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heets/sheet1.xml" ContentType="application/vnd.openxmlformats-officedocument.spreadsheetml.chart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pivotTables/pivotTable1.xml" ContentType="application/vnd.openxmlformats-officedocument.spreadsheetml.pivotTable+xml"/>
  <Override PartName="/xl/drawings/drawing5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pivotTables/pivotTable4.xml" ContentType="application/vnd.openxmlformats-officedocument.spreadsheetml.pivotTable+xml"/>
  <Override PartName="/xl/drawings/drawing7.xml" ContentType="application/vnd.openxmlformats-officedocument.drawing+xml"/>
  <Override PartName="/xl/tables/table1.xml" ContentType="application/vnd.openxmlformats-officedocument.spreadsheetml.table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F:\Réponses Pro act\Contenus\"/>
    </mc:Choice>
  </mc:AlternateContent>
  <xr:revisionPtr revIDLastSave="0" documentId="8_{3F62FCD9-5D2A-4430-819A-60B42BC5C07F}" xr6:coauthVersionLast="36" xr6:coauthVersionMax="36" xr10:uidLastSave="{00000000-0000-0000-0000-000000000000}"/>
  <bookViews>
    <workbookView xWindow="-15" yWindow="-15" windowWidth="14520" windowHeight="6870" tabRatio="784" firstSheet="1" activeTab="11" xr2:uid="{00000000-000D-0000-FFFF-FFFF00000000}"/>
  </bookViews>
  <sheets>
    <sheet name="Menu" sheetId="63" r:id="rId1"/>
    <sheet name="Présentation" sheetId="56" r:id="rId2"/>
    <sheet name="Listes" sheetId="67" r:id="rId3"/>
    <sheet name="BD" sheetId="62" r:id="rId4"/>
    <sheet name="Feuil1" sheetId="68" r:id="rId5"/>
    <sheet name="Tableau de bord" sheetId="76" r:id="rId6"/>
    <sheet name="tcd" sheetId="71" r:id="rId7"/>
    <sheet name="Graph1" sheetId="74" r:id="rId8"/>
    <sheet name="tcd (2)" sheetId="73" r:id="rId9"/>
    <sheet name="BD2" sheetId="65" r:id="rId10"/>
    <sheet name="Calculs d'après BD" sheetId="64" r:id="rId11"/>
    <sheet name="Calculs d'après BD2" sheetId="66" r:id="rId12"/>
  </sheets>
  <definedNames>
    <definedName name="_xlnm._FilterDatabase" localSheetId="3" hidden="1">BD!$A$3:$T$3600</definedName>
    <definedName name="_xlnm._FilterDatabase" localSheetId="9" hidden="1">'BD2'!$A$3:$T$3600</definedName>
    <definedName name="BD">BD!$A$3:$U$3600</definedName>
    <definedName name="ListeCATEGORIES">Listes!$I$3:$J$11</definedName>
    <definedName name="ListePRODUITS">Listes!$D$4:$F$80</definedName>
    <definedName name="ListeREPRESENTANTS">Listes!$A$4:$B$12</definedName>
    <definedName name="Segment_Pays">#N/A</definedName>
    <definedName name="Segment_Ville">#N/A</definedName>
  </definedNames>
  <calcPr calcId="191029"/>
  <pivotCaches>
    <pivotCache cacheId="0" r:id="rId13"/>
  </pivotCaches>
  <extLst>
    <ext xmlns:x14="http://schemas.microsoft.com/office/spreadsheetml/2009/9/main" uri="{BBE1A952-AA13-448e-AADC-164F8A28A991}">
      <x14:slicerCaches>
        <x14:slicerCache r:id="rId14"/>
        <x14:slicerCache r:id="rId15"/>
      </x14:slicerCaches>
    </ex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39" i="64" l="1"/>
  <c r="Q40" i="64"/>
  <c r="Q41" i="64"/>
  <c r="Q38" i="64"/>
  <c r="L39" i="64" a="1"/>
  <c r="L39" i="64" s="1"/>
  <c r="L40" i="64" a="1"/>
  <c r="L40" i="64" s="1"/>
  <c r="L41" i="64" a="1"/>
  <c r="L41" i="64" s="1"/>
  <c r="L38" i="64" a="1"/>
  <c r="L38" i="64" s="1"/>
  <c r="G39" i="64"/>
  <c r="G40" i="64"/>
  <c r="G41" i="64"/>
  <c r="G38" i="64"/>
  <c r="D39" i="64"/>
  <c r="D40" i="64"/>
  <c r="D41" i="64"/>
  <c r="D38" i="64"/>
  <c r="AO4" i="65"/>
  <c r="W5" i="65"/>
  <c r="W6" i="65"/>
  <c r="W7" i="65"/>
  <c r="W8" i="65"/>
  <c r="W9" i="65"/>
  <c r="W10" i="65"/>
  <c r="W11" i="65"/>
  <c r="W12" i="65"/>
  <c r="W13" i="65"/>
  <c r="W14" i="65"/>
  <c r="W15" i="65"/>
  <c r="W16" i="65"/>
  <c r="W17" i="65"/>
  <c r="W18" i="65"/>
  <c r="W19" i="65"/>
  <c r="W20" i="65"/>
  <c r="W21" i="65"/>
  <c r="W22" i="65"/>
  <c r="W23" i="65"/>
  <c r="W24" i="65"/>
  <c r="W4" i="65"/>
  <c r="Q10" i="66"/>
  <c r="Q11" i="66"/>
  <c r="Q12" i="66"/>
  <c r="Q9" i="66"/>
  <c r="L10" i="66" a="1"/>
  <c r="L10" i="66" s="1"/>
  <c r="L11" i="66" a="1"/>
  <c r="L11" i="66" s="1"/>
  <c r="L12" i="66" a="1"/>
  <c r="L12" i="66" s="1"/>
  <c r="L9" i="66" a="1"/>
  <c r="L9" i="66" s="1"/>
  <c r="G10" i="66"/>
  <c r="G11" i="66"/>
  <c r="G12" i="66"/>
  <c r="G9" i="66"/>
  <c r="D10" i="66"/>
  <c r="D11" i="66"/>
  <c r="D12" i="66"/>
  <c r="D9" i="66"/>
  <c r="AN5" i="65" l="1"/>
  <c r="AN6" i="65"/>
  <c r="AN7" i="65"/>
  <c r="AN8" i="65"/>
  <c r="AN9" i="65"/>
  <c r="AN10" i="65"/>
  <c r="AN11" i="65"/>
  <c r="AN12" i="65"/>
  <c r="AN13" i="65"/>
  <c r="AN14" i="65"/>
  <c r="AN15" i="65"/>
  <c r="AN16" i="65"/>
  <c r="AN17" i="65"/>
  <c r="AN18" i="65"/>
  <c r="AN19" i="65"/>
  <c r="AN20" i="65"/>
  <c r="AN21" i="65"/>
  <c r="AN22" i="65"/>
  <c r="AN23" i="65"/>
  <c r="AN24" i="65"/>
  <c r="AN4" i="65"/>
  <c r="AV7" i="65"/>
  <c r="Y5" i="65"/>
  <c r="Y6" i="65"/>
  <c r="Y7" i="65"/>
  <c r="Y8" i="65"/>
  <c r="Y9" i="65"/>
  <c r="Y10" i="65"/>
  <c r="Y11" i="65"/>
  <c r="Y12" i="65"/>
  <c r="Y13" i="65"/>
  <c r="Y14" i="65"/>
  <c r="Y15" i="65"/>
  <c r="Y16" i="65"/>
  <c r="Y17" i="65"/>
  <c r="Y18" i="65"/>
  <c r="Y19" i="65"/>
  <c r="Y20" i="65"/>
  <c r="Y21" i="65"/>
  <c r="Y22" i="65"/>
  <c r="Y23" i="65"/>
  <c r="Y24" i="65"/>
  <c r="Y4" i="65"/>
  <c r="S3601" i="65"/>
  <c r="N4" i="65"/>
  <c r="N5" i="65"/>
  <c r="N6" i="65"/>
  <c r="N7" i="65"/>
  <c r="N8" i="65"/>
  <c r="N9" i="65"/>
  <c r="N10" i="65"/>
  <c r="N11" i="65"/>
  <c r="N12" i="65"/>
  <c r="N13" i="65"/>
  <c r="N14" i="65"/>
  <c r="N15" i="65"/>
  <c r="N16" i="65"/>
  <c r="N17" i="65"/>
  <c r="N18" i="65"/>
  <c r="N19" i="65"/>
  <c r="N20" i="65"/>
  <c r="N21" i="65"/>
  <c r="N22" i="65"/>
  <c r="N23" i="65"/>
  <c r="N24" i="65"/>
  <c r="N25" i="65"/>
  <c r="N26" i="65"/>
  <c r="N27" i="65"/>
  <c r="N28" i="65"/>
  <c r="N29" i="65"/>
  <c r="N30" i="65"/>
  <c r="N31" i="65"/>
  <c r="N32" i="65"/>
  <c r="N33" i="65"/>
  <c r="N34" i="65"/>
  <c r="N35" i="65"/>
  <c r="N36" i="65"/>
  <c r="N37" i="65"/>
  <c r="N38" i="65"/>
  <c r="N39" i="65"/>
  <c r="N40" i="65"/>
  <c r="N41" i="65"/>
  <c r="N42" i="65"/>
  <c r="N43" i="65"/>
  <c r="N44" i="65"/>
  <c r="N45" i="65"/>
  <c r="N46" i="65"/>
  <c r="N47" i="65"/>
  <c r="N48" i="65"/>
  <c r="N49" i="65"/>
  <c r="N50" i="65"/>
  <c r="N51" i="65"/>
  <c r="N52" i="65"/>
  <c r="N53" i="65"/>
  <c r="N54" i="65"/>
  <c r="N55" i="65"/>
  <c r="N56" i="65"/>
  <c r="N57" i="65"/>
  <c r="N58" i="65"/>
  <c r="N59" i="65"/>
  <c r="N60" i="65"/>
  <c r="N61" i="65"/>
  <c r="N62" i="65"/>
  <c r="N63" i="65"/>
  <c r="N64" i="65"/>
  <c r="N65" i="65"/>
  <c r="N66" i="65"/>
  <c r="N67" i="65"/>
  <c r="N68" i="65"/>
  <c r="N69" i="65"/>
  <c r="N70" i="65"/>
  <c r="N71" i="65"/>
  <c r="N72" i="65"/>
  <c r="N73" i="65"/>
  <c r="N74" i="65"/>
  <c r="N75" i="65"/>
  <c r="N76" i="65"/>
  <c r="N77" i="65"/>
  <c r="N78" i="65"/>
  <c r="N79" i="65"/>
  <c r="N80" i="65"/>
  <c r="N81" i="65"/>
  <c r="N82" i="65"/>
  <c r="N83" i="65"/>
  <c r="N84" i="65"/>
  <c r="N85" i="65"/>
  <c r="N86" i="65"/>
  <c r="N87" i="65"/>
  <c r="N88" i="65"/>
  <c r="N89" i="65"/>
  <c r="N90" i="65"/>
  <c r="N91" i="65"/>
  <c r="N92" i="65"/>
  <c r="N93" i="65"/>
  <c r="N94" i="65"/>
  <c r="N95" i="65"/>
  <c r="N96" i="65"/>
  <c r="N97" i="65"/>
  <c r="N98" i="65"/>
  <c r="N99" i="65"/>
  <c r="N100" i="65"/>
  <c r="N101" i="65"/>
  <c r="N102" i="65"/>
  <c r="N103" i="65"/>
  <c r="N104" i="65"/>
  <c r="N105" i="65"/>
  <c r="N106" i="65"/>
  <c r="N107" i="65"/>
  <c r="N108" i="65"/>
  <c r="N109" i="65"/>
  <c r="N110" i="65"/>
  <c r="N111" i="65"/>
  <c r="N112" i="65"/>
  <c r="N113" i="65"/>
  <c r="N114" i="65"/>
  <c r="N115" i="65"/>
  <c r="N116" i="65"/>
  <c r="N117" i="65"/>
  <c r="N118" i="65"/>
  <c r="N119" i="65"/>
  <c r="N120" i="65"/>
  <c r="N121" i="65"/>
  <c r="N122" i="65"/>
  <c r="N123" i="65"/>
  <c r="N124" i="65"/>
  <c r="N125" i="65"/>
  <c r="N126" i="65"/>
  <c r="N127" i="65"/>
  <c r="N128" i="65"/>
  <c r="N129" i="65"/>
  <c r="N130" i="65"/>
  <c r="N131" i="65"/>
  <c r="N132" i="65"/>
  <c r="N133" i="65"/>
  <c r="N134" i="65"/>
  <c r="N135" i="65"/>
  <c r="N136" i="65"/>
  <c r="N137" i="65"/>
  <c r="N138" i="65"/>
  <c r="N139" i="65"/>
  <c r="N140" i="65"/>
  <c r="N141" i="65"/>
  <c r="N142" i="65"/>
  <c r="N143" i="65"/>
  <c r="N144" i="65"/>
  <c r="N145" i="65"/>
  <c r="N146" i="65"/>
  <c r="N147" i="65"/>
  <c r="N148" i="65"/>
  <c r="N149" i="65"/>
  <c r="N150" i="65"/>
  <c r="N151" i="65"/>
  <c r="N152" i="65"/>
  <c r="N153" i="65"/>
  <c r="N154" i="65"/>
  <c r="N155" i="65"/>
  <c r="N156" i="65"/>
  <c r="N157" i="65"/>
  <c r="N158" i="65"/>
  <c r="N159" i="65"/>
  <c r="N160" i="65"/>
  <c r="N161" i="65"/>
  <c r="N162" i="65"/>
  <c r="N163" i="65"/>
  <c r="N164" i="65"/>
  <c r="N165" i="65"/>
  <c r="N166" i="65"/>
  <c r="N167" i="65"/>
  <c r="N168" i="65"/>
  <c r="N169" i="65"/>
  <c r="N170" i="65"/>
  <c r="N171" i="65"/>
  <c r="N172" i="65"/>
  <c r="N173" i="65"/>
  <c r="N174" i="65"/>
  <c r="N175" i="65"/>
  <c r="N176" i="65"/>
  <c r="N177" i="65"/>
  <c r="N178" i="65"/>
  <c r="N179" i="65"/>
  <c r="N180" i="65"/>
  <c r="N181" i="65"/>
  <c r="N182" i="65"/>
  <c r="N183" i="65"/>
  <c r="N184" i="65"/>
  <c r="N185" i="65"/>
  <c r="N186" i="65"/>
  <c r="N187" i="65"/>
  <c r="N188" i="65"/>
  <c r="N189" i="65"/>
  <c r="N190" i="65"/>
  <c r="N191" i="65"/>
  <c r="N192" i="65"/>
  <c r="N193" i="65"/>
  <c r="N194" i="65"/>
  <c r="N195" i="65"/>
  <c r="N196" i="65"/>
  <c r="N197" i="65"/>
  <c r="N198" i="65"/>
  <c r="N199" i="65"/>
  <c r="N200" i="65"/>
  <c r="N201" i="65"/>
  <c r="N202" i="65"/>
  <c r="N203" i="65"/>
  <c r="N204" i="65"/>
  <c r="N205" i="65"/>
  <c r="N206" i="65"/>
  <c r="N207" i="65"/>
  <c r="N208" i="65"/>
  <c r="N209" i="65"/>
  <c r="N210" i="65"/>
  <c r="N211" i="65"/>
  <c r="N212" i="65"/>
  <c r="N213" i="65"/>
  <c r="N214" i="65"/>
  <c r="N215" i="65"/>
  <c r="N216" i="65"/>
  <c r="N217" i="65"/>
  <c r="N218" i="65"/>
  <c r="N219" i="65"/>
  <c r="N220" i="65"/>
  <c r="N221" i="65"/>
  <c r="N222" i="65"/>
  <c r="N223" i="65"/>
  <c r="N224" i="65"/>
  <c r="N225" i="65"/>
  <c r="N226" i="65"/>
  <c r="N227" i="65"/>
  <c r="N228" i="65"/>
  <c r="N229" i="65"/>
  <c r="N230" i="65"/>
  <c r="N231" i="65"/>
  <c r="N232" i="65"/>
  <c r="N233" i="65"/>
  <c r="N234" i="65"/>
  <c r="N235" i="65"/>
  <c r="N236" i="65"/>
  <c r="N237" i="65"/>
  <c r="N238" i="65"/>
  <c r="N239" i="65"/>
  <c r="N240" i="65"/>
  <c r="N241" i="65"/>
  <c r="N242" i="65"/>
  <c r="N243" i="65"/>
  <c r="N244" i="65"/>
  <c r="N245" i="65"/>
  <c r="N246" i="65"/>
  <c r="N247" i="65"/>
  <c r="N248" i="65"/>
  <c r="N249" i="65"/>
  <c r="N250" i="65"/>
  <c r="N251" i="65"/>
  <c r="N252" i="65"/>
  <c r="N253" i="65"/>
  <c r="N254" i="65"/>
  <c r="N255" i="65"/>
  <c r="N256" i="65"/>
  <c r="N257" i="65"/>
  <c r="N258" i="65"/>
  <c r="N259" i="65"/>
  <c r="N260" i="65"/>
  <c r="N261" i="65"/>
  <c r="N262" i="65"/>
  <c r="N263" i="65"/>
  <c r="N264" i="65"/>
  <c r="N265" i="65"/>
  <c r="N266" i="65"/>
  <c r="N267" i="65"/>
  <c r="N268" i="65"/>
  <c r="N269" i="65"/>
  <c r="N270" i="65"/>
  <c r="N271" i="65"/>
  <c r="N272" i="65"/>
  <c r="N273" i="65"/>
  <c r="N274" i="65"/>
  <c r="N275" i="65"/>
  <c r="N276" i="65"/>
  <c r="N277" i="65"/>
  <c r="N278" i="65"/>
  <c r="N279" i="65"/>
  <c r="N280" i="65"/>
  <c r="N281" i="65"/>
  <c r="N282" i="65"/>
  <c r="N283" i="65"/>
  <c r="N284" i="65"/>
  <c r="N285" i="65"/>
  <c r="N286" i="65"/>
  <c r="N287" i="65"/>
  <c r="N288" i="65"/>
  <c r="N289" i="65"/>
  <c r="N290" i="65"/>
  <c r="N291" i="65"/>
  <c r="N292" i="65"/>
  <c r="N293" i="65"/>
  <c r="N294" i="65"/>
  <c r="N295" i="65"/>
  <c r="N296" i="65"/>
  <c r="N297" i="65"/>
  <c r="N298" i="65"/>
  <c r="N299" i="65"/>
  <c r="N300" i="65"/>
  <c r="N301" i="65"/>
  <c r="N302" i="65"/>
  <c r="N303" i="65"/>
  <c r="N304" i="65"/>
  <c r="N305" i="65"/>
  <c r="N306" i="65"/>
  <c r="N307" i="65"/>
  <c r="N308" i="65"/>
  <c r="N309" i="65"/>
  <c r="N310" i="65"/>
  <c r="N311" i="65"/>
  <c r="N312" i="65"/>
  <c r="N313" i="65"/>
  <c r="N314" i="65"/>
  <c r="N315" i="65"/>
  <c r="N316" i="65"/>
  <c r="N317" i="65"/>
  <c r="N318" i="65"/>
  <c r="N319" i="65"/>
  <c r="N320" i="65"/>
  <c r="N321" i="65"/>
  <c r="N322" i="65"/>
  <c r="N323" i="65"/>
  <c r="N324" i="65"/>
  <c r="N325" i="65"/>
  <c r="N326" i="65"/>
  <c r="N327" i="65"/>
  <c r="N328" i="65"/>
  <c r="N329" i="65"/>
  <c r="N330" i="65"/>
  <c r="N331" i="65"/>
  <c r="N332" i="65"/>
  <c r="N333" i="65"/>
  <c r="N334" i="65"/>
  <c r="N335" i="65"/>
  <c r="N336" i="65"/>
  <c r="N337" i="65"/>
  <c r="N338" i="65"/>
  <c r="N339" i="65"/>
  <c r="N340" i="65"/>
  <c r="N341" i="65"/>
  <c r="N342" i="65"/>
  <c r="N343" i="65"/>
  <c r="N344" i="65"/>
  <c r="N345" i="65"/>
  <c r="N346" i="65"/>
  <c r="N347" i="65"/>
  <c r="N348" i="65"/>
  <c r="N349" i="65"/>
  <c r="N350" i="65"/>
  <c r="N351" i="65"/>
  <c r="N352" i="65"/>
  <c r="N353" i="65"/>
  <c r="N354" i="65"/>
  <c r="N355" i="65"/>
  <c r="N356" i="65"/>
  <c r="N357" i="65"/>
  <c r="N358" i="65"/>
  <c r="N359" i="65"/>
  <c r="N360" i="65"/>
  <c r="N361" i="65"/>
  <c r="N362" i="65"/>
  <c r="N363" i="65"/>
  <c r="N364" i="65"/>
  <c r="N365" i="65"/>
  <c r="N366" i="65"/>
  <c r="N367" i="65"/>
  <c r="N368" i="65"/>
  <c r="N369" i="65"/>
  <c r="N370" i="65"/>
  <c r="N371" i="65"/>
  <c r="N372" i="65"/>
  <c r="N373" i="65"/>
  <c r="N374" i="65"/>
  <c r="N375" i="65"/>
  <c r="N376" i="65"/>
  <c r="N377" i="65"/>
  <c r="N378" i="65"/>
  <c r="N379" i="65"/>
  <c r="N380" i="65"/>
  <c r="N381" i="65"/>
  <c r="N382" i="65"/>
  <c r="N383" i="65"/>
  <c r="N384" i="65"/>
  <c r="N385" i="65"/>
  <c r="N386" i="65"/>
  <c r="N387" i="65"/>
  <c r="N388" i="65"/>
  <c r="N389" i="65"/>
  <c r="N390" i="65"/>
  <c r="N391" i="65"/>
  <c r="N392" i="65"/>
  <c r="N393" i="65"/>
  <c r="N394" i="65"/>
  <c r="N395" i="65"/>
  <c r="N396" i="65"/>
  <c r="N397" i="65"/>
  <c r="N398" i="65"/>
  <c r="N399" i="65"/>
  <c r="N400" i="65"/>
  <c r="N401" i="65"/>
  <c r="N402" i="65"/>
  <c r="N403" i="65"/>
  <c r="N404" i="65"/>
  <c r="N405" i="65"/>
  <c r="N406" i="65"/>
  <c r="N407" i="65"/>
  <c r="N408" i="65"/>
  <c r="N409" i="65"/>
  <c r="N410" i="65"/>
  <c r="N411" i="65"/>
  <c r="N412" i="65"/>
  <c r="N413" i="65"/>
  <c r="N414" i="65"/>
  <c r="N415" i="65"/>
  <c r="N416" i="65"/>
  <c r="N417" i="65"/>
  <c r="N418" i="65"/>
  <c r="N419" i="65"/>
  <c r="N420" i="65"/>
  <c r="N421" i="65"/>
  <c r="N422" i="65"/>
  <c r="N423" i="65"/>
  <c r="N424" i="65"/>
  <c r="N425" i="65"/>
  <c r="N426" i="65"/>
  <c r="N427" i="65"/>
  <c r="N428" i="65"/>
  <c r="N429" i="65"/>
  <c r="N430" i="65"/>
  <c r="N431" i="65"/>
  <c r="N432" i="65"/>
  <c r="N433" i="65"/>
  <c r="N434" i="65"/>
  <c r="N435" i="65"/>
  <c r="N436" i="65"/>
  <c r="N437" i="65"/>
  <c r="N438" i="65"/>
  <c r="N439" i="65"/>
  <c r="N440" i="65"/>
  <c r="N441" i="65"/>
  <c r="N442" i="65"/>
  <c r="N443" i="65"/>
  <c r="N444" i="65"/>
  <c r="N445" i="65"/>
  <c r="N446" i="65"/>
  <c r="N447" i="65"/>
  <c r="N448" i="65"/>
  <c r="N449" i="65"/>
  <c r="N450" i="65"/>
  <c r="N451" i="65"/>
  <c r="N452" i="65"/>
  <c r="N453" i="65"/>
  <c r="N454" i="65"/>
  <c r="N455" i="65"/>
  <c r="N456" i="65"/>
  <c r="N457" i="65"/>
  <c r="N458" i="65"/>
  <c r="N459" i="65"/>
  <c r="N460" i="65"/>
  <c r="N461" i="65"/>
  <c r="N462" i="65"/>
  <c r="N463" i="65"/>
  <c r="N464" i="65"/>
  <c r="N465" i="65"/>
  <c r="N466" i="65"/>
  <c r="N467" i="65"/>
  <c r="N468" i="65"/>
  <c r="N469" i="65"/>
  <c r="N470" i="65"/>
  <c r="N471" i="65"/>
  <c r="N472" i="65"/>
  <c r="N473" i="65"/>
  <c r="N474" i="65"/>
  <c r="N475" i="65"/>
  <c r="N476" i="65"/>
  <c r="N477" i="65"/>
  <c r="N478" i="65"/>
  <c r="N479" i="65"/>
  <c r="N480" i="65"/>
  <c r="N481" i="65"/>
  <c r="N482" i="65"/>
  <c r="N483" i="65"/>
  <c r="N484" i="65"/>
  <c r="N485" i="65"/>
  <c r="N486" i="65"/>
  <c r="N487" i="65"/>
  <c r="N488" i="65"/>
  <c r="N489" i="65"/>
  <c r="N490" i="65"/>
  <c r="N491" i="65"/>
  <c r="N492" i="65"/>
  <c r="N493" i="65"/>
  <c r="N494" i="65"/>
  <c r="N495" i="65"/>
  <c r="N496" i="65"/>
  <c r="N497" i="65"/>
  <c r="N498" i="65"/>
  <c r="N499" i="65"/>
  <c r="N500" i="65"/>
  <c r="N501" i="65"/>
  <c r="N502" i="65"/>
  <c r="N503" i="65"/>
  <c r="N504" i="65"/>
  <c r="N505" i="65"/>
  <c r="N506" i="65"/>
  <c r="N507" i="65"/>
  <c r="N508" i="65"/>
  <c r="N509" i="65"/>
  <c r="N510" i="65"/>
  <c r="N511" i="65"/>
  <c r="N512" i="65"/>
  <c r="N513" i="65"/>
  <c r="N514" i="65"/>
  <c r="N515" i="65"/>
  <c r="N516" i="65"/>
  <c r="N517" i="65"/>
  <c r="N518" i="65"/>
  <c r="N519" i="65"/>
  <c r="N520" i="65"/>
  <c r="N521" i="65"/>
  <c r="N522" i="65"/>
  <c r="N523" i="65"/>
  <c r="N524" i="65"/>
  <c r="N525" i="65"/>
  <c r="N526" i="65"/>
  <c r="N527" i="65"/>
  <c r="N528" i="65"/>
  <c r="N529" i="65"/>
  <c r="N530" i="65"/>
  <c r="N531" i="65"/>
  <c r="N532" i="65"/>
  <c r="N533" i="65"/>
  <c r="N534" i="65"/>
  <c r="N535" i="65"/>
  <c r="N536" i="65"/>
  <c r="N537" i="65"/>
  <c r="N538" i="65"/>
  <c r="N539" i="65"/>
  <c r="N540" i="65"/>
  <c r="N541" i="65"/>
  <c r="N542" i="65"/>
  <c r="N543" i="65"/>
  <c r="N544" i="65"/>
  <c r="N545" i="65"/>
  <c r="N546" i="65"/>
  <c r="N547" i="65"/>
  <c r="N548" i="65"/>
  <c r="N549" i="65"/>
  <c r="N550" i="65"/>
  <c r="N551" i="65"/>
  <c r="N552" i="65"/>
  <c r="N553" i="65"/>
  <c r="N554" i="65"/>
  <c r="N555" i="65"/>
  <c r="N556" i="65"/>
  <c r="N557" i="65"/>
  <c r="N558" i="65"/>
  <c r="N559" i="65"/>
  <c r="N560" i="65"/>
  <c r="N561" i="65"/>
  <c r="N562" i="65"/>
  <c r="N563" i="65"/>
  <c r="N564" i="65"/>
  <c r="N565" i="65"/>
  <c r="N566" i="65"/>
  <c r="N567" i="65"/>
  <c r="N568" i="65"/>
  <c r="N569" i="65"/>
  <c r="N570" i="65"/>
  <c r="N571" i="65"/>
  <c r="N572" i="65"/>
  <c r="N573" i="65"/>
  <c r="N574" i="65"/>
  <c r="N575" i="65"/>
  <c r="N576" i="65"/>
  <c r="N577" i="65"/>
  <c r="N578" i="65"/>
  <c r="N579" i="65"/>
  <c r="N580" i="65"/>
  <c r="N581" i="65"/>
  <c r="N582" i="65"/>
  <c r="N583" i="65"/>
  <c r="N584" i="65"/>
  <c r="N585" i="65"/>
  <c r="N586" i="65"/>
  <c r="N587" i="65"/>
  <c r="N588" i="65"/>
  <c r="N589" i="65"/>
  <c r="N590" i="65"/>
  <c r="N591" i="65"/>
  <c r="N592" i="65"/>
  <c r="N593" i="65"/>
  <c r="N594" i="65"/>
  <c r="N595" i="65"/>
  <c r="N596" i="65"/>
  <c r="N597" i="65"/>
  <c r="N598" i="65"/>
  <c r="N599" i="65"/>
  <c r="N600" i="65"/>
  <c r="N601" i="65"/>
  <c r="N602" i="65"/>
  <c r="N603" i="65"/>
  <c r="N604" i="65"/>
  <c r="N605" i="65"/>
  <c r="N606" i="65"/>
  <c r="N607" i="65"/>
  <c r="N608" i="65"/>
  <c r="N609" i="65"/>
  <c r="N610" i="65"/>
  <c r="N611" i="65"/>
  <c r="N612" i="65"/>
  <c r="N613" i="65"/>
  <c r="N614" i="65"/>
  <c r="N615" i="65"/>
  <c r="N616" i="65"/>
  <c r="N617" i="65"/>
  <c r="N618" i="65"/>
  <c r="N619" i="65"/>
  <c r="N620" i="65"/>
  <c r="N621" i="65"/>
  <c r="N622" i="65"/>
  <c r="N623" i="65"/>
  <c r="N624" i="65"/>
  <c r="N625" i="65"/>
  <c r="N626" i="65"/>
  <c r="N627" i="65"/>
  <c r="N628" i="65"/>
  <c r="N629" i="65"/>
  <c r="N630" i="65"/>
  <c r="N631" i="65"/>
  <c r="N632" i="65"/>
  <c r="N633" i="65"/>
  <c r="N634" i="65"/>
  <c r="N635" i="65"/>
  <c r="N636" i="65"/>
  <c r="N637" i="65"/>
  <c r="N638" i="65"/>
  <c r="N639" i="65"/>
  <c r="N640" i="65"/>
  <c r="N641" i="65"/>
  <c r="N642" i="65"/>
  <c r="N643" i="65"/>
  <c r="N644" i="65"/>
  <c r="N645" i="65"/>
  <c r="N646" i="65"/>
  <c r="N647" i="65"/>
  <c r="N648" i="65"/>
  <c r="N649" i="65"/>
  <c r="N650" i="65"/>
  <c r="N651" i="65"/>
  <c r="N652" i="65"/>
  <c r="N653" i="65"/>
  <c r="N654" i="65"/>
  <c r="N655" i="65"/>
  <c r="N656" i="65"/>
  <c r="N657" i="65"/>
  <c r="N658" i="65"/>
  <c r="N659" i="65"/>
  <c r="N660" i="65"/>
  <c r="N661" i="65"/>
  <c r="N662" i="65"/>
  <c r="N663" i="65"/>
  <c r="N664" i="65"/>
  <c r="N665" i="65"/>
  <c r="N666" i="65"/>
  <c r="N667" i="65"/>
  <c r="N668" i="65"/>
  <c r="N669" i="65"/>
  <c r="N670" i="65"/>
  <c r="N671" i="65"/>
  <c r="N672" i="65"/>
  <c r="N673" i="65"/>
  <c r="N674" i="65"/>
  <c r="N675" i="65"/>
  <c r="N676" i="65"/>
  <c r="N677" i="65"/>
  <c r="N678" i="65"/>
  <c r="N679" i="65"/>
  <c r="N680" i="65"/>
  <c r="N681" i="65"/>
  <c r="N682" i="65"/>
  <c r="N683" i="65"/>
  <c r="N684" i="65"/>
  <c r="N685" i="65"/>
  <c r="N686" i="65"/>
  <c r="N687" i="65"/>
  <c r="N688" i="65"/>
  <c r="N689" i="65"/>
  <c r="N690" i="65"/>
  <c r="N691" i="65"/>
  <c r="N692" i="65"/>
  <c r="N693" i="65"/>
  <c r="N694" i="65"/>
  <c r="N695" i="65"/>
  <c r="N696" i="65"/>
  <c r="N697" i="65"/>
  <c r="N698" i="65"/>
  <c r="N699" i="65"/>
  <c r="N700" i="65"/>
  <c r="N701" i="65"/>
  <c r="N702" i="65"/>
  <c r="N703" i="65"/>
  <c r="N704" i="65"/>
  <c r="N705" i="65"/>
  <c r="N706" i="65"/>
  <c r="N707" i="65"/>
  <c r="N708" i="65"/>
  <c r="N709" i="65"/>
  <c r="N710" i="65"/>
  <c r="N711" i="65"/>
  <c r="N712" i="65"/>
  <c r="N713" i="65"/>
  <c r="N714" i="65"/>
  <c r="N715" i="65"/>
  <c r="N716" i="65"/>
  <c r="N717" i="65"/>
  <c r="N718" i="65"/>
  <c r="N719" i="65"/>
  <c r="N720" i="65"/>
  <c r="N721" i="65"/>
  <c r="N722" i="65"/>
  <c r="N723" i="65"/>
  <c r="N724" i="65"/>
  <c r="N725" i="65"/>
  <c r="N726" i="65"/>
  <c r="N727" i="65"/>
  <c r="N728" i="65"/>
  <c r="N729" i="65"/>
  <c r="N730" i="65"/>
  <c r="N731" i="65"/>
  <c r="N732" i="65"/>
  <c r="N733" i="65"/>
  <c r="N734" i="65"/>
  <c r="N735" i="65"/>
  <c r="N736" i="65"/>
  <c r="N737" i="65"/>
  <c r="N738" i="65"/>
  <c r="N739" i="65"/>
  <c r="N740" i="65"/>
  <c r="N741" i="65"/>
  <c r="N742" i="65"/>
  <c r="N743" i="65"/>
  <c r="N744" i="65"/>
  <c r="N745" i="65"/>
  <c r="N746" i="65"/>
  <c r="N747" i="65"/>
  <c r="N748" i="65"/>
  <c r="N749" i="65"/>
  <c r="N750" i="65"/>
  <c r="N751" i="65"/>
  <c r="N752" i="65"/>
  <c r="N753" i="65"/>
  <c r="N754" i="65"/>
  <c r="N755" i="65"/>
  <c r="N756" i="65"/>
  <c r="N757" i="65"/>
  <c r="N758" i="65"/>
  <c r="N759" i="65"/>
  <c r="N760" i="65"/>
  <c r="N761" i="65"/>
  <c r="N762" i="65"/>
  <c r="N763" i="65"/>
  <c r="N764" i="65"/>
  <c r="N765" i="65"/>
  <c r="N766" i="65"/>
  <c r="N767" i="65"/>
  <c r="N768" i="65"/>
  <c r="N769" i="65"/>
  <c r="N770" i="65"/>
  <c r="N771" i="65"/>
  <c r="N772" i="65"/>
  <c r="N773" i="65"/>
  <c r="N774" i="65"/>
  <c r="N775" i="65"/>
  <c r="N776" i="65"/>
  <c r="N777" i="65"/>
  <c r="N778" i="65"/>
  <c r="N779" i="65"/>
  <c r="N780" i="65"/>
  <c r="N781" i="65"/>
  <c r="N782" i="65"/>
  <c r="N783" i="65"/>
  <c r="N784" i="65"/>
  <c r="N785" i="65"/>
  <c r="N786" i="65"/>
  <c r="N787" i="65"/>
  <c r="N788" i="65"/>
  <c r="N789" i="65"/>
  <c r="N790" i="65"/>
  <c r="N791" i="65"/>
  <c r="N792" i="65"/>
  <c r="N793" i="65"/>
  <c r="N794" i="65"/>
  <c r="N795" i="65"/>
  <c r="N796" i="65"/>
  <c r="N797" i="65"/>
  <c r="N798" i="65"/>
  <c r="N799" i="65"/>
  <c r="N800" i="65"/>
  <c r="N801" i="65"/>
  <c r="N802" i="65"/>
  <c r="N803" i="65"/>
  <c r="N804" i="65"/>
  <c r="N805" i="65"/>
  <c r="N806" i="65"/>
  <c r="N807" i="65"/>
  <c r="N808" i="65"/>
  <c r="N809" i="65"/>
  <c r="N810" i="65"/>
  <c r="N811" i="65"/>
  <c r="N812" i="65"/>
  <c r="N813" i="65"/>
  <c r="N814" i="65"/>
  <c r="N815" i="65"/>
  <c r="N816" i="65"/>
  <c r="N817" i="65"/>
  <c r="N818" i="65"/>
  <c r="N819" i="65"/>
  <c r="N820" i="65"/>
  <c r="N821" i="65"/>
  <c r="N822" i="65"/>
  <c r="N823" i="65"/>
  <c r="N824" i="65"/>
  <c r="N825" i="65"/>
  <c r="N826" i="65"/>
  <c r="N827" i="65"/>
  <c r="N828" i="65"/>
  <c r="N829" i="65"/>
  <c r="N830" i="65"/>
  <c r="N831" i="65"/>
  <c r="N832" i="65"/>
  <c r="N833" i="65"/>
  <c r="N834" i="65"/>
  <c r="N835" i="65"/>
  <c r="N836" i="65"/>
  <c r="N837" i="65"/>
  <c r="N838" i="65"/>
  <c r="N839" i="65"/>
  <c r="N840" i="65"/>
  <c r="N841" i="65"/>
  <c r="N842" i="65"/>
  <c r="N843" i="65"/>
  <c r="N844" i="65"/>
  <c r="N845" i="65"/>
  <c r="N846" i="65"/>
  <c r="N847" i="65"/>
  <c r="N848" i="65"/>
  <c r="N849" i="65"/>
  <c r="N850" i="65"/>
  <c r="N851" i="65"/>
  <c r="N852" i="65"/>
  <c r="N853" i="65"/>
  <c r="N854" i="65"/>
  <c r="N855" i="65"/>
  <c r="N856" i="65"/>
  <c r="N857" i="65"/>
  <c r="N858" i="65"/>
  <c r="N859" i="65"/>
  <c r="N860" i="65"/>
  <c r="N861" i="65"/>
  <c r="N862" i="65"/>
  <c r="N863" i="65"/>
  <c r="N864" i="65"/>
  <c r="N865" i="65"/>
  <c r="N866" i="65"/>
  <c r="N867" i="65"/>
  <c r="N868" i="65"/>
  <c r="N869" i="65"/>
  <c r="N870" i="65"/>
  <c r="N871" i="65"/>
  <c r="N872" i="65"/>
  <c r="N873" i="65"/>
  <c r="N874" i="65"/>
  <c r="N875" i="65"/>
  <c r="N876" i="65"/>
  <c r="N877" i="65"/>
  <c r="N878" i="65"/>
  <c r="N879" i="65"/>
  <c r="N880" i="65"/>
  <c r="N881" i="65"/>
  <c r="N882" i="65"/>
  <c r="N883" i="65"/>
  <c r="N884" i="65"/>
  <c r="N885" i="65"/>
  <c r="N886" i="65"/>
  <c r="N887" i="65"/>
  <c r="N888" i="65"/>
  <c r="N889" i="65"/>
  <c r="N890" i="65"/>
  <c r="N891" i="65"/>
  <c r="N892" i="65"/>
  <c r="N893" i="65"/>
  <c r="N894" i="65"/>
  <c r="N895" i="65"/>
  <c r="N896" i="65"/>
  <c r="N897" i="65"/>
  <c r="N898" i="65"/>
  <c r="N899" i="65"/>
  <c r="N900" i="65"/>
  <c r="N901" i="65"/>
  <c r="N902" i="65"/>
  <c r="N903" i="65"/>
  <c r="N904" i="65"/>
  <c r="N905" i="65"/>
  <c r="N906" i="65"/>
  <c r="N907" i="65"/>
  <c r="N908" i="65"/>
  <c r="N909" i="65"/>
  <c r="N910" i="65"/>
  <c r="N911" i="65"/>
  <c r="N912" i="65"/>
  <c r="N913" i="65"/>
  <c r="N914" i="65"/>
  <c r="N915" i="65"/>
  <c r="N916" i="65"/>
  <c r="N917" i="65"/>
  <c r="N918" i="65"/>
  <c r="N919" i="65"/>
  <c r="N920" i="65"/>
  <c r="N921" i="65"/>
  <c r="N922" i="65"/>
  <c r="N923" i="65"/>
  <c r="N924" i="65"/>
  <c r="N925" i="65"/>
  <c r="N926" i="65"/>
  <c r="N927" i="65"/>
  <c r="N928" i="65"/>
  <c r="N929" i="65"/>
  <c r="N930" i="65"/>
  <c r="N931" i="65"/>
  <c r="N932" i="65"/>
  <c r="N933" i="65"/>
  <c r="N934" i="65"/>
  <c r="N935" i="65"/>
  <c r="N936" i="65"/>
  <c r="N937" i="65"/>
  <c r="N938" i="65"/>
  <c r="N939" i="65"/>
  <c r="N940" i="65"/>
  <c r="N941" i="65"/>
  <c r="N942" i="65"/>
  <c r="N943" i="65"/>
  <c r="N944" i="65"/>
  <c r="N945" i="65"/>
  <c r="N946" i="65"/>
  <c r="N947" i="65"/>
  <c r="N948" i="65"/>
  <c r="N949" i="65"/>
  <c r="N950" i="65"/>
  <c r="N951" i="65"/>
  <c r="N952" i="65"/>
  <c r="N953" i="65"/>
  <c r="N954" i="65"/>
  <c r="N955" i="65"/>
  <c r="N956" i="65"/>
  <c r="N957" i="65"/>
  <c r="N958" i="65"/>
  <c r="N959" i="65"/>
  <c r="N960" i="65"/>
  <c r="N961" i="65"/>
  <c r="N962" i="65"/>
  <c r="N963" i="65"/>
  <c r="N964" i="65"/>
  <c r="N965" i="65"/>
  <c r="N966" i="65"/>
  <c r="N967" i="65"/>
  <c r="N968" i="65"/>
  <c r="N969" i="65"/>
  <c r="N970" i="65"/>
  <c r="N971" i="65"/>
  <c r="N972" i="65"/>
  <c r="N973" i="65"/>
  <c r="N974" i="65"/>
  <c r="N975" i="65"/>
  <c r="N976" i="65"/>
  <c r="N977" i="65"/>
  <c r="N978" i="65"/>
  <c r="N979" i="65"/>
  <c r="N980" i="65"/>
  <c r="N981" i="65"/>
  <c r="N982" i="65"/>
  <c r="N983" i="65"/>
  <c r="N984" i="65"/>
  <c r="N985" i="65"/>
  <c r="N986" i="65"/>
  <c r="N987" i="65"/>
  <c r="N988" i="65"/>
  <c r="N989" i="65"/>
  <c r="N990" i="65"/>
  <c r="N991" i="65"/>
  <c r="N992" i="65"/>
  <c r="N993" i="65"/>
  <c r="N994" i="65"/>
  <c r="N995" i="65"/>
  <c r="N996" i="65"/>
  <c r="N997" i="65"/>
  <c r="N998" i="65"/>
  <c r="N999" i="65"/>
  <c r="N1000" i="65"/>
  <c r="N1001" i="65"/>
  <c r="N1002" i="65"/>
  <c r="N1003" i="65"/>
  <c r="N1004" i="65"/>
  <c r="N1005" i="65"/>
  <c r="N1006" i="65"/>
  <c r="N1007" i="65"/>
  <c r="N1008" i="65"/>
  <c r="N1009" i="65"/>
  <c r="N1010" i="65"/>
  <c r="N1011" i="65"/>
  <c r="N1012" i="65"/>
  <c r="N1013" i="65"/>
  <c r="N1014" i="65"/>
  <c r="N1015" i="65"/>
  <c r="N1016" i="65"/>
  <c r="N1017" i="65"/>
  <c r="N1018" i="65"/>
  <c r="N1019" i="65"/>
  <c r="N1020" i="65"/>
  <c r="N1021" i="65"/>
  <c r="N1022" i="65"/>
  <c r="N1023" i="65"/>
  <c r="N1024" i="65"/>
  <c r="N1025" i="65"/>
  <c r="N1026" i="65"/>
  <c r="N1027" i="65"/>
  <c r="N1028" i="65"/>
  <c r="N1029" i="65"/>
  <c r="N1030" i="65"/>
  <c r="N1031" i="65"/>
  <c r="N1032" i="65"/>
  <c r="N1033" i="65"/>
  <c r="N1034" i="65"/>
  <c r="N1035" i="65"/>
  <c r="N1036" i="65"/>
  <c r="N1037" i="65"/>
  <c r="N1038" i="65"/>
  <c r="N1039" i="65"/>
  <c r="N1040" i="65"/>
  <c r="N1041" i="65"/>
  <c r="N1042" i="65"/>
  <c r="N1043" i="65"/>
  <c r="N1044" i="65"/>
  <c r="N1045" i="65"/>
  <c r="N1046" i="65"/>
  <c r="N1047" i="65"/>
  <c r="N1048" i="65"/>
  <c r="N1049" i="65"/>
  <c r="N1050" i="65"/>
  <c r="N1051" i="65"/>
  <c r="N1052" i="65"/>
  <c r="N1053" i="65"/>
  <c r="N1054" i="65"/>
  <c r="N1055" i="65"/>
  <c r="N1056" i="65"/>
  <c r="N1057" i="65"/>
  <c r="N1058" i="65"/>
  <c r="N1059" i="65"/>
  <c r="N1060" i="65"/>
  <c r="N1061" i="65"/>
  <c r="N1062" i="65"/>
  <c r="N1063" i="65"/>
  <c r="N1064" i="65"/>
  <c r="N1065" i="65"/>
  <c r="N1066" i="65"/>
  <c r="N1067" i="65"/>
  <c r="N1068" i="65"/>
  <c r="N1069" i="65"/>
  <c r="N1070" i="65"/>
  <c r="N1071" i="65"/>
  <c r="N1072" i="65"/>
  <c r="N1073" i="65"/>
  <c r="N1074" i="65"/>
  <c r="N1075" i="65"/>
  <c r="N1076" i="65"/>
  <c r="N1077" i="65"/>
  <c r="N1078" i="65"/>
  <c r="N1079" i="65"/>
  <c r="N1080" i="65"/>
  <c r="N1081" i="65"/>
  <c r="N1082" i="65"/>
  <c r="N1083" i="65"/>
  <c r="N1084" i="65"/>
  <c r="N1085" i="65"/>
  <c r="N1086" i="65"/>
  <c r="N1087" i="65"/>
  <c r="N1088" i="65"/>
  <c r="N1089" i="65"/>
  <c r="N1090" i="65"/>
  <c r="N1091" i="65"/>
  <c r="N1092" i="65"/>
  <c r="N1093" i="65"/>
  <c r="N1094" i="65"/>
  <c r="N1095" i="65"/>
  <c r="N1096" i="65"/>
  <c r="N1097" i="65"/>
  <c r="N1098" i="65"/>
  <c r="N1099" i="65"/>
  <c r="N1100" i="65"/>
  <c r="N1101" i="65"/>
  <c r="N1102" i="65"/>
  <c r="N1103" i="65"/>
  <c r="N1104" i="65"/>
  <c r="N1105" i="65"/>
  <c r="N1106" i="65"/>
  <c r="N1107" i="65"/>
  <c r="N1108" i="65"/>
  <c r="N1109" i="65"/>
  <c r="N1110" i="65"/>
  <c r="N1111" i="65"/>
  <c r="N1112" i="65"/>
  <c r="N1113" i="65"/>
  <c r="N1114" i="65"/>
  <c r="N1115" i="65"/>
  <c r="N1116" i="65"/>
  <c r="N1117" i="65"/>
  <c r="N1118" i="65"/>
  <c r="N1119" i="65"/>
  <c r="N1120" i="65"/>
  <c r="N1121" i="65"/>
  <c r="N1122" i="65"/>
  <c r="N1123" i="65"/>
  <c r="N1124" i="65"/>
  <c r="N1125" i="65"/>
  <c r="N1126" i="65"/>
  <c r="N1127" i="65"/>
  <c r="N1128" i="65"/>
  <c r="N1129" i="65"/>
  <c r="N1130" i="65"/>
  <c r="N1131" i="65"/>
  <c r="N1132" i="65"/>
  <c r="N1133" i="65"/>
  <c r="N1134" i="65"/>
  <c r="N1135" i="65"/>
  <c r="N1136" i="65"/>
  <c r="N1137" i="65"/>
  <c r="N1138" i="65"/>
  <c r="N1139" i="65"/>
  <c r="N1140" i="65"/>
  <c r="N1141" i="65"/>
  <c r="N1142" i="65"/>
  <c r="N1143" i="65"/>
  <c r="N1144" i="65"/>
  <c r="N1145" i="65"/>
  <c r="N1146" i="65"/>
  <c r="N1147" i="65"/>
  <c r="N1148" i="65"/>
  <c r="N1149" i="65"/>
  <c r="N1150" i="65"/>
  <c r="N1151" i="65"/>
  <c r="N1152" i="65"/>
  <c r="N1153" i="65"/>
  <c r="N1154" i="65"/>
  <c r="N1155" i="65"/>
  <c r="N1156" i="65"/>
  <c r="N1157" i="65"/>
  <c r="N1158" i="65"/>
  <c r="N1159" i="65"/>
  <c r="N1160" i="65"/>
  <c r="N1161" i="65"/>
  <c r="N1162" i="65"/>
  <c r="N1163" i="65"/>
  <c r="N1164" i="65"/>
  <c r="N1165" i="65"/>
  <c r="N1166" i="65"/>
  <c r="N1167" i="65"/>
  <c r="N1168" i="65"/>
  <c r="N1169" i="65"/>
  <c r="N1170" i="65"/>
  <c r="N1171" i="65"/>
  <c r="N1172" i="65"/>
  <c r="N1173" i="65"/>
  <c r="N1174" i="65"/>
  <c r="N1175" i="65"/>
  <c r="N1176" i="65"/>
  <c r="N1177" i="65"/>
  <c r="N1178" i="65"/>
  <c r="N1179" i="65"/>
  <c r="N1180" i="65"/>
  <c r="N1181" i="65"/>
  <c r="N1182" i="65"/>
  <c r="N1183" i="65"/>
  <c r="N1184" i="65"/>
  <c r="N1185" i="65"/>
  <c r="N1186" i="65"/>
  <c r="N1187" i="65"/>
  <c r="N1188" i="65"/>
  <c r="N1189" i="65"/>
  <c r="N1190" i="65"/>
  <c r="N1191" i="65"/>
  <c r="N1192" i="65"/>
  <c r="N1193" i="65"/>
  <c r="N1194" i="65"/>
  <c r="N1195" i="65"/>
  <c r="N1196" i="65"/>
  <c r="N1197" i="65"/>
  <c r="N1198" i="65"/>
  <c r="N1199" i="65"/>
  <c r="N1200" i="65"/>
  <c r="N1201" i="65"/>
  <c r="N1202" i="65"/>
  <c r="N1203" i="65"/>
  <c r="N1204" i="65"/>
  <c r="N1205" i="65"/>
  <c r="N1206" i="65"/>
  <c r="N1207" i="65"/>
  <c r="N1208" i="65"/>
  <c r="N1209" i="65"/>
  <c r="N1210" i="65"/>
  <c r="N1211" i="65"/>
  <c r="N1212" i="65"/>
  <c r="N1213" i="65"/>
  <c r="N1214" i="65"/>
  <c r="N1215" i="65"/>
  <c r="N1216" i="65"/>
  <c r="N1217" i="65"/>
  <c r="N1218" i="65"/>
  <c r="N1219" i="65"/>
  <c r="N1220" i="65"/>
  <c r="N1221" i="65"/>
  <c r="N1222" i="65"/>
  <c r="N1223" i="65"/>
  <c r="N1224" i="65"/>
  <c r="N1225" i="65"/>
  <c r="N1226" i="65"/>
  <c r="N1227" i="65"/>
  <c r="N1228" i="65"/>
  <c r="N1229" i="65"/>
  <c r="N1230" i="65"/>
  <c r="N1231" i="65"/>
  <c r="N1232" i="65"/>
  <c r="N1233" i="65"/>
  <c r="N1234" i="65"/>
  <c r="N1235" i="65"/>
  <c r="N1236" i="65"/>
  <c r="N1237" i="65"/>
  <c r="N1238" i="65"/>
  <c r="N1239" i="65"/>
  <c r="N1240" i="65"/>
  <c r="N1241" i="65"/>
  <c r="N1242" i="65"/>
  <c r="N1243" i="65"/>
  <c r="N1244" i="65"/>
  <c r="N1245" i="65"/>
  <c r="N1246" i="65"/>
  <c r="N1247" i="65"/>
  <c r="N1248" i="65"/>
  <c r="N1249" i="65"/>
  <c r="N1250" i="65"/>
  <c r="N1251" i="65"/>
  <c r="N1252" i="65"/>
  <c r="N1253" i="65"/>
  <c r="N1254" i="65"/>
  <c r="N1255" i="65"/>
  <c r="N1256" i="65"/>
  <c r="N1257" i="65"/>
  <c r="N1258" i="65"/>
  <c r="N1259" i="65"/>
  <c r="N1260" i="65"/>
  <c r="N1261" i="65"/>
  <c r="N1262" i="65"/>
  <c r="N1263" i="65"/>
  <c r="N1264" i="65"/>
  <c r="N1265" i="65"/>
  <c r="N1266" i="65"/>
  <c r="N1267" i="65"/>
  <c r="N1268" i="65"/>
  <c r="N1269" i="65"/>
  <c r="N1270" i="65"/>
  <c r="N1271" i="65"/>
  <c r="N1272" i="65"/>
  <c r="N1273" i="65"/>
  <c r="N1274" i="65"/>
  <c r="N1275" i="65"/>
  <c r="N1276" i="65"/>
  <c r="N1277" i="65"/>
  <c r="N1278" i="65"/>
  <c r="N1279" i="65"/>
  <c r="N1280" i="65"/>
  <c r="N1281" i="65"/>
  <c r="N1282" i="65"/>
  <c r="N1283" i="65"/>
  <c r="N1284" i="65"/>
  <c r="N1285" i="65"/>
  <c r="N1286" i="65"/>
  <c r="N1287" i="65"/>
  <c r="N1288" i="65"/>
  <c r="N1289" i="65"/>
  <c r="N1290" i="65"/>
  <c r="N1291" i="65"/>
  <c r="N1292" i="65"/>
  <c r="N1293" i="65"/>
  <c r="N1294" i="65"/>
  <c r="N1295" i="65"/>
  <c r="N1296" i="65"/>
  <c r="N1297" i="65"/>
  <c r="N1298" i="65"/>
  <c r="N1299" i="65"/>
  <c r="N1300" i="65"/>
  <c r="N1301" i="65"/>
  <c r="N1302" i="65"/>
  <c r="N1303" i="65"/>
  <c r="N1304" i="65"/>
  <c r="N1305" i="65"/>
  <c r="N1306" i="65"/>
  <c r="N1307" i="65"/>
  <c r="N1308" i="65"/>
  <c r="N1309" i="65"/>
  <c r="N1310" i="65"/>
  <c r="N1311" i="65"/>
  <c r="N1312" i="65"/>
  <c r="N1313" i="65"/>
  <c r="N1314" i="65"/>
  <c r="N1315" i="65"/>
  <c r="N1316" i="65"/>
  <c r="N1317" i="65"/>
  <c r="N1318" i="65"/>
  <c r="N1319" i="65"/>
  <c r="N1320" i="65"/>
  <c r="N1321" i="65"/>
  <c r="N1322" i="65"/>
  <c r="N1323" i="65"/>
  <c r="N1324" i="65"/>
  <c r="N1325" i="65"/>
  <c r="N1326" i="65"/>
  <c r="N1327" i="65"/>
  <c r="N1328" i="65"/>
  <c r="N1329" i="65"/>
  <c r="N1330" i="65"/>
  <c r="N1331" i="65"/>
  <c r="N1332" i="65"/>
  <c r="N1333" i="65"/>
  <c r="N1334" i="65"/>
  <c r="N1335" i="65"/>
  <c r="N1336" i="65"/>
  <c r="N1337" i="65"/>
  <c r="N1338" i="65"/>
  <c r="N1339" i="65"/>
  <c r="N1340" i="65"/>
  <c r="N1341" i="65"/>
  <c r="N1342" i="65"/>
  <c r="N1343" i="65"/>
  <c r="N1344" i="65"/>
  <c r="N1345" i="65"/>
  <c r="N1346" i="65"/>
  <c r="N1347" i="65"/>
  <c r="N1348" i="65"/>
  <c r="N1349" i="65"/>
  <c r="N1350" i="65"/>
  <c r="N1351" i="65"/>
  <c r="N1352" i="65"/>
  <c r="N1353" i="65"/>
  <c r="N1354" i="65"/>
  <c r="N1355" i="65"/>
  <c r="N1356" i="65"/>
  <c r="N1357" i="65"/>
  <c r="N1358" i="65"/>
  <c r="N1359" i="65"/>
  <c r="N1360" i="65"/>
  <c r="N1361" i="65"/>
  <c r="N1362" i="65"/>
  <c r="N1363" i="65"/>
  <c r="N1364" i="65"/>
  <c r="N1365" i="65"/>
  <c r="N1366" i="65"/>
  <c r="N1367" i="65"/>
  <c r="N1368" i="65"/>
  <c r="N1369" i="65"/>
  <c r="N1370" i="65"/>
  <c r="N1371" i="65"/>
  <c r="N1372" i="65"/>
  <c r="N1373" i="65"/>
  <c r="N1374" i="65"/>
  <c r="N1375" i="65"/>
  <c r="N1376" i="65"/>
  <c r="N1377" i="65"/>
  <c r="N1378" i="65"/>
  <c r="N1379" i="65"/>
  <c r="N1380" i="65"/>
  <c r="N1381" i="65"/>
  <c r="N1382" i="65"/>
  <c r="N1383" i="65"/>
  <c r="N1384" i="65"/>
  <c r="N1385" i="65"/>
  <c r="N1386" i="65"/>
  <c r="N1387" i="65"/>
  <c r="N1388" i="65"/>
  <c r="N1389" i="65"/>
  <c r="N1390" i="65"/>
  <c r="N1391" i="65"/>
  <c r="N1392" i="65"/>
  <c r="N1393" i="65"/>
  <c r="N1394" i="65"/>
  <c r="N1395" i="65"/>
  <c r="N1396" i="65"/>
  <c r="N1397" i="65"/>
  <c r="N1398" i="65"/>
  <c r="N1399" i="65"/>
  <c r="N1400" i="65"/>
  <c r="N1401" i="65"/>
  <c r="N1402" i="65"/>
  <c r="N1403" i="65"/>
  <c r="N1404" i="65"/>
  <c r="N1405" i="65"/>
  <c r="N1406" i="65"/>
  <c r="N1407" i="65"/>
  <c r="N1408" i="65"/>
  <c r="N1409" i="65"/>
  <c r="N1410" i="65"/>
  <c r="N1411" i="65"/>
  <c r="N1412" i="65"/>
  <c r="N1413" i="65"/>
  <c r="N1414" i="65"/>
  <c r="N1415" i="65"/>
  <c r="N1416" i="65"/>
  <c r="N1417" i="65"/>
  <c r="N1418" i="65"/>
  <c r="N1419" i="65"/>
  <c r="N1420" i="65"/>
  <c r="N1421" i="65"/>
  <c r="N1422" i="65"/>
  <c r="N1423" i="65"/>
  <c r="N1424" i="65"/>
  <c r="N1425" i="65"/>
  <c r="N1426" i="65"/>
  <c r="N1427" i="65"/>
  <c r="N1428" i="65"/>
  <c r="N1429" i="65"/>
  <c r="N1430" i="65"/>
  <c r="N1431" i="65"/>
  <c r="N1432" i="65"/>
  <c r="N1433" i="65"/>
  <c r="N1434" i="65"/>
  <c r="N1435" i="65"/>
  <c r="N1436" i="65"/>
  <c r="N1437" i="65"/>
  <c r="N1438" i="65"/>
  <c r="N1439" i="65"/>
  <c r="N1440" i="65"/>
  <c r="N1441" i="65"/>
  <c r="N1442" i="65"/>
  <c r="N1443" i="65"/>
  <c r="N1444" i="65"/>
  <c r="N1445" i="65"/>
  <c r="N1446" i="65"/>
  <c r="N1447" i="65"/>
  <c r="N1448" i="65"/>
  <c r="N1449" i="65"/>
  <c r="N1450" i="65"/>
  <c r="N1451" i="65"/>
  <c r="N1452" i="65"/>
  <c r="N1453" i="65"/>
  <c r="N1454" i="65"/>
  <c r="N1455" i="65"/>
  <c r="N1456" i="65"/>
  <c r="N1457" i="65"/>
  <c r="N1458" i="65"/>
  <c r="N1459" i="65"/>
  <c r="N1460" i="65"/>
  <c r="N1461" i="65"/>
  <c r="N1462" i="65"/>
  <c r="N1463" i="65"/>
  <c r="N1464" i="65"/>
  <c r="N1465" i="65"/>
  <c r="N1466" i="65"/>
  <c r="N1467" i="65"/>
  <c r="N1468" i="65"/>
  <c r="N1469" i="65"/>
  <c r="N1470" i="65"/>
  <c r="N1471" i="65"/>
  <c r="N1472" i="65"/>
  <c r="N1473" i="65"/>
  <c r="N1474" i="65"/>
  <c r="N1475" i="65"/>
  <c r="N1476" i="65"/>
  <c r="N1477" i="65"/>
  <c r="N1478" i="65"/>
  <c r="N1479" i="65"/>
  <c r="N1480" i="65"/>
  <c r="N1481" i="65"/>
  <c r="N1482" i="65"/>
  <c r="N1483" i="65"/>
  <c r="N1484" i="65"/>
  <c r="N1485" i="65"/>
  <c r="N1486" i="65"/>
  <c r="N1487" i="65"/>
  <c r="N1488" i="65"/>
  <c r="N1489" i="65"/>
  <c r="N1490" i="65"/>
  <c r="N1491" i="65"/>
  <c r="N1492" i="65"/>
  <c r="N1493" i="65"/>
  <c r="N1494" i="65"/>
  <c r="N1495" i="65"/>
  <c r="N1496" i="65"/>
  <c r="N1497" i="65"/>
  <c r="N1498" i="65"/>
  <c r="N1499" i="65"/>
  <c r="N1500" i="65"/>
  <c r="N1501" i="65"/>
  <c r="N1502" i="65"/>
  <c r="N1503" i="65"/>
  <c r="N1504" i="65"/>
  <c r="N1505" i="65"/>
  <c r="N1506" i="65"/>
  <c r="N1507" i="65"/>
  <c r="N1508" i="65"/>
  <c r="N1509" i="65"/>
  <c r="N1510" i="65"/>
  <c r="N1511" i="65"/>
  <c r="N1512" i="65"/>
  <c r="N1513" i="65"/>
  <c r="N1514" i="65"/>
  <c r="N1515" i="65"/>
  <c r="N1516" i="65"/>
  <c r="N1517" i="65"/>
  <c r="N1518" i="65"/>
  <c r="N1519" i="65"/>
  <c r="N1520" i="65"/>
  <c r="N1521" i="65"/>
  <c r="N1522" i="65"/>
  <c r="N1523" i="65"/>
  <c r="N1524" i="65"/>
  <c r="N1525" i="65"/>
  <c r="N1526" i="65"/>
  <c r="N1527" i="65"/>
  <c r="N1528" i="65"/>
  <c r="N1529" i="65"/>
  <c r="N1530" i="65"/>
  <c r="N1531" i="65"/>
  <c r="N1532" i="65"/>
  <c r="N1533" i="65"/>
  <c r="N1534" i="65"/>
  <c r="N1535" i="65"/>
  <c r="N1536" i="65"/>
  <c r="N1537" i="65"/>
  <c r="N1538" i="65"/>
  <c r="N1539" i="65"/>
  <c r="N1540" i="65"/>
  <c r="N1541" i="65"/>
  <c r="N1542" i="65"/>
  <c r="N1543" i="65"/>
  <c r="N1544" i="65"/>
  <c r="N1545" i="65"/>
  <c r="N1546" i="65"/>
  <c r="N1547" i="65"/>
  <c r="N1548" i="65"/>
  <c r="N1549" i="65"/>
  <c r="N1550" i="65"/>
  <c r="N1551" i="65"/>
  <c r="N1552" i="65"/>
  <c r="N1553" i="65"/>
  <c r="N1554" i="65"/>
  <c r="N1555" i="65"/>
  <c r="N1556" i="65"/>
  <c r="N1557" i="65"/>
  <c r="N1558" i="65"/>
  <c r="N1559" i="65"/>
  <c r="N1560" i="65"/>
  <c r="N1561" i="65"/>
  <c r="N1562" i="65"/>
  <c r="N1563" i="65"/>
  <c r="N1564" i="65"/>
  <c r="N1565" i="65"/>
  <c r="N1566" i="65"/>
  <c r="N1567" i="65"/>
  <c r="N1568" i="65"/>
  <c r="N1569" i="65"/>
  <c r="N1570" i="65"/>
  <c r="N1571" i="65"/>
  <c r="N1572" i="65"/>
  <c r="N1573" i="65"/>
  <c r="N1574" i="65"/>
  <c r="N1575" i="65"/>
  <c r="N1576" i="65"/>
  <c r="N1577" i="65"/>
  <c r="N1578" i="65"/>
  <c r="N1579" i="65"/>
  <c r="N1580" i="65"/>
  <c r="N1581" i="65"/>
  <c r="N1582" i="65"/>
  <c r="N1583" i="65"/>
  <c r="N1584" i="65"/>
  <c r="N1585" i="65"/>
  <c r="N1586" i="65"/>
  <c r="N1587" i="65"/>
  <c r="N1588" i="65"/>
  <c r="N1589" i="65"/>
  <c r="N1590" i="65"/>
  <c r="N1591" i="65"/>
  <c r="N1592" i="65"/>
  <c r="N1593" i="65"/>
  <c r="N1594" i="65"/>
  <c r="N1595" i="65"/>
  <c r="N1596" i="65"/>
  <c r="N1597" i="65"/>
  <c r="N1598" i="65"/>
  <c r="N1599" i="65"/>
  <c r="N1600" i="65"/>
  <c r="N1601" i="65"/>
  <c r="N1602" i="65"/>
  <c r="N1603" i="65"/>
  <c r="N1604" i="65"/>
  <c r="N1605" i="65"/>
  <c r="N1606" i="65"/>
  <c r="N1607" i="65"/>
  <c r="N1608" i="65"/>
  <c r="N1609" i="65"/>
  <c r="N1610" i="65"/>
  <c r="N1611" i="65"/>
  <c r="N1612" i="65"/>
  <c r="N1613" i="65"/>
  <c r="N1614" i="65"/>
  <c r="N1615" i="65"/>
  <c r="N1616" i="65"/>
  <c r="N1617" i="65"/>
  <c r="N1618" i="65"/>
  <c r="N1619" i="65"/>
  <c r="N1620" i="65"/>
  <c r="N1621" i="65"/>
  <c r="N1622" i="65"/>
  <c r="N1623" i="65"/>
  <c r="N1624" i="65"/>
  <c r="N1625" i="65"/>
  <c r="N1626" i="65"/>
  <c r="N1627" i="65"/>
  <c r="N1628" i="65"/>
  <c r="N1629" i="65"/>
  <c r="N1630" i="65"/>
  <c r="N1631" i="65"/>
  <c r="N1632" i="65"/>
  <c r="N1633" i="65"/>
  <c r="N1634" i="65"/>
  <c r="N1635" i="65"/>
  <c r="N1636" i="65"/>
  <c r="N1637" i="65"/>
  <c r="N1638" i="65"/>
  <c r="N1639" i="65"/>
  <c r="N1640" i="65"/>
  <c r="N1641" i="65"/>
  <c r="N1642" i="65"/>
  <c r="N1643" i="65"/>
  <c r="N1644" i="65"/>
  <c r="N1645" i="65"/>
  <c r="N1646" i="65"/>
  <c r="N1647" i="65"/>
  <c r="N1648" i="65"/>
  <c r="N1649" i="65"/>
  <c r="N1650" i="65"/>
  <c r="N1651" i="65"/>
  <c r="N1652" i="65"/>
  <c r="N1653" i="65"/>
  <c r="N1654" i="65"/>
  <c r="N1655" i="65"/>
  <c r="N1656" i="65"/>
  <c r="N1657" i="65"/>
  <c r="N1658" i="65"/>
  <c r="N1659" i="65"/>
  <c r="N1660" i="65"/>
  <c r="N1661" i="65"/>
  <c r="N1662" i="65"/>
  <c r="N1663" i="65"/>
  <c r="N1664" i="65"/>
  <c r="N1665" i="65"/>
  <c r="N1666" i="65"/>
  <c r="N1667" i="65"/>
  <c r="N1668" i="65"/>
  <c r="N1669" i="65"/>
  <c r="N1670" i="65"/>
  <c r="N1671" i="65"/>
  <c r="N1672" i="65"/>
  <c r="N1673" i="65"/>
  <c r="N1674" i="65"/>
  <c r="N1675" i="65"/>
  <c r="N1676" i="65"/>
  <c r="N1677" i="65"/>
  <c r="N1678" i="65"/>
  <c r="N1679" i="65"/>
  <c r="N1680" i="65"/>
  <c r="N1681" i="65"/>
  <c r="N1682" i="65"/>
  <c r="N1683" i="65"/>
  <c r="N1684" i="65"/>
  <c r="N1685" i="65"/>
  <c r="N1686" i="65"/>
  <c r="N1687" i="65"/>
  <c r="N1688" i="65"/>
  <c r="N1689" i="65"/>
  <c r="N1690" i="65"/>
  <c r="N1691" i="65"/>
  <c r="N1692" i="65"/>
  <c r="N1693" i="65"/>
  <c r="N1694" i="65"/>
  <c r="N1695" i="65"/>
  <c r="N1696" i="65"/>
  <c r="N1697" i="65"/>
  <c r="N1698" i="65"/>
  <c r="N1699" i="65"/>
  <c r="N1700" i="65"/>
  <c r="N1701" i="65"/>
  <c r="N1702" i="65"/>
  <c r="N1703" i="65"/>
  <c r="N1704" i="65"/>
  <c r="N1705" i="65"/>
  <c r="N1706" i="65"/>
  <c r="N1707" i="65"/>
  <c r="N1708" i="65"/>
  <c r="N1709" i="65"/>
  <c r="N1710" i="65"/>
  <c r="N1711" i="65"/>
  <c r="N1712" i="65"/>
  <c r="N1713" i="65"/>
  <c r="N1714" i="65"/>
  <c r="N1715" i="65"/>
  <c r="N1716" i="65"/>
  <c r="N1717" i="65"/>
  <c r="N1718" i="65"/>
  <c r="N1719" i="65"/>
  <c r="N1720" i="65"/>
  <c r="N1721" i="65"/>
  <c r="N1722" i="65"/>
  <c r="N1723" i="65"/>
  <c r="N1724" i="65"/>
  <c r="N1725" i="65"/>
  <c r="N1726" i="65"/>
  <c r="N1727" i="65"/>
  <c r="N1728" i="65"/>
  <c r="N1729" i="65"/>
  <c r="N1730" i="65"/>
  <c r="N1731" i="65"/>
  <c r="N1732" i="65"/>
  <c r="N1733" i="65"/>
  <c r="N1734" i="65"/>
  <c r="N1735" i="65"/>
  <c r="N1736" i="65"/>
  <c r="N1737" i="65"/>
  <c r="N1738" i="65"/>
  <c r="N1739" i="65"/>
  <c r="N1740" i="65"/>
  <c r="N1741" i="65"/>
  <c r="N1742" i="65"/>
  <c r="N1743" i="65"/>
  <c r="N1744" i="65"/>
  <c r="N1745" i="65"/>
  <c r="N1746" i="65"/>
  <c r="N1747" i="65"/>
  <c r="N1748" i="65"/>
  <c r="N1749" i="65"/>
  <c r="N1750" i="65"/>
  <c r="N1751" i="65"/>
  <c r="N1752" i="65"/>
  <c r="N1753" i="65"/>
  <c r="N1754" i="65"/>
  <c r="N1755" i="65"/>
  <c r="N1756" i="65"/>
  <c r="N1757" i="65"/>
  <c r="N1758" i="65"/>
  <c r="N1759" i="65"/>
  <c r="N1760" i="65"/>
  <c r="N1761" i="65"/>
  <c r="N1762" i="65"/>
  <c r="N1763" i="65"/>
  <c r="N1764" i="65"/>
  <c r="N1765" i="65"/>
  <c r="N1766" i="65"/>
  <c r="N1767" i="65"/>
  <c r="N1768" i="65"/>
  <c r="N1769" i="65"/>
  <c r="N1770" i="65"/>
  <c r="N1771" i="65"/>
  <c r="N1772" i="65"/>
  <c r="N1773" i="65"/>
  <c r="N1774" i="65"/>
  <c r="N1775" i="65"/>
  <c r="N1776" i="65"/>
  <c r="N1777" i="65"/>
  <c r="N1778" i="65"/>
  <c r="N1779" i="65"/>
  <c r="N1780" i="65"/>
  <c r="N1781" i="65"/>
  <c r="N1782" i="65"/>
  <c r="N1783" i="65"/>
  <c r="N1784" i="65"/>
  <c r="N1785" i="65"/>
  <c r="N1786" i="65"/>
  <c r="N1787" i="65"/>
  <c r="N1788" i="65"/>
  <c r="N1789" i="65"/>
  <c r="N1790" i="65"/>
  <c r="N1791" i="65"/>
  <c r="N1792" i="65"/>
  <c r="N1793" i="65"/>
  <c r="N1794" i="65"/>
  <c r="N1795" i="65"/>
  <c r="N1796" i="65"/>
  <c r="N1797" i="65"/>
  <c r="N1798" i="65"/>
  <c r="N1799" i="65"/>
  <c r="N1800" i="65"/>
  <c r="N1801" i="65"/>
  <c r="N1802" i="65"/>
  <c r="N1803" i="65"/>
  <c r="N1804" i="65"/>
  <c r="N1805" i="65"/>
  <c r="N1806" i="65"/>
  <c r="N1807" i="65"/>
  <c r="N1808" i="65"/>
  <c r="N1809" i="65"/>
  <c r="N1810" i="65"/>
  <c r="N1811" i="65"/>
  <c r="N1812" i="65"/>
  <c r="N1813" i="65"/>
  <c r="N1814" i="65"/>
  <c r="N1815" i="65"/>
  <c r="N1816" i="65"/>
  <c r="N1817" i="65"/>
  <c r="N1818" i="65"/>
  <c r="N1819" i="65"/>
  <c r="N1820" i="65"/>
  <c r="N1821" i="65"/>
  <c r="N1822" i="65"/>
  <c r="N1823" i="65"/>
  <c r="N1824" i="65"/>
  <c r="N1825" i="65"/>
  <c r="N1826" i="65"/>
  <c r="N1827" i="65"/>
  <c r="N1828" i="65"/>
  <c r="N1829" i="65"/>
  <c r="N1830" i="65"/>
  <c r="N1831" i="65"/>
  <c r="N1832" i="65"/>
  <c r="N1833" i="65"/>
  <c r="N1834" i="65"/>
  <c r="N1835" i="65"/>
  <c r="N1836" i="65"/>
  <c r="N1837" i="65"/>
  <c r="N1838" i="65"/>
  <c r="N1839" i="65"/>
  <c r="N1840" i="65"/>
  <c r="N1841" i="65"/>
  <c r="N1842" i="65"/>
  <c r="N1843" i="65"/>
  <c r="N1844" i="65"/>
  <c r="N1845" i="65"/>
  <c r="N1846" i="65"/>
  <c r="N1847" i="65"/>
  <c r="N1848" i="65"/>
  <c r="N1849" i="65"/>
  <c r="N1850" i="65"/>
  <c r="N1851" i="65"/>
  <c r="N1852" i="65"/>
  <c r="N1853" i="65"/>
  <c r="N1854" i="65"/>
  <c r="N1855" i="65"/>
  <c r="N1856" i="65"/>
  <c r="N1857" i="65"/>
  <c r="N1858" i="65"/>
  <c r="N1859" i="65"/>
  <c r="N1860" i="65"/>
  <c r="N1861" i="65"/>
  <c r="N1862" i="65"/>
  <c r="N1863" i="65"/>
  <c r="N1864" i="65"/>
  <c r="N1865" i="65"/>
  <c r="N1866" i="65"/>
  <c r="N1867" i="65"/>
  <c r="N1868" i="65"/>
  <c r="N1869" i="65"/>
  <c r="N1870" i="65"/>
  <c r="N1871" i="65"/>
  <c r="N1872" i="65"/>
  <c r="N1873" i="65"/>
  <c r="N1874" i="65"/>
  <c r="N1875" i="65"/>
  <c r="N1876" i="65"/>
  <c r="N1877" i="65"/>
  <c r="N1878" i="65"/>
  <c r="N1879" i="65"/>
  <c r="N1880" i="65"/>
  <c r="N1881" i="65"/>
  <c r="N1882" i="65"/>
  <c r="N1883" i="65"/>
  <c r="N1884" i="65"/>
  <c r="N1885" i="65"/>
  <c r="N1886" i="65"/>
  <c r="N1887" i="65"/>
  <c r="N1888" i="65"/>
  <c r="N1889" i="65"/>
  <c r="N1890" i="65"/>
  <c r="N1891" i="65"/>
  <c r="N1892" i="65"/>
  <c r="N1893" i="65"/>
  <c r="N1894" i="65"/>
  <c r="N1895" i="65"/>
  <c r="N1896" i="65"/>
  <c r="N1897" i="65"/>
  <c r="N1898" i="65"/>
  <c r="N1899" i="65"/>
  <c r="N1900" i="65"/>
  <c r="N1901" i="65"/>
  <c r="N1902" i="65"/>
  <c r="N1903" i="65"/>
  <c r="N1904" i="65"/>
  <c r="N1905" i="65"/>
  <c r="N1906" i="65"/>
  <c r="N1907" i="65"/>
  <c r="N1908" i="65"/>
  <c r="N1909" i="65"/>
  <c r="N1910" i="65"/>
  <c r="N1911" i="65"/>
  <c r="N1912" i="65"/>
  <c r="N1913" i="65"/>
  <c r="N1914" i="65"/>
  <c r="N1915" i="65"/>
  <c r="N1916" i="65"/>
  <c r="N1917" i="65"/>
  <c r="N1918" i="65"/>
  <c r="N1919" i="65"/>
  <c r="N1920" i="65"/>
  <c r="N1921" i="65"/>
  <c r="N1922" i="65"/>
  <c r="N1923" i="65"/>
  <c r="N1924" i="65"/>
  <c r="N1925" i="65"/>
  <c r="N1926" i="65"/>
  <c r="N1927" i="65"/>
  <c r="N1928" i="65"/>
  <c r="N1929" i="65"/>
  <c r="N1930" i="65"/>
  <c r="N1931" i="65"/>
  <c r="N1932" i="65"/>
  <c r="N1933" i="65"/>
  <c r="N1934" i="65"/>
  <c r="N1935" i="65"/>
  <c r="N1936" i="65"/>
  <c r="N1937" i="65"/>
  <c r="N1938" i="65"/>
  <c r="N1939" i="65"/>
  <c r="N1940" i="65"/>
  <c r="N1941" i="65"/>
  <c r="N1942" i="65"/>
  <c r="N1943" i="65"/>
  <c r="N1944" i="65"/>
  <c r="N1945" i="65"/>
  <c r="N1946" i="65"/>
  <c r="N1947" i="65"/>
  <c r="N1948" i="65"/>
  <c r="N1949" i="65"/>
  <c r="N1950" i="65"/>
  <c r="N1951" i="65"/>
  <c r="N1952" i="65"/>
  <c r="N1953" i="65"/>
  <c r="N1954" i="65"/>
  <c r="N1955" i="65"/>
  <c r="N1956" i="65"/>
  <c r="N1957" i="65"/>
  <c r="N1958" i="65"/>
  <c r="N1959" i="65"/>
  <c r="N1960" i="65"/>
  <c r="N1961" i="65"/>
  <c r="N1962" i="65"/>
  <c r="N1963" i="65"/>
  <c r="N1964" i="65"/>
  <c r="N1965" i="65"/>
  <c r="N1966" i="65"/>
  <c r="N1967" i="65"/>
  <c r="N1968" i="65"/>
  <c r="N1969" i="65"/>
  <c r="N1970" i="65"/>
  <c r="N1971" i="65"/>
  <c r="N1972" i="65"/>
  <c r="N1973" i="65"/>
  <c r="N1974" i="65"/>
  <c r="N1975" i="65"/>
  <c r="N1976" i="65"/>
  <c r="N1977" i="65"/>
  <c r="N1978" i="65"/>
  <c r="N1979" i="65"/>
  <c r="N1980" i="65"/>
  <c r="N1981" i="65"/>
  <c r="N1982" i="65"/>
  <c r="N1983" i="65"/>
  <c r="N1984" i="65"/>
  <c r="N1985" i="65"/>
  <c r="N1986" i="65"/>
  <c r="N1987" i="65"/>
  <c r="N1988" i="65"/>
  <c r="N1989" i="65"/>
  <c r="N1990" i="65"/>
  <c r="N1991" i="65"/>
  <c r="N1992" i="65"/>
  <c r="N1993" i="65"/>
  <c r="N1994" i="65"/>
  <c r="N1995" i="65"/>
  <c r="N1996" i="65"/>
  <c r="N1997" i="65"/>
  <c r="N1998" i="65"/>
  <c r="N1999" i="65"/>
  <c r="N2000" i="65"/>
  <c r="N2001" i="65"/>
  <c r="N2002" i="65"/>
  <c r="N2003" i="65"/>
  <c r="N2004" i="65"/>
  <c r="N2005" i="65"/>
  <c r="N2006" i="65"/>
  <c r="N2007" i="65"/>
  <c r="N2008" i="65"/>
  <c r="N2009" i="65"/>
  <c r="N2010" i="65"/>
  <c r="N2011" i="65"/>
  <c r="N2012" i="65"/>
  <c r="N2013" i="65"/>
  <c r="N2014" i="65"/>
  <c r="N2015" i="65"/>
  <c r="N2016" i="65"/>
  <c r="N2017" i="65"/>
  <c r="N2018" i="65"/>
  <c r="N2019" i="65"/>
  <c r="N2020" i="65"/>
  <c r="N2021" i="65"/>
  <c r="N2022" i="65"/>
  <c r="N2023" i="65"/>
  <c r="N2024" i="65"/>
  <c r="N2025" i="65"/>
  <c r="N2026" i="65"/>
  <c r="N2027" i="65"/>
  <c r="N2028" i="65"/>
  <c r="N2029" i="65"/>
  <c r="N2030" i="65"/>
  <c r="N2031" i="65"/>
  <c r="N2032" i="65"/>
  <c r="N2033" i="65"/>
  <c r="N2034" i="65"/>
  <c r="N2035" i="65"/>
  <c r="N2036" i="65"/>
  <c r="N2037" i="65"/>
  <c r="N2038" i="65"/>
  <c r="N2039" i="65"/>
  <c r="N2040" i="65"/>
  <c r="N2041" i="65"/>
  <c r="N2042" i="65"/>
  <c r="N2043" i="65"/>
  <c r="N2044" i="65"/>
  <c r="N2045" i="65"/>
  <c r="N2046" i="65"/>
  <c r="N2047" i="65"/>
  <c r="N2048" i="65"/>
  <c r="N2049" i="65"/>
  <c r="N2050" i="65"/>
  <c r="N2051" i="65"/>
  <c r="N2052" i="65"/>
  <c r="N2053" i="65"/>
  <c r="N2054" i="65"/>
  <c r="N2055" i="65"/>
  <c r="N2056" i="65"/>
  <c r="N2057" i="65"/>
  <c r="N2058" i="65"/>
  <c r="N2059" i="65"/>
  <c r="N2060" i="65"/>
  <c r="N2061" i="65"/>
  <c r="N2062" i="65"/>
  <c r="N2063" i="65"/>
  <c r="N2064" i="65"/>
  <c r="N2065" i="65"/>
  <c r="N2066" i="65"/>
  <c r="N2067" i="65"/>
  <c r="N2068" i="65"/>
  <c r="N2069" i="65"/>
  <c r="N2070" i="65"/>
  <c r="N2071" i="65"/>
  <c r="N2072" i="65"/>
  <c r="N2073" i="65"/>
  <c r="N2074" i="65"/>
  <c r="N2075" i="65"/>
  <c r="N2076" i="65"/>
  <c r="N2077" i="65"/>
  <c r="N2078" i="65"/>
  <c r="N2079" i="65"/>
  <c r="N2080" i="65"/>
  <c r="N2081" i="65"/>
  <c r="N2082" i="65"/>
  <c r="N2083" i="65"/>
  <c r="N2084" i="65"/>
  <c r="N2085" i="65"/>
  <c r="N2086" i="65"/>
  <c r="N2087" i="65"/>
  <c r="N2088" i="65"/>
  <c r="N2089" i="65"/>
  <c r="N2090" i="65"/>
  <c r="N2091" i="65"/>
  <c r="N2092" i="65"/>
  <c r="N2093" i="65"/>
  <c r="N2094" i="65"/>
  <c r="N2095" i="65"/>
  <c r="N2096" i="65"/>
  <c r="N2097" i="65"/>
  <c r="N2098" i="65"/>
  <c r="N2099" i="65"/>
  <c r="N2100" i="65"/>
  <c r="N2101" i="65"/>
  <c r="N2102" i="65"/>
  <c r="N2103" i="65"/>
  <c r="N2104" i="65"/>
  <c r="N2105" i="65"/>
  <c r="N2106" i="65"/>
  <c r="N2107" i="65"/>
  <c r="N2108" i="65"/>
  <c r="N2109" i="65"/>
  <c r="N2110" i="65"/>
  <c r="N2111" i="65"/>
  <c r="N2112" i="65"/>
  <c r="N2113" i="65"/>
  <c r="N2114" i="65"/>
  <c r="N2115" i="65"/>
  <c r="N2116" i="65"/>
  <c r="N2117" i="65"/>
  <c r="N2118" i="65"/>
  <c r="N2119" i="65"/>
  <c r="N2120" i="65"/>
  <c r="N2121" i="65"/>
  <c r="N2122" i="65"/>
  <c r="N2123" i="65"/>
  <c r="N2124" i="65"/>
  <c r="N2125" i="65"/>
  <c r="N2126" i="65"/>
  <c r="N2127" i="65"/>
  <c r="N2128" i="65"/>
  <c r="N2129" i="65"/>
  <c r="N2130" i="65"/>
  <c r="N2131" i="65"/>
  <c r="N2132" i="65"/>
  <c r="N2133" i="65"/>
  <c r="N2134" i="65"/>
  <c r="N2135" i="65"/>
  <c r="N2136" i="65"/>
  <c r="N2137" i="65"/>
  <c r="N2138" i="65"/>
  <c r="N2139" i="65"/>
  <c r="N2140" i="65"/>
  <c r="N2141" i="65"/>
  <c r="N2142" i="65"/>
  <c r="N2143" i="65"/>
  <c r="N2144" i="65"/>
  <c r="N2145" i="65"/>
  <c r="N2146" i="65"/>
  <c r="N2147" i="65"/>
  <c r="N2148" i="65"/>
  <c r="N2149" i="65"/>
  <c r="N2150" i="65"/>
  <c r="N2151" i="65"/>
  <c r="N2152" i="65"/>
  <c r="N2153" i="65"/>
  <c r="N2154" i="65"/>
  <c r="N2155" i="65"/>
  <c r="N2156" i="65"/>
  <c r="N2157" i="65"/>
  <c r="N2158" i="65"/>
  <c r="N2159" i="65"/>
  <c r="N2160" i="65"/>
  <c r="N2161" i="65"/>
  <c r="N2162" i="65"/>
  <c r="N2163" i="65"/>
  <c r="N2164" i="65"/>
  <c r="N2165" i="65"/>
  <c r="N2166" i="65"/>
  <c r="N2167" i="65"/>
  <c r="N2168" i="65"/>
  <c r="N2169" i="65"/>
  <c r="N2170" i="65"/>
  <c r="N2171" i="65"/>
  <c r="N2172" i="65"/>
  <c r="N2173" i="65"/>
  <c r="N2174" i="65"/>
  <c r="N2175" i="65"/>
  <c r="N2176" i="65"/>
  <c r="N2177" i="65"/>
  <c r="N2178" i="65"/>
  <c r="N2179" i="65"/>
  <c r="N2180" i="65"/>
  <c r="N2181" i="65"/>
  <c r="N2182" i="65"/>
  <c r="N2183" i="65"/>
  <c r="N2184" i="65"/>
  <c r="N2185" i="65"/>
  <c r="N2186" i="65"/>
  <c r="N2187" i="65"/>
  <c r="N2188" i="65"/>
  <c r="N2189" i="65"/>
  <c r="N2190" i="65"/>
  <c r="N2191" i="65"/>
  <c r="N2192" i="65"/>
  <c r="N2193" i="65"/>
  <c r="N2194" i="65"/>
  <c r="N2195" i="65"/>
  <c r="N2196" i="65"/>
  <c r="N2197" i="65"/>
  <c r="N2198" i="65"/>
  <c r="N2199" i="65"/>
  <c r="N2200" i="65"/>
  <c r="N2201" i="65"/>
  <c r="N2202" i="65"/>
  <c r="N2203" i="65"/>
  <c r="N2204" i="65"/>
  <c r="N2205" i="65"/>
  <c r="N2206" i="65"/>
  <c r="N2207" i="65"/>
  <c r="N2208" i="65"/>
  <c r="N2209" i="65"/>
  <c r="N2210" i="65"/>
  <c r="N2211" i="65"/>
  <c r="N2212" i="65"/>
  <c r="N2213" i="65"/>
  <c r="N2214" i="65"/>
  <c r="N2215" i="65"/>
  <c r="N2216" i="65"/>
  <c r="N2217" i="65"/>
  <c r="N2218" i="65"/>
  <c r="N2219" i="65"/>
  <c r="N2220" i="65"/>
  <c r="N2221" i="65"/>
  <c r="N2222" i="65"/>
  <c r="N2223" i="65"/>
  <c r="N2224" i="65"/>
  <c r="N2225" i="65"/>
  <c r="N2226" i="65"/>
  <c r="N2227" i="65"/>
  <c r="N2228" i="65"/>
  <c r="N2229" i="65"/>
  <c r="N2230" i="65"/>
  <c r="N2231" i="65"/>
  <c r="N2232" i="65"/>
  <c r="N2233" i="65"/>
  <c r="N2234" i="65"/>
  <c r="N2235" i="65"/>
  <c r="N2236" i="65"/>
  <c r="N2237" i="65"/>
  <c r="N2238" i="65"/>
  <c r="N2239" i="65"/>
  <c r="N2240" i="65"/>
  <c r="N2241" i="65"/>
  <c r="N2242" i="65"/>
  <c r="N2243" i="65"/>
  <c r="N2244" i="65"/>
  <c r="N2245" i="65"/>
  <c r="N2246" i="65"/>
  <c r="N2247" i="65"/>
  <c r="N2248" i="65"/>
  <c r="N2249" i="65"/>
  <c r="N2250" i="65"/>
  <c r="N2251" i="65"/>
  <c r="N2252" i="65"/>
  <c r="N2253" i="65"/>
  <c r="N2254" i="65"/>
  <c r="N2255" i="65"/>
  <c r="N2256" i="65"/>
  <c r="N2257" i="65"/>
  <c r="N2258" i="65"/>
  <c r="N2259" i="65"/>
  <c r="N2260" i="65"/>
  <c r="N2261" i="65"/>
  <c r="N2262" i="65"/>
  <c r="N2263" i="65"/>
  <c r="N2264" i="65"/>
  <c r="N2265" i="65"/>
  <c r="N2266" i="65"/>
  <c r="N2267" i="65"/>
  <c r="N2268" i="65"/>
  <c r="N2269" i="65"/>
  <c r="N2270" i="65"/>
  <c r="N2271" i="65"/>
  <c r="N2272" i="65"/>
  <c r="N2273" i="65"/>
  <c r="N2274" i="65"/>
  <c r="N2275" i="65"/>
  <c r="N2276" i="65"/>
  <c r="N2277" i="65"/>
  <c r="N2278" i="65"/>
  <c r="N2279" i="65"/>
  <c r="N2280" i="65"/>
  <c r="N2281" i="65"/>
  <c r="N2282" i="65"/>
  <c r="N2283" i="65"/>
  <c r="N2284" i="65"/>
  <c r="N2285" i="65"/>
  <c r="N2286" i="65"/>
  <c r="N2287" i="65"/>
  <c r="N2288" i="65"/>
  <c r="N2289" i="65"/>
  <c r="N2290" i="65"/>
  <c r="N2291" i="65"/>
  <c r="N2292" i="65"/>
  <c r="N2293" i="65"/>
  <c r="N2294" i="65"/>
  <c r="N2295" i="65"/>
  <c r="N2296" i="65"/>
  <c r="N2297" i="65"/>
  <c r="N2298" i="65"/>
  <c r="N2299" i="65"/>
  <c r="N2300" i="65"/>
  <c r="N2301" i="65"/>
  <c r="N2302" i="65"/>
  <c r="N2303" i="65"/>
  <c r="N2304" i="65"/>
  <c r="N2305" i="65"/>
  <c r="N2306" i="65"/>
  <c r="N2307" i="65"/>
  <c r="N2308" i="65"/>
  <c r="N2309" i="65"/>
  <c r="N2310" i="65"/>
  <c r="N2311" i="65"/>
  <c r="N2312" i="65"/>
  <c r="N2313" i="65"/>
  <c r="N2314" i="65"/>
  <c r="N2315" i="65"/>
  <c r="N2316" i="65"/>
  <c r="N2317" i="65"/>
  <c r="N2318" i="65"/>
  <c r="N2319" i="65"/>
  <c r="N2320" i="65"/>
  <c r="N2321" i="65"/>
  <c r="N2322" i="65"/>
  <c r="N2323" i="65"/>
  <c r="N2324" i="65"/>
  <c r="N2325" i="65"/>
  <c r="N2326" i="65"/>
  <c r="N2327" i="65"/>
  <c r="N2328" i="65"/>
  <c r="N2329" i="65"/>
  <c r="N2330" i="65"/>
  <c r="N2331" i="65"/>
  <c r="N2332" i="65"/>
  <c r="N2333" i="65"/>
  <c r="N2334" i="65"/>
  <c r="N2335" i="65"/>
  <c r="N2336" i="65"/>
  <c r="N2337" i="65"/>
  <c r="N2338" i="65"/>
  <c r="N2339" i="65"/>
  <c r="N2340" i="65"/>
  <c r="N2341" i="65"/>
  <c r="N2342" i="65"/>
  <c r="N2343" i="65"/>
  <c r="N2344" i="65"/>
  <c r="N2345" i="65"/>
  <c r="N2346" i="65"/>
  <c r="N2347" i="65"/>
  <c r="N2348" i="65"/>
  <c r="N2349" i="65"/>
  <c r="N2350" i="65"/>
  <c r="N2351" i="65"/>
  <c r="N2352" i="65"/>
  <c r="N2353" i="65"/>
  <c r="N2354" i="65"/>
  <c r="N2355" i="65"/>
  <c r="N2356" i="65"/>
  <c r="N2357" i="65"/>
  <c r="N2358" i="65"/>
  <c r="N2359" i="65"/>
  <c r="N2360" i="65"/>
  <c r="N2361" i="65"/>
  <c r="N2362" i="65"/>
  <c r="N2363" i="65"/>
  <c r="N2364" i="65"/>
  <c r="N2365" i="65"/>
  <c r="N2366" i="65"/>
  <c r="N2367" i="65"/>
  <c r="N2368" i="65"/>
  <c r="N2369" i="65"/>
  <c r="N2370" i="65"/>
  <c r="N2371" i="65"/>
  <c r="N2372" i="65"/>
  <c r="N2373" i="65"/>
  <c r="N2374" i="65"/>
  <c r="N2375" i="65"/>
  <c r="N2376" i="65"/>
  <c r="N2377" i="65"/>
  <c r="N2378" i="65"/>
  <c r="N2379" i="65"/>
  <c r="N2380" i="65"/>
  <c r="N2381" i="65"/>
  <c r="N2382" i="65"/>
  <c r="N2383" i="65"/>
  <c r="N2384" i="65"/>
  <c r="N2385" i="65"/>
  <c r="N2386" i="65"/>
  <c r="N2387" i="65"/>
  <c r="N2388" i="65"/>
  <c r="N2389" i="65"/>
  <c r="N2390" i="65"/>
  <c r="N2391" i="65"/>
  <c r="N2392" i="65"/>
  <c r="N2393" i="65"/>
  <c r="N2394" i="65"/>
  <c r="N2395" i="65"/>
  <c r="N2396" i="65"/>
  <c r="N2397" i="65"/>
  <c r="N2398" i="65"/>
  <c r="N2399" i="65"/>
  <c r="N2400" i="65"/>
  <c r="N2401" i="65"/>
  <c r="N2402" i="65"/>
  <c r="N2403" i="65"/>
  <c r="N2404" i="65"/>
  <c r="N2405" i="65"/>
  <c r="N2406" i="65"/>
  <c r="N2407" i="65"/>
  <c r="N2408" i="65"/>
  <c r="N2409" i="65"/>
  <c r="N2410" i="65"/>
  <c r="N2411" i="65"/>
  <c r="N2412" i="65"/>
  <c r="N2413" i="65"/>
  <c r="N2414" i="65"/>
  <c r="N2415" i="65"/>
  <c r="N2416" i="65"/>
  <c r="N2417" i="65"/>
  <c r="N2418" i="65"/>
  <c r="N2419" i="65"/>
  <c r="N2420" i="65"/>
  <c r="N2421" i="65"/>
  <c r="N2422" i="65"/>
  <c r="N2423" i="65"/>
  <c r="N2424" i="65"/>
  <c r="N2425" i="65"/>
  <c r="N2426" i="65"/>
  <c r="N2427" i="65"/>
  <c r="N2428" i="65"/>
  <c r="N2429" i="65"/>
  <c r="N2430" i="65"/>
  <c r="N2431" i="65"/>
  <c r="N2432" i="65"/>
  <c r="N2433" i="65"/>
  <c r="N2434" i="65"/>
  <c r="N2435" i="65"/>
  <c r="N2436" i="65"/>
  <c r="N2437" i="65"/>
  <c r="N2438" i="65"/>
  <c r="N2439" i="65"/>
  <c r="N2440" i="65"/>
  <c r="N2441" i="65"/>
  <c r="N2442" i="65"/>
  <c r="N2443" i="65"/>
  <c r="N2444" i="65"/>
  <c r="N2445" i="65"/>
  <c r="N2446" i="65"/>
  <c r="N2447" i="65"/>
  <c r="N2448" i="65"/>
  <c r="N2449" i="65"/>
  <c r="N2450" i="65"/>
  <c r="N2451" i="65"/>
  <c r="N2452" i="65"/>
  <c r="N2453" i="65"/>
  <c r="N2454" i="65"/>
  <c r="N2455" i="65"/>
  <c r="N2456" i="65"/>
  <c r="N2457" i="65"/>
  <c r="N2458" i="65"/>
  <c r="N2459" i="65"/>
  <c r="N2460" i="65"/>
  <c r="N2461" i="65"/>
  <c r="N2462" i="65"/>
  <c r="N2463" i="65"/>
  <c r="N2464" i="65"/>
  <c r="N2465" i="65"/>
  <c r="N2466" i="65"/>
  <c r="N2467" i="65"/>
  <c r="N2468" i="65"/>
  <c r="N2469" i="65"/>
  <c r="N2470" i="65"/>
  <c r="N2471" i="65"/>
  <c r="N2472" i="65"/>
  <c r="N2473" i="65"/>
  <c r="N2474" i="65"/>
  <c r="N2475" i="65"/>
  <c r="N2476" i="65"/>
  <c r="N2477" i="65"/>
  <c r="N2478" i="65"/>
  <c r="N2479" i="65"/>
  <c r="N2480" i="65"/>
  <c r="N2481" i="65"/>
  <c r="N2482" i="65"/>
  <c r="N2483" i="65"/>
  <c r="N2484" i="65"/>
  <c r="N2485" i="65"/>
  <c r="N2486" i="65"/>
  <c r="N2487" i="65"/>
  <c r="N2488" i="65"/>
  <c r="N2489" i="65"/>
  <c r="N2490" i="65"/>
  <c r="N2491" i="65"/>
  <c r="N2492" i="65"/>
  <c r="N2493" i="65"/>
  <c r="N2494" i="65"/>
  <c r="N2495" i="65"/>
  <c r="N2496" i="65"/>
  <c r="N2497" i="65"/>
  <c r="N2498" i="65"/>
  <c r="N2499" i="65"/>
  <c r="N2500" i="65"/>
  <c r="N2501" i="65"/>
  <c r="N2502" i="65"/>
  <c r="N2503" i="65"/>
  <c r="N2504" i="65"/>
  <c r="N2505" i="65"/>
  <c r="N2506" i="65"/>
  <c r="N2507" i="65"/>
  <c r="N2508" i="65"/>
  <c r="N2509" i="65"/>
  <c r="N2510" i="65"/>
  <c r="N2511" i="65"/>
  <c r="N2512" i="65"/>
  <c r="N2513" i="65"/>
  <c r="N2514" i="65"/>
  <c r="N2515" i="65"/>
  <c r="N2516" i="65"/>
  <c r="N2517" i="65"/>
  <c r="N2518" i="65"/>
  <c r="N2519" i="65"/>
  <c r="N2520" i="65"/>
  <c r="N2521" i="65"/>
  <c r="N2522" i="65"/>
  <c r="N2523" i="65"/>
  <c r="N2524" i="65"/>
  <c r="N2525" i="65"/>
  <c r="N2526" i="65"/>
  <c r="N2527" i="65"/>
  <c r="N2528" i="65"/>
  <c r="N2529" i="65"/>
  <c r="N2530" i="65"/>
  <c r="N2531" i="65"/>
  <c r="N2532" i="65"/>
  <c r="N2533" i="65"/>
  <c r="N2534" i="65"/>
  <c r="N2535" i="65"/>
  <c r="N2536" i="65"/>
  <c r="N2537" i="65"/>
  <c r="N2538" i="65"/>
  <c r="N2539" i="65"/>
  <c r="N2540" i="65"/>
  <c r="N2541" i="65"/>
  <c r="N2542" i="65"/>
  <c r="N2543" i="65"/>
  <c r="N2544" i="65"/>
  <c r="N2545" i="65"/>
  <c r="N2546" i="65"/>
  <c r="N2547" i="65"/>
  <c r="N2548" i="65"/>
  <c r="N2549" i="65"/>
  <c r="N2550" i="65"/>
  <c r="N2551" i="65"/>
  <c r="N2552" i="65"/>
  <c r="N2553" i="65"/>
  <c r="N2554" i="65"/>
  <c r="N2555" i="65"/>
  <c r="N2556" i="65"/>
  <c r="N2557" i="65"/>
  <c r="N2558" i="65"/>
  <c r="N2559" i="65"/>
  <c r="N2560" i="65"/>
  <c r="N2561" i="65"/>
  <c r="N2562" i="65"/>
  <c r="N2563" i="65"/>
  <c r="N2564" i="65"/>
  <c r="N2565" i="65"/>
  <c r="N2566" i="65"/>
  <c r="N2567" i="65"/>
  <c r="N2568" i="65"/>
  <c r="N2569" i="65"/>
  <c r="N2570" i="65"/>
  <c r="N2571" i="65"/>
  <c r="N2572" i="65"/>
  <c r="N2573" i="65"/>
  <c r="N2574" i="65"/>
  <c r="N2575" i="65"/>
  <c r="N2576" i="65"/>
  <c r="N2577" i="65"/>
  <c r="N2578" i="65"/>
  <c r="N2579" i="65"/>
  <c r="N2580" i="65"/>
  <c r="N2581" i="65"/>
  <c r="N2582" i="65"/>
  <c r="N2583" i="65"/>
  <c r="N2584" i="65"/>
  <c r="N2585" i="65"/>
  <c r="N2586" i="65"/>
  <c r="N2587" i="65"/>
  <c r="N2588" i="65"/>
  <c r="N2589" i="65"/>
  <c r="N2590" i="65"/>
  <c r="N2591" i="65"/>
  <c r="N2592" i="65"/>
  <c r="N2593" i="65"/>
  <c r="N2594" i="65"/>
  <c r="N2595" i="65"/>
  <c r="N2596" i="65"/>
  <c r="N2597" i="65"/>
  <c r="N2598" i="65"/>
  <c r="N2599" i="65"/>
  <c r="N2600" i="65"/>
  <c r="N2601" i="65"/>
  <c r="N2602" i="65"/>
  <c r="N2603" i="65"/>
  <c r="N2604" i="65"/>
  <c r="N2605" i="65"/>
  <c r="N2606" i="65"/>
  <c r="N2607" i="65"/>
  <c r="N2608" i="65"/>
  <c r="N2609" i="65"/>
  <c r="N2610" i="65"/>
  <c r="N2611" i="65"/>
  <c r="N2612" i="65"/>
  <c r="N2613" i="65"/>
  <c r="N2614" i="65"/>
  <c r="N2615" i="65"/>
  <c r="N2616" i="65"/>
  <c r="N2617" i="65"/>
  <c r="N2618" i="65"/>
  <c r="N2619" i="65"/>
  <c r="N2620" i="65"/>
  <c r="N2621" i="65"/>
  <c r="N2622" i="65"/>
  <c r="N2623" i="65"/>
  <c r="N2624" i="65"/>
  <c r="N2625" i="65"/>
  <c r="N2626" i="65"/>
  <c r="N2627" i="65"/>
  <c r="N2628" i="65"/>
  <c r="N2629" i="65"/>
  <c r="N2630" i="65"/>
  <c r="N2631" i="65"/>
  <c r="N2632" i="65"/>
  <c r="N2633" i="65"/>
  <c r="N2634" i="65"/>
  <c r="N2635" i="65"/>
  <c r="N2636" i="65"/>
  <c r="N2637" i="65"/>
  <c r="N2638" i="65"/>
  <c r="N2639" i="65"/>
  <c r="N2640" i="65"/>
  <c r="N2641" i="65"/>
  <c r="N2642" i="65"/>
  <c r="N2643" i="65"/>
  <c r="N2644" i="65"/>
  <c r="N2645" i="65"/>
  <c r="N2646" i="65"/>
  <c r="N2647" i="65"/>
  <c r="N2648" i="65"/>
  <c r="N2649" i="65"/>
  <c r="N2650" i="65"/>
  <c r="N2651" i="65"/>
  <c r="N2652" i="65"/>
  <c r="N2653" i="65"/>
  <c r="N2654" i="65"/>
  <c r="N2655" i="65"/>
  <c r="N2656" i="65"/>
  <c r="N2657" i="65"/>
  <c r="N2658" i="65"/>
  <c r="N2659" i="65"/>
  <c r="N2660" i="65"/>
  <c r="N2661" i="65"/>
  <c r="N2662" i="65"/>
  <c r="N2663" i="65"/>
  <c r="N2664" i="65"/>
  <c r="N2665" i="65"/>
  <c r="N2666" i="65"/>
  <c r="N2667" i="65"/>
  <c r="N2668" i="65"/>
  <c r="N2669" i="65"/>
  <c r="N2670" i="65"/>
  <c r="N2671" i="65"/>
  <c r="N2672" i="65"/>
  <c r="N2673" i="65"/>
  <c r="N2674" i="65"/>
  <c r="N2675" i="65"/>
  <c r="N2676" i="65"/>
  <c r="N2677" i="65"/>
  <c r="N2678" i="65"/>
  <c r="N2679" i="65"/>
  <c r="N2680" i="65"/>
  <c r="N2681" i="65"/>
  <c r="N2682" i="65"/>
  <c r="N2683" i="65"/>
  <c r="N2684" i="65"/>
  <c r="N2685" i="65"/>
  <c r="N2686" i="65"/>
  <c r="N2687" i="65"/>
  <c r="N2688" i="65"/>
  <c r="N2689" i="65"/>
  <c r="N2690" i="65"/>
  <c r="N2691" i="65"/>
  <c r="N2692" i="65"/>
  <c r="N2693" i="65"/>
  <c r="N2694" i="65"/>
  <c r="N2695" i="65"/>
  <c r="N2696" i="65"/>
  <c r="N2697" i="65"/>
  <c r="N2698" i="65"/>
  <c r="N2699" i="65"/>
  <c r="N2700" i="65"/>
  <c r="N2701" i="65"/>
  <c r="N2702" i="65"/>
  <c r="N2703" i="65"/>
  <c r="N2704" i="65"/>
  <c r="N2705" i="65"/>
  <c r="N2706" i="65"/>
  <c r="N2707" i="65"/>
  <c r="N2708" i="65"/>
  <c r="N2709" i="65"/>
  <c r="N2710" i="65"/>
  <c r="N2711" i="65"/>
  <c r="N2712" i="65"/>
  <c r="N2713" i="65"/>
  <c r="N2714" i="65"/>
  <c r="N2715" i="65"/>
  <c r="N2716" i="65"/>
  <c r="N2717" i="65"/>
  <c r="N2718" i="65"/>
  <c r="N2719" i="65"/>
  <c r="N2720" i="65"/>
  <c r="N2721" i="65"/>
  <c r="N2722" i="65"/>
  <c r="N2723" i="65"/>
  <c r="N2724" i="65"/>
  <c r="N2725" i="65"/>
  <c r="N2726" i="65"/>
  <c r="N2727" i="65"/>
  <c r="N2728" i="65"/>
  <c r="N2729" i="65"/>
  <c r="N2730" i="65"/>
  <c r="N2731" i="65"/>
  <c r="N2732" i="65"/>
  <c r="N2733" i="65"/>
  <c r="N2734" i="65"/>
  <c r="N2735" i="65"/>
  <c r="N2736" i="65"/>
  <c r="N2737" i="65"/>
  <c r="N2738" i="65"/>
  <c r="N2739" i="65"/>
  <c r="N2740" i="65"/>
  <c r="N2741" i="65"/>
  <c r="N2742" i="65"/>
  <c r="N2743" i="65"/>
  <c r="N2744" i="65"/>
  <c r="N2745" i="65"/>
  <c r="N2746" i="65"/>
  <c r="N2747" i="65"/>
  <c r="N2748" i="65"/>
  <c r="N2749" i="65"/>
  <c r="N2750" i="65"/>
  <c r="N2751" i="65"/>
  <c r="N2752" i="65"/>
  <c r="N2753" i="65"/>
  <c r="N2754" i="65"/>
  <c r="N2755" i="65"/>
  <c r="N2756" i="65"/>
  <c r="N2757" i="65"/>
  <c r="N2758" i="65"/>
  <c r="N2759" i="65"/>
  <c r="N2760" i="65"/>
  <c r="N2761" i="65"/>
  <c r="N2762" i="65"/>
  <c r="N2763" i="65"/>
  <c r="N2764" i="65"/>
  <c r="N2765" i="65"/>
  <c r="N2766" i="65"/>
  <c r="N2767" i="65"/>
  <c r="N2768" i="65"/>
  <c r="N2769" i="65"/>
  <c r="N2770" i="65"/>
  <c r="N2771" i="65"/>
  <c r="N2772" i="65"/>
  <c r="N2773" i="65"/>
  <c r="N2774" i="65"/>
  <c r="N2775" i="65"/>
  <c r="N2776" i="65"/>
  <c r="N2777" i="65"/>
  <c r="N2778" i="65"/>
  <c r="N2779" i="65"/>
  <c r="N2780" i="65"/>
  <c r="N2781" i="65"/>
  <c r="N2782" i="65"/>
  <c r="N2783" i="65"/>
  <c r="N2784" i="65"/>
  <c r="N2785" i="65"/>
  <c r="N2786" i="65"/>
  <c r="N2787" i="65"/>
  <c r="N2788" i="65"/>
  <c r="N2789" i="65"/>
  <c r="N2790" i="65"/>
  <c r="N2791" i="65"/>
  <c r="N2792" i="65"/>
  <c r="N2793" i="65"/>
  <c r="N2794" i="65"/>
  <c r="N2795" i="65"/>
  <c r="N2796" i="65"/>
  <c r="N2797" i="65"/>
  <c r="N2798" i="65"/>
  <c r="N2799" i="65"/>
  <c r="N2800" i="65"/>
  <c r="N2801" i="65"/>
  <c r="N2802" i="65"/>
  <c r="N2803" i="65"/>
  <c r="N2804" i="65"/>
  <c r="N2805" i="65"/>
  <c r="N2806" i="65"/>
  <c r="N2807" i="65"/>
  <c r="N2808" i="65"/>
  <c r="N2809" i="65"/>
  <c r="N2810" i="65"/>
  <c r="N2811" i="65"/>
  <c r="N2812" i="65"/>
  <c r="N2813" i="65"/>
  <c r="N2814" i="65"/>
  <c r="N2815" i="65"/>
  <c r="N2816" i="65"/>
  <c r="N2817" i="65"/>
  <c r="N2818" i="65"/>
  <c r="N2819" i="65"/>
  <c r="N2820" i="65"/>
  <c r="N2821" i="65"/>
  <c r="N2822" i="65"/>
  <c r="N2823" i="65"/>
  <c r="N2824" i="65"/>
  <c r="N2825" i="65"/>
  <c r="N2826" i="65"/>
  <c r="N2827" i="65"/>
  <c r="N2828" i="65"/>
  <c r="N2829" i="65"/>
  <c r="N2830" i="65"/>
  <c r="N2831" i="65"/>
  <c r="N2832" i="65"/>
  <c r="N2833" i="65"/>
  <c r="N2834" i="65"/>
  <c r="N2835" i="65"/>
  <c r="N2836" i="65"/>
  <c r="N2837" i="65"/>
  <c r="N2838" i="65"/>
  <c r="N2839" i="65"/>
  <c r="N2840" i="65"/>
  <c r="N2841" i="65"/>
  <c r="N2842" i="65"/>
  <c r="N2843" i="65"/>
  <c r="N2844" i="65"/>
  <c r="N2845" i="65"/>
  <c r="N2846" i="65"/>
  <c r="N2847" i="65"/>
  <c r="N2848" i="65"/>
  <c r="N2849" i="65"/>
  <c r="N2850" i="65"/>
  <c r="N2851" i="65"/>
  <c r="N2852" i="65"/>
  <c r="N2853" i="65"/>
  <c r="N2854" i="65"/>
  <c r="N2855" i="65"/>
  <c r="N2856" i="65"/>
  <c r="N2857" i="65"/>
  <c r="N2858" i="65"/>
  <c r="N2859" i="65"/>
  <c r="N2860" i="65"/>
  <c r="N2861" i="65"/>
  <c r="N2862" i="65"/>
  <c r="N2863" i="65"/>
  <c r="N2864" i="65"/>
  <c r="N2865" i="65"/>
  <c r="N2866" i="65"/>
  <c r="N2867" i="65"/>
  <c r="N2868" i="65"/>
  <c r="N2869" i="65"/>
  <c r="N2870" i="65"/>
  <c r="N2871" i="65"/>
  <c r="N2872" i="65"/>
  <c r="N2873" i="65"/>
  <c r="N2874" i="65"/>
  <c r="N2875" i="65"/>
  <c r="N2876" i="65"/>
  <c r="N2877" i="65"/>
  <c r="N2878" i="65"/>
  <c r="N2879" i="65"/>
  <c r="N2880" i="65"/>
  <c r="N2881" i="65"/>
  <c r="N2882" i="65"/>
  <c r="N2883" i="65"/>
  <c r="N2884" i="65"/>
  <c r="N2885" i="65"/>
  <c r="N2886" i="65"/>
  <c r="N2887" i="65"/>
  <c r="N2888" i="65"/>
  <c r="N2889" i="65"/>
  <c r="N2890" i="65"/>
  <c r="N2891" i="65"/>
  <c r="N2892" i="65"/>
  <c r="N2893" i="65"/>
  <c r="N2894" i="65"/>
  <c r="N2895" i="65"/>
  <c r="N2896" i="65"/>
  <c r="N2897" i="65"/>
  <c r="N2898" i="65"/>
  <c r="N2899" i="65"/>
  <c r="N2900" i="65"/>
  <c r="N2901" i="65"/>
  <c r="N2902" i="65"/>
  <c r="N2903" i="65"/>
  <c r="N2904" i="65"/>
  <c r="N2905" i="65"/>
  <c r="N2906" i="65"/>
  <c r="N2907" i="65"/>
  <c r="N2908" i="65"/>
  <c r="N2909" i="65"/>
  <c r="N2910" i="65"/>
  <c r="N2911" i="65"/>
  <c r="N2912" i="65"/>
  <c r="N2913" i="65"/>
  <c r="N2914" i="65"/>
  <c r="N2915" i="65"/>
  <c r="N2916" i="65"/>
  <c r="N2917" i="65"/>
  <c r="N2918" i="65"/>
  <c r="N2919" i="65"/>
  <c r="N2920" i="65"/>
  <c r="N2921" i="65"/>
  <c r="N2922" i="65"/>
  <c r="N2923" i="65"/>
  <c r="N2924" i="65"/>
  <c r="N2925" i="65"/>
  <c r="N2926" i="65"/>
  <c r="N2927" i="65"/>
  <c r="N2928" i="65"/>
  <c r="N2929" i="65"/>
  <c r="N2930" i="65"/>
  <c r="N2931" i="65"/>
  <c r="N2932" i="65"/>
  <c r="N2933" i="65"/>
  <c r="N2934" i="65"/>
  <c r="N2935" i="65"/>
  <c r="N2936" i="65"/>
  <c r="N2937" i="65"/>
  <c r="N2938" i="65"/>
  <c r="N2939" i="65"/>
  <c r="N2940" i="65"/>
  <c r="N2941" i="65"/>
  <c r="N2942" i="65"/>
  <c r="N2943" i="65"/>
  <c r="N2944" i="65"/>
  <c r="N2945" i="65"/>
  <c r="N2946" i="65"/>
  <c r="N2947" i="65"/>
  <c r="N2948" i="65"/>
  <c r="N2949" i="65"/>
  <c r="N2950" i="65"/>
  <c r="N2951" i="65"/>
  <c r="N2952" i="65"/>
  <c r="N2953" i="65"/>
  <c r="N2954" i="65"/>
  <c r="N2955" i="65"/>
  <c r="N2956" i="65"/>
  <c r="N2957" i="65"/>
  <c r="N2958" i="65"/>
  <c r="N2959" i="65"/>
  <c r="N2960" i="65"/>
  <c r="N2961" i="65"/>
  <c r="N2962" i="65"/>
  <c r="N2963" i="65"/>
  <c r="N2964" i="65"/>
  <c r="N2965" i="65"/>
  <c r="N2966" i="65"/>
  <c r="N2967" i="65"/>
  <c r="N2968" i="65"/>
  <c r="N2969" i="65"/>
  <c r="N2970" i="65"/>
  <c r="N2971" i="65"/>
  <c r="N2972" i="65"/>
  <c r="N2973" i="65"/>
  <c r="N2974" i="65"/>
  <c r="N2975" i="65"/>
  <c r="N2976" i="65"/>
  <c r="N2977" i="65"/>
  <c r="N2978" i="65"/>
  <c r="N2979" i="65"/>
  <c r="N2980" i="65"/>
  <c r="N2981" i="65"/>
  <c r="N2982" i="65"/>
  <c r="N2983" i="65"/>
  <c r="N2984" i="65"/>
  <c r="N2985" i="65"/>
  <c r="N2986" i="65"/>
  <c r="N2987" i="65"/>
  <c r="N2988" i="65"/>
  <c r="N2989" i="65"/>
  <c r="N2990" i="65"/>
  <c r="N2991" i="65"/>
  <c r="N2992" i="65"/>
  <c r="N2993" i="65"/>
  <c r="N2994" i="65"/>
  <c r="N2995" i="65"/>
  <c r="N2996" i="65"/>
  <c r="N2997" i="65"/>
  <c r="N2998" i="65"/>
  <c r="N2999" i="65"/>
  <c r="N3000" i="65"/>
  <c r="N3001" i="65"/>
  <c r="N3002" i="65"/>
  <c r="N3003" i="65"/>
  <c r="N3004" i="65"/>
  <c r="N3005" i="65"/>
  <c r="N3006" i="65"/>
  <c r="N3007" i="65"/>
  <c r="N3008" i="65"/>
  <c r="N3009" i="65"/>
  <c r="N3010" i="65"/>
  <c r="N3011" i="65"/>
  <c r="N3012" i="65"/>
  <c r="N3013" i="65"/>
  <c r="N3014" i="65"/>
  <c r="N3015" i="65"/>
  <c r="N3016" i="65"/>
  <c r="N3017" i="65"/>
  <c r="N3018" i="65"/>
  <c r="N3019" i="65"/>
  <c r="N3020" i="65"/>
  <c r="N3021" i="65"/>
  <c r="N3022" i="65"/>
  <c r="N3023" i="65"/>
  <c r="N3024" i="65"/>
  <c r="N3025" i="65"/>
  <c r="N3026" i="65"/>
  <c r="N3027" i="65"/>
  <c r="N3028" i="65"/>
  <c r="N3029" i="65"/>
  <c r="N3030" i="65"/>
  <c r="N3031" i="65"/>
  <c r="N3032" i="65"/>
  <c r="N3033" i="65"/>
  <c r="N3034" i="65"/>
  <c r="N3035" i="65"/>
  <c r="N3036" i="65"/>
  <c r="N3037" i="65"/>
  <c r="N3038" i="65"/>
  <c r="N3039" i="65"/>
  <c r="N3040" i="65"/>
  <c r="N3041" i="65"/>
  <c r="N3042" i="65"/>
  <c r="N3043" i="65"/>
  <c r="N3044" i="65"/>
  <c r="N3045" i="65"/>
  <c r="N3046" i="65"/>
  <c r="N3047" i="65"/>
  <c r="N3048" i="65"/>
  <c r="N3049" i="65"/>
  <c r="N3050" i="65"/>
  <c r="N3051" i="65"/>
  <c r="N3052" i="65"/>
  <c r="N3053" i="65"/>
  <c r="N3054" i="65"/>
  <c r="N3055" i="65"/>
  <c r="N3056" i="65"/>
  <c r="N3057" i="65"/>
  <c r="N3058" i="65"/>
  <c r="N3059" i="65"/>
  <c r="N3060" i="65"/>
  <c r="N3061" i="65"/>
  <c r="N3062" i="65"/>
  <c r="N3063" i="65"/>
  <c r="N3064" i="65"/>
  <c r="N3065" i="65"/>
  <c r="N3066" i="65"/>
  <c r="N3067" i="65"/>
  <c r="N3068" i="65"/>
  <c r="N3069" i="65"/>
  <c r="N3070" i="65"/>
  <c r="N3071" i="65"/>
  <c r="N3072" i="65"/>
  <c r="N3073" i="65"/>
  <c r="N3074" i="65"/>
  <c r="N3075" i="65"/>
  <c r="N3076" i="65"/>
  <c r="N3077" i="65"/>
  <c r="N3078" i="65"/>
  <c r="N3079" i="65"/>
  <c r="N3080" i="65"/>
  <c r="N3081" i="65"/>
  <c r="N3082" i="65"/>
  <c r="N3083" i="65"/>
  <c r="N3084" i="65"/>
  <c r="N3085" i="65"/>
  <c r="N3086" i="65"/>
  <c r="N3087" i="65"/>
  <c r="N3088" i="65"/>
  <c r="N3089" i="65"/>
  <c r="N3090" i="65"/>
  <c r="N3091" i="65"/>
  <c r="N3092" i="65"/>
  <c r="N3093" i="65"/>
  <c r="N3094" i="65"/>
  <c r="N3095" i="65"/>
  <c r="N3096" i="65"/>
  <c r="N3097" i="65"/>
  <c r="N3098" i="65"/>
  <c r="N3099" i="65"/>
  <c r="N3100" i="65"/>
  <c r="N3101" i="65"/>
  <c r="N3102" i="65"/>
  <c r="N3103" i="65"/>
  <c r="N3104" i="65"/>
  <c r="N3105" i="65"/>
  <c r="N3106" i="65"/>
  <c r="N3107" i="65"/>
  <c r="N3108" i="65"/>
  <c r="N3109" i="65"/>
  <c r="N3110" i="65"/>
  <c r="N3111" i="65"/>
  <c r="N3112" i="65"/>
  <c r="N3113" i="65"/>
  <c r="N3114" i="65"/>
  <c r="N3115" i="65"/>
  <c r="N3116" i="65"/>
  <c r="N3117" i="65"/>
  <c r="N3118" i="65"/>
  <c r="N3119" i="65"/>
  <c r="N3120" i="65"/>
  <c r="N3121" i="65"/>
  <c r="N3122" i="65"/>
  <c r="N3123" i="65"/>
  <c r="N3124" i="65"/>
  <c r="N3125" i="65"/>
  <c r="N3126" i="65"/>
  <c r="N3127" i="65"/>
  <c r="N3128" i="65"/>
  <c r="N3129" i="65"/>
  <c r="N3130" i="65"/>
  <c r="N3131" i="65"/>
  <c r="N3132" i="65"/>
  <c r="N3133" i="65"/>
  <c r="N3134" i="65"/>
  <c r="N3135" i="65"/>
  <c r="N3136" i="65"/>
  <c r="N3137" i="65"/>
  <c r="N3138" i="65"/>
  <c r="N3139" i="65"/>
  <c r="N3140" i="65"/>
  <c r="N3141" i="65"/>
  <c r="N3142" i="65"/>
  <c r="N3143" i="65"/>
  <c r="N3144" i="65"/>
  <c r="N3145" i="65"/>
  <c r="N3146" i="65"/>
  <c r="N3147" i="65"/>
  <c r="N3148" i="65"/>
  <c r="N3149" i="65"/>
  <c r="N3150" i="65"/>
  <c r="N3151" i="65"/>
  <c r="N3152" i="65"/>
  <c r="N3153" i="65"/>
  <c r="N3154" i="65"/>
  <c r="N3155" i="65"/>
  <c r="N3156" i="65"/>
  <c r="N3157" i="65"/>
  <c r="N3158" i="65"/>
  <c r="N3159" i="65"/>
  <c r="N3160" i="65"/>
  <c r="N3161" i="65"/>
  <c r="N3162" i="65"/>
  <c r="N3163" i="65"/>
  <c r="N3164" i="65"/>
  <c r="N3165" i="65"/>
  <c r="N3166" i="65"/>
  <c r="N3167" i="65"/>
  <c r="N3168" i="65"/>
  <c r="N3169" i="65"/>
  <c r="N3170" i="65"/>
  <c r="N3171" i="65"/>
  <c r="N3172" i="65"/>
  <c r="N3173" i="65"/>
  <c r="N3174" i="65"/>
  <c r="N3175" i="65"/>
  <c r="N3176" i="65"/>
  <c r="N3177" i="65"/>
  <c r="N3178" i="65"/>
  <c r="N3179" i="65"/>
  <c r="N3180" i="65"/>
  <c r="N3181" i="65"/>
  <c r="N3182" i="65"/>
  <c r="N3183" i="65"/>
  <c r="N3184" i="65"/>
  <c r="N3185" i="65"/>
  <c r="N3186" i="65"/>
  <c r="N3187" i="65"/>
  <c r="N3188" i="65"/>
  <c r="N3189" i="65"/>
  <c r="N3190" i="65"/>
  <c r="N3191" i="65"/>
  <c r="N3192" i="65"/>
  <c r="N3193" i="65"/>
  <c r="N3194" i="65"/>
  <c r="N3195" i="65"/>
  <c r="N3196" i="65"/>
  <c r="N3197" i="65"/>
  <c r="N3198" i="65"/>
  <c r="N3199" i="65"/>
  <c r="N3200" i="65"/>
  <c r="N3201" i="65"/>
  <c r="N3202" i="65"/>
  <c r="N3203" i="65"/>
  <c r="N3204" i="65"/>
  <c r="N3205" i="65"/>
  <c r="N3206" i="65"/>
  <c r="N3207" i="65"/>
  <c r="N3208" i="65"/>
  <c r="N3209" i="65"/>
  <c r="N3210" i="65"/>
  <c r="N3211" i="65"/>
  <c r="N3212" i="65"/>
  <c r="N3213" i="65"/>
  <c r="N3214" i="65"/>
  <c r="N3215" i="65"/>
  <c r="N3216" i="65"/>
  <c r="N3217" i="65"/>
  <c r="N3218" i="65"/>
  <c r="N3219" i="65"/>
  <c r="N3220" i="65"/>
  <c r="N3221" i="65"/>
  <c r="N3222" i="65"/>
  <c r="N3223" i="65"/>
  <c r="N3224" i="65"/>
  <c r="N3225" i="65"/>
  <c r="N3226" i="65"/>
  <c r="N3227" i="65"/>
  <c r="N3228" i="65"/>
  <c r="N3229" i="65"/>
  <c r="N3230" i="65"/>
  <c r="N3231" i="65"/>
  <c r="N3232" i="65"/>
  <c r="N3233" i="65"/>
  <c r="N3234" i="65"/>
  <c r="N3235" i="65"/>
  <c r="N3236" i="65"/>
  <c r="N3237" i="65"/>
  <c r="N3238" i="65"/>
  <c r="N3239" i="65"/>
  <c r="N3240" i="65"/>
  <c r="N3241" i="65"/>
  <c r="N3242" i="65"/>
  <c r="N3243" i="65"/>
  <c r="N3244" i="65"/>
  <c r="N3245" i="65"/>
  <c r="N3246" i="65"/>
  <c r="N3247" i="65"/>
  <c r="N3248" i="65"/>
  <c r="N3249" i="65"/>
  <c r="N3250" i="65"/>
  <c r="N3251" i="65"/>
  <c r="N3252" i="65"/>
  <c r="N3253" i="65"/>
  <c r="N3254" i="65"/>
  <c r="N3255" i="65"/>
  <c r="N3256" i="65"/>
  <c r="N3257" i="65"/>
  <c r="N3258" i="65"/>
  <c r="N3259" i="65"/>
  <c r="N3260" i="65"/>
  <c r="N3261" i="65"/>
  <c r="N3262" i="65"/>
  <c r="N3263" i="65"/>
  <c r="N3264" i="65"/>
  <c r="N3265" i="65"/>
  <c r="N3266" i="65"/>
  <c r="N3267" i="65"/>
  <c r="N3268" i="65"/>
  <c r="N3269" i="65"/>
  <c r="N3270" i="65"/>
  <c r="N3271" i="65"/>
  <c r="N3272" i="65"/>
  <c r="N3273" i="65"/>
  <c r="N3274" i="65"/>
  <c r="N3275" i="65"/>
  <c r="N3276" i="65"/>
  <c r="N3277" i="65"/>
  <c r="N3278" i="65"/>
  <c r="N3279" i="65"/>
  <c r="N3280" i="65"/>
  <c r="N3281" i="65"/>
  <c r="N3282" i="65"/>
  <c r="N3283" i="65"/>
  <c r="N3284" i="65"/>
  <c r="N3285" i="65"/>
  <c r="N3286" i="65"/>
  <c r="N3287" i="65"/>
  <c r="N3288" i="65"/>
  <c r="N3289" i="65"/>
  <c r="N3290" i="65"/>
  <c r="N3291" i="65"/>
  <c r="N3292" i="65"/>
  <c r="N3293" i="65"/>
  <c r="N3294" i="65"/>
  <c r="N3295" i="65"/>
  <c r="N3296" i="65"/>
  <c r="N3297" i="65"/>
  <c r="N3298" i="65"/>
  <c r="N3299" i="65"/>
  <c r="N3300" i="65"/>
  <c r="N3301" i="65"/>
  <c r="N3302" i="65"/>
  <c r="N3303" i="65"/>
  <c r="N3304" i="65"/>
  <c r="N3305" i="65"/>
  <c r="N3306" i="65"/>
  <c r="N3307" i="65"/>
  <c r="N3308" i="65"/>
  <c r="N3309" i="65"/>
  <c r="N3310" i="65"/>
  <c r="N3311" i="65"/>
  <c r="N3312" i="65"/>
  <c r="N3313" i="65"/>
  <c r="N3314" i="65"/>
  <c r="N3315" i="65"/>
  <c r="N3316" i="65"/>
  <c r="N3317" i="65"/>
  <c r="N3318" i="65"/>
  <c r="N3319" i="65"/>
  <c r="N3320" i="65"/>
  <c r="N3321" i="65"/>
  <c r="N3322" i="65"/>
  <c r="N3323" i="65"/>
  <c r="N3324" i="65"/>
  <c r="N3325" i="65"/>
  <c r="N3326" i="65"/>
  <c r="N3327" i="65"/>
  <c r="N3328" i="65"/>
  <c r="N3329" i="65"/>
  <c r="N3330" i="65"/>
  <c r="N3331" i="65"/>
  <c r="N3332" i="65"/>
  <c r="N3333" i="65"/>
  <c r="N3334" i="65"/>
  <c r="N3335" i="65"/>
  <c r="N3336" i="65"/>
  <c r="N3337" i="65"/>
  <c r="N3338" i="65"/>
  <c r="N3339" i="65"/>
  <c r="N3340" i="65"/>
  <c r="N3341" i="65"/>
  <c r="N3342" i="65"/>
  <c r="N3343" i="65"/>
  <c r="N3344" i="65"/>
  <c r="N3345" i="65"/>
  <c r="N3346" i="65"/>
  <c r="N3347" i="65"/>
  <c r="N3348" i="65"/>
  <c r="N3349" i="65"/>
  <c r="N3350" i="65"/>
  <c r="N3351" i="65"/>
  <c r="N3352" i="65"/>
  <c r="N3353" i="65"/>
  <c r="N3354" i="65"/>
  <c r="N3355" i="65"/>
  <c r="N3356" i="65"/>
  <c r="N3357" i="65"/>
  <c r="N3358" i="65"/>
  <c r="N3359" i="65"/>
  <c r="N3360" i="65"/>
  <c r="N3361" i="65"/>
  <c r="N3362" i="65"/>
  <c r="N3363" i="65"/>
  <c r="N3364" i="65"/>
  <c r="N3365" i="65"/>
  <c r="N3366" i="65"/>
  <c r="N3367" i="65"/>
  <c r="N3368" i="65"/>
  <c r="N3369" i="65"/>
  <c r="N3370" i="65"/>
  <c r="N3371" i="65"/>
  <c r="N3372" i="65"/>
  <c r="N3373" i="65"/>
  <c r="N3374" i="65"/>
  <c r="N3375" i="65"/>
  <c r="N3376" i="65"/>
  <c r="N3377" i="65"/>
  <c r="N3378" i="65"/>
  <c r="N3379" i="65"/>
  <c r="N3380" i="65"/>
  <c r="N3381" i="65"/>
  <c r="N3382" i="65"/>
  <c r="N3383" i="65"/>
  <c r="N3384" i="65"/>
  <c r="N3385" i="65"/>
  <c r="N3386" i="65"/>
  <c r="N3387" i="65"/>
  <c r="N3388" i="65"/>
  <c r="N3389" i="65"/>
  <c r="N3390" i="65"/>
  <c r="N3391" i="65"/>
  <c r="N3392" i="65"/>
  <c r="N3393" i="65"/>
  <c r="N3394" i="65"/>
  <c r="N3395" i="65"/>
  <c r="N3396" i="65"/>
  <c r="N3397" i="65"/>
  <c r="N3398" i="65"/>
  <c r="N3399" i="65"/>
  <c r="N3400" i="65"/>
  <c r="N3401" i="65"/>
  <c r="N3402" i="65"/>
  <c r="N3403" i="65"/>
  <c r="N3404" i="65"/>
  <c r="N3405" i="65"/>
  <c r="N3406" i="65"/>
  <c r="N3407" i="65"/>
  <c r="N3408" i="65"/>
  <c r="N3409" i="65"/>
  <c r="N3410" i="65"/>
  <c r="N3411" i="65"/>
  <c r="N3412" i="65"/>
  <c r="N3413" i="65"/>
  <c r="N3414" i="65"/>
  <c r="N3415" i="65"/>
  <c r="N3416" i="65"/>
  <c r="N3417" i="65"/>
  <c r="N3418" i="65"/>
  <c r="N3419" i="65"/>
  <c r="N3420" i="65"/>
  <c r="N3421" i="65"/>
  <c r="N3422" i="65"/>
  <c r="N3423" i="65"/>
  <c r="N3424" i="65"/>
  <c r="N3425" i="65"/>
  <c r="N3426" i="65"/>
  <c r="N3427" i="65"/>
  <c r="N3428" i="65"/>
  <c r="N3429" i="65"/>
  <c r="N3430" i="65"/>
  <c r="N3431" i="65"/>
  <c r="N3432" i="65"/>
  <c r="N3433" i="65"/>
  <c r="N3434" i="65"/>
  <c r="N3435" i="65"/>
  <c r="N3436" i="65"/>
  <c r="N3437" i="65"/>
  <c r="N3438" i="65"/>
  <c r="N3439" i="65"/>
  <c r="N3440" i="65"/>
  <c r="N3441" i="65"/>
  <c r="N3442" i="65"/>
  <c r="N3443" i="65"/>
  <c r="N3444" i="65"/>
  <c r="N3445" i="65"/>
  <c r="N3446" i="65"/>
  <c r="N3447" i="65"/>
  <c r="N3448" i="65"/>
  <c r="N3449" i="65"/>
  <c r="N3450" i="65"/>
  <c r="N3451" i="65"/>
  <c r="N3452" i="65"/>
  <c r="N3453" i="65"/>
  <c r="N3454" i="65"/>
  <c r="N3455" i="65"/>
  <c r="N3456" i="65"/>
  <c r="N3457" i="65"/>
  <c r="N3458" i="65"/>
  <c r="N3459" i="65"/>
  <c r="N3460" i="65"/>
  <c r="N3461" i="65"/>
  <c r="N3462" i="65"/>
  <c r="N3463" i="65"/>
  <c r="N3464" i="65"/>
  <c r="N3465" i="65"/>
  <c r="N3466" i="65"/>
  <c r="N3467" i="65"/>
  <c r="N3468" i="65"/>
  <c r="N3469" i="65"/>
  <c r="N3470" i="65"/>
  <c r="N3471" i="65"/>
  <c r="N3472" i="65"/>
  <c r="N3473" i="65"/>
  <c r="N3474" i="65"/>
  <c r="N3475" i="65"/>
  <c r="N3476" i="65"/>
  <c r="N3477" i="65"/>
  <c r="N3478" i="65"/>
  <c r="N3479" i="65"/>
  <c r="N3480" i="65"/>
  <c r="N3481" i="65"/>
  <c r="N3482" i="65"/>
  <c r="N3483" i="65"/>
  <c r="N3484" i="65"/>
  <c r="N3485" i="65"/>
  <c r="N3486" i="65"/>
  <c r="N3487" i="65"/>
  <c r="N3488" i="65"/>
  <c r="N3489" i="65"/>
  <c r="N3490" i="65"/>
  <c r="N3491" i="65"/>
  <c r="N3492" i="65"/>
  <c r="N3493" i="65"/>
  <c r="N3494" i="65"/>
  <c r="N3495" i="65"/>
  <c r="N3496" i="65"/>
  <c r="N3497" i="65"/>
  <c r="N3498" i="65"/>
  <c r="N3499" i="65"/>
  <c r="N3500" i="65"/>
  <c r="N3501" i="65"/>
  <c r="N3502" i="65"/>
  <c r="N3503" i="65"/>
  <c r="N3504" i="65"/>
  <c r="N3505" i="65"/>
  <c r="N3506" i="65"/>
  <c r="N3507" i="65"/>
  <c r="N3508" i="65"/>
  <c r="N3509" i="65"/>
  <c r="N3510" i="65"/>
  <c r="N3511" i="65"/>
  <c r="N3512" i="65"/>
  <c r="N3513" i="65"/>
  <c r="N3514" i="65"/>
  <c r="N3515" i="65"/>
  <c r="N3516" i="65"/>
  <c r="N3517" i="65"/>
  <c r="N3518" i="65"/>
  <c r="N3519" i="65"/>
  <c r="N3520" i="65"/>
  <c r="N3521" i="65"/>
  <c r="N3522" i="65"/>
  <c r="N3523" i="65"/>
  <c r="N3524" i="65"/>
  <c r="N3525" i="65"/>
  <c r="N3526" i="65"/>
  <c r="N3527" i="65"/>
  <c r="N3528" i="65"/>
  <c r="N3529" i="65"/>
  <c r="N3530" i="65"/>
  <c r="N3531" i="65"/>
  <c r="N3532" i="65"/>
  <c r="N3533" i="65"/>
  <c r="N3534" i="65"/>
  <c r="N3535" i="65"/>
  <c r="N3536" i="65"/>
  <c r="N3537" i="65"/>
  <c r="N3538" i="65"/>
  <c r="N3539" i="65"/>
  <c r="N3540" i="65"/>
  <c r="N3541" i="65"/>
  <c r="N3542" i="65"/>
  <c r="N3543" i="65"/>
  <c r="N3544" i="65"/>
  <c r="N3545" i="65"/>
  <c r="N3546" i="65"/>
  <c r="N3547" i="65"/>
  <c r="N3548" i="65"/>
  <c r="N3549" i="65"/>
  <c r="N3550" i="65"/>
  <c r="N3551" i="65"/>
  <c r="N3552" i="65"/>
  <c r="N3553" i="65"/>
  <c r="N3554" i="65"/>
  <c r="N3555" i="65"/>
  <c r="N3556" i="65"/>
  <c r="N3557" i="65"/>
  <c r="N3558" i="65"/>
  <c r="N3559" i="65"/>
  <c r="N3560" i="65"/>
  <c r="N3561" i="65"/>
  <c r="N3562" i="65"/>
  <c r="N3563" i="65"/>
  <c r="N3564" i="65"/>
  <c r="N3565" i="65"/>
  <c r="N3566" i="65"/>
  <c r="N3567" i="65"/>
  <c r="N3568" i="65"/>
  <c r="N3569" i="65"/>
  <c r="N3570" i="65"/>
  <c r="N3571" i="65"/>
  <c r="N3572" i="65"/>
  <c r="N3573" i="65"/>
  <c r="N3574" i="65"/>
  <c r="N3575" i="65"/>
  <c r="N3576" i="65"/>
  <c r="N3577" i="65"/>
  <c r="N3578" i="65"/>
  <c r="N3579" i="65"/>
  <c r="N3580" i="65"/>
  <c r="N3581" i="65"/>
  <c r="N3582" i="65"/>
  <c r="N3583" i="65"/>
  <c r="N3584" i="65"/>
  <c r="N3585" i="65"/>
  <c r="N3586" i="65"/>
  <c r="N3587" i="65"/>
  <c r="N3588" i="65"/>
  <c r="N3589" i="65"/>
  <c r="N3590" i="65"/>
  <c r="N3591" i="65"/>
  <c r="N3592" i="65"/>
  <c r="N3593" i="65"/>
  <c r="N3594" i="65"/>
  <c r="N3595" i="65"/>
  <c r="N3596" i="65"/>
  <c r="N3597" i="65"/>
  <c r="N3598" i="65"/>
  <c r="N3599" i="65"/>
  <c r="N3600" i="65"/>
  <c r="L4" i="65"/>
  <c r="L5" i="65"/>
  <c r="L6" i="65"/>
  <c r="L7" i="65"/>
  <c r="L8" i="65"/>
  <c r="L9" i="65"/>
  <c r="L10" i="65"/>
  <c r="L11" i="65"/>
  <c r="L12" i="65"/>
  <c r="L13" i="65"/>
  <c r="L14" i="65"/>
  <c r="L15" i="65"/>
  <c r="L16" i="65"/>
  <c r="L17" i="65"/>
  <c r="L18" i="65"/>
  <c r="L19" i="65"/>
  <c r="L20" i="65"/>
  <c r="L21" i="65"/>
  <c r="L22" i="65"/>
  <c r="L23" i="65"/>
  <c r="L24" i="65"/>
  <c r="L25" i="65"/>
  <c r="L26" i="65"/>
  <c r="L27" i="65"/>
  <c r="L28" i="65"/>
  <c r="L29" i="65"/>
  <c r="L30" i="65"/>
  <c r="L31" i="65"/>
  <c r="L32" i="65"/>
  <c r="L33" i="65"/>
  <c r="L34" i="65"/>
  <c r="L35" i="65"/>
  <c r="L36" i="65"/>
  <c r="L37" i="65"/>
  <c r="L38" i="65"/>
  <c r="L39" i="65"/>
  <c r="L40" i="65"/>
  <c r="L41" i="65"/>
  <c r="L42" i="65"/>
  <c r="L43" i="65"/>
  <c r="L44" i="65"/>
  <c r="L45" i="65"/>
  <c r="L46" i="65"/>
  <c r="L47" i="65"/>
  <c r="L48" i="65"/>
  <c r="L49" i="65"/>
  <c r="L50" i="65"/>
  <c r="L51" i="65"/>
  <c r="L52" i="65"/>
  <c r="L53" i="65"/>
  <c r="L54" i="65"/>
  <c r="L55" i="65"/>
  <c r="L56" i="65"/>
  <c r="L57" i="65"/>
  <c r="L58" i="65"/>
  <c r="L59" i="65"/>
  <c r="L60" i="65"/>
  <c r="L61" i="65"/>
  <c r="L62" i="65"/>
  <c r="L63" i="65"/>
  <c r="L64" i="65"/>
  <c r="L65" i="65"/>
  <c r="L66" i="65"/>
  <c r="L67" i="65"/>
  <c r="L68" i="65"/>
  <c r="L69" i="65"/>
  <c r="L70" i="65"/>
  <c r="L71" i="65"/>
  <c r="L72" i="65"/>
  <c r="L73" i="65"/>
  <c r="L74" i="65"/>
  <c r="L75" i="65"/>
  <c r="L76" i="65"/>
  <c r="L77" i="65"/>
  <c r="L78" i="65"/>
  <c r="L79" i="65"/>
  <c r="L80" i="65"/>
  <c r="L81" i="65"/>
  <c r="L82" i="65"/>
  <c r="L83" i="65"/>
  <c r="L84" i="65"/>
  <c r="L85" i="65"/>
  <c r="L86" i="65"/>
  <c r="L87" i="65"/>
  <c r="L88" i="65"/>
  <c r="L89" i="65"/>
  <c r="L90" i="65"/>
  <c r="L91" i="65"/>
  <c r="L92" i="65"/>
  <c r="L93" i="65"/>
  <c r="L94" i="65"/>
  <c r="L95" i="65"/>
  <c r="L96" i="65"/>
  <c r="L97" i="65"/>
  <c r="L98" i="65"/>
  <c r="L99" i="65"/>
  <c r="L100" i="65"/>
  <c r="L101" i="65"/>
  <c r="L102" i="65"/>
  <c r="L103" i="65"/>
  <c r="L104" i="65"/>
  <c r="L105" i="65"/>
  <c r="L106" i="65"/>
  <c r="L107" i="65"/>
  <c r="L108" i="65"/>
  <c r="L109" i="65"/>
  <c r="L110" i="65"/>
  <c r="L111" i="65"/>
  <c r="L112" i="65"/>
  <c r="L113" i="65"/>
  <c r="L114" i="65"/>
  <c r="L115" i="65"/>
  <c r="L116" i="65"/>
  <c r="L117" i="65"/>
  <c r="L118" i="65"/>
  <c r="L119" i="65"/>
  <c r="L120" i="65"/>
  <c r="L121" i="65"/>
  <c r="L122" i="65"/>
  <c r="L123" i="65"/>
  <c r="L124" i="65"/>
  <c r="L125" i="65"/>
  <c r="L126" i="65"/>
  <c r="L127" i="65"/>
  <c r="L128" i="65"/>
  <c r="L129" i="65"/>
  <c r="L130" i="65"/>
  <c r="L131" i="65"/>
  <c r="L132" i="65"/>
  <c r="L133" i="65"/>
  <c r="L134" i="65"/>
  <c r="L135" i="65"/>
  <c r="L136" i="65"/>
  <c r="L137" i="65"/>
  <c r="L138" i="65"/>
  <c r="L139" i="65"/>
  <c r="L140" i="65"/>
  <c r="L141" i="65"/>
  <c r="L142" i="65"/>
  <c r="L143" i="65"/>
  <c r="L144" i="65"/>
  <c r="L145" i="65"/>
  <c r="L146" i="65"/>
  <c r="L147" i="65"/>
  <c r="L148" i="65"/>
  <c r="L149" i="65"/>
  <c r="L150" i="65"/>
  <c r="L151" i="65"/>
  <c r="L152" i="65"/>
  <c r="L153" i="65"/>
  <c r="L154" i="65"/>
  <c r="L155" i="65"/>
  <c r="L156" i="65"/>
  <c r="L157" i="65"/>
  <c r="L158" i="65"/>
  <c r="L159" i="65"/>
  <c r="L160" i="65"/>
  <c r="L161" i="65"/>
  <c r="L162" i="65"/>
  <c r="L163" i="65"/>
  <c r="L164" i="65"/>
  <c r="L165" i="65"/>
  <c r="L166" i="65"/>
  <c r="L167" i="65"/>
  <c r="L168" i="65"/>
  <c r="L169" i="65"/>
  <c r="L170" i="65"/>
  <c r="L171" i="65"/>
  <c r="L172" i="65"/>
  <c r="L173" i="65"/>
  <c r="L174" i="65"/>
  <c r="L175" i="65"/>
  <c r="L176" i="65"/>
  <c r="L177" i="65"/>
  <c r="L178" i="65"/>
  <c r="L179" i="65"/>
  <c r="L180" i="65"/>
  <c r="L181" i="65"/>
  <c r="L182" i="65"/>
  <c r="L183" i="65"/>
  <c r="L184" i="65"/>
  <c r="L185" i="65"/>
  <c r="L186" i="65"/>
  <c r="L187" i="65"/>
  <c r="L188" i="65"/>
  <c r="L189" i="65"/>
  <c r="L190" i="65"/>
  <c r="L191" i="65"/>
  <c r="L192" i="65"/>
  <c r="L193" i="65"/>
  <c r="L194" i="65"/>
  <c r="L195" i="65"/>
  <c r="L196" i="65"/>
  <c r="L197" i="65"/>
  <c r="L198" i="65"/>
  <c r="L199" i="65"/>
  <c r="L200" i="65"/>
  <c r="L201" i="65"/>
  <c r="L202" i="65"/>
  <c r="L203" i="65"/>
  <c r="L204" i="65"/>
  <c r="L205" i="65"/>
  <c r="L206" i="65"/>
  <c r="L207" i="65"/>
  <c r="L208" i="65"/>
  <c r="L209" i="65"/>
  <c r="L210" i="65"/>
  <c r="L211" i="65"/>
  <c r="L212" i="65"/>
  <c r="L213" i="65"/>
  <c r="L214" i="65"/>
  <c r="L215" i="65"/>
  <c r="L216" i="65"/>
  <c r="L217" i="65"/>
  <c r="L218" i="65"/>
  <c r="L219" i="65"/>
  <c r="L220" i="65"/>
  <c r="L221" i="65"/>
  <c r="L222" i="65"/>
  <c r="L223" i="65"/>
  <c r="L224" i="65"/>
  <c r="L225" i="65"/>
  <c r="L226" i="65"/>
  <c r="L227" i="65"/>
  <c r="L228" i="65"/>
  <c r="L229" i="65"/>
  <c r="L230" i="65"/>
  <c r="L231" i="65"/>
  <c r="L232" i="65"/>
  <c r="L233" i="65"/>
  <c r="L234" i="65"/>
  <c r="L235" i="65"/>
  <c r="L236" i="65"/>
  <c r="L237" i="65"/>
  <c r="L238" i="65"/>
  <c r="L239" i="65"/>
  <c r="L240" i="65"/>
  <c r="L241" i="65"/>
  <c r="L242" i="65"/>
  <c r="L243" i="65"/>
  <c r="L244" i="65"/>
  <c r="L245" i="65"/>
  <c r="L246" i="65"/>
  <c r="L247" i="65"/>
  <c r="L248" i="65"/>
  <c r="L249" i="65"/>
  <c r="L250" i="65"/>
  <c r="L251" i="65"/>
  <c r="L252" i="65"/>
  <c r="L253" i="65"/>
  <c r="L254" i="65"/>
  <c r="L255" i="65"/>
  <c r="L256" i="65"/>
  <c r="L257" i="65"/>
  <c r="L258" i="65"/>
  <c r="L259" i="65"/>
  <c r="L260" i="65"/>
  <c r="L261" i="65"/>
  <c r="L262" i="65"/>
  <c r="L263" i="65"/>
  <c r="L264" i="65"/>
  <c r="L265" i="65"/>
  <c r="L266" i="65"/>
  <c r="L267" i="65"/>
  <c r="L268" i="65"/>
  <c r="L269" i="65"/>
  <c r="L270" i="65"/>
  <c r="L271" i="65"/>
  <c r="L272" i="65"/>
  <c r="L273" i="65"/>
  <c r="L274" i="65"/>
  <c r="L275" i="65"/>
  <c r="L276" i="65"/>
  <c r="L277" i="65"/>
  <c r="L278" i="65"/>
  <c r="L279" i="65"/>
  <c r="L280" i="65"/>
  <c r="L281" i="65"/>
  <c r="L282" i="65"/>
  <c r="L283" i="65"/>
  <c r="L284" i="65"/>
  <c r="L285" i="65"/>
  <c r="L286" i="65"/>
  <c r="L287" i="65"/>
  <c r="L288" i="65"/>
  <c r="L289" i="65"/>
  <c r="L290" i="65"/>
  <c r="L291" i="65"/>
  <c r="L292" i="65"/>
  <c r="L293" i="65"/>
  <c r="L294" i="65"/>
  <c r="L295" i="65"/>
  <c r="L296" i="65"/>
  <c r="L297" i="65"/>
  <c r="L298" i="65"/>
  <c r="L299" i="65"/>
  <c r="L300" i="65"/>
  <c r="L301" i="65"/>
  <c r="L302" i="65"/>
  <c r="L303" i="65"/>
  <c r="L304" i="65"/>
  <c r="L305" i="65"/>
  <c r="L306" i="65"/>
  <c r="L307" i="65"/>
  <c r="L308" i="65"/>
  <c r="L309" i="65"/>
  <c r="L310" i="65"/>
  <c r="L311" i="65"/>
  <c r="L312" i="65"/>
  <c r="L313" i="65"/>
  <c r="L314" i="65"/>
  <c r="L315" i="65"/>
  <c r="L316" i="65"/>
  <c r="L317" i="65"/>
  <c r="L318" i="65"/>
  <c r="L319" i="65"/>
  <c r="L320" i="65"/>
  <c r="L321" i="65"/>
  <c r="L322" i="65"/>
  <c r="L323" i="65"/>
  <c r="L324" i="65"/>
  <c r="L325" i="65"/>
  <c r="L326" i="65"/>
  <c r="L327" i="65"/>
  <c r="L328" i="65"/>
  <c r="L329" i="65"/>
  <c r="L330" i="65"/>
  <c r="L331" i="65"/>
  <c r="L332" i="65"/>
  <c r="L333" i="65"/>
  <c r="L334" i="65"/>
  <c r="L335" i="65"/>
  <c r="L336" i="65"/>
  <c r="L337" i="65"/>
  <c r="L338" i="65"/>
  <c r="L339" i="65"/>
  <c r="L340" i="65"/>
  <c r="L341" i="65"/>
  <c r="L342" i="65"/>
  <c r="L343" i="65"/>
  <c r="L344" i="65"/>
  <c r="L345" i="65"/>
  <c r="L346" i="65"/>
  <c r="L347" i="65"/>
  <c r="L348" i="65"/>
  <c r="L349" i="65"/>
  <c r="L350" i="65"/>
  <c r="L351" i="65"/>
  <c r="L352" i="65"/>
  <c r="L353" i="65"/>
  <c r="L354" i="65"/>
  <c r="L355" i="65"/>
  <c r="L356" i="65"/>
  <c r="L357" i="65"/>
  <c r="L358" i="65"/>
  <c r="L359" i="65"/>
  <c r="L360" i="65"/>
  <c r="L361" i="65"/>
  <c r="L362" i="65"/>
  <c r="L363" i="65"/>
  <c r="L364" i="65"/>
  <c r="L365" i="65"/>
  <c r="L366" i="65"/>
  <c r="L367" i="65"/>
  <c r="L368" i="65"/>
  <c r="L369" i="65"/>
  <c r="L370" i="65"/>
  <c r="L371" i="65"/>
  <c r="L372" i="65"/>
  <c r="L373" i="65"/>
  <c r="L374" i="65"/>
  <c r="L375" i="65"/>
  <c r="L376" i="65"/>
  <c r="L377" i="65"/>
  <c r="L378" i="65"/>
  <c r="L379" i="65"/>
  <c r="L380" i="65"/>
  <c r="L381" i="65"/>
  <c r="L382" i="65"/>
  <c r="L383" i="65"/>
  <c r="L384" i="65"/>
  <c r="L385" i="65"/>
  <c r="L386" i="65"/>
  <c r="L387" i="65"/>
  <c r="L388" i="65"/>
  <c r="L389" i="65"/>
  <c r="L390" i="65"/>
  <c r="L391" i="65"/>
  <c r="L392" i="65"/>
  <c r="L393" i="65"/>
  <c r="L394" i="65"/>
  <c r="L395" i="65"/>
  <c r="L396" i="65"/>
  <c r="L397" i="65"/>
  <c r="L398" i="65"/>
  <c r="L399" i="65"/>
  <c r="L400" i="65"/>
  <c r="L401" i="65"/>
  <c r="L402" i="65"/>
  <c r="L403" i="65"/>
  <c r="L404" i="65"/>
  <c r="L405" i="65"/>
  <c r="L406" i="65"/>
  <c r="L407" i="65"/>
  <c r="L408" i="65"/>
  <c r="L409" i="65"/>
  <c r="L410" i="65"/>
  <c r="L411" i="65"/>
  <c r="L412" i="65"/>
  <c r="L413" i="65"/>
  <c r="L414" i="65"/>
  <c r="L415" i="65"/>
  <c r="L416" i="65"/>
  <c r="L417" i="65"/>
  <c r="L418" i="65"/>
  <c r="L419" i="65"/>
  <c r="L420" i="65"/>
  <c r="L421" i="65"/>
  <c r="L422" i="65"/>
  <c r="L423" i="65"/>
  <c r="L424" i="65"/>
  <c r="L425" i="65"/>
  <c r="L426" i="65"/>
  <c r="L427" i="65"/>
  <c r="L428" i="65"/>
  <c r="L429" i="65"/>
  <c r="L430" i="65"/>
  <c r="L431" i="65"/>
  <c r="L432" i="65"/>
  <c r="L433" i="65"/>
  <c r="L434" i="65"/>
  <c r="L435" i="65"/>
  <c r="L436" i="65"/>
  <c r="L437" i="65"/>
  <c r="L438" i="65"/>
  <c r="L439" i="65"/>
  <c r="L440" i="65"/>
  <c r="L441" i="65"/>
  <c r="L442" i="65"/>
  <c r="L443" i="65"/>
  <c r="L444" i="65"/>
  <c r="L445" i="65"/>
  <c r="L446" i="65"/>
  <c r="L447" i="65"/>
  <c r="L448" i="65"/>
  <c r="L449" i="65"/>
  <c r="L450" i="65"/>
  <c r="L451" i="65"/>
  <c r="L452" i="65"/>
  <c r="L453" i="65"/>
  <c r="L454" i="65"/>
  <c r="L455" i="65"/>
  <c r="L456" i="65"/>
  <c r="L457" i="65"/>
  <c r="L458" i="65"/>
  <c r="L459" i="65"/>
  <c r="L460" i="65"/>
  <c r="L461" i="65"/>
  <c r="L462" i="65"/>
  <c r="L463" i="65"/>
  <c r="L464" i="65"/>
  <c r="L465" i="65"/>
  <c r="L466" i="65"/>
  <c r="L467" i="65"/>
  <c r="L468" i="65"/>
  <c r="L469" i="65"/>
  <c r="L470" i="65"/>
  <c r="L471" i="65"/>
  <c r="L472" i="65"/>
  <c r="L473" i="65"/>
  <c r="L474" i="65"/>
  <c r="L475" i="65"/>
  <c r="L476" i="65"/>
  <c r="L477" i="65"/>
  <c r="L478" i="65"/>
  <c r="L479" i="65"/>
  <c r="L480" i="65"/>
  <c r="L481" i="65"/>
  <c r="L482" i="65"/>
  <c r="L483" i="65"/>
  <c r="L484" i="65"/>
  <c r="L485" i="65"/>
  <c r="L486" i="65"/>
  <c r="L487" i="65"/>
  <c r="L488" i="65"/>
  <c r="L489" i="65"/>
  <c r="L490" i="65"/>
  <c r="L491" i="65"/>
  <c r="L492" i="65"/>
  <c r="L493" i="65"/>
  <c r="L494" i="65"/>
  <c r="L495" i="65"/>
  <c r="L496" i="65"/>
  <c r="L497" i="65"/>
  <c r="L498" i="65"/>
  <c r="L499" i="65"/>
  <c r="L500" i="65"/>
  <c r="L501" i="65"/>
  <c r="L502" i="65"/>
  <c r="L503" i="65"/>
  <c r="L504" i="65"/>
  <c r="L505" i="65"/>
  <c r="L506" i="65"/>
  <c r="L507" i="65"/>
  <c r="L508" i="65"/>
  <c r="L509" i="65"/>
  <c r="L510" i="65"/>
  <c r="L511" i="65"/>
  <c r="L512" i="65"/>
  <c r="L513" i="65"/>
  <c r="L514" i="65"/>
  <c r="L515" i="65"/>
  <c r="L516" i="65"/>
  <c r="L517" i="65"/>
  <c r="L518" i="65"/>
  <c r="L519" i="65"/>
  <c r="L520" i="65"/>
  <c r="L521" i="65"/>
  <c r="L522" i="65"/>
  <c r="L523" i="65"/>
  <c r="L524" i="65"/>
  <c r="L525" i="65"/>
  <c r="L526" i="65"/>
  <c r="L527" i="65"/>
  <c r="L528" i="65"/>
  <c r="L529" i="65"/>
  <c r="L530" i="65"/>
  <c r="L531" i="65"/>
  <c r="L532" i="65"/>
  <c r="L533" i="65"/>
  <c r="L534" i="65"/>
  <c r="L535" i="65"/>
  <c r="L536" i="65"/>
  <c r="L537" i="65"/>
  <c r="L538" i="65"/>
  <c r="L539" i="65"/>
  <c r="L540" i="65"/>
  <c r="L541" i="65"/>
  <c r="L542" i="65"/>
  <c r="L543" i="65"/>
  <c r="L544" i="65"/>
  <c r="L545" i="65"/>
  <c r="L546" i="65"/>
  <c r="L547" i="65"/>
  <c r="L548" i="65"/>
  <c r="L549" i="65"/>
  <c r="L550" i="65"/>
  <c r="L551" i="65"/>
  <c r="L552" i="65"/>
  <c r="L553" i="65"/>
  <c r="L554" i="65"/>
  <c r="L555" i="65"/>
  <c r="L556" i="65"/>
  <c r="L557" i="65"/>
  <c r="L558" i="65"/>
  <c r="L559" i="65"/>
  <c r="L560" i="65"/>
  <c r="L561" i="65"/>
  <c r="L562" i="65"/>
  <c r="L563" i="65"/>
  <c r="L564" i="65"/>
  <c r="L565" i="65"/>
  <c r="L566" i="65"/>
  <c r="L567" i="65"/>
  <c r="L568" i="65"/>
  <c r="L569" i="65"/>
  <c r="L570" i="65"/>
  <c r="L571" i="65"/>
  <c r="L572" i="65"/>
  <c r="L573" i="65"/>
  <c r="L574" i="65"/>
  <c r="L575" i="65"/>
  <c r="L576" i="65"/>
  <c r="L577" i="65"/>
  <c r="L578" i="65"/>
  <c r="L579" i="65"/>
  <c r="L580" i="65"/>
  <c r="L581" i="65"/>
  <c r="L582" i="65"/>
  <c r="L583" i="65"/>
  <c r="L584" i="65"/>
  <c r="L585" i="65"/>
  <c r="L586" i="65"/>
  <c r="L587" i="65"/>
  <c r="L588" i="65"/>
  <c r="L589" i="65"/>
  <c r="L590" i="65"/>
  <c r="L591" i="65"/>
  <c r="L592" i="65"/>
  <c r="L593" i="65"/>
  <c r="L594" i="65"/>
  <c r="L595" i="65"/>
  <c r="L596" i="65"/>
  <c r="L597" i="65"/>
  <c r="L598" i="65"/>
  <c r="L599" i="65"/>
  <c r="L600" i="65"/>
  <c r="L601" i="65"/>
  <c r="L602" i="65"/>
  <c r="L603" i="65"/>
  <c r="L604" i="65"/>
  <c r="L605" i="65"/>
  <c r="L606" i="65"/>
  <c r="L607" i="65"/>
  <c r="L608" i="65"/>
  <c r="L609" i="65"/>
  <c r="L610" i="65"/>
  <c r="L611" i="65"/>
  <c r="L612" i="65"/>
  <c r="L613" i="65"/>
  <c r="L614" i="65"/>
  <c r="L615" i="65"/>
  <c r="L616" i="65"/>
  <c r="L617" i="65"/>
  <c r="L618" i="65"/>
  <c r="L619" i="65"/>
  <c r="L620" i="65"/>
  <c r="L621" i="65"/>
  <c r="L622" i="65"/>
  <c r="L623" i="65"/>
  <c r="L624" i="65"/>
  <c r="L625" i="65"/>
  <c r="L626" i="65"/>
  <c r="L627" i="65"/>
  <c r="L628" i="65"/>
  <c r="L629" i="65"/>
  <c r="L630" i="65"/>
  <c r="L631" i="65"/>
  <c r="L632" i="65"/>
  <c r="L633" i="65"/>
  <c r="L634" i="65"/>
  <c r="L635" i="65"/>
  <c r="L636" i="65"/>
  <c r="L637" i="65"/>
  <c r="L638" i="65"/>
  <c r="L639" i="65"/>
  <c r="L640" i="65"/>
  <c r="L641" i="65"/>
  <c r="L642" i="65"/>
  <c r="L643" i="65"/>
  <c r="L644" i="65"/>
  <c r="L645" i="65"/>
  <c r="L646" i="65"/>
  <c r="L647" i="65"/>
  <c r="L648" i="65"/>
  <c r="L649" i="65"/>
  <c r="L650" i="65"/>
  <c r="L651" i="65"/>
  <c r="L652" i="65"/>
  <c r="L653" i="65"/>
  <c r="L654" i="65"/>
  <c r="L655" i="65"/>
  <c r="L656" i="65"/>
  <c r="L657" i="65"/>
  <c r="L658" i="65"/>
  <c r="L659" i="65"/>
  <c r="L660" i="65"/>
  <c r="L661" i="65"/>
  <c r="L662" i="65"/>
  <c r="L663" i="65"/>
  <c r="L664" i="65"/>
  <c r="L665" i="65"/>
  <c r="L666" i="65"/>
  <c r="L667" i="65"/>
  <c r="L668" i="65"/>
  <c r="L669" i="65"/>
  <c r="L670" i="65"/>
  <c r="L671" i="65"/>
  <c r="L672" i="65"/>
  <c r="L673" i="65"/>
  <c r="L674" i="65"/>
  <c r="L675" i="65"/>
  <c r="L676" i="65"/>
  <c r="L677" i="65"/>
  <c r="L678" i="65"/>
  <c r="L679" i="65"/>
  <c r="L680" i="65"/>
  <c r="L681" i="65"/>
  <c r="L682" i="65"/>
  <c r="L683" i="65"/>
  <c r="L684" i="65"/>
  <c r="L685" i="65"/>
  <c r="L686" i="65"/>
  <c r="L687" i="65"/>
  <c r="L688" i="65"/>
  <c r="L689" i="65"/>
  <c r="L690" i="65"/>
  <c r="L691" i="65"/>
  <c r="L692" i="65"/>
  <c r="L693" i="65"/>
  <c r="L694" i="65"/>
  <c r="L695" i="65"/>
  <c r="L696" i="65"/>
  <c r="L697" i="65"/>
  <c r="L698" i="65"/>
  <c r="L699" i="65"/>
  <c r="L700" i="65"/>
  <c r="L701" i="65"/>
  <c r="L702" i="65"/>
  <c r="L703" i="65"/>
  <c r="L704" i="65"/>
  <c r="L705" i="65"/>
  <c r="L706" i="65"/>
  <c r="L707" i="65"/>
  <c r="L708" i="65"/>
  <c r="L709" i="65"/>
  <c r="L710" i="65"/>
  <c r="L711" i="65"/>
  <c r="L712" i="65"/>
  <c r="L713" i="65"/>
  <c r="L714" i="65"/>
  <c r="L715" i="65"/>
  <c r="L716" i="65"/>
  <c r="L717" i="65"/>
  <c r="L718" i="65"/>
  <c r="L719" i="65"/>
  <c r="L720" i="65"/>
  <c r="L721" i="65"/>
  <c r="L722" i="65"/>
  <c r="L723" i="65"/>
  <c r="L724" i="65"/>
  <c r="L725" i="65"/>
  <c r="L726" i="65"/>
  <c r="L727" i="65"/>
  <c r="L728" i="65"/>
  <c r="L729" i="65"/>
  <c r="L730" i="65"/>
  <c r="L731" i="65"/>
  <c r="L732" i="65"/>
  <c r="L733" i="65"/>
  <c r="L734" i="65"/>
  <c r="L735" i="65"/>
  <c r="L736" i="65"/>
  <c r="L737" i="65"/>
  <c r="L738" i="65"/>
  <c r="L739" i="65"/>
  <c r="L740" i="65"/>
  <c r="L741" i="65"/>
  <c r="L742" i="65"/>
  <c r="L743" i="65"/>
  <c r="L744" i="65"/>
  <c r="L745" i="65"/>
  <c r="L746" i="65"/>
  <c r="L747" i="65"/>
  <c r="L748" i="65"/>
  <c r="L749" i="65"/>
  <c r="L750" i="65"/>
  <c r="L751" i="65"/>
  <c r="L752" i="65"/>
  <c r="L753" i="65"/>
  <c r="L754" i="65"/>
  <c r="L755" i="65"/>
  <c r="L756" i="65"/>
  <c r="L757" i="65"/>
  <c r="L758" i="65"/>
  <c r="L759" i="65"/>
  <c r="L760" i="65"/>
  <c r="L761" i="65"/>
  <c r="L762" i="65"/>
  <c r="L763" i="65"/>
  <c r="L764" i="65"/>
  <c r="L765" i="65"/>
  <c r="L766" i="65"/>
  <c r="L767" i="65"/>
  <c r="L768" i="65"/>
  <c r="L769" i="65"/>
  <c r="L770" i="65"/>
  <c r="L771" i="65"/>
  <c r="L772" i="65"/>
  <c r="L773" i="65"/>
  <c r="L774" i="65"/>
  <c r="L775" i="65"/>
  <c r="L776" i="65"/>
  <c r="L777" i="65"/>
  <c r="L778" i="65"/>
  <c r="L779" i="65"/>
  <c r="L780" i="65"/>
  <c r="L781" i="65"/>
  <c r="L782" i="65"/>
  <c r="L783" i="65"/>
  <c r="L784" i="65"/>
  <c r="L785" i="65"/>
  <c r="L786" i="65"/>
  <c r="L787" i="65"/>
  <c r="L788" i="65"/>
  <c r="L789" i="65"/>
  <c r="L790" i="65"/>
  <c r="L791" i="65"/>
  <c r="L792" i="65"/>
  <c r="L793" i="65"/>
  <c r="L794" i="65"/>
  <c r="L795" i="65"/>
  <c r="L796" i="65"/>
  <c r="L797" i="65"/>
  <c r="L798" i="65"/>
  <c r="L799" i="65"/>
  <c r="L800" i="65"/>
  <c r="L801" i="65"/>
  <c r="L802" i="65"/>
  <c r="L803" i="65"/>
  <c r="L804" i="65"/>
  <c r="L805" i="65"/>
  <c r="L806" i="65"/>
  <c r="L807" i="65"/>
  <c r="L808" i="65"/>
  <c r="L809" i="65"/>
  <c r="L810" i="65"/>
  <c r="L811" i="65"/>
  <c r="L812" i="65"/>
  <c r="L813" i="65"/>
  <c r="L814" i="65"/>
  <c r="L815" i="65"/>
  <c r="L816" i="65"/>
  <c r="L817" i="65"/>
  <c r="L818" i="65"/>
  <c r="L819" i="65"/>
  <c r="L820" i="65"/>
  <c r="L821" i="65"/>
  <c r="L822" i="65"/>
  <c r="L823" i="65"/>
  <c r="L824" i="65"/>
  <c r="L825" i="65"/>
  <c r="L826" i="65"/>
  <c r="L827" i="65"/>
  <c r="L828" i="65"/>
  <c r="L829" i="65"/>
  <c r="L830" i="65"/>
  <c r="L831" i="65"/>
  <c r="L832" i="65"/>
  <c r="L833" i="65"/>
  <c r="L834" i="65"/>
  <c r="L835" i="65"/>
  <c r="L836" i="65"/>
  <c r="L837" i="65"/>
  <c r="L838" i="65"/>
  <c r="L839" i="65"/>
  <c r="L840" i="65"/>
  <c r="L841" i="65"/>
  <c r="L842" i="65"/>
  <c r="L843" i="65"/>
  <c r="L844" i="65"/>
  <c r="L845" i="65"/>
  <c r="L846" i="65"/>
  <c r="L847" i="65"/>
  <c r="L848" i="65"/>
  <c r="L849" i="65"/>
  <c r="L850" i="65"/>
  <c r="L851" i="65"/>
  <c r="L852" i="65"/>
  <c r="L853" i="65"/>
  <c r="L854" i="65"/>
  <c r="L855" i="65"/>
  <c r="L856" i="65"/>
  <c r="L857" i="65"/>
  <c r="L858" i="65"/>
  <c r="L859" i="65"/>
  <c r="L860" i="65"/>
  <c r="L861" i="65"/>
  <c r="L862" i="65"/>
  <c r="L863" i="65"/>
  <c r="L864" i="65"/>
  <c r="L865" i="65"/>
  <c r="L866" i="65"/>
  <c r="L867" i="65"/>
  <c r="L868" i="65"/>
  <c r="L869" i="65"/>
  <c r="L870" i="65"/>
  <c r="L871" i="65"/>
  <c r="L872" i="65"/>
  <c r="L873" i="65"/>
  <c r="L874" i="65"/>
  <c r="L875" i="65"/>
  <c r="L876" i="65"/>
  <c r="L877" i="65"/>
  <c r="L878" i="65"/>
  <c r="L879" i="65"/>
  <c r="L880" i="65"/>
  <c r="L881" i="65"/>
  <c r="L882" i="65"/>
  <c r="L883" i="65"/>
  <c r="L884" i="65"/>
  <c r="L885" i="65"/>
  <c r="L886" i="65"/>
  <c r="L887" i="65"/>
  <c r="L888" i="65"/>
  <c r="L889" i="65"/>
  <c r="L890" i="65"/>
  <c r="L891" i="65"/>
  <c r="L892" i="65"/>
  <c r="L893" i="65"/>
  <c r="L894" i="65"/>
  <c r="L895" i="65"/>
  <c r="L896" i="65"/>
  <c r="L897" i="65"/>
  <c r="L898" i="65"/>
  <c r="L899" i="65"/>
  <c r="L900" i="65"/>
  <c r="L901" i="65"/>
  <c r="L902" i="65"/>
  <c r="L903" i="65"/>
  <c r="L904" i="65"/>
  <c r="L905" i="65"/>
  <c r="L906" i="65"/>
  <c r="L907" i="65"/>
  <c r="L908" i="65"/>
  <c r="L909" i="65"/>
  <c r="L910" i="65"/>
  <c r="L911" i="65"/>
  <c r="L912" i="65"/>
  <c r="L913" i="65"/>
  <c r="L914" i="65"/>
  <c r="L915" i="65"/>
  <c r="L916" i="65"/>
  <c r="L917" i="65"/>
  <c r="L918" i="65"/>
  <c r="L919" i="65"/>
  <c r="L920" i="65"/>
  <c r="L921" i="65"/>
  <c r="L922" i="65"/>
  <c r="L923" i="65"/>
  <c r="L924" i="65"/>
  <c r="L925" i="65"/>
  <c r="L926" i="65"/>
  <c r="L927" i="65"/>
  <c r="L928" i="65"/>
  <c r="L929" i="65"/>
  <c r="L930" i="65"/>
  <c r="L931" i="65"/>
  <c r="L932" i="65"/>
  <c r="L933" i="65"/>
  <c r="L934" i="65"/>
  <c r="L935" i="65"/>
  <c r="L936" i="65"/>
  <c r="L937" i="65"/>
  <c r="L938" i="65"/>
  <c r="L939" i="65"/>
  <c r="L940" i="65"/>
  <c r="L941" i="65"/>
  <c r="L942" i="65"/>
  <c r="L943" i="65"/>
  <c r="L944" i="65"/>
  <c r="L945" i="65"/>
  <c r="L946" i="65"/>
  <c r="L947" i="65"/>
  <c r="L948" i="65"/>
  <c r="L949" i="65"/>
  <c r="L950" i="65"/>
  <c r="L951" i="65"/>
  <c r="L952" i="65"/>
  <c r="L953" i="65"/>
  <c r="L954" i="65"/>
  <c r="L955" i="65"/>
  <c r="L956" i="65"/>
  <c r="L957" i="65"/>
  <c r="L958" i="65"/>
  <c r="L959" i="65"/>
  <c r="L960" i="65"/>
  <c r="L961" i="65"/>
  <c r="L962" i="65"/>
  <c r="L963" i="65"/>
  <c r="L964" i="65"/>
  <c r="L965" i="65"/>
  <c r="L966" i="65"/>
  <c r="L967" i="65"/>
  <c r="L968" i="65"/>
  <c r="L969" i="65"/>
  <c r="L970" i="65"/>
  <c r="L971" i="65"/>
  <c r="L972" i="65"/>
  <c r="L973" i="65"/>
  <c r="L974" i="65"/>
  <c r="L975" i="65"/>
  <c r="L976" i="65"/>
  <c r="L977" i="65"/>
  <c r="L978" i="65"/>
  <c r="L979" i="65"/>
  <c r="L980" i="65"/>
  <c r="L981" i="65"/>
  <c r="L982" i="65"/>
  <c r="L983" i="65"/>
  <c r="L984" i="65"/>
  <c r="L985" i="65"/>
  <c r="L986" i="65"/>
  <c r="L987" i="65"/>
  <c r="L988" i="65"/>
  <c r="L989" i="65"/>
  <c r="L990" i="65"/>
  <c r="L991" i="65"/>
  <c r="L992" i="65"/>
  <c r="L993" i="65"/>
  <c r="L994" i="65"/>
  <c r="L995" i="65"/>
  <c r="L996" i="65"/>
  <c r="L997" i="65"/>
  <c r="L998" i="65"/>
  <c r="L999" i="65"/>
  <c r="L1000" i="65"/>
  <c r="L1001" i="65"/>
  <c r="L1002" i="65"/>
  <c r="L1003" i="65"/>
  <c r="L1004" i="65"/>
  <c r="L1005" i="65"/>
  <c r="L1006" i="65"/>
  <c r="L1007" i="65"/>
  <c r="L1008" i="65"/>
  <c r="L1009" i="65"/>
  <c r="L1010" i="65"/>
  <c r="L1011" i="65"/>
  <c r="L1012" i="65"/>
  <c r="L1013" i="65"/>
  <c r="L1014" i="65"/>
  <c r="L1015" i="65"/>
  <c r="L1016" i="65"/>
  <c r="L1017" i="65"/>
  <c r="L1018" i="65"/>
  <c r="L1019" i="65"/>
  <c r="L1020" i="65"/>
  <c r="L1021" i="65"/>
  <c r="L1022" i="65"/>
  <c r="L1023" i="65"/>
  <c r="L1024" i="65"/>
  <c r="L1025" i="65"/>
  <c r="L1026" i="65"/>
  <c r="L1027" i="65"/>
  <c r="L1028" i="65"/>
  <c r="L1029" i="65"/>
  <c r="L1030" i="65"/>
  <c r="L1031" i="65"/>
  <c r="L1032" i="65"/>
  <c r="L1033" i="65"/>
  <c r="L1034" i="65"/>
  <c r="L1035" i="65"/>
  <c r="L1036" i="65"/>
  <c r="L1037" i="65"/>
  <c r="L1038" i="65"/>
  <c r="L1039" i="65"/>
  <c r="L1040" i="65"/>
  <c r="L1041" i="65"/>
  <c r="L1042" i="65"/>
  <c r="L1043" i="65"/>
  <c r="L1044" i="65"/>
  <c r="L1045" i="65"/>
  <c r="L1046" i="65"/>
  <c r="L1047" i="65"/>
  <c r="L1048" i="65"/>
  <c r="L1049" i="65"/>
  <c r="L1050" i="65"/>
  <c r="L1051" i="65"/>
  <c r="L1052" i="65"/>
  <c r="L1053" i="65"/>
  <c r="L1054" i="65"/>
  <c r="L1055" i="65"/>
  <c r="L1056" i="65"/>
  <c r="L1057" i="65"/>
  <c r="L1058" i="65"/>
  <c r="L1059" i="65"/>
  <c r="L1060" i="65"/>
  <c r="L1061" i="65"/>
  <c r="L1062" i="65"/>
  <c r="L1063" i="65"/>
  <c r="L1064" i="65"/>
  <c r="L1065" i="65"/>
  <c r="L1066" i="65"/>
  <c r="L1067" i="65"/>
  <c r="L1068" i="65"/>
  <c r="L1069" i="65"/>
  <c r="L1070" i="65"/>
  <c r="L1071" i="65"/>
  <c r="L1072" i="65"/>
  <c r="L1073" i="65"/>
  <c r="L1074" i="65"/>
  <c r="L1075" i="65"/>
  <c r="L1076" i="65"/>
  <c r="L1077" i="65"/>
  <c r="L1078" i="65"/>
  <c r="L1079" i="65"/>
  <c r="L1080" i="65"/>
  <c r="L1081" i="65"/>
  <c r="L1082" i="65"/>
  <c r="L1083" i="65"/>
  <c r="L1084" i="65"/>
  <c r="L1085" i="65"/>
  <c r="L1086" i="65"/>
  <c r="L1087" i="65"/>
  <c r="L1088" i="65"/>
  <c r="L1089" i="65"/>
  <c r="L1090" i="65"/>
  <c r="L1091" i="65"/>
  <c r="L1092" i="65"/>
  <c r="L1093" i="65"/>
  <c r="L1094" i="65"/>
  <c r="L1095" i="65"/>
  <c r="L1096" i="65"/>
  <c r="L1097" i="65"/>
  <c r="L1098" i="65"/>
  <c r="L1099" i="65"/>
  <c r="L1100" i="65"/>
  <c r="L1101" i="65"/>
  <c r="L1102" i="65"/>
  <c r="L1103" i="65"/>
  <c r="L1104" i="65"/>
  <c r="L1105" i="65"/>
  <c r="L1106" i="65"/>
  <c r="L1107" i="65"/>
  <c r="L1108" i="65"/>
  <c r="L1109" i="65"/>
  <c r="L1110" i="65"/>
  <c r="L1111" i="65"/>
  <c r="L1112" i="65"/>
  <c r="L1113" i="65"/>
  <c r="L1114" i="65"/>
  <c r="L1115" i="65"/>
  <c r="L1116" i="65"/>
  <c r="L1117" i="65"/>
  <c r="L1118" i="65"/>
  <c r="L1119" i="65"/>
  <c r="L1120" i="65"/>
  <c r="L1121" i="65"/>
  <c r="L1122" i="65"/>
  <c r="L1123" i="65"/>
  <c r="L1124" i="65"/>
  <c r="L1125" i="65"/>
  <c r="L1126" i="65"/>
  <c r="L1127" i="65"/>
  <c r="L1128" i="65"/>
  <c r="L1129" i="65"/>
  <c r="L1130" i="65"/>
  <c r="L1131" i="65"/>
  <c r="L1132" i="65"/>
  <c r="L1133" i="65"/>
  <c r="L1134" i="65"/>
  <c r="L1135" i="65"/>
  <c r="L1136" i="65"/>
  <c r="L1137" i="65"/>
  <c r="L1138" i="65"/>
  <c r="L1139" i="65"/>
  <c r="L1140" i="65"/>
  <c r="L1141" i="65"/>
  <c r="L1142" i="65"/>
  <c r="L1143" i="65"/>
  <c r="L1144" i="65"/>
  <c r="L1145" i="65"/>
  <c r="L1146" i="65"/>
  <c r="L1147" i="65"/>
  <c r="L1148" i="65"/>
  <c r="L1149" i="65"/>
  <c r="L1150" i="65"/>
  <c r="L1151" i="65"/>
  <c r="L1152" i="65"/>
  <c r="L1153" i="65"/>
  <c r="L1154" i="65"/>
  <c r="L1155" i="65"/>
  <c r="L1156" i="65"/>
  <c r="L1157" i="65"/>
  <c r="L1158" i="65"/>
  <c r="L1159" i="65"/>
  <c r="L1160" i="65"/>
  <c r="L1161" i="65"/>
  <c r="L1162" i="65"/>
  <c r="L1163" i="65"/>
  <c r="L1164" i="65"/>
  <c r="L1165" i="65"/>
  <c r="L1166" i="65"/>
  <c r="L1167" i="65"/>
  <c r="L1168" i="65"/>
  <c r="L1169" i="65"/>
  <c r="L1170" i="65"/>
  <c r="L1171" i="65"/>
  <c r="L1172" i="65"/>
  <c r="L1173" i="65"/>
  <c r="L1174" i="65"/>
  <c r="L1175" i="65"/>
  <c r="L1176" i="65"/>
  <c r="L1177" i="65"/>
  <c r="L1178" i="65"/>
  <c r="L1179" i="65"/>
  <c r="L1180" i="65"/>
  <c r="L1181" i="65"/>
  <c r="L1182" i="65"/>
  <c r="L1183" i="65"/>
  <c r="L1184" i="65"/>
  <c r="L1185" i="65"/>
  <c r="L1186" i="65"/>
  <c r="L1187" i="65"/>
  <c r="L1188" i="65"/>
  <c r="L1189" i="65"/>
  <c r="L1190" i="65"/>
  <c r="L1191" i="65"/>
  <c r="L1192" i="65"/>
  <c r="L1193" i="65"/>
  <c r="L1194" i="65"/>
  <c r="L1195" i="65"/>
  <c r="L1196" i="65"/>
  <c r="L1197" i="65"/>
  <c r="L1198" i="65"/>
  <c r="L1199" i="65"/>
  <c r="L1200" i="65"/>
  <c r="L1201" i="65"/>
  <c r="L1202" i="65"/>
  <c r="L1203" i="65"/>
  <c r="L1204" i="65"/>
  <c r="L1205" i="65"/>
  <c r="L1206" i="65"/>
  <c r="L1207" i="65"/>
  <c r="L1208" i="65"/>
  <c r="L1209" i="65"/>
  <c r="L1210" i="65"/>
  <c r="L1211" i="65"/>
  <c r="L1212" i="65"/>
  <c r="L1213" i="65"/>
  <c r="L1214" i="65"/>
  <c r="L1215" i="65"/>
  <c r="L1216" i="65"/>
  <c r="L1217" i="65"/>
  <c r="L1218" i="65"/>
  <c r="L1219" i="65"/>
  <c r="L1220" i="65"/>
  <c r="L1221" i="65"/>
  <c r="L1222" i="65"/>
  <c r="L1223" i="65"/>
  <c r="L1224" i="65"/>
  <c r="L1225" i="65"/>
  <c r="L1226" i="65"/>
  <c r="L1227" i="65"/>
  <c r="L1228" i="65"/>
  <c r="L1229" i="65"/>
  <c r="L1230" i="65"/>
  <c r="L1231" i="65"/>
  <c r="L1232" i="65"/>
  <c r="L1233" i="65"/>
  <c r="L1234" i="65"/>
  <c r="L1235" i="65"/>
  <c r="L1236" i="65"/>
  <c r="L1237" i="65"/>
  <c r="L1238" i="65"/>
  <c r="L1239" i="65"/>
  <c r="L1240" i="65"/>
  <c r="L1241" i="65"/>
  <c r="L1242" i="65"/>
  <c r="L1243" i="65"/>
  <c r="L1244" i="65"/>
  <c r="L1245" i="65"/>
  <c r="L1246" i="65"/>
  <c r="L1247" i="65"/>
  <c r="L1248" i="65"/>
  <c r="L1249" i="65"/>
  <c r="L1250" i="65"/>
  <c r="L1251" i="65"/>
  <c r="L1252" i="65"/>
  <c r="L1253" i="65"/>
  <c r="L1254" i="65"/>
  <c r="L1255" i="65"/>
  <c r="L1256" i="65"/>
  <c r="L1257" i="65"/>
  <c r="L1258" i="65"/>
  <c r="L1259" i="65"/>
  <c r="L1260" i="65"/>
  <c r="L1261" i="65"/>
  <c r="L1262" i="65"/>
  <c r="L1263" i="65"/>
  <c r="L1264" i="65"/>
  <c r="L1265" i="65"/>
  <c r="L1266" i="65"/>
  <c r="L1267" i="65"/>
  <c r="L1268" i="65"/>
  <c r="L1269" i="65"/>
  <c r="L1270" i="65"/>
  <c r="L1271" i="65"/>
  <c r="L1272" i="65"/>
  <c r="L1273" i="65"/>
  <c r="L1274" i="65"/>
  <c r="L1275" i="65"/>
  <c r="L1276" i="65"/>
  <c r="L1277" i="65"/>
  <c r="L1278" i="65"/>
  <c r="L1279" i="65"/>
  <c r="L1280" i="65"/>
  <c r="L1281" i="65"/>
  <c r="L1282" i="65"/>
  <c r="L1283" i="65"/>
  <c r="L1284" i="65"/>
  <c r="L1285" i="65"/>
  <c r="L1286" i="65"/>
  <c r="L1287" i="65"/>
  <c r="L1288" i="65"/>
  <c r="L1289" i="65"/>
  <c r="L1290" i="65"/>
  <c r="L1291" i="65"/>
  <c r="L1292" i="65"/>
  <c r="L1293" i="65"/>
  <c r="L1294" i="65"/>
  <c r="L1295" i="65"/>
  <c r="L1296" i="65"/>
  <c r="L1297" i="65"/>
  <c r="L1298" i="65"/>
  <c r="L1299" i="65"/>
  <c r="L1300" i="65"/>
  <c r="L1301" i="65"/>
  <c r="L1302" i="65"/>
  <c r="L1303" i="65"/>
  <c r="L1304" i="65"/>
  <c r="L1305" i="65"/>
  <c r="L1306" i="65"/>
  <c r="L1307" i="65"/>
  <c r="L1308" i="65"/>
  <c r="L1309" i="65"/>
  <c r="L1310" i="65"/>
  <c r="L1311" i="65"/>
  <c r="L1312" i="65"/>
  <c r="L1313" i="65"/>
  <c r="L1314" i="65"/>
  <c r="L1315" i="65"/>
  <c r="L1316" i="65"/>
  <c r="L1317" i="65"/>
  <c r="L1318" i="65"/>
  <c r="L1319" i="65"/>
  <c r="L1320" i="65"/>
  <c r="L1321" i="65"/>
  <c r="L1322" i="65"/>
  <c r="L1323" i="65"/>
  <c r="L1324" i="65"/>
  <c r="L1325" i="65"/>
  <c r="L1326" i="65"/>
  <c r="L1327" i="65"/>
  <c r="L1328" i="65"/>
  <c r="L1329" i="65"/>
  <c r="L1330" i="65"/>
  <c r="L1331" i="65"/>
  <c r="L1332" i="65"/>
  <c r="L1333" i="65"/>
  <c r="L1334" i="65"/>
  <c r="L1335" i="65"/>
  <c r="L1336" i="65"/>
  <c r="L1337" i="65"/>
  <c r="L1338" i="65"/>
  <c r="L1339" i="65"/>
  <c r="L1340" i="65"/>
  <c r="L1341" i="65"/>
  <c r="L1342" i="65"/>
  <c r="L1343" i="65"/>
  <c r="L1344" i="65"/>
  <c r="L1345" i="65"/>
  <c r="L1346" i="65"/>
  <c r="L1347" i="65"/>
  <c r="L1348" i="65"/>
  <c r="L1349" i="65"/>
  <c r="L1350" i="65"/>
  <c r="L1351" i="65"/>
  <c r="L1352" i="65"/>
  <c r="L1353" i="65"/>
  <c r="L1354" i="65"/>
  <c r="L1355" i="65"/>
  <c r="L1356" i="65"/>
  <c r="L1357" i="65"/>
  <c r="L1358" i="65"/>
  <c r="L1359" i="65"/>
  <c r="L1360" i="65"/>
  <c r="L1361" i="65"/>
  <c r="L1362" i="65"/>
  <c r="L1363" i="65"/>
  <c r="L1364" i="65"/>
  <c r="L1365" i="65"/>
  <c r="L1366" i="65"/>
  <c r="L1367" i="65"/>
  <c r="L1368" i="65"/>
  <c r="L1369" i="65"/>
  <c r="L1370" i="65"/>
  <c r="L1371" i="65"/>
  <c r="L1372" i="65"/>
  <c r="L1373" i="65"/>
  <c r="L1374" i="65"/>
  <c r="L1375" i="65"/>
  <c r="L1376" i="65"/>
  <c r="L1377" i="65"/>
  <c r="L1378" i="65"/>
  <c r="L1379" i="65"/>
  <c r="L1380" i="65"/>
  <c r="L1381" i="65"/>
  <c r="L1382" i="65"/>
  <c r="L1383" i="65"/>
  <c r="L1384" i="65"/>
  <c r="L1385" i="65"/>
  <c r="L1386" i="65"/>
  <c r="L1387" i="65"/>
  <c r="L1388" i="65"/>
  <c r="L1389" i="65"/>
  <c r="L1390" i="65"/>
  <c r="L1391" i="65"/>
  <c r="L1392" i="65"/>
  <c r="L1393" i="65"/>
  <c r="L1394" i="65"/>
  <c r="L1395" i="65"/>
  <c r="L1396" i="65"/>
  <c r="L1397" i="65"/>
  <c r="L1398" i="65"/>
  <c r="L1399" i="65"/>
  <c r="L1400" i="65"/>
  <c r="L1401" i="65"/>
  <c r="L1402" i="65"/>
  <c r="L1403" i="65"/>
  <c r="L1404" i="65"/>
  <c r="L1405" i="65"/>
  <c r="L1406" i="65"/>
  <c r="L1407" i="65"/>
  <c r="L1408" i="65"/>
  <c r="L1409" i="65"/>
  <c r="L1410" i="65"/>
  <c r="L1411" i="65"/>
  <c r="L1412" i="65"/>
  <c r="L1413" i="65"/>
  <c r="L1414" i="65"/>
  <c r="L1415" i="65"/>
  <c r="L1416" i="65"/>
  <c r="L1417" i="65"/>
  <c r="L1418" i="65"/>
  <c r="L1419" i="65"/>
  <c r="L1420" i="65"/>
  <c r="L1421" i="65"/>
  <c r="L1422" i="65"/>
  <c r="L1423" i="65"/>
  <c r="L1424" i="65"/>
  <c r="L1425" i="65"/>
  <c r="L1426" i="65"/>
  <c r="L1427" i="65"/>
  <c r="L1428" i="65"/>
  <c r="L1429" i="65"/>
  <c r="L1430" i="65"/>
  <c r="L1431" i="65"/>
  <c r="L1432" i="65"/>
  <c r="L1433" i="65"/>
  <c r="L1434" i="65"/>
  <c r="L1435" i="65"/>
  <c r="L1436" i="65"/>
  <c r="L1437" i="65"/>
  <c r="L1438" i="65"/>
  <c r="L1439" i="65"/>
  <c r="L1440" i="65"/>
  <c r="L1441" i="65"/>
  <c r="L1442" i="65"/>
  <c r="L1443" i="65"/>
  <c r="L1444" i="65"/>
  <c r="L1445" i="65"/>
  <c r="L1446" i="65"/>
  <c r="L1447" i="65"/>
  <c r="L1448" i="65"/>
  <c r="L1449" i="65"/>
  <c r="L1450" i="65"/>
  <c r="L1451" i="65"/>
  <c r="L1452" i="65"/>
  <c r="L1453" i="65"/>
  <c r="L1454" i="65"/>
  <c r="L1455" i="65"/>
  <c r="L1456" i="65"/>
  <c r="L1457" i="65"/>
  <c r="L1458" i="65"/>
  <c r="L1459" i="65"/>
  <c r="L1460" i="65"/>
  <c r="L1461" i="65"/>
  <c r="L1462" i="65"/>
  <c r="L1463" i="65"/>
  <c r="L1464" i="65"/>
  <c r="L1465" i="65"/>
  <c r="L1466" i="65"/>
  <c r="L1467" i="65"/>
  <c r="L1468" i="65"/>
  <c r="L1469" i="65"/>
  <c r="L1470" i="65"/>
  <c r="L1471" i="65"/>
  <c r="L1472" i="65"/>
  <c r="L1473" i="65"/>
  <c r="L1474" i="65"/>
  <c r="L1475" i="65"/>
  <c r="L1476" i="65"/>
  <c r="L1477" i="65"/>
  <c r="L1478" i="65"/>
  <c r="L1479" i="65"/>
  <c r="L1480" i="65"/>
  <c r="L1481" i="65"/>
  <c r="L1482" i="65"/>
  <c r="L1483" i="65"/>
  <c r="L1484" i="65"/>
  <c r="L1485" i="65"/>
  <c r="L1486" i="65"/>
  <c r="L1487" i="65"/>
  <c r="L1488" i="65"/>
  <c r="L1489" i="65"/>
  <c r="L1490" i="65"/>
  <c r="L1491" i="65"/>
  <c r="L1492" i="65"/>
  <c r="L1493" i="65"/>
  <c r="L1494" i="65"/>
  <c r="L1495" i="65"/>
  <c r="L1496" i="65"/>
  <c r="L1497" i="65"/>
  <c r="L1498" i="65"/>
  <c r="L1499" i="65"/>
  <c r="L1500" i="65"/>
  <c r="L1501" i="65"/>
  <c r="L1502" i="65"/>
  <c r="L1503" i="65"/>
  <c r="L1504" i="65"/>
  <c r="L1505" i="65"/>
  <c r="L1506" i="65"/>
  <c r="L1507" i="65"/>
  <c r="L1508" i="65"/>
  <c r="L1509" i="65"/>
  <c r="L1510" i="65"/>
  <c r="L1511" i="65"/>
  <c r="L1512" i="65"/>
  <c r="L1513" i="65"/>
  <c r="L1514" i="65"/>
  <c r="L1515" i="65"/>
  <c r="L1516" i="65"/>
  <c r="L1517" i="65"/>
  <c r="L1518" i="65"/>
  <c r="L1519" i="65"/>
  <c r="L1520" i="65"/>
  <c r="L1521" i="65"/>
  <c r="L1522" i="65"/>
  <c r="L1523" i="65"/>
  <c r="L1524" i="65"/>
  <c r="L1525" i="65"/>
  <c r="L1526" i="65"/>
  <c r="L1527" i="65"/>
  <c r="L1528" i="65"/>
  <c r="L1529" i="65"/>
  <c r="L1530" i="65"/>
  <c r="L1531" i="65"/>
  <c r="L1532" i="65"/>
  <c r="L1533" i="65"/>
  <c r="L1534" i="65"/>
  <c r="L1535" i="65"/>
  <c r="L1536" i="65"/>
  <c r="L1537" i="65"/>
  <c r="L1538" i="65"/>
  <c r="L1539" i="65"/>
  <c r="L1540" i="65"/>
  <c r="L1541" i="65"/>
  <c r="L1542" i="65"/>
  <c r="L1543" i="65"/>
  <c r="L1544" i="65"/>
  <c r="L1545" i="65"/>
  <c r="L1546" i="65"/>
  <c r="L1547" i="65"/>
  <c r="L1548" i="65"/>
  <c r="L1549" i="65"/>
  <c r="L1550" i="65"/>
  <c r="L1551" i="65"/>
  <c r="L1552" i="65"/>
  <c r="L1553" i="65"/>
  <c r="L1554" i="65"/>
  <c r="L1555" i="65"/>
  <c r="L1556" i="65"/>
  <c r="L1557" i="65"/>
  <c r="L1558" i="65"/>
  <c r="L1559" i="65"/>
  <c r="L1560" i="65"/>
  <c r="L1561" i="65"/>
  <c r="L1562" i="65"/>
  <c r="L1563" i="65"/>
  <c r="L1564" i="65"/>
  <c r="L1565" i="65"/>
  <c r="L1566" i="65"/>
  <c r="L1567" i="65"/>
  <c r="L1568" i="65"/>
  <c r="L1569" i="65"/>
  <c r="L1570" i="65"/>
  <c r="L1571" i="65"/>
  <c r="L1572" i="65"/>
  <c r="L1573" i="65"/>
  <c r="L1574" i="65"/>
  <c r="L1575" i="65"/>
  <c r="L1576" i="65"/>
  <c r="L1577" i="65"/>
  <c r="L1578" i="65"/>
  <c r="L1579" i="65"/>
  <c r="L1580" i="65"/>
  <c r="L1581" i="65"/>
  <c r="L1582" i="65"/>
  <c r="L1583" i="65"/>
  <c r="L1584" i="65"/>
  <c r="L1585" i="65"/>
  <c r="L1586" i="65"/>
  <c r="L1587" i="65"/>
  <c r="L1588" i="65"/>
  <c r="L1589" i="65"/>
  <c r="L1590" i="65"/>
  <c r="L1591" i="65"/>
  <c r="L1592" i="65"/>
  <c r="L1593" i="65"/>
  <c r="L1594" i="65"/>
  <c r="L1595" i="65"/>
  <c r="L1596" i="65"/>
  <c r="L1597" i="65"/>
  <c r="L1598" i="65"/>
  <c r="L1599" i="65"/>
  <c r="L1600" i="65"/>
  <c r="L1601" i="65"/>
  <c r="L1602" i="65"/>
  <c r="L1603" i="65"/>
  <c r="L1604" i="65"/>
  <c r="L1605" i="65"/>
  <c r="L1606" i="65"/>
  <c r="L1607" i="65"/>
  <c r="L1608" i="65"/>
  <c r="L1609" i="65"/>
  <c r="L1610" i="65"/>
  <c r="L1611" i="65"/>
  <c r="L1612" i="65"/>
  <c r="L1613" i="65"/>
  <c r="L1614" i="65"/>
  <c r="L1615" i="65"/>
  <c r="L1616" i="65"/>
  <c r="L1617" i="65"/>
  <c r="L1618" i="65"/>
  <c r="L1619" i="65"/>
  <c r="L1620" i="65"/>
  <c r="L1621" i="65"/>
  <c r="L1622" i="65"/>
  <c r="L1623" i="65"/>
  <c r="L1624" i="65"/>
  <c r="L1625" i="65"/>
  <c r="L1626" i="65"/>
  <c r="L1627" i="65"/>
  <c r="L1628" i="65"/>
  <c r="L1629" i="65"/>
  <c r="L1630" i="65"/>
  <c r="L1631" i="65"/>
  <c r="L1632" i="65"/>
  <c r="L1633" i="65"/>
  <c r="L1634" i="65"/>
  <c r="L1635" i="65"/>
  <c r="L1636" i="65"/>
  <c r="L1637" i="65"/>
  <c r="L1638" i="65"/>
  <c r="L1639" i="65"/>
  <c r="L1640" i="65"/>
  <c r="L1641" i="65"/>
  <c r="L1642" i="65"/>
  <c r="L1643" i="65"/>
  <c r="L1644" i="65"/>
  <c r="L1645" i="65"/>
  <c r="L1646" i="65"/>
  <c r="L1647" i="65"/>
  <c r="L1648" i="65"/>
  <c r="L1649" i="65"/>
  <c r="L1650" i="65"/>
  <c r="L1651" i="65"/>
  <c r="L1652" i="65"/>
  <c r="L1653" i="65"/>
  <c r="L1654" i="65"/>
  <c r="L1655" i="65"/>
  <c r="L1656" i="65"/>
  <c r="L1657" i="65"/>
  <c r="L1658" i="65"/>
  <c r="L1659" i="65"/>
  <c r="L1660" i="65"/>
  <c r="L1661" i="65"/>
  <c r="L1662" i="65"/>
  <c r="L1663" i="65"/>
  <c r="L1664" i="65"/>
  <c r="L1665" i="65"/>
  <c r="L1666" i="65"/>
  <c r="L1667" i="65"/>
  <c r="L1668" i="65"/>
  <c r="L1669" i="65"/>
  <c r="L1670" i="65"/>
  <c r="L1671" i="65"/>
  <c r="L1672" i="65"/>
  <c r="L1673" i="65"/>
  <c r="L1674" i="65"/>
  <c r="L1675" i="65"/>
  <c r="L1676" i="65"/>
  <c r="L1677" i="65"/>
  <c r="L1678" i="65"/>
  <c r="L1679" i="65"/>
  <c r="L1680" i="65"/>
  <c r="L1681" i="65"/>
  <c r="L1682" i="65"/>
  <c r="L1683" i="65"/>
  <c r="L1684" i="65"/>
  <c r="L1685" i="65"/>
  <c r="L1686" i="65"/>
  <c r="L1687" i="65"/>
  <c r="L1688" i="65"/>
  <c r="L1689" i="65"/>
  <c r="L1690" i="65"/>
  <c r="L1691" i="65"/>
  <c r="L1692" i="65"/>
  <c r="L1693" i="65"/>
  <c r="L1694" i="65"/>
  <c r="L1695" i="65"/>
  <c r="L1696" i="65"/>
  <c r="L1697" i="65"/>
  <c r="L1698" i="65"/>
  <c r="L1699" i="65"/>
  <c r="L1700" i="65"/>
  <c r="L1701" i="65"/>
  <c r="L1702" i="65"/>
  <c r="L1703" i="65"/>
  <c r="L1704" i="65"/>
  <c r="L1705" i="65"/>
  <c r="L1706" i="65"/>
  <c r="L1707" i="65"/>
  <c r="L1708" i="65"/>
  <c r="L1709" i="65"/>
  <c r="L1710" i="65"/>
  <c r="L1711" i="65"/>
  <c r="L1712" i="65"/>
  <c r="L1713" i="65"/>
  <c r="L1714" i="65"/>
  <c r="L1715" i="65"/>
  <c r="L1716" i="65"/>
  <c r="L1717" i="65"/>
  <c r="L1718" i="65"/>
  <c r="L1719" i="65"/>
  <c r="L1720" i="65"/>
  <c r="L1721" i="65"/>
  <c r="L1722" i="65"/>
  <c r="L1723" i="65"/>
  <c r="L1724" i="65"/>
  <c r="L1725" i="65"/>
  <c r="L1726" i="65"/>
  <c r="L1727" i="65"/>
  <c r="L1728" i="65"/>
  <c r="L1729" i="65"/>
  <c r="L1730" i="65"/>
  <c r="L1731" i="65"/>
  <c r="L1732" i="65"/>
  <c r="L1733" i="65"/>
  <c r="L1734" i="65"/>
  <c r="L1735" i="65"/>
  <c r="L1736" i="65"/>
  <c r="L1737" i="65"/>
  <c r="L1738" i="65"/>
  <c r="L1739" i="65"/>
  <c r="L1740" i="65"/>
  <c r="L1741" i="65"/>
  <c r="L1742" i="65"/>
  <c r="L1743" i="65"/>
  <c r="L1744" i="65"/>
  <c r="L1745" i="65"/>
  <c r="L1746" i="65"/>
  <c r="L1747" i="65"/>
  <c r="L1748" i="65"/>
  <c r="L1749" i="65"/>
  <c r="L1750" i="65"/>
  <c r="L1751" i="65"/>
  <c r="L1752" i="65"/>
  <c r="L1753" i="65"/>
  <c r="L1754" i="65"/>
  <c r="L1755" i="65"/>
  <c r="L1756" i="65"/>
  <c r="L1757" i="65"/>
  <c r="L1758" i="65"/>
  <c r="L1759" i="65"/>
  <c r="L1760" i="65"/>
  <c r="L1761" i="65"/>
  <c r="L1762" i="65"/>
  <c r="L1763" i="65"/>
  <c r="L1764" i="65"/>
  <c r="L1765" i="65"/>
  <c r="L1766" i="65"/>
  <c r="L1767" i="65"/>
  <c r="L1768" i="65"/>
  <c r="L1769" i="65"/>
  <c r="L1770" i="65"/>
  <c r="L1771" i="65"/>
  <c r="L1772" i="65"/>
  <c r="L1773" i="65"/>
  <c r="L1774" i="65"/>
  <c r="L1775" i="65"/>
  <c r="L1776" i="65"/>
  <c r="L1777" i="65"/>
  <c r="L1778" i="65"/>
  <c r="L1779" i="65"/>
  <c r="L1780" i="65"/>
  <c r="L1781" i="65"/>
  <c r="L1782" i="65"/>
  <c r="L1783" i="65"/>
  <c r="L1784" i="65"/>
  <c r="L1785" i="65"/>
  <c r="L1786" i="65"/>
  <c r="L1787" i="65"/>
  <c r="L1788" i="65"/>
  <c r="L1789" i="65"/>
  <c r="L1790" i="65"/>
  <c r="L1791" i="65"/>
  <c r="L1792" i="65"/>
  <c r="L1793" i="65"/>
  <c r="L1794" i="65"/>
  <c r="L1795" i="65"/>
  <c r="L1796" i="65"/>
  <c r="L1797" i="65"/>
  <c r="L1798" i="65"/>
  <c r="L1799" i="65"/>
  <c r="L1800" i="65"/>
  <c r="L1801" i="65"/>
  <c r="L1802" i="65"/>
  <c r="L1803" i="65"/>
  <c r="L1804" i="65"/>
  <c r="L1805" i="65"/>
  <c r="L1806" i="65"/>
  <c r="L1807" i="65"/>
  <c r="L1808" i="65"/>
  <c r="L1809" i="65"/>
  <c r="L1810" i="65"/>
  <c r="L1811" i="65"/>
  <c r="L1812" i="65"/>
  <c r="L1813" i="65"/>
  <c r="L1814" i="65"/>
  <c r="L1815" i="65"/>
  <c r="L1816" i="65"/>
  <c r="L1817" i="65"/>
  <c r="L1818" i="65"/>
  <c r="L1819" i="65"/>
  <c r="L1820" i="65"/>
  <c r="L1821" i="65"/>
  <c r="L1822" i="65"/>
  <c r="L1823" i="65"/>
  <c r="L1824" i="65"/>
  <c r="L1825" i="65"/>
  <c r="L1826" i="65"/>
  <c r="L1827" i="65"/>
  <c r="L1828" i="65"/>
  <c r="L1829" i="65"/>
  <c r="L1830" i="65"/>
  <c r="L1831" i="65"/>
  <c r="L1832" i="65"/>
  <c r="L1833" i="65"/>
  <c r="L1834" i="65"/>
  <c r="L1835" i="65"/>
  <c r="L1836" i="65"/>
  <c r="L1837" i="65"/>
  <c r="L1838" i="65"/>
  <c r="L1839" i="65"/>
  <c r="L1840" i="65"/>
  <c r="L1841" i="65"/>
  <c r="L1842" i="65"/>
  <c r="L1843" i="65"/>
  <c r="L1844" i="65"/>
  <c r="L1845" i="65"/>
  <c r="L1846" i="65"/>
  <c r="L1847" i="65"/>
  <c r="L1848" i="65"/>
  <c r="L1849" i="65"/>
  <c r="L1850" i="65"/>
  <c r="L1851" i="65"/>
  <c r="L1852" i="65"/>
  <c r="L1853" i="65"/>
  <c r="L1854" i="65"/>
  <c r="L1855" i="65"/>
  <c r="L1856" i="65"/>
  <c r="L1857" i="65"/>
  <c r="L1858" i="65"/>
  <c r="L1859" i="65"/>
  <c r="L1860" i="65"/>
  <c r="L1861" i="65"/>
  <c r="L1862" i="65"/>
  <c r="L1863" i="65"/>
  <c r="L1864" i="65"/>
  <c r="L1865" i="65"/>
  <c r="L1866" i="65"/>
  <c r="L1867" i="65"/>
  <c r="L1868" i="65"/>
  <c r="L1869" i="65"/>
  <c r="L1870" i="65"/>
  <c r="L1871" i="65"/>
  <c r="L1872" i="65"/>
  <c r="L1873" i="65"/>
  <c r="L1874" i="65"/>
  <c r="L1875" i="65"/>
  <c r="L1876" i="65"/>
  <c r="L1877" i="65"/>
  <c r="L1878" i="65"/>
  <c r="L1879" i="65"/>
  <c r="L1880" i="65"/>
  <c r="L1881" i="65"/>
  <c r="L1882" i="65"/>
  <c r="L1883" i="65"/>
  <c r="L1884" i="65"/>
  <c r="L1885" i="65"/>
  <c r="L1886" i="65"/>
  <c r="L1887" i="65"/>
  <c r="L1888" i="65"/>
  <c r="L1889" i="65"/>
  <c r="L1890" i="65"/>
  <c r="L1891" i="65"/>
  <c r="L1892" i="65"/>
  <c r="L1893" i="65"/>
  <c r="L1894" i="65"/>
  <c r="L1895" i="65"/>
  <c r="L1896" i="65"/>
  <c r="L1897" i="65"/>
  <c r="L1898" i="65"/>
  <c r="L1899" i="65"/>
  <c r="L1900" i="65"/>
  <c r="L1901" i="65"/>
  <c r="L1902" i="65"/>
  <c r="L1903" i="65"/>
  <c r="L1904" i="65"/>
  <c r="L1905" i="65"/>
  <c r="L1906" i="65"/>
  <c r="L1907" i="65"/>
  <c r="L1908" i="65"/>
  <c r="L1909" i="65"/>
  <c r="L1910" i="65"/>
  <c r="L1911" i="65"/>
  <c r="L1912" i="65"/>
  <c r="L1913" i="65"/>
  <c r="L1914" i="65"/>
  <c r="L1915" i="65"/>
  <c r="L1916" i="65"/>
  <c r="L1917" i="65"/>
  <c r="L1918" i="65"/>
  <c r="L1919" i="65"/>
  <c r="L1920" i="65"/>
  <c r="L1921" i="65"/>
  <c r="L1922" i="65"/>
  <c r="L1923" i="65"/>
  <c r="L1924" i="65"/>
  <c r="L1925" i="65"/>
  <c r="L1926" i="65"/>
  <c r="L1927" i="65"/>
  <c r="L1928" i="65"/>
  <c r="L1929" i="65"/>
  <c r="L1930" i="65"/>
  <c r="L1931" i="65"/>
  <c r="L1932" i="65"/>
  <c r="L1933" i="65"/>
  <c r="L1934" i="65"/>
  <c r="L1935" i="65"/>
  <c r="L1936" i="65"/>
  <c r="L1937" i="65"/>
  <c r="L1938" i="65"/>
  <c r="L1939" i="65"/>
  <c r="L1940" i="65"/>
  <c r="L1941" i="65"/>
  <c r="L1942" i="65"/>
  <c r="L1943" i="65"/>
  <c r="L1944" i="65"/>
  <c r="L1945" i="65"/>
  <c r="L1946" i="65"/>
  <c r="L1947" i="65"/>
  <c r="L1948" i="65"/>
  <c r="L1949" i="65"/>
  <c r="L1950" i="65"/>
  <c r="L1951" i="65"/>
  <c r="L1952" i="65"/>
  <c r="L1953" i="65"/>
  <c r="L1954" i="65"/>
  <c r="L1955" i="65"/>
  <c r="L1956" i="65"/>
  <c r="L1957" i="65"/>
  <c r="L1958" i="65"/>
  <c r="L1959" i="65"/>
  <c r="L1960" i="65"/>
  <c r="L1961" i="65"/>
  <c r="L1962" i="65"/>
  <c r="L1963" i="65"/>
  <c r="L1964" i="65"/>
  <c r="L1965" i="65"/>
  <c r="L1966" i="65"/>
  <c r="L1967" i="65"/>
  <c r="L1968" i="65"/>
  <c r="L1969" i="65"/>
  <c r="L1970" i="65"/>
  <c r="L1971" i="65"/>
  <c r="L1972" i="65"/>
  <c r="L1973" i="65"/>
  <c r="L1974" i="65"/>
  <c r="L1975" i="65"/>
  <c r="L1976" i="65"/>
  <c r="L1977" i="65"/>
  <c r="L1978" i="65"/>
  <c r="L1979" i="65"/>
  <c r="L1980" i="65"/>
  <c r="L1981" i="65"/>
  <c r="L1982" i="65"/>
  <c r="L1983" i="65"/>
  <c r="L1984" i="65"/>
  <c r="L1985" i="65"/>
  <c r="L1986" i="65"/>
  <c r="L1987" i="65"/>
  <c r="L1988" i="65"/>
  <c r="L1989" i="65"/>
  <c r="L1990" i="65"/>
  <c r="L1991" i="65"/>
  <c r="L1992" i="65"/>
  <c r="L1993" i="65"/>
  <c r="L1994" i="65"/>
  <c r="L1995" i="65"/>
  <c r="L1996" i="65"/>
  <c r="L1997" i="65"/>
  <c r="L1998" i="65"/>
  <c r="L1999" i="65"/>
  <c r="L2000" i="65"/>
  <c r="L2001" i="65"/>
  <c r="L2002" i="65"/>
  <c r="L2003" i="65"/>
  <c r="L2004" i="65"/>
  <c r="L2005" i="65"/>
  <c r="L2006" i="65"/>
  <c r="L2007" i="65"/>
  <c r="L2008" i="65"/>
  <c r="L2009" i="65"/>
  <c r="L2010" i="65"/>
  <c r="L2011" i="65"/>
  <c r="L2012" i="65"/>
  <c r="L2013" i="65"/>
  <c r="L2014" i="65"/>
  <c r="L2015" i="65"/>
  <c r="L2016" i="65"/>
  <c r="L2017" i="65"/>
  <c r="L2018" i="65"/>
  <c r="L2019" i="65"/>
  <c r="L2020" i="65"/>
  <c r="L2021" i="65"/>
  <c r="L2022" i="65"/>
  <c r="L2023" i="65"/>
  <c r="L2024" i="65"/>
  <c r="L2025" i="65"/>
  <c r="L2026" i="65"/>
  <c r="L2027" i="65"/>
  <c r="L2028" i="65"/>
  <c r="L2029" i="65"/>
  <c r="L2030" i="65"/>
  <c r="L2031" i="65"/>
  <c r="L2032" i="65"/>
  <c r="L2033" i="65"/>
  <c r="L2034" i="65"/>
  <c r="L2035" i="65"/>
  <c r="L2036" i="65"/>
  <c r="L2037" i="65"/>
  <c r="L2038" i="65"/>
  <c r="L2039" i="65"/>
  <c r="L2040" i="65"/>
  <c r="L2041" i="65"/>
  <c r="L2042" i="65"/>
  <c r="L2043" i="65"/>
  <c r="L2044" i="65"/>
  <c r="L2045" i="65"/>
  <c r="L2046" i="65"/>
  <c r="L2047" i="65"/>
  <c r="L2048" i="65"/>
  <c r="L2049" i="65"/>
  <c r="L2050" i="65"/>
  <c r="L2051" i="65"/>
  <c r="L2052" i="65"/>
  <c r="L2053" i="65"/>
  <c r="L2054" i="65"/>
  <c r="L2055" i="65"/>
  <c r="L2056" i="65"/>
  <c r="L2057" i="65"/>
  <c r="L2058" i="65"/>
  <c r="L2059" i="65"/>
  <c r="L2060" i="65"/>
  <c r="L2061" i="65"/>
  <c r="L2062" i="65"/>
  <c r="L2063" i="65"/>
  <c r="L2064" i="65"/>
  <c r="L2065" i="65"/>
  <c r="L2066" i="65"/>
  <c r="L2067" i="65"/>
  <c r="L2068" i="65"/>
  <c r="L2069" i="65"/>
  <c r="L2070" i="65"/>
  <c r="L2071" i="65"/>
  <c r="L2072" i="65"/>
  <c r="L2073" i="65"/>
  <c r="L2074" i="65"/>
  <c r="L2075" i="65"/>
  <c r="L2076" i="65"/>
  <c r="L2077" i="65"/>
  <c r="L2078" i="65"/>
  <c r="L2079" i="65"/>
  <c r="L2080" i="65"/>
  <c r="L2081" i="65"/>
  <c r="L2082" i="65"/>
  <c r="L2083" i="65"/>
  <c r="L2084" i="65"/>
  <c r="L2085" i="65"/>
  <c r="L2086" i="65"/>
  <c r="L2087" i="65"/>
  <c r="L2088" i="65"/>
  <c r="L2089" i="65"/>
  <c r="L2090" i="65"/>
  <c r="L2091" i="65"/>
  <c r="L2092" i="65"/>
  <c r="L2093" i="65"/>
  <c r="L2094" i="65"/>
  <c r="L2095" i="65"/>
  <c r="L2096" i="65"/>
  <c r="L2097" i="65"/>
  <c r="L2098" i="65"/>
  <c r="L2099" i="65"/>
  <c r="L2100" i="65"/>
  <c r="L2101" i="65"/>
  <c r="L2102" i="65"/>
  <c r="L2103" i="65"/>
  <c r="L2104" i="65"/>
  <c r="L2105" i="65"/>
  <c r="L2106" i="65"/>
  <c r="L2107" i="65"/>
  <c r="L2108" i="65"/>
  <c r="L2109" i="65"/>
  <c r="L2110" i="65"/>
  <c r="L2111" i="65"/>
  <c r="L2112" i="65"/>
  <c r="L2113" i="65"/>
  <c r="L2114" i="65"/>
  <c r="L2115" i="65"/>
  <c r="L2116" i="65"/>
  <c r="L2117" i="65"/>
  <c r="L2118" i="65"/>
  <c r="L2119" i="65"/>
  <c r="L2120" i="65"/>
  <c r="L2121" i="65"/>
  <c r="L2122" i="65"/>
  <c r="L2123" i="65"/>
  <c r="L2124" i="65"/>
  <c r="L2125" i="65"/>
  <c r="L2126" i="65"/>
  <c r="L2127" i="65"/>
  <c r="L2128" i="65"/>
  <c r="L2129" i="65"/>
  <c r="L2130" i="65"/>
  <c r="L2131" i="65"/>
  <c r="L2132" i="65"/>
  <c r="L2133" i="65"/>
  <c r="L2134" i="65"/>
  <c r="L2135" i="65"/>
  <c r="L2136" i="65"/>
  <c r="L2137" i="65"/>
  <c r="L2138" i="65"/>
  <c r="L2139" i="65"/>
  <c r="L2140" i="65"/>
  <c r="L2141" i="65"/>
  <c r="L2142" i="65"/>
  <c r="L2143" i="65"/>
  <c r="L2144" i="65"/>
  <c r="L2145" i="65"/>
  <c r="L2146" i="65"/>
  <c r="L2147" i="65"/>
  <c r="L2148" i="65"/>
  <c r="L2149" i="65"/>
  <c r="L2150" i="65"/>
  <c r="L2151" i="65"/>
  <c r="L2152" i="65"/>
  <c r="L2153" i="65"/>
  <c r="L2154" i="65"/>
  <c r="L2155" i="65"/>
  <c r="L2156" i="65"/>
  <c r="L2157" i="65"/>
  <c r="L2158" i="65"/>
  <c r="L2159" i="65"/>
  <c r="L2160" i="65"/>
  <c r="L2161" i="65"/>
  <c r="L2162" i="65"/>
  <c r="L2163" i="65"/>
  <c r="L2164" i="65"/>
  <c r="L2165" i="65"/>
  <c r="L2166" i="65"/>
  <c r="L2167" i="65"/>
  <c r="L2168" i="65"/>
  <c r="L2169" i="65"/>
  <c r="L2170" i="65"/>
  <c r="L2171" i="65"/>
  <c r="L2172" i="65"/>
  <c r="L2173" i="65"/>
  <c r="L2174" i="65"/>
  <c r="L2175" i="65"/>
  <c r="L2176" i="65"/>
  <c r="L2177" i="65"/>
  <c r="L2178" i="65"/>
  <c r="L2179" i="65"/>
  <c r="L2180" i="65"/>
  <c r="L2181" i="65"/>
  <c r="L2182" i="65"/>
  <c r="L2183" i="65"/>
  <c r="L2184" i="65"/>
  <c r="L2185" i="65"/>
  <c r="L2186" i="65"/>
  <c r="L2187" i="65"/>
  <c r="L2188" i="65"/>
  <c r="L2189" i="65"/>
  <c r="L2190" i="65"/>
  <c r="L2191" i="65"/>
  <c r="L2192" i="65"/>
  <c r="L2193" i="65"/>
  <c r="L2194" i="65"/>
  <c r="L2195" i="65"/>
  <c r="L2196" i="65"/>
  <c r="L2197" i="65"/>
  <c r="L2198" i="65"/>
  <c r="L2199" i="65"/>
  <c r="L2200" i="65"/>
  <c r="L2201" i="65"/>
  <c r="L2202" i="65"/>
  <c r="L2203" i="65"/>
  <c r="L2204" i="65"/>
  <c r="L2205" i="65"/>
  <c r="L2206" i="65"/>
  <c r="L2207" i="65"/>
  <c r="L2208" i="65"/>
  <c r="L2209" i="65"/>
  <c r="L2210" i="65"/>
  <c r="L2211" i="65"/>
  <c r="L2212" i="65"/>
  <c r="L2213" i="65"/>
  <c r="L2214" i="65"/>
  <c r="L2215" i="65"/>
  <c r="L2216" i="65"/>
  <c r="L2217" i="65"/>
  <c r="L2218" i="65"/>
  <c r="L2219" i="65"/>
  <c r="L2220" i="65"/>
  <c r="L2221" i="65"/>
  <c r="L2222" i="65"/>
  <c r="L2223" i="65"/>
  <c r="L2224" i="65"/>
  <c r="L2225" i="65"/>
  <c r="L2226" i="65"/>
  <c r="L2227" i="65"/>
  <c r="L2228" i="65"/>
  <c r="L2229" i="65"/>
  <c r="L2230" i="65"/>
  <c r="L2231" i="65"/>
  <c r="L2232" i="65"/>
  <c r="L2233" i="65"/>
  <c r="L2234" i="65"/>
  <c r="L2235" i="65"/>
  <c r="L2236" i="65"/>
  <c r="L2237" i="65"/>
  <c r="L2238" i="65"/>
  <c r="L2239" i="65"/>
  <c r="L2240" i="65"/>
  <c r="L2241" i="65"/>
  <c r="L2242" i="65"/>
  <c r="L2243" i="65"/>
  <c r="L2244" i="65"/>
  <c r="L2245" i="65"/>
  <c r="L2246" i="65"/>
  <c r="L2247" i="65"/>
  <c r="L2248" i="65"/>
  <c r="L2249" i="65"/>
  <c r="L2250" i="65"/>
  <c r="L2251" i="65"/>
  <c r="L2252" i="65"/>
  <c r="L2253" i="65"/>
  <c r="L2254" i="65"/>
  <c r="L2255" i="65"/>
  <c r="L2256" i="65"/>
  <c r="L2257" i="65"/>
  <c r="L2258" i="65"/>
  <c r="L2259" i="65"/>
  <c r="L2260" i="65"/>
  <c r="L2261" i="65"/>
  <c r="L2262" i="65"/>
  <c r="L2263" i="65"/>
  <c r="L2264" i="65"/>
  <c r="L2265" i="65"/>
  <c r="L2266" i="65"/>
  <c r="L2267" i="65"/>
  <c r="L2268" i="65"/>
  <c r="L2269" i="65"/>
  <c r="L2270" i="65"/>
  <c r="L2271" i="65"/>
  <c r="L2272" i="65"/>
  <c r="L2273" i="65"/>
  <c r="L2274" i="65"/>
  <c r="L2275" i="65"/>
  <c r="L2276" i="65"/>
  <c r="L2277" i="65"/>
  <c r="L2278" i="65"/>
  <c r="L2279" i="65"/>
  <c r="L2280" i="65"/>
  <c r="L2281" i="65"/>
  <c r="L2282" i="65"/>
  <c r="L2283" i="65"/>
  <c r="L2284" i="65"/>
  <c r="L2285" i="65"/>
  <c r="L2286" i="65"/>
  <c r="L2287" i="65"/>
  <c r="L2288" i="65"/>
  <c r="L2289" i="65"/>
  <c r="L2290" i="65"/>
  <c r="L2291" i="65"/>
  <c r="L2292" i="65"/>
  <c r="L2293" i="65"/>
  <c r="L2294" i="65"/>
  <c r="L2295" i="65"/>
  <c r="L2296" i="65"/>
  <c r="L2297" i="65"/>
  <c r="L2298" i="65"/>
  <c r="L2299" i="65"/>
  <c r="L2300" i="65"/>
  <c r="L2301" i="65"/>
  <c r="L2302" i="65"/>
  <c r="L2303" i="65"/>
  <c r="L2304" i="65"/>
  <c r="L2305" i="65"/>
  <c r="L2306" i="65"/>
  <c r="L2307" i="65"/>
  <c r="L2308" i="65"/>
  <c r="L2309" i="65"/>
  <c r="L2310" i="65"/>
  <c r="L2311" i="65"/>
  <c r="L2312" i="65"/>
  <c r="L2313" i="65"/>
  <c r="L2314" i="65"/>
  <c r="L2315" i="65"/>
  <c r="L2316" i="65"/>
  <c r="L2317" i="65"/>
  <c r="L2318" i="65"/>
  <c r="L2319" i="65"/>
  <c r="L2320" i="65"/>
  <c r="L2321" i="65"/>
  <c r="L2322" i="65"/>
  <c r="L2323" i="65"/>
  <c r="L2324" i="65"/>
  <c r="L2325" i="65"/>
  <c r="L2326" i="65"/>
  <c r="L2327" i="65"/>
  <c r="L2328" i="65"/>
  <c r="L2329" i="65"/>
  <c r="L2330" i="65"/>
  <c r="L2331" i="65"/>
  <c r="L2332" i="65"/>
  <c r="L2333" i="65"/>
  <c r="L2334" i="65"/>
  <c r="L2335" i="65"/>
  <c r="L2336" i="65"/>
  <c r="L2337" i="65"/>
  <c r="L2338" i="65"/>
  <c r="L2339" i="65"/>
  <c r="L2340" i="65"/>
  <c r="L2341" i="65"/>
  <c r="L2342" i="65"/>
  <c r="L2343" i="65"/>
  <c r="L2344" i="65"/>
  <c r="L2345" i="65"/>
  <c r="L2346" i="65"/>
  <c r="L2347" i="65"/>
  <c r="L2348" i="65"/>
  <c r="L2349" i="65"/>
  <c r="L2350" i="65"/>
  <c r="L2351" i="65"/>
  <c r="L2352" i="65"/>
  <c r="L2353" i="65"/>
  <c r="L2354" i="65"/>
  <c r="L2355" i="65"/>
  <c r="L2356" i="65"/>
  <c r="L2357" i="65"/>
  <c r="L2358" i="65"/>
  <c r="L2359" i="65"/>
  <c r="L2360" i="65"/>
  <c r="L2361" i="65"/>
  <c r="L2362" i="65"/>
  <c r="L2363" i="65"/>
  <c r="L2364" i="65"/>
  <c r="L2365" i="65"/>
  <c r="L2366" i="65"/>
  <c r="L2367" i="65"/>
  <c r="L2368" i="65"/>
  <c r="L2369" i="65"/>
  <c r="L2370" i="65"/>
  <c r="L2371" i="65"/>
  <c r="L2372" i="65"/>
  <c r="L2373" i="65"/>
  <c r="L2374" i="65"/>
  <c r="L2375" i="65"/>
  <c r="L2376" i="65"/>
  <c r="L2377" i="65"/>
  <c r="L2378" i="65"/>
  <c r="L2379" i="65"/>
  <c r="L2380" i="65"/>
  <c r="L2381" i="65"/>
  <c r="L2382" i="65"/>
  <c r="L2383" i="65"/>
  <c r="L2384" i="65"/>
  <c r="L2385" i="65"/>
  <c r="L2386" i="65"/>
  <c r="L2387" i="65"/>
  <c r="L2388" i="65"/>
  <c r="L2389" i="65"/>
  <c r="L2390" i="65"/>
  <c r="L2391" i="65"/>
  <c r="L2392" i="65"/>
  <c r="L2393" i="65"/>
  <c r="L2394" i="65"/>
  <c r="L2395" i="65"/>
  <c r="L2396" i="65"/>
  <c r="L2397" i="65"/>
  <c r="L2398" i="65"/>
  <c r="L2399" i="65"/>
  <c r="L2400" i="65"/>
  <c r="L2401" i="65"/>
  <c r="L2402" i="65"/>
  <c r="L2403" i="65"/>
  <c r="L2404" i="65"/>
  <c r="L2405" i="65"/>
  <c r="L2406" i="65"/>
  <c r="L2407" i="65"/>
  <c r="L2408" i="65"/>
  <c r="L2409" i="65"/>
  <c r="L2410" i="65"/>
  <c r="L2411" i="65"/>
  <c r="L2412" i="65"/>
  <c r="L2413" i="65"/>
  <c r="L2414" i="65"/>
  <c r="L2415" i="65"/>
  <c r="L2416" i="65"/>
  <c r="L2417" i="65"/>
  <c r="L2418" i="65"/>
  <c r="L2419" i="65"/>
  <c r="L2420" i="65"/>
  <c r="L2421" i="65"/>
  <c r="L2422" i="65"/>
  <c r="L2423" i="65"/>
  <c r="L2424" i="65"/>
  <c r="L2425" i="65"/>
  <c r="L2426" i="65"/>
  <c r="L2427" i="65"/>
  <c r="L2428" i="65"/>
  <c r="L2429" i="65"/>
  <c r="L2430" i="65"/>
  <c r="L2431" i="65"/>
  <c r="L2432" i="65"/>
  <c r="L2433" i="65"/>
  <c r="L2434" i="65"/>
  <c r="L2435" i="65"/>
  <c r="L2436" i="65"/>
  <c r="L2437" i="65"/>
  <c r="L2438" i="65"/>
  <c r="L2439" i="65"/>
  <c r="L2440" i="65"/>
  <c r="L2441" i="65"/>
  <c r="L2442" i="65"/>
  <c r="L2443" i="65"/>
  <c r="L2444" i="65"/>
  <c r="L2445" i="65"/>
  <c r="L2446" i="65"/>
  <c r="L2447" i="65"/>
  <c r="L2448" i="65"/>
  <c r="L2449" i="65"/>
  <c r="L2450" i="65"/>
  <c r="L2451" i="65"/>
  <c r="L2452" i="65"/>
  <c r="L2453" i="65"/>
  <c r="L2454" i="65"/>
  <c r="L2455" i="65"/>
  <c r="L2456" i="65"/>
  <c r="L2457" i="65"/>
  <c r="L2458" i="65"/>
  <c r="L2459" i="65"/>
  <c r="L2460" i="65"/>
  <c r="L2461" i="65"/>
  <c r="L2462" i="65"/>
  <c r="L2463" i="65"/>
  <c r="L2464" i="65"/>
  <c r="L2465" i="65"/>
  <c r="L2466" i="65"/>
  <c r="L2467" i="65"/>
  <c r="L2468" i="65"/>
  <c r="L2469" i="65"/>
  <c r="L2470" i="65"/>
  <c r="L2471" i="65"/>
  <c r="L2472" i="65"/>
  <c r="L2473" i="65"/>
  <c r="L2474" i="65"/>
  <c r="L2475" i="65"/>
  <c r="L2476" i="65"/>
  <c r="L2477" i="65"/>
  <c r="L2478" i="65"/>
  <c r="L2479" i="65"/>
  <c r="L2480" i="65"/>
  <c r="L2481" i="65"/>
  <c r="L2482" i="65"/>
  <c r="L2483" i="65"/>
  <c r="L2484" i="65"/>
  <c r="L2485" i="65"/>
  <c r="L2486" i="65"/>
  <c r="L2487" i="65"/>
  <c r="L2488" i="65"/>
  <c r="L2489" i="65"/>
  <c r="L2490" i="65"/>
  <c r="L2491" i="65"/>
  <c r="L2492" i="65"/>
  <c r="L2493" i="65"/>
  <c r="L2494" i="65"/>
  <c r="L2495" i="65"/>
  <c r="L2496" i="65"/>
  <c r="L2497" i="65"/>
  <c r="L2498" i="65"/>
  <c r="L2499" i="65"/>
  <c r="L2500" i="65"/>
  <c r="L2501" i="65"/>
  <c r="L2502" i="65"/>
  <c r="L2503" i="65"/>
  <c r="L2504" i="65"/>
  <c r="L2505" i="65"/>
  <c r="L2506" i="65"/>
  <c r="L2507" i="65"/>
  <c r="L2508" i="65"/>
  <c r="L2509" i="65"/>
  <c r="L2510" i="65"/>
  <c r="L2511" i="65"/>
  <c r="L2512" i="65"/>
  <c r="L2513" i="65"/>
  <c r="L2514" i="65"/>
  <c r="L2515" i="65"/>
  <c r="L2516" i="65"/>
  <c r="L2517" i="65"/>
  <c r="L2518" i="65"/>
  <c r="L2519" i="65"/>
  <c r="L2520" i="65"/>
  <c r="L2521" i="65"/>
  <c r="L2522" i="65"/>
  <c r="L2523" i="65"/>
  <c r="L2524" i="65"/>
  <c r="L2525" i="65"/>
  <c r="L2526" i="65"/>
  <c r="L2527" i="65"/>
  <c r="L2528" i="65"/>
  <c r="L2529" i="65"/>
  <c r="L2530" i="65"/>
  <c r="L2531" i="65"/>
  <c r="L2532" i="65"/>
  <c r="L2533" i="65"/>
  <c r="L2534" i="65"/>
  <c r="L2535" i="65"/>
  <c r="L2536" i="65"/>
  <c r="L2537" i="65"/>
  <c r="L2538" i="65"/>
  <c r="L2539" i="65"/>
  <c r="L2540" i="65"/>
  <c r="L2541" i="65"/>
  <c r="L2542" i="65"/>
  <c r="L2543" i="65"/>
  <c r="L2544" i="65"/>
  <c r="L2545" i="65"/>
  <c r="L2546" i="65"/>
  <c r="L2547" i="65"/>
  <c r="L2548" i="65"/>
  <c r="L2549" i="65"/>
  <c r="L2550" i="65"/>
  <c r="L2551" i="65"/>
  <c r="L2552" i="65"/>
  <c r="L2553" i="65"/>
  <c r="L2554" i="65"/>
  <c r="L2555" i="65"/>
  <c r="L2556" i="65"/>
  <c r="L2557" i="65"/>
  <c r="L2558" i="65"/>
  <c r="L2559" i="65"/>
  <c r="L2560" i="65"/>
  <c r="L2561" i="65"/>
  <c r="L2562" i="65"/>
  <c r="L2563" i="65"/>
  <c r="L2564" i="65"/>
  <c r="L2565" i="65"/>
  <c r="L2566" i="65"/>
  <c r="L2567" i="65"/>
  <c r="L2568" i="65"/>
  <c r="L2569" i="65"/>
  <c r="L2570" i="65"/>
  <c r="L2571" i="65"/>
  <c r="L2572" i="65"/>
  <c r="L2573" i="65"/>
  <c r="L2574" i="65"/>
  <c r="L2575" i="65"/>
  <c r="L2576" i="65"/>
  <c r="L2577" i="65"/>
  <c r="L2578" i="65"/>
  <c r="L2579" i="65"/>
  <c r="L2580" i="65"/>
  <c r="L2581" i="65"/>
  <c r="L2582" i="65"/>
  <c r="L2583" i="65"/>
  <c r="L2584" i="65"/>
  <c r="L2585" i="65"/>
  <c r="L2586" i="65"/>
  <c r="L2587" i="65"/>
  <c r="L2588" i="65"/>
  <c r="L2589" i="65"/>
  <c r="L2590" i="65"/>
  <c r="L2591" i="65"/>
  <c r="L2592" i="65"/>
  <c r="L2593" i="65"/>
  <c r="L2594" i="65"/>
  <c r="L2595" i="65"/>
  <c r="L2596" i="65"/>
  <c r="L2597" i="65"/>
  <c r="L2598" i="65"/>
  <c r="L2599" i="65"/>
  <c r="L2600" i="65"/>
  <c r="L2601" i="65"/>
  <c r="L2602" i="65"/>
  <c r="L2603" i="65"/>
  <c r="L2604" i="65"/>
  <c r="L2605" i="65"/>
  <c r="L2606" i="65"/>
  <c r="L2607" i="65"/>
  <c r="L2608" i="65"/>
  <c r="L2609" i="65"/>
  <c r="L2610" i="65"/>
  <c r="L2611" i="65"/>
  <c r="L2612" i="65"/>
  <c r="L2613" i="65"/>
  <c r="L2614" i="65"/>
  <c r="L2615" i="65"/>
  <c r="L2616" i="65"/>
  <c r="L2617" i="65"/>
  <c r="L2618" i="65"/>
  <c r="L2619" i="65"/>
  <c r="L2620" i="65"/>
  <c r="L2621" i="65"/>
  <c r="L2622" i="65"/>
  <c r="L2623" i="65"/>
  <c r="L2624" i="65"/>
  <c r="L2625" i="65"/>
  <c r="L2626" i="65"/>
  <c r="L2627" i="65"/>
  <c r="L2628" i="65"/>
  <c r="L2629" i="65"/>
  <c r="L2630" i="65"/>
  <c r="L2631" i="65"/>
  <c r="L2632" i="65"/>
  <c r="L2633" i="65"/>
  <c r="L2634" i="65"/>
  <c r="L2635" i="65"/>
  <c r="L2636" i="65"/>
  <c r="L2637" i="65"/>
  <c r="L2638" i="65"/>
  <c r="L2639" i="65"/>
  <c r="L2640" i="65"/>
  <c r="L2641" i="65"/>
  <c r="L2642" i="65"/>
  <c r="L2643" i="65"/>
  <c r="L2644" i="65"/>
  <c r="L2645" i="65"/>
  <c r="L2646" i="65"/>
  <c r="L2647" i="65"/>
  <c r="L2648" i="65"/>
  <c r="L2649" i="65"/>
  <c r="L2650" i="65"/>
  <c r="L2651" i="65"/>
  <c r="L2652" i="65"/>
  <c r="L2653" i="65"/>
  <c r="L2654" i="65"/>
  <c r="L2655" i="65"/>
  <c r="L2656" i="65"/>
  <c r="L2657" i="65"/>
  <c r="L2658" i="65"/>
  <c r="L2659" i="65"/>
  <c r="L2660" i="65"/>
  <c r="L2661" i="65"/>
  <c r="L2662" i="65"/>
  <c r="L2663" i="65"/>
  <c r="L2664" i="65"/>
  <c r="L2665" i="65"/>
  <c r="L2666" i="65"/>
  <c r="L2667" i="65"/>
  <c r="L2668" i="65"/>
  <c r="L2669" i="65"/>
  <c r="L2670" i="65"/>
  <c r="L2671" i="65"/>
  <c r="L2672" i="65"/>
  <c r="L2673" i="65"/>
  <c r="L2674" i="65"/>
  <c r="L2675" i="65"/>
  <c r="L2676" i="65"/>
  <c r="L2677" i="65"/>
  <c r="L2678" i="65"/>
  <c r="L2679" i="65"/>
  <c r="L2680" i="65"/>
  <c r="L2681" i="65"/>
  <c r="L2682" i="65"/>
  <c r="L2683" i="65"/>
  <c r="L2684" i="65"/>
  <c r="L2685" i="65"/>
  <c r="L2686" i="65"/>
  <c r="L2687" i="65"/>
  <c r="L2688" i="65"/>
  <c r="L2689" i="65"/>
  <c r="L2690" i="65"/>
  <c r="L2691" i="65"/>
  <c r="L2692" i="65"/>
  <c r="L2693" i="65"/>
  <c r="L2694" i="65"/>
  <c r="L2695" i="65"/>
  <c r="L2696" i="65"/>
  <c r="L2697" i="65"/>
  <c r="L2698" i="65"/>
  <c r="L2699" i="65"/>
  <c r="L2700" i="65"/>
  <c r="L2701" i="65"/>
  <c r="L2702" i="65"/>
  <c r="L2703" i="65"/>
  <c r="L2704" i="65"/>
  <c r="L2705" i="65"/>
  <c r="L2706" i="65"/>
  <c r="L2707" i="65"/>
  <c r="L2708" i="65"/>
  <c r="L2709" i="65"/>
  <c r="L2710" i="65"/>
  <c r="L2711" i="65"/>
  <c r="L2712" i="65"/>
  <c r="L2713" i="65"/>
  <c r="L2714" i="65"/>
  <c r="L2715" i="65"/>
  <c r="L2716" i="65"/>
  <c r="L2717" i="65"/>
  <c r="L2718" i="65"/>
  <c r="L2719" i="65"/>
  <c r="L2720" i="65"/>
  <c r="L2721" i="65"/>
  <c r="L2722" i="65"/>
  <c r="L2723" i="65"/>
  <c r="L2724" i="65"/>
  <c r="L2725" i="65"/>
  <c r="L2726" i="65"/>
  <c r="L2727" i="65"/>
  <c r="L2728" i="65"/>
  <c r="L2729" i="65"/>
  <c r="L2730" i="65"/>
  <c r="L2731" i="65"/>
  <c r="L2732" i="65"/>
  <c r="L2733" i="65"/>
  <c r="L2734" i="65"/>
  <c r="L2735" i="65"/>
  <c r="L2736" i="65"/>
  <c r="L2737" i="65"/>
  <c r="L2738" i="65"/>
  <c r="L2739" i="65"/>
  <c r="L2740" i="65"/>
  <c r="L2741" i="65"/>
  <c r="L2742" i="65"/>
  <c r="L2743" i="65"/>
  <c r="L2744" i="65"/>
  <c r="L2745" i="65"/>
  <c r="L2746" i="65"/>
  <c r="L2747" i="65"/>
  <c r="L2748" i="65"/>
  <c r="L2749" i="65"/>
  <c r="L2750" i="65"/>
  <c r="L2751" i="65"/>
  <c r="L2752" i="65"/>
  <c r="L2753" i="65"/>
  <c r="L2754" i="65"/>
  <c r="L2755" i="65"/>
  <c r="L2756" i="65"/>
  <c r="L2757" i="65"/>
  <c r="L2758" i="65"/>
  <c r="L2759" i="65"/>
  <c r="L2760" i="65"/>
  <c r="L2761" i="65"/>
  <c r="L2762" i="65"/>
  <c r="L2763" i="65"/>
  <c r="L2764" i="65"/>
  <c r="L2765" i="65"/>
  <c r="L2766" i="65"/>
  <c r="L2767" i="65"/>
  <c r="L2768" i="65"/>
  <c r="L2769" i="65"/>
  <c r="L2770" i="65"/>
  <c r="L2771" i="65"/>
  <c r="L2772" i="65"/>
  <c r="L2773" i="65"/>
  <c r="L2774" i="65"/>
  <c r="L2775" i="65"/>
  <c r="L2776" i="65"/>
  <c r="L2777" i="65"/>
  <c r="L2778" i="65"/>
  <c r="L2779" i="65"/>
  <c r="L2780" i="65"/>
  <c r="L2781" i="65"/>
  <c r="L2782" i="65"/>
  <c r="L2783" i="65"/>
  <c r="L2784" i="65"/>
  <c r="L2785" i="65"/>
  <c r="L2786" i="65"/>
  <c r="L2787" i="65"/>
  <c r="L2788" i="65"/>
  <c r="L2789" i="65"/>
  <c r="L2790" i="65"/>
  <c r="L2791" i="65"/>
  <c r="L2792" i="65"/>
  <c r="L2793" i="65"/>
  <c r="L2794" i="65"/>
  <c r="L2795" i="65"/>
  <c r="L2796" i="65"/>
  <c r="L2797" i="65"/>
  <c r="L2798" i="65"/>
  <c r="L2799" i="65"/>
  <c r="L2800" i="65"/>
  <c r="L2801" i="65"/>
  <c r="L2802" i="65"/>
  <c r="L2803" i="65"/>
  <c r="L2804" i="65"/>
  <c r="L2805" i="65"/>
  <c r="L2806" i="65"/>
  <c r="L2807" i="65"/>
  <c r="L2808" i="65"/>
  <c r="L2809" i="65"/>
  <c r="L2810" i="65"/>
  <c r="L2811" i="65"/>
  <c r="L2812" i="65"/>
  <c r="L2813" i="65"/>
  <c r="L2814" i="65"/>
  <c r="L2815" i="65"/>
  <c r="L2816" i="65"/>
  <c r="L2817" i="65"/>
  <c r="L2818" i="65"/>
  <c r="L2819" i="65"/>
  <c r="L2820" i="65"/>
  <c r="L2821" i="65"/>
  <c r="L2822" i="65"/>
  <c r="L2823" i="65"/>
  <c r="L2824" i="65"/>
  <c r="L2825" i="65"/>
  <c r="L2826" i="65"/>
  <c r="L2827" i="65"/>
  <c r="L2828" i="65"/>
  <c r="L2829" i="65"/>
  <c r="L2830" i="65"/>
  <c r="L2831" i="65"/>
  <c r="L2832" i="65"/>
  <c r="L2833" i="65"/>
  <c r="L2834" i="65"/>
  <c r="L2835" i="65"/>
  <c r="L2836" i="65"/>
  <c r="L2837" i="65"/>
  <c r="L2838" i="65"/>
  <c r="L2839" i="65"/>
  <c r="L2840" i="65"/>
  <c r="L2841" i="65"/>
  <c r="L2842" i="65"/>
  <c r="L2843" i="65"/>
  <c r="L2844" i="65"/>
  <c r="L2845" i="65"/>
  <c r="L2846" i="65"/>
  <c r="L2847" i="65"/>
  <c r="L2848" i="65"/>
  <c r="L2849" i="65"/>
  <c r="L2850" i="65"/>
  <c r="L2851" i="65"/>
  <c r="L2852" i="65"/>
  <c r="L2853" i="65"/>
  <c r="L2854" i="65"/>
  <c r="L2855" i="65"/>
  <c r="L2856" i="65"/>
  <c r="L2857" i="65"/>
  <c r="L2858" i="65"/>
  <c r="L2859" i="65"/>
  <c r="L2860" i="65"/>
  <c r="L2861" i="65"/>
  <c r="L2862" i="65"/>
  <c r="L2863" i="65"/>
  <c r="L2864" i="65"/>
  <c r="L2865" i="65"/>
  <c r="L2866" i="65"/>
  <c r="L2867" i="65"/>
  <c r="L2868" i="65"/>
  <c r="L2869" i="65"/>
  <c r="L2870" i="65"/>
  <c r="L2871" i="65"/>
  <c r="L2872" i="65"/>
  <c r="L2873" i="65"/>
  <c r="L2874" i="65"/>
  <c r="L2875" i="65"/>
  <c r="L2876" i="65"/>
  <c r="L2877" i="65"/>
  <c r="L2878" i="65"/>
  <c r="L2879" i="65"/>
  <c r="L2880" i="65"/>
  <c r="L2881" i="65"/>
  <c r="L2882" i="65"/>
  <c r="L2883" i="65"/>
  <c r="L2884" i="65"/>
  <c r="L2885" i="65"/>
  <c r="L2886" i="65"/>
  <c r="L2887" i="65"/>
  <c r="L2888" i="65"/>
  <c r="L2889" i="65"/>
  <c r="L2890" i="65"/>
  <c r="L2891" i="65"/>
  <c r="L2892" i="65"/>
  <c r="L2893" i="65"/>
  <c r="L2894" i="65"/>
  <c r="L2895" i="65"/>
  <c r="L2896" i="65"/>
  <c r="L2897" i="65"/>
  <c r="L2898" i="65"/>
  <c r="L2899" i="65"/>
  <c r="L2900" i="65"/>
  <c r="L2901" i="65"/>
  <c r="L2902" i="65"/>
  <c r="L2903" i="65"/>
  <c r="L2904" i="65"/>
  <c r="L2905" i="65"/>
  <c r="L2906" i="65"/>
  <c r="L2907" i="65"/>
  <c r="L2908" i="65"/>
  <c r="L2909" i="65"/>
  <c r="L2910" i="65"/>
  <c r="L2911" i="65"/>
  <c r="L2912" i="65"/>
  <c r="L2913" i="65"/>
  <c r="L2914" i="65"/>
  <c r="L2915" i="65"/>
  <c r="L2916" i="65"/>
  <c r="L2917" i="65"/>
  <c r="L2918" i="65"/>
  <c r="L2919" i="65"/>
  <c r="L2920" i="65"/>
  <c r="L2921" i="65"/>
  <c r="L2922" i="65"/>
  <c r="L2923" i="65"/>
  <c r="L2924" i="65"/>
  <c r="L2925" i="65"/>
  <c r="L2926" i="65"/>
  <c r="L2927" i="65"/>
  <c r="L2928" i="65"/>
  <c r="L2929" i="65"/>
  <c r="L2930" i="65"/>
  <c r="L2931" i="65"/>
  <c r="L2932" i="65"/>
  <c r="L2933" i="65"/>
  <c r="L2934" i="65"/>
  <c r="L2935" i="65"/>
  <c r="L2936" i="65"/>
  <c r="L2937" i="65"/>
  <c r="L2938" i="65"/>
  <c r="L2939" i="65"/>
  <c r="L2940" i="65"/>
  <c r="L2941" i="65"/>
  <c r="L2942" i="65"/>
  <c r="L2943" i="65"/>
  <c r="L2944" i="65"/>
  <c r="L2945" i="65"/>
  <c r="L2946" i="65"/>
  <c r="L2947" i="65"/>
  <c r="L2948" i="65"/>
  <c r="L2949" i="65"/>
  <c r="L2950" i="65"/>
  <c r="L2951" i="65"/>
  <c r="L2952" i="65"/>
  <c r="L2953" i="65"/>
  <c r="L2954" i="65"/>
  <c r="L2955" i="65"/>
  <c r="L2956" i="65"/>
  <c r="L2957" i="65"/>
  <c r="L2958" i="65"/>
  <c r="L2959" i="65"/>
  <c r="L2960" i="65"/>
  <c r="L2961" i="65"/>
  <c r="L2962" i="65"/>
  <c r="L2963" i="65"/>
  <c r="L2964" i="65"/>
  <c r="L2965" i="65"/>
  <c r="L2966" i="65"/>
  <c r="L2967" i="65"/>
  <c r="L2968" i="65"/>
  <c r="L2969" i="65"/>
  <c r="L2970" i="65"/>
  <c r="L2971" i="65"/>
  <c r="L2972" i="65"/>
  <c r="L2973" i="65"/>
  <c r="L2974" i="65"/>
  <c r="L2975" i="65"/>
  <c r="L2976" i="65"/>
  <c r="L2977" i="65"/>
  <c r="L2978" i="65"/>
  <c r="L2979" i="65"/>
  <c r="L2980" i="65"/>
  <c r="L2981" i="65"/>
  <c r="L2982" i="65"/>
  <c r="L2983" i="65"/>
  <c r="L2984" i="65"/>
  <c r="L2985" i="65"/>
  <c r="L2986" i="65"/>
  <c r="L2987" i="65"/>
  <c r="L2988" i="65"/>
  <c r="L2989" i="65"/>
  <c r="L2990" i="65"/>
  <c r="L2991" i="65"/>
  <c r="L2992" i="65"/>
  <c r="L2993" i="65"/>
  <c r="L2994" i="65"/>
  <c r="L2995" i="65"/>
  <c r="L2996" i="65"/>
  <c r="L2997" i="65"/>
  <c r="L2998" i="65"/>
  <c r="L2999" i="65"/>
  <c r="L3000" i="65"/>
  <c r="L3001" i="65"/>
  <c r="L3002" i="65"/>
  <c r="L3003" i="65"/>
  <c r="L3004" i="65"/>
  <c r="L3005" i="65"/>
  <c r="L3006" i="65"/>
  <c r="L3007" i="65"/>
  <c r="L3008" i="65"/>
  <c r="L3009" i="65"/>
  <c r="L3010" i="65"/>
  <c r="L3011" i="65"/>
  <c r="L3012" i="65"/>
  <c r="L3013" i="65"/>
  <c r="L3014" i="65"/>
  <c r="L3015" i="65"/>
  <c r="L3016" i="65"/>
  <c r="L3017" i="65"/>
  <c r="L3018" i="65"/>
  <c r="L3019" i="65"/>
  <c r="L3020" i="65"/>
  <c r="L3021" i="65"/>
  <c r="L3022" i="65"/>
  <c r="L3023" i="65"/>
  <c r="L3024" i="65"/>
  <c r="L3025" i="65"/>
  <c r="L3026" i="65"/>
  <c r="L3027" i="65"/>
  <c r="L3028" i="65"/>
  <c r="L3029" i="65"/>
  <c r="L3030" i="65"/>
  <c r="L3031" i="65"/>
  <c r="L3032" i="65"/>
  <c r="L3033" i="65"/>
  <c r="L3034" i="65"/>
  <c r="L3035" i="65"/>
  <c r="L3036" i="65"/>
  <c r="L3037" i="65"/>
  <c r="L3038" i="65"/>
  <c r="L3039" i="65"/>
  <c r="L3040" i="65"/>
  <c r="L3041" i="65"/>
  <c r="L3042" i="65"/>
  <c r="L3043" i="65"/>
  <c r="L3044" i="65"/>
  <c r="L3045" i="65"/>
  <c r="L3046" i="65"/>
  <c r="L3047" i="65"/>
  <c r="L3048" i="65"/>
  <c r="L3049" i="65"/>
  <c r="L3050" i="65"/>
  <c r="L3051" i="65"/>
  <c r="L3052" i="65"/>
  <c r="L3053" i="65"/>
  <c r="L3054" i="65"/>
  <c r="L3055" i="65"/>
  <c r="L3056" i="65"/>
  <c r="L3057" i="65"/>
  <c r="L3058" i="65"/>
  <c r="L3059" i="65"/>
  <c r="L3060" i="65"/>
  <c r="L3061" i="65"/>
  <c r="L3062" i="65"/>
  <c r="L3063" i="65"/>
  <c r="L3064" i="65"/>
  <c r="L3065" i="65"/>
  <c r="L3066" i="65"/>
  <c r="L3067" i="65"/>
  <c r="L3068" i="65"/>
  <c r="L3069" i="65"/>
  <c r="L3070" i="65"/>
  <c r="L3071" i="65"/>
  <c r="L3072" i="65"/>
  <c r="L3073" i="65"/>
  <c r="L3074" i="65"/>
  <c r="L3075" i="65"/>
  <c r="L3076" i="65"/>
  <c r="L3077" i="65"/>
  <c r="L3078" i="65"/>
  <c r="L3079" i="65"/>
  <c r="L3080" i="65"/>
  <c r="L3081" i="65"/>
  <c r="L3082" i="65"/>
  <c r="L3083" i="65"/>
  <c r="L3084" i="65"/>
  <c r="L3085" i="65"/>
  <c r="L3086" i="65"/>
  <c r="L3087" i="65"/>
  <c r="L3088" i="65"/>
  <c r="L3089" i="65"/>
  <c r="L3090" i="65"/>
  <c r="L3091" i="65"/>
  <c r="L3092" i="65"/>
  <c r="L3093" i="65"/>
  <c r="L3094" i="65"/>
  <c r="L3095" i="65"/>
  <c r="L3096" i="65"/>
  <c r="L3097" i="65"/>
  <c r="L3098" i="65"/>
  <c r="L3099" i="65"/>
  <c r="L3100" i="65"/>
  <c r="L3101" i="65"/>
  <c r="L3102" i="65"/>
  <c r="L3103" i="65"/>
  <c r="L3104" i="65"/>
  <c r="L3105" i="65"/>
  <c r="L3106" i="65"/>
  <c r="L3107" i="65"/>
  <c r="L3108" i="65"/>
  <c r="L3109" i="65"/>
  <c r="L3110" i="65"/>
  <c r="L3111" i="65"/>
  <c r="L3112" i="65"/>
  <c r="L3113" i="65"/>
  <c r="L3114" i="65"/>
  <c r="L3115" i="65"/>
  <c r="L3116" i="65"/>
  <c r="L3117" i="65"/>
  <c r="L3118" i="65"/>
  <c r="L3119" i="65"/>
  <c r="L3120" i="65"/>
  <c r="L3121" i="65"/>
  <c r="L3122" i="65"/>
  <c r="L3123" i="65"/>
  <c r="L3124" i="65"/>
  <c r="L3125" i="65"/>
  <c r="L3126" i="65"/>
  <c r="L3127" i="65"/>
  <c r="L3128" i="65"/>
  <c r="L3129" i="65"/>
  <c r="L3130" i="65"/>
  <c r="L3131" i="65"/>
  <c r="L3132" i="65"/>
  <c r="L3133" i="65"/>
  <c r="L3134" i="65"/>
  <c r="L3135" i="65"/>
  <c r="L3136" i="65"/>
  <c r="L3137" i="65"/>
  <c r="L3138" i="65"/>
  <c r="L3139" i="65"/>
  <c r="L3140" i="65"/>
  <c r="L3141" i="65"/>
  <c r="L3142" i="65"/>
  <c r="L3143" i="65"/>
  <c r="L3144" i="65"/>
  <c r="L3145" i="65"/>
  <c r="L3146" i="65"/>
  <c r="L3147" i="65"/>
  <c r="L3148" i="65"/>
  <c r="L3149" i="65"/>
  <c r="L3150" i="65"/>
  <c r="L3151" i="65"/>
  <c r="L3152" i="65"/>
  <c r="L3153" i="65"/>
  <c r="L3154" i="65"/>
  <c r="L3155" i="65"/>
  <c r="L3156" i="65"/>
  <c r="L3157" i="65"/>
  <c r="L3158" i="65"/>
  <c r="L3159" i="65"/>
  <c r="L3160" i="65"/>
  <c r="L3161" i="65"/>
  <c r="L3162" i="65"/>
  <c r="L3163" i="65"/>
  <c r="L3164" i="65"/>
  <c r="L3165" i="65"/>
  <c r="L3166" i="65"/>
  <c r="L3167" i="65"/>
  <c r="L3168" i="65"/>
  <c r="L3169" i="65"/>
  <c r="L3170" i="65"/>
  <c r="L3171" i="65"/>
  <c r="L3172" i="65"/>
  <c r="L3173" i="65"/>
  <c r="L3174" i="65"/>
  <c r="L3175" i="65"/>
  <c r="L3176" i="65"/>
  <c r="L3177" i="65"/>
  <c r="L3178" i="65"/>
  <c r="L3179" i="65"/>
  <c r="L3180" i="65"/>
  <c r="L3181" i="65"/>
  <c r="L3182" i="65"/>
  <c r="L3183" i="65"/>
  <c r="L3184" i="65"/>
  <c r="L3185" i="65"/>
  <c r="L3186" i="65"/>
  <c r="L3187" i="65"/>
  <c r="L3188" i="65"/>
  <c r="L3189" i="65"/>
  <c r="L3190" i="65"/>
  <c r="L3191" i="65"/>
  <c r="L3192" i="65"/>
  <c r="L3193" i="65"/>
  <c r="L3194" i="65"/>
  <c r="L3195" i="65"/>
  <c r="L3196" i="65"/>
  <c r="L3197" i="65"/>
  <c r="L3198" i="65"/>
  <c r="L3199" i="65"/>
  <c r="L3200" i="65"/>
  <c r="L3201" i="65"/>
  <c r="L3202" i="65"/>
  <c r="L3203" i="65"/>
  <c r="L3204" i="65"/>
  <c r="L3205" i="65"/>
  <c r="L3206" i="65"/>
  <c r="L3207" i="65"/>
  <c r="L3208" i="65"/>
  <c r="L3209" i="65"/>
  <c r="L3210" i="65"/>
  <c r="L3211" i="65"/>
  <c r="L3212" i="65"/>
  <c r="L3213" i="65"/>
  <c r="L3214" i="65"/>
  <c r="L3215" i="65"/>
  <c r="L3216" i="65"/>
  <c r="L3217" i="65"/>
  <c r="L3218" i="65"/>
  <c r="L3219" i="65"/>
  <c r="L3220" i="65"/>
  <c r="L3221" i="65"/>
  <c r="L3222" i="65"/>
  <c r="L3223" i="65"/>
  <c r="L3224" i="65"/>
  <c r="L3225" i="65"/>
  <c r="L3226" i="65"/>
  <c r="L3227" i="65"/>
  <c r="L3228" i="65"/>
  <c r="L3229" i="65"/>
  <c r="L3230" i="65"/>
  <c r="L3231" i="65"/>
  <c r="L3232" i="65"/>
  <c r="L3233" i="65"/>
  <c r="L3234" i="65"/>
  <c r="L3235" i="65"/>
  <c r="L3236" i="65"/>
  <c r="L3237" i="65"/>
  <c r="L3238" i="65"/>
  <c r="L3239" i="65"/>
  <c r="L3240" i="65"/>
  <c r="L3241" i="65"/>
  <c r="L3242" i="65"/>
  <c r="L3243" i="65"/>
  <c r="L3244" i="65"/>
  <c r="L3245" i="65"/>
  <c r="L3246" i="65"/>
  <c r="L3247" i="65"/>
  <c r="L3248" i="65"/>
  <c r="L3249" i="65"/>
  <c r="L3250" i="65"/>
  <c r="L3251" i="65"/>
  <c r="L3252" i="65"/>
  <c r="L3253" i="65"/>
  <c r="L3254" i="65"/>
  <c r="L3255" i="65"/>
  <c r="L3256" i="65"/>
  <c r="L3257" i="65"/>
  <c r="L3258" i="65"/>
  <c r="L3259" i="65"/>
  <c r="L3260" i="65"/>
  <c r="L3261" i="65"/>
  <c r="L3262" i="65"/>
  <c r="L3263" i="65"/>
  <c r="L3264" i="65"/>
  <c r="L3265" i="65"/>
  <c r="L3266" i="65"/>
  <c r="L3267" i="65"/>
  <c r="L3268" i="65"/>
  <c r="L3269" i="65"/>
  <c r="L3270" i="65"/>
  <c r="L3271" i="65"/>
  <c r="L3272" i="65"/>
  <c r="L3273" i="65"/>
  <c r="L3274" i="65"/>
  <c r="L3275" i="65"/>
  <c r="L3276" i="65"/>
  <c r="L3277" i="65"/>
  <c r="L3278" i="65"/>
  <c r="L3279" i="65"/>
  <c r="L3280" i="65"/>
  <c r="L3281" i="65"/>
  <c r="L3282" i="65"/>
  <c r="L3283" i="65"/>
  <c r="L3284" i="65"/>
  <c r="L3285" i="65"/>
  <c r="L3286" i="65"/>
  <c r="L3287" i="65"/>
  <c r="L3288" i="65"/>
  <c r="L3289" i="65"/>
  <c r="L3290" i="65"/>
  <c r="L3291" i="65"/>
  <c r="L3292" i="65"/>
  <c r="L3293" i="65"/>
  <c r="L3294" i="65"/>
  <c r="L3295" i="65"/>
  <c r="L3296" i="65"/>
  <c r="L3297" i="65"/>
  <c r="L3298" i="65"/>
  <c r="L3299" i="65"/>
  <c r="L3300" i="65"/>
  <c r="L3301" i="65"/>
  <c r="L3302" i="65"/>
  <c r="L3303" i="65"/>
  <c r="L3304" i="65"/>
  <c r="L3305" i="65"/>
  <c r="L3306" i="65"/>
  <c r="L3307" i="65"/>
  <c r="L3308" i="65"/>
  <c r="L3309" i="65"/>
  <c r="L3310" i="65"/>
  <c r="L3311" i="65"/>
  <c r="L3312" i="65"/>
  <c r="L3313" i="65"/>
  <c r="L3314" i="65"/>
  <c r="L3315" i="65"/>
  <c r="L3316" i="65"/>
  <c r="L3317" i="65"/>
  <c r="L3318" i="65"/>
  <c r="L3319" i="65"/>
  <c r="L3320" i="65"/>
  <c r="L3321" i="65"/>
  <c r="L3322" i="65"/>
  <c r="L3323" i="65"/>
  <c r="L3324" i="65"/>
  <c r="L3325" i="65"/>
  <c r="L3326" i="65"/>
  <c r="L3327" i="65"/>
  <c r="L3328" i="65"/>
  <c r="L3329" i="65"/>
  <c r="L3330" i="65"/>
  <c r="L3331" i="65"/>
  <c r="L3332" i="65"/>
  <c r="L3333" i="65"/>
  <c r="L3334" i="65"/>
  <c r="L3335" i="65"/>
  <c r="L3336" i="65"/>
  <c r="L3337" i="65"/>
  <c r="L3338" i="65"/>
  <c r="L3339" i="65"/>
  <c r="L3340" i="65"/>
  <c r="L3341" i="65"/>
  <c r="L3342" i="65"/>
  <c r="L3343" i="65"/>
  <c r="L3344" i="65"/>
  <c r="L3345" i="65"/>
  <c r="L3346" i="65"/>
  <c r="L3347" i="65"/>
  <c r="L3348" i="65"/>
  <c r="L3349" i="65"/>
  <c r="L3350" i="65"/>
  <c r="L3351" i="65"/>
  <c r="L3352" i="65"/>
  <c r="L3353" i="65"/>
  <c r="L3354" i="65"/>
  <c r="L3355" i="65"/>
  <c r="L3356" i="65"/>
  <c r="L3357" i="65"/>
  <c r="L3358" i="65"/>
  <c r="L3359" i="65"/>
  <c r="L3360" i="65"/>
  <c r="L3361" i="65"/>
  <c r="L3362" i="65"/>
  <c r="L3363" i="65"/>
  <c r="L3364" i="65"/>
  <c r="L3365" i="65"/>
  <c r="L3366" i="65"/>
  <c r="L3367" i="65"/>
  <c r="L3368" i="65"/>
  <c r="L3369" i="65"/>
  <c r="L3370" i="65"/>
  <c r="L3371" i="65"/>
  <c r="L3372" i="65"/>
  <c r="L3373" i="65"/>
  <c r="L3374" i="65"/>
  <c r="L3375" i="65"/>
  <c r="L3376" i="65"/>
  <c r="L3377" i="65"/>
  <c r="L3378" i="65"/>
  <c r="L3379" i="65"/>
  <c r="L3380" i="65"/>
  <c r="L3381" i="65"/>
  <c r="L3382" i="65"/>
  <c r="L3383" i="65"/>
  <c r="L3384" i="65"/>
  <c r="L3385" i="65"/>
  <c r="L3386" i="65"/>
  <c r="L3387" i="65"/>
  <c r="L3388" i="65"/>
  <c r="L3389" i="65"/>
  <c r="L3390" i="65"/>
  <c r="L3391" i="65"/>
  <c r="L3392" i="65"/>
  <c r="L3393" i="65"/>
  <c r="L3394" i="65"/>
  <c r="L3395" i="65"/>
  <c r="L3396" i="65"/>
  <c r="L3397" i="65"/>
  <c r="L3398" i="65"/>
  <c r="L3399" i="65"/>
  <c r="L3400" i="65"/>
  <c r="L3401" i="65"/>
  <c r="L3402" i="65"/>
  <c r="L3403" i="65"/>
  <c r="L3404" i="65"/>
  <c r="L3405" i="65"/>
  <c r="L3406" i="65"/>
  <c r="L3407" i="65"/>
  <c r="L3408" i="65"/>
  <c r="L3409" i="65"/>
  <c r="L3410" i="65"/>
  <c r="L3411" i="65"/>
  <c r="L3412" i="65"/>
  <c r="L3413" i="65"/>
  <c r="L3414" i="65"/>
  <c r="L3415" i="65"/>
  <c r="L3416" i="65"/>
  <c r="L3417" i="65"/>
  <c r="L3418" i="65"/>
  <c r="L3419" i="65"/>
  <c r="L3420" i="65"/>
  <c r="L3421" i="65"/>
  <c r="L3422" i="65"/>
  <c r="L3423" i="65"/>
  <c r="L3424" i="65"/>
  <c r="L3425" i="65"/>
  <c r="L3426" i="65"/>
  <c r="L3427" i="65"/>
  <c r="L3428" i="65"/>
  <c r="L3429" i="65"/>
  <c r="L3430" i="65"/>
  <c r="L3431" i="65"/>
  <c r="L3432" i="65"/>
  <c r="L3433" i="65"/>
  <c r="L3434" i="65"/>
  <c r="L3435" i="65"/>
  <c r="L3436" i="65"/>
  <c r="L3437" i="65"/>
  <c r="L3438" i="65"/>
  <c r="L3439" i="65"/>
  <c r="L3440" i="65"/>
  <c r="L3441" i="65"/>
  <c r="L3442" i="65"/>
  <c r="L3443" i="65"/>
  <c r="L3444" i="65"/>
  <c r="L3445" i="65"/>
  <c r="L3446" i="65"/>
  <c r="L3447" i="65"/>
  <c r="L3448" i="65"/>
  <c r="L3449" i="65"/>
  <c r="L3450" i="65"/>
  <c r="L3451" i="65"/>
  <c r="L3452" i="65"/>
  <c r="L3453" i="65"/>
  <c r="L3454" i="65"/>
  <c r="L3455" i="65"/>
  <c r="L3456" i="65"/>
  <c r="L3457" i="65"/>
  <c r="L3458" i="65"/>
  <c r="L3459" i="65"/>
  <c r="L3460" i="65"/>
  <c r="L3461" i="65"/>
  <c r="L3462" i="65"/>
  <c r="L3463" i="65"/>
  <c r="L3464" i="65"/>
  <c r="L3465" i="65"/>
  <c r="L3466" i="65"/>
  <c r="L3467" i="65"/>
  <c r="L3468" i="65"/>
  <c r="L3469" i="65"/>
  <c r="L3470" i="65"/>
  <c r="L3471" i="65"/>
  <c r="L3472" i="65"/>
  <c r="L3473" i="65"/>
  <c r="L3474" i="65"/>
  <c r="L3475" i="65"/>
  <c r="L3476" i="65"/>
  <c r="L3477" i="65"/>
  <c r="L3478" i="65"/>
  <c r="L3479" i="65"/>
  <c r="L3480" i="65"/>
  <c r="L3481" i="65"/>
  <c r="L3482" i="65"/>
  <c r="L3483" i="65"/>
  <c r="L3484" i="65"/>
  <c r="L3485" i="65"/>
  <c r="L3486" i="65"/>
  <c r="L3487" i="65"/>
  <c r="L3488" i="65"/>
  <c r="L3489" i="65"/>
  <c r="L3490" i="65"/>
  <c r="L3491" i="65"/>
  <c r="L3492" i="65"/>
  <c r="L3493" i="65"/>
  <c r="L3494" i="65"/>
  <c r="L3495" i="65"/>
  <c r="L3496" i="65"/>
  <c r="L3497" i="65"/>
  <c r="L3498" i="65"/>
  <c r="L3499" i="65"/>
  <c r="L3500" i="65"/>
  <c r="L3501" i="65"/>
  <c r="L3502" i="65"/>
  <c r="L3503" i="65"/>
  <c r="L3504" i="65"/>
  <c r="L3505" i="65"/>
  <c r="L3506" i="65"/>
  <c r="L3507" i="65"/>
  <c r="L3508" i="65"/>
  <c r="L3509" i="65"/>
  <c r="L3510" i="65"/>
  <c r="L3511" i="65"/>
  <c r="L3512" i="65"/>
  <c r="L3513" i="65"/>
  <c r="L3514" i="65"/>
  <c r="L3515" i="65"/>
  <c r="L3516" i="65"/>
  <c r="L3517" i="65"/>
  <c r="L3518" i="65"/>
  <c r="L3519" i="65"/>
  <c r="L3520" i="65"/>
  <c r="L3521" i="65"/>
  <c r="L3522" i="65"/>
  <c r="L3523" i="65"/>
  <c r="L3524" i="65"/>
  <c r="L3525" i="65"/>
  <c r="L3526" i="65"/>
  <c r="L3527" i="65"/>
  <c r="L3528" i="65"/>
  <c r="L3529" i="65"/>
  <c r="L3530" i="65"/>
  <c r="L3531" i="65"/>
  <c r="L3532" i="65"/>
  <c r="L3533" i="65"/>
  <c r="L3534" i="65"/>
  <c r="L3535" i="65"/>
  <c r="L3536" i="65"/>
  <c r="L3537" i="65"/>
  <c r="L3538" i="65"/>
  <c r="L3539" i="65"/>
  <c r="L3540" i="65"/>
  <c r="L3541" i="65"/>
  <c r="L3542" i="65"/>
  <c r="L3543" i="65"/>
  <c r="L3544" i="65"/>
  <c r="L3545" i="65"/>
  <c r="L3546" i="65"/>
  <c r="L3547" i="65"/>
  <c r="L3548" i="65"/>
  <c r="L3549" i="65"/>
  <c r="L3550" i="65"/>
  <c r="L3551" i="65"/>
  <c r="L3552" i="65"/>
  <c r="L3553" i="65"/>
  <c r="L3554" i="65"/>
  <c r="L3555" i="65"/>
  <c r="L3556" i="65"/>
  <c r="L3557" i="65"/>
  <c r="L3558" i="65"/>
  <c r="L3559" i="65"/>
  <c r="L3560" i="65"/>
  <c r="L3561" i="65"/>
  <c r="L3562" i="65"/>
  <c r="L3563" i="65"/>
  <c r="L3564" i="65"/>
  <c r="L3565" i="65"/>
  <c r="L3566" i="65"/>
  <c r="L3567" i="65"/>
  <c r="L3568" i="65"/>
  <c r="L3569" i="65"/>
  <c r="L3570" i="65"/>
  <c r="L3571" i="65"/>
  <c r="L3572" i="65"/>
  <c r="L3573" i="65"/>
  <c r="L3574" i="65"/>
  <c r="L3575" i="65"/>
  <c r="L3576" i="65"/>
  <c r="L3577" i="65"/>
  <c r="L3578" i="65"/>
  <c r="L3579" i="65"/>
  <c r="L3580" i="65"/>
  <c r="L3581" i="65"/>
  <c r="L3582" i="65"/>
  <c r="L3583" i="65"/>
  <c r="L3584" i="65"/>
  <c r="L3585" i="65"/>
  <c r="L3586" i="65"/>
  <c r="L3587" i="65"/>
  <c r="L3588" i="65"/>
  <c r="L3589" i="65"/>
  <c r="L3590" i="65"/>
  <c r="L3591" i="65"/>
  <c r="L3592" i="65"/>
  <c r="L3593" i="65"/>
  <c r="L3594" i="65"/>
  <c r="L3595" i="65"/>
  <c r="L3596" i="65"/>
  <c r="L3597" i="65"/>
  <c r="L3598" i="65"/>
  <c r="L3599" i="65"/>
  <c r="L3600" i="65"/>
  <c r="F3600" i="65"/>
  <c r="F3599" i="65"/>
  <c r="F3598" i="65"/>
  <c r="F3597" i="65"/>
  <c r="F3596" i="65"/>
  <c r="F3595" i="65"/>
  <c r="F3594" i="65"/>
  <c r="F3593" i="65"/>
  <c r="F3592" i="65"/>
  <c r="F3591" i="65"/>
  <c r="F3590" i="65"/>
  <c r="F3589" i="65"/>
  <c r="F3588" i="65"/>
  <c r="F3587" i="65"/>
  <c r="F3586" i="65"/>
  <c r="F3585" i="65"/>
  <c r="F3584" i="65"/>
  <c r="F3583" i="65"/>
  <c r="F3582" i="65"/>
  <c r="F3581" i="65"/>
  <c r="F3580" i="65"/>
  <c r="F3579" i="65"/>
  <c r="F3578" i="65"/>
  <c r="F3577" i="65"/>
  <c r="F3576" i="65"/>
  <c r="F3575" i="65"/>
  <c r="F3574" i="65"/>
  <c r="F3573" i="65"/>
  <c r="F3572" i="65"/>
  <c r="F3571" i="65"/>
  <c r="F3570" i="65"/>
  <c r="F3569" i="65"/>
  <c r="F3568" i="65"/>
  <c r="F3567" i="65"/>
  <c r="F3566" i="65"/>
  <c r="F3565" i="65"/>
  <c r="F3564" i="65"/>
  <c r="F3563" i="65"/>
  <c r="F3562" i="65"/>
  <c r="F3561" i="65"/>
  <c r="F3560" i="65"/>
  <c r="F3559" i="65"/>
  <c r="F3558" i="65"/>
  <c r="F3557" i="65"/>
  <c r="F3556" i="65"/>
  <c r="F3555" i="65"/>
  <c r="F3554" i="65"/>
  <c r="F3553" i="65"/>
  <c r="F3552" i="65"/>
  <c r="F3551" i="65"/>
  <c r="F3550" i="65"/>
  <c r="F3549" i="65"/>
  <c r="F3548" i="65"/>
  <c r="F3547" i="65"/>
  <c r="F3546" i="65"/>
  <c r="F3545" i="65"/>
  <c r="F3544" i="65"/>
  <c r="F3543" i="65"/>
  <c r="F3542" i="65"/>
  <c r="F3541" i="65"/>
  <c r="F3540" i="65"/>
  <c r="F3539" i="65"/>
  <c r="F3538" i="65"/>
  <c r="F3537" i="65"/>
  <c r="F3536" i="65"/>
  <c r="F3535" i="65"/>
  <c r="F3534" i="65"/>
  <c r="F3533" i="65"/>
  <c r="F3532" i="65"/>
  <c r="F3531" i="65"/>
  <c r="F3530" i="65"/>
  <c r="F3529" i="65"/>
  <c r="F3528" i="65"/>
  <c r="F3527" i="65"/>
  <c r="F3526" i="65"/>
  <c r="F3525" i="65"/>
  <c r="F3524" i="65"/>
  <c r="F3523" i="65"/>
  <c r="F3522" i="65"/>
  <c r="F3521" i="65"/>
  <c r="F3520" i="65"/>
  <c r="F3519" i="65"/>
  <c r="F3518" i="65"/>
  <c r="F3517" i="65"/>
  <c r="F3516" i="65"/>
  <c r="F3515" i="65"/>
  <c r="F3514" i="65"/>
  <c r="F3513" i="65"/>
  <c r="F3512" i="65"/>
  <c r="F3511" i="65"/>
  <c r="F3510" i="65"/>
  <c r="F3509" i="65"/>
  <c r="F3508" i="65"/>
  <c r="F3507" i="65"/>
  <c r="F3506" i="65"/>
  <c r="F3505" i="65"/>
  <c r="F3504" i="65"/>
  <c r="F3503" i="65"/>
  <c r="F3502" i="65"/>
  <c r="F3501" i="65"/>
  <c r="F3500" i="65"/>
  <c r="F3499" i="65"/>
  <c r="F3498" i="65"/>
  <c r="F3497" i="65"/>
  <c r="F3496" i="65"/>
  <c r="F3495" i="65"/>
  <c r="F3494" i="65"/>
  <c r="F3493" i="65"/>
  <c r="F3492" i="65"/>
  <c r="F3491" i="65"/>
  <c r="F3490" i="65"/>
  <c r="F3489" i="65"/>
  <c r="F3488" i="65"/>
  <c r="F3487" i="65"/>
  <c r="F3486" i="65"/>
  <c r="F3485" i="65"/>
  <c r="F3484" i="65"/>
  <c r="F3483" i="65"/>
  <c r="F3482" i="65"/>
  <c r="F3481" i="65"/>
  <c r="F3480" i="65"/>
  <c r="F3479" i="65"/>
  <c r="F3478" i="65"/>
  <c r="F3477" i="65"/>
  <c r="F3476" i="65"/>
  <c r="F3475" i="65"/>
  <c r="F3474" i="65"/>
  <c r="F3473" i="65"/>
  <c r="F3472" i="65"/>
  <c r="F3471" i="65"/>
  <c r="F3470" i="65"/>
  <c r="F3469" i="65"/>
  <c r="F3468" i="65"/>
  <c r="F3467" i="65"/>
  <c r="F3466" i="65"/>
  <c r="F3465" i="65"/>
  <c r="F3464" i="65"/>
  <c r="F3463" i="65"/>
  <c r="F3462" i="65"/>
  <c r="F3461" i="65"/>
  <c r="F3460" i="65"/>
  <c r="F3459" i="65"/>
  <c r="F3458" i="65"/>
  <c r="F3457" i="65"/>
  <c r="F3456" i="65"/>
  <c r="F3455" i="65"/>
  <c r="F3454" i="65"/>
  <c r="F3453" i="65"/>
  <c r="F3452" i="65"/>
  <c r="F3451" i="65"/>
  <c r="F3450" i="65"/>
  <c r="F3449" i="65"/>
  <c r="F3448" i="65"/>
  <c r="F3447" i="65"/>
  <c r="F3446" i="65"/>
  <c r="F3445" i="65"/>
  <c r="F3444" i="65"/>
  <c r="F3443" i="65"/>
  <c r="F3442" i="65"/>
  <c r="F3441" i="65"/>
  <c r="F3440" i="65"/>
  <c r="F3439" i="65"/>
  <c r="F3438" i="65"/>
  <c r="F3437" i="65"/>
  <c r="F3436" i="65"/>
  <c r="F3435" i="65"/>
  <c r="F3434" i="65"/>
  <c r="F3433" i="65"/>
  <c r="F3432" i="65"/>
  <c r="F3431" i="65"/>
  <c r="F3430" i="65"/>
  <c r="F3429" i="65"/>
  <c r="F3428" i="65"/>
  <c r="F3427" i="65"/>
  <c r="F3426" i="65"/>
  <c r="F3425" i="65"/>
  <c r="F3424" i="65"/>
  <c r="F3423" i="65"/>
  <c r="F3422" i="65"/>
  <c r="F3421" i="65"/>
  <c r="F3420" i="65"/>
  <c r="F3419" i="65"/>
  <c r="F3418" i="65"/>
  <c r="F3417" i="65"/>
  <c r="F3416" i="65"/>
  <c r="F3415" i="65"/>
  <c r="F3414" i="65"/>
  <c r="F3413" i="65"/>
  <c r="F3412" i="65"/>
  <c r="F3411" i="65"/>
  <c r="F3410" i="65"/>
  <c r="F3409" i="65"/>
  <c r="F3408" i="65"/>
  <c r="F3407" i="65"/>
  <c r="F3406" i="65"/>
  <c r="F3405" i="65"/>
  <c r="F3404" i="65"/>
  <c r="F3403" i="65"/>
  <c r="F3402" i="65"/>
  <c r="F3401" i="65"/>
  <c r="F3400" i="65"/>
  <c r="F3399" i="65"/>
  <c r="F3398" i="65"/>
  <c r="F3397" i="65"/>
  <c r="F3396" i="65"/>
  <c r="F3395" i="65"/>
  <c r="F3394" i="65"/>
  <c r="F3393" i="65"/>
  <c r="F3392" i="65"/>
  <c r="F3391" i="65"/>
  <c r="F3390" i="65"/>
  <c r="F3389" i="65"/>
  <c r="F3388" i="65"/>
  <c r="F3387" i="65"/>
  <c r="F3386" i="65"/>
  <c r="F3385" i="65"/>
  <c r="F3384" i="65"/>
  <c r="F3383" i="65"/>
  <c r="F3382" i="65"/>
  <c r="F3381" i="65"/>
  <c r="F3380" i="65"/>
  <c r="F3379" i="65"/>
  <c r="F3378" i="65"/>
  <c r="F3377" i="65"/>
  <c r="F3376" i="65"/>
  <c r="F3375" i="65"/>
  <c r="F3374" i="65"/>
  <c r="F3373" i="65"/>
  <c r="F3372" i="65"/>
  <c r="F3371" i="65"/>
  <c r="F3370" i="65"/>
  <c r="F3369" i="65"/>
  <c r="F3368" i="65"/>
  <c r="F3367" i="65"/>
  <c r="F3366" i="65"/>
  <c r="F3365" i="65"/>
  <c r="F3364" i="65"/>
  <c r="F3363" i="65"/>
  <c r="F3362" i="65"/>
  <c r="F3361" i="65"/>
  <c r="F3360" i="65"/>
  <c r="F3359" i="65"/>
  <c r="F3358" i="65"/>
  <c r="F3357" i="65"/>
  <c r="F3356" i="65"/>
  <c r="F3355" i="65"/>
  <c r="F3354" i="65"/>
  <c r="F3353" i="65"/>
  <c r="F3352" i="65"/>
  <c r="F3351" i="65"/>
  <c r="F3350" i="65"/>
  <c r="F3349" i="65"/>
  <c r="F3348" i="65"/>
  <c r="F3347" i="65"/>
  <c r="F3346" i="65"/>
  <c r="F3345" i="65"/>
  <c r="F3344" i="65"/>
  <c r="F3343" i="65"/>
  <c r="F3342" i="65"/>
  <c r="F3341" i="65"/>
  <c r="F3340" i="65"/>
  <c r="F3339" i="65"/>
  <c r="F3338" i="65"/>
  <c r="F3337" i="65"/>
  <c r="F3336" i="65"/>
  <c r="F3335" i="65"/>
  <c r="F3334" i="65"/>
  <c r="F3333" i="65"/>
  <c r="F3332" i="65"/>
  <c r="F3331" i="65"/>
  <c r="F3330" i="65"/>
  <c r="F3329" i="65"/>
  <c r="F3328" i="65"/>
  <c r="F3327" i="65"/>
  <c r="F3326" i="65"/>
  <c r="F3325" i="65"/>
  <c r="F3324" i="65"/>
  <c r="F3323" i="65"/>
  <c r="F3322" i="65"/>
  <c r="F3321" i="65"/>
  <c r="F3320" i="65"/>
  <c r="F3319" i="65"/>
  <c r="F3318" i="65"/>
  <c r="F3317" i="65"/>
  <c r="F3316" i="65"/>
  <c r="F3315" i="65"/>
  <c r="F3314" i="65"/>
  <c r="F3313" i="65"/>
  <c r="F3312" i="65"/>
  <c r="F3311" i="65"/>
  <c r="F3310" i="65"/>
  <c r="F3309" i="65"/>
  <c r="F3308" i="65"/>
  <c r="F3307" i="65"/>
  <c r="F3306" i="65"/>
  <c r="F3305" i="65"/>
  <c r="F3304" i="65"/>
  <c r="F3303" i="65"/>
  <c r="F3302" i="65"/>
  <c r="F3301" i="65"/>
  <c r="F3300" i="65"/>
  <c r="F3299" i="65"/>
  <c r="F3298" i="65"/>
  <c r="F3297" i="65"/>
  <c r="F3296" i="65"/>
  <c r="F3295" i="65"/>
  <c r="F3294" i="65"/>
  <c r="F3293" i="65"/>
  <c r="F3292" i="65"/>
  <c r="F3291" i="65"/>
  <c r="F3290" i="65"/>
  <c r="F3289" i="65"/>
  <c r="F3288" i="65"/>
  <c r="F3287" i="65"/>
  <c r="F3286" i="65"/>
  <c r="F3285" i="65"/>
  <c r="F3284" i="65"/>
  <c r="F3283" i="65"/>
  <c r="F3282" i="65"/>
  <c r="F3281" i="65"/>
  <c r="F3280" i="65"/>
  <c r="F3279" i="65"/>
  <c r="F3278" i="65"/>
  <c r="F3277" i="65"/>
  <c r="F3276" i="65"/>
  <c r="F3275" i="65"/>
  <c r="F3274" i="65"/>
  <c r="F3273" i="65"/>
  <c r="F3272" i="65"/>
  <c r="F3271" i="65"/>
  <c r="F3270" i="65"/>
  <c r="F3269" i="65"/>
  <c r="F3268" i="65"/>
  <c r="F3267" i="65"/>
  <c r="F3266" i="65"/>
  <c r="F3265" i="65"/>
  <c r="F3264" i="65"/>
  <c r="F3263" i="65"/>
  <c r="F3262" i="65"/>
  <c r="F3261" i="65"/>
  <c r="F3260" i="65"/>
  <c r="F3259" i="65"/>
  <c r="F3258" i="65"/>
  <c r="F3257" i="65"/>
  <c r="F3256" i="65"/>
  <c r="F3255" i="65"/>
  <c r="F3254" i="65"/>
  <c r="F3253" i="65"/>
  <c r="F3252" i="65"/>
  <c r="F3251" i="65"/>
  <c r="F3250" i="65"/>
  <c r="F3249" i="65"/>
  <c r="F3248" i="65"/>
  <c r="F3247" i="65"/>
  <c r="F3246" i="65"/>
  <c r="F3245" i="65"/>
  <c r="F3244" i="65"/>
  <c r="F3243" i="65"/>
  <c r="F3242" i="65"/>
  <c r="F3241" i="65"/>
  <c r="F3240" i="65"/>
  <c r="F3239" i="65"/>
  <c r="F3238" i="65"/>
  <c r="F3237" i="65"/>
  <c r="F3236" i="65"/>
  <c r="F3235" i="65"/>
  <c r="F3234" i="65"/>
  <c r="F3233" i="65"/>
  <c r="F3232" i="65"/>
  <c r="F3231" i="65"/>
  <c r="F3230" i="65"/>
  <c r="F3229" i="65"/>
  <c r="F3228" i="65"/>
  <c r="F3227" i="65"/>
  <c r="F3226" i="65"/>
  <c r="F3225" i="65"/>
  <c r="F3224" i="65"/>
  <c r="F3223" i="65"/>
  <c r="F3222" i="65"/>
  <c r="F3221" i="65"/>
  <c r="F3220" i="65"/>
  <c r="F3219" i="65"/>
  <c r="F3218" i="65"/>
  <c r="F3217" i="65"/>
  <c r="F3216" i="65"/>
  <c r="F3215" i="65"/>
  <c r="F3214" i="65"/>
  <c r="F3213" i="65"/>
  <c r="F3212" i="65"/>
  <c r="F3211" i="65"/>
  <c r="F3210" i="65"/>
  <c r="F3209" i="65"/>
  <c r="F3208" i="65"/>
  <c r="F3207" i="65"/>
  <c r="F3206" i="65"/>
  <c r="F3205" i="65"/>
  <c r="F3204" i="65"/>
  <c r="F3203" i="65"/>
  <c r="F3202" i="65"/>
  <c r="F3201" i="65"/>
  <c r="F3200" i="65"/>
  <c r="F3199" i="65"/>
  <c r="F3198" i="65"/>
  <c r="F3197" i="65"/>
  <c r="F3196" i="65"/>
  <c r="F3195" i="65"/>
  <c r="F3194" i="65"/>
  <c r="F3193" i="65"/>
  <c r="F3192" i="65"/>
  <c r="F3191" i="65"/>
  <c r="F3190" i="65"/>
  <c r="F3189" i="65"/>
  <c r="F3188" i="65"/>
  <c r="F3187" i="65"/>
  <c r="F3186" i="65"/>
  <c r="F3185" i="65"/>
  <c r="F3184" i="65"/>
  <c r="F3183" i="65"/>
  <c r="F3182" i="65"/>
  <c r="F3181" i="65"/>
  <c r="F3180" i="65"/>
  <c r="F3179" i="65"/>
  <c r="F3178" i="65"/>
  <c r="F3177" i="65"/>
  <c r="F3176" i="65"/>
  <c r="F3175" i="65"/>
  <c r="F3174" i="65"/>
  <c r="F3173" i="65"/>
  <c r="F3172" i="65"/>
  <c r="F3171" i="65"/>
  <c r="F3170" i="65"/>
  <c r="F3169" i="65"/>
  <c r="F3168" i="65"/>
  <c r="F3167" i="65"/>
  <c r="F3166" i="65"/>
  <c r="F3165" i="65"/>
  <c r="F3164" i="65"/>
  <c r="F3163" i="65"/>
  <c r="F3162" i="65"/>
  <c r="F3161" i="65"/>
  <c r="F3160" i="65"/>
  <c r="F3159" i="65"/>
  <c r="F3158" i="65"/>
  <c r="F3157" i="65"/>
  <c r="F3156" i="65"/>
  <c r="F3155" i="65"/>
  <c r="F3154" i="65"/>
  <c r="F3153" i="65"/>
  <c r="F3152" i="65"/>
  <c r="F3151" i="65"/>
  <c r="F3150" i="65"/>
  <c r="F3149" i="65"/>
  <c r="F3148" i="65"/>
  <c r="F3147" i="65"/>
  <c r="F3146" i="65"/>
  <c r="F3145" i="65"/>
  <c r="F3144" i="65"/>
  <c r="F3143" i="65"/>
  <c r="F3142" i="65"/>
  <c r="F3141" i="65"/>
  <c r="F3140" i="65"/>
  <c r="F3139" i="65"/>
  <c r="F3138" i="65"/>
  <c r="F3137" i="65"/>
  <c r="F3136" i="65"/>
  <c r="F3135" i="65"/>
  <c r="F3134" i="65"/>
  <c r="F3133" i="65"/>
  <c r="F3132" i="65"/>
  <c r="F3131" i="65"/>
  <c r="F3130" i="65"/>
  <c r="F3129" i="65"/>
  <c r="F3128" i="65"/>
  <c r="F3127" i="65"/>
  <c r="F3126" i="65"/>
  <c r="F3125" i="65"/>
  <c r="F3124" i="65"/>
  <c r="F3123" i="65"/>
  <c r="F3122" i="65"/>
  <c r="F3121" i="65"/>
  <c r="F3120" i="65"/>
  <c r="F3119" i="65"/>
  <c r="F3118" i="65"/>
  <c r="F3117" i="65"/>
  <c r="F3116" i="65"/>
  <c r="F3115" i="65"/>
  <c r="F3114" i="65"/>
  <c r="F3113" i="65"/>
  <c r="F3112" i="65"/>
  <c r="F3111" i="65"/>
  <c r="F3110" i="65"/>
  <c r="F3109" i="65"/>
  <c r="F3108" i="65"/>
  <c r="F3107" i="65"/>
  <c r="F3106" i="65"/>
  <c r="F3105" i="65"/>
  <c r="F3104" i="65"/>
  <c r="F3103" i="65"/>
  <c r="F3102" i="65"/>
  <c r="F3101" i="65"/>
  <c r="F3100" i="65"/>
  <c r="F3099" i="65"/>
  <c r="F3098" i="65"/>
  <c r="F3097" i="65"/>
  <c r="F3096" i="65"/>
  <c r="F3095" i="65"/>
  <c r="F3094" i="65"/>
  <c r="F3093" i="65"/>
  <c r="F3092" i="65"/>
  <c r="F3091" i="65"/>
  <c r="F3090" i="65"/>
  <c r="F3089" i="65"/>
  <c r="F3088" i="65"/>
  <c r="F3087" i="65"/>
  <c r="F3086" i="65"/>
  <c r="F3085" i="65"/>
  <c r="F3084" i="65"/>
  <c r="F3083" i="65"/>
  <c r="F3082" i="65"/>
  <c r="F3081" i="65"/>
  <c r="F3080" i="65"/>
  <c r="F3079" i="65"/>
  <c r="F3078" i="65"/>
  <c r="F3077" i="65"/>
  <c r="F3076" i="65"/>
  <c r="F3075" i="65"/>
  <c r="F3074" i="65"/>
  <c r="F3073" i="65"/>
  <c r="F3072" i="65"/>
  <c r="F3071" i="65"/>
  <c r="F3070" i="65"/>
  <c r="F3069" i="65"/>
  <c r="F3068" i="65"/>
  <c r="F3067" i="65"/>
  <c r="F3066" i="65"/>
  <c r="F3065" i="65"/>
  <c r="F3064" i="65"/>
  <c r="F3063" i="65"/>
  <c r="F3062" i="65"/>
  <c r="F3061" i="65"/>
  <c r="F3060" i="65"/>
  <c r="F3059" i="65"/>
  <c r="F3058" i="65"/>
  <c r="F3057" i="65"/>
  <c r="F3056" i="65"/>
  <c r="F3055" i="65"/>
  <c r="F3054" i="65"/>
  <c r="F3053" i="65"/>
  <c r="F3052" i="65"/>
  <c r="F3051" i="65"/>
  <c r="F3050" i="65"/>
  <c r="F3049" i="65"/>
  <c r="F3048" i="65"/>
  <c r="F3047" i="65"/>
  <c r="F3046" i="65"/>
  <c r="F3045" i="65"/>
  <c r="F3044" i="65"/>
  <c r="F3043" i="65"/>
  <c r="F3042" i="65"/>
  <c r="F3041" i="65"/>
  <c r="F3040" i="65"/>
  <c r="F3039" i="65"/>
  <c r="F3038" i="65"/>
  <c r="F3037" i="65"/>
  <c r="F3036" i="65"/>
  <c r="F3035" i="65"/>
  <c r="F3034" i="65"/>
  <c r="F3033" i="65"/>
  <c r="F3032" i="65"/>
  <c r="F3031" i="65"/>
  <c r="F3030" i="65"/>
  <c r="F3029" i="65"/>
  <c r="F3028" i="65"/>
  <c r="F3027" i="65"/>
  <c r="F3026" i="65"/>
  <c r="F3025" i="65"/>
  <c r="F3024" i="65"/>
  <c r="F3023" i="65"/>
  <c r="F3022" i="65"/>
  <c r="F3021" i="65"/>
  <c r="F3020" i="65"/>
  <c r="F3019" i="65"/>
  <c r="F3018" i="65"/>
  <c r="F3017" i="65"/>
  <c r="F3016" i="65"/>
  <c r="F3015" i="65"/>
  <c r="F3014" i="65"/>
  <c r="F3013" i="65"/>
  <c r="F3012" i="65"/>
  <c r="F3011" i="65"/>
  <c r="F3010" i="65"/>
  <c r="F3009" i="65"/>
  <c r="F3008" i="65"/>
  <c r="F3007" i="65"/>
  <c r="F3006" i="65"/>
  <c r="F3005" i="65"/>
  <c r="F3004" i="65"/>
  <c r="F3003" i="65"/>
  <c r="F3002" i="65"/>
  <c r="F3001" i="65"/>
  <c r="F3000" i="65"/>
  <c r="F2999" i="65"/>
  <c r="F2998" i="65"/>
  <c r="F2997" i="65"/>
  <c r="F2996" i="65"/>
  <c r="F2995" i="65"/>
  <c r="F2994" i="65"/>
  <c r="F2993" i="65"/>
  <c r="F2992" i="65"/>
  <c r="F2991" i="65"/>
  <c r="F2990" i="65"/>
  <c r="F2989" i="65"/>
  <c r="F2988" i="65"/>
  <c r="F2987" i="65"/>
  <c r="F2986" i="65"/>
  <c r="F2985" i="65"/>
  <c r="F2984" i="65"/>
  <c r="F2983" i="65"/>
  <c r="F2982" i="65"/>
  <c r="F2981" i="65"/>
  <c r="F2980" i="65"/>
  <c r="F2979" i="65"/>
  <c r="F2978" i="65"/>
  <c r="F2977" i="65"/>
  <c r="F2976" i="65"/>
  <c r="F2975" i="65"/>
  <c r="F2974" i="65"/>
  <c r="F2973" i="65"/>
  <c r="F2972" i="65"/>
  <c r="F2971" i="65"/>
  <c r="F2970" i="65"/>
  <c r="F2969" i="65"/>
  <c r="F2968" i="65"/>
  <c r="F2967" i="65"/>
  <c r="F2966" i="65"/>
  <c r="F2965" i="65"/>
  <c r="F2964" i="65"/>
  <c r="F2963" i="65"/>
  <c r="F2962" i="65"/>
  <c r="F2961" i="65"/>
  <c r="F2960" i="65"/>
  <c r="F2959" i="65"/>
  <c r="F2958" i="65"/>
  <c r="F2957" i="65"/>
  <c r="F2956" i="65"/>
  <c r="F2955" i="65"/>
  <c r="F2954" i="65"/>
  <c r="F2953" i="65"/>
  <c r="F2952" i="65"/>
  <c r="F2951" i="65"/>
  <c r="F2950" i="65"/>
  <c r="F2949" i="65"/>
  <c r="F2948" i="65"/>
  <c r="F2947" i="65"/>
  <c r="F2946" i="65"/>
  <c r="F2945" i="65"/>
  <c r="F2944" i="65"/>
  <c r="F2943" i="65"/>
  <c r="F2942" i="65"/>
  <c r="F2941" i="65"/>
  <c r="F2940" i="65"/>
  <c r="F2939" i="65"/>
  <c r="F2938" i="65"/>
  <c r="F2937" i="65"/>
  <c r="F2936" i="65"/>
  <c r="F2935" i="65"/>
  <c r="F2934" i="65"/>
  <c r="F2933" i="65"/>
  <c r="F2932" i="65"/>
  <c r="F2931" i="65"/>
  <c r="F2930" i="65"/>
  <c r="F2929" i="65"/>
  <c r="F2928" i="65"/>
  <c r="F2927" i="65"/>
  <c r="F2926" i="65"/>
  <c r="F2925" i="65"/>
  <c r="F2924" i="65"/>
  <c r="F2923" i="65"/>
  <c r="F2922" i="65"/>
  <c r="F2921" i="65"/>
  <c r="F2920" i="65"/>
  <c r="F2919" i="65"/>
  <c r="F2918" i="65"/>
  <c r="F2917" i="65"/>
  <c r="F2916" i="65"/>
  <c r="F2915" i="65"/>
  <c r="F2914" i="65"/>
  <c r="F2913" i="65"/>
  <c r="F2912" i="65"/>
  <c r="F2911" i="65"/>
  <c r="F2910" i="65"/>
  <c r="F2909" i="65"/>
  <c r="F2908" i="65"/>
  <c r="F2907" i="65"/>
  <c r="F2906" i="65"/>
  <c r="F2905" i="65"/>
  <c r="F2904" i="65"/>
  <c r="F2903" i="65"/>
  <c r="F2902" i="65"/>
  <c r="F2901" i="65"/>
  <c r="F2900" i="65"/>
  <c r="F2899" i="65"/>
  <c r="F2898" i="65"/>
  <c r="F2897" i="65"/>
  <c r="F2896" i="65"/>
  <c r="F2895" i="65"/>
  <c r="F2894" i="65"/>
  <c r="F2893" i="65"/>
  <c r="F2892" i="65"/>
  <c r="F2891" i="65"/>
  <c r="F2890" i="65"/>
  <c r="F2889" i="65"/>
  <c r="F2888" i="65"/>
  <c r="F2887" i="65"/>
  <c r="F2886" i="65"/>
  <c r="F2885" i="65"/>
  <c r="F2884" i="65"/>
  <c r="F2883" i="65"/>
  <c r="F2882" i="65"/>
  <c r="F2881" i="65"/>
  <c r="F2880" i="65"/>
  <c r="F2879" i="65"/>
  <c r="F2878" i="65"/>
  <c r="F2877" i="65"/>
  <c r="F2876" i="65"/>
  <c r="F2875" i="65"/>
  <c r="F2874" i="65"/>
  <c r="F2873" i="65"/>
  <c r="F2872" i="65"/>
  <c r="F2871" i="65"/>
  <c r="F2870" i="65"/>
  <c r="F2869" i="65"/>
  <c r="F2868" i="65"/>
  <c r="F2867" i="65"/>
  <c r="F2866" i="65"/>
  <c r="F2865" i="65"/>
  <c r="F2864" i="65"/>
  <c r="F2863" i="65"/>
  <c r="F2862" i="65"/>
  <c r="F2861" i="65"/>
  <c r="F2860" i="65"/>
  <c r="F2859" i="65"/>
  <c r="F2858" i="65"/>
  <c r="F2857" i="65"/>
  <c r="F2856" i="65"/>
  <c r="F2855" i="65"/>
  <c r="F2854" i="65"/>
  <c r="F2853" i="65"/>
  <c r="F2852" i="65"/>
  <c r="F2851" i="65"/>
  <c r="F2850" i="65"/>
  <c r="F2849" i="65"/>
  <c r="F2848" i="65"/>
  <c r="F2847" i="65"/>
  <c r="F2846" i="65"/>
  <c r="F2845" i="65"/>
  <c r="F2844" i="65"/>
  <c r="F2843" i="65"/>
  <c r="F2842" i="65"/>
  <c r="F2841" i="65"/>
  <c r="F2840" i="65"/>
  <c r="F2839" i="65"/>
  <c r="F2838" i="65"/>
  <c r="F2837" i="65"/>
  <c r="F2836" i="65"/>
  <c r="F2835" i="65"/>
  <c r="F2834" i="65"/>
  <c r="F2833" i="65"/>
  <c r="F2832" i="65"/>
  <c r="F2831" i="65"/>
  <c r="F2830" i="65"/>
  <c r="F2829" i="65"/>
  <c r="F2828" i="65"/>
  <c r="F2827" i="65"/>
  <c r="F2826" i="65"/>
  <c r="F2825" i="65"/>
  <c r="F2824" i="65"/>
  <c r="F2823" i="65"/>
  <c r="F2822" i="65"/>
  <c r="F2821" i="65"/>
  <c r="F2820" i="65"/>
  <c r="F2819" i="65"/>
  <c r="F2818" i="65"/>
  <c r="F2817" i="65"/>
  <c r="F2816" i="65"/>
  <c r="F2815" i="65"/>
  <c r="F2814" i="65"/>
  <c r="F2813" i="65"/>
  <c r="F2812" i="65"/>
  <c r="F2811" i="65"/>
  <c r="F2810" i="65"/>
  <c r="F2809" i="65"/>
  <c r="F2808" i="65"/>
  <c r="F2807" i="65"/>
  <c r="F2806" i="65"/>
  <c r="F2805" i="65"/>
  <c r="F2804" i="65"/>
  <c r="F2803" i="65"/>
  <c r="F2802" i="65"/>
  <c r="F2801" i="65"/>
  <c r="F2800" i="65"/>
  <c r="F2799" i="65"/>
  <c r="F2798" i="65"/>
  <c r="F2797" i="65"/>
  <c r="F2796" i="65"/>
  <c r="F2795" i="65"/>
  <c r="F2794" i="65"/>
  <c r="F2793" i="65"/>
  <c r="F2792" i="65"/>
  <c r="F2791" i="65"/>
  <c r="F2790" i="65"/>
  <c r="F2789" i="65"/>
  <c r="F2788" i="65"/>
  <c r="F2787" i="65"/>
  <c r="F2786" i="65"/>
  <c r="F2785" i="65"/>
  <c r="F2784" i="65"/>
  <c r="F2783" i="65"/>
  <c r="F2782" i="65"/>
  <c r="F2781" i="65"/>
  <c r="F2780" i="65"/>
  <c r="F2779" i="65"/>
  <c r="F2778" i="65"/>
  <c r="F2777" i="65"/>
  <c r="F2776" i="65"/>
  <c r="F2775" i="65"/>
  <c r="F2774" i="65"/>
  <c r="F2773" i="65"/>
  <c r="F2772" i="65"/>
  <c r="F2771" i="65"/>
  <c r="F2770" i="65"/>
  <c r="F2769" i="65"/>
  <c r="F2768" i="65"/>
  <c r="F2767" i="65"/>
  <c r="F2766" i="65"/>
  <c r="F2765" i="65"/>
  <c r="F2764" i="65"/>
  <c r="F2763" i="65"/>
  <c r="F2762" i="65"/>
  <c r="F2761" i="65"/>
  <c r="F2760" i="65"/>
  <c r="F2759" i="65"/>
  <c r="F2758" i="65"/>
  <c r="F2757" i="65"/>
  <c r="F2756" i="65"/>
  <c r="F2755" i="65"/>
  <c r="F2754" i="65"/>
  <c r="F2753" i="65"/>
  <c r="F2752" i="65"/>
  <c r="F2751" i="65"/>
  <c r="F2750" i="65"/>
  <c r="F2749" i="65"/>
  <c r="F2748" i="65"/>
  <c r="F2747" i="65"/>
  <c r="F2746" i="65"/>
  <c r="F2745" i="65"/>
  <c r="F2744" i="65"/>
  <c r="F2743" i="65"/>
  <c r="F2742" i="65"/>
  <c r="F2741" i="65"/>
  <c r="F2740" i="65"/>
  <c r="F2739" i="65"/>
  <c r="F2738" i="65"/>
  <c r="F2737" i="65"/>
  <c r="F2736" i="65"/>
  <c r="F2735" i="65"/>
  <c r="F2734" i="65"/>
  <c r="F2733" i="65"/>
  <c r="F2732" i="65"/>
  <c r="F2731" i="65"/>
  <c r="F2730" i="65"/>
  <c r="F2729" i="65"/>
  <c r="F2728" i="65"/>
  <c r="F2727" i="65"/>
  <c r="F2726" i="65"/>
  <c r="F2725" i="65"/>
  <c r="F2724" i="65"/>
  <c r="F2723" i="65"/>
  <c r="F2722" i="65"/>
  <c r="F2721" i="65"/>
  <c r="F2720" i="65"/>
  <c r="F2719" i="65"/>
  <c r="F2718" i="65"/>
  <c r="F2717" i="65"/>
  <c r="F2716" i="65"/>
  <c r="F2715" i="65"/>
  <c r="F2714" i="65"/>
  <c r="F2713" i="65"/>
  <c r="F2712" i="65"/>
  <c r="F2711" i="65"/>
  <c r="F2710" i="65"/>
  <c r="F2709" i="65"/>
  <c r="F2708" i="65"/>
  <c r="F2707" i="65"/>
  <c r="F2706" i="65"/>
  <c r="F2705" i="65"/>
  <c r="F2704" i="65"/>
  <c r="F2703" i="65"/>
  <c r="F2702" i="65"/>
  <c r="F2701" i="65"/>
  <c r="F2700" i="65"/>
  <c r="F2699" i="65"/>
  <c r="F2698" i="65"/>
  <c r="F2697" i="65"/>
  <c r="F2696" i="65"/>
  <c r="F2695" i="65"/>
  <c r="F2694" i="65"/>
  <c r="F2693" i="65"/>
  <c r="F2692" i="65"/>
  <c r="F2691" i="65"/>
  <c r="F2690" i="65"/>
  <c r="F2689" i="65"/>
  <c r="F2688" i="65"/>
  <c r="F2687" i="65"/>
  <c r="F2686" i="65"/>
  <c r="F2685" i="65"/>
  <c r="F2684" i="65"/>
  <c r="F2683" i="65"/>
  <c r="F2682" i="65"/>
  <c r="F2681" i="65"/>
  <c r="F2680" i="65"/>
  <c r="F2679" i="65"/>
  <c r="F2678" i="65"/>
  <c r="F2677" i="65"/>
  <c r="F2676" i="65"/>
  <c r="F2675" i="65"/>
  <c r="F2674" i="65"/>
  <c r="F2673" i="65"/>
  <c r="F2672" i="65"/>
  <c r="F2671" i="65"/>
  <c r="F2670" i="65"/>
  <c r="F2669" i="65"/>
  <c r="F2668" i="65"/>
  <c r="F2667" i="65"/>
  <c r="F2666" i="65"/>
  <c r="F2665" i="65"/>
  <c r="F2664" i="65"/>
  <c r="F2663" i="65"/>
  <c r="F2662" i="65"/>
  <c r="F2661" i="65"/>
  <c r="F2660" i="65"/>
  <c r="F2659" i="65"/>
  <c r="F2658" i="65"/>
  <c r="F2657" i="65"/>
  <c r="F2656" i="65"/>
  <c r="F2655" i="65"/>
  <c r="F2654" i="65"/>
  <c r="F2653" i="65"/>
  <c r="F2652" i="65"/>
  <c r="F2651" i="65"/>
  <c r="F2650" i="65"/>
  <c r="F2649" i="65"/>
  <c r="F2648" i="65"/>
  <c r="F2647" i="65"/>
  <c r="F2646" i="65"/>
  <c r="F2645" i="65"/>
  <c r="F2644" i="65"/>
  <c r="F2643" i="65"/>
  <c r="F2642" i="65"/>
  <c r="F2641" i="65"/>
  <c r="F2640" i="65"/>
  <c r="F2639" i="65"/>
  <c r="F2638" i="65"/>
  <c r="F2637" i="65"/>
  <c r="F2636" i="65"/>
  <c r="F2635" i="65"/>
  <c r="F2634" i="65"/>
  <c r="F2633" i="65"/>
  <c r="F2632" i="65"/>
  <c r="F2631" i="65"/>
  <c r="F2630" i="65"/>
  <c r="F2629" i="65"/>
  <c r="F2628" i="65"/>
  <c r="F2627" i="65"/>
  <c r="F2626" i="65"/>
  <c r="F2625" i="65"/>
  <c r="F2624" i="65"/>
  <c r="F2623" i="65"/>
  <c r="F2622" i="65"/>
  <c r="F2621" i="65"/>
  <c r="F2620" i="65"/>
  <c r="F2619" i="65"/>
  <c r="F2618" i="65"/>
  <c r="F2617" i="65"/>
  <c r="F2616" i="65"/>
  <c r="F2615" i="65"/>
  <c r="F2614" i="65"/>
  <c r="F2613" i="65"/>
  <c r="F2612" i="65"/>
  <c r="F2611" i="65"/>
  <c r="F2610" i="65"/>
  <c r="F2609" i="65"/>
  <c r="F2608" i="65"/>
  <c r="F2607" i="65"/>
  <c r="F2606" i="65"/>
  <c r="F2605" i="65"/>
  <c r="F2604" i="65"/>
  <c r="F2603" i="65"/>
  <c r="F2602" i="65"/>
  <c r="F2601" i="65"/>
  <c r="F2600" i="65"/>
  <c r="F2599" i="65"/>
  <c r="F2598" i="65"/>
  <c r="F2597" i="65"/>
  <c r="F2596" i="65"/>
  <c r="F2595" i="65"/>
  <c r="F2594" i="65"/>
  <c r="F2593" i="65"/>
  <c r="F2592" i="65"/>
  <c r="F2591" i="65"/>
  <c r="F2590" i="65"/>
  <c r="F2589" i="65"/>
  <c r="F2588" i="65"/>
  <c r="F2587" i="65"/>
  <c r="F2586" i="65"/>
  <c r="F2585" i="65"/>
  <c r="F2584" i="65"/>
  <c r="F2583" i="65"/>
  <c r="F2582" i="65"/>
  <c r="F2581" i="65"/>
  <c r="F2580" i="65"/>
  <c r="F2579" i="65"/>
  <c r="F2578" i="65"/>
  <c r="F2577" i="65"/>
  <c r="F2576" i="65"/>
  <c r="F2575" i="65"/>
  <c r="F2574" i="65"/>
  <c r="F2573" i="65"/>
  <c r="F2572" i="65"/>
  <c r="F2571" i="65"/>
  <c r="F2570" i="65"/>
  <c r="F2569" i="65"/>
  <c r="F2568" i="65"/>
  <c r="F2567" i="65"/>
  <c r="F2566" i="65"/>
  <c r="F2565" i="65"/>
  <c r="F2564" i="65"/>
  <c r="F2563" i="65"/>
  <c r="F2562" i="65"/>
  <c r="F2561" i="65"/>
  <c r="F2560" i="65"/>
  <c r="F2559" i="65"/>
  <c r="F2558" i="65"/>
  <c r="F2557" i="65"/>
  <c r="F2556" i="65"/>
  <c r="F2555" i="65"/>
  <c r="F2554" i="65"/>
  <c r="F2553" i="65"/>
  <c r="F2552" i="65"/>
  <c r="F2551" i="65"/>
  <c r="F2550" i="65"/>
  <c r="F2549" i="65"/>
  <c r="F2548" i="65"/>
  <c r="F2547" i="65"/>
  <c r="F2546" i="65"/>
  <c r="F2545" i="65"/>
  <c r="F2544" i="65"/>
  <c r="F2543" i="65"/>
  <c r="F2542" i="65"/>
  <c r="F2541" i="65"/>
  <c r="F2540" i="65"/>
  <c r="F2539" i="65"/>
  <c r="F2538" i="65"/>
  <c r="F2537" i="65"/>
  <c r="F2536" i="65"/>
  <c r="F2535" i="65"/>
  <c r="F2534" i="65"/>
  <c r="F2533" i="65"/>
  <c r="F2532" i="65"/>
  <c r="F2531" i="65"/>
  <c r="F2530" i="65"/>
  <c r="F2529" i="65"/>
  <c r="F2528" i="65"/>
  <c r="F2527" i="65"/>
  <c r="F2526" i="65"/>
  <c r="F2525" i="65"/>
  <c r="F2524" i="65"/>
  <c r="F2523" i="65"/>
  <c r="F2522" i="65"/>
  <c r="F2521" i="65"/>
  <c r="F2520" i="65"/>
  <c r="F2519" i="65"/>
  <c r="F2518" i="65"/>
  <c r="F2517" i="65"/>
  <c r="F2516" i="65"/>
  <c r="F2515" i="65"/>
  <c r="F2514" i="65"/>
  <c r="F2513" i="65"/>
  <c r="F2512" i="65"/>
  <c r="F2511" i="65"/>
  <c r="F2510" i="65"/>
  <c r="F2509" i="65"/>
  <c r="F2508" i="65"/>
  <c r="F2507" i="65"/>
  <c r="F2506" i="65"/>
  <c r="F2505" i="65"/>
  <c r="F2504" i="65"/>
  <c r="F2503" i="65"/>
  <c r="F2502" i="65"/>
  <c r="F2501" i="65"/>
  <c r="F2500" i="65"/>
  <c r="F2499" i="65"/>
  <c r="F2498" i="65"/>
  <c r="F2497" i="65"/>
  <c r="F2496" i="65"/>
  <c r="F2495" i="65"/>
  <c r="F2494" i="65"/>
  <c r="F2493" i="65"/>
  <c r="F2492" i="65"/>
  <c r="F2491" i="65"/>
  <c r="F2490" i="65"/>
  <c r="F2489" i="65"/>
  <c r="F2488" i="65"/>
  <c r="F2487" i="65"/>
  <c r="F2486" i="65"/>
  <c r="F2485" i="65"/>
  <c r="F2484" i="65"/>
  <c r="F2483" i="65"/>
  <c r="F2482" i="65"/>
  <c r="F2481" i="65"/>
  <c r="F2480" i="65"/>
  <c r="F2479" i="65"/>
  <c r="F2478" i="65"/>
  <c r="F2477" i="65"/>
  <c r="F2476" i="65"/>
  <c r="F2475" i="65"/>
  <c r="F2474" i="65"/>
  <c r="F2473" i="65"/>
  <c r="F2472" i="65"/>
  <c r="F2471" i="65"/>
  <c r="F2470" i="65"/>
  <c r="F2469" i="65"/>
  <c r="F2468" i="65"/>
  <c r="F2467" i="65"/>
  <c r="F2466" i="65"/>
  <c r="F2465" i="65"/>
  <c r="F2464" i="65"/>
  <c r="F2463" i="65"/>
  <c r="F2462" i="65"/>
  <c r="F2461" i="65"/>
  <c r="F2460" i="65"/>
  <c r="F2459" i="65"/>
  <c r="F2458" i="65"/>
  <c r="F2457" i="65"/>
  <c r="F2456" i="65"/>
  <c r="F2455" i="65"/>
  <c r="F2454" i="65"/>
  <c r="F2453" i="65"/>
  <c r="F2452" i="65"/>
  <c r="F2451" i="65"/>
  <c r="F2450" i="65"/>
  <c r="F2449" i="65"/>
  <c r="F2448" i="65"/>
  <c r="F2447" i="65"/>
  <c r="F2446" i="65"/>
  <c r="F2445" i="65"/>
  <c r="F2444" i="65"/>
  <c r="F2443" i="65"/>
  <c r="F2442" i="65"/>
  <c r="F2441" i="65"/>
  <c r="F2440" i="65"/>
  <c r="F2439" i="65"/>
  <c r="F2438" i="65"/>
  <c r="F2437" i="65"/>
  <c r="F2436" i="65"/>
  <c r="F2435" i="65"/>
  <c r="F2434" i="65"/>
  <c r="F2433" i="65"/>
  <c r="F2432" i="65"/>
  <c r="F2431" i="65"/>
  <c r="F2430" i="65"/>
  <c r="F2429" i="65"/>
  <c r="F2428" i="65"/>
  <c r="F2427" i="65"/>
  <c r="F2426" i="65"/>
  <c r="F2425" i="65"/>
  <c r="F2424" i="65"/>
  <c r="F2423" i="65"/>
  <c r="F2422" i="65"/>
  <c r="F2421" i="65"/>
  <c r="F2420" i="65"/>
  <c r="F2419" i="65"/>
  <c r="F2418" i="65"/>
  <c r="F2417" i="65"/>
  <c r="F2416" i="65"/>
  <c r="F2415" i="65"/>
  <c r="F2414" i="65"/>
  <c r="F2413" i="65"/>
  <c r="F2412" i="65"/>
  <c r="F2411" i="65"/>
  <c r="F2410" i="65"/>
  <c r="F2409" i="65"/>
  <c r="F2408" i="65"/>
  <c r="F2407" i="65"/>
  <c r="F2406" i="65"/>
  <c r="F2405" i="65"/>
  <c r="F2404" i="65"/>
  <c r="F2403" i="65"/>
  <c r="F2402" i="65"/>
  <c r="F2401" i="65"/>
  <c r="F2400" i="65"/>
  <c r="F2399" i="65"/>
  <c r="F2398" i="65"/>
  <c r="F2397" i="65"/>
  <c r="F2396" i="65"/>
  <c r="F2395" i="65"/>
  <c r="F2394" i="65"/>
  <c r="F2393" i="65"/>
  <c r="F2392" i="65"/>
  <c r="F2391" i="65"/>
  <c r="F2390" i="65"/>
  <c r="F2389" i="65"/>
  <c r="F2388" i="65"/>
  <c r="F2387" i="65"/>
  <c r="F2386" i="65"/>
  <c r="F2385" i="65"/>
  <c r="F2384" i="65"/>
  <c r="F2383" i="65"/>
  <c r="F2382" i="65"/>
  <c r="F2381" i="65"/>
  <c r="F2380" i="65"/>
  <c r="F2379" i="65"/>
  <c r="F2378" i="65"/>
  <c r="F2377" i="65"/>
  <c r="F2376" i="65"/>
  <c r="F2375" i="65"/>
  <c r="F2374" i="65"/>
  <c r="F2373" i="65"/>
  <c r="F2372" i="65"/>
  <c r="F2371" i="65"/>
  <c r="F2370" i="65"/>
  <c r="F2369" i="65"/>
  <c r="F2368" i="65"/>
  <c r="F2367" i="65"/>
  <c r="F2366" i="65"/>
  <c r="F2365" i="65"/>
  <c r="F2364" i="65"/>
  <c r="F2363" i="65"/>
  <c r="F2362" i="65"/>
  <c r="F2361" i="65"/>
  <c r="F2360" i="65"/>
  <c r="F2359" i="65"/>
  <c r="F2358" i="65"/>
  <c r="F2357" i="65"/>
  <c r="F2356" i="65"/>
  <c r="F2355" i="65"/>
  <c r="F2354" i="65"/>
  <c r="F2353" i="65"/>
  <c r="F2352" i="65"/>
  <c r="F2351" i="65"/>
  <c r="F2350" i="65"/>
  <c r="F2349" i="65"/>
  <c r="F2348" i="65"/>
  <c r="F2347" i="65"/>
  <c r="F2346" i="65"/>
  <c r="F2345" i="65"/>
  <c r="F2344" i="65"/>
  <c r="F2343" i="65"/>
  <c r="F2342" i="65"/>
  <c r="F2341" i="65"/>
  <c r="F2340" i="65"/>
  <c r="F2339" i="65"/>
  <c r="F2338" i="65"/>
  <c r="F2337" i="65"/>
  <c r="F2336" i="65"/>
  <c r="F2335" i="65"/>
  <c r="F2334" i="65"/>
  <c r="F2333" i="65"/>
  <c r="F2332" i="65"/>
  <c r="F2331" i="65"/>
  <c r="F2330" i="65"/>
  <c r="F2329" i="65"/>
  <c r="F2328" i="65"/>
  <c r="F2327" i="65"/>
  <c r="F2326" i="65"/>
  <c r="F2325" i="65"/>
  <c r="F2324" i="65"/>
  <c r="F2323" i="65"/>
  <c r="F2322" i="65"/>
  <c r="F2321" i="65"/>
  <c r="F2320" i="65"/>
  <c r="F2319" i="65"/>
  <c r="F2318" i="65"/>
  <c r="F2317" i="65"/>
  <c r="F2316" i="65"/>
  <c r="F2315" i="65"/>
  <c r="F2314" i="65"/>
  <c r="F2313" i="65"/>
  <c r="F2312" i="65"/>
  <c r="F2311" i="65"/>
  <c r="F2310" i="65"/>
  <c r="F2309" i="65"/>
  <c r="F2308" i="65"/>
  <c r="F2307" i="65"/>
  <c r="F2306" i="65"/>
  <c r="F2305" i="65"/>
  <c r="F2304" i="65"/>
  <c r="F2303" i="65"/>
  <c r="F2302" i="65"/>
  <c r="F2301" i="65"/>
  <c r="F2300" i="65"/>
  <c r="F2299" i="65"/>
  <c r="F2298" i="65"/>
  <c r="F2297" i="65"/>
  <c r="F2296" i="65"/>
  <c r="F2295" i="65"/>
  <c r="F2294" i="65"/>
  <c r="F2293" i="65"/>
  <c r="F2292" i="65"/>
  <c r="F2291" i="65"/>
  <c r="F2290" i="65"/>
  <c r="F2289" i="65"/>
  <c r="F2288" i="65"/>
  <c r="F2287" i="65"/>
  <c r="F2286" i="65"/>
  <c r="F2285" i="65"/>
  <c r="F2284" i="65"/>
  <c r="F2283" i="65"/>
  <c r="F2282" i="65"/>
  <c r="F2281" i="65"/>
  <c r="F2280" i="65"/>
  <c r="F2279" i="65"/>
  <c r="F2278" i="65"/>
  <c r="F2277" i="65"/>
  <c r="F2276" i="65"/>
  <c r="F2275" i="65"/>
  <c r="F2274" i="65"/>
  <c r="F2273" i="65"/>
  <c r="F2272" i="65"/>
  <c r="F2271" i="65"/>
  <c r="F2270" i="65"/>
  <c r="F2269" i="65"/>
  <c r="F2268" i="65"/>
  <c r="F2267" i="65"/>
  <c r="F2266" i="65"/>
  <c r="F2265" i="65"/>
  <c r="F2264" i="65"/>
  <c r="F2263" i="65"/>
  <c r="F2262" i="65"/>
  <c r="F2261" i="65"/>
  <c r="F2260" i="65"/>
  <c r="F2259" i="65"/>
  <c r="F2258" i="65"/>
  <c r="F2257" i="65"/>
  <c r="F2256" i="65"/>
  <c r="F2255" i="65"/>
  <c r="F2254" i="65"/>
  <c r="F2253" i="65"/>
  <c r="F2252" i="65"/>
  <c r="F2251" i="65"/>
  <c r="F2250" i="65"/>
  <c r="F2249" i="65"/>
  <c r="F2248" i="65"/>
  <c r="F2247" i="65"/>
  <c r="F2246" i="65"/>
  <c r="F2245" i="65"/>
  <c r="F2244" i="65"/>
  <c r="F2243" i="65"/>
  <c r="F2242" i="65"/>
  <c r="F2241" i="65"/>
  <c r="F2240" i="65"/>
  <c r="F2239" i="65"/>
  <c r="F2238" i="65"/>
  <c r="F2237" i="65"/>
  <c r="F2236" i="65"/>
  <c r="F2235" i="65"/>
  <c r="F2234" i="65"/>
  <c r="F2233" i="65"/>
  <c r="F2232" i="65"/>
  <c r="F2231" i="65"/>
  <c r="F2230" i="65"/>
  <c r="F2229" i="65"/>
  <c r="F2228" i="65"/>
  <c r="F2227" i="65"/>
  <c r="F2226" i="65"/>
  <c r="F2225" i="65"/>
  <c r="F2224" i="65"/>
  <c r="F2223" i="65"/>
  <c r="F2222" i="65"/>
  <c r="F2221" i="65"/>
  <c r="F2220" i="65"/>
  <c r="F2219" i="65"/>
  <c r="F2218" i="65"/>
  <c r="F2217" i="65"/>
  <c r="F2216" i="65"/>
  <c r="F2215" i="65"/>
  <c r="F2214" i="65"/>
  <c r="F2213" i="65"/>
  <c r="F2212" i="65"/>
  <c r="F2211" i="65"/>
  <c r="F2210" i="65"/>
  <c r="F2209" i="65"/>
  <c r="F2208" i="65"/>
  <c r="F2207" i="65"/>
  <c r="F2206" i="65"/>
  <c r="F2205" i="65"/>
  <c r="F2204" i="65"/>
  <c r="F2203" i="65"/>
  <c r="F2202" i="65"/>
  <c r="F2201" i="65"/>
  <c r="F2200" i="65"/>
  <c r="F2199" i="65"/>
  <c r="F2198" i="65"/>
  <c r="F2197" i="65"/>
  <c r="F2196" i="65"/>
  <c r="F2195" i="65"/>
  <c r="F2194" i="65"/>
  <c r="F2193" i="65"/>
  <c r="F2192" i="65"/>
  <c r="F2191" i="65"/>
  <c r="F2190" i="65"/>
  <c r="F2189" i="65"/>
  <c r="F2188" i="65"/>
  <c r="F2187" i="65"/>
  <c r="F2186" i="65"/>
  <c r="F2185" i="65"/>
  <c r="F2184" i="65"/>
  <c r="F2183" i="65"/>
  <c r="F2182" i="65"/>
  <c r="F2181" i="65"/>
  <c r="F2180" i="65"/>
  <c r="F2179" i="65"/>
  <c r="F2178" i="65"/>
  <c r="F2177" i="65"/>
  <c r="F2176" i="65"/>
  <c r="F2175" i="65"/>
  <c r="F2174" i="65"/>
  <c r="F2173" i="65"/>
  <c r="F2172" i="65"/>
  <c r="F2171" i="65"/>
  <c r="F2170" i="65"/>
  <c r="F2169" i="65"/>
  <c r="F2168" i="65"/>
  <c r="F2167" i="65"/>
  <c r="F2166" i="65"/>
  <c r="F2165" i="65"/>
  <c r="F2164" i="65"/>
  <c r="F2163" i="65"/>
  <c r="F2162" i="65"/>
  <c r="F2161" i="65"/>
  <c r="F2160" i="65"/>
  <c r="F2159" i="65"/>
  <c r="F2158" i="65"/>
  <c r="F2157" i="65"/>
  <c r="F2156" i="65"/>
  <c r="F2155" i="65"/>
  <c r="F2154" i="65"/>
  <c r="F2153" i="65"/>
  <c r="F2152" i="65"/>
  <c r="F2151" i="65"/>
  <c r="F2150" i="65"/>
  <c r="F2149" i="65"/>
  <c r="F2148" i="65"/>
  <c r="F2147" i="65"/>
  <c r="F2146" i="65"/>
  <c r="F2145" i="65"/>
  <c r="F2144" i="65"/>
  <c r="F2143" i="65"/>
  <c r="F2142" i="65"/>
  <c r="F2141" i="65"/>
  <c r="F2140" i="65"/>
  <c r="F2139" i="65"/>
  <c r="F2138" i="65"/>
  <c r="F2137" i="65"/>
  <c r="F2136" i="65"/>
  <c r="F2135" i="65"/>
  <c r="F2134" i="65"/>
  <c r="F2133" i="65"/>
  <c r="F2132" i="65"/>
  <c r="F2131" i="65"/>
  <c r="F2130" i="65"/>
  <c r="F2129" i="65"/>
  <c r="F2128" i="65"/>
  <c r="F2127" i="65"/>
  <c r="F2126" i="65"/>
  <c r="F2125" i="65"/>
  <c r="F2124" i="65"/>
  <c r="F2123" i="65"/>
  <c r="F2122" i="65"/>
  <c r="F2121" i="65"/>
  <c r="F2120" i="65"/>
  <c r="F2119" i="65"/>
  <c r="F2118" i="65"/>
  <c r="F2117" i="65"/>
  <c r="F2116" i="65"/>
  <c r="F2115" i="65"/>
  <c r="F2114" i="65"/>
  <c r="F2113" i="65"/>
  <c r="F2112" i="65"/>
  <c r="F2111" i="65"/>
  <c r="F2110" i="65"/>
  <c r="F2109" i="65"/>
  <c r="F2108" i="65"/>
  <c r="F2107" i="65"/>
  <c r="F2106" i="65"/>
  <c r="F2105" i="65"/>
  <c r="F2104" i="65"/>
  <c r="F2103" i="65"/>
  <c r="F2102" i="65"/>
  <c r="F2101" i="65"/>
  <c r="F2100" i="65"/>
  <c r="F2099" i="65"/>
  <c r="F2098" i="65"/>
  <c r="F2097" i="65"/>
  <c r="F2096" i="65"/>
  <c r="F2095" i="65"/>
  <c r="F2094" i="65"/>
  <c r="F2093" i="65"/>
  <c r="F2092" i="65"/>
  <c r="F2091" i="65"/>
  <c r="F2090" i="65"/>
  <c r="F2089" i="65"/>
  <c r="F2088" i="65"/>
  <c r="F2087" i="65"/>
  <c r="F2086" i="65"/>
  <c r="F2085" i="65"/>
  <c r="F2084" i="65"/>
  <c r="F2083" i="65"/>
  <c r="F2082" i="65"/>
  <c r="F2081" i="65"/>
  <c r="F2080" i="65"/>
  <c r="F2079" i="65"/>
  <c r="F2078" i="65"/>
  <c r="F2077" i="65"/>
  <c r="F2076" i="65"/>
  <c r="F2075" i="65"/>
  <c r="F2074" i="65"/>
  <c r="F2073" i="65"/>
  <c r="F2072" i="65"/>
  <c r="F2071" i="65"/>
  <c r="F2070" i="65"/>
  <c r="F2069" i="65"/>
  <c r="F2068" i="65"/>
  <c r="F2067" i="65"/>
  <c r="F2066" i="65"/>
  <c r="F2065" i="65"/>
  <c r="F2064" i="65"/>
  <c r="F2063" i="65"/>
  <c r="F2062" i="65"/>
  <c r="F2061" i="65"/>
  <c r="F2060" i="65"/>
  <c r="F2059" i="65"/>
  <c r="F2058" i="65"/>
  <c r="F2057" i="65"/>
  <c r="F2056" i="65"/>
  <c r="F2055" i="65"/>
  <c r="F2054" i="65"/>
  <c r="F2053" i="65"/>
  <c r="F2052" i="65"/>
  <c r="F2051" i="65"/>
  <c r="F2050" i="65"/>
  <c r="F2049" i="65"/>
  <c r="F2048" i="65"/>
  <c r="F2047" i="65"/>
  <c r="F2046" i="65"/>
  <c r="F2045" i="65"/>
  <c r="F2044" i="65"/>
  <c r="F2043" i="65"/>
  <c r="F2042" i="65"/>
  <c r="F2041" i="65"/>
  <c r="F2040" i="65"/>
  <c r="F2039" i="65"/>
  <c r="F2038" i="65"/>
  <c r="F2037" i="65"/>
  <c r="F2036" i="65"/>
  <c r="F2035" i="65"/>
  <c r="F2034" i="65"/>
  <c r="F2033" i="65"/>
  <c r="F2032" i="65"/>
  <c r="F2031" i="65"/>
  <c r="F2030" i="65"/>
  <c r="F2029" i="65"/>
  <c r="F2028" i="65"/>
  <c r="F2027" i="65"/>
  <c r="F2026" i="65"/>
  <c r="F2025" i="65"/>
  <c r="F2024" i="65"/>
  <c r="F2023" i="65"/>
  <c r="F2022" i="65"/>
  <c r="F2021" i="65"/>
  <c r="F2020" i="65"/>
  <c r="F2019" i="65"/>
  <c r="F2018" i="65"/>
  <c r="F2017" i="65"/>
  <c r="F2016" i="65"/>
  <c r="F2015" i="65"/>
  <c r="F2014" i="65"/>
  <c r="F2013" i="65"/>
  <c r="F2012" i="65"/>
  <c r="F2011" i="65"/>
  <c r="F2010" i="65"/>
  <c r="F2009" i="65"/>
  <c r="F2008" i="65"/>
  <c r="F2007" i="65"/>
  <c r="F2006" i="65"/>
  <c r="F2005" i="65"/>
  <c r="F2004" i="65"/>
  <c r="F2003" i="65"/>
  <c r="F2002" i="65"/>
  <c r="F2001" i="65"/>
  <c r="F2000" i="65"/>
  <c r="F1999" i="65"/>
  <c r="F1998" i="65"/>
  <c r="F1997" i="65"/>
  <c r="F1996" i="65"/>
  <c r="F1995" i="65"/>
  <c r="F1994" i="65"/>
  <c r="F1993" i="65"/>
  <c r="F1992" i="65"/>
  <c r="F1991" i="65"/>
  <c r="F1990" i="65"/>
  <c r="F1989" i="65"/>
  <c r="F1988" i="65"/>
  <c r="F1987" i="65"/>
  <c r="F1986" i="65"/>
  <c r="F1985" i="65"/>
  <c r="F1984" i="65"/>
  <c r="F1983" i="65"/>
  <c r="F1982" i="65"/>
  <c r="F1981" i="65"/>
  <c r="F1980" i="65"/>
  <c r="F1979" i="65"/>
  <c r="F1978" i="65"/>
  <c r="F1977" i="65"/>
  <c r="F1976" i="65"/>
  <c r="F1975" i="65"/>
  <c r="F1974" i="65"/>
  <c r="F1973" i="65"/>
  <c r="F1972" i="65"/>
  <c r="F1971" i="65"/>
  <c r="F1970" i="65"/>
  <c r="F1969" i="65"/>
  <c r="F1968" i="65"/>
  <c r="F1967" i="65"/>
  <c r="F1966" i="65"/>
  <c r="F1965" i="65"/>
  <c r="F1964" i="65"/>
  <c r="F1963" i="65"/>
  <c r="F1962" i="65"/>
  <c r="F1961" i="65"/>
  <c r="F1960" i="65"/>
  <c r="F1959" i="65"/>
  <c r="F1958" i="65"/>
  <c r="F1957" i="65"/>
  <c r="F1956" i="65"/>
  <c r="F1955" i="65"/>
  <c r="F1954" i="65"/>
  <c r="F1953" i="65"/>
  <c r="F1952" i="65"/>
  <c r="F1951" i="65"/>
  <c r="F1950" i="65"/>
  <c r="F1949" i="65"/>
  <c r="F1948" i="65"/>
  <c r="F1947" i="65"/>
  <c r="F1946" i="65"/>
  <c r="F1945" i="65"/>
  <c r="F1944" i="65"/>
  <c r="F1943" i="65"/>
  <c r="F1942" i="65"/>
  <c r="F1941" i="65"/>
  <c r="F1940" i="65"/>
  <c r="F1939" i="65"/>
  <c r="F1938" i="65"/>
  <c r="F1937" i="65"/>
  <c r="F1936" i="65"/>
  <c r="F1935" i="65"/>
  <c r="F1934" i="65"/>
  <c r="F1933" i="65"/>
  <c r="F1932" i="65"/>
  <c r="F1931" i="65"/>
  <c r="F1930" i="65"/>
  <c r="F1929" i="65"/>
  <c r="F1928" i="65"/>
  <c r="F1927" i="65"/>
  <c r="F1926" i="65"/>
  <c r="F1925" i="65"/>
  <c r="F1924" i="65"/>
  <c r="F1923" i="65"/>
  <c r="F1922" i="65"/>
  <c r="F1921" i="65"/>
  <c r="F1920" i="65"/>
  <c r="F1919" i="65"/>
  <c r="F1918" i="65"/>
  <c r="F1917" i="65"/>
  <c r="F1916" i="65"/>
  <c r="F1915" i="65"/>
  <c r="F1914" i="65"/>
  <c r="F1913" i="65"/>
  <c r="F1912" i="65"/>
  <c r="F1911" i="65"/>
  <c r="F1910" i="65"/>
  <c r="F1909" i="65"/>
  <c r="F1908" i="65"/>
  <c r="F1907" i="65"/>
  <c r="F1906" i="65"/>
  <c r="F1905" i="65"/>
  <c r="F1904" i="65"/>
  <c r="F1903" i="65"/>
  <c r="F1902" i="65"/>
  <c r="F1901" i="65"/>
  <c r="F1900" i="65"/>
  <c r="F1899" i="65"/>
  <c r="F1898" i="65"/>
  <c r="F1897" i="65"/>
  <c r="F1896" i="65"/>
  <c r="F1895" i="65"/>
  <c r="F1894" i="65"/>
  <c r="F1893" i="65"/>
  <c r="F1892" i="65"/>
  <c r="F1891" i="65"/>
  <c r="F1890" i="65"/>
  <c r="F1889" i="65"/>
  <c r="F1888" i="65"/>
  <c r="F1887" i="65"/>
  <c r="F1886" i="65"/>
  <c r="F1885" i="65"/>
  <c r="F1884" i="65"/>
  <c r="F1883" i="65"/>
  <c r="F1882" i="65"/>
  <c r="F1881" i="65"/>
  <c r="F1880" i="65"/>
  <c r="F1879" i="65"/>
  <c r="F1878" i="65"/>
  <c r="F1877" i="65"/>
  <c r="F1876" i="65"/>
  <c r="F1875" i="65"/>
  <c r="F1874" i="65"/>
  <c r="F1873" i="65"/>
  <c r="F1872" i="65"/>
  <c r="F1871" i="65"/>
  <c r="F1870" i="65"/>
  <c r="F1869" i="65"/>
  <c r="F1868" i="65"/>
  <c r="F1867" i="65"/>
  <c r="F1866" i="65"/>
  <c r="F1865" i="65"/>
  <c r="F1864" i="65"/>
  <c r="F1863" i="65"/>
  <c r="F1862" i="65"/>
  <c r="F1861" i="65"/>
  <c r="F1860" i="65"/>
  <c r="F1859" i="65"/>
  <c r="F1858" i="65"/>
  <c r="F1857" i="65"/>
  <c r="F1856" i="65"/>
  <c r="F1855" i="65"/>
  <c r="F1854" i="65"/>
  <c r="F1853" i="65"/>
  <c r="F1852" i="65"/>
  <c r="F1851" i="65"/>
  <c r="F1850" i="65"/>
  <c r="F1849" i="65"/>
  <c r="F1848" i="65"/>
  <c r="F1847" i="65"/>
  <c r="F1846" i="65"/>
  <c r="F1845" i="65"/>
  <c r="F1844" i="65"/>
  <c r="F1843" i="65"/>
  <c r="F1842" i="65"/>
  <c r="F1841" i="65"/>
  <c r="F1840" i="65"/>
  <c r="F1839" i="65"/>
  <c r="F1838" i="65"/>
  <c r="F1837" i="65"/>
  <c r="F1836" i="65"/>
  <c r="F1835" i="65"/>
  <c r="F1834" i="65"/>
  <c r="F1833" i="65"/>
  <c r="F1832" i="65"/>
  <c r="F1831" i="65"/>
  <c r="F1830" i="65"/>
  <c r="F1829" i="65"/>
  <c r="F1828" i="65"/>
  <c r="F1827" i="65"/>
  <c r="F1826" i="65"/>
  <c r="F1825" i="65"/>
  <c r="F1824" i="65"/>
  <c r="F1823" i="65"/>
  <c r="F1822" i="65"/>
  <c r="F1821" i="65"/>
  <c r="F1820" i="65"/>
  <c r="F1819" i="65"/>
  <c r="F1818" i="65"/>
  <c r="F1817" i="65"/>
  <c r="F1816" i="65"/>
  <c r="F1815" i="65"/>
  <c r="F1814" i="65"/>
  <c r="F1813" i="65"/>
  <c r="F1812" i="65"/>
  <c r="F1811" i="65"/>
  <c r="F1810" i="65"/>
  <c r="F1809" i="65"/>
  <c r="F1808" i="65"/>
  <c r="F1807" i="65"/>
  <c r="F1806" i="65"/>
  <c r="F1805" i="65"/>
  <c r="F1804" i="65"/>
  <c r="F1803" i="65"/>
  <c r="F1802" i="65"/>
  <c r="F1801" i="65"/>
  <c r="F1800" i="65"/>
  <c r="F1799" i="65"/>
  <c r="F1798" i="65"/>
  <c r="F1797" i="65"/>
  <c r="F1796" i="65"/>
  <c r="F1795" i="65"/>
  <c r="F1794" i="65"/>
  <c r="F1793" i="65"/>
  <c r="F1792" i="65"/>
  <c r="F1791" i="65"/>
  <c r="F1790" i="65"/>
  <c r="F1789" i="65"/>
  <c r="F1788" i="65"/>
  <c r="F1787" i="65"/>
  <c r="F1786" i="65"/>
  <c r="F1785" i="65"/>
  <c r="F1784" i="65"/>
  <c r="F1783" i="65"/>
  <c r="F1782" i="65"/>
  <c r="F1781" i="65"/>
  <c r="F1780" i="65"/>
  <c r="F1779" i="65"/>
  <c r="F1778" i="65"/>
  <c r="F1777" i="65"/>
  <c r="F1776" i="65"/>
  <c r="F1775" i="65"/>
  <c r="F1774" i="65"/>
  <c r="F1773" i="65"/>
  <c r="F1772" i="65"/>
  <c r="F1771" i="65"/>
  <c r="F1770" i="65"/>
  <c r="F1769" i="65"/>
  <c r="F1768" i="65"/>
  <c r="F1767" i="65"/>
  <c r="F1766" i="65"/>
  <c r="F1765" i="65"/>
  <c r="F1764" i="65"/>
  <c r="F1763" i="65"/>
  <c r="F1762" i="65"/>
  <c r="F1761" i="65"/>
  <c r="F1760" i="65"/>
  <c r="F1759" i="65"/>
  <c r="F1758" i="65"/>
  <c r="F1757" i="65"/>
  <c r="F1756" i="65"/>
  <c r="F1755" i="65"/>
  <c r="F1754" i="65"/>
  <c r="F1753" i="65"/>
  <c r="F1752" i="65"/>
  <c r="F1751" i="65"/>
  <c r="F1750" i="65"/>
  <c r="F1749" i="65"/>
  <c r="F1748" i="65"/>
  <c r="F1747" i="65"/>
  <c r="F1746" i="65"/>
  <c r="F1745" i="65"/>
  <c r="F1744" i="65"/>
  <c r="F1743" i="65"/>
  <c r="F1742" i="65"/>
  <c r="F1741" i="65"/>
  <c r="F1740" i="65"/>
  <c r="F1739" i="65"/>
  <c r="F1738" i="65"/>
  <c r="F1737" i="65"/>
  <c r="F1736" i="65"/>
  <c r="F1735" i="65"/>
  <c r="F1734" i="65"/>
  <c r="F1733" i="65"/>
  <c r="F1732" i="65"/>
  <c r="F1731" i="65"/>
  <c r="F1730" i="65"/>
  <c r="F1729" i="65"/>
  <c r="F1728" i="65"/>
  <c r="F1727" i="65"/>
  <c r="F1726" i="65"/>
  <c r="F1725" i="65"/>
  <c r="F1724" i="65"/>
  <c r="F1723" i="65"/>
  <c r="F1722" i="65"/>
  <c r="F1721" i="65"/>
  <c r="F1720" i="65"/>
  <c r="F1719" i="65"/>
  <c r="F1718" i="65"/>
  <c r="F1717" i="65"/>
  <c r="F1716" i="65"/>
  <c r="F1715" i="65"/>
  <c r="F1714" i="65"/>
  <c r="F1713" i="65"/>
  <c r="F1712" i="65"/>
  <c r="F1711" i="65"/>
  <c r="F1710" i="65"/>
  <c r="F1709" i="65"/>
  <c r="F1708" i="65"/>
  <c r="F1707" i="65"/>
  <c r="F1706" i="65"/>
  <c r="F1705" i="65"/>
  <c r="F1704" i="65"/>
  <c r="F1703" i="65"/>
  <c r="F1702" i="65"/>
  <c r="F1701" i="65"/>
  <c r="F1700" i="65"/>
  <c r="F1699" i="65"/>
  <c r="F1698" i="65"/>
  <c r="F1697" i="65"/>
  <c r="F1696" i="65"/>
  <c r="F1695" i="65"/>
  <c r="F1694" i="65"/>
  <c r="F1693" i="65"/>
  <c r="F1692" i="65"/>
  <c r="F1691" i="65"/>
  <c r="F1690" i="65"/>
  <c r="F1689" i="65"/>
  <c r="F1688" i="65"/>
  <c r="F1687" i="65"/>
  <c r="F1686" i="65"/>
  <c r="F1685" i="65"/>
  <c r="F1684" i="65"/>
  <c r="F1683" i="65"/>
  <c r="F1682" i="65"/>
  <c r="F1681" i="65"/>
  <c r="F1680" i="65"/>
  <c r="F1679" i="65"/>
  <c r="F1678" i="65"/>
  <c r="F1677" i="65"/>
  <c r="F1676" i="65"/>
  <c r="F1675" i="65"/>
  <c r="F1674" i="65"/>
  <c r="F1673" i="65"/>
  <c r="F1672" i="65"/>
  <c r="F1671" i="65"/>
  <c r="F1670" i="65"/>
  <c r="F1669" i="65"/>
  <c r="F1668" i="65"/>
  <c r="F1667" i="65"/>
  <c r="F1666" i="65"/>
  <c r="F1665" i="65"/>
  <c r="F1664" i="65"/>
  <c r="F1663" i="65"/>
  <c r="F1662" i="65"/>
  <c r="F1661" i="65"/>
  <c r="F1660" i="65"/>
  <c r="F1659" i="65"/>
  <c r="F1658" i="65"/>
  <c r="F1657" i="65"/>
  <c r="F1656" i="65"/>
  <c r="F1655" i="65"/>
  <c r="F1654" i="65"/>
  <c r="F1653" i="65"/>
  <c r="F1652" i="65"/>
  <c r="F1651" i="65"/>
  <c r="F1650" i="65"/>
  <c r="F1649" i="65"/>
  <c r="F1648" i="65"/>
  <c r="F1647" i="65"/>
  <c r="F1646" i="65"/>
  <c r="F1645" i="65"/>
  <c r="F1644" i="65"/>
  <c r="F1643" i="65"/>
  <c r="F1642" i="65"/>
  <c r="F1641" i="65"/>
  <c r="F1640" i="65"/>
  <c r="F1639" i="65"/>
  <c r="F1638" i="65"/>
  <c r="F1637" i="65"/>
  <c r="F1636" i="65"/>
  <c r="F1635" i="65"/>
  <c r="F1634" i="65"/>
  <c r="F1633" i="65"/>
  <c r="F1632" i="65"/>
  <c r="F1631" i="65"/>
  <c r="F1630" i="65"/>
  <c r="F1629" i="65"/>
  <c r="F1628" i="65"/>
  <c r="F1627" i="65"/>
  <c r="F1626" i="65"/>
  <c r="F1625" i="65"/>
  <c r="F1624" i="65"/>
  <c r="F1623" i="65"/>
  <c r="F1622" i="65"/>
  <c r="F1621" i="65"/>
  <c r="F1620" i="65"/>
  <c r="F1619" i="65"/>
  <c r="F1618" i="65"/>
  <c r="F1617" i="65"/>
  <c r="F1616" i="65"/>
  <c r="F1615" i="65"/>
  <c r="F1614" i="65"/>
  <c r="F1613" i="65"/>
  <c r="F1612" i="65"/>
  <c r="F1611" i="65"/>
  <c r="F1610" i="65"/>
  <c r="F1609" i="65"/>
  <c r="F1608" i="65"/>
  <c r="F1607" i="65"/>
  <c r="F1606" i="65"/>
  <c r="F1605" i="65"/>
  <c r="F1604" i="65"/>
  <c r="F1603" i="65"/>
  <c r="F1602" i="65"/>
  <c r="F1601" i="65"/>
  <c r="F1600" i="65"/>
  <c r="F1599" i="65"/>
  <c r="F1598" i="65"/>
  <c r="F1597" i="65"/>
  <c r="F1596" i="65"/>
  <c r="F1595" i="65"/>
  <c r="F1594" i="65"/>
  <c r="F1593" i="65"/>
  <c r="F1592" i="65"/>
  <c r="F1591" i="65"/>
  <c r="F1590" i="65"/>
  <c r="F1589" i="65"/>
  <c r="F1588" i="65"/>
  <c r="F1587" i="65"/>
  <c r="F1586" i="65"/>
  <c r="F1585" i="65"/>
  <c r="F1584" i="65"/>
  <c r="F1583" i="65"/>
  <c r="F1582" i="65"/>
  <c r="F1581" i="65"/>
  <c r="F1580" i="65"/>
  <c r="F1579" i="65"/>
  <c r="F1578" i="65"/>
  <c r="F1577" i="65"/>
  <c r="F1576" i="65"/>
  <c r="F1575" i="65"/>
  <c r="F1574" i="65"/>
  <c r="F1573" i="65"/>
  <c r="F1572" i="65"/>
  <c r="F1571" i="65"/>
  <c r="F1570" i="65"/>
  <c r="F1569" i="65"/>
  <c r="F1568" i="65"/>
  <c r="F1567" i="65"/>
  <c r="F1566" i="65"/>
  <c r="F1565" i="65"/>
  <c r="F1564" i="65"/>
  <c r="F1563" i="65"/>
  <c r="F1562" i="65"/>
  <c r="F1561" i="65"/>
  <c r="F1560" i="65"/>
  <c r="F1559" i="65"/>
  <c r="F1558" i="65"/>
  <c r="F1557" i="65"/>
  <c r="F1556" i="65"/>
  <c r="F1555" i="65"/>
  <c r="F1554" i="65"/>
  <c r="F1553" i="65"/>
  <c r="F1552" i="65"/>
  <c r="F1551" i="65"/>
  <c r="F1550" i="65"/>
  <c r="F1549" i="65"/>
  <c r="F1548" i="65"/>
  <c r="F1547" i="65"/>
  <c r="F1546" i="65"/>
  <c r="F1545" i="65"/>
  <c r="F1544" i="65"/>
  <c r="F1543" i="65"/>
  <c r="F1542" i="65"/>
  <c r="F1541" i="65"/>
  <c r="F1540" i="65"/>
  <c r="F1539" i="65"/>
  <c r="F1538" i="65"/>
  <c r="F1537" i="65"/>
  <c r="F1536" i="65"/>
  <c r="F1535" i="65"/>
  <c r="F1534" i="65"/>
  <c r="F1533" i="65"/>
  <c r="F1532" i="65"/>
  <c r="F1531" i="65"/>
  <c r="F1530" i="65"/>
  <c r="F1529" i="65"/>
  <c r="F1528" i="65"/>
  <c r="F1527" i="65"/>
  <c r="F1526" i="65"/>
  <c r="F1525" i="65"/>
  <c r="F1524" i="65"/>
  <c r="F1523" i="65"/>
  <c r="F1522" i="65"/>
  <c r="F1521" i="65"/>
  <c r="F1520" i="65"/>
  <c r="F1519" i="65"/>
  <c r="F1518" i="65"/>
  <c r="F1517" i="65"/>
  <c r="F1516" i="65"/>
  <c r="F1515" i="65"/>
  <c r="F1514" i="65"/>
  <c r="F1513" i="65"/>
  <c r="F1512" i="65"/>
  <c r="F1511" i="65"/>
  <c r="F1510" i="65"/>
  <c r="F1509" i="65"/>
  <c r="F1508" i="65"/>
  <c r="F1507" i="65"/>
  <c r="F1506" i="65"/>
  <c r="F1505" i="65"/>
  <c r="F1504" i="65"/>
  <c r="F1503" i="65"/>
  <c r="F1502" i="65"/>
  <c r="F1501" i="65"/>
  <c r="F1500" i="65"/>
  <c r="F1499" i="65"/>
  <c r="F1498" i="65"/>
  <c r="F1497" i="65"/>
  <c r="F1496" i="65"/>
  <c r="F1495" i="65"/>
  <c r="F1494" i="65"/>
  <c r="F1493" i="65"/>
  <c r="F1492" i="65"/>
  <c r="F1491" i="65"/>
  <c r="F1490" i="65"/>
  <c r="F1489" i="65"/>
  <c r="F1488" i="65"/>
  <c r="F1487" i="65"/>
  <c r="F1486" i="65"/>
  <c r="F1485" i="65"/>
  <c r="F1484" i="65"/>
  <c r="F1483" i="65"/>
  <c r="F1482" i="65"/>
  <c r="F1481" i="65"/>
  <c r="F1480" i="65"/>
  <c r="F1479" i="65"/>
  <c r="F1478" i="65"/>
  <c r="F1477" i="65"/>
  <c r="F1476" i="65"/>
  <c r="F1475" i="65"/>
  <c r="F1474" i="65"/>
  <c r="F1473" i="65"/>
  <c r="F1472" i="65"/>
  <c r="F1471" i="65"/>
  <c r="F1470" i="65"/>
  <c r="F1469" i="65"/>
  <c r="F1468" i="65"/>
  <c r="F1467" i="65"/>
  <c r="F1466" i="65"/>
  <c r="F1465" i="65"/>
  <c r="F1464" i="65"/>
  <c r="F1463" i="65"/>
  <c r="F1462" i="65"/>
  <c r="F1461" i="65"/>
  <c r="F1460" i="65"/>
  <c r="F1459" i="65"/>
  <c r="F1458" i="65"/>
  <c r="F1457" i="65"/>
  <c r="F1456" i="65"/>
  <c r="F1455" i="65"/>
  <c r="F1454" i="65"/>
  <c r="F1453" i="65"/>
  <c r="F1452" i="65"/>
  <c r="F1451" i="65"/>
  <c r="F1450" i="65"/>
  <c r="F1449" i="65"/>
  <c r="F1448" i="65"/>
  <c r="F1447" i="65"/>
  <c r="F1446" i="65"/>
  <c r="F1445" i="65"/>
  <c r="F1444" i="65"/>
  <c r="F1443" i="65"/>
  <c r="F1442" i="65"/>
  <c r="F1441" i="65"/>
  <c r="F1440" i="65"/>
  <c r="F1439" i="65"/>
  <c r="F1438" i="65"/>
  <c r="F1437" i="65"/>
  <c r="F1436" i="65"/>
  <c r="F1435" i="65"/>
  <c r="F1434" i="65"/>
  <c r="F1433" i="65"/>
  <c r="F1432" i="65"/>
  <c r="F1431" i="65"/>
  <c r="F1430" i="65"/>
  <c r="F1429" i="65"/>
  <c r="F1428" i="65"/>
  <c r="F1427" i="65"/>
  <c r="F1426" i="65"/>
  <c r="F1425" i="65"/>
  <c r="F1424" i="65"/>
  <c r="F1423" i="65"/>
  <c r="F1422" i="65"/>
  <c r="F1421" i="65"/>
  <c r="F1420" i="65"/>
  <c r="F1419" i="65"/>
  <c r="F1418" i="65"/>
  <c r="F1417" i="65"/>
  <c r="F1416" i="65"/>
  <c r="F1415" i="65"/>
  <c r="F1414" i="65"/>
  <c r="F1413" i="65"/>
  <c r="F1412" i="65"/>
  <c r="F1411" i="65"/>
  <c r="F1410" i="65"/>
  <c r="F1409" i="65"/>
  <c r="F1408" i="65"/>
  <c r="F1407" i="65"/>
  <c r="F1406" i="65"/>
  <c r="F1405" i="65"/>
  <c r="F1404" i="65"/>
  <c r="F1403" i="65"/>
  <c r="F1402" i="65"/>
  <c r="F1401" i="65"/>
  <c r="F1400" i="65"/>
  <c r="F1399" i="65"/>
  <c r="F1398" i="65"/>
  <c r="F1397" i="65"/>
  <c r="F1396" i="65"/>
  <c r="F1395" i="65"/>
  <c r="F1394" i="65"/>
  <c r="F1393" i="65"/>
  <c r="F1392" i="65"/>
  <c r="F1391" i="65"/>
  <c r="F1390" i="65"/>
  <c r="F1389" i="65"/>
  <c r="F1388" i="65"/>
  <c r="F1387" i="65"/>
  <c r="F1386" i="65"/>
  <c r="F1385" i="65"/>
  <c r="F1384" i="65"/>
  <c r="F1383" i="65"/>
  <c r="F1382" i="65"/>
  <c r="F1381" i="65"/>
  <c r="F1380" i="65"/>
  <c r="F1379" i="65"/>
  <c r="F1378" i="65"/>
  <c r="F1377" i="65"/>
  <c r="F1376" i="65"/>
  <c r="F1375" i="65"/>
  <c r="F1374" i="65"/>
  <c r="F1373" i="65"/>
  <c r="F1372" i="65"/>
  <c r="F1371" i="65"/>
  <c r="F1370" i="65"/>
  <c r="F1369" i="65"/>
  <c r="F1368" i="65"/>
  <c r="F1367" i="65"/>
  <c r="F1366" i="65"/>
  <c r="F1365" i="65"/>
  <c r="F1364" i="65"/>
  <c r="F1363" i="65"/>
  <c r="F1362" i="65"/>
  <c r="F1361" i="65"/>
  <c r="F1360" i="65"/>
  <c r="F1359" i="65"/>
  <c r="F1358" i="65"/>
  <c r="F1357" i="65"/>
  <c r="F1356" i="65"/>
  <c r="F1355" i="65"/>
  <c r="F1354" i="65"/>
  <c r="F1353" i="65"/>
  <c r="F1352" i="65"/>
  <c r="F1351" i="65"/>
  <c r="F1350" i="65"/>
  <c r="F1349" i="65"/>
  <c r="F1348" i="65"/>
  <c r="F1347" i="65"/>
  <c r="F1346" i="65"/>
  <c r="F1345" i="65"/>
  <c r="F1344" i="65"/>
  <c r="F1343" i="65"/>
  <c r="F1342" i="65"/>
  <c r="F1341" i="65"/>
  <c r="F1340" i="65"/>
  <c r="F1339" i="65"/>
  <c r="F1338" i="65"/>
  <c r="F1337" i="65"/>
  <c r="F1336" i="65"/>
  <c r="F1335" i="65"/>
  <c r="F1334" i="65"/>
  <c r="F1333" i="65"/>
  <c r="F1332" i="65"/>
  <c r="F1331" i="65"/>
  <c r="F1330" i="65"/>
  <c r="F1329" i="65"/>
  <c r="F1328" i="65"/>
  <c r="F1327" i="65"/>
  <c r="F1326" i="65"/>
  <c r="F1325" i="65"/>
  <c r="F1324" i="65"/>
  <c r="F1323" i="65"/>
  <c r="F1322" i="65"/>
  <c r="F1321" i="65"/>
  <c r="F1320" i="65"/>
  <c r="F1319" i="65"/>
  <c r="F1318" i="65"/>
  <c r="F1317" i="65"/>
  <c r="F1316" i="65"/>
  <c r="F1315" i="65"/>
  <c r="F1314" i="65"/>
  <c r="F1313" i="65"/>
  <c r="F1312" i="65"/>
  <c r="F1311" i="65"/>
  <c r="F1310" i="65"/>
  <c r="F1309" i="65"/>
  <c r="F1308" i="65"/>
  <c r="F1307" i="65"/>
  <c r="F1306" i="65"/>
  <c r="F1305" i="65"/>
  <c r="F1304" i="65"/>
  <c r="F1303" i="65"/>
  <c r="F1302" i="65"/>
  <c r="F1301" i="65"/>
  <c r="F1300" i="65"/>
  <c r="F1299" i="65"/>
  <c r="F1298" i="65"/>
  <c r="F1297" i="65"/>
  <c r="F1296" i="65"/>
  <c r="F1295" i="65"/>
  <c r="F1294" i="65"/>
  <c r="F1293" i="65"/>
  <c r="F1292" i="65"/>
  <c r="F1291" i="65"/>
  <c r="F1290" i="65"/>
  <c r="F1289" i="65"/>
  <c r="F1288" i="65"/>
  <c r="F1287" i="65"/>
  <c r="F1286" i="65"/>
  <c r="F1285" i="65"/>
  <c r="F1284" i="65"/>
  <c r="F1283" i="65"/>
  <c r="F1282" i="65"/>
  <c r="F1281" i="65"/>
  <c r="F1280" i="65"/>
  <c r="F1279" i="65"/>
  <c r="F1278" i="65"/>
  <c r="F1277" i="65"/>
  <c r="F1276" i="65"/>
  <c r="F1275" i="65"/>
  <c r="F1274" i="65"/>
  <c r="F1273" i="65"/>
  <c r="F1272" i="65"/>
  <c r="F1271" i="65"/>
  <c r="F1270" i="65"/>
  <c r="F1269" i="65"/>
  <c r="F1268" i="65"/>
  <c r="F1267" i="65"/>
  <c r="F1266" i="65"/>
  <c r="F1265" i="65"/>
  <c r="F1264" i="65"/>
  <c r="F1263" i="65"/>
  <c r="F1262" i="65"/>
  <c r="F1261" i="65"/>
  <c r="F1260" i="65"/>
  <c r="F1259" i="65"/>
  <c r="F1258" i="65"/>
  <c r="F1257" i="65"/>
  <c r="F1256" i="65"/>
  <c r="F1255" i="65"/>
  <c r="F1254" i="65"/>
  <c r="F1253" i="65"/>
  <c r="F1252" i="65"/>
  <c r="F1251" i="65"/>
  <c r="F1250" i="65"/>
  <c r="F1249" i="65"/>
  <c r="F1248" i="65"/>
  <c r="F1247" i="65"/>
  <c r="F1246" i="65"/>
  <c r="F1245" i="65"/>
  <c r="F1244" i="65"/>
  <c r="F1243" i="65"/>
  <c r="F1242" i="65"/>
  <c r="F1241" i="65"/>
  <c r="F1240" i="65"/>
  <c r="F1239" i="65"/>
  <c r="F1238" i="65"/>
  <c r="F1237" i="65"/>
  <c r="F1236" i="65"/>
  <c r="F1235" i="65"/>
  <c r="F1234" i="65"/>
  <c r="F1233" i="65"/>
  <c r="F1232" i="65"/>
  <c r="F1231" i="65"/>
  <c r="F1230" i="65"/>
  <c r="F1229" i="65"/>
  <c r="F1228" i="65"/>
  <c r="F1227" i="65"/>
  <c r="F1226" i="65"/>
  <c r="F1225" i="65"/>
  <c r="F1224" i="65"/>
  <c r="F1223" i="65"/>
  <c r="F1222" i="65"/>
  <c r="F1221" i="65"/>
  <c r="F1220" i="65"/>
  <c r="F1219" i="65"/>
  <c r="F1218" i="65"/>
  <c r="F1217" i="65"/>
  <c r="F1216" i="65"/>
  <c r="F1215" i="65"/>
  <c r="F1214" i="65"/>
  <c r="F1213" i="65"/>
  <c r="F1212" i="65"/>
  <c r="F1211" i="65"/>
  <c r="F1210" i="65"/>
  <c r="F1209" i="65"/>
  <c r="F1208" i="65"/>
  <c r="F1207" i="65"/>
  <c r="F1206" i="65"/>
  <c r="F1205" i="65"/>
  <c r="F1204" i="65"/>
  <c r="F1203" i="65"/>
  <c r="F1202" i="65"/>
  <c r="F1201" i="65"/>
  <c r="F1200" i="65"/>
  <c r="F1199" i="65"/>
  <c r="F1198" i="65"/>
  <c r="F1197" i="65"/>
  <c r="F1196" i="65"/>
  <c r="F1195" i="65"/>
  <c r="F1194" i="65"/>
  <c r="F1193" i="65"/>
  <c r="F1192" i="65"/>
  <c r="F1191" i="65"/>
  <c r="F1190" i="65"/>
  <c r="F1189" i="65"/>
  <c r="F1188" i="65"/>
  <c r="F1187" i="65"/>
  <c r="F1186" i="65"/>
  <c r="F1185" i="65"/>
  <c r="F1184" i="65"/>
  <c r="F1183" i="65"/>
  <c r="F1182" i="65"/>
  <c r="F1181" i="65"/>
  <c r="F1180" i="65"/>
  <c r="F1179" i="65"/>
  <c r="F1178" i="65"/>
  <c r="F1177" i="65"/>
  <c r="F1176" i="65"/>
  <c r="F1175" i="65"/>
  <c r="F1174" i="65"/>
  <c r="F1173" i="65"/>
  <c r="F1172" i="65"/>
  <c r="F1171" i="65"/>
  <c r="F1170" i="65"/>
  <c r="F1169" i="65"/>
  <c r="F1168" i="65"/>
  <c r="F1167" i="65"/>
  <c r="F1166" i="65"/>
  <c r="F1165" i="65"/>
  <c r="F1164" i="65"/>
  <c r="F1163" i="65"/>
  <c r="F1162" i="65"/>
  <c r="F1161" i="65"/>
  <c r="F1160" i="65"/>
  <c r="F1159" i="65"/>
  <c r="F1158" i="65"/>
  <c r="F1157" i="65"/>
  <c r="F1156" i="65"/>
  <c r="F1155" i="65"/>
  <c r="F1154" i="65"/>
  <c r="F1153" i="65"/>
  <c r="F1152" i="65"/>
  <c r="F1151" i="65"/>
  <c r="F1150" i="65"/>
  <c r="F1149" i="65"/>
  <c r="F1148" i="65"/>
  <c r="F1147" i="65"/>
  <c r="F1146" i="65"/>
  <c r="F1145" i="65"/>
  <c r="F1144" i="65"/>
  <c r="F1143" i="65"/>
  <c r="F1142" i="65"/>
  <c r="F1141" i="65"/>
  <c r="F1140" i="65"/>
  <c r="F1139" i="65"/>
  <c r="F1138" i="65"/>
  <c r="F1137" i="65"/>
  <c r="F1136" i="65"/>
  <c r="F1135" i="65"/>
  <c r="F1134" i="65"/>
  <c r="F1133" i="65"/>
  <c r="F1132" i="65"/>
  <c r="F1131" i="65"/>
  <c r="F1130" i="65"/>
  <c r="F1129" i="65"/>
  <c r="F1128" i="65"/>
  <c r="F1127" i="65"/>
  <c r="F1126" i="65"/>
  <c r="F1125" i="65"/>
  <c r="F1124" i="65"/>
  <c r="F1123" i="65"/>
  <c r="F1122" i="65"/>
  <c r="F1121" i="65"/>
  <c r="F1120" i="65"/>
  <c r="F1119" i="65"/>
  <c r="F1118" i="65"/>
  <c r="F1117" i="65"/>
  <c r="F1116" i="65"/>
  <c r="F1115" i="65"/>
  <c r="F1114" i="65"/>
  <c r="F1113" i="65"/>
  <c r="F1112" i="65"/>
  <c r="F1111" i="65"/>
  <c r="F1110" i="65"/>
  <c r="F1109" i="65"/>
  <c r="F1108" i="65"/>
  <c r="F1107" i="65"/>
  <c r="F1106" i="65"/>
  <c r="F1105" i="65"/>
  <c r="F1104" i="65"/>
  <c r="F1103" i="65"/>
  <c r="F1102" i="65"/>
  <c r="F1101" i="65"/>
  <c r="F1100" i="65"/>
  <c r="F1099" i="65"/>
  <c r="F1098" i="65"/>
  <c r="F1097" i="65"/>
  <c r="F1096" i="65"/>
  <c r="F1095" i="65"/>
  <c r="F1094" i="65"/>
  <c r="F1093" i="65"/>
  <c r="F1092" i="65"/>
  <c r="F1091" i="65"/>
  <c r="F1090" i="65"/>
  <c r="F1089" i="65"/>
  <c r="F1088" i="65"/>
  <c r="F1087" i="65"/>
  <c r="F1086" i="65"/>
  <c r="F1085" i="65"/>
  <c r="F1084" i="65"/>
  <c r="F1083" i="65"/>
  <c r="F1082" i="65"/>
  <c r="F1081" i="65"/>
  <c r="F1080" i="65"/>
  <c r="F1079" i="65"/>
  <c r="F1078" i="65"/>
  <c r="F1077" i="65"/>
  <c r="F1076" i="65"/>
  <c r="F1075" i="65"/>
  <c r="F1074" i="65"/>
  <c r="F1073" i="65"/>
  <c r="F1072" i="65"/>
  <c r="F1071" i="65"/>
  <c r="F1070" i="65"/>
  <c r="F1069" i="65"/>
  <c r="F1068" i="65"/>
  <c r="F1067" i="65"/>
  <c r="F1066" i="65"/>
  <c r="F1065" i="65"/>
  <c r="F1064" i="65"/>
  <c r="F1063" i="65"/>
  <c r="F1062" i="65"/>
  <c r="F1061" i="65"/>
  <c r="F1060" i="65"/>
  <c r="F1059" i="65"/>
  <c r="F1058" i="65"/>
  <c r="F1057" i="65"/>
  <c r="F1056" i="65"/>
  <c r="F1055" i="65"/>
  <c r="F1054" i="65"/>
  <c r="F1053" i="65"/>
  <c r="F1052" i="65"/>
  <c r="F1051" i="65"/>
  <c r="F1050" i="65"/>
  <c r="F1049" i="65"/>
  <c r="F1048" i="65"/>
  <c r="F1047" i="65"/>
  <c r="F1046" i="65"/>
  <c r="F1045" i="65"/>
  <c r="F1044" i="65"/>
  <c r="F1043" i="65"/>
  <c r="F1042" i="65"/>
  <c r="F1041" i="65"/>
  <c r="F1040" i="65"/>
  <c r="F1039" i="65"/>
  <c r="F1038" i="65"/>
  <c r="F1037" i="65"/>
  <c r="F1036" i="65"/>
  <c r="F1035" i="65"/>
  <c r="F1034" i="65"/>
  <c r="F1033" i="65"/>
  <c r="F1032" i="65"/>
  <c r="F1031" i="65"/>
  <c r="F1030" i="65"/>
  <c r="F1029" i="65"/>
  <c r="F1028" i="65"/>
  <c r="F1027" i="65"/>
  <c r="F1026" i="65"/>
  <c r="F1025" i="65"/>
  <c r="F1024" i="65"/>
  <c r="F1023" i="65"/>
  <c r="F1022" i="65"/>
  <c r="F1021" i="65"/>
  <c r="F1020" i="65"/>
  <c r="F1019" i="65"/>
  <c r="F1018" i="65"/>
  <c r="F1017" i="65"/>
  <c r="F1016" i="65"/>
  <c r="F1015" i="65"/>
  <c r="F1014" i="65"/>
  <c r="F1013" i="65"/>
  <c r="F1012" i="65"/>
  <c r="F1011" i="65"/>
  <c r="F1010" i="65"/>
  <c r="F1009" i="65"/>
  <c r="F1008" i="65"/>
  <c r="F1007" i="65"/>
  <c r="F1006" i="65"/>
  <c r="F1005" i="65"/>
  <c r="F1004" i="65"/>
  <c r="F1003" i="65"/>
  <c r="F1002" i="65"/>
  <c r="F1001" i="65"/>
  <c r="F1000" i="65"/>
  <c r="F999" i="65"/>
  <c r="F998" i="65"/>
  <c r="F997" i="65"/>
  <c r="F996" i="65"/>
  <c r="F995" i="65"/>
  <c r="F994" i="65"/>
  <c r="F993" i="65"/>
  <c r="F992" i="65"/>
  <c r="F991" i="65"/>
  <c r="F990" i="65"/>
  <c r="F989" i="65"/>
  <c r="F988" i="65"/>
  <c r="F987" i="65"/>
  <c r="F986" i="65"/>
  <c r="F985" i="65"/>
  <c r="F984" i="65"/>
  <c r="F983" i="65"/>
  <c r="F982" i="65"/>
  <c r="F981" i="65"/>
  <c r="F980" i="65"/>
  <c r="F979" i="65"/>
  <c r="F978" i="65"/>
  <c r="F977" i="65"/>
  <c r="F976" i="65"/>
  <c r="F975" i="65"/>
  <c r="F974" i="65"/>
  <c r="F973" i="65"/>
  <c r="F972" i="65"/>
  <c r="F971" i="65"/>
  <c r="F970" i="65"/>
  <c r="F969" i="65"/>
  <c r="F968" i="65"/>
  <c r="F967" i="65"/>
  <c r="F966" i="65"/>
  <c r="F965" i="65"/>
  <c r="F964" i="65"/>
  <c r="F963" i="65"/>
  <c r="F962" i="65"/>
  <c r="F961" i="65"/>
  <c r="F960" i="65"/>
  <c r="F959" i="65"/>
  <c r="F958" i="65"/>
  <c r="F957" i="65"/>
  <c r="F956" i="65"/>
  <c r="F955" i="65"/>
  <c r="F954" i="65"/>
  <c r="F953" i="65"/>
  <c r="F952" i="65"/>
  <c r="F951" i="65"/>
  <c r="F950" i="65"/>
  <c r="F949" i="65"/>
  <c r="F948" i="65"/>
  <c r="F947" i="65"/>
  <c r="F946" i="65"/>
  <c r="F945" i="65"/>
  <c r="F944" i="65"/>
  <c r="F943" i="65"/>
  <c r="F942" i="65"/>
  <c r="F941" i="65"/>
  <c r="F940" i="65"/>
  <c r="F939" i="65"/>
  <c r="F938" i="65"/>
  <c r="F937" i="65"/>
  <c r="F936" i="65"/>
  <c r="F935" i="65"/>
  <c r="F934" i="65"/>
  <c r="F933" i="65"/>
  <c r="F932" i="65"/>
  <c r="F931" i="65"/>
  <c r="F930" i="65"/>
  <c r="F929" i="65"/>
  <c r="F928" i="65"/>
  <c r="F927" i="65"/>
  <c r="F926" i="65"/>
  <c r="F925" i="65"/>
  <c r="F924" i="65"/>
  <c r="F923" i="65"/>
  <c r="F922" i="65"/>
  <c r="F921" i="65"/>
  <c r="F920" i="65"/>
  <c r="F919" i="65"/>
  <c r="F918" i="65"/>
  <c r="F917" i="65"/>
  <c r="F916" i="65"/>
  <c r="F915" i="65"/>
  <c r="F914" i="65"/>
  <c r="F913" i="65"/>
  <c r="F912" i="65"/>
  <c r="F911" i="65"/>
  <c r="F910" i="65"/>
  <c r="F909" i="65"/>
  <c r="F908" i="65"/>
  <c r="F907" i="65"/>
  <c r="F906" i="65"/>
  <c r="F905" i="65"/>
  <c r="F904" i="65"/>
  <c r="F903" i="65"/>
  <c r="F902" i="65"/>
  <c r="F901" i="65"/>
  <c r="F900" i="65"/>
  <c r="F899" i="65"/>
  <c r="F898" i="65"/>
  <c r="F897" i="65"/>
  <c r="F896" i="65"/>
  <c r="F895" i="65"/>
  <c r="F894" i="65"/>
  <c r="F893" i="65"/>
  <c r="F892" i="65"/>
  <c r="F891" i="65"/>
  <c r="F890" i="65"/>
  <c r="F889" i="65"/>
  <c r="F888" i="65"/>
  <c r="F887" i="65"/>
  <c r="F886" i="65"/>
  <c r="F885" i="65"/>
  <c r="F884" i="65"/>
  <c r="F883" i="65"/>
  <c r="F882" i="65"/>
  <c r="F881" i="65"/>
  <c r="F880" i="65"/>
  <c r="F879" i="65"/>
  <c r="F878" i="65"/>
  <c r="F877" i="65"/>
  <c r="F876" i="65"/>
  <c r="F875" i="65"/>
  <c r="F874" i="65"/>
  <c r="F873" i="65"/>
  <c r="F872" i="65"/>
  <c r="F871" i="65"/>
  <c r="F870" i="65"/>
  <c r="F869" i="65"/>
  <c r="F868" i="65"/>
  <c r="F867" i="65"/>
  <c r="F866" i="65"/>
  <c r="F865" i="65"/>
  <c r="F864" i="65"/>
  <c r="F863" i="65"/>
  <c r="F862" i="65"/>
  <c r="F861" i="65"/>
  <c r="F860" i="65"/>
  <c r="F859" i="65"/>
  <c r="F858" i="65"/>
  <c r="F857" i="65"/>
  <c r="F856" i="65"/>
  <c r="F855" i="65"/>
  <c r="F854" i="65"/>
  <c r="F853" i="65"/>
  <c r="F852" i="65"/>
  <c r="F851" i="65"/>
  <c r="F850" i="65"/>
  <c r="F849" i="65"/>
  <c r="F848" i="65"/>
  <c r="F847" i="65"/>
  <c r="F846" i="65"/>
  <c r="F845" i="65"/>
  <c r="F844" i="65"/>
  <c r="F843" i="65"/>
  <c r="F842" i="65"/>
  <c r="F841" i="65"/>
  <c r="F840" i="65"/>
  <c r="F839" i="65"/>
  <c r="F838" i="65"/>
  <c r="F837" i="65"/>
  <c r="F836" i="65"/>
  <c r="F835" i="65"/>
  <c r="F834" i="65"/>
  <c r="F833" i="65"/>
  <c r="F832" i="65"/>
  <c r="F831" i="65"/>
  <c r="F830" i="65"/>
  <c r="F829" i="65"/>
  <c r="F828" i="65"/>
  <c r="F827" i="65"/>
  <c r="F826" i="65"/>
  <c r="F825" i="65"/>
  <c r="F824" i="65"/>
  <c r="F823" i="65"/>
  <c r="F822" i="65"/>
  <c r="F821" i="65"/>
  <c r="F820" i="65"/>
  <c r="F819" i="65"/>
  <c r="F818" i="65"/>
  <c r="F817" i="65"/>
  <c r="F816" i="65"/>
  <c r="F815" i="65"/>
  <c r="F814" i="65"/>
  <c r="F813" i="65"/>
  <c r="F812" i="65"/>
  <c r="F811" i="65"/>
  <c r="F810" i="65"/>
  <c r="F809" i="65"/>
  <c r="F808" i="65"/>
  <c r="F807" i="65"/>
  <c r="F806" i="65"/>
  <c r="F805" i="65"/>
  <c r="F804" i="65"/>
  <c r="F803" i="65"/>
  <c r="F802" i="65"/>
  <c r="F801" i="65"/>
  <c r="F800" i="65"/>
  <c r="F799" i="65"/>
  <c r="F798" i="65"/>
  <c r="F797" i="65"/>
  <c r="F796" i="65"/>
  <c r="F795" i="65"/>
  <c r="F794" i="65"/>
  <c r="F793" i="65"/>
  <c r="F792" i="65"/>
  <c r="F791" i="65"/>
  <c r="F790" i="65"/>
  <c r="F789" i="65"/>
  <c r="F788" i="65"/>
  <c r="F787" i="65"/>
  <c r="F786" i="65"/>
  <c r="F785" i="65"/>
  <c r="F784" i="65"/>
  <c r="F783" i="65"/>
  <c r="F782" i="65"/>
  <c r="F781" i="65"/>
  <c r="F780" i="65"/>
  <c r="F779" i="65"/>
  <c r="F778" i="65"/>
  <c r="F777" i="65"/>
  <c r="F776" i="65"/>
  <c r="F775" i="65"/>
  <c r="F774" i="65"/>
  <c r="F773" i="65"/>
  <c r="F772" i="65"/>
  <c r="F771" i="65"/>
  <c r="F770" i="65"/>
  <c r="F769" i="65"/>
  <c r="F768" i="65"/>
  <c r="F767" i="65"/>
  <c r="F766" i="65"/>
  <c r="F765" i="65"/>
  <c r="F764" i="65"/>
  <c r="F763" i="65"/>
  <c r="F762" i="65"/>
  <c r="F761" i="65"/>
  <c r="F760" i="65"/>
  <c r="F759" i="65"/>
  <c r="F758" i="65"/>
  <c r="F757" i="65"/>
  <c r="F756" i="65"/>
  <c r="F755" i="65"/>
  <c r="F754" i="65"/>
  <c r="F753" i="65"/>
  <c r="F752" i="65"/>
  <c r="F751" i="65"/>
  <c r="F750" i="65"/>
  <c r="F749" i="65"/>
  <c r="F748" i="65"/>
  <c r="F747" i="65"/>
  <c r="F746" i="65"/>
  <c r="F745" i="65"/>
  <c r="F744" i="65"/>
  <c r="F743" i="65"/>
  <c r="F742" i="65"/>
  <c r="F741" i="65"/>
  <c r="F740" i="65"/>
  <c r="F739" i="65"/>
  <c r="F738" i="65"/>
  <c r="F737" i="65"/>
  <c r="F736" i="65"/>
  <c r="F735" i="65"/>
  <c r="F734" i="65"/>
  <c r="F733" i="65"/>
  <c r="F732" i="65"/>
  <c r="F731" i="65"/>
  <c r="F730" i="65"/>
  <c r="F729" i="65"/>
  <c r="F728" i="65"/>
  <c r="F727" i="65"/>
  <c r="F726" i="65"/>
  <c r="F725" i="65"/>
  <c r="F724" i="65"/>
  <c r="F723" i="65"/>
  <c r="F722" i="65"/>
  <c r="F721" i="65"/>
  <c r="F720" i="65"/>
  <c r="F719" i="65"/>
  <c r="F718" i="65"/>
  <c r="F717" i="65"/>
  <c r="F716" i="65"/>
  <c r="F715" i="65"/>
  <c r="F714" i="65"/>
  <c r="F713" i="65"/>
  <c r="F712" i="65"/>
  <c r="F711" i="65"/>
  <c r="F710" i="65"/>
  <c r="F709" i="65"/>
  <c r="F708" i="65"/>
  <c r="F707" i="65"/>
  <c r="F706" i="65"/>
  <c r="F705" i="65"/>
  <c r="F704" i="65"/>
  <c r="F703" i="65"/>
  <c r="F702" i="65"/>
  <c r="F701" i="65"/>
  <c r="F700" i="65"/>
  <c r="F699" i="65"/>
  <c r="F698" i="65"/>
  <c r="F697" i="65"/>
  <c r="F696" i="65"/>
  <c r="F695" i="65"/>
  <c r="F694" i="65"/>
  <c r="F693" i="65"/>
  <c r="F692" i="65"/>
  <c r="F691" i="65"/>
  <c r="F690" i="65"/>
  <c r="F689" i="65"/>
  <c r="F688" i="65"/>
  <c r="F687" i="65"/>
  <c r="F686" i="65"/>
  <c r="F685" i="65"/>
  <c r="F684" i="65"/>
  <c r="F683" i="65"/>
  <c r="F682" i="65"/>
  <c r="F681" i="65"/>
  <c r="F680" i="65"/>
  <c r="F679" i="65"/>
  <c r="F678" i="65"/>
  <c r="F677" i="65"/>
  <c r="F676" i="65"/>
  <c r="F675" i="65"/>
  <c r="F674" i="65"/>
  <c r="F673" i="65"/>
  <c r="F672" i="65"/>
  <c r="F671" i="65"/>
  <c r="F670" i="65"/>
  <c r="F669" i="65"/>
  <c r="F668" i="65"/>
  <c r="F667" i="65"/>
  <c r="F666" i="65"/>
  <c r="F665" i="65"/>
  <c r="F664" i="65"/>
  <c r="F663" i="65"/>
  <c r="F662" i="65"/>
  <c r="F661" i="65"/>
  <c r="F660" i="65"/>
  <c r="F659" i="65"/>
  <c r="F658" i="65"/>
  <c r="F657" i="65"/>
  <c r="F656" i="65"/>
  <c r="F655" i="65"/>
  <c r="F654" i="65"/>
  <c r="F653" i="65"/>
  <c r="F652" i="65"/>
  <c r="F651" i="65"/>
  <c r="F650" i="65"/>
  <c r="F649" i="65"/>
  <c r="F648" i="65"/>
  <c r="F647" i="65"/>
  <c r="F646" i="65"/>
  <c r="F645" i="65"/>
  <c r="F644" i="65"/>
  <c r="F643" i="65"/>
  <c r="F642" i="65"/>
  <c r="F641" i="65"/>
  <c r="F640" i="65"/>
  <c r="F639" i="65"/>
  <c r="F638" i="65"/>
  <c r="F637" i="65"/>
  <c r="F636" i="65"/>
  <c r="F635" i="65"/>
  <c r="F634" i="65"/>
  <c r="F633" i="65"/>
  <c r="F632" i="65"/>
  <c r="F631" i="65"/>
  <c r="F630" i="65"/>
  <c r="F629" i="65"/>
  <c r="F628" i="65"/>
  <c r="F627" i="65"/>
  <c r="F626" i="65"/>
  <c r="F625" i="65"/>
  <c r="F624" i="65"/>
  <c r="F623" i="65"/>
  <c r="F622" i="65"/>
  <c r="F621" i="65"/>
  <c r="F620" i="65"/>
  <c r="F619" i="65"/>
  <c r="F618" i="65"/>
  <c r="F617" i="65"/>
  <c r="F616" i="65"/>
  <c r="F615" i="65"/>
  <c r="F614" i="65"/>
  <c r="F613" i="65"/>
  <c r="F612" i="65"/>
  <c r="F611" i="65"/>
  <c r="F610" i="65"/>
  <c r="F609" i="65"/>
  <c r="F608" i="65"/>
  <c r="F607" i="65"/>
  <c r="F606" i="65"/>
  <c r="F605" i="65"/>
  <c r="F604" i="65"/>
  <c r="F603" i="65"/>
  <c r="F602" i="65"/>
  <c r="F601" i="65"/>
  <c r="F600" i="65"/>
  <c r="F599" i="65"/>
  <c r="F598" i="65"/>
  <c r="F597" i="65"/>
  <c r="F596" i="65"/>
  <c r="F595" i="65"/>
  <c r="F594" i="65"/>
  <c r="F593" i="65"/>
  <c r="F592" i="65"/>
  <c r="F591" i="65"/>
  <c r="F590" i="65"/>
  <c r="F589" i="65"/>
  <c r="F588" i="65"/>
  <c r="F587" i="65"/>
  <c r="F586" i="65"/>
  <c r="F585" i="65"/>
  <c r="F584" i="65"/>
  <c r="F583" i="65"/>
  <c r="F582" i="65"/>
  <c r="F581" i="65"/>
  <c r="F580" i="65"/>
  <c r="F579" i="65"/>
  <c r="F578" i="65"/>
  <c r="F577" i="65"/>
  <c r="F576" i="65"/>
  <c r="F575" i="65"/>
  <c r="F574" i="65"/>
  <c r="F573" i="65"/>
  <c r="F572" i="65"/>
  <c r="F571" i="65"/>
  <c r="F570" i="65"/>
  <c r="F569" i="65"/>
  <c r="F568" i="65"/>
  <c r="F567" i="65"/>
  <c r="F566" i="65"/>
  <c r="F565" i="65"/>
  <c r="F564" i="65"/>
  <c r="F563" i="65"/>
  <c r="F562" i="65"/>
  <c r="F561" i="65"/>
  <c r="F560" i="65"/>
  <c r="F559" i="65"/>
  <c r="F558" i="65"/>
  <c r="F557" i="65"/>
  <c r="F556" i="65"/>
  <c r="F555" i="65"/>
  <c r="F554" i="65"/>
  <c r="F553" i="65"/>
  <c r="F552" i="65"/>
  <c r="F551" i="65"/>
  <c r="F550" i="65"/>
  <c r="F549" i="65"/>
  <c r="F548" i="65"/>
  <c r="F547" i="65"/>
  <c r="F546" i="65"/>
  <c r="F545" i="65"/>
  <c r="F544" i="65"/>
  <c r="F543" i="65"/>
  <c r="F542" i="65"/>
  <c r="F541" i="65"/>
  <c r="F540" i="65"/>
  <c r="F539" i="65"/>
  <c r="F538" i="65"/>
  <c r="F537" i="65"/>
  <c r="F536" i="65"/>
  <c r="F535" i="65"/>
  <c r="F534" i="65"/>
  <c r="F533" i="65"/>
  <c r="F532" i="65"/>
  <c r="F531" i="65"/>
  <c r="F530" i="65"/>
  <c r="F529" i="65"/>
  <c r="F528" i="65"/>
  <c r="F527" i="65"/>
  <c r="F526" i="65"/>
  <c r="F525" i="65"/>
  <c r="F524" i="65"/>
  <c r="F523" i="65"/>
  <c r="F522" i="65"/>
  <c r="F521" i="65"/>
  <c r="F520" i="65"/>
  <c r="F519" i="65"/>
  <c r="F518" i="65"/>
  <c r="F517" i="65"/>
  <c r="F516" i="65"/>
  <c r="F515" i="65"/>
  <c r="F514" i="65"/>
  <c r="F513" i="65"/>
  <c r="F512" i="65"/>
  <c r="F511" i="65"/>
  <c r="F510" i="65"/>
  <c r="F509" i="65"/>
  <c r="F508" i="65"/>
  <c r="F507" i="65"/>
  <c r="F506" i="65"/>
  <c r="F505" i="65"/>
  <c r="F504" i="65"/>
  <c r="F503" i="65"/>
  <c r="F502" i="65"/>
  <c r="F501" i="65"/>
  <c r="F500" i="65"/>
  <c r="F499" i="65"/>
  <c r="F498" i="65"/>
  <c r="F497" i="65"/>
  <c r="F496" i="65"/>
  <c r="F495" i="65"/>
  <c r="F494" i="65"/>
  <c r="F493" i="65"/>
  <c r="F492" i="65"/>
  <c r="F491" i="65"/>
  <c r="F490" i="65"/>
  <c r="F489" i="65"/>
  <c r="F488" i="65"/>
  <c r="F487" i="65"/>
  <c r="F486" i="65"/>
  <c r="F485" i="65"/>
  <c r="F484" i="65"/>
  <c r="F483" i="65"/>
  <c r="F482" i="65"/>
  <c r="F481" i="65"/>
  <c r="F480" i="65"/>
  <c r="F479" i="65"/>
  <c r="F478" i="65"/>
  <c r="F477" i="65"/>
  <c r="F476" i="65"/>
  <c r="F475" i="65"/>
  <c r="F474" i="65"/>
  <c r="F473" i="65"/>
  <c r="F472" i="65"/>
  <c r="F471" i="65"/>
  <c r="F470" i="65"/>
  <c r="F469" i="65"/>
  <c r="F468" i="65"/>
  <c r="F467" i="65"/>
  <c r="F466" i="65"/>
  <c r="F465" i="65"/>
  <c r="F464" i="65"/>
  <c r="F463" i="65"/>
  <c r="F462" i="65"/>
  <c r="F461" i="65"/>
  <c r="F460" i="65"/>
  <c r="F459" i="65"/>
  <c r="F458" i="65"/>
  <c r="F457" i="65"/>
  <c r="F456" i="65"/>
  <c r="F455" i="65"/>
  <c r="F454" i="65"/>
  <c r="F453" i="65"/>
  <c r="F452" i="65"/>
  <c r="F451" i="65"/>
  <c r="F450" i="65"/>
  <c r="F449" i="65"/>
  <c r="F448" i="65"/>
  <c r="F447" i="65"/>
  <c r="F446" i="65"/>
  <c r="F445" i="65"/>
  <c r="F444" i="65"/>
  <c r="F443" i="65"/>
  <c r="F442" i="65"/>
  <c r="F441" i="65"/>
  <c r="F440" i="65"/>
  <c r="F439" i="65"/>
  <c r="F438" i="65"/>
  <c r="F437" i="65"/>
  <c r="F436" i="65"/>
  <c r="F435" i="65"/>
  <c r="F434" i="65"/>
  <c r="F433" i="65"/>
  <c r="F432" i="65"/>
  <c r="F431" i="65"/>
  <c r="F430" i="65"/>
  <c r="F429" i="65"/>
  <c r="F428" i="65"/>
  <c r="F427" i="65"/>
  <c r="F426" i="65"/>
  <c r="F425" i="65"/>
  <c r="F424" i="65"/>
  <c r="F423" i="65"/>
  <c r="F422" i="65"/>
  <c r="F421" i="65"/>
  <c r="F420" i="65"/>
  <c r="F419" i="65"/>
  <c r="F418" i="65"/>
  <c r="F417" i="65"/>
  <c r="F416" i="65"/>
  <c r="F415" i="65"/>
  <c r="F414" i="65"/>
  <c r="F413" i="65"/>
  <c r="F412" i="65"/>
  <c r="F411" i="65"/>
  <c r="F410" i="65"/>
  <c r="F409" i="65"/>
  <c r="F408" i="65"/>
  <c r="F407" i="65"/>
  <c r="F406" i="65"/>
  <c r="F405" i="65"/>
  <c r="F404" i="65"/>
  <c r="F403" i="65"/>
  <c r="F402" i="65"/>
  <c r="F401" i="65"/>
  <c r="F400" i="65"/>
  <c r="F399" i="65"/>
  <c r="F398" i="65"/>
  <c r="F397" i="65"/>
  <c r="F396" i="65"/>
  <c r="F395" i="65"/>
  <c r="F394" i="65"/>
  <c r="F393" i="65"/>
  <c r="F392" i="65"/>
  <c r="F391" i="65"/>
  <c r="F390" i="65"/>
  <c r="F389" i="65"/>
  <c r="F388" i="65"/>
  <c r="F387" i="65"/>
  <c r="F386" i="65"/>
  <c r="F385" i="65"/>
  <c r="F384" i="65"/>
  <c r="F383" i="65"/>
  <c r="F382" i="65"/>
  <c r="F381" i="65"/>
  <c r="F380" i="65"/>
  <c r="F379" i="65"/>
  <c r="F378" i="65"/>
  <c r="F377" i="65"/>
  <c r="F376" i="65"/>
  <c r="F375" i="65"/>
  <c r="F374" i="65"/>
  <c r="F373" i="65"/>
  <c r="F372" i="65"/>
  <c r="F371" i="65"/>
  <c r="F370" i="65"/>
  <c r="F369" i="65"/>
  <c r="F368" i="65"/>
  <c r="F367" i="65"/>
  <c r="F366" i="65"/>
  <c r="F365" i="65"/>
  <c r="F364" i="65"/>
  <c r="F363" i="65"/>
  <c r="F362" i="65"/>
  <c r="F361" i="65"/>
  <c r="F360" i="65"/>
  <c r="F359" i="65"/>
  <c r="F358" i="65"/>
  <c r="F357" i="65"/>
  <c r="F356" i="65"/>
  <c r="F355" i="65"/>
  <c r="F354" i="65"/>
  <c r="F353" i="65"/>
  <c r="F352" i="65"/>
  <c r="F351" i="65"/>
  <c r="F350" i="65"/>
  <c r="F349" i="65"/>
  <c r="F348" i="65"/>
  <c r="F347" i="65"/>
  <c r="F346" i="65"/>
  <c r="F345" i="65"/>
  <c r="F344" i="65"/>
  <c r="F343" i="65"/>
  <c r="F342" i="65"/>
  <c r="F341" i="65"/>
  <c r="F340" i="65"/>
  <c r="F339" i="65"/>
  <c r="F338" i="65"/>
  <c r="F337" i="65"/>
  <c r="F336" i="65"/>
  <c r="F335" i="65"/>
  <c r="F334" i="65"/>
  <c r="F333" i="65"/>
  <c r="F332" i="65"/>
  <c r="F331" i="65"/>
  <c r="F330" i="65"/>
  <c r="F329" i="65"/>
  <c r="F328" i="65"/>
  <c r="F327" i="65"/>
  <c r="F326" i="65"/>
  <c r="F325" i="65"/>
  <c r="F324" i="65"/>
  <c r="F323" i="65"/>
  <c r="F322" i="65"/>
  <c r="F321" i="65"/>
  <c r="F320" i="65"/>
  <c r="F319" i="65"/>
  <c r="F318" i="65"/>
  <c r="F317" i="65"/>
  <c r="F316" i="65"/>
  <c r="F315" i="65"/>
  <c r="F314" i="65"/>
  <c r="F313" i="65"/>
  <c r="F312" i="65"/>
  <c r="F311" i="65"/>
  <c r="F310" i="65"/>
  <c r="F309" i="65"/>
  <c r="F308" i="65"/>
  <c r="F307" i="65"/>
  <c r="F306" i="65"/>
  <c r="F305" i="65"/>
  <c r="F304" i="65"/>
  <c r="F303" i="65"/>
  <c r="F302" i="65"/>
  <c r="F301" i="65"/>
  <c r="F300" i="65"/>
  <c r="F299" i="65"/>
  <c r="F298" i="65"/>
  <c r="F297" i="65"/>
  <c r="F296" i="65"/>
  <c r="F295" i="65"/>
  <c r="F294" i="65"/>
  <c r="F293" i="65"/>
  <c r="F292" i="65"/>
  <c r="F291" i="65"/>
  <c r="F290" i="65"/>
  <c r="F289" i="65"/>
  <c r="F288" i="65"/>
  <c r="F287" i="65"/>
  <c r="F286" i="65"/>
  <c r="F285" i="65"/>
  <c r="F284" i="65"/>
  <c r="F283" i="65"/>
  <c r="F282" i="65"/>
  <c r="F281" i="65"/>
  <c r="F280" i="65"/>
  <c r="F279" i="65"/>
  <c r="F278" i="65"/>
  <c r="F277" i="65"/>
  <c r="F276" i="65"/>
  <c r="F275" i="65"/>
  <c r="F274" i="65"/>
  <c r="F273" i="65"/>
  <c r="F272" i="65"/>
  <c r="F271" i="65"/>
  <c r="F270" i="65"/>
  <c r="F269" i="65"/>
  <c r="F268" i="65"/>
  <c r="F267" i="65"/>
  <c r="F266" i="65"/>
  <c r="F265" i="65"/>
  <c r="F264" i="65"/>
  <c r="F263" i="65"/>
  <c r="F262" i="65"/>
  <c r="F261" i="65"/>
  <c r="F260" i="65"/>
  <c r="F259" i="65"/>
  <c r="F258" i="65"/>
  <c r="F257" i="65"/>
  <c r="F256" i="65"/>
  <c r="F255" i="65"/>
  <c r="F254" i="65"/>
  <c r="F253" i="65"/>
  <c r="F252" i="65"/>
  <c r="F251" i="65"/>
  <c r="F250" i="65"/>
  <c r="F249" i="65"/>
  <c r="F248" i="65"/>
  <c r="F247" i="65"/>
  <c r="F246" i="65"/>
  <c r="F245" i="65"/>
  <c r="F244" i="65"/>
  <c r="F243" i="65"/>
  <c r="F242" i="65"/>
  <c r="F241" i="65"/>
  <c r="F240" i="65"/>
  <c r="F239" i="65"/>
  <c r="F238" i="65"/>
  <c r="F237" i="65"/>
  <c r="F236" i="65"/>
  <c r="F235" i="65"/>
  <c r="F234" i="65"/>
  <c r="F233" i="65"/>
  <c r="F232" i="65"/>
  <c r="F231" i="65"/>
  <c r="F230" i="65"/>
  <c r="F229" i="65"/>
  <c r="F228" i="65"/>
  <c r="F227" i="65"/>
  <c r="F226" i="65"/>
  <c r="F225" i="65"/>
  <c r="F224" i="65"/>
  <c r="F223" i="65"/>
  <c r="F222" i="65"/>
  <c r="F221" i="65"/>
  <c r="F220" i="65"/>
  <c r="F219" i="65"/>
  <c r="F218" i="65"/>
  <c r="F217" i="65"/>
  <c r="F216" i="65"/>
  <c r="F215" i="65"/>
  <c r="F214" i="65"/>
  <c r="F213" i="65"/>
  <c r="F212" i="65"/>
  <c r="F211" i="65"/>
  <c r="F210" i="65"/>
  <c r="F209" i="65"/>
  <c r="F208" i="65"/>
  <c r="F207" i="65"/>
  <c r="F206" i="65"/>
  <c r="F205" i="65"/>
  <c r="F204" i="65"/>
  <c r="F203" i="65"/>
  <c r="F202" i="65"/>
  <c r="F201" i="65"/>
  <c r="F200" i="65"/>
  <c r="F199" i="65"/>
  <c r="F198" i="65"/>
  <c r="F197" i="65"/>
  <c r="F196" i="65"/>
  <c r="F195" i="65"/>
  <c r="F194" i="65"/>
  <c r="F193" i="65"/>
  <c r="F192" i="65"/>
  <c r="F191" i="65"/>
  <c r="F190" i="65"/>
  <c r="F189" i="65"/>
  <c r="F188" i="65"/>
  <c r="F187" i="65"/>
  <c r="F186" i="65"/>
  <c r="F185" i="65"/>
  <c r="F184" i="65"/>
  <c r="F183" i="65"/>
  <c r="F182" i="65"/>
  <c r="F181" i="65"/>
  <c r="F180" i="65"/>
  <c r="F179" i="65"/>
  <c r="F178" i="65"/>
  <c r="F177" i="65"/>
  <c r="F176" i="65"/>
  <c r="F175" i="65"/>
  <c r="F174" i="65"/>
  <c r="F173" i="65"/>
  <c r="F172" i="65"/>
  <c r="F171" i="65"/>
  <c r="F170" i="65"/>
  <c r="F169" i="65"/>
  <c r="F168" i="65"/>
  <c r="F167" i="65"/>
  <c r="F166" i="65"/>
  <c r="F165" i="65"/>
  <c r="F164" i="65"/>
  <c r="F163" i="65"/>
  <c r="F162" i="65"/>
  <c r="F161" i="65"/>
  <c r="F160" i="65"/>
  <c r="F159" i="65"/>
  <c r="F158" i="65"/>
  <c r="F157" i="65"/>
  <c r="F156" i="65"/>
  <c r="F155" i="65"/>
  <c r="F154" i="65"/>
  <c r="F153" i="65"/>
  <c r="F152" i="65"/>
  <c r="F151" i="65"/>
  <c r="F150" i="65"/>
  <c r="F149" i="65"/>
  <c r="F148" i="65"/>
  <c r="F147" i="65"/>
  <c r="F146" i="65"/>
  <c r="F145" i="65"/>
  <c r="F144" i="65"/>
  <c r="F143" i="65"/>
  <c r="F142" i="65"/>
  <c r="F141" i="65"/>
  <c r="F140" i="65"/>
  <c r="F139" i="65"/>
  <c r="F138" i="65"/>
  <c r="F137" i="65"/>
  <c r="F136" i="65"/>
  <c r="F135" i="65"/>
  <c r="F134" i="65"/>
  <c r="F133" i="65"/>
  <c r="F132" i="65"/>
  <c r="F131" i="65"/>
  <c r="F130" i="65"/>
  <c r="F129" i="65"/>
  <c r="F128" i="65"/>
  <c r="F127" i="65"/>
  <c r="F126" i="65"/>
  <c r="F125" i="65"/>
  <c r="F124" i="65"/>
  <c r="F123" i="65"/>
  <c r="F122" i="65"/>
  <c r="F121" i="65"/>
  <c r="F120" i="65"/>
  <c r="F119" i="65"/>
  <c r="F118" i="65"/>
  <c r="F117" i="65"/>
  <c r="F116" i="65"/>
  <c r="F115" i="65"/>
  <c r="F114" i="65"/>
  <c r="F113" i="65"/>
  <c r="F112" i="65"/>
  <c r="F111" i="65"/>
  <c r="F110" i="65"/>
  <c r="F109" i="65"/>
  <c r="F108" i="65"/>
  <c r="F107" i="65"/>
  <c r="F106" i="65"/>
  <c r="F105" i="65"/>
  <c r="F104" i="65"/>
  <c r="F103" i="65"/>
  <c r="F102" i="65"/>
  <c r="F101" i="65"/>
  <c r="F100" i="65"/>
  <c r="F99" i="65"/>
  <c r="F98" i="65"/>
  <c r="F97" i="65"/>
  <c r="F96" i="65"/>
  <c r="F95" i="65"/>
  <c r="F94" i="65"/>
  <c r="F93" i="65"/>
  <c r="F92" i="65"/>
  <c r="F91" i="65"/>
  <c r="F90" i="65"/>
  <c r="F89" i="65"/>
  <c r="F88" i="65"/>
  <c r="F87" i="65"/>
  <c r="F86" i="65"/>
  <c r="F85" i="65"/>
  <c r="F84" i="65"/>
  <c r="F83" i="65"/>
  <c r="F82" i="65"/>
  <c r="F81" i="65"/>
  <c r="F80" i="65"/>
  <c r="F79" i="65"/>
  <c r="F78" i="65"/>
  <c r="F77" i="65"/>
  <c r="F76" i="65"/>
  <c r="F75" i="65"/>
  <c r="F74" i="65"/>
  <c r="F73" i="65"/>
  <c r="F72" i="65"/>
  <c r="F71" i="65"/>
  <c r="F70" i="65"/>
  <c r="F69" i="65"/>
  <c r="F68" i="65"/>
  <c r="F67" i="65"/>
  <c r="F66" i="65"/>
  <c r="F65" i="65"/>
  <c r="F64" i="65"/>
  <c r="F63" i="65"/>
  <c r="F62" i="65"/>
  <c r="F61" i="65"/>
  <c r="F60" i="65"/>
  <c r="F59" i="65"/>
  <c r="F58" i="65"/>
  <c r="F57" i="65"/>
  <c r="F56" i="65"/>
  <c r="F55" i="65"/>
  <c r="F54" i="65"/>
  <c r="F53" i="65"/>
  <c r="F52" i="65"/>
  <c r="F51" i="65"/>
  <c r="F50" i="65"/>
  <c r="F49" i="65"/>
  <c r="F48" i="65"/>
  <c r="F47" i="65"/>
  <c r="F46" i="65"/>
  <c r="F45" i="65"/>
  <c r="F44" i="65"/>
  <c r="F43" i="65"/>
  <c r="F42" i="65"/>
  <c r="F41" i="65"/>
  <c r="F40" i="65"/>
  <c r="F39" i="65"/>
  <c r="F38" i="65"/>
  <c r="F37" i="65"/>
  <c r="F36" i="65"/>
  <c r="F35" i="65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F8" i="65"/>
  <c r="F7" i="65"/>
  <c r="F6" i="65"/>
  <c r="F5" i="65"/>
  <c r="F4" i="65"/>
  <c r="L4" i="62"/>
  <c r="N5" i="62"/>
  <c r="N6" i="62"/>
  <c r="N7" i="62"/>
  <c r="N8" i="62"/>
  <c r="N9" i="62"/>
  <c r="N10" i="62"/>
  <c r="N11" i="62"/>
  <c r="N12" i="62"/>
  <c r="N13" i="62"/>
  <c r="N14" i="62"/>
  <c r="N15" i="62"/>
  <c r="N16" i="62"/>
  <c r="N17" i="62"/>
  <c r="N18" i="62"/>
  <c r="N19" i="62"/>
  <c r="N20" i="62"/>
  <c r="N21" i="62"/>
  <c r="N22" i="62"/>
  <c r="N23" i="62"/>
  <c r="N24" i="62"/>
  <c r="N25" i="62"/>
  <c r="N26" i="62"/>
  <c r="N27" i="62"/>
  <c r="N28" i="62"/>
  <c r="N29" i="62"/>
  <c r="N30" i="62"/>
  <c r="N31" i="62"/>
  <c r="N32" i="62"/>
  <c r="N33" i="62"/>
  <c r="N34" i="62"/>
  <c r="N35" i="62"/>
  <c r="N36" i="62"/>
  <c r="N37" i="62"/>
  <c r="N38" i="62"/>
  <c r="N39" i="62"/>
  <c r="N40" i="62"/>
  <c r="N41" i="62"/>
  <c r="N42" i="62"/>
  <c r="N43" i="62"/>
  <c r="N44" i="62"/>
  <c r="N45" i="62"/>
  <c r="N46" i="62"/>
  <c r="N47" i="62"/>
  <c r="N48" i="62"/>
  <c r="N49" i="62"/>
  <c r="N50" i="62"/>
  <c r="N51" i="62"/>
  <c r="N52" i="62"/>
  <c r="N53" i="62"/>
  <c r="N54" i="62"/>
  <c r="N55" i="62"/>
  <c r="N56" i="62"/>
  <c r="N57" i="62"/>
  <c r="N58" i="62"/>
  <c r="N59" i="62"/>
  <c r="N60" i="62"/>
  <c r="N61" i="62"/>
  <c r="N62" i="62"/>
  <c r="N63" i="62"/>
  <c r="N64" i="62"/>
  <c r="N65" i="62"/>
  <c r="N66" i="62"/>
  <c r="N67" i="62"/>
  <c r="N68" i="62"/>
  <c r="N69" i="62"/>
  <c r="N70" i="62"/>
  <c r="N71" i="62"/>
  <c r="N72" i="62"/>
  <c r="N73" i="62"/>
  <c r="N74" i="62"/>
  <c r="N75" i="62"/>
  <c r="N76" i="62"/>
  <c r="N77" i="62"/>
  <c r="N78" i="62"/>
  <c r="N79" i="62"/>
  <c r="N80" i="62"/>
  <c r="N81" i="62"/>
  <c r="N82" i="62"/>
  <c r="N83" i="62"/>
  <c r="N84" i="62"/>
  <c r="N85" i="62"/>
  <c r="N86" i="62"/>
  <c r="N87" i="62"/>
  <c r="N88" i="62"/>
  <c r="N89" i="62"/>
  <c r="N90" i="62"/>
  <c r="N91" i="62"/>
  <c r="N92" i="62"/>
  <c r="N93" i="62"/>
  <c r="N94" i="62"/>
  <c r="N95" i="62"/>
  <c r="N96" i="62"/>
  <c r="N97" i="62"/>
  <c r="N98" i="62"/>
  <c r="N99" i="62"/>
  <c r="N100" i="62"/>
  <c r="N101" i="62"/>
  <c r="N102" i="62"/>
  <c r="N103" i="62"/>
  <c r="N104" i="62"/>
  <c r="N105" i="62"/>
  <c r="N106" i="62"/>
  <c r="N107" i="62"/>
  <c r="N108" i="62"/>
  <c r="N109" i="62"/>
  <c r="N110" i="62"/>
  <c r="N111" i="62"/>
  <c r="N112" i="62"/>
  <c r="N113" i="62"/>
  <c r="N114" i="62"/>
  <c r="N115" i="62"/>
  <c r="N116" i="62"/>
  <c r="N117" i="62"/>
  <c r="N118" i="62"/>
  <c r="N119" i="62"/>
  <c r="N120" i="62"/>
  <c r="N121" i="62"/>
  <c r="N122" i="62"/>
  <c r="N123" i="62"/>
  <c r="N124" i="62"/>
  <c r="N125" i="62"/>
  <c r="N126" i="62"/>
  <c r="N127" i="62"/>
  <c r="N128" i="62"/>
  <c r="N129" i="62"/>
  <c r="N130" i="62"/>
  <c r="N131" i="62"/>
  <c r="N132" i="62"/>
  <c r="N133" i="62"/>
  <c r="N134" i="62"/>
  <c r="N135" i="62"/>
  <c r="N136" i="62"/>
  <c r="N137" i="62"/>
  <c r="N138" i="62"/>
  <c r="N139" i="62"/>
  <c r="N140" i="62"/>
  <c r="N141" i="62"/>
  <c r="N142" i="62"/>
  <c r="N143" i="62"/>
  <c r="N144" i="62"/>
  <c r="N145" i="62"/>
  <c r="N146" i="62"/>
  <c r="N147" i="62"/>
  <c r="N148" i="62"/>
  <c r="N149" i="62"/>
  <c r="N150" i="62"/>
  <c r="N151" i="62"/>
  <c r="N152" i="62"/>
  <c r="N153" i="62"/>
  <c r="N154" i="62"/>
  <c r="N155" i="62"/>
  <c r="N156" i="62"/>
  <c r="N157" i="62"/>
  <c r="N158" i="62"/>
  <c r="N159" i="62"/>
  <c r="N160" i="62"/>
  <c r="N161" i="62"/>
  <c r="N162" i="62"/>
  <c r="N163" i="62"/>
  <c r="N164" i="62"/>
  <c r="N165" i="62"/>
  <c r="N166" i="62"/>
  <c r="N167" i="62"/>
  <c r="N168" i="62"/>
  <c r="N169" i="62"/>
  <c r="N170" i="62"/>
  <c r="N171" i="62"/>
  <c r="N172" i="62"/>
  <c r="N173" i="62"/>
  <c r="N174" i="62"/>
  <c r="N175" i="62"/>
  <c r="N176" i="62"/>
  <c r="N177" i="62"/>
  <c r="N178" i="62"/>
  <c r="N179" i="62"/>
  <c r="N180" i="62"/>
  <c r="N181" i="62"/>
  <c r="N182" i="62"/>
  <c r="N183" i="62"/>
  <c r="N184" i="62"/>
  <c r="N185" i="62"/>
  <c r="N186" i="62"/>
  <c r="N187" i="62"/>
  <c r="N188" i="62"/>
  <c r="N189" i="62"/>
  <c r="N190" i="62"/>
  <c r="N191" i="62"/>
  <c r="N192" i="62"/>
  <c r="N193" i="62"/>
  <c r="N194" i="62"/>
  <c r="N195" i="62"/>
  <c r="N196" i="62"/>
  <c r="N197" i="62"/>
  <c r="N198" i="62"/>
  <c r="N199" i="62"/>
  <c r="N200" i="62"/>
  <c r="N201" i="62"/>
  <c r="N202" i="62"/>
  <c r="N203" i="62"/>
  <c r="N204" i="62"/>
  <c r="N205" i="62"/>
  <c r="N206" i="62"/>
  <c r="N207" i="62"/>
  <c r="N208" i="62"/>
  <c r="N209" i="62"/>
  <c r="N210" i="62"/>
  <c r="N211" i="62"/>
  <c r="N212" i="62"/>
  <c r="N213" i="62"/>
  <c r="N214" i="62"/>
  <c r="N215" i="62"/>
  <c r="N216" i="62"/>
  <c r="N217" i="62"/>
  <c r="N218" i="62"/>
  <c r="N219" i="62"/>
  <c r="N220" i="62"/>
  <c r="N221" i="62"/>
  <c r="N222" i="62"/>
  <c r="N223" i="62"/>
  <c r="N224" i="62"/>
  <c r="N225" i="62"/>
  <c r="N226" i="62"/>
  <c r="N227" i="62"/>
  <c r="N228" i="62"/>
  <c r="N229" i="62"/>
  <c r="N230" i="62"/>
  <c r="N231" i="62"/>
  <c r="N232" i="62"/>
  <c r="N233" i="62"/>
  <c r="N234" i="62"/>
  <c r="N235" i="62"/>
  <c r="N236" i="62"/>
  <c r="N237" i="62"/>
  <c r="N238" i="62"/>
  <c r="N239" i="62"/>
  <c r="N240" i="62"/>
  <c r="N241" i="62"/>
  <c r="N242" i="62"/>
  <c r="N243" i="62"/>
  <c r="N244" i="62"/>
  <c r="N245" i="62"/>
  <c r="N246" i="62"/>
  <c r="N247" i="62"/>
  <c r="N248" i="62"/>
  <c r="N249" i="62"/>
  <c r="N250" i="62"/>
  <c r="N251" i="62"/>
  <c r="N252" i="62"/>
  <c r="N253" i="62"/>
  <c r="N254" i="62"/>
  <c r="N255" i="62"/>
  <c r="N256" i="62"/>
  <c r="N257" i="62"/>
  <c r="N258" i="62"/>
  <c r="N259" i="62"/>
  <c r="N260" i="62"/>
  <c r="N261" i="62"/>
  <c r="N262" i="62"/>
  <c r="N263" i="62"/>
  <c r="N264" i="62"/>
  <c r="N265" i="62"/>
  <c r="N266" i="62"/>
  <c r="N267" i="62"/>
  <c r="N268" i="62"/>
  <c r="N269" i="62"/>
  <c r="N270" i="62"/>
  <c r="N271" i="62"/>
  <c r="N272" i="62"/>
  <c r="N273" i="62"/>
  <c r="N274" i="62"/>
  <c r="N275" i="62"/>
  <c r="N276" i="62"/>
  <c r="N277" i="62"/>
  <c r="N278" i="62"/>
  <c r="N279" i="62"/>
  <c r="N280" i="62"/>
  <c r="N281" i="62"/>
  <c r="N282" i="62"/>
  <c r="N283" i="62"/>
  <c r="N284" i="62"/>
  <c r="N285" i="62"/>
  <c r="N286" i="62"/>
  <c r="N287" i="62"/>
  <c r="N288" i="62"/>
  <c r="N289" i="62"/>
  <c r="N290" i="62"/>
  <c r="N291" i="62"/>
  <c r="N292" i="62"/>
  <c r="N293" i="62"/>
  <c r="N294" i="62"/>
  <c r="N295" i="62"/>
  <c r="N296" i="62"/>
  <c r="N297" i="62"/>
  <c r="N298" i="62"/>
  <c r="N299" i="62"/>
  <c r="N300" i="62"/>
  <c r="N301" i="62"/>
  <c r="N302" i="62"/>
  <c r="N303" i="62"/>
  <c r="N304" i="62"/>
  <c r="N305" i="62"/>
  <c r="N306" i="62"/>
  <c r="N307" i="62"/>
  <c r="N308" i="62"/>
  <c r="N309" i="62"/>
  <c r="N310" i="62"/>
  <c r="N311" i="62"/>
  <c r="N312" i="62"/>
  <c r="N313" i="62"/>
  <c r="N314" i="62"/>
  <c r="N315" i="62"/>
  <c r="N316" i="62"/>
  <c r="N317" i="62"/>
  <c r="N318" i="62"/>
  <c r="N319" i="62"/>
  <c r="N320" i="62"/>
  <c r="N321" i="62"/>
  <c r="N322" i="62"/>
  <c r="N323" i="62"/>
  <c r="N324" i="62"/>
  <c r="N325" i="62"/>
  <c r="N326" i="62"/>
  <c r="N327" i="62"/>
  <c r="N328" i="62"/>
  <c r="N329" i="62"/>
  <c r="N330" i="62"/>
  <c r="N331" i="62"/>
  <c r="N332" i="62"/>
  <c r="N333" i="62"/>
  <c r="N334" i="62"/>
  <c r="N335" i="62"/>
  <c r="N336" i="62"/>
  <c r="N337" i="62"/>
  <c r="N338" i="62"/>
  <c r="N339" i="62"/>
  <c r="N340" i="62"/>
  <c r="N341" i="62"/>
  <c r="N342" i="62"/>
  <c r="N343" i="62"/>
  <c r="N344" i="62"/>
  <c r="N345" i="62"/>
  <c r="N346" i="62"/>
  <c r="N347" i="62"/>
  <c r="N348" i="62"/>
  <c r="N349" i="62"/>
  <c r="N350" i="62"/>
  <c r="N351" i="62"/>
  <c r="N352" i="62"/>
  <c r="N353" i="62"/>
  <c r="N354" i="62"/>
  <c r="N355" i="62"/>
  <c r="N356" i="62"/>
  <c r="N357" i="62"/>
  <c r="N358" i="62"/>
  <c r="N359" i="62"/>
  <c r="N360" i="62"/>
  <c r="N361" i="62"/>
  <c r="N362" i="62"/>
  <c r="N363" i="62"/>
  <c r="N364" i="62"/>
  <c r="N365" i="62"/>
  <c r="N366" i="62"/>
  <c r="N367" i="62"/>
  <c r="N368" i="62"/>
  <c r="N369" i="62"/>
  <c r="N370" i="62"/>
  <c r="N371" i="62"/>
  <c r="N372" i="62"/>
  <c r="N373" i="62"/>
  <c r="N374" i="62"/>
  <c r="N375" i="62"/>
  <c r="N376" i="62"/>
  <c r="N377" i="62"/>
  <c r="N378" i="62"/>
  <c r="N379" i="62"/>
  <c r="N380" i="62"/>
  <c r="N381" i="62"/>
  <c r="N382" i="62"/>
  <c r="N383" i="62"/>
  <c r="N384" i="62"/>
  <c r="N385" i="62"/>
  <c r="N386" i="62"/>
  <c r="N387" i="62"/>
  <c r="N388" i="62"/>
  <c r="N389" i="62"/>
  <c r="N390" i="62"/>
  <c r="N391" i="62"/>
  <c r="N392" i="62"/>
  <c r="N393" i="62"/>
  <c r="N394" i="62"/>
  <c r="N395" i="62"/>
  <c r="N396" i="62"/>
  <c r="N397" i="62"/>
  <c r="N398" i="62"/>
  <c r="N399" i="62"/>
  <c r="N400" i="62"/>
  <c r="N401" i="62"/>
  <c r="N402" i="62"/>
  <c r="N403" i="62"/>
  <c r="N404" i="62"/>
  <c r="N405" i="62"/>
  <c r="N406" i="62"/>
  <c r="N407" i="62"/>
  <c r="N408" i="62"/>
  <c r="N409" i="62"/>
  <c r="N410" i="62"/>
  <c r="N411" i="62"/>
  <c r="N412" i="62"/>
  <c r="N413" i="62"/>
  <c r="N414" i="62"/>
  <c r="N415" i="62"/>
  <c r="N416" i="62"/>
  <c r="N417" i="62"/>
  <c r="N418" i="62"/>
  <c r="N419" i="62"/>
  <c r="N420" i="62"/>
  <c r="N421" i="62"/>
  <c r="N422" i="62"/>
  <c r="N423" i="62"/>
  <c r="N424" i="62"/>
  <c r="N425" i="62"/>
  <c r="N426" i="62"/>
  <c r="N427" i="62"/>
  <c r="N428" i="62"/>
  <c r="N429" i="62"/>
  <c r="N430" i="62"/>
  <c r="N431" i="62"/>
  <c r="N432" i="62"/>
  <c r="N433" i="62"/>
  <c r="N434" i="62"/>
  <c r="N435" i="62"/>
  <c r="N436" i="62"/>
  <c r="N437" i="62"/>
  <c r="N438" i="62"/>
  <c r="N439" i="62"/>
  <c r="N440" i="62"/>
  <c r="N441" i="62"/>
  <c r="N442" i="62"/>
  <c r="N443" i="62"/>
  <c r="N444" i="62"/>
  <c r="N445" i="62"/>
  <c r="N446" i="62"/>
  <c r="N447" i="62"/>
  <c r="N448" i="62"/>
  <c r="N449" i="62"/>
  <c r="N450" i="62"/>
  <c r="N451" i="62"/>
  <c r="N452" i="62"/>
  <c r="N453" i="62"/>
  <c r="N454" i="62"/>
  <c r="N455" i="62"/>
  <c r="N456" i="62"/>
  <c r="N457" i="62"/>
  <c r="N458" i="62"/>
  <c r="N459" i="62"/>
  <c r="N460" i="62"/>
  <c r="N461" i="62"/>
  <c r="N462" i="62"/>
  <c r="N463" i="62"/>
  <c r="N464" i="62"/>
  <c r="N465" i="62"/>
  <c r="N466" i="62"/>
  <c r="N467" i="62"/>
  <c r="N468" i="62"/>
  <c r="N469" i="62"/>
  <c r="N470" i="62"/>
  <c r="N471" i="62"/>
  <c r="N472" i="62"/>
  <c r="N473" i="62"/>
  <c r="N474" i="62"/>
  <c r="N475" i="62"/>
  <c r="N476" i="62"/>
  <c r="N477" i="62"/>
  <c r="N478" i="62"/>
  <c r="N479" i="62"/>
  <c r="N480" i="62"/>
  <c r="N481" i="62"/>
  <c r="N482" i="62"/>
  <c r="N483" i="62"/>
  <c r="N484" i="62"/>
  <c r="N485" i="62"/>
  <c r="N486" i="62"/>
  <c r="N487" i="62"/>
  <c r="N488" i="62"/>
  <c r="N489" i="62"/>
  <c r="N490" i="62"/>
  <c r="N491" i="62"/>
  <c r="N492" i="62"/>
  <c r="N493" i="62"/>
  <c r="N494" i="62"/>
  <c r="N495" i="62"/>
  <c r="N496" i="62"/>
  <c r="N497" i="62"/>
  <c r="N498" i="62"/>
  <c r="N499" i="62"/>
  <c r="N500" i="62"/>
  <c r="N501" i="62"/>
  <c r="N502" i="62"/>
  <c r="N503" i="62"/>
  <c r="N504" i="62"/>
  <c r="N505" i="62"/>
  <c r="N506" i="62"/>
  <c r="N507" i="62"/>
  <c r="N508" i="62"/>
  <c r="N509" i="62"/>
  <c r="N510" i="62"/>
  <c r="N511" i="62"/>
  <c r="N512" i="62"/>
  <c r="N513" i="62"/>
  <c r="N514" i="62"/>
  <c r="N515" i="62"/>
  <c r="N516" i="62"/>
  <c r="N517" i="62"/>
  <c r="N518" i="62"/>
  <c r="N519" i="62"/>
  <c r="N520" i="62"/>
  <c r="N521" i="62"/>
  <c r="N522" i="62"/>
  <c r="N523" i="62"/>
  <c r="N524" i="62"/>
  <c r="N525" i="62"/>
  <c r="N526" i="62"/>
  <c r="N527" i="62"/>
  <c r="N528" i="62"/>
  <c r="N529" i="62"/>
  <c r="N530" i="62"/>
  <c r="N531" i="62"/>
  <c r="N532" i="62"/>
  <c r="N533" i="62"/>
  <c r="N534" i="62"/>
  <c r="N535" i="62"/>
  <c r="N536" i="62"/>
  <c r="N537" i="62"/>
  <c r="N538" i="62"/>
  <c r="N539" i="62"/>
  <c r="N540" i="62"/>
  <c r="N541" i="62"/>
  <c r="N542" i="62"/>
  <c r="N543" i="62"/>
  <c r="N544" i="62"/>
  <c r="N545" i="62"/>
  <c r="N546" i="62"/>
  <c r="N547" i="62"/>
  <c r="N548" i="62"/>
  <c r="N549" i="62"/>
  <c r="N550" i="62"/>
  <c r="N551" i="62"/>
  <c r="N552" i="62"/>
  <c r="N553" i="62"/>
  <c r="N554" i="62"/>
  <c r="N555" i="62"/>
  <c r="N556" i="62"/>
  <c r="N557" i="62"/>
  <c r="N558" i="62"/>
  <c r="N559" i="62"/>
  <c r="N560" i="62"/>
  <c r="N561" i="62"/>
  <c r="N562" i="62"/>
  <c r="N563" i="62"/>
  <c r="N564" i="62"/>
  <c r="N565" i="62"/>
  <c r="N566" i="62"/>
  <c r="N567" i="62"/>
  <c r="N568" i="62"/>
  <c r="N569" i="62"/>
  <c r="N570" i="62"/>
  <c r="N571" i="62"/>
  <c r="N572" i="62"/>
  <c r="N573" i="62"/>
  <c r="N574" i="62"/>
  <c r="N575" i="62"/>
  <c r="N576" i="62"/>
  <c r="N577" i="62"/>
  <c r="N578" i="62"/>
  <c r="N579" i="62"/>
  <c r="N580" i="62"/>
  <c r="N581" i="62"/>
  <c r="N582" i="62"/>
  <c r="N583" i="62"/>
  <c r="N584" i="62"/>
  <c r="N585" i="62"/>
  <c r="N586" i="62"/>
  <c r="N587" i="62"/>
  <c r="N588" i="62"/>
  <c r="N589" i="62"/>
  <c r="N590" i="62"/>
  <c r="N591" i="62"/>
  <c r="N592" i="62"/>
  <c r="N593" i="62"/>
  <c r="N594" i="62"/>
  <c r="N595" i="62"/>
  <c r="N596" i="62"/>
  <c r="N597" i="62"/>
  <c r="N598" i="62"/>
  <c r="N599" i="62"/>
  <c r="N600" i="62"/>
  <c r="N601" i="62"/>
  <c r="N602" i="62"/>
  <c r="N603" i="62"/>
  <c r="N604" i="62"/>
  <c r="N605" i="62"/>
  <c r="N606" i="62"/>
  <c r="N607" i="62"/>
  <c r="N608" i="62"/>
  <c r="N609" i="62"/>
  <c r="N610" i="62"/>
  <c r="N611" i="62"/>
  <c r="N612" i="62"/>
  <c r="N613" i="62"/>
  <c r="N614" i="62"/>
  <c r="N615" i="62"/>
  <c r="N616" i="62"/>
  <c r="N617" i="62"/>
  <c r="N618" i="62"/>
  <c r="N619" i="62"/>
  <c r="N620" i="62"/>
  <c r="N621" i="62"/>
  <c r="N622" i="62"/>
  <c r="N623" i="62"/>
  <c r="N624" i="62"/>
  <c r="N625" i="62"/>
  <c r="N626" i="62"/>
  <c r="N627" i="62"/>
  <c r="N628" i="62"/>
  <c r="N629" i="62"/>
  <c r="N630" i="62"/>
  <c r="N631" i="62"/>
  <c r="N632" i="62"/>
  <c r="N633" i="62"/>
  <c r="N634" i="62"/>
  <c r="N635" i="62"/>
  <c r="N636" i="62"/>
  <c r="N637" i="62"/>
  <c r="N638" i="62"/>
  <c r="N639" i="62"/>
  <c r="N640" i="62"/>
  <c r="N641" i="62"/>
  <c r="N642" i="62"/>
  <c r="N643" i="62"/>
  <c r="N644" i="62"/>
  <c r="N645" i="62"/>
  <c r="N646" i="62"/>
  <c r="N647" i="62"/>
  <c r="N648" i="62"/>
  <c r="N649" i="62"/>
  <c r="N650" i="62"/>
  <c r="N651" i="62"/>
  <c r="N652" i="62"/>
  <c r="N653" i="62"/>
  <c r="N654" i="62"/>
  <c r="N655" i="62"/>
  <c r="N656" i="62"/>
  <c r="N657" i="62"/>
  <c r="N658" i="62"/>
  <c r="N659" i="62"/>
  <c r="N660" i="62"/>
  <c r="N661" i="62"/>
  <c r="N662" i="62"/>
  <c r="N663" i="62"/>
  <c r="N664" i="62"/>
  <c r="N665" i="62"/>
  <c r="N666" i="62"/>
  <c r="N667" i="62"/>
  <c r="N668" i="62"/>
  <c r="N669" i="62"/>
  <c r="N670" i="62"/>
  <c r="N671" i="62"/>
  <c r="N672" i="62"/>
  <c r="N673" i="62"/>
  <c r="N674" i="62"/>
  <c r="N675" i="62"/>
  <c r="N676" i="62"/>
  <c r="N677" i="62"/>
  <c r="N678" i="62"/>
  <c r="N679" i="62"/>
  <c r="N680" i="62"/>
  <c r="N681" i="62"/>
  <c r="N682" i="62"/>
  <c r="N683" i="62"/>
  <c r="N684" i="62"/>
  <c r="N685" i="62"/>
  <c r="N686" i="62"/>
  <c r="N687" i="62"/>
  <c r="N688" i="62"/>
  <c r="N689" i="62"/>
  <c r="N690" i="62"/>
  <c r="N691" i="62"/>
  <c r="N692" i="62"/>
  <c r="N693" i="62"/>
  <c r="N694" i="62"/>
  <c r="N695" i="62"/>
  <c r="N696" i="62"/>
  <c r="N697" i="62"/>
  <c r="N698" i="62"/>
  <c r="N699" i="62"/>
  <c r="N700" i="62"/>
  <c r="N701" i="62"/>
  <c r="N702" i="62"/>
  <c r="N703" i="62"/>
  <c r="N704" i="62"/>
  <c r="N705" i="62"/>
  <c r="N706" i="62"/>
  <c r="N707" i="62"/>
  <c r="N708" i="62"/>
  <c r="N709" i="62"/>
  <c r="N710" i="62"/>
  <c r="N711" i="62"/>
  <c r="N712" i="62"/>
  <c r="N713" i="62"/>
  <c r="N714" i="62"/>
  <c r="N715" i="62"/>
  <c r="N716" i="62"/>
  <c r="N717" i="62"/>
  <c r="N718" i="62"/>
  <c r="N719" i="62"/>
  <c r="N720" i="62"/>
  <c r="N721" i="62"/>
  <c r="N722" i="62"/>
  <c r="N723" i="62"/>
  <c r="N724" i="62"/>
  <c r="N725" i="62"/>
  <c r="N726" i="62"/>
  <c r="N727" i="62"/>
  <c r="N728" i="62"/>
  <c r="N729" i="62"/>
  <c r="N730" i="62"/>
  <c r="N731" i="62"/>
  <c r="N732" i="62"/>
  <c r="N733" i="62"/>
  <c r="N734" i="62"/>
  <c r="N735" i="62"/>
  <c r="N736" i="62"/>
  <c r="N737" i="62"/>
  <c r="N738" i="62"/>
  <c r="N739" i="62"/>
  <c r="N740" i="62"/>
  <c r="N741" i="62"/>
  <c r="N742" i="62"/>
  <c r="N743" i="62"/>
  <c r="N744" i="62"/>
  <c r="N745" i="62"/>
  <c r="N746" i="62"/>
  <c r="N747" i="62"/>
  <c r="N748" i="62"/>
  <c r="N749" i="62"/>
  <c r="N750" i="62"/>
  <c r="N751" i="62"/>
  <c r="N752" i="62"/>
  <c r="N753" i="62"/>
  <c r="N754" i="62"/>
  <c r="N755" i="62"/>
  <c r="N756" i="62"/>
  <c r="N757" i="62"/>
  <c r="N758" i="62"/>
  <c r="N759" i="62"/>
  <c r="N760" i="62"/>
  <c r="N761" i="62"/>
  <c r="N762" i="62"/>
  <c r="N763" i="62"/>
  <c r="N764" i="62"/>
  <c r="N765" i="62"/>
  <c r="N766" i="62"/>
  <c r="N767" i="62"/>
  <c r="N768" i="62"/>
  <c r="N769" i="62"/>
  <c r="N770" i="62"/>
  <c r="N771" i="62"/>
  <c r="N772" i="62"/>
  <c r="N773" i="62"/>
  <c r="N774" i="62"/>
  <c r="N775" i="62"/>
  <c r="N776" i="62"/>
  <c r="N777" i="62"/>
  <c r="N778" i="62"/>
  <c r="N779" i="62"/>
  <c r="N780" i="62"/>
  <c r="N781" i="62"/>
  <c r="N782" i="62"/>
  <c r="N783" i="62"/>
  <c r="N784" i="62"/>
  <c r="N785" i="62"/>
  <c r="N786" i="62"/>
  <c r="N787" i="62"/>
  <c r="N788" i="62"/>
  <c r="N789" i="62"/>
  <c r="N790" i="62"/>
  <c r="N791" i="62"/>
  <c r="N792" i="62"/>
  <c r="N793" i="62"/>
  <c r="N794" i="62"/>
  <c r="N795" i="62"/>
  <c r="N796" i="62"/>
  <c r="N797" i="62"/>
  <c r="N798" i="62"/>
  <c r="N799" i="62"/>
  <c r="N800" i="62"/>
  <c r="N801" i="62"/>
  <c r="N802" i="62"/>
  <c r="N803" i="62"/>
  <c r="N804" i="62"/>
  <c r="N805" i="62"/>
  <c r="N806" i="62"/>
  <c r="N807" i="62"/>
  <c r="N808" i="62"/>
  <c r="N809" i="62"/>
  <c r="N810" i="62"/>
  <c r="N811" i="62"/>
  <c r="N812" i="62"/>
  <c r="N813" i="62"/>
  <c r="N814" i="62"/>
  <c r="N815" i="62"/>
  <c r="N816" i="62"/>
  <c r="N817" i="62"/>
  <c r="N818" i="62"/>
  <c r="N819" i="62"/>
  <c r="N820" i="62"/>
  <c r="N821" i="62"/>
  <c r="N822" i="62"/>
  <c r="N823" i="62"/>
  <c r="N824" i="62"/>
  <c r="N825" i="62"/>
  <c r="N826" i="62"/>
  <c r="N827" i="62"/>
  <c r="N828" i="62"/>
  <c r="N829" i="62"/>
  <c r="N830" i="62"/>
  <c r="N831" i="62"/>
  <c r="N832" i="62"/>
  <c r="N833" i="62"/>
  <c r="N834" i="62"/>
  <c r="N835" i="62"/>
  <c r="N836" i="62"/>
  <c r="N837" i="62"/>
  <c r="N838" i="62"/>
  <c r="N839" i="62"/>
  <c r="N840" i="62"/>
  <c r="N841" i="62"/>
  <c r="N842" i="62"/>
  <c r="N843" i="62"/>
  <c r="N844" i="62"/>
  <c r="N845" i="62"/>
  <c r="N846" i="62"/>
  <c r="N847" i="62"/>
  <c r="N848" i="62"/>
  <c r="N849" i="62"/>
  <c r="N850" i="62"/>
  <c r="N851" i="62"/>
  <c r="N852" i="62"/>
  <c r="N853" i="62"/>
  <c r="N854" i="62"/>
  <c r="N855" i="62"/>
  <c r="N856" i="62"/>
  <c r="N857" i="62"/>
  <c r="N858" i="62"/>
  <c r="N859" i="62"/>
  <c r="N860" i="62"/>
  <c r="N861" i="62"/>
  <c r="N862" i="62"/>
  <c r="N863" i="62"/>
  <c r="N864" i="62"/>
  <c r="N865" i="62"/>
  <c r="N866" i="62"/>
  <c r="N867" i="62"/>
  <c r="N868" i="62"/>
  <c r="N869" i="62"/>
  <c r="N870" i="62"/>
  <c r="N871" i="62"/>
  <c r="N872" i="62"/>
  <c r="N873" i="62"/>
  <c r="N874" i="62"/>
  <c r="N875" i="62"/>
  <c r="N876" i="62"/>
  <c r="N877" i="62"/>
  <c r="N878" i="62"/>
  <c r="N879" i="62"/>
  <c r="N880" i="62"/>
  <c r="N881" i="62"/>
  <c r="N882" i="62"/>
  <c r="N883" i="62"/>
  <c r="N884" i="62"/>
  <c r="N885" i="62"/>
  <c r="N886" i="62"/>
  <c r="N887" i="62"/>
  <c r="N888" i="62"/>
  <c r="N889" i="62"/>
  <c r="N890" i="62"/>
  <c r="N891" i="62"/>
  <c r="N892" i="62"/>
  <c r="N893" i="62"/>
  <c r="N894" i="62"/>
  <c r="N895" i="62"/>
  <c r="N896" i="62"/>
  <c r="N897" i="62"/>
  <c r="N898" i="62"/>
  <c r="N899" i="62"/>
  <c r="N900" i="62"/>
  <c r="N901" i="62"/>
  <c r="N902" i="62"/>
  <c r="N903" i="62"/>
  <c r="N904" i="62"/>
  <c r="N905" i="62"/>
  <c r="N906" i="62"/>
  <c r="N907" i="62"/>
  <c r="N908" i="62"/>
  <c r="N909" i="62"/>
  <c r="N910" i="62"/>
  <c r="N911" i="62"/>
  <c r="N912" i="62"/>
  <c r="N913" i="62"/>
  <c r="N914" i="62"/>
  <c r="N915" i="62"/>
  <c r="N916" i="62"/>
  <c r="N917" i="62"/>
  <c r="N918" i="62"/>
  <c r="N919" i="62"/>
  <c r="N920" i="62"/>
  <c r="N921" i="62"/>
  <c r="N922" i="62"/>
  <c r="N923" i="62"/>
  <c r="N924" i="62"/>
  <c r="N925" i="62"/>
  <c r="N926" i="62"/>
  <c r="N927" i="62"/>
  <c r="N928" i="62"/>
  <c r="N929" i="62"/>
  <c r="N930" i="62"/>
  <c r="N931" i="62"/>
  <c r="N932" i="62"/>
  <c r="N933" i="62"/>
  <c r="N934" i="62"/>
  <c r="N935" i="62"/>
  <c r="N936" i="62"/>
  <c r="N937" i="62"/>
  <c r="N938" i="62"/>
  <c r="N939" i="62"/>
  <c r="N940" i="62"/>
  <c r="N941" i="62"/>
  <c r="N942" i="62"/>
  <c r="N943" i="62"/>
  <c r="N944" i="62"/>
  <c r="N945" i="62"/>
  <c r="N946" i="62"/>
  <c r="N947" i="62"/>
  <c r="N948" i="62"/>
  <c r="N949" i="62"/>
  <c r="N950" i="62"/>
  <c r="N951" i="62"/>
  <c r="N952" i="62"/>
  <c r="N953" i="62"/>
  <c r="N954" i="62"/>
  <c r="N955" i="62"/>
  <c r="N956" i="62"/>
  <c r="N957" i="62"/>
  <c r="N958" i="62"/>
  <c r="N959" i="62"/>
  <c r="N960" i="62"/>
  <c r="N961" i="62"/>
  <c r="N962" i="62"/>
  <c r="N963" i="62"/>
  <c r="N964" i="62"/>
  <c r="N965" i="62"/>
  <c r="N966" i="62"/>
  <c r="N967" i="62"/>
  <c r="N968" i="62"/>
  <c r="N969" i="62"/>
  <c r="N970" i="62"/>
  <c r="N971" i="62"/>
  <c r="N972" i="62"/>
  <c r="N973" i="62"/>
  <c r="N974" i="62"/>
  <c r="N975" i="62"/>
  <c r="N976" i="62"/>
  <c r="N977" i="62"/>
  <c r="N978" i="62"/>
  <c r="N979" i="62"/>
  <c r="N980" i="62"/>
  <c r="N981" i="62"/>
  <c r="N982" i="62"/>
  <c r="N983" i="62"/>
  <c r="N984" i="62"/>
  <c r="N985" i="62"/>
  <c r="N986" i="62"/>
  <c r="N987" i="62"/>
  <c r="N988" i="62"/>
  <c r="N989" i="62"/>
  <c r="N990" i="62"/>
  <c r="N991" i="62"/>
  <c r="N992" i="62"/>
  <c r="N993" i="62"/>
  <c r="N994" i="62"/>
  <c r="N995" i="62"/>
  <c r="N996" i="62"/>
  <c r="N997" i="62"/>
  <c r="N998" i="62"/>
  <c r="N999" i="62"/>
  <c r="N1000" i="62"/>
  <c r="N1001" i="62"/>
  <c r="N1002" i="62"/>
  <c r="N1003" i="62"/>
  <c r="N1004" i="62"/>
  <c r="N1005" i="62"/>
  <c r="N1006" i="62"/>
  <c r="N1007" i="62"/>
  <c r="N1008" i="62"/>
  <c r="N1009" i="62"/>
  <c r="N1010" i="62"/>
  <c r="N1011" i="62"/>
  <c r="N1012" i="62"/>
  <c r="N1013" i="62"/>
  <c r="N1014" i="62"/>
  <c r="N1015" i="62"/>
  <c r="N1016" i="62"/>
  <c r="N1017" i="62"/>
  <c r="N1018" i="62"/>
  <c r="N1019" i="62"/>
  <c r="N1020" i="62"/>
  <c r="N1021" i="62"/>
  <c r="N1022" i="62"/>
  <c r="N1023" i="62"/>
  <c r="N1024" i="62"/>
  <c r="N1025" i="62"/>
  <c r="N1026" i="62"/>
  <c r="N1027" i="62"/>
  <c r="N1028" i="62"/>
  <c r="N1029" i="62"/>
  <c r="N1030" i="62"/>
  <c r="N1031" i="62"/>
  <c r="N1032" i="62"/>
  <c r="N1033" i="62"/>
  <c r="N1034" i="62"/>
  <c r="N1035" i="62"/>
  <c r="N1036" i="62"/>
  <c r="N1037" i="62"/>
  <c r="N1038" i="62"/>
  <c r="N1039" i="62"/>
  <c r="N1040" i="62"/>
  <c r="N1041" i="62"/>
  <c r="N1042" i="62"/>
  <c r="N1043" i="62"/>
  <c r="N1044" i="62"/>
  <c r="N1045" i="62"/>
  <c r="N1046" i="62"/>
  <c r="N1047" i="62"/>
  <c r="N1048" i="62"/>
  <c r="N1049" i="62"/>
  <c r="N1050" i="62"/>
  <c r="N1051" i="62"/>
  <c r="N1052" i="62"/>
  <c r="N1053" i="62"/>
  <c r="N1054" i="62"/>
  <c r="N1055" i="62"/>
  <c r="N1056" i="62"/>
  <c r="N1057" i="62"/>
  <c r="N1058" i="62"/>
  <c r="N1059" i="62"/>
  <c r="N1060" i="62"/>
  <c r="N1061" i="62"/>
  <c r="N1062" i="62"/>
  <c r="N1063" i="62"/>
  <c r="N1064" i="62"/>
  <c r="N1065" i="62"/>
  <c r="N1066" i="62"/>
  <c r="N1067" i="62"/>
  <c r="N1068" i="62"/>
  <c r="N1069" i="62"/>
  <c r="N1070" i="62"/>
  <c r="N1071" i="62"/>
  <c r="N1072" i="62"/>
  <c r="N1073" i="62"/>
  <c r="N1074" i="62"/>
  <c r="N1075" i="62"/>
  <c r="N1076" i="62"/>
  <c r="N1077" i="62"/>
  <c r="N1078" i="62"/>
  <c r="N1079" i="62"/>
  <c r="N1080" i="62"/>
  <c r="N1081" i="62"/>
  <c r="N1082" i="62"/>
  <c r="N1083" i="62"/>
  <c r="N1084" i="62"/>
  <c r="N1085" i="62"/>
  <c r="N1086" i="62"/>
  <c r="N1087" i="62"/>
  <c r="N1088" i="62"/>
  <c r="N1089" i="62"/>
  <c r="N1090" i="62"/>
  <c r="N1091" i="62"/>
  <c r="N1092" i="62"/>
  <c r="N1093" i="62"/>
  <c r="N1094" i="62"/>
  <c r="N1095" i="62"/>
  <c r="N1096" i="62"/>
  <c r="N1097" i="62"/>
  <c r="N1098" i="62"/>
  <c r="N1099" i="62"/>
  <c r="N1100" i="62"/>
  <c r="N1101" i="62"/>
  <c r="N1102" i="62"/>
  <c r="N1103" i="62"/>
  <c r="N1104" i="62"/>
  <c r="N1105" i="62"/>
  <c r="N1106" i="62"/>
  <c r="N1107" i="62"/>
  <c r="N1108" i="62"/>
  <c r="N1109" i="62"/>
  <c r="N1110" i="62"/>
  <c r="N1111" i="62"/>
  <c r="N1112" i="62"/>
  <c r="N1113" i="62"/>
  <c r="N1114" i="62"/>
  <c r="N1115" i="62"/>
  <c r="N1116" i="62"/>
  <c r="N1117" i="62"/>
  <c r="N1118" i="62"/>
  <c r="N1119" i="62"/>
  <c r="N1120" i="62"/>
  <c r="N1121" i="62"/>
  <c r="N1122" i="62"/>
  <c r="N1123" i="62"/>
  <c r="N1124" i="62"/>
  <c r="N1125" i="62"/>
  <c r="N1126" i="62"/>
  <c r="N1127" i="62"/>
  <c r="N1128" i="62"/>
  <c r="N1129" i="62"/>
  <c r="N1130" i="62"/>
  <c r="N1131" i="62"/>
  <c r="N1132" i="62"/>
  <c r="N1133" i="62"/>
  <c r="N1134" i="62"/>
  <c r="N1135" i="62"/>
  <c r="N1136" i="62"/>
  <c r="N1137" i="62"/>
  <c r="N1138" i="62"/>
  <c r="N1139" i="62"/>
  <c r="N1140" i="62"/>
  <c r="N1141" i="62"/>
  <c r="N1142" i="62"/>
  <c r="N1143" i="62"/>
  <c r="N1144" i="62"/>
  <c r="N1145" i="62"/>
  <c r="N1146" i="62"/>
  <c r="N1147" i="62"/>
  <c r="N1148" i="62"/>
  <c r="N1149" i="62"/>
  <c r="N1150" i="62"/>
  <c r="N1151" i="62"/>
  <c r="N1152" i="62"/>
  <c r="N1153" i="62"/>
  <c r="N1154" i="62"/>
  <c r="N1155" i="62"/>
  <c r="N1156" i="62"/>
  <c r="N1157" i="62"/>
  <c r="N1158" i="62"/>
  <c r="N1159" i="62"/>
  <c r="N1160" i="62"/>
  <c r="N1161" i="62"/>
  <c r="N1162" i="62"/>
  <c r="N1163" i="62"/>
  <c r="N1164" i="62"/>
  <c r="N1165" i="62"/>
  <c r="N1166" i="62"/>
  <c r="N1167" i="62"/>
  <c r="N1168" i="62"/>
  <c r="N1169" i="62"/>
  <c r="N1170" i="62"/>
  <c r="N1171" i="62"/>
  <c r="N1172" i="62"/>
  <c r="N1173" i="62"/>
  <c r="N1174" i="62"/>
  <c r="N1175" i="62"/>
  <c r="N1176" i="62"/>
  <c r="N1177" i="62"/>
  <c r="N1178" i="62"/>
  <c r="N1179" i="62"/>
  <c r="N1180" i="62"/>
  <c r="N1181" i="62"/>
  <c r="N1182" i="62"/>
  <c r="N1183" i="62"/>
  <c r="N1184" i="62"/>
  <c r="N1185" i="62"/>
  <c r="N1186" i="62"/>
  <c r="N1187" i="62"/>
  <c r="N1188" i="62"/>
  <c r="N1189" i="62"/>
  <c r="N1190" i="62"/>
  <c r="N1191" i="62"/>
  <c r="N1192" i="62"/>
  <c r="N1193" i="62"/>
  <c r="N1194" i="62"/>
  <c r="N1195" i="62"/>
  <c r="N1196" i="62"/>
  <c r="N1197" i="62"/>
  <c r="N1198" i="62"/>
  <c r="N1199" i="62"/>
  <c r="N1200" i="62"/>
  <c r="N1201" i="62"/>
  <c r="N1202" i="62"/>
  <c r="N1203" i="62"/>
  <c r="N1204" i="62"/>
  <c r="N1205" i="62"/>
  <c r="N1206" i="62"/>
  <c r="N1207" i="62"/>
  <c r="N1208" i="62"/>
  <c r="N1209" i="62"/>
  <c r="N1210" i="62"/>
  <c r="N1211" i="62"/>
  <c r="N1212" i="62"/>
  <c r="N1213" i="62"/>
  <c r="N1214" i="62"/>
  <c r="N1215" i="62"/>
  <c r="N1216" i="62"/>
  <c r="N1217" i="62"/>
  <c r="N1218" i="62"/>
  <c r="N1219" i="62"/>
  <c r="N1220" i="62"/>
  <c r="N1221" i="62"/>
  <c r="N1222" i="62"/>
  <c r="N1223" i="62"/>
  <c r="N1224" i="62"/>
  <c r="N1225" i="62"/>
  <c r="N1226" i="62"/>
  <c r="N1227" i="62"/>
  <c r="N1228" i="62"/>
  <c r="N1229" i="62"/>
  <c r="N1230" i="62"/>
  <c r="N1231" i="62"/>
  <c r="N1232" i="62"/>
  <c r="N1233" i="62"/>
  <c r="N1234" i="62"/>
  <c r="N1235" i="62"/>
  <c r="N1236" i="62"/>
  <c r="N1237" i="62"/>
  <c r="N1238" i="62"/>
  <c r="N1239" i="62"/>
  <c r="N1240" i="62"/>
  <c r="N1241" i="62"/>
  <c r="N1242" i="62"/>
  <c r="N1243" i="62"/>
  <c r="N1244" i="62"/>
  <c r="N1245" i="62"/>
  <c r="N1246" i="62"/>
  <c r="N1247" i="62"/>
  <c r="N1248" i="62"/>
  <c r="N1249" i="62"/>
  <c r="N1250" i="62"/>
  <c r="N1251" i="62"/>
  <c r="N1252" i="62"/>
  <c r="N1253" i="62"/>
  <c r="N1254" i="62"/>
  <c r="N1255" i="62"/>
  <c r="N1256" i="62"/>
  <c r="N1257" i="62"/>
  <c r="N1258" i="62"/>
  <c r="N1259" i="62"/>
  <c r="N1260" i="62"/>
  <c r="N1261" i="62"/>
  <c r="N1262" i="62"/>
  <c r="N1263" i="62"/>
  <c r="N1264" i="62"/>
  <c r="N1265" i="62"/>
  <c r="N1266" i="62"/>
  <c r="N1267" i="62"/>
  <c r="N1268" i="62"/>
  <c r="N1269" i="62"/>
  <c r="N1270" i="62"/>
  <c r="N1271" i="62"/>
  <c r="N1272" i="62"/>
  <c r="N1273" i="62"/>
  <c r="N1274" i="62"/>
  <c r="N1275" i="62"/>
  <c r="N1276" i="62"/>
  <c r="N1277" i="62"/>
  <c r="N1278" i="62"/>
  <c r="N1279" i="62"/>
  <c r="N1280" i="62"/>
  <c r="N1281" i="62"/>
  <c r="N1282" i="62"/>
  <c r="N1283" i="62"/>
  <c r="N1284" i="62"/>
  <c r="N1285" i="62"/>
  <c r="N1286" i="62"/>
  <c r="N1287" i="62"/>
  <c r="N1288" i="62"/>
  <c r="N1289" i="62"/>
  <c r="N1290" i="62"/>
  <c r="N1291" i="62"/>
  <c r="N1292" i="62"/>
  <c r="N1293" i="62"/>
  <c r="N1294" i="62"/>
  <c r="N1295" i="62"/>
  <c r="N1296" i="62"/>
  <c r="N1297" i="62"/>
  <c r="N1298" i="62"/>
  <c r="N1299" i="62"/>
  <c r="N1300" i="62"/>
  <c r="N1301" i="62"/>
  <c r="N1302" i="62"/>
  <c r="N1303" i="62"/>
  <c r="N1304" i="62"/>
  <c r="N1305" i="62"/>
  <c r="N1306" i="62"/>
  <c r="N1307" i="62"/>
  <c r="N1308" i="62"/>
  <c r="N1309" i="62"/>
  <c r="N1310" i="62"/>
  <c r="N1311" i="62"/>
  <c r="N1312" i="62"/>
  <c r="N1313" i="62"/>
  <c r="N1314" i="62"/>
  <c r="N1315" i="62"/>
  <c r="N1316" i="62"/>
  <c r="N1317" i="62"/>
  <c r="N1318" i="62"/>
  <c r="N1319" i="62"/>
  <c r="N1320" i="62"/>
  <c r="N1321" i="62"/>
  <c r="N1322" i="62"/>
  <c r="N1323" i="62"/>
  <c r="N1324" i="62"/>
  <c r="N1325" i="62"/>
  <c r="N1326" i="62"/>
  <c r="N1327" i="62"/>
  <c r="N1328" i="62"/>
  <c r="N1329" i="62"/>
  <c r="N1330" i="62"/>
  <c r="N1331" i="62"/>
  <c r="N1332" i="62"/>
  <c r="N1333" i="62"/>
  <c r="N1334" i="62"/>
  <c r="N1335" i="62"/>
  <c r="N1336" i="62"/>
  <c r="N1337" i="62"/>
  <c r="N1338" i="62"/>
  <c r="N1339" i="62"/>
  <c r="N1340" i="62"/>
  <c r="N1341" i="62"/>
  <c r="N1342" i="62"/>
  <c r="N1343" i="62"/>
  <c r="N1344" i="62"/>
  <c r="N1345" i="62"/>
  <c r="N1346" i="62"/>
  <c r="N1347" i="62"/>
  <c r="N1348" i="62"/>
  <c r="N1349" i="62"/>
  <c r="N1350" i="62"/>
  <c r="N1351" i="62"/>
  <c r="N1352" i="62"/>
  <c r="N1353" i="62"/>
  <c r="N1354" i="62"/>
  <c r="N1355" i="62"/>
  <c r="N1356" i="62"/>
  <c r="N1357" i="62"/>
  <c r="N1358" i="62"/>
  <c r="N1359" i="62"/>
  <c r="N1360" i="62"/>
  <c r="N1361" i="62"/>
  <c r="N1362" i="62"/>
  <c r="N1363" i="62"/>
  <c r="N1364" i="62"/>
  <c r="N1365" i="62"/>
  <c r="N1366" i="62"/>
  <c r="N1367" i="62"/>
  <c r="N1368" i="62"/>
  <c r="N1369" i="62"/>
  <c r="N1370" i="62"/>
  <c r="N1371" i="62"/>
  <c r="N1372" i="62"/>
  <c r="N1373" i="62"/>
  <c r="N1374" i="62"/>
  <c r="N1375" i="62"/>
  <c r="N1376" i="62"/>
  <c r="N1377" i="62"/>
  <c r="N1378" i="62"/>
  <c r="N1379" i="62"/>
  <c r="N1380" i="62"/>
  <c r="N1381" i="62"/>
  <c r="N1382" i="62"/>
  <c r="N1383" i="62"/>
  <c r="N1384" i="62"/>
  <c r="N1385" i="62"/>
  <c r="N1386" i="62"/>
  <c r="N1387" i="62"/>
  <c r="N1388" i="62"/>
  <c r="N1389" i="62"/>
  <c r="N1390" i="62"/>
  <c r="N1391" i="62"/>
  <c r="N1392" i="62"/>
  <c r="N1393" i="62"/>
  <c r="N1394" i="62"/>
  <c r="N1395" i="62"/>
  <c r="N1396" i="62"/>
  <c r="N1397" i="62"/>
  <c r="N1398" i="62"/>
  <c r="N1399" i="62"/>
  <c r="N1400" i="62"/>
  <c r="N1401" i="62"/>
  <c r="N1402" i="62"/>
  <c r="N1403" i="62"/>
  <c r="N1404" i="62"/>
  <c r="N1405" i="62"/>
  <c r="N1406" i="62"/>
  <c r="N1407" i="62"/>
  <c r="N1408" i="62"/>
  <c r="N1409" i="62"/>
  <c r="N1410" i="62"/>
  <c r="N1411" i="62"/>
  <c r="N1412" i="62"/>
  <c r="N1413" i="62"/>
  <c r="N1414" i="62"/>
  <c r="N1415" i="62"/>
  <c r="N1416" i="62"/>
  <c r="N1417" i="62"/>
  <c r="N1418" i="62"/>
  <c r="N1419" i="62"/>
  <c r="N1420" i="62"/>
  <c r="N1421" i="62"/>
  <c r="N1422" i="62"/>
  <c r="N1423" i="62"/>
  <c r="N1424" i="62"/>
  <c r="N1425" i="62"/>
  <c r="N1426" i="62"/>
  <c r="N1427" i="62"/>
  <c r="N1428" i="62"/>
  <c r="N1429" i="62"/>
  <c r="N1430" i="62"/>
  <c r="N1431" i="62"/>
  <c r="N1432" i="62"/>
  <c r="N1433" i="62"/>
  <c r="N1434" i="62"/>
  <c r="N1435" i="62"/>
  <c r="N1436" i="62"/>
  <c r="N1437" i="62"/>
  <c r="N1438" i="62"/>
  <c r="N1439" i="62"/>
  <c r="N1440" i="62"/>
  <c r="N1441" i="62"/>
  <c r="N1442" i="62"/>
  <c r="N1443" i="62"/>
  <c r="N1444" i="62"/>
  <c r="N1445" i="62"/>
  <c r="N1446" i="62"/>
  <c r="N1447" i="62"/>
  <c r="N1448" i="62"/>
  <c r="N1449" i="62"/>
  <c r="N1450" i="62"/>
  <c r="N1451" i="62"/>
  <c r="N1452" i="62"/>
  <c r="N1453" i="62"/>
  <c r="N1454" i="62"/>
  <c r="N1455" i="62"/>
  <c r="N1456" i="62"/>
  <c r="N1457" i="62"/>
  <c r="N1458" i="62"/>
  <c r="N1459" i="62"/>
  <c r="N1460" i="62"/>
  <c r="N1461" i="62"/>
  <c r="N1462" i="62"/>
  <c r="N1463" i="62"/>
  <c r="N1464" i="62"/>
  <c r="N1465" i="62"/>
  <c r="N1466" i="62"/>
  <c r="N1467" i="62"/>
  <c r="N1468" i="62"/>
  <c r="N1469" i="62"/>
  <c r="N1470" i="62"/>
  <c r="N1471" i="62"/>
  <c r="N1472" i="62"/>
  <c r="N1473" i="62"/>
  <c r="N1474" i="62"/>
  <c r="N1475" i="62"/>
  <c r="N1476" i="62"/>
  <c r="N1477" i="62"/>
  <c r="N1478" i="62"/>
  <c r="N1479" i="62"/>
  <c r="N1480" i="62"/>
  <c r="N1481" i="62"/>
  <c r="N1482" i="62"/>
  <c r="N1483" i="62"/>
  <c r="N1484" i="62"/>
  <c r="N1485" i="62"/>
  <c r="N1486" i="62"/>
  <c r="N1487" i="62"/>
  <c r="N1488" i="62"/>
  <c r="N1489" i="62"/>
  <c r="N1490" i="62"/>
  <c r="N1491" i="62"/>
  <c r="N1492" i="62"/>
  <c r="N1493" i="62"/>
  <c r="N1494" i="62"/>
  <c r="N1495" i="62"/>
  <c r="N1496" i="62"/>
  <c r="N1497" i="62"/>
  <c r="N1498" i="62"/>
  <c r="N1499" i="62"/>
  <c r="N1500" i="62"/>
  <c r="N1501" i="62"/>
  <c r="N1502" i="62"/>
  <c r="N1503" i="62"/>
  <c r="N1504" i="62"/>
  <c r="N1505" i="62"/>
  <c r="N1506" i="62"/>
  <c r="N1507" i="62"/>
  <c r="N1508" i="62"/>
  <c r="N1509" i="62"/>
  <c r="N1510" i="62"/>
  <c r="N1511" i="62"/>
  <c r="N1512" i="62"/>
  <c r="N1513" i="62"/>
  <c r="N1514" i="62"/>
  <c r="N1515" i="62"/>
  <c r="N1516" i="62"/>
  <c r="N1517" i="62"/>
  <c r="N1518" i="62"/>
  <c r="N1519" i="62"/>
  <c r="N1520" i="62"/>
  <c r="N1521" i="62"/>
  <c r="N1522" i="62"/>
  <c r="N1523" i="62"/>
  <c r="N1524" i="62"/>
  <c r="N1525" i="62"/>
  <c r="N1526" i="62"/>
  <c r="N1527" i="62"/>
  <c r="N1528" i="62"/>
  <c r="N1529" i="62"/>
  <c r="N1530" i="62"/>
  <c r="N1531" i="62"/>
  <c r="N1532" i="62"/>
  <c r="N1533" i="62"/>
  <c r="N1534" i="62"/>
  <c r="N1535" i="62"/>
  <c r="N1536" i="62"/>
  <c r="N1537" i="62"/>
  <c r="N1538" i="62"/>
  <c r="N1539" i="62"/>
  <c r="N1540" i="62"/>
  <c r="N1541" i="62"/>
  <c r="N1542" i="62"/>
  <c r="N1543" i="62"/>
  <c r="N1544" i="62"/>
  <c r="N1545" i="62"/>
  <c r="N1546" i="62"/>
  <c r="N1547" i="62"/>
  <c r="N1548" i="62"/>
  <c r="N1549" i="62"/>
  <c r="N1550" i="62"/>
  <c r="N1551" i="62"/>
  <c r="N1552" i="62"/>
  <c r="N1553" i="62"/>
  <c r="N1554" i="62"/>
  <c r="N1555" i="62"/>
  <c r="N1556" i="62"/>
  <c r="N1557" i="62"/>
  <c r="N1558" i="62"/>
  <c r="N1559" i="62"/>
  <c r="N1560" i="62"/>
  <c r="N1561" i="62"/>
  <c r="N1562" i="62"/>
  <c r="N1563" i="62"/>
  <c r="N1564" i="62"/>
  <c r="N1565" i="62"/>
  <c r="N1566" i="62"/>
  <c r="N1567" i="62"/>
  <c r="N1568" i="62"/>
  <c r="N1569" i="62"/>
  <c r="N1570" i="62"/>
  <c r="N1571" i="62"/>
  <c r="N1572" i="62"/>
  <c r="N1573" i="62"/>
  <c r="N1574" i="62"/>
  <c r="N1575" i="62"/>
  <c r="N1576" i="62"/>
  <c r="N1577" i="62"/>
  <c r="N1578" i="62"/>
  <c r="N1579" i="62"/>
  <c r="N1580" i="62"/>
  <c r="N1581" i="62"/>
  <c r="N1582" i="62"/>
  <c r="N1583" i="62"/>
  <c r="N1584" i="62"/>
  <c r="N1585" i="62"/>
  <c r="N1586" i="62"/>
  <c r="N1587" i="62"/>
  <c r="N1588" i="62"/>
  <c r="N1589" i="62"/>
  <c r="N1590" i="62"/>
  <c r="N1591" i="62"/>
  <c r="N1592" i="62"/>
  <c r="N1593" i="62"/>
  <c r="N1594" i="62"/>
  <c r="N1595" i="62"/>
  <c r="N1596" i="62"/>
  <c r="N1597" i="62"/>
  <c r="N1598" i="62"/>
  <c r="N1599" i="62"/>
  <c r="N1600" i="62"/>
  <c r="N1601" i="62"/>
  <c r="N1602" i="62"/>
  <c r="N1603" i="62"/>
  <c r="N1604" i="62"/>
  <c r="N1605" i="62"/>
  <c r="N1606" i="62"/>
  <c r="N1607" i="62"/>
  <c r="N1608" i="62"/>
  <c r="N1609" i="62"/>
  <c r="N1610" i="62"/>
  <c r="N1611" i="62"/>
  <c r="N1612" i="62"/>
  <c r="N1613" i="62"/>
  <c r="N1614" i="62"/>
  <c r="N1615" i="62"/>
  <c r="N1616" i="62"/>
  <c r="N1617" i="62"/>
  <c r="N1618" i="62"/>
  <c r="N1619" i="62"/>
  <c r="N1620" i="62"/>
  <c r="N1621" i="62"/>
  <c r="N1622" i="62"/>
  <c r="N1623" i="62"/>
  <c r="N1624" i="62"/>
  <c r="N1625" i="62"/>
  <c r="N1626" i="62"/>
  <c r="N1627" i="62"/>
  <c r="N1628" i="62"/>
  <c r="N1629" i="62"/>
  <c r="N1630" i="62"/>
  <c r="N1631" i="62"/>
  <c r="N1632" i="62"/>
  <c r="N1633" i="62"/>
  <c r="N1634" i="62"/>
  <c r="N1635" i="62"/>
  <c r="N1636" i="62"/>
  <c r="N1637" i="62"/>
  <c r="N1638" i="62"/>
  <c r="N1639" i="62"/>
  <c r="N1640" i="62"/>
  <c r="N1641" i="62"/>
  <c r="N1642" i="62"/>
  <c r="N1643" i="62"/>
  <c r="N1644" i="62"/>
  <c r="N1645" i="62"/>
  <c r="N1646" i="62"/>
  <c r="N1647" i="62"/>
  <c r="N1648" i="62"/>
  <c r="N1649" i="62"/>
  <c r="N1650" i="62"/>
  <c r="N1651" i="62"/>
  <c r="N1652" i="62"/>
  <c r="N1653" i="62"/>
  <c r="N1654" i="62"/>
  <c r="N1655" i="62"/>
  <c r="N1656" i="62"/>
  <c r="N1657" i="62"/>
  <c r="N1658" i="62"/>
  <c r="N1659" i="62"/>
  <c r="N1660" i="62"/>
  <c r="N1661" i="62"/>
  <c r="N1662" i="62"/>
  <c r="N1663" i="62"/>
  <c r="N1664" i="62"/>
  <c r="N1665" i="62"/>
  <c r="N1666" i="62"/>
  <c r="N1667" i="62"/>
  <c r="N1668" i="62"/>
  <c r="N1669" i="62"/>
  <c r="N1670" i="62"/>
  <c r="N1671" i="62"/>
  <c r="N1672" i="62"/>
  <c r="N1673" i="62"/>
  <c r="N1674" i="62"/>
  <c r="N1675" i="62"/>
  <c r="N1676" i="62"/>
  <c r="N1677" i="62"/>
  <c r="N1678" i="62"/>
  <c r="N1679" i="62"/>
  <c r="N1680" i="62"/>
  <c r="N1681" i="62"/>
  <c r="N1682" i="62"/>
  <c r="N1683" i="62"/>
  <c r="N1684" i="62"/>
  <c r="N1685" i="62"/>
  <c r="N1686" i="62"/>
  <c r="N1687" i="62"/>
  <c r="N1688" i="62"/>
  <c r="N1689" i="62"/>
  <c r="N1690" i="62"/>
  <c r="N1691" i="62"/>
  <c r="N1692" i="62"/>
  <c r="N1693" i="62"/>
  <c r="N1694" i="62"/>
  <c r="N1695" i="62"/>
  <c r="N1696" i="62"/>
  <c r="N1697" i="62"/>
  <c r="N1698" i="62"/>
  <c r="N1699" i="62"/>
  <c r="N1700" i="62"/>
  <c r="N1701" i="62"/>
  <c r="N1702" i="62"/>
  <c r="N1703" i="62"/>
  <c r="N1704" i="62"/>
  <c r="N1705" i="62"/>
  <c r="N1706" i="62"/>
  <c r="N1707" i="62"/>
  <c r="N1708" i="62"/>
  <c r="N1709" i="62"/>
  <c r="N1710" i="62"/>
  <c r="N1711" i="62"/>
  <c r="N1712" i="62"/>
  <c r="N1713" i="62"/>
  <c r="N1714" i="62"/>
  <c r="N1715" i="62"/>
  <c r="N1716" i="62"/>
  <c r="N1717" i="62"/>
  <c r="N1718" i="62"/>
  <c r="N1719" i="62"/>
  <c r="N1720" i="62"/>
  <c r="N1721" i="62"/>
  <c r="N1722" i="62"/>
  <c r="N1723" i="62"/>
  <c r="N1724" i="62"/>
  <c r="N1725" i="62"/>
  <c r="N1726" i="62"/>
  <c r="N1727" i="62"/>
  <c r="N1728" i="62"/>
  <c r="N1729" i="62"/>
  <c r="N1730" i="62"/>
  <c r="N1731" i="62"/>
  <c r="N1732" i="62"/>
  <c r="N1733" i="62"/>
  <c r="N1734" i="62"/>
  <c r="N1735" i="62"/>
  <c r="N1736" i="62"/>
  <c r="N1737" i="62"/>
  <c r="N1738" i="62"/>
  <c r="N1739" i="62"/>
  <c r="N1740" i="62"/>
  <c r="N1741" i="62"/>
  <c r="N1742" i="62"/>
  <c r="N1743" i="62"/>
  <c r="N1744" i="62"/>
  <c r="N1745" i="62"/>
  <c r="N1746" i="62"/>
  <c r="N1747" i="62"/>
  <c r="N1748" i="62"/>
  <c r="N1749" i="62"/>
  <c r="N1750" i="62"/>
  <c r="N1751" i="62"/>
  <c r="N1752" i="62"/>
  <c r="N1753" i="62"/>
  <c r="N1754" i="62"/>
  <c r="N1755" i="62"/>
  <c r="N1756" i="62"/>
  <c r="N1757" i="62"/>
  <c r="N1758" i="62"/>
  <c r="N1759" i="62"/>
  <c r="N1760" i="62"/>
  <c r="N1761" i="62"/>
  <c r="N1762" i="62"/>
  <c r="N1763" i="62"/>
  <c r="N1764" i="62"/>
  <c r="N1765" i="62"/>
  <c r="N1766" i="62"/>
  <c r="N1767" i="62"/>
  <c r="N1768" i="62"/>
  <c r="N1769" i="62"/>
  <c r="N1770" i="62"/>
  <c r="N1771" i="62"/>
  <c r="N1772" i="62"/>
  <c r="N1773" i="62"/>
  <c r="N1774" i="62"/>
  <c r="N1775" i="62"/>
  <c r="N1776" i="62"/>
  <c r="N1777" i="62"/>
  <c r="N1778" i="62"/>
  <c r="N1779" i="62"/>
  <c r="N1780" i="62"/>
  <c r="N1781" i="62"/>
  <c r="N1782" i="62"/>
  <c r="N1783" i="62"/>
  <c r="N1784" i="62"/>
  <c r="N1785" i="62"/>
  <c r="N1786" i="62"/>
  <c r="N1787" i="62"/>
  <c r="N1788" i="62"/>
  <c r="N1789" i="62"/>
  <c r="N1790" i="62"/>
  <c r="N1791" i="62"/>
  <c r="N1792" i="62"/>
  <c r="N1793" i="62"/>
  <c r="N1794" i="62"/>
  <c r="N1795" i="62"/>
  <c r="N1796" i="62"/>
  <c r="N1797" i="62"/>
  <c r="N1798" i="62"/>
  <c r="N1799" i="62"/>
  <c r="N1800" i="62"/>
  <c r="N1801" i="62"/>
  <c r="N1802" i="62"/>
  <c r="N1803" i="62"/>
  <c r="N1804" i="62"/>
  <c r="N1805" i="62"/>
  <c r="N1806" i="62"/>
  <c r="N1807" i="62"/>
  <c r="N1808" i="62"/>
  <c r="N1809" i="62"/>
  <c r="N1810" i="62"/>
  <c r="N1811" i="62"/>
  <c r="N1812" i="62"/>
  <c r="N1813" i="62"/>
  <c r="N1814" i="62"/>
  <c r="N1815" i="62"/>
  <c r="N1816" i="62"/>
  <c r="N1817" i="62"/>
  <c r="N1818" i="62"/>
  <c r="N1819" i="62"/>
  <c r="N1820" i="62"/>
  <c r="N1821" i="62"/>
  <c r="N1822" i="62"/>
  <c r="N1823" i="62"/>
  <c r="N1824" i="62"/>
  <c r="N1825" i="62"/>
  <c r="N1826" i="62"/>
  <c r="N1827" i="62"/>
  <c r="N1828" i="62"/>
  <c r="N1829" i="62"/>
  <c r="N1830" i="62"/>
  <c r="N1831" i="62"/>
  <c r="N1832" i="62"/>
  <c r="N1833" i="62"/>
  <c r="N1834" i="62"/>
  <c r="N1835" i="62"/>
  <c r="N1836" i="62"/>
  <c r="N1837" i="62"/>
  <c r="N1838" i="62"/>
  <c r="N1839" i="62"/>
  <c r="N1840" i="62"/>
  <c r="N1841" i="62"/>
  <c r="N1842" i="62"/>
  <c r="N1843" i="62"/>
  <c r="N1844" i="62"/>
  <c r="N1845" i="62"/>
  <c r="N1846" i="62"/>
  <c r="N1847" i="62"/>
  <c r="N1848" i="62"/>
  <c r="N1849" i="62"/>
  <c r="N1850" i="62"/>
  <c r="N1851" i="62"/>
  <c r="N1852" i="62"/>
  <c r="N1853" i="62"/>
  <c r="N1854" i="62"/>
  <c r="N1855" i="62"/>
  <c r="N1856" i="62"/>
  <c r="N1857" i="62"/>
  <c r="N1858" i="62"/>
  <c r="N1859" i="62"/>
  <c r="N1860" i="62"/>
  <c r="N1861" i="62"/>
  <c r="N1862" i="62"/>
  <c r="N1863" i="62"/>
  <c r="N1864" i="62"/>
  <c r="N1865" i="62"/>
  <c r="N1866" i="62"/>
  <c r="N1867" i="62"/>
  <c r="N1868" i="62"/>
  <c r="N1869" i="62"/>
  <c r="N1870" i="62"/>
  <c r="N1871" i="62"/>
  <c r="N1872" i="62"/>
  <c r="N1873" i="62"/>
  <c r="N1874" i="62"/>
  <c r="N1875" i="62"/>
  <c r="N1876" i="62"/>
  <c r="N1877" i="62"/>
  <c r="N1878" i="62"/>
  <c r="N1879" i="62"/>
  <c r="N1880" i="62"/>
  <c r="N1881" i="62"/>
  <c r="N1882" i="62"/>
  <c r="N1883" i="62"/>
  <c r="N1884" i="62"/>
  <c r="N1885" i="62"/>
  <c r="N1886" i="62"/>
  <c r="N1887" i="62"/>
  <c r="N1888" i="62"/>
  <c r="N1889" i="62"/>
  <c r="N1890" i="62"/>
  <c r="N1891" i="62"/>
  <c r="N1892" i="62"/>
  <c r="N1893" i="62"/>
  <c r="N1894" i="62"/>
  <c r="N1895" i="62"/>
  <c r="N1896" i="62"/>
  <c r="N1897" i="62"/>
  <c r="N1898" i="62"/>
  <c r="N1899" i="62"/>
  <c r="N1900" i="62"/>
  <c r="N1901" i="62"/>
  <c r="N1902" i="62"/>
  <c r="N1903" i="62"/>
  <c r="N1904" i="62"/>
  <c r="N1905" i="62"/>
  <c r="N1906" i="62"/>
  <c r="N1907" i="62"/>
  <c r="N1908" i="62"/>
  <c r="N1909" i="62"/>
  <c r="N1910" i="62"/>
  <c r="N1911" i="62"/>
  <c r="N1912" i="62"/>
  <c r="N1913" i="62"/>
  <c r="N1914" i="62"/>
  <c r="N1915" i="62"/>
  <c r="N1916" i="62"/>
  <c r="N1917" i="62"/>
  <c r="N1918" i="62"/>
  <c r="N1919" i="62"/>
  <c r="N1920" i="62"/>
  <c r="N1921" i="62"/>
  <c r="N1922" i="62"/>
  <c r="N1923" i="62"/>
  <c r="N1924" i="62"/>
  <c r="N1925" i="62"/>
  <c r="N1926" i="62"/>
  <c r="N1927" i="62"/>
  <c r="N1928" i="62"/>
  <c r="N1929" i="62"/>
  <c r="N1930" i="62"/>
  <c r="N1931" i="62"/>
  <c r="N1932" i="62"/>
  <c r="N1933" i="62"/>
  <c r="N1934" i="62"/>
  <c r="N1935" i="62"/>
  <c r="N1936" i="62"/>
  <c r="N1937" i="62"/>
  <c r="N1938" i="62"/>
  <c r="N1939" i="62"/>
  <c r="N1940" i="62"/>
  <c r="N1941" i="62"/>
  <c r="N1942" i="62"/>
  <c r="N1943" i="62"/>
  <c r="N1944" i="62"/>
  <c r="N1945" i="62"/>
  <c r="N1946" i="62"/>
  <c r="N1947" i="62"/>
  <c r="N1948" i="62"/>
  <c r="N1949" i="62"/>
  <c r="N1950" i="62"/>
  <c r="N1951" i="62"/>
  <c r="N1952" i="62"/>
  <c r="N1953" i="62"/>
  <c r="N1954" i="62"/>
  <c r="N1955" i="62"/>
  <c r="N1956" i="62"/>
  <c r="N1957" i="62"/>
  <c r="N1958" i="62"/>
  <c r="N1959" i="62"/>
  <c r="N1960" i="62"/>
  <c r="N1961" i="62"/>
  <c r="N1962" i="62"/>
  <c r="N1963" i="62"/>
  <c r="N1964" i="62"/>
  <c r="N1965" i="62"/>
  <c r="N1966" i="62"/>
  <c r="N1967" i="62"/>
  <c r="N1968" i="62"/>
  <c r="N1969" i="62"/>
  <c r="N1970" i="62"/>
  <c r="N1971" i="62"/>
  <c r="N1972" i="62"/>
  <c r="N1973" i="62"/>
  <c r="N1974" i="62"/>
  <c r="N1975" i="62"/>
  <c r="N1976" i="62"/>
  <c r="N1977" i="62"/>
  <c r="N1978" i="62"/>
  <c r="N1979" i="62"/>
  <c r="N1980" i="62"/>
  <c r="N1981" i="62"/>
  <c r="N1982" i="62"/>
  <c r="N1983" i="62"/>
  <c r="N1984" i="62"/>
  <c r="N1985" i="62"/>
  <c r="N1986" i="62"/>
  <c r="N1987" i="62"/>
  <c r="N1988" i="62"/>
  <c r="N1989" i="62"/>
  <c r="N1990" i="62"/>
  <c r="N1991" i="62"/>
  <c r="N1992" i="62"/>
  <c r="N1993" i="62"/>
  <c r="N1994" i="62"/>
  <c r="N1995" i="62"/>
  <c r="N1996" i="62"/>
  <c r="N1997" i="62"/>
  <c r="N1998" i="62"/>
  <c r="N1999" i="62"/>
  <c r="N2000" i="62"/>
  <c r="N2001" i="62"/>
  <c r="N2002" i="62"/>
  <c r="N2003" i="62"/>
  <c r="N2004" i="62"/>
  <c r="N2005" i="62"/>
  <c r="N2006" i="62"/>
  <c r="N2007" i="62"/>
  <c r="N2008" i="62"/>
  <c r="N2009" i="62"/>
  <c r="N2010" i="62"/>
  <c r="N2011" i="62"/>
  <c r="N2012" i="62"/>
  <c r="N2013" i="62"/>
  <c r="N2014" i="62"/>
  <c r="N2015" i="62"/>
  <c r="N2016" i="62"/>
  <c r="N2017" i="62"/>
  <c r="N2018" i="62"/>
  <c r="N2019" i="62"/>
  <c r="N2020" i="62"/>
  <c r="N2021" i="62"/>
  <c r="N2022" i="62"/>
  <c r="N2023" i="62"/>
  <c r="N2024" i="62"/>
  <c r="N2025" i="62"/>
  <c r="N2026" i="62"/>
  <c r="N2027" i="62"/>
  <c r="N2028" i="62"/>
  <c r="N2029" i="62"/>
  <c r="N2030" i="62"/>
  <c r="N2031" i="62"/>
  <c r="N2032" i="62"/>
  <c r="N2033" i="62"/>
  <c r="N2034" i="62"/>
  <c r="N2035" i="62"/>
  <c r="N2036" i="62"/>
  <c r="N2037" i="62"/>
  <c r="N2038" i="62"/>
  <c r="N2039" i="62"/>
  <c r="N2040" i="62"/>
  <c r="N2041" i="62"/>
  <c r="N2042" i="62"/>
  <c r="N2043" i="62"/>
  <c r="N2044" i="62"/>
  <c r="N2045" i="62"/>
  <c r="N2046" i="62"/>
  <c r="N2047" i="62"/>
  <c r="N2048" i="62"/>
  <c r="N2049" i="62"/>
  <c r="N2050" i="62"/>
  <c r="N2051" i="62"/>
  <c r="N2052" i="62"/>
  <c r="N2053" i="62"/>
  <c r="N2054" i="62"/>
  <c r="N2055" i="62"/>
  <c r="N2056" i="62"/>
  <c r="N2057" i="62"/>
  <c r="N2058" i="62"/>
  <c r="N2059" i="62"/>
  <c r="N2060" i="62"/>
  <c r="N2061" i="62"/>
  <c r="N2062" i="62"/>
  <c r="N2063" i="62"/>
  <c r="N2064" i="62"/>
  <c r="N2065" i="62"/>
  <c r="N2066" i="62"/>
  <c r="N2067" i="62"/>
  <c r="N2068" i="62"/>
  <c r="N2069" i="62"/>
  <c r="N2070" i="62"/>
  <c r="N2071" i="62"/>
  <c r="N2072" i="62"/>
  <c r="N2073" i="62"/>
  <c r="N2074" i="62"/>
  <c r="N2075" i="62"/>
  <c r="N2076" i="62"/>
  <c r="N2077" i="62"/>
  <c r="N2078" i="62"/>
  <c r="N2079" i="62"/>
  <c r="N2080" i="62"/>
  <c r="N2081" i="62"/>
  <c r="N2082" i="62"/>
  <c r="N2083" i="62"/>
  <c r="N2084" i="62"/>
  <c r="N2085" i="62"/>
  <c r="N2086" i="62"/>
  <c r="N2087" i="62"/>
  <c r="N2088" i="62"/>
  <c r="N2089" i="62"/>
  <c r="N2090" i="62"/>
  <c r="N2091" i="62"/>
  <c r="N2092" i="62"/>
  <c r="N2093" i="62"/>
  <c r="N2094" i="62"/>
  <c r="N2095" i="62"/>
  <c r="N2096" i="62"/>
  <c r="N2097" i="62"/>
  <c r="N2098" i="62"/>
  <c r="N2099" i="62"/>
  <c r="N2100" i="62"/>
  <c r="N2101" i="62"/>
  <c r="N2102" i="62"/>
  <c r="N2103" i="62"/>
  <c r="N2104" i="62"/>
  <c r="N2105" i="62"/>
  <c r="N2106" i="62"/>
  <c r="N2107" i="62"/>
  <c r="N2108" i="62"/>
  <c r="N2109" i="62"/>
  <c r="N2110" i="62"/>
  <c r="N2111" i="62"/>
  <c r="N2112" i="62"/>
  <c r="N2113" i="62"/>
  <c r="N2114" i="62"/>
  <c r="N2115" i="62"/>
  <c r="N2116" i="62"/>
  <c r="N2117" i="62"/>
  <c r="N2118" i="62"/>
  <c r="N2119" i="62"/>
  <c r="N2120" i="62"/>
  <c r="N2121" i="62"/>
  <c r="N2122" i="62"/>
  <c r="N2123" i="62"/>
  <c r="N2124" i="62"/>
  <c r="N2125" i="62"/>
  <c r="N2126" i="62"/>
  <c r="N2127" i="62"/>
  <c r="N2128" i="62"/>
  <c r="N2129" i="62"/>
  <c r="N2130" i="62"/>
  <c r="N2131" i="62"/>
  <c r="N2132" i="62"/>
  <c r="N2133" i="62"/>
  <c r="N2134" i="62"/>
  <c r="N2135" i="62"/>
  <c r="N2136" i="62"/>
  <c r="N2137" i="62"/>
  <c r="N2138" i="62"/>
  <c r="N2139" i="62"/>
  <c r="N2140" i="62"/>
  <c r="N2141" i="62"/>
  <c r="N2142" i="62"/>
  <c r="N2143" i="62"/>
  <c r="N2144" i="62"/>
  <c r="N2145" i="62"/>
  <c r="N2146" i="62"/>
  <c r="N2147" i="62"/>
  <c r="N2148" i="62"/>
  <c r="N2149" i="62"/>
  <c r="N2150" i="62"/>
  <c r="N2151" i="62"/>
  <c r="N2152" i="62"/>
  <c r="N2153" i="62"/>
  <c r="N2154" i="62"/>
  <c r="N2155" i="62"/>
  <c r="N2156" i="62"/>
  <c r="N2157" i="62"/>
  <c r="N2158" i="62"/>
  <c r="N2159" i="62"/>
  <c r="N2160" i="62"/>
  <c r="N2161" i="62"/>
  <c r="N2162" i="62"/>
  <c r="N2163" i="62"/>
  <c r="N2164" i="62"/>
  <c r="N2165" i="62"/>
  <c r="N2166" i="62"/>
  <c r="N2167" i="62"/>
  <c r="N2168" i="62"/>
  <c r="N2169" i="62"/>
  <c r="N2170" i="62"/>
  <c r="N2171" i="62"/>
  <c r="N2172" i="62"/>
  <c r="N2173" i="62"/>
  <c r="N2174" i="62"/>
  <c r="N2175" i="62"/>
  <c r="N2176" i="62"/>
  <c r="N2177" i="62"/>
  <c r="N2178" i="62"/>
  <c r="N2179" i="62"/>
  <c r="N2180" i="62"/>
  <c r="N2181" i="62"/>
  <c r="N2182" i="62"/>
  <c r="N2183" i="62"/>
  <c r="N2184" i="62"/>
  <c r="N2185" i="62"/>
  <c r="N2186" i="62"/>
  <c r="N2187" i="62"/>
  <c r="N2188" i="62"/>
  <c r="N2189" i="62"/>
  <c r="N2190" i="62"/>
  <c r="N2191" i="62"/>
  <c r="N2192" i="62"/>
  <c r="N2193" i="62"/>
  <c r="N2194" i="62"/>
  <c r="N2195" i="62"/>
  <c r="N2196" i="62"/>
  <c r="N2197" i="62"/>
  <c r="N2198" i="62"/>
  <c r="N2199" i="62"/>
  <c r="N2200" i="62"/>
  <c r="N2201" i="62"/>
  <c r="N2202" i="62"/>
  <c r="N2203" i="62"/>
  <c r="N2204" i="62"/>
  <c r="N2205" i="62"/>
  <c r="N2206" i="62"/>
  <c r="N2207" i="62"/>
  <c r="N2208" i="62"/>
  <c r="N2209" i="62"/>
  <c r="N2210" i="62"/>
  <c r="N2211" i="62"/>
  <c r="N2212" i="62"/>
  <c r="N2213" i="62"/>
  <c r="N2214" i="62"/>
  <c r="N2215" i="62"/>
  <c r="N2216" i="62"/>
  <c r="N2217" i="62"/>
  <c r="N2218" i="62"/>
  <c r="N2219" i="62"/>
  <c r="N2220" i="62"/>
  <c r="N2221" i="62"/>
  <c r="N2222" i="62"/>
  <c r="N2223" i="62"/>
  <c r="N2224" i="62"/>
  <c r="N2225" i="62"/>
  <c r="N2226" i="62"/>
  <c r="N2227" i="62"/>
  <c r="N2228" i="62"/>
  <c r="N2229" i="62"/>
  <c r="N2230" i="62"/>
  <c r="N2231" i="62"/>
  <c r="N2232" i="62"/>
  <c r="N2233" i="62"/>
  <c r="N2234" i="62"/>
  <c r="N2235" i="62"/>
  <c r="N2236" i="62"/>
  <c r="N2237" i="62"/>
  <c r="N2238" i="62"/>
  <c r="N2239" i="62"/>
  <c r="N2240" i="62"/>
  <c r="N2241" i="62"/>
  <c r="N2242" i="62"/>
  <c r="N2243" i="62"/>
  <c r="N2244" i="62"/>
  <c r="N2245" i="62"/>
  <c r="N2246" i="62"/>
  <c r="N2247" i="62"/>
  <c r="N2248" i="62"/>
  <c r="N2249" i="62"/>
  <c r="N2250" i="62"/>
  <c r="N2251" i="62"/>
  <c r="N2252" i="62"/>
  <c r="N2253" i="62"/>
  <c r="N2254" i="62"/>
  <c r="N2255" i="62"/>
  <c r="N2256" i="62"/>
  <c r="N2257" i="62"/>
  <c r="N2258" i="62"/>
  <c r="N2259" i="62"/>
  <c r="N2260" i="62"/>
  <c r="N2261" i="62"/>
  <c r="N2262" i="62"/>
  <c r="N2263" i="62"/>
  <c r="N2264" i="62"/>
  <c r="N2265" i="62"/>
  <c r="N2266" i="62"/>
  <c r="N2267" i="62"/>
  <c r="N2268" i="62"/>
  <c r="N2269" i="62"/>
  <c r="N2270" i="62"/>
  <c r="N2271" i="62"/>
  <c r="N2272" i="62"/>
  <c r="N2273" i="62"/>
  <c r="N2274" i="62"/>
  <c r="N2275" i="62"/>
  <c r="N2276" i="62"/>
  <c r="N2277" i="62"/>
  <c r="N2278" i="62"/>
  <c r="N2279" i="62"/>
  <c r="N2280" i="62"/>
  <c r="N2281" i="62"/>
  <c r="N2282" i="62"/>
  <c r="N2283" i="62"/>
  <c r="N2284" i="62"/>
  <c r="N2285" i="62"/>
  <c r="N2286" i="62"/>
  <c r="N2287" i="62"/>
  <c r="N2288" i="62"/>
  <c r="N2289" i="62"/>
  <c r="N2290" i="62"/>
  <c r="N2291" i="62"/>
  <c r="N2292" i="62"/>
  <c r="N2293" i="62"/>
  <c r="N2294" i="62"/>
  <c r="N2295" i="62"/>
  <c r="N2296" i="62"/>
  <c r="N2297" i="62"/>
  <c r="N2298" i="62"/>
  <c r="N2299" i="62"/>
  <c r="N2300" i="62"/>
  <c r="N2301" i="62"/>
  <c r="N2302" i="62"/>
  <c r="N2303" i="62"/>
  <c r="N2304" i="62"/>
  <c r="N2305" i="62"/>
  <c r="N2306" i="62"/>
  <c r="N2307" i="62"/>
  <c r="N2308" i="62"/>
  <c r="N2309" i="62"/>
  <c r="N2310" i="62"/>
  <c r="N2311" i="62"/>
  <c r="N2312" i="62"/>
  <c r="N2313" i="62"/>
  <c r="N2314" i="62"/>
  <c r="N2315" i="62"/>
  <c r="N2316" i="62"/>
  <c r="N2317" i="62"/>
  <c r="N2318" i="62"/>
  <c r="N2319" i="62"/>
  <c r="N2320" i="62"/>
  <c r="N2321" i="62"/>
  <c r="N2322" i="62"/>
  <c r="N2323" i="62"/>
  <c r="N2324" i="62"/>
  <c r="N2325" i="62"/>
  <c r="N2326" i="62"/>
  <c r="N2327" i="62"/>
  <c r="N2328" i="62"/>
  <c r="N2329" i="62"/>
  <c r="N2330" i="62"/>
  <c r="N2331" i="62"/>
  <c r="N2332" i="62"/>
  <c r="N2333" i="62"/>
  <c r="N2334" i="62"/>
  <c r="N2335" i="62"/>
  <c r="N2336" i="62"/>
  <c r="N2337" i="62"/>
  <c r="N2338" i="62"/>
  <c r="N2339" i="62"/>
  <c r="N2340" i="62"/>
  <c r="N2341" i="62"/>
  <c r="N2342" i="62"/>
  <c r="N2343" i="62"/>
  <c r="N2344" i="62"/>
  <c r="N2345" i="62"/>
  <c r="N2346" i="62"/>
  <c r="N2347" i="62"/>
  <c r="N2348" i="62"/>
  <c r="N2349" i="62"/>
  <c r="N2350" i="62"/>
  <c r="N2351" i="62"/>
  <c r="N2352" i="62"/>
  <c r="N2353" i="62"/>
  <c r="N2354" i="62"/>
  <c r="N2355" i="62"/>
  <c r="N2356" i="62"/>
  <c r="N2357" i="62"/>
  <c r="N2358" i="62"/>
  <c r="N2359" i="62"/>
  <c r="N2360" i="62"/>
  <c r="N2361" i="62"/>
  <c r="N2362" i="62"/>
  <c r="N2363" i="62"/>
  <c r="N2364" i="62"/>
  <c r="N2365" i="62"/>
  <c r="N2366" i="62"/>
  <c r="N2367" i="62"/>
  <c r="N2368" i="62"/>
  <c r="N2369" i="62"/>
  <c r="N2370" i="62"/>
  <c r="N2371" i="62"/>
  <c r="N2372" i="62"/>
  <c r="N2373" i="62"/>
  <c r="N2374" i="62"/>
  <c r="N2375" i="62"/>
  <c r="N2376" i="62"/>
  <c r="N2377" i="62"/>
  <c r="N2378" i="62"/>
  <c r="N2379" i="62"/>
  <c r="N2380" i="62"/>
  <c r="N2381" i="62"/>
  <c r="N2382" i="62"/>
  <c r="N2383" i="62"/>
  <c r="N2384" i="62"/>
  <c r="N2385" i="62"/>
  <c r="N2386" i="62"/>
  <c r="N2387" i="62"/>
  <c r="N2388" i="62"/>
  <c r="N2389" i="62"/>
  <c r="N2390" i="62"/>
  <c r="N2391" i="62"/>
  <c r="N2392" i="62"/>
  <c r="N2393" i="62"/>
  <c r="N2394" i="62"/>
  <c r="N2395" i="62"/>
  <c r="N2396" i="62"/>
  <c r="N2397" i="62"/>
  <c r="N2398" i="62"/>
  <c r="N2399" i="62"/>
  <c r="N2400" i="62"/>
  <c r="N2401" i="62"/>
  <c r="N2402" i="62"/>
  <c r="N2403" i="62"/>
  <c r="N2404" i="62"/>
  <c r="N2405" i="62"/>
  <c r="N2406" i="62"/>
  <c r="N2407" i="62"/>
  <c r="N2408" i="62"/>
  <c r="N2409" i="62"/>
  <c r="N2410" i="62"/>
  <c r="N2411" i="62"/>
  <c r="N2412" i="62"/>
  <c r="N2413" i="62"/>
  <c r="N2414" i="62"/>
  <c r="N2415" i="62"/>
  <c r="N2416" i="62"/>
  <c r="N2417" i="62"/>
  <c r="N2418" i="62"/>
  <c r="N2419" i="62"/>
  <c r="N2420" i="62"/>
  <c r="N2421" i="62"/>
  <c r="N2422" i="62"/>
  <c r="N2423" i="62"/>
  <c r="N2424" i="62"/>
  <c r="N2425" i="62"/>
  <c r="N2426" i="62"/>
  <c r="N2427" i="62"/>
  <c r="N2428" i="62"/>
  <c r="N2429" i="62"/>
  <c r="N2430" i="62"/>
  <c r="N2431" i="62"/>
  <c r="N2432" i="62"/>
  <c r="N2433" i="62"/>
  <c r="N2434" i="62"/>
  <c r="N2435" i="62"/>
  <c r="N2436" i="62"/>
  <c r="N2437" i="62"/>
  <c r="N2438" i="62"/>
  <c r="N2439" i="62"/>
  <c r="N2440" i="62"/>
  <c r="N2441" i="62"/>
  <c r="N2442" i="62"/>
  <c r="N2443" i="62"/>
  <c r="N2444" i="62"/>
  <c r="N2445" i="62"/>
  <c r="N2446" i="62"/>
  <c r="N2447" i="62"/>
  <c r="N2448" i="62"/>
  <c r="N2449" i="62"/>
  <c r="N2450" i="62"/>
  <c r="N2451" i="62"/>
  <c r="N2452" i="62"/>
  <c r="N2453" i="62"/>
  <c r="N2454" i="62"/>
  <c r="N2455" i="62"/>
  <c r="N2456" i="62"/>
  <c r="N2457" i="62"/>
  <c r="N2458" i="62"/>
  <c r="N2459" i="62"/>
  <c r="N2460" i="62"/>
  <c r="N2461" i="62"/>
  <c r="N2462" i="62"/>
  <c r="N2463" i="62"/>
  <c r="N2464" i="62"/>
  <c r="N2465" i="62"/>
  <c r="N2466" i="62"/>
  <c r="N2467" i="62"/>
  <c r="N2468" i="62"/>
  <c r="N2469" i="62"/>
  <c r="N2470" i="62"/>
  <c r="N2471" i="62"/>
  <c r="N2472" i="62"/>
  <c r="N2473" i="62"/>
  <c r="N2474" i="62"/>
  <c r="N2475" i="62"/>
  <c r="N2476" i="62"/>
  <c r="N2477" i="62"/>
  <c r="N2478" i="62"/>
  <c r="N2479" i="62"/>
  <c r="N2480" i="62"/>
  <c r="N2481" i="62"/>
  <c r="N2482" i="62"/>
  <c r="N2483" i="62"/>
  <c r="N2484" i="62"/>
  <c r="N2485" i="62"/>
  <c r="N2486" i="62"/>
  <c r="N2487" i="62"/>
  <c r="N2488" i="62"/>
  <c r="N2489" i="62"/>
  <c r="N2490" i="62"/>
  <c r="N2491" i="62"/>
  <c r="N2492" i="62"/>
  <c r="N2493" i="62"/>
  <c r="N2494" i="62"/>
  <c r="N2495" i="62"/>
  <c r="N2496" i="62"/>
  <c r="N2497" i="62"/>
  <c r="N2498" i="62"/>
  <c r="N2499" i="62"/>
  <c r="N2500" i="62"/>
  <c r="N2501" i="62"/>
  <c r="N2502" i="62"/>
  <c r="N2503" i="62"/>
  <c r="N2504" i="62"/>
  <c r="N2505" i="62"/>
  <c r="N2506" i="62"/>
  <c r="N2507" i="62"/>
  <c r="N2508" i="62"/>
  <c r="N2509" i="62"/>
  <c r="N2510" i="62"/>
  <c r="N2511" i="62"/>
  <c r="N2512" i="62"/>
  <c r="N2513" i="62"/>
  <c r="N2514" i="62"/>
  <c r="N2515" i="62"/>
  <c r="N2516" i="62"/>
  <c r="N2517" i="62"/>
  <c r="N2518" i="62"/>
  <c r="N2519" i="62"/>
  <c r="N2520" i="62"/>
  <c r="N2521" i="62"/>
  <c r="N2522" i="62"/>
  <c r="N2523" i="62"/>
  <c r="N2524" i="62"/>
  <c r="N2525" i="62"/>
  <c r="N2526" i="62"/>
  <c r="N2527" i="62"/>
  <c r="N2528" i="62"/>
  <c r="N2529" i="62"/>
  <c r="N2530" i="62"/>
  <c r="N2531" i="62"/>
  <c r="N2532" i="62"/>
  <c r="N2533" i="62"/>
  <c r="N2534" i="62"/>
  <c r="N2535" i="62"/>
  <c r="N2536" i="62"/>
  <c r="N2537" i="62"/>
  <c r="N2538" i="62"/>
  <c r="N2539" i="62"/>
  <c r="N2540" i="62"/>
  <c r="N2541" i="62"/>
  <c r="N2542" i="62"/>
  <c r="N2543" i="62"/>
  <c r="N2544" i="62"/>
  <c r="N2545" i="62"/>
  <c r="N2546" i="62"/>
  <c r="N2547" i="62"/>
  <c r="N2548" i="62"/>
  <c r="N2549" i="62"/>
  <c r="N2550" i="62"/>
  <c r="N2551" i="62"/>
  <c r="N2552" i="62"/>
  <c r="N2553" i="62"/>
  <c r="N2554" i="62"/>
  <c r="N2555" i="62"/>
  <c r="N2556" i="62"/>
  <c r="N2557" i="62"/>
  <c r="N2558" i="62"/>
  <c r="N2559" i="62"/>
  <c r="N2560" i="62"/>
  <c r="N2561" i="62"/>
  <c r="N2562" i="62"/>
  <c r="N2563" i="62"/>
  <c r="N2564" i="62"/>
  <c r="N2565" i="62"/>
  <c r="N2566" i="62"/>
  <c r="N2567" i="62"/>
  <c r="N2568" i="62"/>
  <c r="N2569" i="62"/>
  <c r="N2570" i="62"/>
  <c r="N2571" i="62"/>
  <c r="N2572" i="62"/>
  <c r="N2573" i="62"/>
  <c r="N2574" i="62"/>
  <c r="N2575" i="62"/>
  <c r="N2576" i="62"/>
  <c r="N2577" i="62"/>
  <c r="N2578" i="62"/>
  <c r="N2579" i="62"/>
  <c r="N2580" i="62"/>
  <c r="N2581" i="62"/>
  <c r="N2582" i="62"/>
  <c r="N2583" i="62"/>
  <c r="N2584" i="62"/>
  <c r="N2585" i="62"/>
  <c r="N2586" i="62"/>
  <c r="N2587" i="62"/>
  <c r="N2588" i="62"/>
  <c r="N2589" i="62"/>
  <c r="N2590" i="62"/>
  <c r="N2591" i="62"/>
  <c r="N2592" i="62"/>
  <c r="N2593" i="62"/>
  <c r="N2594" i="62"/>
  <c r="N2595" i="62"/>
  <c r="N2596" i="62"/>
  <c r="N2597" i="62"/>
  <c r="N2598" i="62"/>
  <c r="N2599" i="62"/>
  <c r="N2600" i="62"/>
  <c r="N2601" i="62"/>
  <c r="N2602" i="62"/>
  <c r="N2603" i="62"/>
  <c r="N2604" i="62"/>
  <c r="N2605" i="62"/>
  <c r="N2606" i="62"/>
  <c r="N2607" i="62"/>
  <c r="N2608" i="62"/>
  <c r="N2609" i="62"/>
  <c r="N2610" i="62"/>
  <c r="N2611" i="62"/>
  <c r="N2612" i="62"/>
  <c r="N2613" i="62"/>
  <c r="N2614" i="62"/>
  <c r="N2615" i="62"/>
  <c r="N2616" i="62"/>
  <c r="N2617" i="62"/>
  <c r="N2618" i="62"/>
  <c r="N2619" i="62"/>
  <c r="N2620" i="62"/>
  <c r="N2621" i="62"/>
  <c r="N2622" i="62"/>
  <c r="N2623" i="62"/>
  <c r="N2624" i="62"/>
  <c r="N2625" i="62"/>
  <c r="N2626" i="62"/>
  <c r="N2627" i="62"/>
  <c r="N2628" i="62"/>
  <c r="N2629" i="62"/>
  <c r="N2630" i="62"/>
  <c r="N2631" i="62"/>
  <c r="N2632" i="62"/>
  <c r="N2633" i="62"/>
  <c r="N2634" i="62"/>
  <c r="N2635" i="62"/>
  <c r="N2636" i="62"/>
  <c r="N2637" i="62"/>
  <c r="N2638" i="62"/>
  <c r="N2639" i="62"/>
  <c r="N2640" i="62"/>
  <c r="N2641" i="62"/>
  <c r="N2642" i="62"/>
  <c r="N2643" i="62"/>
  <c r="N2644" i="62"/>
  <c r="N2645" i="62"/>
  <c r="N2646" i="62"/>
  <c r="N2647" i="62"/>
  <c r="N2648" i="62"/>
  <c r="N2649" i="62"/>
  <c r="N2650" i="62"/>
  <c r="N2651" i="62"/>
  <c r="N2652" i="62"/>
  <c r="N2653" i="62"/>
  <c r="N2654" i="62"/>
  <c r="N2655" i="62"/>
  <c r="N2656" i="62"/>
  <c r="N2657" i="62"/>
  <c r="N2658" i="62"/>
  <c r="N2659" i="62"/>
  <c r="N2660" i="62"/>
  <c r="N2661" i="62"/>
  <c r="N2662" i="62"/>
  <c r="N2663" i="62"/>
  <c r="N2664" i="62"/>
  <c r="N2665" i="62"/>
  <c r="N2666" i="62"/>
  <c r="N2667" i="62"/>
  <c r="N2668" i="62"/>
  <c r="N2669" i="62"/>
  <c r="N2670" i="62"/>
  <c r="N2671" i="62"/>
  <c r="N2672" i="62"/>
  <c r="N2673" i="62"/>
  <c r="N2674" i="62"/>
  <c r="N2675" i="62"/>
  <c r="N2676" i="62"/>
  <c r="N2677" i="62"/>
  <c r="N2678" i="62"/>
  <c r="N2679" i="62"/>
  <c r="N2680" i="62"/>
  <c r="N2681" i="62"/>
  <c r="N2682" i="62"/>
  <c r="N2683" i="62"/>
  <c r="N2684" i="62"/>
  <c r="N2685" i="62"/>
  <c r="N2686" i="62"/>
  <c r="N2687" i="62"/>
  <c r="N2688" i="62"/>
  <c r="N2689" i="62"/>
  <c r="N2690" i="62"/>
  <c r="N2691" i="62"/>
  <c r="N2692" i="62"/>
  <c r="N2693" i="62"/>
  <c r="N2694" i="62"/>
  <c r="N2695" i="62"/>
  <c r="N2696" i="62"/>
  <c r="N2697" i="62"/>
  <c r="N2698" i="62"/>
  <c r="N2699" i="62"/>
  <c r="N2700" i="62"/>
  <c r="N2701" i="62"/>
  <c r="N2702" i="62"/>
  <c r="N2703" i="62"/>
  <c r="N2704" i="62"/>
  <c r="N2705" i="62"/>
  <c r="N2706" i="62"/>
  <c r="N2707" i="62"/>
  <c r="N2708" i="62"/>
  <c r="N2709" i="62"/>
  <c r="N2710" i="62"/>
  <c r="N2711" i="62"/>
  <c r="N2712" i="62"/>
  <c r="N2713" i="62"/>
  <c r="N2714" i="62"/>
  <c r="N2715" i="62"/>
  <c r="N2716" i="62"/>
  <c r="N2717" i="62"/>
  <c r="N2718" i="62"/>
  <c r="N2719" i="62"/>
  <c r="N2720" i="62"/>
  <c r="N2721" i="62"/>
  <c r="N2722" i="62"/>
  <c r="N2723" i="62"/>
  <c r="N2724" i="62"/>
  <c r="N2725" i="62"/>
  <c r="N2726" i="62"/>
  <c r="N2727" i="62"/>
  <c r="N2728" i="62"/>
  <c r="N2729" i="62"/>
  <c r="N2730" i="62"/>
  <c r="N2731" i="62"/>
  <c r="N2732" i="62"/>
  <c r="N2733" i="62"/>
  <c r="N2734" i="62"/>
  <c r="N2735" i="62"/>
  <c r="N2736" i="62"/>
  <c r="N2737" i="62"/>
  <c r="N2738" i="62"/>
  <c r="N2739" i="62"/>
  <c r="N2740" i="62"/>
  <c r="N2741" i="62"/>
  <c r="N2742" i="62"/>
  <c r="N2743" i="62"/>
  <c r="N2744" i="62"/>
  <c r="N2745" i="62"/>
  <c r="N2746" i="62"/>
  <c r="N2747" i="62"/>
  <c r="N2748" i="62"/>
  <c r="N2749" i="62"/>
  <c r="N2750" i="62"/>
  <c r="N2751" i="62"/>
  <c r="N2752" i="62"/>
  <c r="N2753" i="62"/>
  <c r="N2754" i="62"/>
  <c r="N2755" i="62"/>
  <c r="N2756" i="62"/>
  <c r="N2757" i="62"/>
  <c r="N2758" i="62"/>
  <c r="N2759" i="62"/>
  <c r="N2760" i="62"/>
  <c r="N2761" i="62"/>
  <c r="N2762" i="62"/>
  <c r="N2763" i="62"/>
  <c r="N2764" i="62"/>
  <c r="N2765" i="62"/>
  <c r="N2766" i="62"/>
  <c r="N2767" i="62"/>
  <c r="N2768" i="62"/>
  <c r="N2769" i="62"/>
  <c r="N2770" i="62"/>
  <c r="N2771" i="62"/>
  <c r="N2772" i="62"/>
  <c r="N2773" i="62"/>
  <c r="N2774" i="62"/>
  <c r="N2775" i="62"/>
  <c r="N2776" i="62"/>
  <c r="N2777" i="62"/>
  <c r="N2778" i="62"/>
  <c r="N2779" i="62"/>
  <c r="N2780" i="62"/>
  <c r="N2781" i="62"/>
  <c r="N2782" i="62"/>
  <c r="N2783" i="62"/>
  <c r="N2784" i="62"/>
  <c r="N2785" i="62"/>
  <c r="N2786" i="62"/>
  <c r="N2787" i="62"/>
  <c r="N2788" i="62"/>
  <c r="N2789" i="62"/>
  <c r="N2790" i="62"/>
  <c r="N2791" i="62"/>
  <c r="N2792" i="62"/>
  <c r="N2793" i="62"/>
  <c r="N2794" i="62"/>
  <c r="N2795" i="62"/>
  <c r="N2796" i="62"/>
  <c r="N2797" i="62"/>
  <c r="N2798" i="62"/>
  <c r="N2799" i="62"/>
  <c r="N2800" i="62"/>
  <c r="N2801" i="62"/>
  <c r="N2802" i="62"/>
  <c r="N2803" i="62"/>
  <c r="N2804" i="62"/>
  <c r="N2805" i="62"/>
  <c r="N2806" i="62"/>
  <c r="N2807" i="62"/>
  <c r="N2808" i="62"/>
  <c r="N2809" i="62"/>
  <c r="N2810" i="62"/>
  <c r="N2811" i="62"/>
  <c r="N2812" i="62"/>
  <c r="N2813" i="62"/>
  <c r="N2814" i="62"/>
  <c r="N2815" i="62"/>
  <c r="N2816" i="62"/>
  <c r="N2817" i="62"/>
  <c r="N2818" i="62"/>
  <c r="N2819" i="62"/>
  <c r="N2820" i="62"/>
  <c r="N2821" i="62"/>
  <c r="N2822" i="62"/>
  <c r="N2823" i="62"/>
  <c r="N2824" i="62"/>
  <c r="N2825" i="62"/>
  <c r="N2826" i="62"/>
  <c r="N2827" i="62"/>
  <c r="N2828" i="62"/>
  <c r="N2829" i="62"/>
  <c r="N2830" i="62"/>
  <c r="N2831" i="62"/>
  <c r="N2832" i="62"/>
  <c r="N2833" i="62"/>
  <c r="N2834" i="62"/>
  <c r="N2835" i="62"/>
  <c r="N2836" i="62"/>
  <c r="N2837" i="62"/>
  <c r="N2838" i="62"/>
  <c r="N2839" i="62"/>
  <c r="N2840" i="62"/>
  <c r="N2841" i="62"/>
  <c r="N2842" i="62"/>
  <c r="N2843" i="62"/>
  <c r="N2844" i="62"/>
  <c r="N2845" i="62"/>
  <c r="N2846" i="62"/>
  <c r="N2847" i="62"/>
  <c r="N2848" i="62"/>
  <c r="N2849" i="62"/>
  <c r="N2850" i="62"/>
  <c r="N2851" i="62"/>
  <c r="N2852" i="62"/>
  <c r="N2853" i="62"/>
  <c r="N2854" i="62"/>
  <c r="N2855" i="62"/>
  <c r="N2856" i="62"/>
  <c r="N2857" i="62"/>
  <c r="N2858" i="62"/>
  <c r="N2859" i="62"/>
  <c r="N2860" i="62"/>
  <c r="N2861" i="62"/>
  <c r="N2862" i="62"/>
  <c r="N2863" i="62"/>
  <c r="N2864" i="62"/>
  <c r="N2865" i="62"/>
  <c r="N2866" i="62"/>
  <c r="N2867" i="62"/>
  <c r="N2868" i="62"/>
  <c r="N2869" i="62"/>
  <c r="N2870" i="62"/>
  <c r="N2871" i="62"/>
  <c r="N2872" i="62"/>
  <c r="N2873" i="62"/>
  <c r="N2874" i="62"/>
  <c r="N2875" i="62"/>
  <c r="N2876" i="62"/>
  <c r="N2877" i="62"/>
  <c r="N2878" i="62"/>
  <c r="N2879" i="62"/>
  <c r="N2880" i="62"/>
  <c r="N2881" i="62"/>
  <c r="N2882" i="62"/>
  <c r="N2883" i="62"/>
  <c r="N2884" i="62"/>
  <c r="N2885" i="62"/>
  <c r="N2886" i="62"/>
  <c r="N2887" i="62"/>
  <c r="N2888" i="62"/>
  <c r="N2889" i="62"/>
  <c r="N2890" i="62"/>
  <c r="N2891" i="62"/>
  <c r="N2892" i="62"/>
  <c r="N2893" i="62"/>
  <c r="N2894" i="62"/>
  <c r="N2895" i="62"/>
  <c r="N2896" i="62"/>
  <c r="N2897" i="62"/>
  <c r="N2898" i="62"/>
  <c r="N2899" i="62"/>
  <c r="N2900" i="62"/>
  <c r="N2901" i="62"/>
  <c r="N2902" i="62"/>
  <c r="N2903" i="62"/>
  <c r="N2904" i="62"/>
  <c r="N2905" i="62"/>
  <c r="N2906" i="62"/>
  <c r="N2907" i="62"/>
  <c r="N2908" i="62"/>
  <c r="N2909" i="62"/>
  <c r="N2910" i="62"/>
  <c r="N2911" i="62"/>
  <c r="N2912" i="62"/>
  <c r="N2913" i="62"/>
  <c r="N2914" i="62"/>
  <c r="N2915" i="62"/>
  <c r="N2916" i="62"/>
  <c r="N2917" i="62"/>
  <c r="N2918" i="62"/>
  <c r="N2919" i="62"/>
  <c r="N2920" i="62"/>
  <c r="N2921" i="62"/>
  <c r="N2922" i="62"/>
  <c r="N2923" i="62"/>
  <c r="N2924" i="62"/>
  <c r="N2925" i="62"/>
  <c r="N2926" i="62"/>
  <c r="N2927" i="62"/>
  <c r="N2928" i="62"/>
  <c r="N2929" i="62"/>
  <c r="N2930" i="62"/>
  <c r="N2931" i="62"/>
  <c r="N2932" i="62"/>
  <c r="N2933" i="62"/>
  <c r="N2934" i="62"/>
  <c r="N2935" i="62"/>
  <c r="N2936" i="62"/>
  <c r="N2937" i="62"/>
  <c r="N2938" i="62"/>
  <c r="N2939" i="62"/>
  <c r="N2940" i="62"/>
  <c r="N2941" i="62"/>
  <c r="N2942" i="62"/>
  <c r="N2943" i="62"/>
  <c r="N2944" i="62"/>
  <c r="N2945" i="62"/>
  <c r="N2946" i="62"/>
  <c r="N2947" i="62"/>
  <c r="N2948" i="62"/>
  <c r="N2949" i="62"/>
  <c r="N2950" i="62"/>
  <c r="N2951" i="62"/>
  <c r="N2952" i="62"/>
  <c r="N2953" i="62"/>
  <c r="N2954" i="62"/>
  <c r="N2955" i="62"/>
  <c r="N2956" i="62"/>
  <c r="N2957" i="62"/>
  <c r="N2958" i="62"/>
  <c r="N2959" i="62"/>
  <c r="N2960" i="62"/>
  <c r="N2961" i="62"/>
  <c r="N2962" i="62"/>
  <c r="N2963" i="62"/>
  <c r="N2964" i="62"/>
  <c r="N2965" i="62"/>
  <c r="N2966" i="62"/>
  <c r="N2967" i="62"/>
  <c r="N2968" i="62"/>
  <c r="N2969" i="62"/>
  <c r="N2970" i="62"/>
  <c r="N2971" i="62"/>
  <c r="N2972" i="62"/>
  <c r="N2973" i="62"/>
  <c r="N2974" i="62"/>
  <c r="N2975" i="62"/>
  <c r="N2976" i="62"/>
  <c r="N2977" i="62"/>
  <c r="N2978" i="62"/>
  <c r="N2979" i="62"/>
  <c r="N2980" i="62"/>
  <c r="N2981" i="62"/>
  <c r="N2982" i="62"/>
  <c r="N2983" i="62"/>
  <c r="N2984" i="62"/>
  <c r="N2985" i="62"/>
  <c r="N2986" i="62"/>
  <c r="N2987" i="62"/>
  <c r="N2988" i="62"/>
  <c r="N2989" i="62"/>
  <c r="N2990" i="62"/>
  <c r="N2991" i="62"/>
  <c r="N2992" i="62"/>
  <c r="N2993" i="62"/>
  <c r="N2994" i="62"/>
  <c r="N2995" i="62"/>
  <c r="N2996" i="62"/>
  <c r="N2997" i="62"/>
  <c r="N2998" i="62"/>
  <c r="N2999" i="62"/>
  <c r="N3000" i="62"/>
  <c r="N3001" i="62"/>
  <c r="N3002" i="62"/>
  <c r="N3003" i="62"/>
  <c r="N3004" i="62"/>
  <c r="N3005" i="62"/>
  <c r="N3006" i="62"/>
  <c r="N3007" i="62"/>
  <c r="N3008" i="62"/>
  <c r="N3009" i="62"/>
  <c r="N3010" i="62"/>
  <c r="N3011" i="62"/>
  <c r="N3012" i="62"/>
  <c r="N3013" i="62"/>
  <c r="N3014" i="62"/>
  <c r="N3015" i="62"/>
  <c r="N3016" i="62"/>
  <c r="N3017" i="62"/>
  <c r="N3018" i="62"/>
  <c r="N3019" i="62"/>
  <c r="N3020" i="62"/>
  <c r="N3021" i="62"/>
  <c r="N3022" i="62"/>
  <c r="N3023" i="62"/>
  <c r="N3024" i="62"/>
  <c r="N3025" i="62"/>
  <c r="N3026" i="62"/>
  <c r="N3027" i="62"/>
  <c r="N3028" i="62"/>
  <c r="N3029" i="62"/>
  <c r="N3030" i="62"/>
  <c r="N3031" i="62"/>
  <c r="N3032" i="62"/>
  <c r="N3033" i="62"/>
  <c r="N3034" i="62"/>
  <c r="N3035" i="62"/>
  <c r="N3036" i="62"/>
  <c r="N3037" i="62"/>
  <c r="N3038" i="62"/>
  <c r="N3039" i="62"/>
  <c r="N3040" i="62"/>
  <c r="N3041" i="62"/>
  <c r="N3042" i="62"/>
  <c r="N3043" i="62"/>
  <c r="N3044" i="62"/>
  <c r="N3045" i="62"/>
  <c r="N3046" i="62"/>
  <c r="N3047" i="62"/>
  <c r="N3048" i="62"/>
  <c r="N3049" i="62"/>
  <c r="N3050" i="62"/>
  <c r="N3051" i="62"/>
  <c r="N3052" i="62"/>
  <c r="N3053" i="62"/>
  <c r="N3054" i="62"/>
  <c r="N3055" i="62"/>
  <c r="N3056" i="62"/>
  <c r="N3057" i="62"/>
  <c r="N3058" i="62"/>
  <c r="N3059" i="62"/>
  <c r="N3060" i="62"/>
  <c r="N3061" i="62"/>
  <c r="N3062" i="62"/>
  <c r="N3063" i="62"/>
  <c r="N3064" i="62"/>
  <c r="N3065" i="62"/>
  <c r="N3066" i="62"/>
  <c r="N3067" i="62"/>
  <c r="N3068" i="62"/>
  <c r="N3069" i="62"/>
  <c r="N3070" i="62"/>
  <c r="N3071" i="62"/>
  <c r="N3072" i="62"/>
  <c r="N3073" i="62"/>
  <c r="N3074" i="62"/>
  <c r="N3075" i="62"/>
  <c r="N3076" i="62"/>
  <c r="N3077" i="62"/>
  <c r="N3078" i="62"/>
  <c r="N3079" i="62"/>
  <c r="N3080" i="62"/>
  <c r="N3081" i="62"/>
  <c r="N3082" i="62"/>
  <c r="N3083" i="62"/>
  <c r="N3084" i="62"/>
  <c r="N3085" i="62"/>
  <c r="N3086" i="62"/>
  <c r="N3087" i="62"/>
  <c r="N3088" i="62"/>
  <c r="N3089" i="62"/>
  <c r="N3090" i="62"/>
  <c r="N3091" i="62"/>
  <c r="N3092" i="62"/>
  <c r="N3093" i="62"/>
  <c r="N3094" i="62"/>
  <c r="N3095" i="62"/>
  <c r="N3096" i="62"/>
  <c r="N3097" i="62"/>
  <c r="N3098" i="62"/>
  <c r="N3099" i="62"/>
  <c r="N3100" i="62"/>
  <c r="N3101" i="62"/>
  <c r="N3102" i="62"/>
  <c r="N3103" i="62"/>
  <c r="N3104" i="62"/>
  <c r="N3105" i="62"/>
  <c r="N3106" i="62"/>
  <c r="N3107" i="62"/>
  <c r="N3108" i="62"/>
  <c r="N3109" i="62"/>
  <c r="N3110" i="62"/>
  <c r="N3111" i="62"/>
  <c r="N3112" i="62"/>
  <c r="N3113" i="62"/>
  <c r="N3114" i="62"/>
  <c r="N3115" i="62"/>
  <c r="N3116" i="62"/>
  <c r="N3117" i="62"/>
  <c r="N3118" i="62"/>
  <c r="N3119" i="62"/>
  <c r="N3120" i="62"/>
  <c r="N3121" i="62"/>
  <c r="N3122" i="62"/>
  <c r="N3123" i="62"/>
  <c r="N3124" i="62"/>
  <c r="N3125" i="62"/>
  <c r="N3126" i="62"/>
  <c r="N3127" i="62"/>
  <c r="N3128" i="62"/>
  <c r="N3129" i="62"/>
  <c r="N3130" i="62"/>
  <c r="N3131" i="62"/>
  <c r="N3132" i="62"/>
  <c r="N3133" i="62"/>
  <c r="N3134" i="62"/>
  <c r="N3135" i="62"/>
  <c r="N3136" i="62"/>
  <c r="N3137" i="62"/>
  <c r="N3138" i="62"/>
  <c r="N3139" i="62"/>
  <c r="N3140" i="62"/>
  <c r="N3141" i="62"/>
  <c r="N3142" i="62"/>
  <c r="N3143" i="62"/>
  <c r="N3144" i="62"/>
  <c r="N3145" i="62"/>
  <c r="N3146" i="62"/>
  <c r="N3147" i="62"/>
  <c r="N3148" i="62"/>
  <c r="N3149" i="62"/>
  <c r="N3150" i="62"/>
  <c r="N3151" i="62"/>
  <c r="N3152" i="62"/>
  <c r="N3153" i="62"/>
  <c r="N3154" i="62"/>
  <c r="N3155" i="62"/>
  <c r="N3156" i="62"/>
  <c r="N3157" i="62"/>
  <c r="N3158" i="62"/>
  <c r="N3159" i="62"/>
  <c r="N3160" i="62"/>
  <c r="N3161" i="62"/>
  <c r="N3162" i="62"/>
  <c r="N3163" i="62"/>
  <c r="N3164" i="62"/>
  <c r="N3165" i="62"/>
  <c r="N3166" i="62"/>
  <c r="N3167" i="62"/>
  <c r="N3168" i="62"/>
  <c r="N3169" i="62"/>
  <c r="N3170" i="62"/>
  <c r="N3171" i="62"/>
  <c r="N3172" i="62"/>
  <c r="N3173" i="62"/>
  <c r="N3174" i="62"/>
  <c r="N3175" i="62"/>
  <c r="N3176" i="62"/>
  <c r="N3177" i="62"/>
  <c r="N3178" i="62"/>
  <c r="N3179" i="62"/>
  <c r="N3180" i="62"/>
  <c r="N3181" i="62"/>
  <c r="N3182" i="62"/>
  <c r="N3183" i="62"/>
  <c r="N3184" i="62"/>
  <c r="N3185" i="62"/>
  <c r="N3186" i="62"/>
  <c r="N3187" i="62"/>
  <c r="N3188" i="62"/>
  <c r="N3189" i="62"/>
  <c r="N3190" i="62"/>
  <c r="N3191" i="62"/>
  <c r="N3192" i="62"/>
  <c r="N3193" i="62"/>
  <c r="N3194" i="62"/>
  <c r="N3195" i="62"/>
  <c r="N3196" i="62"/>
  <c r="N3197" i="62"/>
  <c r="N3198" i="62"/>
  <c r="N3199" i="62"/>
  <c r="N3200" i="62"/>
  <c r="N3201" i="62"/>
  <c r="N3202" i="62"/>
  <c r="N3203" i="62"/>
  <c r="N3204" i="62"/>
  <c r="N3205" i="62"/>
  <c r="N3206" i="62"/>
  <c r="N3207" i="62"/>
  <c r="N3208" i="62"/>
  <c r="N3209" i="62"/>
  <c r="N3210" i="62"/>
  <c r="N3211" i="62"/>
  <c r="N3212" i="62"/>
  <c r="N3213" i="62"/>
  <c r="N3214" i="62"/>
  <c r="N3215" i="62"/>
  <c r="N3216" i="62"/>
  <c r="N3217" i="62"/>
  <c r="N3218" i="62"/>
  <c r="N3219" i="62"/>
  <c r="N3220" i="62"/>
  <c r="N3221" i="62"/>
  <c r="N3222" i="62"/>
  <c r="N3223" i="62"/>
  <c r="N3224" i="62"/>
  <c r="N3225" i="62"/>
  <c r="N3226" i="62"/>
  <c r="N3227" i="62"/>
  <c r="N3228" i="62"/>
  <c r="N3229" i="62"/>
  <c r="N3230" i="62"/>
  <c r="N3231" i="62"/>
  <c r="N3232" i="62"/>
  <c r="N3233" i="62"/>
  <c r="N3234" i="62"/>
  <c r="N3235" i="62"/>
  <c r="N3236" i="62"/>
  <c r="N3237" i="62"/>
  <c r="N3238" i="62"/>
  <c r="N3239" i="62"/>
  <c r="N3240" i="62"/>
  <c r="N3241" i="62"/>
  <c r="N3242" i="62"/>
  <c r="N3243" i="62"/>
  <c r="N3244" i="62"/>
  <c r="N3245" i="62"/>
  <c r="N3246" i="62"/>
  <c r="N3247" i="62"/>
  <c r="N3248" i="62"/>
  <c r="N3249" i="62"/>
  <c r="N3250" i="62"/>
  <c r="N3251" i="62"/>
  <c r="N3252" i="62"/>
  <c r="N3253" i="62"/>
  <c r="N3254" i="62"/>
  <c r="N3255" i="62"/>
  <c r="N3256" i="62"/>
  <c r="N3257" i="62"/>
  <c r="N3258" i="62"/>
  <c r="N3259" i="62"/>
  <c r="N3260" i="62"/>
  <c r="N3261" i="62"/>
  <c r="N3262" i="62"/>
  <c r="N3263" i="62"/>
  <c r="N3264" i="62"/>
  <c r="N3265" i="62"/>
  <c r="N3266" i="62"/>
  <c r="N3267" i="62"/>
  <c r="N3268" i="62"/>
  <c r="N3269" i="62"/>
  <c r="N3270" i="62"/>
  <c r="N3271" i="62"/>
  <c r="N3272" i="62"/>
  <c r="N3273" i="62"/>
  <c r="N3274" i="62"/>
  <c r="N3275" i="62"/>
  <c r="N3276" i="62"/>
  <c r="N3277" i="62"/>
  <c r="N3278" i="62"/>
  <c r="N3279" i="62"/>
  <c r="N3280" i="62"/>
  <c r="N3281" i="62"/>
  <c r="N3282" i="62"/>
  <c r="N3283" i="62"/>
  <c r="N3284" i="62"/>
  <c r="N3285" i="62"/>
  <c r="N3286" i="62"/>
  <c r="N3287" i="62"/>
  <c r="N3288" i="62"/>
  <c r="N3289" i="62"/>
  <c r="N3290" i="62"/>
  <c r="N3291" i="62"/>
  <c r="N3292" i="62"/>
  <c r="N3293" i="62"/>
  <c r="N3294" i="62"/>
  <c r="N3295" i="62"/>
  <c r="N3296" i="62"/>
  <c r="N3297" i="62"/>
  <c r="N3298" i="62"/>
  <c r="N3299" i="62"/>
  <c r="N3300" i="62"/>
  <c r="N3301" i="62"/>
  <c r="N3302" i="62"/>
  <c r="N3303" i="62"/>
  <c r="N3304" i="62"/>
  <c r="N3305" i="62"/>
  <c r="N3306" i="62"/>
  <c r="N3307" i="62"/>
  <c r="N3308" i="62"/>
  <c r="N3309" i="62"/>
  <c r="N3310" i="62"/>
  <c r="N3311" i="62"/>
  <c r="N3312" i="62"/>
  <c r="N3313" i="62"/>
  <c r="N3314" i="62"/>
  <c r="N3315" i="62"/>
  <c r="N3316" i="62"/>
  <c r="N3317" i="62"/>
  <c r="N3318" i="62"/>
  <c r="N3319" i="62"/>
  <c r="N3320" i="62"/>
  <c r="N3321" i="62"/>
  <c r="N3322" i="62"/>
  <c r="N3323" i="62"/>
  <c r="N3324" i="62"/>
  <c r="N3325" i="62"/>
  <c r="N3326" i="62"/>
  <c r="N3327" i="62"/>
  <c r="N3328" i="62"/>
  <c r="N3329" i="62"/>
  <c r="N3330" i="62"/>
  <c r="N3331" i="62"/>
  <c r="N3332" i="62"/>
  <c r="N3333" i="62"/>
  <c r="N3334" i="62"/>
  <c r="N3335" i="62"/>
  <c r="N3336" i="62"/>
  <c r="N3337" i="62"/>
  <c r="N3338" i="62"/>
  <c r="N3339" i="62"/>
  <c r="N3340" i="62"/>
  <c r="N3341" i="62"/>
  <c r="N3342" i="62"/>
  <c r="N3343" i="62"/>
  <c r="N3344" i="62"/>
  <c r="N3345" i="62"/>
  <c r="N3346" i="62"/>
  <c r="N3347" i="62"/>
  <c r="N3348" i="62"/>
  <c r="N3349" i="62"/>
  <c r="N3350" i="62"/>
  <c r="N3351" i="62"/>
  <c r="N3352" i="62"/>
  <c r="N3353" i="62"/>
  <c r="N3354" i="62"/>
  <c r="N3355" i="62"/>
  <c r="N3356" i="62"/>
  <c r="N3357" i="62"/>
  <c r="N3358" i="62"/>
  <c r="N3359" i="62"/>
  <c r="N3360" i="62"/>
  <c r="N3361" i="62"/>
  <c r="N3362" i="62"/>
  <c r="N3363" i="62"/>
  <c r="N3364" i="62"/>
  <c r="N3365" i="62"/>
  <c r="N3366" i="62"/>
  <c r="N3367" i="62"/>
  <c r="N3368" i="62"/>
  <c r="N3369" i="62"/>
  <c r="N3370" i="62"/>
  <c r="N3371" i="62"/>
  <c r="N3372" i="62"/>
  <c r="N3373" i="62"/>
  <c r="N3374" i="62"/>
  <c r="N3375" i="62"/>
  <c r="N3376" i="62"/>
  <c r="N3377" i="62"/>
  <c r="N3378" i="62"/>
  <c r="N3379" i="62"/>
  <c r="N3380" i="62"/>
  <c r="N3381" i="62"/>
  <c r="N3382" i="62"/>
  <c r="N3383" i="62"/>
  <c r="N3384" i="62"/>
  <c r="N3385" i="62"/>
  <c r="N3386" i="62"/>
  <c r="N3387" i="62"/>
  <c r="N3388" i="62"/>
  <c r="N3389" i="62"/>
  <c r="N3390" i="62"/>
  <c r="N3391" i="62"/>
  <c r="N3392" i="62"/>
  <c r="N3393" i="62"/>
  <c r="N3394" i="62"/>
  <c r="N3395" i="62"/>
  <c r="N3396" i="62"/>
  <c r="N3397" i="62"/>
  <c r="N3398" i="62"/>
  <c r="N3399" i="62"/>
  <c r="N3400" i="62"/>
  <c r="N3401" i="62"/>
  <c r="N3402" i="62"/>
  <c r="N3403" i="62"/>
  <c r="N3404" i="62"/>
  <c r="N3405" i="62"/>
  <c r="N3406" i="62"/>
  <c r="N3407" i="62"/>
  <c r="N3408" i="62"/>
  <c r="N3409" i="62"/>
  <c r="N3410" i="62"/>
  <c r="N3411" i="62"/>
  <c r="N3412" i="62"/>
  <c r="N3413" i="62"/>
  <c r="N3414" i="62"/>
  <c r="N3415" i="62"/>
  <c r="N3416" i="62"/>
  <c r="N3417" i="62"/>
  <c r="N3418" i="62"/>
  <c r="N3419" i="62"/>
  <c r="N3420" i="62"/>
  <c r="N3421" i="62"/>
  <c r="N3422" i="62"/>
  <c r="N3423" i="62"/>
  <c r="N3424" i="62"/>
  <c r="N3425" i="62"/>
  <c r="N3426" i="62"/>
  <c r="N3427" i="62"/>
  <c r="N3428" i="62"/>
  <c r="N3429" i="62"/>
  <c r="N3430" i="62"/>
  <c r="N3431" i="62"/>
  <c r="N3432" i="62"/>
  <c r="N3433" i="62"/>
  <c r="N3434" i="62"/>
  <c r="N3435" i="62"/>
  <c r="N3436" i="62"/>
  <c r="N3437" i="62"/>
  <c r="N3438" i="62"/>
  <c r="N3439" i="62"/>
  <c r="N3440" i="62"/>
  <c r="N3441" i="62"/>
  <c r="N3442" i="62"/>
  <c r="N3443" i="62"/>
  <c r="N3444" i="62"/>
  <c r="N3445" i="62"/>
  <c r="N3446" i="62"/>
  <c r="N3447" i="62"/>
  <c r="N3448" i="62"/>
  <c r="N3449" i="62"/>
  <c r="N3450" i="62"/>
  <c r="N3451" i="62"/>
  <c r="N3452" i="62"/>
  <c r="N3453" i="62"/>
  <c r="N3454" i="62"/>
  <c r="N3455" i="62"/>
  <c r="N3456" i="62"/>
  <c r="N3457" i="62"/>
  <c r="N3458" i="62"/>
  <c r="N3459" i="62"/>
  <c r="N3460" i="62"/>
  <c r="N3461" i="62"/>
  <c r="N3462" i="62"/>
  <c r="N3463" i="62"/>
  <c r="N3464" i="62"/>
  <c r="N3465" i="62"/>
  <c r="N3466" i="62"/>
  <c r="N3467" i="62"/>
  <c r="N3468" i="62"/>
  <c r="N3469" i="62"/>
  <c r="N3470" i="62"/>
  <c r="N3471" i="62"/>
  <c r="N3472" i="62"/>
  <c r="N3473" i="62"/>
  <c r="N3474" i="62"/>
  <c r="N3475" i="62"/>
  <c r="N3476" i="62"/>
  <c r="N3477" i="62"/>
  <c r="N3478" i="62"/>
  <c r="N3479" i="62"/>
  <c r="N3480" i="62"/>
  <c r="N3481" i="62"/>
  <c r="N3482" i="62"/>
  <c r="N3483" i="62"/>
  <c r="N3484" i="62"/>
  <c r="N3485" i="62"/>
  <c r="N3486" i="62"/>
  <c r="N3487" i="62"/>
  <c r="N3488" i="62"/>
  <c r="N3489" i="62"/>
  <c r="N3490" i="62"/>
  <c r="N3491" i="62"/>
  <c r="N3492" i="62"/>
  <c r="N3493" i="62"/>
  <c r="N3494" i="62"/>
  <c r="N3495" i="62"/>
  <c r="N3496" i="62"/>
  <c r="N3497" i="62"/>
  <c r="N3498" i="62"/>
  <c r="N3499" i="62"/>
  <c r="N3500" i="62"/>
  <c r="N3501" i="62"/>
  <c r="N3502" i="62"/>
  <c r="N3503" i="62"/>
  <c r="N3504" i="62"/>
  <c r="N3505" i="62"/>
  <c r="N3506" i="62"/>
  <c r="N3507" i="62"/>
  <c r="N3508" i="62"/>
  <c r="N3509" i="62"/>
  <c r="N3510" i="62"/>
  <c r="N3511" i="62"/>
  <c r="N3512" i="62"/>
  <c r="N3513" i="62"/>
  <c r="N3514" i="62"/>
  <c r="N3515" i="62"/>
  <c r="N3516" i="62"/>
  <c r="N3517" i="62"/>
  <c r="N3518" i="62"/>
  <c r="N3519" i="62"/>
  <c r="N3520" i="62"/>
  <c r="N3521" i="62"/>
  <c r="N3522" i="62"/>
  <c r="N3523" i="62"/>
  <c r="N3524" i="62"/>
  <c r="N3525" i="62"/>
  <c r="N3526" i="62"/>
  <c r="N3527" i="62"/>
  <c r="N3528" i="62"/>
  <c r="N3529" i="62"/>
  <c r="N3530" i="62"/>
  <c r="N3531" i="62"/>
  <c r="N3532" i="62"/>
  <c r="N3533" i="62"/>
  <c r="N3534" i="62"/>
  <c r="N3535" i="62"/>
  <c r="N3536" i="62"/>
  <c r="N3537" i="62"/>
  <c r="N3538" i="62"/>
  <c r="N3539" i="62"/>
  <c r="N3540" i="62"/>
  <c r="N3541" i="62"/>
  <c r="N3542" i="62"/>
  <c r="N3543" i="62"/>
  <c r="N3544" i="62"/>
  <c r="N3545" i="62"/>
  <c r="N3546" i="62"/>
  <c r="N3547" i="62"/>
  <c r="N3548" i="62"/>
  <c r="N3549" i="62"/>
  <c r="N3550" i="62"/>
  <c r="N3551" i="62"/>
  <c r="N3552" i="62"/>
  <c r="N3553" i="62"/>
  <c r="N3554" i="62"/>
  <c r="N3555" i="62"/>
  <c r="N3556" i="62"/>
  <c r="N3557" i="62"/>
  <c r="N3558" i="62"/>
  <c r="N3559" i="62"/>
  <c r="N3560" i="62"/>
  <c r="N3561" i="62"/>
  <c r="N3562" i="62"/>
  <c r="N3563" i="62"/>
  <c r="N3564" i="62"/>
  <c r="N3565" i="62"/>
  <c r="N3566" i="62"/>
  <c r="N3567" i="62"/>
  <c r="N3568" i="62"/>
  <c r="N3569" i="62"/>
  <c r="N3570" i="62"/>
  <c r="N3571" i="62"/>
  <c r="N3572" i="62"/>
  <c r="N3573" i="62"/>
  <c r="N3574" i="62"/>
  <c r="N3575" i="62"/>
  <c r="N3576" i="62"/>
  <c r="N3577" i="62"/>
  <c r="N3578" i="62"/>
  <c r="N3579" i="62"/>
  <c r="N3580" i="62"/>
  <c r="N3581" i="62"/>
  <c r="N3582" i="62"/>
  <c r="N3583" i="62"/>
  <c r="N3584" i="62"/>
  <c r="N3585" i="62"/>
  <c r="N3586" i="62"/>
  <c r="N3587" i="62"/>
  <c r="N3588" i="62"/>
  <c r="N3589" i="62"/>
  <c r="N3590" i="62"/>
  <c r="N3591" i="62"/>
  <c r="N3592" i="62"/>
  <c r="N3593" i="62"/>
  <c r="N3594" i="62"/>
  <c r="N3595" i="62"/>
  <c r="N3596" i="62"/>
  <c r="N3597" i="62"/>
  <c r="N3598" i="62"/>
  <c r="N3599" i="62"/>
  <c r="N3600" i="62"/>
  <c r="N4" i="62"/>
  <c r="L5" i="62"/>
  <c r="L6" i="62"/>
  <c r="L7" i="62"/>
  <c r="L8" i="62"/>
  <c r="L9" i="62"/>
  <c r="L10" i="62"/>
  <c r="L11" i="62"/>
  <c r="L12" i="62"/>
  <c r="L13" i="62"/>
  <c r="L14" i="62"/>
  <c r="L15" i="62"/>
  <c r="L16" i="62"/>
  <c r="L17" i="62"/>
  <c r="L18" i="62"/>
  <c r="L19" i="62"/>
  <c r="L20" i="62"/>
  <c r="L20" i="64" s="1"/>
  <c r="L21" i="62"/>
  <c r="L22" i="62"/>
  <c r="L23" i="62"/>
  <c r="L24" i="62"/>
  <c r="L25" i="62"/>
  <c r="L26" i="62"/>
  <c r="L27" i="62"/>
  <c r="L28" i="62"/>
  <c r="L29" i="62"/>
  <c r="L30" i="62"/>
  <c r="L31" i="62"/>
  <c r="L32" i="62"/>
  <c r="L33" i="62"/>
  <c r="L34" i="62"/>
  <c r="L35" i="62"/>
  <c r="L36" i="62"/>
  <c r="L37" i="62"/>
  <c r="L38" i="62"/>
  <c r="L39" i="62"/>
  <c r="L40" i="62"/>
  <c r="L41" i="62"/>
  <c r="L42" i="62"/>
  <c r="L43" i="62"/>
  <c r="L44" i="62"/>
  <c r="L45" i="62"/>
  <c r="L46" i="62"/>
  <c r="L47" i="62"/>
  <c r="L48" i="62"/>
  <c r="L49" i="62"/>
  <c r="L50" i="62"/>
  <c r="L51" i="62"/>
  <c r="L52" i="62"/>
  <c r="L53" i="62"/>
  <c r="L54" i="62"/>
  <c r="L55" i="62"/>
  <c r="L56" i="62"/>
  <c r="L57" i="62"/>
  <c r="L58" i="62"/>
  <c r="L59" i="62"/>
  <c r="L60" i="62"/>
  <c r="L61" i="62"/>
  <c r="L62" i="62"/>
  <c r="L63" i="62"/>
  <c r="L64" i="62"/>
  <c r="L65" i="62"/>
  <c r="L66" i="62"/>
  <c r="L67" i="62"/>
  <c r="L68" i="62"/>
  <c r="L69" i="62"/>
  <c r="L70" i="62"/>
  <c r="L71" i="62"/>
  <c r="L72" i="62"/>
  <c r="L73" i="62"/>
  <c r="L74" i="62"/>
  <c r="L75" i="62"/>
  <c r="L76" i="62"/>
  <c r="L77" i="62"/>
  <c r="L78" i="62"/>
  <c r="L79" i="62"/>
  <c r="L80" i="62"/>
  <c r="L81" i="62"/>
  <c r="L82" i="62"/>
  <c r="L83" i="62"/>
  <c r="L84" i="62"/>
  <c r="L85" i="62"/>
  <c r="L86" i="62"/>
  <c r="L87" i="62"/>
  <c r="L88" i="62"/>
  <c r="L89" i="62"/>
  <c r="L90" i="62"/>
  <c r="L91" i="62"/>
  <c r="L92" i="62"/>
  <c r="L93" i="62"/>
  <c r="L94" i="62"/>
  <c r="L95" i="62"/>
  <c r="L96" i="62"/>
  <c r="L97" i="62"/>
  <c r="L98" i="62"/>
  <c r="L99" i="62"/>
  <c r="L100" i="62"/>
  <c r="L101" i="62"/>
  <c r="L102" i="62"/>
  <c r="L103" i="62"/>
  <c r="L104" i="62"/>
  <c r="L105" i="62"/>
  <c r="L106" i="62"/>
  <c r="L107" i="62"/>
  <c r="L108" i="62"/>
  <c r="L109" i="62"/>
  <c r="L110" i="62"/>
  <c r="L111" i="62"/>
  <c r="L112" i="62"/>
  <c r="L113" i="62"/>
  <c r="L114" i="62"/>
  <c r="L115" i="62"/>
  <c r="L116" i="62"/>
  <c r="L117" i="62"/>
  <c r="L118" i="62"/>
  <c r="L119" i="62"/>
  <c r="L120" i="62"/>
  <c r="L121" i="62"/>
  <c r="L122" i="62"/>
  <c r="L123" i="62"/>
  <c r="L124" i="62"/>
  <c r="L125" i="62"/>
  <c r="L126" i="62"/>
  <c r="L127" i="62"/>
  <c r="L128" i="62"/>
  <c r="L129" i="62"/>
  <c r="L130" i="62"/>
  <c r="L131" i="62"/>
  <c r="L132" i="62"/>
  <c r="L133" i="62"/>
  <c r="L134" i="62"/>
  <c r="L135" i="62"/>
  <c r="L136" i="62"/>
  <c r="L137" i="62"/>
  <c r="L138" i="62"/>
  <c r="L139" i="62"/>
  <c r="L140" i="62"/>
  <c r="L141" i="62"/>
  <c r="L142" i="62"/>
  <c r="L143" i="62"/>
  <c r="L144" i="62"/>
  <c r="L145" i="62"/>
  <c r="L146" i="62"/>
  <c r="L147" i="62"/>
  <c r="L148" i="62"/>
  <c r="L149" i="62"/>
  <c r="L150" i="62"/>
  <c r="L151" i="62"/>
  <c r="L152" i="62"/>
  <c r="L153" i="62"/>
  <c r="L154" i="62"/>
  <c r="L155" i="62"/>
  <c r="L156" i="62"/>
  <c r="L157" i="62"/>
  <c r="L158" i="62"/>
  <c r="L159" i="62"/>
  <c r="L160" i="62"/>
  <c r="L161" i="62"/>
  <c r="L162" i="62"/>
  <c r="L163" i="62"/>
  <c r="L164" i="62"/>
  <c r="L165" i="62"/>
  <c r="L166" i="62"/>
  <c r="L167" i="62"/>
  <c r="L168" i="62"/>
  <c r="L169" i="62"/>
  <c r="L170" i="62"/>
  <c r="L171" i="62"/>
  <c r="L172" i="62"/>
  <c r="L173" i="62"/>
  <c r="L174" i="62"/>
  <c r="L175" i="62"/>
  <c r="L176" i="62"/>
  <c r="L177" i="62"/>
  <c r="L178" i="62"/>
  <c r="L179" i="62"/>
  <c r="L180" i="62"/>
  <c r="L181" i="62"/>
  <c r="L182" i="62"/>
  <c r="L183" i="62"/>
  <c r="L184" i="62"/>
  <c r="L185" i="62"/>
  <c r="L186" i="62"/>
  <c r="L187" i="62"/>
  <c r="L188" i="62"/>
  <c r="L189" i="62"/>
  <c r="L190" i="62"/>
  <c r="L191" i="62"/>
  <c r="L192" i="62"/>
  <c r="L193" i="62"/>
  <c r="L194" i="62"/>
  <c r="L195" i="62"/>
  <c r="L196" i="62"/>
  <c r="L197" i="62"/>
  <c r="L198" i="62"/>
  <c r="L199" i="62"/>
  <c r="L200" i="62"/>
  <c r="L201" i="62"/>
  <c r="L202" i="62"/>
  <c r="L203" i="62"/>
  <c r="L204" i="62"/>
  <c r="L205" i="62"/>
  <c r="L206" i="62"/>
  <c r="L207" i="62"/>
  <c r="L208" i="62"/>
  <c r="L209" i="62"/>
  <c r="L210" i="62"/>
  <c r="L211" i="62"/>
  <c r="L212" i="62"/>
  <c r="L213" i="62"/>
  <c r="L214" i="62"/>
  <c r="L215" i="62"/>
  <c r="L216" i="62"/>
  <c r="L217" i="62"/>
  <c r="L218" i="62"/>
  <c r="L219" i="62"/>
  <c r="L220" i="62"/>
  <c r="L221" i="62"/>
  <c r="L222" i="62"/>
  <c r="L223" i="62"/>
  <c r="L224" i="62"/>
  <c r="L225" i="62"/>
  <c r="L226" i="62"/>
  <c r="L227" i="62"/>
  <c r="L228" i="62"/>
  <c r="L229" i="62"/>
  <c r="L230" i="62"/>
  <c r="L231" i="62"/>
  <c r="L232" i="62"/>
  <c r="L233" i="62"/>
  <c r="L234" i="62"/>
  <c r="L235" i="62"/>
  <c r="L236" i="62"/>
  <c r="L237" i="62"/>
  <c r="L238" i="62"/>
  <c r="L239" i="62"/>
  <c r="L240" i="62"/>
  <c r="L241" i="62"/>
  <c r="L242" i="62"/>
  <c r="L243" i="62"/>
  <c r="L244" i="62"/>
  <c r="L245" i="62"/>
  <c r="L246" i="62"/>
  <c r="L247" i="62"/>
  <c r="L248" i="62"/>
  <c r="L249" i="62"/>
  <c r="L250" i="62"/>
  <c r="L251" i="62"/>
  <c r="L252" i="62"/>
  <c r="L253" i="62"/>
  <c r="L254" i="62"/>
  <c r="L255" i="62"/>
  <c r="L256" i="62"/>
  <c r="L257" i="62"/>
  <c r="L258" i="62"/>
  <c r="L259" i="62"/>
  <c r="L260" i="62"/>
  <c r="L261" i="62"/>
  <c r="L262" i="62"/>
  <c r="L263" i="62"/>
  <c r="L264" i="62"/>
  <c r="L265" i="62"/>
  <c r="L266" i="62"/>
  <c r="L267" i="62"/>
  <c r="L268" i="62"/>
  <c r="L269" i="62"/>
  <c r="L270" i="62"/>
  <c r="L271" i="62"/>
  <c r="L272" i="62"/>
  <c r="L273" i="62"/>
  <c r="L274" i="62"/>
  <c r="L275" i="62"/>
  <c r="L276" i="62"/>
  <c r="L277" i="62"/>
  <c r="L278" i="62"/>
  <c r="L279" i="62"/>
  <c r="L280" i="62"/>
  <c r="L281" i="62"/>
  <c r="L282" i="62"/>
  <c r="L283" i="62"/>
  <c r="L284" i="62"/>
  <c r="L285" i="62"/>
  <c r="L286" i="62"/>
  <c r="L287" i="62"/>
  <c r="L288" i="62"/>
  <c r="L289" i="62"/>
  <c r="L290" i="62"/>
  <c r="L291" i="62"/>
  <c r="L292" i="62"/>
  <c r="L293" i="62"/>
  <c r="L294" i="62"/>
  <c r="L295" i="62"/>
  <c r="L296" i="62"/>
  <c r="L297" i="62"/>
  <c r="L298" i="62"/>
  <c r="L299" i="62"/>
  <c r="L300" i="62"/>
  <c r="L301" i="62"/>
  <c r="L302" i="62"/>
  <c r="L303" i="62"/>
  <c r="L304" i="62"/>
  <c r="L305" i="62"/>
  <c r="L306" i="62"/>
  <c r="L307" i="62"/>
  <c r="L308" i="62"/>
  <c r="L309" i="62"/>
  <c r="L310" i="62"/>
  <c r="L311" i="62"/>
  <c r="L312" i="62"/>
  <c r="L313" i="62"/>
  <c r="L314" i="62"/>
  <c r="L315" i="62"/>
  <c r="L316" i="62"/>
  <c r="L317" i="62"/>
  <c r="L318" i="62"/>
  <c r="L319" i="62"/>
  <c r="L320" i="62"/>
  <c r="L321" i="62"/>
  <c r="L322" i="62"/>
  <c r="L323" i="62"/>
  <c r="L324" i="62"/>
  <c r="L325" i="62"/>
  <c r="L326" i="62"/>
  <c r="L327" i="62"/>
  <c r="L328" i="62"/>
  <c r="L329" i="62"/>
  <c r="L330" i="62"/>
  <c r="L331" i="62"/>
  <c r="L332" i="62"/>
  <c r="L333" i="62"/>
  <c r="L334" i="62"/>
  <c r="L335" i="62"/>
  <c r="L336" i="62"/>
  <c r="L337" i="62"/>
  <c r="L338" i="62"/>
  <c r="L339" i="62"/>
  <c r="L340" i="62"/>
  <c r="L341" i="62"/>
  <c r="L342" i="62"/>
  <c r="L343" i="62"/>
  <c r="L344" i="62"/>
  <c r="L345" i="62"/>
  <c r="L346" i="62"/>
  <c r="L347" i="62"/>
  <c r="L348" i="62"/>
  <c r="L349" i="62"/>
  <c r="L350" i="62"/>
  <c r="L351" i="62"/>
  <c r="L352" i="62"/>
  <c r="L353" i="62"/>
  <c r="L354" i="62"/>
  <c r="L355" i="62"/>
  <c r="L356" i="62"/>
  <c r="L357" i="62"/>
  <c r="L358" i="62"/>
  <c r="L359" i="62"/>
  <c r="L360" i="62"/>
  <c r="L361" i="62"/>
  <c r="L362" i="62"/>
  <c r="L363" i="62"/>
  <c r="L364" i="62"/>
  <c r="L365" i="62"/>
  <c r="L366" i="62"/>
  <c r="L367" i="62"/>
  <c r="L368" i="62"/>
  <c r="L369" i="62"/>
  <c r="L370" i="62"/>
  <c r="L371" i="62"/>
  <c r="L372" i="62"/>
  <c r="L373" i="62"/>
  <c r="L374" i="62"/>
  <c r="L375" i="62"/>
  <c r="L376" i="62"/>
  <c r="L377" i="62"/>
  <c r="L378" i="62"/>
  <c r="L379" i="62"/>
  <c r="L380" i="62"/>
  <c r="L381" i="62"/>
  <c r="L382" i="62"/>
  <c r="L383" i="62"/>
  <c r="L384" i="62"/>
  <c r="L385" i="62"/>
  <c r="L386" i="62"/>
  <c r="L387" i="62"/>
  <c r="L388" i="62"/>
  <c r="L389" i="62"/>
  <c r="L390" i="62"/>
  <c r="L391" i="62"/>
  <c r="L392" i="62"/>
  <c r="L393" i="62"/>
  <c r="L394" i="62"/>
  <c r="L395" i="62"/>
  <c r="L396" i="62"/>
  <c r="L397" i="62"/>
  <c r="L398" i="62"/>
  <c r="L399" i="62"/>
  <c r="L400" i="62"/>
  <c r="L401" i="62"/>
  <c r="L402" i="62"/>
  <c r="L403" i="62"/>
  <c r="L404" i="62"/>
  <c r="L405" i="62"/>
  <c r="L406" i="62"/>
  <c r="L407" i="62"/>
  <c r="L408" i="62"/>
  <c r="L409" i="62"/>
  <c r="L410" i="62"/>
  <c r="L411" i="62"/>
  <c r="L412" i="62"/>
  <c r="L413" i="62"/>
  <c r="L414" i="62"/>
  <c r="L415" i="62"/>
  <c r="L416" i="62"/>
  <c r="L417" i="62"/>
  <c r="L418" i="62"/>
  <c r="L419" i="62"/>
  <c r="L420" i="62"/>
  <c r="L421" i="62"/>
  <c r="L422" i="62"/>
  <c r="L423" i="62"/>
  <c r="L424" i="62"/>
  <c r="L425" i="62"/>
  <c r="L426" i="62"/>
  <c r="L427" i="62"/>
  <c r="L428" i="62"/>
  <c r="L429" i="62"/>
  <c r="L430" i="62"/>
  <c r="L431" i="62"/>
  <c r="L432" i="62"/>
  <c r="L433" i="62"/>
  <c r="L434" i="62"/>
  <c r="L435" i="62"/>
  <c r="L436" i="62"/>
  <c r="L437" i="62"/>
  <c r="L438" i="62"/>
  <c r="L439" i="62"/>
  <c r="L440" i="62"/>
  <c r="L441" i="62"/>
  <c r="L442" i="62"/>
  <c r="L443" i="62"/>
  <c r="L444" i="62"/>
  <c r="L445" i="62"/>
  <c r="L446" i="62"/>
  <c r="L447" i="62"/>
  <c r="L448" i="62"/>
  <c r="L449" i="62"/>
  <c r="L450" i="62"/>
  <c r="L451" i="62"/>
  <c r="L452" i="62"/>
  <c r="L453" i="62"/>
  <c r="L454" i="62"/>
  <c r="L455" i="62"/>
  <c r="L456" i="62"/>
  <c r="L457" i="62"/>
  <c r="L458" i="62"/>
  <c r="L459" i="62"/>
  <c r="L460" i="62"/>
  <c r="L461" i="62"/>
  <c r="L462" i="62"/>
  <c r="L463" i="62"/>
  <c r="L464" i="62"/>
  <c r="L465" i="62"/>
  <c r="L466" i="62"/>
  <c r="L467" i="62"/>
  <c r="L468" i="62"/>
  <c r="L469" i="62"/>
  <c r="L470" i="62"/>
  <c r="L471" i="62"/>
  <c r="L472" i="62"/>
  <c r="L473" i="62"/>
  <c r="L474" i="62"/>
  <c r="L475" i="62"/>
  <c r="L476" i="62"/>
  <c r="L477" i="62"/>
  <c r="L478" i="62"/>
  <c r="L479" i="62"/>
  <c r="L480" i="62"/>
  <c r="L481" i="62"/>
  <c r="L482" i="62"/>
  <c r="L483" i="62"/>
  <c r="L484" i="62"/>
  <c r="L485" i="62"/>
  <c r="L486" i="62"/>
  <c r="L487" i="62"/>
  <c r="L488" i="62"/>
  <c r="L489" i="62"/>
  <c r="L490" i="62"/>
  <c r="L491" i="62"/>
  <c r="L492" i="62"/>
  <c r="L493" i="62"/>
  <c r="L494" i="62"/>
  <c r="L495" i="62"/>
  <c r="L496" i="62"/>
  <c r="L497" i="62"/>
  <c r="L498" i="62"/>
  <c r="L499" i="62"/>
  <c r="L500" i="62"/>
  <c r="L501" i="62"/>
  <c r="L502" i="62"/>
  <c r="L503" i="62"/>
  <c r="L504" i="62"/>
  <c r="L505" i="62"/>
  <c r="L506" i="62"/>
  <c r="L507" i="62"/>
  <c r="L508" i="62"/>
  <c r="L509" i="62"/>
  <c r="L510" i="62"/>
  <c r="L511" i="62"/>
  <c r="L512" i="62"/>
  <c r="L513" i="62"/>
  <c r="L514" i="62"/>
  <c r="L515" i="62"/>
  <c r="L516" i="62"/>
  <c r="L517" i="62"/>
  <c r="L518" i="62"/>
  <c r="L519" i="62"/>
  <c r="L520" i="62"/>
  <c r="L521" i="62"/>
  <c r="L522" i="62"/>
  <c r="L523" i="62"/>
  <c r="L524" i="62"/>
  <c r="L525" i="62"/>
  <c r="L526" i="62"/>
  <c r="L527" i="62"/>
  <c r="L528" i="62"/>
  <c r="L529" i="62"/>
  <c r="L530" i="62"/>
  <c r="L531" i="62"/>
  <c r="L532" i="62"/>
  <c r="L533" i="62"/>
  <c r="L534" i="62"/>
  <c r="L535" i="62"/>
  <c r="L536" i="62"/>
  <c r="L537" i="62"/>
  <c r="L538" i="62"/>
  <c r="L539" i="62"/>
  <c r="L540" i="62"/>
  <c r="L541" i="62"/>
  <c r="L542" i="62"/>
  <c r="L543" i="62"/>
  <c r="L544" i="62"/>
  <c r="L545" i="62"/>
  <c r="L546" i="62"/>
  <c r="L547" i="62"/>
  <c r="L548" i="62"/>
  <c r="L549" i="62"/>
  <c r="L550" i="62"/>
  <c r="L551" i="62"/>
  <c r="L552" i="62"/>
  <c r="L553" i="62"/>
  <c r="L554" i="62"/>
  <c r="L555" i="62"/>
  <c r="L556" i="62"/>
  <c r="L557" i="62"/>
  <c r="L558" i="62"/>
  <c r="L559" i="62"/>
  <c r="L560" i="62"/>
  <c r="L561" i="62"/>
  <c r="L562" i="62"/>
  <c r="L563" i="62"/>
  <c r="L564" i="62"/>
  <c r="L565" i="62"/>
  <c r="L566" i="62"/>
  <c r="L567" i="62"/>
  <c r="L568" i="62"/>
  <c r="L569" i="62"/>
  <c r="L570" i="62"/>
  <c r="L571" i="62"/>
  <c r="L572" i="62"/>
  <c r="L573" i="62"/>
  <c r="L574" i="62"/>
  <c r="L575" i="62"/>
  <c r="L576" i="62"/>
  <c r="L577" i="62"/>
  <c r="L578" i="62"/>
  <c r="L579" i="62"/>
  <c r="L580" i="62"/>
  <c r="L581" i="62"/>
  <c r="L582" i="62"/>
  <c r="L583" i="62"/>
  <c r="L584" i="62"/>
  <c r="L585" i="62"/>
  <c r="L586" i="62"/>
  <c r="L587" i="62"/>
  <c r="L588" i="62"/>
  <c r="L589" i="62"/>
  <c r="L590" i="62"/>
  <c r="L591" i="62"/>
  <c r="L592" i="62"/>
  <c r="L593" i="62"/>
  <c r="L594" i="62"/>
  <c r="L595" i="62"/>
  <c r="L596" i="62"/>
  <c r="L597" i="62"/>
  <c r="L598" i="62"/>
  <c r="L599" i="62"/>
  <c r="L600" i="62"/>
  <c r="L601" i="62"/>
  <c r="L602" i="62"/>
  <c r="L603" i="62"/>
  <c r="L604" i="62"/>
  <c r="L605" i="62"/>
  <c r="L606" i="62"/>
  <c r="L607" i="62"/>
  <c r="L608" i="62"/>
  <c r="L609" i="62"/>
  <c r="L610" i="62"/>
  <c r="L611" i="62"/>
  <c r="L612" i="62"/>
  <c r="L613" i="62"/>
  <c r="L614" i="62"/>
  <c r="L615" i="62"/>
  <c r="L616" i="62"/>
  <c r="L617" i="62"/>
  <c r="L618" i="62"/>
  <c r="L619" i="62"/>
  <c r="L620" i="62"/>
  <c r="L621" i="62"/>
  <c r="L622" i="62"/>
  <c r="L623" i="62"/>
  <c r="L624" i="62"/>
  <c r="L625" i="62"/>
  <c r="L626" i="62"/>
  <c r="L627" i="62"/>
  <c r="L628" i="62"/>
  <c r="L629" i="62"/>
  <c r="L630" i="62"/>
  <c r="L631" i="62"/>
  <c r="L632" i="62"/>
  <c r="L633" i="62"/>
  <c r="L634" i="62"/>
  <c r="L635" i="62"/>
  <c r="L636" i="62"/>
  <c r="L637" i="62"/>
  <c r="L638" i="62"/>
  <c r="L639" i="62"/>
  <c r="L640" i="62"/>
  <c r="L641" i="62"/>
  <c r="L642" i="62"/>
  <c r="L643" i="62"/>
  <c r="L644" i="62"/>
  <c r="L645" i="62"/>
  <c r="L646" i="62"/>
  <c r="L647" i="62"/>
  <c r="L648" i="62"/>
  <c r="L649" i="62"/>
  <c r="L650" i="62"/>
  <c r="L651" i="62"/>
  <c r="L652" i="62"/>
  <c r="L653" i="62"/>
  <c r="L654" i="62"/>
  <c r="L655" i="62"/>
  <c r="L656" i="62"/>
  <c r="L657" i="62"/>
  <c r="L658" i="62"/>
  <c r="L659" i="62"/>
  <c r="L660" i="62"/>
  <c r="L661" i="62"/>
  <c r="L662" i="62"/>
  <c r="L663" i="62"/>
  <c r="L664" i="62"/>
  <c r="L665" i="62"/>
  <c r="L666" i="62"/>
  <c r="L667" i="62"/>
  <c r="L668" i="62"/>
  <c r="L669" i="62"/>
  <c r="L670" i="62"/>
  <c r="L671" i="62"/>
  <c r="L672" i="62"/>
  <c r="L673" i="62"/>
  <c r="L674" i="62"/>
  <c r="L675" i="62"/>
  <c r="L676" i="62"/>
  <c r="L677" i="62"/>
  <c r="L678" i="62"/>
  <c r="L679" i="62"/>
  <c r="L680" i="62"/>
  <c r="L681" i="62"/>
  <c r="L682" i="62"/>
  <c r="L683" i="62"/>
  <c r="L684" i="62"/>
  <c r="L685" i="62"/>
  <c r="L686" i="62"/>
  <c r="L687" i="62"/>
  <c r="L688" i="62"/>
  <c r="L689" i="62"/>
  <c r="L690" i="62"/>
  <c r="L691" i="62"/>
  <c r="L692" i="62"/>
  <c r="L693" i="62"/>
  <c r="L694" i="62"/>
  <c r="L695" i="62"/>
  <c r="L696" i="62"/>
  <c r="L697" i="62"/>
  <c r="L698" i="62"/>
  <c r="L699" i="62"/>
  <c r="L700" i="62"/>
  <c r="L701" i="62"/>
  <c r="L702" i="62"/>
  <c r="L703" i="62"/>
  <c r="L704" i="62"/>
  <c r="L705" i="62"/>
  <c r="L706" i="62"/>
  <c r="L707" i="62"/>
  <c r="L708" i="62"/>
  <c r="L709" i="62"/>
  <c r="L710" i="62"/>
  <c r="L711" i="62"/>
  <c r="L712" i="62"/>
  <c r="L713" i="62"/>
  <c r="L714" i="62"/>
  <c r="L715" i="62"/>
  <c r="L716" i="62"/>
  <c r="L717" i="62"/>
  <c r="L718" i="62"/>
  <c r="L719" i="62"/>
  <c r="L720" i="62"/>
  <c r="L721" i="62"/>
  <c r="L722" i="62"/>
  <c r="L723" i="62"/>
  <c r="L724" i="62"/>
  <c r="L725" i="62"/>
  <c r="L726" i="62"/>
  <c r="L727" i="62"/>
  <c r="L728" i="62"/>
  <c r="L729" i="62"/>
  <c r="L730" i="62"/>
  <c r="L731" i="62"/>
  <c r="L732" i="62"/>
  <c r="L733" i="62"/>
  <c r="L734" i="62"/>
  <c r="L735" i="62"/>
  <c r="L736" i="62"/>
  <c r="L737" i="62"/>
  <c r="L738" i="62"/>
  <c r="L739" i="62"/>
  <c r="L740" i="62"/>
  <c r="L741" i="62"/>
  <c r="L742" i="62"/>
  <c r="L743" i="62"/>
  <c r="L744" i="62"/>
  <c r="L745" i="62"/>
  <c r="L746" i="62"/>
  <c r="L747" i="62"/>
  <c r="L748" i="62"/>
  <c r="L749" i="62"/>
  <c r="L750" i="62"/>
  <c r="L751" i="62"/>
  <c r="L752" i="62"/>
  <c r="L753" i="62"/>
  <c r="L754" i="62"/>
  <c r="L755" i="62"/>
  <c r="L756" i="62"/>
  <c r="L757" i="62"/>
  <c r="L758" i="62"/>
  <c r="L759" i="62"/>
  <c r="L760" i="62"/>
  <c r="L761" i="62"/>
  <c r="L762" i="62"/>
  <c r="L763" i="62"/>
  <c r="L764" i="62"/>
  <c r="L765" i="62"/>
  <c r="L766" i="62"/>
  <c r="L767" i="62"/>
  <c r="L768" i="62"/>
  <c r="L769" i="62"/>
  <c r="L770" i="62"/>
  <c r="L771" i="62"/>
  <c r="L772" i="62"/>
  <c r="L773" i="62"/>
  <c r="L774" i="62"/>
  <c r="L775" i="62"/>
  <c r="L776" i="62"/>
  <c r="L777" i="62"/>
  <c r="L778" i="62"/>
  <c r="L779" i="62"/>
  <c r="L780" i="62"/>
  <c r="L781" i="62"/>
  <c r="L782" i="62"/>
  <c r="L783" i="62"/>
  <c r="L784" i="62"/>
  <c r="L785" i="62"/>
  <c r="L786" i="62"/>
  <c r="L787" i="62"/>
  <c r="L788" i="62"/>
  <c r="L789" i="62"/>
  <c r="L790" i="62"/>
  <c r="L791" i="62"/>
  <c r="L792" i="62"/>
  <c r="L793" i="62"/>
  <c r="L794" i="62"/>
  <c r="L795" i="62"/>
  <c r="L796" i="62"/>
  <c r="L797" i="62"/>
  <c r="L798" i="62"/>
  <c r="L799" i="62"/>
  <c r="L800" i="62"/>
  <c r="L801" i="62"/>
  <c r="L802" i="62"/>
  <c r="L803" i="62"/>
  <c r="L804" i="62"/>
  <c r="L805" i="62"/>
  <c r="L806" i="62"/>
  <c r="L807" i="62"/>
  <c r="L808" i="62"/>
  <c r="L809" i="62"/>
  <c r="L810" i="62"/>
  <c r="L811" i="62"/>
  <c r="L812" i="62"/>
  <c r="L813" i="62"/>
  <c r="L814" i="62"/>
  <c r="L815" i="62"/>
  <c r="L816" i="62"/>
  <c r="L817" i="62"/>
  <c r="L818" i="62"/>
  <c r="L819" i="62"/>
  <c r="L820" i="62"/>
  <c r="L821" i="62"/>
  <c r="L822" i="62"/>
  <c r="L823" i="62"/>
  <c r="L824" i="62"/>
  <c r="L825" i="62"/>
  <c r="L826" i="62"/>
  <c r="L827" i="62"/>
  <c r="L828" i="62"/>
  <c r="L829" i="62"/>
  <c r="L830" i="62"/>
  <c r="L831" i="62"/>
  <c r="L832" i="62"/>
  <c r="L833" i="62"/>
  <c r="L834" i="62"/>
  <c r="L835" i="62"/>
  <c r="L836" i="62"/>
  <c r="L837" i="62"/>
  <c r="L838" i="62"/>
  <c r="L839" i="62"/>
  <c r="L840" i="62"/>
  <c r="L841" i="62"/>
  <c r="L842" i="62"/>
  <c r="L843" i="62"/>
  <c r="L844" i="62"/>
  <c r="L845" i="62"/>
  <c r="L846" i="62"/>
  <c r="L847" i="62"/>
  <c r="L848" i="62"/>
  <c r="L849" i="62"/>
  <c r="L850" i="62"/>
  <c r="L851" i="62"/>
  <c r="L852" i="62"/>
  <c r="L853" i="62"/>
  <c r="L854" i="62"/>
  <c r="L855" i="62"/>
  <c r="L856" i="62"/>
  <c r="L857" i="62"/>
  <c r="L858" i="62"/>
  <c r="L859" i="62"/>
  <c r="L860" i="62"/>
  <c r="L861" i="62"/>
  <c r="L862" i="62"/>
  <c r="L863" i="62"/>
  <c r="L864" i="62"/>
  <c r="L865" i="62"/>
  <c r="L866" i="62"/>
  <c r="L867" i="62"/>
  <c r="L868" i="62"/>
  <c r="L869" i="62"/>
  <c r="L870" i="62"/>
  <c r="L871" i="62"/>
  <c r="L872" i="62"/>
  <c r="L873" i="62"/>
  <c r="L874" i="62"/>
  <c r="L875" i="62"/>
  <c r="L876" i="62"/>
  <c r="L877" i="62"/>
  <c r="L878" i="62"/>
  <c r="L879" i="62"/>
  <c r="L880" i="62"/>
  <c r="L881" i="62"/>
  <c r="L882" i="62"/>
  <c r="L883" i="62"/>
  <c r="L884" i="62"/>
  <c r="L885" i="62"/>
  <c r="L886" i="62"/>
  <c r="L887" i="62"/>
  <c r="L888" i="62"/>
  <c r="L889" i="62"/>
  <c r="L890" i="62"/>
  <c r="L891" i="62"/>
  <c r="L892" i="62"/>
  <c r="L893" i="62"/>
  <c r="L894" i="62"/>
  <c r="L895" i="62"/>
  <c r="L896" i="62"/>
  <c r="L897" i="62"/>
  <c r="L898" i="62"/>
  <c r="L899" i="62"/>
  <c r="L900" i="62"/>
  <c r="L901" i="62"/>
  <c r="L902" i="62"/>
  <c r="L903" i="62"/>
  <c r="L904" i="62"/>
  <c r="L905" i="62"/>
  <c r="L906" i="62"/>
  <c r="L907" i="62"/>
  <c r="L908" i="62"/>
  <c r="L909" i="62"/>
  <c r="L910" i="62"/>
  <c r="L911" i="62"/>
  <c r="L912" i="62"/>
  <c r="L913" i="62"/>
  <c r="L914" i="62"/>
  <c r="L915" i="62"/>
  <c r="L916" i="62"/>
  <c r="L917" i="62"/>
  <c r="L918" i="62"/>
  <c r="L919" i="62"/>
  <c r="L920" i="62"/>
  <c r="L921" i="62"/>
  <c r="L922" i="62"/>
  <c r="L923" i="62"/>
  <c r="L924" i="62"/>
  <c r="L925" i="62"/>
  <c r="L926" i="62"/>
  <c r="L927" i="62"/>
  <c r="L928" i="62"/>
  <c r="L929" i="62"/>
  <c r="L930" i="62"/>
  <c r="L931" i="62"/>
  <c r="L932" i="62"/>
  <c r="L933" i="62"/>
  <c r="L934" i="62"/>
  <c r="L935" i="62"/>
  <c r="L936" i="62"/>
  <c r="L937" i="62"/>
  <c r="L938" i="62"/>
  <c r="L939" i="62"/>
  <c r="L940" i="62"/>
  <c r="L941" i="62"/>
  <c r="L942" i="62"/>
  <c r="L943" i="62"/>
  <c r="L944" i="62"/>
  <c r="L945" i="62"/>
  <c r="L946" i="62"/>
  <c r="L947" i="62"/>
  <c r="L948" i="62"/>
  <c r="L949" i="62"/>
  <c r="L950" i="62"/>
  <c r="L951" i="62"/>
  <c r="L952" i="62"/>
  <c r="L953" i="62"/>
  <c r="L954" i="62"/>
  <c r="L955" i="62"/>
  <c r="L956" i="62"/>
  <c r="L957" i="62"/>
  <c r="L958" i="62"/>
  <c r="L959" i="62"/>
  <c r="L960" i="62"/>
  <c r="L961" i="62"/>
  <c r="L962" i="62"/>
  <c r="L963" i="62"/>
  <c r="L964" i="62"/>
  <c r="L965" i="62"/>
  <c r="L966" i="62"/>
  <c r="L967" i="62"/>
  <c r="L968" i="62"/>
  <c r="L969" i="62"/>
  <c r="L970" i="62"/>
  <c r="L971" i="62"/>
  <c r="L972" i="62"/>
  <c r="L973" i="62"/>
  <c r="L974" i="62"/>
  <c r="L975" i="62"/>
  <c r="L976" i="62"/>
  <c r="L977" i="62"/>
  <c r="L978" i="62"/>
  <c r="L979" i="62"/>
  <c r="L980" i="62"/>
  <c r="L981" i="62"/>
  <c r="L982" i="62"/>
  <c r="L983" i="62"/>
  <c r="L984" i="62"/>
  <c r="L985" i="62"/>
  <c r="L986" i="62"/>
  <c r="L987" i="62"/>
  <c r="L988" i="62"/>
  <c r="L989" i="62"/>
  <c r="L990" i="62"/>
  <c r="L991" i="62"/>
  <c r="L992" i="62"/>
  <c r="L993" i="62"/>
  <c r="L994" i="62"/>
  <c r="L995" i="62"/>
  <c r="L996" i="62"/>
  <c r="L997" i="62"/>
  <c r="L998" i="62"/>
  <c r="L999" i="62"/>
  <c r="L1000" i="62"/>
  <c r="L1001" i="62"/>
  <c r="L1002" i="62"/>
  <c r="L1003" i="62"/>
  <c r="L1004" i="62"/>
  <c r="L1005" i="62"/>
  <c r="L1006" i="62"/>
  <c r="L1007" i="62"/>
  <c r="L1008" i="62"/>
  <c r="L1009" i="62"/>
  <c r="L1010" i="62"/>
  <c r="L1011" i="62"/>
  <c r="L1012" i="62"/>
  <c r="L1013" i="62"/>
  <c r="L1014" i="62"/>
  <c r="L1015" i="62"/>
  <c r="L1016" i="62"/>
  <c r="L1017" i="62"/>
  <c r="L1018" i="62"/>
  <c r="L1019" i="62"/>
  <c r="L1020" i="62"/>
  <c r="L1021" i="62"/>
  <c r="L1022" i="62"/>
  <c r="L1023" i="62"/>
  <c r="L1024" i="62"/>
  <c r="L1025" i="62"/>
  <c r="L1026" i="62"/>
  <c r="L1027" i="62"/>
  <c r="L1028" i="62"/>
  <c r="L1029" i="62"/>
  <c r="L1030" i="62"/>
  <c r="L1031" i="62"/>
  <c r="L1032" i="62"/>
  <c r="L1033" i="62"/>
  <c r="L1034" i="62"/>
  <c r="L1035" i="62"/>
  <c r="L1036" i="62"/>
  <c r="L1037" i="62"/>
  <c r="L1038" i="62"/>
  <c r="L1039" i="62"/>
  <c r="L1040" i="62"/>
  <c r="L1041" i="62"/>
  <c r="L1042" i="62"/>
  <c r="L1043" i="62"/>
  <c r="L1044" i="62"/>
  <c r="L1045" i="62"/>
  <c r="L1046" i="62"/>
  <c r="L1047" i="62"/>
  <c r="L1048" i="62"/>
  <c r="L1049" i="62"/>
  <c r="L1050" i="62"/>
  <c r="L1051" i="62"/>
  <c r="L1052" i="62"/>
  <c r="L1053" i="62"/>
  <c r="L1054" i="62"/>
  <c r="L1055" i="62"/>
  <c r="L1056" i="62"/>
  <c r="L1057" i="62"/>
  <c r="L1058" i="62"/>
  <c r="L1059" i="62"/>
  <c r="L1060" i="62"/>
  <c r="L1061" i="62"/>
  <c r="L1062" i="62"/>
  <c r="L1063" i="62"/>
  <c r="L1064" i="62"/>
  <c r="L1065" i="62"/>
  <c r="L1066" i="62"/>
  <c r="L1067" i="62"/>
  <c r="L1068" i="62"/>
  <c r="L1069" i="62"/>
  <c r="L1070" i="62"/>
  <c r="L1071" i="62"/>
  <c r="L1072" i="62"/>
  <c r="L1073" i="62"/>
  <c r="L1074" i="62"/>
  <c r="L1075" i="62"/>
  <c r="L1076" i="62"/>
  <c r="L1077" i="62"/>
  <c r="L1078" i="62"/>
  <c r="L1079" i="62"/>
  <c r="L1080" i="62"/>
  <c r="L1081" i="62"/>
  <c r="L1082" i="62"/>
  <c r="L1083" i="62"/>
  <c r="L1084" i="62"/>
  <c r="L1085" i="62"/>
  <c r="L1086" i="62"/>
  <c r="L1087" i="62"/>
  <c r="L1088" i="62"/>
  <c r="L1089" i="62"/>
  <c r="L1090" i="62"/>
  <c r="L1091" i="62"/>
  <c r="L1092" i="62"/>
  <c r="L1093" i="62"/>
  <c r="L1094" i="62"/>
  <c r="L1095" i="62"/>
  <c r="L1096" i="62"/>
  <c r="L1097" i="62"/>
  <c r="L1098" i="62"/>
  <c r="L1099" i="62"/>
  <c r="L1100" i="62"/>
  <c r="L1101" i="62"/>
  <c r="L1102" i="62"/>
  <c r="L1103" i="62"/>
  <c r="L1104" i="62"/>
  <c r="L1105" i="62"/>
  <c r="L1106" i="62"/>
  <c r="L1107" i="62"/>
  <c r="L1108" i="62"/>
  <c r="L1109" i="62"/>
  <c r="L1110" i="62"/>
  <c r="L1111" i="62"/>
  <c r="L1112" i="62"/>
  <c r="L1113" i="62"/>
  <c r="L1114" i="62"/>
  <c r="L1115" i="62"/>
  <c r="L1116" i="62"/>
  <c r="L1117" i="62"/>
  <c r="L1118" i="62"/>
  <c r="L1119" i="62"/>
  <c r="L1120" i="62"/>
  <c r="L1121" i="62"/>
  <c r="L1122" i="62"/>
  <c r="L1123" i="62"/>
  <c r="L1124" i="62"/>
  <c r="L1125" i="62"/>
  <c r="L1126" i="62"/>
  <c r="L1127" i="62"/>
  <c r="L1128" i="62"/>
  <c r="L1129" i="62"/>
  <c r="L1130" i="62"/>
  <c r="L1131" i="62"/>
  <c r="L1132" i="62"/>
  <c r="L1133" i="62"/>
  <c r="L1134" i="62"/>
  <c r="L1135" i="62"/>
  <c r="L1136" i="62"/>
  <c r="L1137" i="62"/>
  <c r="L1138" i="62"/>
  <c r="L1139" i="62"/>
  <c r="L1140" i="62"/>
  <c r="L1141" i="62"/>
  <c r="L1142" i="62"/>
  <c r="L1143" i="62"/>
  <c r="L1144" i="62"/>
  <c r="L1145" i="62"/>
  <c r="L1146" i="62"/>
  <c r="L1147" i="62"/>
  <c r="L1148" i="62"/>
  <c r="L1149" i="62"/>
  <c r="L1150" i="62"/>
  <c r="L1151" i="62"/>
  <c r="L1152" i="62"/>
  <c r="L1153" i="62"/>
  <c r="L1154" i="62"/>
  <c r="L1155" i="62"/>
  <c r="L1156" i="62"/>
  <c r="L1157" i="62"/>
  <c r="L1158" i="62"/>
  <c r="L1159" i="62"/>
  <c r="L1160" i="62"/>
  <c r="L1161" i="62"/>
  <c r="L1162" i="62"/>
  <c r="L1163" i="62"/>
  <c r="L1164" i="62"/>
  <c r="L1165" i="62"/>
  <c r="L1166" i="62"/>
  <c r="L1167" i="62"/>
  <c r="L1168" i="62"/>
  <c r="L1169" i="62"/>
  <c r="L1170" i="62"/>
  <c r="L1171" i="62"/>
  <c r="L1172" i="62"/>
  <c r="L1173" i="62"/>
  <c r="L1174" i="62"/>
  <c r="L1175" i="62"/>
  <c r="L1176" i="62"/>
  <c r="L1177" i="62"/>
  <c r="L1178" i="62"/>
  <c r="L1179" i="62"/>
  <c r="L1180" i="62"/>
  <c r="L1181" i="62"/>
  <c r="L1182" i="62"/>
  <c r="L1183" i="62"/>
  <c r="L1184" i="62"/>
  <c r="L1185" i="62"/>
  <c r="L1186" i="62"/>
  <c r="L1187" i="62"/>
  <c r="L1188" i="62"/>
  <c r="L1189" i="62"/>
  <c r="L1190" i="62"/>
  <c r="L1191" i="62"/>
  <c r="L1192" i="62"/>
  <c r="L1193" i="62"/>
  <c r="L1194" i="62"/>
  <c r="L1195" i="62"/>
  <c r="L1196" i="62"/>
  <c r="L1197" i="62"/>
  <c r="L1198" i="62"/>
  <c r="L1199" i="62"/>
  <c r="L1200" i="62"/>
  <c r="L1201" i="62"/>
  <c r="L1202" i="62"/>
  <c r="L1203" i="62"/>
  <c r="L1204" i="62"/>
  <c r="L1205" i="62"/>
  <c r="L1206" i="62"/>
  <c r="L1207" i="62"/>
  <c r="L1208" i="62"/>
  <c r="L1209" i="62"/>
  <c r="L1210" i="62"/>
  <c r="L1211" i="62"/>
  <c r="L1212" i="62"/>
  <c r="L1213" i="62"/>
  <c r="L1214" i="62"/>
  <c r="L1215" i="62"/>
  <c r="L1216" i="62"/>
  <c r="L1217" i="62"/>
  <c r="L1218" i="62"/>
  <c r="L1219" i="62"/>
  <c r="L1220" i="62"/>
  <c r="L1221" i="62"/>
  <c r="L1222" i="62"/>
  <c r="L1223" i="62"/>
  <c r="L1224" i="62"/>
  <c r="L1225" i="62"/>
  <c r="L1226" i="62"/>
  <c r="L1227" i="62"/>
  <c r="L1228" i="62"/>
  <c r="L1229" i="62"/>
  <c r="L1230" i="62"/>
  <c r="L1231" i="62"/>
  <c r="L1232" i="62"/>
  <c r="L1233" i="62"/>
  <c r="L1234" i="62"/>
  <c r="L1235" i="62"/>
  <c r="L1236" i="62"/>
  <c r="L1237" i="62"/>
  <c r="L1238" i="62"/>
  <c r="L1239" i="62"/>
  <c r="L1240" i="62"/>
  <c r="L1241" i="62"/>
  <c r="L1242" i="62"/>
  <c r="L1243" i="62"/>
  <c r="L1244" i="62"/>
  <c r="L1245" i="62"/>
  <c r="L1246" i="62"/>
  <c r="L1247" i="62"/>
  <c r="L1248" i="62"/>
  <c r="L1249" i="62"/>
  <c r="L1250" i="62"/>
  <c r="L1251" i="62"/>
  <c r="L1252" i="62"/>
  <c r="L1253" i="62"/>
  <c r="L1254" i="62"/>
  <c r="L1255" i="62"/>
  <c r="L1256" i="62"/>
  <c r="L1257" i="62"/>
  <c r="L1258" i="62"/>
  <c r="L1259" i="62"/>
  <c r="L1260" i="62"/>
  <c r="L1261" i="62"/>
  <c r="L1262" i="62"/>
  <c r="L1263" i="62"/>
  <c r="L1264" i="62"/>
  <c r="L1265" i="62"/>
  <c r="L1266" i="62"/>
  <c r="L1267" i="62"/>
  <c r="L1268" i="62"/>
  <c r="L1269" i="62"/>
  <c r="L1270" i="62"/>
  <c r="L1271" i="62"/>
  <c r="L1272" i="62"/>
  <c r="L1273" i="62"/>
  <c r="L1274" i="62"/>
  <c r="L1275" i="62"/>
  <c r="L1276" i="62"/>
  <c r="L1277" i="62"/>
  <c r="L1278" i="62"/>
  <c r="L1279" i="62"/>
  <c r="L1280" i="62"/>
  <c r="L1281" i="62"/>
  <c r="L1282" i="62"/>
  <c r="L1283" i="62"/>
  <c r="L1284" i="62"/>
  <c r="L1285" i="62"/>
  <c r="L1286" i="62"/>
  <c r="L1287" i="62"/>
  <c r="L1288" i="62"/>
  <c r="L1289" i="62"/>
  <c r="L1290" i="62"/>
  <c r="L1291" i="62"/>
  <c r="L1292" i="62"/>
  <c r="L1293" i="62"/>
  <c r="L1294" i="62"/>
  <c r="L1295" i="62"/>
  <c r="L1296" i="62"/>
  <c r="L1297" i="62"/>
  <c r="L1298" i="62"/>
  <c r="L1299" i="62"/>
  <c r="L1300" i="62"/>
  <c r="L1301" i="62"/>
  <c r="L1302" i="62"/>
  <c r="L1303" i="62"/>
  <c r="L1304" i="62"/>
  <c r="L1305" i="62"/>
  <c r="L1306" i="62"/>
  <c r="L1307" i="62"/>
  <c r="L1308" i="62"/>
  <c r="L1309" i="62"/>
  <c r="L1310" i="62"/>
  <c r="L1311" i="62"/>
  <c r="L1312" i="62"/>
  <c r="L1313" i="62"/>
  <c r="L1314" i="62"/>
  <c r="L1315" i="62"/>
  <c r="L1316" i="62"/>
  <c r="L1317" i="62"/>
  <c r="L1318" i="62"/>
  <c r="L1319" i="62"/>
  <c r="L1320" i="62"/>
  <c r="L1321" i="62"/>
  <c r="L1322" i="62"/>
  <c r="L1323" i="62"/>
  <c r="L1324" i="62"/>
  <c r="L1325" i="62"/>
  <c r="L1326" i="62"/>
  <c r="L1327" i="62"/>
  <c r="L1328" i="62"/>
  <c r="L1329" i="62"/>
  <c r="L1330" i="62"/>
  <c r="L1331" i="62"/>
  <c r="L1332" i="62"/>
  <c r="L1333" i="62"/>
  <c r="L1334" i="62"/>
  <c r="L1335" i="62"/>
  <c r="L1336" i="62"/>
  <c r="L1337" i="62"/>
  <c r="L1338" i="62"/>
  <c r="L1339" i="62"/>
  <c r="L1340" i="62"/>
  <c r="L1341" i="62"/>
  <c r="L1342" i="62"/>
  <c r="L1343" i="62"/>
  <c r="L1344" i="62"/>
  <c r="L1345" i="62"/>
  <c r="L1346" i="62"/>
  <c r="L1347" i="62"/>
  <c r="L1348" i="62"/>
  <c r="L1349" i="62"/>
  <c r="L1350" i="62"/>
  <c r="L1351" i="62"/>
  <c r="L1352" i="62"/>
  <c r="L1353" i="62"/>
  <c r="L1354" i="62"/>
  <c r="L1355" i="62"/>
  <c r="L1356" i="62"/>
  <c r="L1357" i="62"/>
  <c r="L1358" i="62"/>
  <c r="L1359" i="62"/>
  <c r="L1360" i="62"/>
  <c r="L1361" i="62"/>
  <c r="L1362" i="62"/>
  <c r="L1363" i="62"/>
  <c r="L1364" i="62"/>
  <c r="L1365" i="62"/>
  <c r="L1366" i="62"/>
  <c r="L1367" i="62"/>
  <c r="L1368" i="62"/>
  <c r="L1369" i="62"/>
  <c r="L1370" i="62"/>
  <c r="L1371" i="62"/>
  <c r="L1372" i="62"/>
  <c r="L1373" i="62"/>
  <c r="L1374" i="62"/>
  <c r="L1375" i="62"/>
  <c r="L1376" i="62"/>
  <c r="L1377" i="62"/>
  <c r="L1378" i="62"/>
  <c r="L1379" i="62"/>
  <c r="L1380" i="62"/>
  <c r="L1381" i="62"/>
  <c r="L1382" i="62"/>
  <c r="L1383" i="62"/>
  <c r="L1384" i="62"/>
  <c r="L1385" i="62"/>
  <c r="L1386" i="62"/>
  <c r="L1387" i="62"/>
  <c r="L1388" i="62"/>
  <c r="L1389" i="62"/>
  <c r="L1390" i="62"/>
  <c r="L1391" i="62"/>
  <c r="L1392" i="62"/>
  <c r="L1393" i="62"/>
  <c r="L1394" i="62"/>
  <c r="L1395" i="62"/>
  <c r="L1396" i="62"/>
  <c r="L1397" i="62"/>
  <c r="L1398" i="62"/>
  <c r="L1399" i="62"/>
  <c r="L1400" i="62"/>
  <c r="L1401" i="62"/>
  <c r="L1402" i="62"/>
  <c r="L1403" i="62"/>
  <c r="L1404" i="62"/>
  <c r="L1405" i="62"/>
  <c r="L1406" i="62"/>
  <c r="L1407" i="62"/>
  <c r="L1408" i="62"/>
  <c r="L1409" i="62"/>
  <c r="L1410" i="62"/>
  <c r="L1411" i="62"/>
  <c r="L1412" i="62"/>
  <c r="L1413" i="62"/>
  <c r="L1414" i="62"/>
  <c r="L1415" i="62"/>
  <c r="L1416" i="62"/>
  <c r="L1417" i="62"/>
  <c r="L1418" i="62"/>
  <c r="L1419" i="62"/>
  <c r="L1420" i="62"/>
  <c r="L1421" i="62"/>
  <c r="L1422" i="62"/>
  <c r="L1423" i="62"/>
  <c r="L1424" i="62"/>
  <c r="L1425" i="62"/>
  <c r="L1426" i="62"/>
  <c r="L1427" i="62"/>
  <c r="L1428" i="62"/>
  <c r="L1429" i="62"/>
  <c r="L1430" i="62"/>
  <c r="L1431" i="62"/>
  <c r="L1432" i="62"/>
  <c r="L1433" i="62"/>
  <c r="L1434" i="62"/>
  <c r="L1435" i="62"/>
  <c r="L1436" i="62"/>
  <c r="L1437" i="62"/>
  <c r="L1438" i="62"/>
  <c r="L1439" i="62"/>
  <c r="L1440" i="62"/>
  <c r="L1441" i="62"/>
  <c r="L1442" i="62"/>
  <c r="L1443" i="62"/>
  <c r="L1444" i="62"/>
  <c r="L1445" i="62"/>
  <c r="L1446" i="62"/>
  <c r="L1447" i="62"/>
  <c r="L1448" i="62"/>
  <c r="L1449" i="62"/>
  <c r="L1450" i="62"/>
  <c r="L1451" i="62"/>
  <c r="L1452" i="62"/>
  <c r="L1453" i="62"/>
  <c r="L1454" i="62"/>
  <c r="L1455" i="62"/>
  <c r="L1456" i="62"/>
  <c r="L1457" i="62"/>
  <c r="L1458" i="62"/>
  <c r="L1459" i="62"/>
  <c r="L1460" i="62"/>
  <c r="L1461" i="62"/>
  <c r="L1462" i="62"/>
  <c r="L1463" i="62"/>
  <c r="L1464" i="62"/>
  <c r="L1465" i="62"/>
  <c r="L1466" i="62"/>
  <c r="L1467" i="62"/>
  <c r="L1468" i="62"/>
  <c r="L1469" i="62"/>
  <c r="L1470" i="62"/>
  <c r="L1471" i="62"/>
  <c r="L1472" i="62"/>
  <c r="L1473" i="62"/>
  <c r="L1474" i="62"/>
  <c r="L1475" i="62"/>
  <c r="L1476" i="62"/>
  <c r="L1477" i="62"/>
  <c r="L1478" i="62"/>
  <c r="L1479" i="62"/>
  <c r="L1480" i="62"/>
  <c r="L1481" i="62"/>
  <c r="L1482" i="62"/>
  <c r="L1483" i="62"/>
  <c r="L1484" i="62"/>
  <c r="L1485" i="62"/>
  <c r="L1486" i="62"/>
  <c r="L1487" i="62"/>
  <c r="L1488" i="62"/>
  <c r="L1489" i="62"/>
  <c r="L1490" i="62"/>
  <c r="L1491" i="62"/>
  <c r="L1492" i="62"/>
  <c r="L1493" i="62"/>
  <c r="L1494" i="62"/>
  <c r="L1495" i="62"/>
  <c r="L1496" i="62"/>
  <c r="L1497" i="62"/>
  <c r="L1498" i="62"/>
  <c r="L1499" i="62"/>
  <c r="L1500" i="62"/>
  <c r="L1501" i="62"/>
  <c r="L1502" i="62"/>
  <c r="L1503" i="62"/>
  <c r="L1504" i="62"/>
  <c r="L1505" i="62"/>
  <c r="L1506" i="62"/>
  <c r="L1507" i="62"/>
  <c r="L1508" i="62"/>
  <c r="L1509" i="62"/>
  <c r="L1510" i="62"/>
  <c r="L1511" i="62"/>
  <c r="L1512" i="62"/>
  <c r="L1513" i="62"/>
  <c r="L1514" i="62"/>
  <c r="L1515" i="62"/>
  <c r="L1516" i="62"/>
  <c r="L1517" i="62"/>
  <c r="L1518" i="62"/>
  <c r="L1519" i="62"/>
  <c r="L1520" i="62"/>
  <c r="L1521" i="62"/>
  <c r="L1522" i="62"/>
  <c r="L1523" i="62"/>
  <c r="L1524" i="62"/>
  <c r="L1525" i="62"/>
  <c r="L1526" i="62"/>
  <c r="L1527" i="62"/>
  <c r="L1528" i="62"/>
  <c r="L1529" i="62"/>
  <c r="L1530" i="62"/>
  <c r="L1531" i="62"/>
  <c r="L1532" i="62"/>
  <c r="L1533" i="62"/>
  <c r="L1534" i="62"/>
  <c r="L1535" i="62"/>
  <c r="L1536" i="62"/>
  <c r="L1537" i="62"/>
  <c r="L1538" i="62"/>
  <c r="L1539" i="62"/>
  <c r="L1540" i="62"/>
  <c r="L1541" i="62"/>
  <c r="L1542" i="62"/>
  <c r="L1543" i="62"/>
  <c r="L1544" i="62"/>
  <c r="L1545" i="62"/>
  <c r="L1546" i="62"/>
  <c r="L1547" i="62"/>
  <c r="L1548" i="62"/>
  <c r="L1549" i="62"/>
  <c r="L1550" i="62"/>
  <c r="L1551" i="62"/>
  <c r="L1552" i="62"/>
  <c r="L1553" i="62"/>
  <c r="L1554" i="62"/>
  <c r="L1555" i="62"/>
  <c r="L1556" i="62"/>
  <c r="L1557" i="62"/>
  <c r="L1558" i="62"/>
  <c r="L1559" i="62"/>
  <c r="L1560" i="62"/>
  <c r="L1561" i="62"/>
  <c r="L1562" i="62"/>
  <c r="L1563" i="62"/>
  <c r="L1564" i="62"/>
  <c r="L1565" i="62"/>
  <c r="L1566" i="62"/>
  <c r="L1567" i="62"/>
  <c r="L1568" i="62"/>
  <c r="L1569" i="62"/>
  <c r="L1570" i="62"/>
  <c r="L1571" i="62"/>
  <c r="L1572" i="62"/>
  <c r="L1573" i="62"/>
  <c r="L1574" i="62"/>
  <c r="L1575" i="62"/>
  <c r="L1576" i="62"/>
  <c r="L1577" i="62"/>
  <c r="L1578" i="62"/>
  <c r="L1579" i="62"/>
  <c r="L1580" i="62"/>
  <c r="L1581" i="62"/>
  <c r="L1582" i="62"/>
  <c r="L1583" i="62"/>
  <c r="L1584" i="62"/>
  <c r="L1585" i="62"/>
  <c r="L1586" i="62"/>
  <c r="L1587" i="62"/>
  <c r="L1588" i="62"/>
  <c r="L1589" i="62"/>
  <c r="L1590" i="62"/>
  <c r="L1591" i="62"/>
  <c r="L1592" i="62"/>
  <c r="L1593" i="62"/>
  <c r="L1594" i="62"/>
  <c r="L1595" i="62"/>
  <c r="L1596" i="62"/>
  <c r="L1597" i="62"/>
  <c r="L1598" i="62"/>
  <c r="L1599" i="62"/>
  <c r="L1600" i="62"/>
  <c r="L1601" i="62"/>
  <c r="L1602" i="62"/>
  <c r="L1603" i="62"/>
  <c r="L1604" i="62"/>
  <c r="L1605" i="62"/>
  <c r="L1606" i="62"/>
  <c r="L1607" i="62"/>
  <c r="L1608" i="62"/>
  <c r="L1609" i="62"/>
  <c r="L1610" i="62"/>
  <c r="L1611" i="62"/>
  <c r="L1612" i="62"/>
  <c r="L1613" i="62"/>
  <c r="L1614" i="62"/>
  <c r="L1615" i="62"/>
  <c r="L1616" i="62"/>
  <c r="L1617" i="62"/>
  <c r="L1618" i="62"/>
  <c r="L1619" i="62"/>
  <c r="L1620" i="62"/>
  <c r="L1621" i="62"/>
  <c r="L1622" i="62"/>
  <c r="L1623" i="62"/>
  <c r="L1624" i="62"/>
  <c r="L1625" i="62"/>
  <c r="L1626" i="62"/>
  <c r="L1627" i="62"/>
  <c r="L1628" i="62"/>
  <c r="L1629" i="62"/>
  <c r="L1630" i="62"/>
  <c r="L1631" i="62"/>
  <c r="L1632" i="62"/>
  <c r="L1633" i="62"/>
  <c r="L1634" i="62"/>
  <c r="L1635" i="62"/>
  <c r="L1636" i="62"/>
  <c r="L1637" i="62"/>
  <c r="L1638" i="62"/>
  <c r="L1639" i="62"/>
  <c r="L1640" i="62"/>
  <c r="L1641" i="62"/>
  <c r="L1642" i="62"/>
  <c r="L1643" i="62"/>
  <c r="L1644" i="62"/>
  <c r="L1645" i="62"/>
  <c r="L1646" i="62"/>
  <c r="L1647" i="62"/>
  <c r="L1648" i="62"/>
  <c r="L1649" i="62"/>
  <c r="L1650" i="62"/>
  <c r="L1651" i="62"/>
  <c r="L1652" i="62"/>
  <c r="L1653" i="62"/>
  <c r="L1654" i="62"/>
  <c r="L1655" i="62"/>
  <c r="L1656" i="62"/>
  <c r="L1657" i="62"/>
  <c r="L1658" i="62"/>
  <c r="L1659" i="62"/>
  <c r="L1660" i="62"/>
  <c r="L1661" i="62"/>
  <c r="L1662" i="62"/>
  <c r="L1663" i="62"/>
  <c r="L1664" i="62"/>
  <c r="L1665" i="62"/>
  <c r="L1666" i="62"/>
  <c r="L1667" i="62"/>
  <c r="L1668" i="62"/>
  <c r="L1669" i="62"/>
  <c r="L1670" i="62"/>
  <c r="L1671" i="62"/>
  <c r="L1672" i="62"/>
  <c r="L1673" i="62"/>
  <c r="L1674" i="62"/>
  <c r="L1675" i="62"/>
  <c r="L1676" i="62"/>
  <c r="L1677" i="62"/>
  <c r="L1678" i="62"/>
  <c r="L1679" i="62"/>
  <c r="L1680" i="62"/>
  <c r="L1681" i="62"/>
  <c r="L1682" i="62"/>
  <c r="L1683" i="62"/>
  <c r="L1684" i="62"/>
  <c r="L1685" i="62"/>
  <c r="L1686" i="62"/>
  <c r="L1687" i="62"/>
  <c r="L1688" i="62"/>
  <c r="L1689" i="62"/>
  <c r="L1690" i="62"/>
  <c r="L1691" i="62"/>
  <c r="L1692" i="62"/>
  <c r="L1693" i="62"/>
  <c r="L1694" i="62"/>
  <c r="L1695" i="62"/>
  <c r="L1696" i="62"/>
  <c r="L1697" i="62"/>
  <c r="L1698" i="62"/>
  <c r="L1699" i="62"/>
  <c r="L1700" i="62"/>
  <c r="L1701" i="62"/>
  <c r="L1702" i="62"/>
  <c r="L1703" i="62"/>
  <c r="L1704" i="62"/>
  <c r="L1705" i="62"/>
  <c r="L1706" i="62"/>
  <c r="L1707" i="62"/>
  <c r="L1708" i="62"/>
  <c r="L1709" i="62"/>
  <c r="L1710" i="62"/>
  <c r="L1711" i="62"/>
  <c r="L1712" i="62"/>
  <c r="L1713" i="62"/>
  <c r="L1714" i="62"/>
  <c r="L1715" i="62"/>
  <c r="L1716" i="62"/>
  <c r="L1717" i="62"/>
  <c r="L1718" i="62"/>
  <c r="L1719" i="62"/>
  <c r="L1720" i="62"/>
  <c r="L1721" i="62"/>
  <c r="L1722" i="62"/>
  <c r="L1723" i="62"/>
  <c r="L1724" i="62"/>
  <c r="L1725" i="62"/>
  <c r="L1726" i="62"/>
  <c r="L1727" i="62"/>
  <c r="L1728" i="62"/>
  <c r="L1729" i="62"/>
  <c r="L1730" i="62"/>
  <c r="L1731" i="62"/>
  <c r="L1732" i="62"/>
  <c r="L1733" i="62"/>
  <c r="L1734" i="62"/>
  <c r="L1735" i="62"/>
  <c r="L1736" i="62"/>
  <c r="L1737" i="62"/>
  <c r="L1738" i="62"/>
  <c r="L1739" i="62"/>
  <c r="L1740" i="62"/>
  <c r="L1741" i="62"/>
  <c r="L1742" i="62"/>
  <c r="L1743" i="62"/>
  <c r="L1744" i="62"/>
  <c r="L1745" i="62"/>
  <c r="L1746" i="62"/>
  <c r="L1747" i="62"/>
  <c r="L1748" i="62"/>
  <c r="L1749" i="62"/>
  <c r="L1750" i="62"/>
  <c r="L1751" i="62"/>
  <c r="L1752" i="62"/>
  <c r="L1753" i="62"/>
  <c r="L1754" i="62"/>
  <c r="L1755" i="62"/>
  <c r="L1756" i="62"/>
  <c r="L1757" i="62"/>
  <c r="L1758" i="62"/>
  <c r="L1759" i="62"/>
  <c r="L1760" i="62"/>
  <c r="L1761" i="62"/>
  <c r="L1762" i="62"/>
  <c r="L1763" i="62"/>
  <c r="L1764" i="62"/>
  <c r="L1765" i="62"/>
  <c r="L1766" i="62"/>
  <c r="L1767" i="62"/>
  <c r="L1768" i="62"/>
  <c r="L1769" i="62"/>
  <c r="L1770" i="62"/>
  <c r="L1771" i="62"/>
  <c r="L1772" i="62"/>
  <c r="L1773" i="62"/>
  <c r="L1774" i="62"/>
  <c r="L1775" i="62"/>
  <c r="L1776" i="62"/>
  <c r="L1777" i="62"/>
  <c r="L1778" i="62"/>
  <c r="L1779" i="62"/>
  <c r="L1780" i="62"/>
  <c r="L1781" i="62"/>
  <c r="L1782" i="62"/>
  <c r="L1783" i="62"/>
  <c r="L1784" i="62"/>
  <c r="L1785" i="62"/>
  <c r="L1786" i="62"/>
  <c r="L1787" i="62"/>
  <c r="L1788" i="62"/>
  <c r="L1789" i="62"/>
  <c r="L1790" i="62"/>
  <c r="L1791" i="62"/>
  <c r="L1792" i="62"/>
  <c r="L1793" i="62"/>
  <c r="L1794" i="62"/>
  <c r="L1795" i="62"/>
  <c r="L1796" i="62"/>
  <c r="L1797" i="62"/>
  <c r="L1798" i="62"/>
  <c r="L1799" i="62"/>
  <c r="L1800" i="62"/>
  <c r="L1801" i="62"/>
  <c r="L1802" i="62"/>
  <c r="L1803" i="62"/>
  <c r="L1804" i="62"/>
  <c r="L1805" i="62"/>
  <c r="L1806" i="62"/>
  <c r="L1807" i="62"/>
  <c r="L1808" i="62"/>
  <c r="L1809" i="62"/>
  <c r="L1810" i="62"/>
  <c r="L1811" i="62"/>
  <c r="L1812" i="62"/>
  <c r="L1813" i="62"/>
  <c r="L1814" i="62"/>
  <c r="L1815" i="62"/>
  <c r="L1816" i="62"/>
  <c r="L1817" i="62"/>
  <c r="L1818" i="62"/>
  <c r="L1819" i="62"/>
  <c r="L1820" i="62"/>
  <c r="L1821" i="62"/>
  <c r="L1822" i="62"/>
  <c r="L1823" i="62"/>
  <c r="L1824" i="62"/>
  <c r="L1825" i="62"/>
  <c r="L1826" i="62"/>
  <c r="L1827" i="62"/>
  <c r="L1828" i="62"/>
  <c r="L1829" i="62"/>
  <c r="L1830" i="62"/>
  <c r="L1831" i="62"/>
  <c r="L1832" i="62"/>
  <c r="L1833" i="62"/>
  <c r="L1834" i="62"/>
  <c r="L1835" i="62"/>
  <c r="L1836" i="62"/>
  <c r="L1837" i="62"/>
  <c r="L1838" i="62"/>
  <c r="L1839" i="62"/>
  <c r="L1840" i="62"/>
  <c r="L1841" i="62"/>
  <c r="L1842" i="62"/>
  <c r="L1843" i="62"/>
  <c r="L1844" i="62"/>
  <c r="L1845" i="62"/>
  <c r="L1846" i="62"/>
  <c r="L1847" i="62"/>
  <c r="L1848" i="62"/>
  <c r="L1849" i="62"/>
  <c r="L1850" i="62"/>
  <c r="L1851" i="62"/>
  <c r="L1852" i="62"/>
  <c r="L1853" i="62"/>
  <c r="L1854" i="62"/>
  <c r="L1855" i="62"/>
  <c r="L1856" i="62"/>
  <c r="L1857" i="62"/>
  <c r="L1858" i="62"/>
  <c r="L1859" i="62"/>
  <c r="L1860" i="62"/>
  <c r="L1861" i="62"/>
  <c r="L1862" i="62"/>
  <c r="L1863" i="62"/>
  <c r="L1864" i="62"/>
  <c r="L1865" i="62"/>
  <c r="L1866" i="62"/>
  <c r="L1867" i="62"/>
  <c r="L1868" i="62"/>
  <c r="L1869" i="62"/>
  <c r="L1870" i="62"/>
  <c r="L1871" i="62"/>
  <c r="L1872" i="62"/>
  <c r="L1873" i="62"/>
  <c r="L1874" i="62"/>
  <c r="L1875" i="62"/>
  <c r="L1876" i="62"/>
  <c r="L1877" i="62"/>
  <c r="L1878" i="62"/>
  <c r="L1879" i="62"/>
  <c r="L1880" i="62"/>
  <c r="L1881" i="62"/>
  <c r="L1882" i="62"/>
  <c r="L1883" i="62"/>
  <c r="L1884" i="62"/>
  <c r="L1885" i="62"/>
  <c r="L1886" i="62"/>
  <c r="L1887" i="62"/>
  <c r="L1888" i="62"/>
  <c r="L1889" i="62"/>
  <c r="L1890" i="62"/>
  <c r="L1891" i="62"/>
  <c r="L1892" i="62"/>
  <c r="L1893" i="62"/>
  <c r="L1894" i="62"/>
  <c r="L1895" i="62"/>
  <c r="L1896" i="62"/>
  <c r="L1897" i="62"/>
  <c r="L1898" i="62"/>
  <c r="L1899" i="62"/>
  <c r="L1900" i="62"/>
  <c r="L1901" i="62"/>
  <c r="L1902" i="62"/>
  <c r="L1903" i="62"/>
  <c r="L1904" i="62"/>
  <c r="L1905" i="62"/>
  <c r="L1906" i="62"/>
  <c r="L1907" i="62"/>
  <c r="L1908" i="62"/>
  <c r="L1909" i="62"/>
  <c r="L1910" i="62"/>
  <c r="L1911" i="62"/>
  <c r="L1912" i="62"/>
  <c r="L1913" i="62"/>
  <c r="L1914" i="62"/>
  <c r="L1915" i="62"/>
  <c r="L1916" i="62"/>
  <c r="L1917" i="62"/>
  <c r="L1918" i="62"/>
  <c r="L1919" i="62"/>
  <c r="L1920" i="62"/>
  <c r="L1921" i="62"/>
  <c r="L1922" i="62"/>
  <c r="L1923" i="62"/>
  <c r="L1924" i="62"/>
  <c r="L1925" i="62"/>
  <c r="L1926" i="62"/>
  <c r="L1927" i="62"/>
  <c r="L1928" i="62"/>
  <c r="L1929" i="62"/>
  <c r="L1930" i="62"/>
  <c r="L1931" i="62"/>
  <c r="L1932" i="62"/>
  <c r="L1933" i="62"/>
  <c r="L1934" i="62"/>
  <c r="L1935" i="62"/>
  <c r="L1936" i="62"/>
  <c r="L1937" i="62"/>
  <c r="L1938" i="62"/>
  <c r="L1939" i="62"/>
  <c r="L1940" i="62"/>
  <c r="L1941" i="62"/>
  <c r="L1942" i="62"/>
  <c r="L1943" i="62"/>
  <c r="L1944" i="62"/>
  <c r="L1945" i="62"/>
  <c r="L1946" i="62"/>
  <c r="L1947" i="62"/>
  <c r="L1948" i="62"/>
  <c r="L1949" i="62"/>
  <c r="L1950" i="62"/>
  <c r="L1951" i="62"/>
  <c r="L1952" i="62"/>
  <c r="L1953" i="62"/>
  <c r="L1954" i="62"/>
  <c r="L1955" i="62"/>
  <c r="L1956" i="62"/>
  <c r="L1957" i="62"/>
  <c r="L1958" i="62"/>
  <c r="L1959" i="62"/>
  <c r="L1960" i="62"/>
  <c r="L1961" i="62"/>
  <c r="L1962" i="62"/>
  <c r="L1963" i="62"/>
  <c r="L1964" i="62"/>
  <c r="L1965" i="62"/>
  <c r="L1966" i="62"/>
  <c r="L1967" i="62"/>
  <c r="L1968" i="62"/>
  <c r="L1969" i="62"/>
  <c r="L1970" i="62"/>
  <c r="L1971" i="62"/>
  <c r="L1972" i="62"/>
  <c r="L1973" i="62"/>
  <c r="L1974" i="62"/>
  <c r="L1975" i="62"/>
  <c r="L1976" i="62"/>
  <c r="L1977" i="62"/>
  <c r="L1978" i="62"/>
  <c r="L1979" i="62"/>
  <c r="L1980" i="62"/>
  <c r="L1981" i="62"/>
  <c r="L1982" i="62"/>
  <c r="L1983" i="62"/>
  <c r="L1984" i="62"/>
  <c r="L1985" i="62"/>
  <c r="L1986" i="62"/>
  <c r="L1987" i="62"/>
  <c r="L1988" i="62"/>
  <c r="L1989" i="62"/>
  <c r="L1990" i="62"/>
  <c r="L1991" i="62"/>
  <c r="L1992" i="62"/>
  <c r="L1993" i="62"/>
  <c r="L1994" i="62"/>
  <c r="L1995" i="62"/>
  <c r="L1996" i="62"/>
  <c r="L1997" i="62"/>
  <c r="L1998" i="62"/>
  <c r="L1999" i="62"/>
  <c r="L2000" i="62"/>
  <c r="L2001" i="62"/>
  <c r="L2002" i="62"/>
  <c r="L2003" i="62"/>
  <c r="L2004" i="62"/>
  <c r="L2005" i="62"/>
  <c r="L2006" i="62"/>
  <c r="L2007" i="62"/>
  <c r="L2008" i="62"/>
  <c r="L2009" i="62"/>
  <c r="L2010" i="62"/>
  <c r="L2011" i="62"/>
  <c r="L2012" i="62"/>
  <c r="L2013" i="62"/>
  <c r="L2014" i="62"/>
  <c r="L2015" i="62"/>
  <c r="L2016" i="62"/>
  <c r="L2017" i="62"/>
  <c r="L2018" i="62"/>
  <c r="L2019" i="62"/>
  <c r="L2020" i="62"/>
  <c r="L2021" i="62"/>
  <c r="L2022" i="62"/>
  <c r="L2023" i="62"/>
  <c r="L2024" i="62"/>
  <c r="L2025" i="62"/>
  <c r="L2026" i="62"/>
  <c r="L2027" i="62"/>
  <c r="L2028" i="62"/>
  <c r="L2029" i="62"/>
  <c r="L2030" i="62"/>
  <c r="L2031" i="62"/>
  <c r="L2032" i="62"/>
  <c r="L2033" i="62"/>
  <c r="L2034" i="62"/>
  <c r="L2035" i="62"/>
  <c r="L2036" i="62"/>
  <c r="L2037" i="62"/>
  <c r="L2038" i="62"/>
  <c r="L2039" i="62"/>
  <c r="L2040" i="62"/>
  <c r="L2041" i="62"/>
  <c r="L2042" i="62"/>
  <c r="L2043" i="62"/>
  <c r="L2044" i="62"/>
  <c r="L2045" i="62"/>
  <c r="L2046" i="62"/>
  <c r="L2047" i="62"/>
  <c r="L2048" i="62"/>
  <c r="L2049" i="62"/>
  <c r="L2050" i="62"/>
  <c r="L2051" i="62"/>
  <c r="L2052" i="62"/>
  <c r="L2053" i="62"/>
  <c r="L2054" i="62"/>
  <c r="L2055" i="62"/>
  <c r="L2056" i="62"/>
  <c r="L2057" i="62"/>
  <c r="L2058" i="62"/>
  <c r="L2059" i="62"/>
  <c r="L2060" i="62"/>
  <c r="L2061" i="62"/>
  <c r="L2062" i="62"/>
  <c r="L2063" i="62"/>
  <c r="L2064" i="62"/>
  <c r="L2065" i="62"/>
  <c r="L2066" i="62"/>
  <c r="L2067" i="62"/>
  <c r="L2068" i="62"/>
  <c r="L2069" i="62"/>
  <c r="L2070" i="62"/>
  <c r="L2071" i="62"/>
  <c r="L2072" i="62"/>
  <c r="L2073" i="62"/>
  <c r="L2074" i="62"/>
  <c r="L2075" i="62"/>
  <c r="L2076" i="62"/>
  <c r="L2077" i="62"/>
  <c r="L2078" i="62"/>
  <c r="L2079" i="62"/>
  <c r="L2080" i="62"/>
  <c r="L2081" i="62"/>
  <c r="L2082" i="62"/>
  <c r="L2083" i="62"/>
  <c r="L2084" i="62"/>
  <c r="L2085" i="62"/>
  <c r="L2086" i="62"/>
  <c r="L2087" i="62"/>
  <c r="L2088" i="62"/>
  <c r="L2089" i="62"/>
  <c r="L2090" i="62"/>
  <c r="L2091" i="62"/>
  <c r="L2092" i="62"/>
  <c r="L2093" i="62"/>
  <c r="L2094" i="62"/>
  <c r="L2095" i="62"/>
  <c r="L2096" i="62"/>
  <c r="L2097" i="62"/>
  <c r="L2098" i="62"/>
  <c r="L2099" i="62"/>
  <c r="L2100" i="62"/>
  <c r="L2101" i="62"/>
  <c r="L2102" i="62"/>
  <c r="L2103" i="62"/>
  <c r="L2104" i="62"/>
  <c r="L2105" i="62"/>
  <c r="L2106" i="62"/>
  <c r="L2107" i="62"/>
  <c r="L2108" i="62"/>
  <c r="L2109" i="62"/>
  <c r="L2110" i="62"/>
  <c r="L2111" i="62"/>
  <c r="L2112" i="62"/>
  <c r="L2113" i="62"/>
  <c r="L2114" i="62"/>
  <c r="L2115" i="62"/>
  <c r="L2116" i="62"/>
  <c r="L2117" i="62"/>
  <c r="L2118" i="62"/>
  <c r="L2119" i="62"/>
  <c r="L2120" i="62"/>
  <c r="L2121" i="62"/>
  <c r="L2122" i="62"/>
  <c r="L2123" i="62"/>
  <c r="L2124" i="62"/>
  <c r="L2125" i="62"/>
  <c r="L2126" i="62"/>
  <c r="L2127" i="62"/>
  <c r="L2128" i="62"/>
  <c r="L2129" i="62"/>
  <c r="L2130" i="62"/>
  <c r="L2131" i="62"/>
  <c r="L2132" i="62"/>
  <c r="L2133" i="62"/>
  <c r="L2134" i="62"/>
  <c r="L2135" i="62"/>
  <c r="L2136" i="62"/>
  <c r="L2137" i="62"/>
  <c r="L2138" i="62"/>
  <c r="L2139" i="62"/>
  <c r="L2140" i="62"/>
  <c r="L2141" i="62"/>
  <c r="L2142" i="62"/>
  <c r="L2143" i="62"/>
  <c r="L2144" i="62"/>
  <c r="L2145" i="62"/>
  <c r="L2146" i="62"/>
  <c r="L2147" i="62"/>
  <c r="L2148" i="62"/>
  <c r="L2149" i="62"/>
  <c r="L2150" i="62"/>
  <c r="L2151" i="62"/>
  <c r="L2152" i="62"/>
  <c r="L2153" i="62"/>
  <c r="L2154" i="62"/>
  <c r="L2155" i="62"/>
  <c r="L2156" i="62"/>
  <c r="L2157" i="62"/>
  <c r="L2158" i="62"/>
  <c r="L2159" i="62"/>
  <c r="L2160" i="62"/>
  <c r="L2161" i="62"/>
  <c r="L2162" i="62"/>
  <c r="L2163" i="62"/>
  <c r="L2164" i="62"/>
  <c r="L2165" i="62"/>
  <c r="L2166" i="62"/>
  <c r="L2167" i="62"/>
  <c r="L2168" i="62"/>
  <c r="L2169" i="62"/>
  <c r="L2170" i="62"/>
  <c r="L2171" i="62"/>
  <c r="L2172" i="62"/>
  <c r="L2173" i="62"/>
  <c r="L2174" i="62"/>
  <c r="L2175" i="62"/>
  <c r="L2176" i="62"/>
  <c r="L2177" i="62"/>
  <c r="L2178" i="62"/>
  <c r="L2179" i="62"/>
  <c r="L2180" i="62"/>
  <c r="L2181" i="62"/>
  <c r="L2182" i="62"/>
  <c r="L2183" i="62"/>
  <c r="L2184" i="62"/>
  <c r="L2185" i="62"/>
  <c r="L2186" i="62"/>
  <c r="L2187" i="62"/>
  <c r="L2188" i="62"/>
  <c r="L2189" i="62"/>
  <c r="L2190" i="62"/>
  <c r="L2191" i="62"/>
  <c r="L2192" i="62"/>
  <c r="L2193" i="62"/>
  <c r="L2194" i="62"/>
  <c r="L2195" i="62"/>
  <c r="L2196" i="62"/>
  <c r="L2197" i="62"/>
  <c r="L2198" i="62"/>
  <c r="L2199" i="62"/>
  <c r="L2200" i="62"/>
  <c r="L2201" i="62"/>
  <c r="L2202" i="62"/>
  <c r="L2203" i="62"/>
  <c r="L2204" i="62"/>
  <c r="L2205" i="62"/>
  <c r="L2206" i="62"/>
  <c r="L2207" i="62"/>
  <c r="L2208" i="62"/>
  <c r="L2209" i="62"/>
  <c r="L2210" i="62"/>
  <c r="L2211" i="62"/>
  <c r="L2212" i="62"/>
  <c r="L2213" i="62"/>
  <c r="L2214" i="62"/>
  <c r="L2215" i="62"/>
  <c r="L2216" i="62"/>
  <c r="L2217" i="62"/>
  <c r="L2218" i="62"/>
  <c r="L2219" i="62"/>
  <c r="L2220" i="62"/>
  <c r="L2221" i="62"/>
  <c r="L2222" i="62"/>
  <c r="L2223" i="62"/>
  <c r="L2224" i="62"/>
  <c r="L2225" i="62"/>
  <c r="L2226" i="62"/>
  <c r="L2227" i="62"/>
  <c r="L2228" i="62"/>
  <c r="L2229" i="62"/>
  <c r="L2230" i="62"/>
  <c r="L2231" i="62"/>
  <c r="L2232" i="62"/>
  <c r="L2233" i="62"/>
  <c r="L2234" i="62"/>
  <c r="L2235" i="62"/>
  <c r="L2236" i="62"/>
  <c r="L2237" i="62"/>
  <c r="L2238" i="62"/>
  <c r="L2239" i="62"/>
  <c r="L2240" i="62"/>
  <c r="L2241" i="62"/>
  <c r="L2242" i="62"/>
  <c r="L2243" i="62"/>
  <c r="L2244" i="62"/>
  <c r="L2245" i="62"/>
  <c r="L2246" i="62"/>
  <c r="L2247" i="62"/>
  <c r="L2248" i="62"/>
  <c r="L2249" i="62"/>
  <c r="L2250" i="62"/>
  <c r="L2251" i="62"/>
  <c r="L2252" i="62"/>
  <c r="L2253" i="62"/>
  <c r="L2254" i="62"/>
  <c r="L2255" i="62"/>
  <c r="L2256" i="62"/>
  <c r="L2257" i="62"/>
  <c r="L2258" i="62"/>
  <c r="L2259" i="62"/>
  <c r="L2260" i="62"/>
  <c r="L2261" i="62"/>
  <c r="L2262" i="62"/>
  <c r="L2263" i="62"/>
  <c r="L2264" i="62"/>
  <c r="L2265" i="62"/>
  <c r="L2266" i="62"/>
  <c r="L2267" i="62"/>
  <c r="L2268" i="62"/>
  <c r="L2269" i="62"/>
  <c r="L2270" i="62"/>
  <c r="L2271" i="62"/>
  <c r="L2272" i="62"/>
  <c r="L2273" i="62"/>
  <c r="L2274" i="62"/>
  <c r="L2275" i="62"/>
  <c r="L2276" i="62"/>
  <c r="L2277" i="62"/>
  <c r="L2278" i="62"/>
  <c r="L2279" i="62"/>
  <c r="L2280" i="62"/>
  <c r="L2281" i="62"/>
  <c r="L2282" i="62"/>
  <c r="L2283" i="62"/>
  <c r="L2284" i="62"/>
  <c r="L2285" i="62"/>
  <c r="L2286" i="62"/>
  <c r="L2287" i="62"/>
  <c r="L2288" i="62"/>
  <c r="L2289" i="62"/>
  <c r="L2290" i="62"/>
  <c r="L2291" i="62"/>
  <c r="L2292" i="62"/>
  <c r="L2293" i="62"/>
  <c r="L2294" i="62"/>
  <c r="L2295" i="62"/>
  <c r="L2296" i="62"/>
  <c r="L2297" i="62"/>
  <c r="L2298" i="62"/>
  <c r="L2299" i="62"/>
  <c r="L2300" i="62"/>
  <c r="L2301" i="62"/>
  <c r="L2302" i="62"/>
  <c r="L2303" i="62"/>
  <c r="L2304" i="62"/>
  <c r="L2305" i="62"/>
  <c r="L2306" i="62"/>
  <c r="L2307" i="62"/>
  <c r="L2308" i="62"/>
  <c r="L2309" i="62"/>
  <c r="L2310" i="62"/>
  <c r="L2311" i="62"/>
  <c r="L2312" i="62"/>
  <c r="L2313" i="62"/>
  <c r="L2314" i="62"/>
  <c r="L2315" i="62"/>
  <c r="L2316" i="62"/>
  <c r="L2317" i="62"/>
  <c r="L2318" i="62"/>
  <c r="L2319" i="62"/>
  <c r="L2320" i="62"/>
  <c r="L2321" i="62"/>
  <c r="L2322" i="62"/>
  <c r="L2323" i="62"/>
  <c r="L2324" i="62"/>
  <c r="L2325" i="62"/>
  <c r="L2326" i="62"/>
  <c r="L2327" i="62"/>
  <c r="L2328" i="62"/>
  <c r="L2329" i="62"/>
  <c r="L2330" i="62"/>
  <c r="L2331" i="62"/>
  <c r="L2332" i="62"/>
  <c r="L2333" i="62"/>
  <c r="L2334" i="62"/>
  <c r="L2335" i="62"/>
  <c r="L2336" i="62"/>
  <c r="L2337" i="62"/>
  <c r="L2338" i="62"/>
  <c r="L2339" i="62"/>
  <c r="L2340" i="62"/>
  <c r="L2341" i="62"/>
  <c r="L2342" i="62"/>
  <c r="L2343" i="62"/>
  <c r="L2344" i="62"/>
  <c r="L2345" i="62"/>
  <c r="L2346" i="62"/>
  <c r="L2347" i="62"/>
  <c r="L2348" i="62"/>
  <c r="L2349" i="62"/>
  <c r="L2350" i="62"/>
  <c r="L2351" i="62"/>
  <c r="L2352" i="62"/>
  <c r="L2353" i="62"/>
  <c r="L2354" i="62"/>
  <c r="L2355" i="62"/>
  <c r="L2356" i="62"/>
  <c r="L2357" i="62"/>
  <c r="L2358" i="62"/>
  <c r="L2359" i="62"/>
  <c r="L2360" i="62"/>
  <c r="L2361" i="62"/>
  <c r="L2362" i="62"/>
  <c r="L2363" i="62"/>
  <c r="L2364" i="62"/>
  <c r="L2365" i="62"/>
  <c r="L2366" i="62"/>
  <c r="L2367" i="62"/>
  <c r="L2368" i="62"/>
  <c r="L2369" i="62"/>
  <c r="L2370" i="62"/>
  <c r="L2371" i="62"/>
  <c r="L2372" i="62"/>
  <c r="L2373" i="62"/>
  <c r="L2374" i="62"/>
  <c r="L2375" i="62"/>
  <c r="L2376" i="62"/>
  <c r="L2377" i="62"/>
  <c r="L2378" i="62"/>
  <c r="L2379" i="62"/>
  <c r="L2380" i="62"/>
  <c r="L2381" i="62"/>
  <c r="L2382" i="62"/>
  <c r="L2383" i="62"/>
  <c r="L2384" i="62"/>
  <c r="L2385" i="62"/>
  <c r="L2386" i="62"/>
  <c r="L2387" i="62"/>
  <c r="L2388" i="62"/>
  <c r="L2389" i="62"/>
  <c r="L2390" i="62"/>
  <c r="L2391" i="62"/>
  <c r="L2392" i="62"/>
  <c r="L2393" i="62"/>
  <c r="L2394" i="62"/>
  <c r="L2395" i="62"/>
  <c r="L2396" i="62"/>
  <c r="L2397" i="62"/>
  <c r="L2398" i="62"/>
  <c r="L2399" i="62"/>
  <c r="L2400" i="62"/>
  <c r="L2401" i="62"/>
  <c r="L2402" i="62"/>
  <c r="L2403" i="62"/>
  <c r="L2404" i="62"/>
  <c r="L2405" i="62"/>
  <c r="L2406" i="62"/>
  <c r="L2407" i="62"/>
  <c r="L2408" i="62"/>
  <c r="L2409" i="62"/>
  <c r="L2410" i="62"/>
  <c r="L2411" i="62"/>
  <c r="L2412" i="62"/>
  <c r="L2413" i="62"/>
  <c r="L2414" i="62"/>
  <c r="L2415" i="62"/>
  <c r="L2416" i="62"/>
  <c r="L2417" i="62"/>
  <c r="L2418" i="62"/>
  <c r="L2419" i="62"/>
  <c r="L2420" i="62"/>
  <c r="L2421" i="62"/>
  <c r="L2422" i="62"/>
  <c r="L2423" i="62"/>
  <c r="L2424" i="62"/>
  <c r="L2425" i="62"/>
  <c r="L2426" i="62"/>
  <c r="L2427" i="62"/>
  <c r="L2428" i="62"/>
  <c r="L2429" i="62"/>
  <c r="L2430" i="62"/>
  <c r="L2431" i="62"/>
  <c r="L2432" i="62"/>
  <c r="L2433" i="62"/>
  <c r="L2434" i="62"/>
  <c r="L2435" i="62"/>
  <c r="L2436" i="62"/>
  <c r="L2437" i="62"/>
  <c r="L2438" i="62"/>
  <c r="L2439" i="62"/>
  <c r="L2440" i="62"/>
  <c r="L2441" i="62"/>
  <c r="L2442" i="62"/>
  <c r="L2443" i="62"/>
  <c r="L2444" i="62"/>
  <c r="L2445" i="62"/>
  <c r="L2446" i="62"/>
  <c r="L2447" i="62"/>
  <c r="L2448" i="62"/>
  <c r="L2449" i="62"/>
  <c r="L2450" i="62"/>
  <c r="L2451" i="62"/>
  <c r="L2452" i="62"/>
  <c r="L2453" i="62"/>
  <c r="L2454" i="62"/>
  <c r="L2455" i="62"/>
  <c r="L2456" i="62"/>
  <c r="L2457" i="62"/>
  <c r="L2458" i="62"/>
  <c r="L2459" i="62"/>
  <c r="L2460" i="62"/>
  <c r="L2461" i="62"/>
  <c r="L2462" i="62"/>
  <c r="L2463" i="62"/>
  <c r="L2464" i="62"/>
  <c r="L2465" i="62"/>
  <c r="L2466" i="62"/>
  <c r="L2467" i="62"/>
  <c r="L2468" i="62"/>
  <c r="L2469" i="62"/>
  <c r="L2470" i="62"/>
  <c r="L2471" i="62"/>
  <c r="L2472" i="62"/>
  <c r="L2473" i="62"/>
  <c r="L2474" i="62"/>
  <c r="L2475" i="62"/>
  <c r="L2476" i="62"/>
  <c r="L2477" i="62"/>
  <c r="L2478" i="62"/>
  <c r="L2479" i="62"/>
  <c r="L2480" i="62"/>
  <c r="L2481" i="62"/>
  <c r="L2482" i="62"/>
  <c r="L2483" i="62"/>
  <c r="L2484" i="62"/>
  <c r="L2485" i="62"/>
  <c r="L2486" i="62"/>
  <c r="L2487" i="62"/>
  <c r="L2488" i="62"/>
  <c r="L2489" i="62"/>
  <c r="L2490" i="62"/>
  <c r="L2491" i="62"/>
  <c r="L2492" i="62"/>
  <c r="L2493" i="62"/>
  <c r="L2494" i="62"/>
  <c r="L2495" i="62"/>
  <c r="L2496" i="62"/>
  <c r="L2497" i="62"/>
  <c r="L2498" i="62"/>
  <c r="L2499" i="62"/>
  <c r="L2500" i="62"/>
  <c r="L2501" i="62"/>
  <c r="L2502" i="62"/>
  <c r="L2503" i="62"/>
  <c r="L2504" i="62"/>
  <c r="L2505" i="62"/>
  <c r="L2506" i="62"/>
  <c r="L2507" i="62"/>
  <c r="L2508" i="62"/>
  <c r="L2509" i="62"/>
  <c r="L2510" i="62"/>
  <c r="L2511" i="62"/>
  <c r="L2512" i="62"/>
  <c r="L2513" i="62"/>
  <c r="L2514" i="62"/>
  <c r="L2515" i="62"/>
  <c r="L2516" i="62"/>
  <c r="L2517" i="62"/>
  <c r="L2518" i="62"/>
  <c r="L2519" i="62"/>
  <c r="L2520" i="62"/>
  <c r="L2521" i="62"/>
  <c r="L2522" i="62"/>
  <c r="L2523" i="62"/>
  <c r="L2524" i="62"/>
  <c r="L2525" i="62"/>
  <c r="L2526" i="62"/>
  <c r="L2527" i="62"/>
  <c r="L2528" i="62"/>
  <c r="L2529" i="62"/>
  <c r="L2530" i="62"/>
  <c r="L2531" i="62"/>
  <c r="L2532" i="62"/>
  <c r="L2533" i="62"/>
  <c r="L2534" i="62"/>
  <c r="L2535" i="62"/>
  <c r="L2536" i="62"/>
  <c r="L2537" i="62"/>
  <c r="L2538" i="62"/>
  <c r="L2539" i="62"/>
  <c r="L2540" i="62"/>
  <c r="L2541" i="62"/>
  <c r="L2542" i="62"/>
  <c r="L2543" i="62"/>
  <c r="L2544" i="62"/>
  <c r="L2545" i="62"/>
  <c r="L2546" i="62"/>
  <c r="L2547" i="62"/>
  <c r="L2548" i="62"/>
  <c r="L2549" i="62"/>
  <c r="L2550" i="62"/>
  <c r="L2551" i="62"/>
  <c r="L2552" i="62"/>
  <c r="L2553" i="62"/>
  <c r="L2554" i="62"/>
  <c r="L2555" i="62"/>
  <c r="L2556" i="62"/>
  <c r="L2557" i="62"/>
  <c r="L2558" i="62"/>
  <c r="L2559" i="62"/>
  <c r="L2560" i="62"/>
  <c r="L2561" i="62"/>
  <c r="L2562" i="62"/>
  <c r="L2563" i="62"/>
  <c r="L2564" i="62"/>
  <c r="L2565" i="62"/>
  <c r="L2566" i="62"/>
  <c r="L2567" i="62"/>
  <c r="L2568" i="62"/>
  <c r="L2569" i="62"/>
  <c r="L2570" i="62"/>
  <c r="L2571" i="62"/>
  <c r="L2572" i="62"/>
  <c r="L2573" i="62"/>
  <c r="L2574" i="62"/>
  <c r="L2575" i="62"/>
  <c r="L2576" i="62"/>
  <c r="L2577" i="62"/>
  <c r="L2578" i="62"/>
  <c r="L2579" i="62"/>
  <c r="L2580" i="62"/>
  <c r="L2581" i="62"/>
  <c r="L2582" i="62"/>
  <c r="L2583" i="62"/>
  <c r="L2584" i="62"/>
  <c r="L2585" i="62"/>
  <c r="L2586" i="62"/>
  <c r="L2587" i="62"/>
  <c r="L2588" i="62"/>
  <c r="L2589" i="62"/>
  <c r="L2590" i="62"/>
  <c r="L2591" i="62"/>
  <c r="L2592" i="62"/>
  <c r="L2593" i="62"/>
  <c r="L2594" i="62"/>
  <c r="L2595" i="62"/>
  <c r="L2596" i="62"/>
  <c r="L2597" i="62"/>
  <c r="L2598" i="62"/>
  <c r="L2599" i="62"/>
  <c r="L2600" i="62"/>
  <c r="L2601" i="62"/>
  <c r="L2602" i="62"/>
  <c r="L2603" i="62"/>
  <c r="L2604" i="62"/>
  <c r="L2605" i="62"/>
  <c r="L2606" i="62"/>
  <c r="L2607" i="62"/>
  <c r="L2608" i="62"/>
  <c r="L2609" i="62"/>
  <c r="L2610" i="62"/>
  <c r="L2611" i="62"/>
  <c r="L2612" i="62"/>
  <c r="L2613" i="62"/>
  <c r="L2614" i="62"/>
  <c r="L2615" i="62"/>
  <c r="L2616" i="62"/>
  <c r="L2617" i="62"/>
  <c r="L2618" i="62"/>
  <c r="L2619" i="62"/>
  <c r="L2620" i="62"/>
  <c r="L2621" i="62"/>
  <c r="L2622" i="62"/>
  <c r="L2623" i="62"/>
  <c r="L2624" i="62"/>
  <c r="L2625" i="62"/>
  <c r="L2626" i="62"/>
  <c r="L2627" i="62"/>
  <c r="L2628" i="62"/>
  <c r="L2629" i="62"/>
  <c r="L2630" i="62"/>
  <c r="L2631" i="62"/>
  <c r="L2632" i="62"/>
  <c r="L2633" i="62"/>
  <c r="L2634" i="62"/>
  <c r="L2635" i="62"/>
  <c r="L2636" i="62"/>
  <c r="L2637" i="62"/>
  <c r="L2638" i="62"/>
  <c r="L2639" i="62"/>
  <c r="L2640" i="62"/>
  <c r="L2641" i="62"/>
  <c r="L2642" i="62"/>
  <c r="L2643" i="62"/>
  <c r="L2644" i="62"/>
  <c r="L2645" i="62"/>
  <c r="L2646" i="62"/>
  <c r="L2647" i="62"/>
  <c r="L2648" i="62"/>
  <c r="L2649" i="62"/>
  <c r="L2650" i="62"/>
  <c r="L2651" i="62"/>
  <c r="L2652" i="62"/>
  <c r="L2653" i="62"/>
  <c r="L2654" i="62"/>
  <c r="L2655" i="62"/>
  <c r="L2656" i="62"/>
  <c r="L2657" i="62"/>
  <c r="L2658" i="62"/>
  <c r="L2659" i="62"/>
  <c r="L2660" i="62"/>
  <c r="L2661" i="62"/>
  <c r="L2662" i="62"/>
  <c r="L2663" i="62"/>
  <c r="L2664" i="62"/>
  <c r="L2665" i="62"/>
  <c r="L2666" i="62"/>
  <c r="L2667" i="62"/>
  <c r="L2668" i="62"/>
  <c r="L2669" i="62"/>
  <c r="L2670" i="62"/>
  <c r="L2671" i="62"/>
  <c r="L2672" i="62"/>
  <c r="L2673" i="62"/>
  <c r="L2674" i="62"/>
  <c r="L2675" i="62"/>
  <c r="L2676" i="62"/>
  <c r="L2677" i="62"/>
  <c r="L2678" i="62"/>
  <c r="L2679" i="62"/>
  <c r="L2680" i="62"/>
  <c r="L2681" i="62"/>
  <c r="L2682" i="62"/>
  <c r="L2683" i="62"/>
  <c r="L2684" i="62"/>
  <c r="L2685" i="62"/>
  <c r="L2686" i="62"/>
  <c r="L2687" i="62"/>
  <c r="L2688" i="62"/>
  <c r="L2689" i="62"/>
  <c r="L2690" i="62"/>
  <c r="L2691" i="62"/>
  <c r="L2692" i="62"/>
  <c r="L2693" i="62"/>
  <c r="L2694" i="62"/>
  <c r="L2695" i="62"/>
  <c r="L2696" i="62"/>
  <c r="L2697" i="62"/>
  <c r="L2698" i="62"/>
  <c r="L2699" i="62"/>
  <c r="L2700" i="62"/>
  <c r="L2701" i="62"/>
  <c r="L2702" i="62"/>
  <c r="L2703" i="62"/>
  <c r="L2704" i="62"/>
  <c r="L2705" i="62"/>
  <c r="L2706" i="62"/>
  <c r="L2707" i="62"/>
  <c r="L2708" i="62"/>
  <c r="L2709" i="62"/>
  <c r="L2710" i="62"/>
  <c r="L2711" i="62"/>
  <c r="L2712" i="62"/>
  <c r="L2713" i="62"/>
  <c r="L2714" i="62"/>
  <c r="L2715" i="62"/>
  <c r="L2716" i="62"/>
  <c r="L2717" i="62"/>
  <c r="L2718" i="62"/>
  <c r="L2719" i="62"/>
  <c r="L2720" i="62"/>
  <c r="L2721" i="62"/>
  <c r="L2722" i="62"/>
  <c r="L2723" i="62"/>
  <c r="L2724" i="62"/>
  <c r="L2725" i="62"/>
  <c r="L2726" i="62"/>
  <c r="L2727" i="62"/>
  <c r="L2728" i="62"/>
  <c r="L2729" i="62"/>
  <c r="L2730" i="62"/>
  <c r="L2731" i="62"/>
  <c r="L2732" i="62"/>
  <c r="L2733" i="62"/>
  <c r="L2734" i="62"/>
  <c r="L2735" i="62"/>
  <c r="L2736" i="62"/>
  <c r="L2737" i="62"/>
  <c r="L2738" i="62"/>
  <c r="L2739" i="62"/>
  <c r="L2740" i="62"/>
  <c r="L2741" i="62"/>
  <c r="L2742" i="62"/>
  <c r="L2743" i="62"/>
  <c r="L2744" i="62"/>
  <c r="L2745" i="62"/>
  <c r="L2746" i="62"/>
  <c r="L2747" i="62"/>
  <c r="L2748" i="62"/>
  <c r="L2749" i="62"/>
  <c r="L2750" i="62"/>
  <c r="L2751" i="62"/>
  <c r="L2752" i="62"/>
  <c r="L2753" i="62"/>
  <c r="L2754" i="62"/>
  <c r="L2755" i="62"/>
  <c r="L2756" i="62"/>
  <c r="L2757" i="62"/>
  <c r="L2758" i="62"/>
  <c r="L2759" i="62"/>
  <c r="L2760" i="62"/>
  <c r="L2761" i="62"/>
  <c r="L2762" i="62"/>
  <c r="L2763" i="62"/>
  <c r="L2764" i="62"/>
  <c r="L2765" i="62"/>
  <c r="L2766" i="62"/>
  <c r="L2767" i="62"/>
  <c r="L2768" i="62"/>
  <c r="L2769" i="62"/>
  <c r="L2770" i="62"/>
  <c r="L2771" i="62"/>
  <c r="L2772" i="62"/>
  <c r="L2773" i="62"/>
  <c r="L2774" i="62"/>
  <c r="L2775" i="62"/>
  <c r="L2776" i="62"/>
  <c r="L2777" i="62"/>
  <c r="L2778" i="62"/>
  <c r="L2779" i="62"/>
  <c r="L2780" i="62"/>
  <c r="L2781" i="62"/>
  <c r="L2782" i="62"/>
  <c r="L2783" i="62"/>
  <c r="L2784" i="62"/>
  <c r="L2785" i="62"/>
  <c r="L2786" i="62"/>
  <c r="L2787" i="62"/>
  <c r="L2788" i="62"/>
  <c r="L2789" i="62"/>
  <c r="L2790" i="62"/>
  <c r="L2791" i="62"/>
  <c r="L2792" i="62"/>
  <c r="L2793" i="62"/>
  <c r="L2794" i="62"/>
  <c r="L2795" i="62"/>
  <c r="L2796" i="62"/>
  <c r="L2797" i="62"/>
  <c r="L2798" i="62"/>
  <c r="L2799" i="62"/>
  <c r="L2800" i="62"/>
  <c r="L2801" i="62"/>
  <c r="L2802" i="62"/>
  <c r="L2803" i="62"/>
  <c r="L2804" i="62"/>
  <c r="L2805" i="62"/>
  <c r="L2806" i="62"/>
  <c r="L2807" i="62"/>
  <c r="L2808" i="62"/>
  <c r="L2809" i="62"/>
  <c r="L2810" i="62"/>
  <c r="L2811" i="62"/>
  <c r="L2812" i="62"/>
  <c r="L2813" i="62"/>
  <c r="L2814" i="62"/>
  <c r="L2815" i="62"/>
  <c r="L2816" i="62"/>
  <c r="L2817" i="62"/>
  <c r="L2818" i="62"/>
  <c r="L2819" i="62"/>
  <c r="L2820" i="62"/>
  <c r="L2821" i="62"/>
  <c r="L2822" i="62"/>
  <c r="L2823" i="62"/>
  <c r="L2824" i="62"/>
  <c r="L2825" i="62"/>
  <c r="L2826" i="62"/>
  <c r="L2827" i="62"/>
  <c r="L2828" i="62"/>
  <c r="L2829" i="62"/>
  <c r="L2830" i="62"/>
  <c r="L2831" i="62"/>
  <c r="L2832" i="62"/>
  <c r="L2833" i="62"/>
  <c r="L2834" i="62"/>
  <c r="L2835" i="62"/>
  <c r="L2836" i="62"/>
  <c r="L2837" i="62"/>
  <c r="L2838" i="62"/>
  <c r="L2839" i="62"/>
  <c r="L2840" i="62"/>
  <c r="L2841" i="62"/>
  <c r="L2842" i="62"/>
  <c r="L2843" i="62"/>
  <c r="L2844" i="62"/>
  <c r="L2845" i="62"/>
  <c r="L2846" i="62"/>
  <c r="L2847" i="62"/>
  <c r="L2848" i="62"/>
  <c r="L2849" i="62"/>
  <c r="L2850" i="62"/>
  <c r="L2851" i="62"/>
  <c r="L2852" i="62"/>
  <c r="L2853" i="62"/>
  <c r="L2854" i="62"/>
  <c r="L2855" i="62"/>
  <c r="L2856" i="62"/>
  <c r="L2857" i="62"/>
  <c r="L2858" i="62"/>
  <c r="L2859" i="62"/>
  <c r="L2860" i="62"/>
  <c r="L2861" i="62"/>
  <c r="L2862" i="62"/>
  <c r="L2863" i="62"/>
  <c r="L2864" i="62"/>
  <c r="L2865" i="62"/>
  <c r="L2866" i="62"/>
  <c r="L2867" i="62"/>
  <c r="L2868" i="62"/>
  <c r="L2869" i="62"/>
  <c r="L2870" i="62"/>
  <c r="L2871" i="62"/>
  <c r="L2872" i="62"/>
  <c r="L2873" i="62"/>
  <c r="L2874" i="62"/>
  <c r="L2875" i="62"/>
  <c r="L2876" i="62"/>
  <c r="L2877" i="62"/>
  <c r="L2878" i="62"/>
  <c r="L2879" i="62"/>
  <c r="L2880" i="62"/>
  <c r="L2881" i="62"/>
  <c r="L2882" i="62"/>
  <c r="L2883" i="62"/>
  <c r="L2884" i="62"/>
  <c r="L2885" i="62"/>
  <c r="L2886" i="62"/>
  <c r="L2887" i="62"/>
  <c r="L2888" i="62"/>
  <c r="L2889" i="62"/>
  <c r="L2890" i="62"/>
  <c r="L2891" i="62"/>
  <c r="L2892" i="62"/>
  <c r="L2893" i="62"/>
  <c r="L2894" i="62"/>
  <c r="L2895" i="62"/>
  <c r="L2896" i="62"/>
  <c r="L2897" i="62"/>
  <c r="L2898" i="62"/>
  <c r="L2899" i="62"/>
  <c r="L2900" i="62"/>
  <c r="L2901" i="62"/>
  <c r="L2902" i="62"/>
  <c r="L2903" i="62"/>
  <c r="L2904" i="62"/>
  <c r="L2905" i="62"/>
  <c r="L2906" i="62"/>
  <c r="L2907" i="62"/>
  <c r="L2908" i="62"/>
  <c r="L2909" i="62"/>
  <c r="L2910" i="62"/>
  <c r="L2911" i="62"/>
  <c r="L2912" i="62"/>
  <c r="L2913" i="62"/>
  <c r="L2914" i="62"/>
  <c r="L2915" i="62"/>
  <c r="L2916" i="62"/>
  <c r="L2917" i="62"/>
  <c r="L2918" i="62"/>
  <c r="L2919" i="62"/>
  <c r="L2920" i="62"/>
  <c r="L2921" i="62"/>
  <c r="L2922" i="62"/>
  <c r="L2923" i="62"/>
  <c r="L2924" i="62"/>
  <c r="L2925" i="62"/>
  <c r="L2926" i="62"/>
  <c r="L2927" i="62"/>
  <c r="L2928" i="62"/>
  <c r="L2929" i="62"/>
  <c r="L2930" i="62"/>
  <c r="L2931" i="62"/>
  <c r="L2932" i="62"/>
  <c r="L2933" i="62"/>
  <c r="L2934" i="62"/>
  <c r="L2935" i="62"/>
  <c r="L2936" i="62"/>
  <c r="L2937" i="62"/>
  <c r="L2938" i="62"/>
  <c r="L2939" i="62"/>
  <c r="L2940" i="62"/>
  <c r="L2941" i="62"/>
  <c r="L2942" i="62"/>
  <c r="L2943" i="62"/>
  <c r="L2944" i="62"/>
  <c r="L2945" i="62"/>
  <c r="L2946" i="62"/>
  <c r="L2947" i="62"/>
  <c r="L2948" i="62"/>
  <c r="L2949" i="62"/>
  <c r="L2950" i="62"/>
  <c r="L2951" i="62"/>
  <c r="L2952" i="62"/>
  <c r="L2953" i="62"/>
  <c r="L2954" i="62"/>
  <c r="L2955" i="62"/>
  <c r="L2956" i="62"/>
  <c r="L2957" i="62"/>
  <c r="L2958" i="62"/>
  <c r="L2959" i="62"/>
  <c r="L2960" i="62"/>
  <c r="L2961" i="62"/>
  <c r="L2962" i="62"/>
  <c r="L2963" i="62"/>
  <c r="L2964" i="62"/>
  <c r="L2965" i="62"/>
  <c r="L2966" i="62"/>
  <c r="L2967" i="62"/>
  <c r="L2968" i="62"/>
  <c r="L2969" i="62"/>
  <c r="L2970" i="62"/>
  <c r="L2971" i="62"/>
  <c r="L2972" i="62"/>
  <c r="L2973" i="62"/>
  <c r="L2974" i="62"/>
  <c r="L2975" i="62"/>
  <c r="L2976" i="62"/>
  <c r="L2977" i="62"/>
  <c r="L2978" i="62"/>
  <c r="L2979" i="62"/>
  <c r="L2980" i="62"/>
  <c r="L2981" i="62"/>
  <c r="L2982" i="62"/>
  <c r="L2983" i="62"/>
  <c r="L2984" i="62"/>
  <c r="L2985" i="62"/>
  <c r="L2986" i="62"/>
  <c r="L2987" i="62"/>
  <c r="L2988" i="62"/>
  <c r="L2989" i="62"/>
  <c r="L2990" i="62"/>
  <c r="L2991" i="62"/>
  <c r="L2992" i="62"/>
  <c r="L2993" i="62"/>
  <c r="L2994" i="62"/>
  <c r="L2995" i="62"/>
  <c r="L2996" i="62"/>
  <c r="L2997" i="62"/>
  <c r="L2998" i="62"/>
  <c r="L2999" i="62"/>
  <c r="L3000" i="62"/>
  <c r="L3001" i="62"/>
  <c r="L3002" i="62"/>
  <c r="L3003" i="62"/>
  <c r="L3004" i="62"/>
  <c r="L3005" i="62"/>
  <c r="L3006" i="62"/>
  <c r="L3007" i="62"/>
  <c r="L3008" i="62"/>
  <c r="L3009" i="62"/>
  <c r="L3010" i="62"/>
  <c r="L3011" i="62"/>
  <c r="L3012" i="62"/>
  <c r="L3013" i="62"/>
  <c r="L3014" i="62"/>
  <c r="L3015" i="62"/>
  <c r="L3016" i="62"/>
  <c r="L3017" i="62"/>
  <c r="L3018" i="62"/>
  <c r="L3019" i="62"/>
  <c r="L3020" i="62"/>
  <c r="L3021" i="62"/>
  <c r="L3022" i="62"/>
  <c r="L3023" i="62"/>
  <c r="L3024" i="62"/>
  <c r="L3025" i="62"/>
  <c r="L3026" i="62"/>
  <c r="L3027" i="62"/>
  <c r="L3028" i="62"/>
  <c r="L3029" i="62"/>
  <c r="L3030" i="62"/>
  <c r="L3031" i="62"/>
  <c r="L3032" i="62"/>
  <c r="L3033" i="62"/>
  <c r="L3034" i="62"/>
  <c r="L3035" i="62"/>
  <c r="L3036" i="62"/>
  <c r="L3037" i="62"/>
  <c r="L3038" i="62"/>
  <c r="L3039" i="62"/>
  <c r="L3040" i="62"/>
  <c r="L3041" i="62"/>
  <c r="L3042" i="62"/>
  <c r="L3043" i="62"/>
  <c r="L3044" i="62"/>
  <c r="L3045" i="62"/>
  <c r="L3046" i="62"/>
  <c r="L3047" i="62"/>
  <c r="L3048" i="62"/>
  <c r="L3049" i="62"/>
  <c r="L3050" i="62"/>
  <c r="L3051" i="62"/>
  <c r="L3052" i="62"/>
  <c r="L3053" i="62"/>
  <c r="L3054" i="62"/>
  <c r="L3055" i="62"/>
  <c r="L3056" i="62"/>
  <c r="L3057" i="62"/>
  <c r="L3058" i="62"/>
  <c r="L3059" i="62"/>
  <c r="L3060" i="62"/>
  <c r="L3061" i="62"/>
  <c r="L3062" i="62"/>
  <c r="L3063" i="62"/>
  <c r="L3064" i="62"/>
  <c r="L3065" i="62"/>
  <c r="L3066" i="62"/>
  <c r="L3067" i="62"/>
  <c r="L3068" i="62"/>
  <c r="L3069" i="62"/>
  <c r="L3070" i="62"/>
  <c r="L3071" i="62"/>
  <c r="L3072" i="62"/>
  <c r="L3073" i="62"/>
  <c r="L3074" i="62"/>
  <c r="L3075" i="62"/>
  <c r="L3076" i="62"/>
  <c r="L3077" i="62"/>
  <c r="L3078" i="62"/>
  <c r="L3079" i="62"/>
  <c r="L3080" i="62"/>
  <c r="L3081" i="62"/>
  <c r="L3082" i="62"/>
  <c r="L3083" i="62"/>
  <c r="L3084" i="62"/>
  <c r="L3085" i="62"/>
  <c r="L3086" i="62"/>
  <c r="L3087" i="62"/>
  <c r="L3088" i="62"/>
  <c r="L3089" i="62"/>
  <c r="L3090" i="62"/>
  <c r="L3091" i="62"/>
  <c r="L3092" i="62"/>
  <c r="L3093" i="62"/>
  <c r="L3094" i="62"/>
  <c r="L3095" i="62"/>
  <c r="L3096" i="62"/>
  <c r="L3097" i="62"/>
  <c r="L3098" i="62"/>
  <c r="L3099" i="62"/>
  <c r="L3100" i="62"/>
  <c r="L3101" i="62"/>
  <c r="L3102" i="62"/>
  <c r="L3103" i="62"/>
  <c r="L3104" i="62"/>
  <c r="L3105" i="62"/>
  <c r="L3106" i="62"/>
  <c r="L3107" i="62"/>
  <c r="L3108" i="62"/>
  <c r="L3109" i="62"/>
  <c r="L3110" i="62"/>
  <c r="L3111" i="62"/>
  <c r="L3112" i="62"/>
  <c r="L3113" i="62"/>
  <c r="L3114" i="62"/>
  <c r="L3115" i="62"/>
  <c r="L3116" i="62"/>
  <c r="L3117" i="62"/>
  <c r="L3118" i="62"/>
  <c r="L3119" i="62"/>
  <c r="L3120" i="62"/>
  <c r="L3121" i="62"/>
  <c r="L3122" i="62"/>
  <c r="L3123" i="62"/>
  <c r="L3124" i="62"/>
  <c r="L3125" i="62"/>
  <c r="L3126" i="62"/>
  <c r="L3127" i="62"/>
  <c r="L3128" i="62"/>
  <c r="L3129" i="62"/>
  <c r="L3130" i="62"/>
  <c r="L3131" i="62"/>
  <c r="L3132" i="62"/>
  <c r="L3133" i="62"/>
  <c r="L3134" i="62"/>
  <c r="L3135" i="62"/>
  <c r="L3136" i="62"/>
  <c r="L3137" i="62"/>
  <c r="L3138" i="62"/>
  <c r="L3139" i="62"/>
  <c r="L3140" i="62"/>
  <c r="L3141" i="62"/>
  <c r="L3142" i="62"/>
  <c r="L3143" i="62"/>
  <c r="L3144" i="62"/>
  <c r="L3145" i="62"/>
  <c r="L3146" i="62"/>
  <c r="L3147" i="62"/>
  <c r="L3148" i="62"/>
  <c r="L3149" i="62"/>
  <c r="L3150" i="62"/>
  <c r="L3151" i="62"/>
  <c r="L3152" i="62"/>
  <c r="L3153" i="62"/>
  <c r="L3154" i="62"/>
  <c r="L3155" i="62"/>
  <c r="L3156" i="62"/>
  <c r="L3157" i="62"/>
  <c r="L3158" i="62"/>
  <c r="L3159" i="62"/>
  <c r="L3160" i="62"/>
  <c r="L3161" i="62"/>
  <c r="L3162" i="62"/>
  <c r="L3163" i="62"/>
  <c r="L3164" i="62"/>
  <c r="L3165" i="62"/>
  <c r="L3166" i="62"/>
  <c r="L3167" i="62"/>
  <c r="L3168" i="62"/>
  <c r="L3169" i="62"/>
  <c r="L3170" i="62"/>
  <c r="L3171" i="62"/>
  <c r="L3172" i="62"/>
  <c r="L3173" i="62"/>
  <c r="L3174" i="62"/>
  <c r="L3175" i="62"/>
  <c r="L3176" i="62"/>
  <c r="L3177" i="62"/>
  <c r="L3178" i="62"/>
  <c r="L3179" i="62"/>
  <c r="L3180" i="62"/>
  <c r="L3181" i="62"/>
  <c r="L3182" i="62"/>
  <c r="L3183" i="62"/>
  <c r="L3184" i="62"/>
  <c r="L3185" i="62"/>
  <c r="L3186" i="62"/>
  <c r="L3187" i="62"/>
  <c r="L3188" i="62"/>
  <c r="L3189" i="62"/>
  <c r="L3190" i="62"/>
  <c r="L3191" i="62"/>
  <c r="L3192" i="62"/>
  <c r="L3193" i="62"/>
  <c r="L3194" i="62"/>
  <c r="L3195" i="62"/>
  <c r="L3196" i="62"/>
  <c r="L3197" i="62"/>
  <c r="L3198" i="62"/>
  <c r="L3199" i="62"/>
  <c r="L3200" i="62"/>
  <c r="L3201" i="62"/>
  <c r="L3202" i="62"/>
  <c r="L3203" i="62"/>
  <c r="L3204" i="62"/>
  <c r="L3205" i="62"/>
  <c r="L3206" i="62"/>
  <c r="L3207" i="62"/>
  <c r="L3208" i="62"/>
  <c r="L3209" i="62"/>
  <c r="L3210" i="62"/>
  <c r="L3211" i="62"/>
  <c r="L3212" i="62"/>
  <c r="L3213" i="62"/>
  <c r="L3214" i="62"/>
  <c r="L3215" i="62"/>
  <c r="L3216" i="62"/>
  <c r="L3217" i="62"/>
  <c r="L3218" i="62"/>
  <c r="L3219" i="62"/>
  <c r="L3220" i="62"/>
  <c r="L3221" i="62"/>
  <c r="L3222" i="62"/>
  <c r="L3223" i="62"/>
  <c r="L3224" i="62"/>
  <c r="L3225" i="62"/>
  <c r="L3226" i="62"/>
  <c r="L3227" i="62"/>
  <c r="L3228" i="62"/>
  <c r="L3229" i="62"/>
  <c r="L3230" i="62"/>
  <c r="L3231" i="62"/>
  <c r="L3232" i="62"/>
  <c r="L3233" i="62"/>
  <c r="L3234" i="62"/>
  <c r="L3235" i="62"/>
  <c r="L3236" i="62"/>
  <c r="L3237" i="62"/>
  <c r="L3238" i="62"/>
  <c r="L3239" i="62"/>
  <c r="L3240" i="62"/>
  <c r="L3241" i="62"/>
  <c r="L3242" i="62"/>
  <c r="L3243" i="62"/>
  <c r="L3244" i="62"/>
  <c r="L3245" i="62"/>
  <c r="L3246" i="62"/>
  <c r="L3247" i="62"/>
  <c r="L3248" i="62"/>
  <c r="L3249" i="62"/>
  <c r="L3250" i="62"/>
  <c r="L3251" i="62"/>
  <c r="L3252" i="62"/>
  <c r="L3253" i="62"/>
  <c r="L3254" i="62"/>
  <c r="L3255" i="62"/>
  <c r="L3256" i="62"/>
  <c r="L3257" i="62"/>
  <c r="L3258" i="62"/>
  <c r="L3259" i="62"/>
  <c r="L3260" i="62"/>
  <c r="L3261" i="62"/>
  <c r="L3262" i="62"/>
  <c r="L3263" i="62"/>
  <c r="L3264" i="62"/>
  <c r="L3265" i="62"/>
  <c r="L3266" i="62"/>
  <c r="L3267" i="62"/>
  <c r="L3268" i="62"/>
  <c r="L3269" i="62"/>
  <c r="L3270" i="62"/>
  <c r="L3271" i="62"/>
  <c r="L3272" i="62"/>
  <c r="L3273" i="62"/>
  <c r="L3274" i="62"/>
  <c r="L3275" i="62"/>
  <c r="L3276" i="62"/>
  <c r="L3277" i="62"/>
  <c r="L3278" i="62"/>
  <c r="L3279" i="62"/>
  <c r="L3280" i="62"/>
  <c r="L3281" i="62"/>
  <c r="L3282" i="62"/>
  <c r="L3283" i="62"/>
  <c r="L3284" i="62"/>
  <c r="L3285" i="62"/>
  <c r="L3286" i="62"/>
  <c r="L3287" i="62"/>
  <c r="L3288" i="62"/>
  <c r="L3289" i="62"/>
  <c r="L3290" i="62"/>
  <c r="L3291" i="62"/>
  <c r="L3292" i="62"/>
  <c r="L3293" i="62"/>
  <c r="L3294" i="62"/>
  <c r="L3295" i="62"/>
  <c r="L3296" i="62"/>
  <c r="L3297" i="62"/>
  <c r="L3298" i="62"/>
  <c r="L3299" i="62"/>
  <c r="L3300" i="62"/>
  <c r="L3301" i="62"/>
  <c r="L3302" i="62"/>
  <c r="L3303" i="62"/>
  <c r="L3304" i="62"/>
  <c r="L3305" i="62"/>
  <c r="L3306" i="62"/>
  <c r="L3307" i="62"/>
  <c r="L3308" i="62"/>
  <c r="L3309" i="62"/>
  <c r="L3310" i="62"/>
  <c r="L3311" i="62"/>
  <c r="L3312" i="62"/>
  <c r="L3313" i="62"/>
  <c r="L3314" i="62"/>
  <c r="L3315" i="62"/>
  <c r="L3316" i="62"/>
  <c r="L3317" i="62"/>
  <c r="L3318" i="62"/>
  <c r="L3319" i="62"/>
  <c r="L3320" i="62"/>
  <c r="L3321" i="62"/>
  <c r="L3322" i="62"/>
  <c r="L3323" i="62"/>
  <c r="L3324" i="62"/>
  <c r="L3325" i="62"/>
  <c r="L3326" i="62"/>
  <c r="L3327" i="62"/>
  <c r="L3328" i="62"/>
  <c r="L3329" i="62"/>
  <c r="L3330" i="62"/>
  <c r="L3331" i="62"/>
  <c r="L3332" i="62"/>
  <c r="L3333" i="62"/>
  <c r="L3334" i="62"/>
  <c r="L3335" i="62"/>
  <c r="L3336" i="62"/>
  <c r="L3337" i="62"/>
  <c r="L3338" i="62"/>
  <c r="L3339" i="62"/>
  <c r="L3340" i="62"/>
  <c r="L3341" i="62"/>
  <c r="L3342" i="62"/>
  <c r="L3343" i="62"/>
  <c r="L3344" i="62"/>
  <c r="L3345" i="62"/>
  <c r="L3346" i="62"/>
  <c r="L3347" i="62"/>
  <c r="L3348" i="62"/>
  <c r="L3349" i="62"/>
  <c r="L3350" i="62"/>
  <c r="L3351" i="62"/>
  <c r="L3352" i="62"/>
  <c r="L3353" i="62"/>
  <c r="L3354" i="62"/>
  <c r="L3355" i="62"/>
  <c r="L3356" i="62"/>
  <c r="L3357" i="62"/>
  <c r="L3358" i="62"/>
  <c r="L3359" i="62"/>
  <c r="L3360" i="62"/>
  <c r="L3361" i="62"/>
  <c r="L3362" i="62"/>
  <c r="L3363" i="62"/>
  <c r="L3364" i="62"/>
  <c r="L3365" i="62"/>
  <c r="L3366" i="62"/>
  <c r="L3367" i="62"/>
  <c r="L3368" i="62"/>
  <c r="L3369" i="62"/>
  <c r="L3370" i="62"/>
  <c r="L3371" i="62"/>
  <c r="L3372" i="62"/>
  <c r="L3373" i="62"/>
  <c r="L3374" i="62"/>
  <c r="L3375" i="62"/>
  <c r="L3376" i="62"/>
  <c r="L3377" i="62"/>
  <c r="L3378" i="62"/>
  <c r="L3379" i="62"/>
  <c r="L3380" i="62"/>
  <c r="L3381" i="62"/>
  <c r="L3382" i="62"/>
  <c r="L3383" i="62"/>
  <c r="L3384" i="62"/>
  <c r="L3385" i="62"/>
  <c r="L3386" i="62"/>
  <c r="L3387" i="62"/>
  <c r="L3388" i="62"/>
  <c r="L3389" i="62"/>
  <c r="L3390" i="62"/>
  <c r="L3391" i="62"/>
  <c r="L3392" i="62"/>
  <c r="L3393" i="62"/>
  <c r="L3394" i="62"/>
  <c r="L3395" i="62"/>
  <c r="L3396" i="62"/>
  <c r="L3397" i="62"/>
  <c r="L3398" i="62"/>
  <c r="L3399" i="62"/>
  <c r="L3400" i="62"/>
  <c r="L3401" i="62"/>
  <c r="L3402" i="62"/>
  <c r="L3403" i="62"/>
  <c r="L3404" i="62"/>
  <c r="L3405" i="62"/>
  <c r="L3406" i="62"/>
  <c r="L3407" i="62"/>
  <c r="L3408" i="62"/>
  <c r="L3409" i="62"/>
  <c r="L3410" i="62"/>
  <c r="L3411" i="62"/>
  <c r="L3412" i="62"/>
  <c r="L3413" i="62"/>
  <c r="L3414" i="62"/>
  <c r="L3415" i="62"/>
  <c r="L3416" i="62"/>
  <c r="L3417" i="62"/>
  <c r="L3418" i="62"/>
  <c r="L3419" i="62"/>
  <c r="L3420" i="62"/>
  <c r="L3421" i="62"/>
  <c r="L3422" i="62"/>
  <c r="L3423" i="62"/>
  <c r="L3424" i="62"/>
  <c r="L3425" i="62"/>
  <c r="L3426" i="62"/>
  <c r="L3427" i="62"/>
  <c r="L3428" i="62"/>
  <c r="L3429" i="62"/>
  <c r="L3430" i="62"/>
  <c r="L3431" i="62"/>
  <c r="L3432" i="62"/>
  <c r="L3433" i="62"/>
  <c r="L3434" i="62"/>
  <c r="L3435" i="62"/>
  <c r="L3436" i="62"/>
  <c r="L3437" i="62"/>
  <c r="L3438" i="62"/>
  <c r="L3439" i="62"/>
  <c r="L3440" i="62"/>
  <c r="L3441" i="62"/>
  <c r="L3442" i="62"/>
  <c r="L3443" i="62"/>
  <c r="L3444" i="62"/>
  <c r="L3445" i="62"/>
  <c r="L3446" i="62"/>
  <c r="L3447" i="62"/>
  <c r="L3448" i="62"/>
  <c r="L3449" i="62"/>
  <c r="L3450" i="62"/>
  <c r="L3451" i="62"/>
  <c r="L3452" i="62"/>
  <c r="L3453" i="62"/>
  <c r="L3454" i="62"/>
  <c r="L3455" i="62"/>
  <c r="L3456" i="62"/>
  <c r="L3457" i="62"/>
  <c r="L3458" i="62"/>
  <c r="L3459" i="62"/>
  <c r="L3460" i="62"/>
  <c r="L3461" i="62"/>
  <c r="L3462" i="62"/>
  <c r="L3463" i="62"/>
  <c r="L3464" i="62"/>
  <c r="L3465" i="62"/>
  <c r="L3466" i="62"/>
  <c r="L3467" i="62"/>
  <c r="L3468" i="62"/>
  <c r="L3469" i="62"/>
  <c r="L3470" i="62"/>
  <c r="L3471" i="62"/>
  <c r="L3472" i="62"/>
  <c r="L3473" i="62"/>
  <c r="L3474" i="62"/>
  <c r="L3475" i="62"/>
  <c r="L3476" i="62"/>
  <c r="L3477" i="62"/>
  <c r="L3478" i="62"/>
  <c r="L3479" i="62"/>
  <c r="L3480" i="62"/>
  <c r="L3481" i="62"/>
  <c r="L3482" i="62"/>
  <c r="L3483" i="62"/>
  <c r="L3484" i="62"/>
  <c r="L3485" i="62"/>
  <c r="L3486" i="62"/>
  <c r="L3487" i="62"/>
  <c r="L3488" i="62"/>
  <c r="L3489" i="62"/>
  <c r="L3490" i="62"/>
  <c r="L3491" i="62"/>
  <c r="L3492" i="62"/>
  <c r="L3493" i="62"/>
  <c r="L3494" i="62"/>
  <c r="L3495" i="62"/>
  <c r="L3496" i="62"/>
  <c r="L3497" i="62"/>
  <c r="L3498" i="62"/>
  <c r="L3499" i="62"/>
  <c r="L3500" i="62"/>
  <c r="L3501" i="62"/>
  <c r="L3502" i="62"/>
  <c r="L3503" i="62"/>
  <c r="L3504" i="62"/>
  <c r="L3505" i="62"/>
  <c r="L3506" i="62"/>
  <c r="L3507" i="62"/>
  <c r="L3508" i="62"/>
  <c r="L3509" i="62"/>
  <c r="L3510" i="62"/>
  <c r="L3511" i="62"/>
  <c r="L3512" i="62"/>
  <c r="L3513" i="62"/>
  <c r="L3514" i="62"/>
  <c r="L3515" i="62"/>
  <c r="L3516" i="62"/>
  <c r="L3517" i="62"/>
  <c r="L3518" i="62"/>
  <c r="L3519" i="62"/>
  <c r="L3520" i="62"/>
  <c r="L3521" i="62"/>
  <c r="L3522" i="62"/>
  <c r="L3523" i="62"/>
  <c r="L3524" i="62"/>
  <c r="L3525" i="62"/>
  <c r="L3526" i="62"/>
  <c r="L3527" i="62"/>
  <c r="L3528" i="62"/>
  <c r="L3529" i="62"/>
  <c r="L3530" i="62"/>
  <c r="L3531" i="62"/>
  <c r="L3532" i="62"/>
  <c r="L3533" i="62"/>
  <c r="L3534" i="62"/>
  <c r="L3535" i="62"/>
  <c r="L3536" i="62"/>
  <c r="L3537" i="62"/>
  <c r="L3538" i="62"/>
  <c r="L3539" i="62"/>
  <c r="L3540" i="62"/>
  <c r="L3541" i="62"/>
  <c r="L3542" i="62"/>
  <c r="L3543" i="62"/>
  <c r="L3544" i="62"/>
  <c r="L3545" i="62"/>
  <c r="L3546" i="62"/>
  <c r="L3547" i="62"/>
  <c r="L3548" i="62"/>
  <c r="L3549" i="62"/>
  <c r="L3550" i="62"/>
  <c r="L3551" i="62"/>
  <c r="L3552" i="62"/>
  <c r="L3553" i="62"/>
  <c r="L3554" i="62"/>
  <c r="L3555" i="62"/>
  <c r="L3556" i="62"/>
  <c r="L3557" i="62"/>
  <c r="L3558" i="62"/>
  <c r="L3559" i="62"/>
  <c r="L3560" i="62"/>
  <c r="L3561" i="62"/>
  <c r="L3562" i="62"/>
  <c r="L3563" i="62"/>
  <c r="L3564" i="62"/>
  <c r="L3565" i="62"/>
  <c r="L3566" i="62"/>
  <c r="L3567" i="62"/>
  <c r="L3568" i="62"/>
  <c r="L3569" i="62"/>
  <c r="L3570" i="62"/>
  <c r="L3571" i="62"/>
  <c r="L3572" i="62"/>
  <c r="L3573" i="62"/>
  <c r="L3574" i="62"/>
  <c r="L3575" i="62"/>
  <c r="L3576" i="62"/>
  <c r="L3577" i="62"/>
  <c r="L3578" i="62"/>
  <c r="L3579" i="62"/>
  <c r="L3580" i="62"/>
  <c r="L3581" i="62"/>
  <c r="L3582" i="62"/>
  <c r="L3583" i="62"/>
  <c r="L3584" i="62"/>
  <c r="L3585" i="62"/>
  <c r="L3586" i="62"/>
  <c r="L3587" i="62"/>
  <c r="L3588" i="62"/>
  <c r="L3589" i="62"/>
  <c r="L3590" i="62"/>
  <c r="L3591" i="62"/>
  <c r="L3592" i="62"/>
  <c r="L3593" i="62"/>
  <c r="L3594" i="62"/>
  <c r="L3595" i="62"/>
  <c r="L3596" i="62"/>
  <c r="L3597" i="62"/>
  <c r="L3598" i="62"/>
  <c r="L3599" i="62"/>
  <c r="L3600" i="62"/>
  <c r="F5" i="62"/>
  <c r="F6" i="62"/>
  <c r="F7" i="62"/>
  <c r="F8" i="62"/>
  <c r="F9" i="62"/>
  <c r="F10" i="62"/>
  <c r="F11" i="62"/>
  <c r="F12" i="62"/>
  <c r="F13" i="62"/>
  <c r="F14" i="62"/>
  <c r="F15" i="62"/>
  <c r="F16" i="62"/>
  <c r="F17" i="62"/>
  <c r="F18" i="62"/>
  <c r="F19" i="62"/>
  <c r="F20" i="62"/>
  <c r="F21" i="62"/>
  <c r="F22" i="62"/>
  <c r="F23" i="62"/>
  <c r="F24" i="62"/>
  <c r="F25" i="62"/>
  <c r="F26" i="62"/>
  <c r="F27" i="62"/>
  <c r="F28" i="62"/>
  <c r="F29" i="62"/>
  <c r="F30" i="62"/>
  <c r="F31" i="62"/>
  <c r="F32" i="62"/>
  <c r="F33" i="62"/>
  <c r="F34" i="62"/>
  <c r="F35" i="62"/>
  <c r="F36" i="62"/>
  <c r="F37" i="62"/>
  <c r="F38" i="62"/>
  <c r="F39" i="62"/>
  <c r="F40" i="62"/>
  <c r="F41" i="62"/>
  <c r="F42" i="62"/>
  <c r="F43" i="62"/>
  <c r="F44" i="62"/>
  <c r="F45" i="62"/>
  <c r="F46" i="62"/>
  <c r="F47" i="62"/>
  <c r="F48" i="62"/>
  <c r="F49" i="62"/>
  <c r="F50" i="62"/>
  <c r="F51" i="62"/>
  <c r="F52" i="62"/>
  <c r="F53" i="62"/>
  <c r="F54" i="62"/>
  <c r="F55" i="62"/>
  <c r="F56" i="62"/>
  <c r="F57" i="62"/>
  <c r="F58" i="62"/>
  <c r="F59" i="62"/>
  <c r="F60" i="62"/>
  <c r="F61" i="62"/>
  <c r="F62" i="62"/>
  <c r="F63" i="62"/>
  <c r="F64" i="62"/>
  <c r="F65" i="62"/>
  <c r="F66" i="62"/>
  <c r="F67" i="62"/>
  <c r="F68" i="62"/>
  <c r="F69" i="62"/>
  <c r="F70" i="62"/>
  <c r="F71" i="62"/>
  <c r="F72" i="62"/>
  <c r="F73" i="62"/>
  <c r="F74" i="62"/>
  <c r="F75" i="62"/>
  <c r="F76" i="62"/>
  <c r="F77" i="62"/>
  <c r="F78" i="62"/>
  <c r="F79" i="62"/>
  <c r="F80" i="62"/>
  <c r="F81" i="62"/>
  <c r="F82" i="62"/>
  <c r="F83" i="62"/>
  <c r="F84" i="62"/>
  <c r="F85" i="62"/>
  <c r="F86" i="62"/>
  <c r="F87" i="62"/>
  <c r="F88" i="62"/>
  <c r="F89" i="62"/>
  <c r="F90" i="62"/>
  <c r="F91" i="62"/>
  <c r="F92" i="62"/>
  <c r="F93" i="62"/>
  <c r="F94" i="62"/>
  <c r="F95" i="62"/>
  <c r="F96" i="62"/>
  <c r="F97" i="62"/>
  <c r="F98" i="62"/>
  <c r="F99" i="62"/>
  <c r="F100" i="62"/>
  <c r="F101" i="62"/>
  <c r="F102" i="62"/>
  <c r="F103" i="62"/>
  <c r="F104" i="62"/>
  <c r="F105" i="62"/>
  <c r="F106" i="62"/>
  <c r="F107" i="62"/>
  <c r="F108" i="62"/>
  <c r="F109" i="62"/>
  <c r="F110" i="62"/>
  <c r="F111" i="62"/>
  <c r="F112" i="62"/>
  <c r="F113" i="62"/>
  <c r="F114" i="62"/>
  <c r="F115" i="62"/>
  <c r="F116" i="62"/>
  <c r="F117" i="62"/>
  <c r="F118" i="62"/>
  <c r="F119" i="62"/>
  <c r="F120" i="62"/>
  <c r="F121" i="62"/>
  <c r="F122" i="62"/>
  <c r="F123" i="62"/>
  <c r="F124" i="62"/>
  <c r="F125" i="62"/>
  <c r="F126" i="62"/>
  <c r="F127" i="62"/>
  <c r="F128" i="62"/>
  <c r="F129" i="62"/>
  <c r="F130" i="62"/>
  <c r="F131" i="62"/>
  <c r="F132" i="62"/>
  <c r="F133" i="62"/>
  <c r="F134" i="62"/>
  <c r="F135" i="62"/>
  <c r="F136" i="62"/>
  <c r="F137" i="62"/>
  <c r="F138" i="62"/>
  <c r="F139" i="62"/>
  <c r="F140" i="62"/>
  <c r="F141" i="62"/>
  <c r="F142" i="62"/>
  <c r="F143" i="62"/>
  <c r="F144" i="62"/>
  <c r="F145" i="62"/>
  <c r="F146" i="62"/>
  <c r="F147" i="62"/>
  <c r="F148" i="62"/>
  <c r="F149" i="62"/>
  <c r="F150" i="62"/>
  <c r="F151" i="62"/>
  <c r="F152" i="62"/>
  <c r="F153" i="62"/>
  <c r="F154" i="62"/>
  <c r="F155" i="62"/>
  <c r="F156" i="62"/>
  <c r="F157" i="62"/>
  <c r="F158" i="62"/>
  <c r="F159" i="62"/>
  <c r="F160" i="62"/>
  <c r="F161" i="62"/>
  <c r="F162" i="62"/>
  <c r="F163" i="62"/>
  <c r="F164" i="62"/>
  <c r="F165" i="62"/>
  <c r="F166" i="62"/>
  <c r="F167" i="62"/>
  <c r="F168" i="62"/>
  <c r="F169" i="62"/>
  <c r="F170" i="62"/>
  <c r="F171" i="62"/>
  <c r="F172" i="62"/>
  <c r="F173" i="62"/>
  <c r="F174" i="62"/>
  <c r="F175" i="62"/>
  <c r="F176" i="62"/>
  <c r="F177" i="62"/>
  <c r="F178" i="62"/>
  <c r="F179" i="62"/>
  <c r="F180" i="62"/>
  <c r="F181" i="62"/>
  <c r="F182" i="62"/>
  <c r="F183" i="62"/>
  <c r="F184" i="62"/>
  <c r="F185" i="62"/>
  <c r="F186" i="62"/>
  <c r="F187" i="62"/>
  <c r="F188" i="62"/>
  <c r="F189" i="62"/>
  <c r="F190" i="62"/>
  <c r="F191" i="62"/>
  <c r="F192" i="62"/>
  <c r="F193" i="62"/>
  <c r="F194" i="62"/>
  <c r="F195" i="62"/>
  <c r="F196" i="62"/>
  <c r="F197" i="62"/>
  <c r="F198" i="62"/>
  <c r="F199" i="62"/>
  <c r="F200" i="62"/>
  <c r="F201" i="62"/>
  <c r="F202" i="62"/>
  <c r="F203" i="62"/>
  <c r="F204" i="62"/>
  <c r="F205" i="62"/>
  <c r="F206" i="62"/>
  <c r="F207" i="62"/>
  <c r="F208" i="62"/>
  <c r="F209" i="62"/>
  <c r="F210" i="62"/>
  <c r="F211" i="62"/>
  <c r="F212" i="62"/>
  <c r="F213" i="62"/>
  <c r="F214" i="62"/>
  <c r="F215" i="62"/>
  <c r="F216" i="62"/>
  <c r="F217" i="62"/>
  <c r="F218" i="62"/>
  <c r="F219" i="62"/>
  <c r="F220" i="62"/>
  <c r="F221" i="62"/>
  <c r="F222" i="62"/>
  <c r="F223" i="62"/>
  <c r="F224" i="62"/>
  <c r="F225" i="62"/>
  <c r="F226" i="62"/>
  <c r="F227" i="62"/>
  <c r="F228" i="62"/>
  <c r="F229" i="62"/>
  <c r="F230" i="62"/>
  <c r="F231" i="62"/>
  <c r="F232" i="62"/>
  <c r="F233" i="62"/>
  <c r="F234" i="62"/>
  <c r="F235" i="62"/>
  <c r="F236" i="62"/>
  <c r="F237" i="62"/>
  <c r="F238" i="62"/>
  <c r="F239" i="62"/>
  <c r="F240" i="62"/>
  <c r="F241" i="62"/>
  <c r="F242" i="62"/>
  <c r="F243" i="62"/>
  <c r="F244" i="62"/>
  <c r="F245" i="62"/>
  <c r="F246" i="62"/>
  <c r="F247" i="62"/>
  <c r="F248" i="62"/>
  <c r="F249" i="62"/>
  <c r="F250" i="62"/>
  <c r="F251" i="62"/>
  <c r="F252" i="62"/>
  <c r="F253" i="62"/>
  <c r="F254" i="62"/>
  <c r="F255" i="62"/>
  <c r="F256" i="62"/>
  <c r="F257" i="62"/>
  <c r="F258" i="62"/>
  <c r="F259" i="62"/>
  <c r="F260" i="62"/>
  <c r="F261" i="62"/>
  <c r="F262" i="62"/>
  <c r="F263" i="62"/>
  <c r="F264" i="62"/>
  <c r="F265" i="62"/>
  <c r="F266" i="62"/>
  <c r="F267" i="62"/>
  <c r="F268" i="62"/>
  <c r="F269" i="62"/>
  <c r="F270" i="62"/>
  <c r="F271" i="62"/>
  <c r="F272" i="62"/>
  <c r="F273" i="62"/>
  <c r="F274" i="62"/>
  <c r="F275" i="62"/>
  <c r="F276" i="62"/>
  <c r="F277" i="62"/>
  <c r="F278" i="62"/>
  <c r="F279" i="62"/>
  <c r="F280" i="62"/>
  <c r="F281" i="62"/>
  <c r="F282" i="62"/>
  <c r="F283" i="62"/>
  <c r="F284" i="62"/>
  <c r="F285" i="62"/>
  <c r="F286" i="62"/>
  <c r="F287" i="62"/>
  <c r="F288" i="62"/>
  <c r="F289" i="62"/>
  <c r="F290" i="62"/>
  <c r="F291" i="62"/>
  <c r="F292" i="62"/>
  <c r="F293" i="62"/>
  <c r="F294" i="62"/>
  <c r="F295" i="62"/>
  <c r="F296" i="62"/>
  <c r="F297" i="62"/>
  <c r="F298" i="62"/>
  <c r="F299" i="62"/>
  <c r="F300" i="62"/>
  <c r="F301" i="62"/>
  <c r="F302" i="62"/>
  <c r="F303" i="62"/>
  <c r="F304" i="62"/>
  <c r="F305" i="62"/>
  <c r="F306" i="62"/>
  <c r="F307" i="62"/>
  <c r="F308" i="62"/>
  <c r="F309" i="62"/>
  <c r="F310" i="62"/>
  <c r="F311" i="62"/>
  <c r="F312" i="62"/>
  <c r="F313" i="62"/>
  <c r="F314" i="62"/>
  <c r="F315" i="62"/>
  <c r="F316" i="62"/>
  <c r="F317" i="62"/>
  <c r="F318" i="62"/>
  <c r="F319" i="62"/>
  <c r="F320" i="62"/>
  <c r="F321" i="62"/>
  <c r="F322" i="62"/>
  <c r="F323" i="62"/>
  <c r="F324" i="62"/>
  <c r="F325" i="62"/>
  <c r="F326" i="62"/>
  <c r="F327" i="62"/>
  <c r="F328" i="62"/>
  <c r="F329" i="62"/>
  <c r="F330" i="62"/>
  <c r="F331" i="62"/>
  <c r="F332" i="62"/>
  <c r="F333" i="62"/>
  <c r="F334" i="62"/>
  <c r="F335" i="62"/>
  <c r="F336" i="62"/>
  <c r="F337" i="62"/>
  <c r="F338" i="62"/>
  <c r="F339" i="62"/>
  <c r="F340" i="62"/>
  <c r="F341" i="62"/>
  <c r="F342" i="62"/>
  <c r="F343" i="62"/>
  <c r="F344" i="62"/>
  <c r="F345" i="62"/>
  <c r="F346" i="62"/>
  <c r="F347" i="62"/>
  <c r="F348" i="62"/>
  <c r="F349" i="62"/>
  <c r="F350" i="62"/>
  <c r="F351" i="62"/>
  <c r="F352" i="62"/>
  <c r="F353" i="62"/>
  <c r="F354" i="62"/>
  <c r="F355" i="62"/>
  <c r="F356" i="62"/>
  <c r="F357" i="62"/>
  <c r="F358" i="62"/>
  <c r="F359" i="62"/>
  <c r="F360" i="62"/>
  <c r="F361" i="62"/>
  <c r="F362" i="62"/>
  <c r="F363" i="62"/>
  <c r="F364" i="62"/>
  <c r="F365" i="62"/>
  <c r="F366" i="62"/>
  <c r="F367" i="62"/>
  <c r="F368" i="62"/>
  <c r="F369" i="62"/>
  <c r="F370" i="62"/>
  <c r="F371" i="62"/>
  <c r="F372" i="62"/>
  <c r="F373" i="62"/>
  <c r="F374" i="62"/>
  <c r="F375" i="62"/>
  <c r="F376" i="62"/>
  <c r="F377" i="62"/>
  <c r="F378" i="62"/>
  <c r="F379" i="62"/>
  <c r="F380" i="62"/>
  <c r="F381" i="62"/>
  <c r="F382" i="62"/>
  <c r="F383" i="62"/>
  <c r="F384" i="62"/>
  <c r="F385" i="62"/>
  <c r="F386" i="62"/>
  <c r="F387" i="62"/>
  <c r="F388" i="62"/>
  <c r="F389" i="62"/>
  <c r="F390" i="62"/>
  <c r="F391" i="62"/>
  <c r="F392" i="62"/>
  <c r="F393" i="62"/>
  <c r="F394" i="62"/>
  <c r="F395" i="62"/>
  <c r="F396" i="62"/>
  <c r="F397" i="62"/>
  <c r="F398" i="62"/>
  <c r="F399" i="62"/>
  <c r="F400" i="62"/>
  <c r="F401" i="62"/>
  <c r="F402" i="62"/>
  <c r="F403" i="62"/>
  <c r="F404" i="62"/>
  <c r="F405" i="62"/>
  <c r="F406" i="62"/>
  <c r="F407" i="62"/>
  <c r="F408" i="62"/>
  <c r="F409" i="62"/>
  <c r="F410" i="62"/>
  <c r="F411" i="62"/>
  <c r="F412" i="62"/>
  <c r="F413" i="62"/>
  <c r="F414" i="62"/>
  <c r="F415" i="62"/>
  <c r="F416" i="62"/>
  <c r="F417" i="62"/>
  <c r="F418" i="62"/>
  <c r="F419" i="62"/>
  <c r="F420" i="62"/>
  <c r="F421" i="62"/>
  <c r="F422" i="62"/>
  <c r="F423" i="62"/>
  <c r="F424" i="62"/>
  <c r="F425" i="62"/>
  <c r="F426" i="62"/>
  <c r="F427" i="62"/>
  <c r="F428" i="62"/>
  <c r="F429" i="62"/>
  <c r="F430" i="62"/>
  <c r="F431" i="62"/>
  <c r="F432" i="62"/>
  <c r="F433" i="62"/>
  <c r="F434" i="62"/>
  <c r="F435" i="62"/>
  <c r="F436" i="62"/>
  <c r="F437" i="62"/>
  <c r="F438" i="62"/>
  <c r="F439" i="62"/>
  <c r="F440" i="62"/>
  <c r="F441" i="62"/>
  <c r="F442" i="62"/>
  <c r="F443" i="62"/>
  <c r="F444" i="62"/>
  <c r="F445" i="62"/>
  <c r="F446" i="62"/>
  <c r="F447" i="62"/>
  <c r="F448" i="62"/>
  <c r="F449" i="62"/>
  <c r="F450" i="62"/>
  <c r="F451" i="62"/>
  <c r="F452" i="62"/>
  <c r="F453" i="62"/>
  <c r="F454" i="62"/>
  <c r="F455" i="62"/>
  <c r="F456" i="62"/>
  <c r="F457" i="62"/>
  <c r="F458" i="62"/>
  <c r="F459" i="62"/>
  <c r="F460" i="62"/>
  <c r="F461" i="62"/>
  <c r="F462" i="62"/>
  <c r="F463" i="62"/>
  <c r="F464" i="62"/>
  <c r="F465" i="62"/>
  <c r="F466" i="62"/>
  <c r="F467" i="62"/>
  <c r="F468" i="62"/>
  <c r="F469" i="62"/>
  <c r="F470" i="62"/>
  <c r="F471" i="62"/>
  <c r="F472" i="62"/>
  <c r="F473" i="62"/>
  <c r="F474" i="62"/>
  <c r="F475" i="62"/>
  <c r="F476" i="62"/>
  <c r="F477" i="62"/>
  <c r="F478" i="62"/>
  <c r="F479" i="62"/>
  <c r="F480" i="62"/>
  <c r="F481" i="62"/>
  <c r="F482" i="62"/>
  <c r="F483" i="62"/>
  <c r="F484" i="62"/>
  <c r="F485" i="62"/>
  <c r="F486" i="62"/>
  <c r="F487" i="62"/>
  <c r="F488" i="62"/>
  <c r="F489" i="62"/>
  <c r="F490" i="62"/>
  <c r="F491" i="62"/>
  <c r="F492" i="62"/>
  <c r="F493" i="62"/>
  <c r="F494" i="62"/>
  <c r="F495" i="62"/>
  <c r="F496" i="62"/>
  <c r="F497" i="62"/>
  <c r="F498" i="62"/>
  <c r="F499" i="62"/>
  <c r="F500" i="62"/>
  <c r="F501" i="62"/>
  <c r="F502" i="62"/>
  <c r="F503" i="62"/>
  <c r="F504" i="62"/>
  <c r="F505" i="62"/>
  <c r="F506" i="62"/>
  <c r="F507" i="62"/>
  <c r="F508" i="62"/>
  <c r="F509" i="62"/>
  <c r="F510" i="62"/>
  <c r="F511" i="62"/>
  <c r="F512" i="62"/>
  <c r="F513" i="62"/>
  <c r="F514" i="62"/>
  <c r="F515" i="62"/>
  <c r="F516" i="62"/>
  <c r="F517" i="62"/>
  <c r="F518" i="62"/>
  <c r="F519" i="62"/>
  <c r="F520" i="62"/>
  <c r="F521" i="62"/>
  <c r="F522" i="62"/>
  <c r="F523" i="62"/>
  <c r="F524" i="62"/>
  <c r="F525" i="62"/>
  <c r="F526" i="62"/>
  <c r="F527" i="62"/>
  <c r="F528" i="62"/>
  <c r="F529" i="62"/>
  <c r="F530" i="62"/>
  <c r="F531" i="62"/>
  <c r="F532" i="62"/>
  <c r="F533" i="62"/>
  <c r="F534" i="62"/>
  <c r="F535" i="62"/>
  <c r="F536" i="62"/>
  <c r="F537" i="62"/>
  <c r="F538" i="62"/>
  <c r="F539" i="62"/>
  <c r="F540" i="62"/>
  <c r="F541" i="62"/>
  <c r="F542" i="62"/>
  <c r="F543" i="62"/>
  <c r="F544" i="62"/>
  <c r="F545" i="62"/>
  <c r="F546" i="62"/>
  <c r="F547" i="62"/>
  <c r="F548" i="62"/>
  <c r="F549" i="62"/>
  <c r="F550" i="62"/>
  <c r="F551" i="62"/>
  <c r="F552" i="62"/>
  <c r="F553" i="62"/>
  <c r="F554" i="62"/>
  <c r="F555" i="62"/>
  <c r="F556" i="62"/>
  <c r="F557" i="62"/>
  <c r="F558" i="62"/>
  <c r="F559" i="62"/>
  <c r="F560" i="62"/>
  <c r="F561" i="62"/>
  <c r="F562" i="62"/>
  <c r="F563" i="62"/>
  <c r="F564" i="62"/>
  <c r="F565" i="62"/>
  <c r="F566" i="62"/>
  <c r="F567" i="62"/>
  <c r="F568" i="62"/>
  <c r="F569" i="62"/>
  <c r="F570" i="62"/>
  <c r="F571" i="62"/>
  <c r="F572" i="62"/>
  <c r="F573" i="62"/>
  <c r="F574" i="62"/>
  <c r="F575" i="62"/>
  <c r="F576" i="62"/>
  <c r="F577" i="62"/>
  <c r="F578" i="62"/>
  <c r="F579" i="62"/>
  <c r="F580" i="62"/>
  <c r="F581" i="62"/>
  <c r="F582" i="62"/>
  <c r="F583" i="62"/>
  <c r="F584" i="62"/>
  <c r="F585" i="62"/>
  <c r="F586" i="62"/>
  <c r="F587" i="62"/>
  <c r="F588" i="62"/>
  <c r="F589" i="62"/>
  <c r="F590" i="62"/>
  <c r="F591" i="62"/>
  <c r="F592" i="62"/>
  <c r="F593" i="62"/>
  <c r="F594" i="62"/>
  <c r="F595" i="62"/>
  <c r="F596" i="62"/>
  <c r="F597" i="62"/>
  <c r="F598" i="62"/>
  <c r="F599" i="62"/>
  <c r="F600" i="62"/>
  <c r="F601" i="62"/>
  <c r="F602" i="62"/>
  <c r="F603" i="62"/>
  <c r="F604" i="62"/>
  <c r="F605" i="62"/>
  <c r="F606" i="62"/>
  <c r="F607" i="62"/>
  <c r="F608" i="62"/>
  <c r="F609" i="62"/>
  <c r="F610" i="62"/>
  <c r="F611" i="62"/>
  <c r="F612" i="62"/>
  <c r="F613" i="62"/>
  <c r="F614" i="62"/>
  <c r="F615" i="62"/>
  <c r="F616" i="62"/>
  <c r="F617" i="62"/>
  <c r="F618" i="62"/>
  <c r="F619" i="62"/>
  <c r="F620" i="62"/>
  <c r="F621" i="62"/>
  <c r="F622" i="62"/>
  <c r="F623" i="62"/>
  <c r="F624" i="62"/>
  <c r="F625" i="62"/>
  <c r="F626" i="62"/>
  <c r="F627" i="62"/>
  <c r="F628" i="62"/>
  <c r="F629" i="62"/>
  <c r="F630" i="62"/>
  <c r="F631" i="62"/>
  <c r="F632" i="62"/>
  <c r="F633" i="62"/>
  <c r="F634" i="62"/>
  <c r="F635" i="62"/>
  <c r="F636" i="62"/>
  <c r="F637" i="62"/>
  <c r="F638" i="62"/>
  <c r="F639" i="62"/>
  <c r="F640" i="62"/>
  <c r="F641" i="62"/>
  <c r="F642" i="62"/>
  <c r="F643" i="62"/>
  <c r="F644" i="62"/>
  <c r="F645" i="62"/>
  <c r="F646" i="62"/>
  <c r="F647" i="62"/>
  <c r="F648" i="62"/>
  <c r="F649" i="62"/>
  <c r="F650" i="62"/>
  <c r="F651" i="62"/>
  <c r="F652" i="62"/>
  <c r="F653" i="62"/>
  <c r="F654" i="62"/>
  <c r="F655" i="62"/>
  <c r="F656" i="62"/>
  <c r="F657" i="62"/>
  <c r="F658" i="62"/>
  <c r="F659" i="62"/>
  <c r="F660" i="62"/>
  <c r="F661" i="62"/>
  <c r="F662" i="62"/>
  <c r="F663" i="62"/>
  <c r="F664" i="62"/>
  <c r="F665" i="62"/>
  <c r="F666" i="62"/>
  <c r="F667" i="62"/>
  <c r="F668" i="62"/>
  <c r="F669" i="62"/>
  <c r="F670" i="62"/>
  <c r="F671" i="62"/>
  <c r="F672" i="62"/>
  <c r="F673" i="62"/>
  <c r="F674" i="62"/>
  <c r="F675" i="62"/>
  <c r="F676" i="62"/>
  <c r="F677" i="62"/>
  <c r="F678" i="62"/>
  <c r="F679" i="62"/>
  <c r="F680" i="62"/>
  <c r="F681" i="62"/>
  <c r="F682" i="62"/>
  <c r="F683" i="62"/>
  <c r="F684" i="62"/>
  <c r="F685" i="62"/>
  <c r="F686" i="62"/>
  <c r="F687" i="62"/>
  <c r="F688" i="62"/>
  <c r="F689" i="62"/>
  <c r="F690" i="62"/>
  <c r="F691" i="62"/>
  <c r="F692" i="62"/>
  <c r="F693" i="62"/>
  <c r="F694" i="62"/>
  <c r="F695" i="62"/>
  <c r="F696" i="62"/>
  <c r="F697" i="62"/>
  <c r="F698" i="62"/>
  <c r="F699" i="62"/>
  <c r="F700" i="62"/>
  <c r="F701" i="62"/>
  <c r="F702" i="62"/>
  <c r="F703" i="62"/>
  <c r="F704" i="62"/>
  <c r="F705" i="62"/>
  <c r="F706" i="62"/>
  <c r="F707" i="62"/>
  <c r="F708" i="62"/>
  <c r="F709" i="62"/>
  <c r="F710" i="62"/>
  <c r="F711" i="62"/>
  <c r="F712" i="62"/>
  <c r="F713" i="62"/>
  <c r="F714" i="62"/>
  <c r="F715" i="62"/>
  <c r="F716" i="62"/>
  <c r="F717" i="62"/>
  <c r="F718" i="62"/>
  <c r="F719" i="62"/>
  <c r="F720" i="62"/>
  <c r="F721" i="62"/>
  <c r="F722" i="62"/>
  <c r="F723" i="62"/>
  <c r="F724" i="62"/>
  <c r="F725" i="62"/>
  <c r="F726" i="62"/>
  <c r="F727" i="62"/>
  <c r="F728" i="62"/>
  <c r="F729" i="62"/>
  <c r="F730" i="62"/>
  <c r="F731" i="62"/>
  <c r="F732" i="62"/>
  <c r="F733" i="62"/>
  <c r="F734" i="62"/>
  <c r="F735" i="62"/>
  <c r="F736" i="62"/>
  <c r="F737" i="62"/>
  <c r="F738" i="62"/>
  <c r="F739" i="62"/>
  <c r="F740" i="62"/>
  <c r="F741" i="62"/>
  <c r="F742" i="62"/>
  <c r="F743" i="62"/>
  <c r="F744" i="62"/>
  <c r="F745" i="62"/>
  <c r="F746" i="62"/>
  <c r="F747" i="62"/>
  <c r="F748" i="62"/>
  <c r="F749" i="62"/>
  <c r="F750" i="62"/>
  <c r="F751" i="62"/>
  <c r="F752" i="62"/>
  <c r="F753" i="62"/>
  <c r="F754" i="62"/>
  <c r="F755" i="62"/>
  <c r="F756" i="62"/>
  <c r="F757" i="62"/>
  <c r="F758" i="62"/>
  <c r="F759" i="62"/>
  <c r="F760" i="62"/>
  <c r="F761" i="62"/>
  <c r="F762" i="62"/>
  <c r="F763" i="62"/>
  <c r="F764" i="62"/>
  <c r="F765" i="62"/>
  <c r="F766" i="62"/>
  <c r="F767" i="62"/>
  <c r="F768" i="62"/>
  <c r="F769" i="62"/>
  <c r="F770" i="62"/>
  <c r="F771" i="62"/>
  <c r="F772" i="62"/>
  <c r="F773" i="62"/>
  <c r="F774" i="62"/>
  <c r="F775" i="62"/>
  <c r="F776" i="62"/>
  <c r="F777" i="62"/>
  <c r="F778" i="62"/>
  <c r="F779" i="62"/>
  <c r="F780" i="62"/>
  <c r="F781" i="62"/>
  <c r="F782" i="62"/>
  <c r="F783" i="62"/>
  <c r="F784" i="62"/>
  <c r="F785" i="62"/>
  <c r="F786" i="62"/>
  <c r="F787" i="62"/>
  <c r="F788" i="62"/>
  <c r="F789" i="62"/>
  <c r="F790" i="62"/>
  <c r="F791" i="62"/>
  <c r="F792" i="62"/>
  <c r="F793" i="62"/>
  <c r="F794" i="62"/>
  <c r="F795" i="62"/>
  <c r="F796" i="62"/>
  <c r="F797" i="62"/>
  <c r="F798" i="62"/>
  <c r="F799" i="62"/>
  <c r="F800" i="62"/>
  <c r="F801" i="62"/>
  <c r="F802" i="62"/>
  <c r="F803" i="62"/>
  <c r="F804" i="62"/>
  <c r="F805" i="62"/>
  <c r="F806" i="62"/>
  <c r="F807" i="62"/>
  <c r="F808" i="62"/>
  <c r="F809" i="62"/>
  <c r="F810" i="62"/>
  <c r="F811" i="62"/>
  <c r="F812" i="62"/>
  <c r="F813" i="62"/>
  <c r="F814" i="62"/>
  <c r="F815" i="62"/>
  <c r="F816" i="62"/>
  <c r="F817" i="62"/>
  <c r="F818" i="62"/>
  <c r="F819" i="62"/>
  <c r="F820" i="62"/>
  <c r="F821" i="62"/>
  <c r="F822" i="62"/>
  <c r="F823" i="62"/>
  <c r="F824" i="62"/>
  <c r="F825" i="62"/>
  <c r="F826" i="62"/>
  <c r="F827" i="62"/>
  <c r="F828" i="62"/>
  <c r="F829" i="62"/>
  <c r="F830" i="62"/>
  <c r="F831" i="62"/>
  <c r="F832" i="62"/>
  <c r="F833" i="62"/>
  <c r="F834" i="62"/>
  <c r="F835" i="62"/>
  <c r="F836" i="62"/>
  <c r="F837" i="62"/>
  <c r="F838" i="62"/>
  <c r="F839" i="62"/>
  <c r="F840" i="62"/>
  <c r="F841" i="62"/>
  <c r="F842" i="62"/>
  <c r="F843" i="62"/>
  <c r="F844" i="62"/>
  <c r="F845" i="62"/>
  <c r="F846" i="62"/>
  <c r="F847" i="62"/>
  <c r="F848" i="62"/>
  <c r="F849" i="62"/>
  <c r="F850" i="62"/>
  <c r="F851" i="62"/>
  <c r="F852" i="62"/>
  <c r="F853" i="62"/>
  <c r="F854" i="62"/>
  <c r="F855" i="62"/>
  <c r="F856" i="62"/>
  <c r="F857" i="62"/>
  <c r="F858" i="62"/>
  <c r="F859" i="62"/>
  <c r="F860" i="62"/>
  <c r="F861" i="62"/>
  <c r="F862" i="62"/>
  <c r="F863" i="62"/>
  <c r="F864" i="62"/>
  <c r="F865" i="62"/>
  <c r="F866" i="62"/>
  <c r="F867" i="62"/>
  <c r="F868" i="62"/>
  <c r="F869" i="62"/>
  <c r="F870" i="62"/>
  <c r="F871" i="62"/>
  <c r="F872" i="62"/>
  <c r="F873" i="62"/>
  <c r="F874" i="62"/>
  <c r="F875" i="62"/>
  <c r="F876" i="62"/>
  <c r="F877" i="62"/>
  <c r="F878" i="62"/>
  <c r="F879" i="62"/>
  <c r="F880" i="62"/>
  <c r="F881" i="62"/>
  <c r="F882" i="62"/>
  <c r="F883" i="62"/>
  <c r="F884" i="62"/>
  <c r="F885" i="62"/>
  <c r="F886" i="62"/>
  <c r="F887" i="62"/>
  <c r="F888" i="62"/>
  <c r="F889" i="62"/>
  <c r="F890" i="62"/>
  <c r="F891" i="62"/>
  <c r="F892" i="62"/>
  <c r="F893" i="62"/>
  <c r="F894" i="62"/>
  <c r="F895" i="62"/>
  <c r="F896" i="62"/>
  <c r="F897" i="62"/>
  <c r="F898" i="62"/>
  <c r="F899" i="62"/>
  <c r="F900" i="62"/>
  <c r="F901" i="62"/>
  <c r="F902" i="62"/>
  <c r="F903" i="62"/>
  <c r="F904" i="62"/>
  <c r="F905" i="62"/>
  <c r="F906" i="62"/>
  <c r="F907" i="62"/>
  <c r="F908" i="62"/>
  <c r="F909" i="62"/>
  <c r="F910" i="62"/>
  <c r="F911" i="62"/>
  <c r="F912" i="62"/>
  <c r="F913" i="62"/>
  <c r="F914" i="62"/>
  <c r="F915" i="62"/>
  <c r="F916" i="62"/>
  <c r="F917" i="62"/>
  <c r="F918" i="62"/>
  <c r="F919" i="62"/>
  <c r="F920" i="62"/>
  <c r="F921" i="62"/>
  <c r="F922" i="62"/>
  <c r="F923" i="62"/>
  <c r="F924" i="62"/>
  <c r="F925" i="62"/>
  <c r="F926" i="62"/>
  <c r="F927" i="62"/>
  <c r="F928" i="62"/>
  <c r="F929" i="62"/>
  <c r="F930" i="62"/>
  <c r="F931" i="62"/>
  <c r="F932" i="62"/>
  <c r="F933" i="62"/>
  <c r="F934" i="62"/>
  <c r="F935" i="62"/>
  <c r="F936" i="62"/>
  <c r="F937" i="62"/>
  <c r="F938" i="62"/>
  <c r="F939" i="62"/>
  <c r="F940" i="62"/>
  <c r="F941" i="62"/>
  <c r="F942" i="62"/>
  <c r="F943" i="62"/>
  <c r="F944" i="62"/>
  <c r="F945" i="62"/>
  <c r="F946" i="62"/>
  <c r="F947" i="62"/>
  <c r="F948" i="62"/>
  <c r="F949" i="62"/>
  <c r="F950" i="62"/>
  <c r="F951" i="62"/>
  <c r="F952" i="62"/>
  <c r="F953" i="62"/>
  <c r="F954" i="62"/>
  <c r="F955" i="62"/>
  <c r="F956" i="62"/>
  <c r="F957" i="62"/>
  <c r="F958" i="62"/>
  <c r="F959" i="62"/>
  <c r="F960" i="62"/>
  <c r="F961" i="62"/>
  <c r="F962" i="62"/>
  <c r="F963" i="62"/>
  <c r="F964" i="62"/>
  <c r="F965" i="62"/>
  <c r="F966" i="62"/>
  <c r="F967" i="62"/>
  <c r="F968" i="62"/>
  <c r="F969" i="62"/>
  <c r="F970" i="62"/>
  <c r="F971" i="62"/>
  <c r="F972" i="62"/>
  <c r="F973" i="62"/>
  <c r="F974" i="62"/>
  <c r="F975" i="62"/>
  <c r="F976" i="62"/>
  <c r="F977" i="62"/>
  <c r="F978" i="62"/>
  <c r="F979" i="62"/>
  <c r="F980" i="62"/>
  <c r="F981" i="62"/>
  <c r="F982" i="62"/>
  <c r="F983" i="62"/>
  <c r="F984" i="62"/>
  <c r="F985" i="62"/>
  <c r="F986" i="62"/>
  <c r="F987" i="62"/>
  <c r="F988" i="62"/>
  <c r="F989" i="62"/>
  <c r="F990" i="62"/>
  <c r="F991" i="62"/>
  <c r="F992" i="62"/>
  <c r="F993" i="62"/>
  <c r="F994" i="62"/>
  <c r="F995" i="62"/>
  <c r="F996" i="62"/>
  <c r="F997" i="62"/>
  <c r="F998" i="62"/>
  <c r="F999" i="62"/>
  <c r="F1000" i="62"/>
  <c r="F1001" i="62"/>
  <c r="F1002" i="62"/>
  <c r="F1003" i="62"/>
  <c r="F1004" i="62"/>
  <c r="F1005" i="62"/>
  <c r="F1006" i="62"/>
  <c r="F1007" i="62"/>
  <c r="F1008" i="62"/>
  <c r="F1009" i="62"/>
  <c r="F1010" i="62"/>
  <c r="F1011" i="62"/>
  <c r="F1012" i="62"/>
  <c r="F1013" i="62"/>
  <c r="F1014" i="62"/>
  <c r="F1015" i="62"/>
  <c r="F1016" i="62"/>
  <c r="F1017" i="62"/>
  <c r="F1018" i="62"/>
  <c r="F1019" i="62"/>
  <c r="F1020" i="62"/>
  <c r="F1021" i="62"/>
  <c r="F1022" i="62"/>
  <c r="F1023" i="62"/>
  <c r="F1024" i="62"/>
  <c r="F1025" i="62"/>
  <c r="F1026" i="62"/>
  <c r="F1027" i="62"/>
  <c r="F1028" i="62"/>
  <c r="F1029" i="62"/>
  <c r="F1030" i="62"/>
  <c r="F1031" i="62"/>
  <c r="F1032" i="62"/>
  <c r="F1033" i="62"/>
  <c r="F1034" i="62"/>
  <c r="F1035" i="62"/>
  <c r="F1036" i="62"/>
  <c r="F1037" i="62"/>
  <c r="F1038" i="62"/>
  <c r="F1039" i="62"/>
  <c r="F1040" i="62"/>
  <c r="F1041" i="62"/>
  <c r="F1042" i="62"/>
  <c r="F1043" i="62"/>
  <c r="F1044" i="62"/>
  <c r="F1045" i="62"/>
  <c r="F1046" i="62"/>
  <c r="F1047" i="62"/>
  <c r="F1048" i="62"/>
  <c r="F1049" i="62"/>
  <c r="F1050" i="62"/>
  <c r="F1051" i="62"/>
  <c r="F1052" i="62"/>
  <c r="F1053" i="62"/>
  <c r="F1054" i="62"/>
  <c r="F1055" i="62"/>
  <c r="F1056" i="62"/>
  <c r="F1057" i="62"/>
  <c r="F1058" i="62"/>
  <c r="F1059" i="62"/>
  <c r="F1060" i="62"/>
  <c r="F1061" i="62"/>
  <c r="F1062" i="62"/>
  <c r="F1063" i="62"/>
  <c r="F1064" i="62"/>
  <c r="F1065" i="62"/>
  <c r="F1066" i="62"/>
  <c r="F1067" i="62"/>
  <c r="F1068" i="62"/>
  <c r="F1069" i="62"/>
  <c r="F1070" i="62"/>
  <c r="F1071" i="62"/>
  <c r="F1072" i="62"/>
  <c r="F1073" i="62"/>
  <c r="F1074" i="62"/>
  <c r="F1075" i="62"/>
  <c r="F1076" i="62"/>
  <c r="F1077" i="62"/>
  <c r="F1078" i="62"/>
  <c r="F1079" i="62"/>
  <c r="F1080" i="62"/>
  <c r="F1081" i="62"/>
  <c r="F1082" i="62"/>
  <c r="F1083" i="62"/>
  <c r="F1084" i="62"/>
  <c r="F1085" i="62"/>
  <c r="F1086" i="62"/>
  <c r="F1087" i="62"/>
  <c r="F1088" i="62"/>
  <c r="F1089" i="62"/>
  <c r="F1090" i="62"/>
  <c r="F1091" i="62"/>
  <c r="F1092" i="62"/>
  <c r="F1093" i="62"/>
  <c r="F1094" i="62"/>
  <c r="F1095" i="62"/>
  <c r="F1096" i="62"/>
  <c r="F1097" i="62"/>
  <c r="F1098" i="62"/>
  <c r="F1099" i="62"/>
  <c r="F1100" i="62"/>
  <c r="F1101" i="62"/>
  <c r="F1102" i="62"/>
  <c r="F1103" i="62"/>
  <c r="F1104" i="62"/>
  <c r="F1105" i="62"/>
  <c r="F1106" i="62"/>
  <c r="F1107" i="62"/>
  <c r="F1108" i="62"/>
  <c r="F1109" i="62"/>
  <c r="F1110" i="62"/>
  <c r="F1111" i="62"/>
  <c r="F1112" i="62"/>
  <c r="F1113" i="62"/>
  <c r="F1114" i="62"/>
  <c r="F1115" i="62"/>
  <c r="F1116" i="62"/>
  <c r="F1117" i="62"/>
  <c r="F1118" i="62"/>
  <c r="F1119" i="62"/>
  <c r="F1120" i="62"/>
  <c r="F1121" i="62"/>
  <c r="F1122" i="62"/>
  <c r="F1123" i="62"/>
  <c r="F1124" i="62"/>
  <c r="F1125" i="62"/>
  <c r="F1126" i="62"/>
  <c r="F1127" i="62"/>
  <c r="F1128" i="62"/>
  <c r="F1129" i="62"/>
  <c r="F1130" i="62"/>
  <c r="F1131" i="62"/>
  <c r="F1132" i="62"/>
  <c r="F1133" i="62"/>
  <c r="F1134" i="62"/>
  <c r="F1135" i="62"/>
  <c r="F1136" i="62"/>
  <c r="F1137" i="62"/>
  <c r="F1138" i="62"/>
  <c r="F1139" i="62"/>
  <c r="F1140" i="62"/>
  <c r="F1141" i="62"/>
  <c r="F1142" i="62"/>
  <c r="F1143" i="62"/>
  <c r="F1144" i="62"/>
  <c r="F1145" i="62"/>
  <c r="F1146" i="62"/>
  <c r="F1147" i="62"/>
  <c r="F1148" i="62"/>
  <c r="F1149" i="62"/>
  <c r="F1150" i="62"/>
  <c r="F1151" i="62"/>
  <c r="F1152" i="62"/>
  <c r="F1153" i="62"/>
  <c r="F1154" i="62"/>
  <c r="F1155" i="62"/>
  <c r="F1156" i="62"/>
  <c r="F1157" i="62"/>
  <c r="F1158" i="62"/>
  <c r="F1159" i="62"/>
  <c r="F1160" i="62"/>
  <c r="F1161" i="62"/>
  <c r="F1162" i="62"/>
  <c r="F1163" i="62"/>
  <c r="F1164" i="62"/>
  <c r="F1165" i="62"/>
  <c r="F1166" i="62"/>
  <c r="F1167" i="62"/>
  <c r="F1168" i="62"/>
  <c r="F1169" i="62"/>
  <c r="F1170" i="62"/>
  <c r="F1171" i="62"/>
  <c r="F1172" i="62"/>
  <c r="F1173" i="62"/>
  <c r="F1174" i="62"/>
  <c r="F1175" i="62"/>
  <c r="F1176" i="62"/>
  <c r="F1177" i="62"/>
  <c r="F1178" i="62"/>
  <c r="F1179" i="62"/>
  <c r="F1180" i="62"/>
  <c r="F1181" i="62"/>
  <c r="F1182" i="62"/>
  <c r="F1183" i="62"/>
  <c r="F1184" i="62"/>
  <c r="F1185" i="62"/>
  <c r="F1186" i="62"/>
  <c r="F1187" i="62"/>
  <c r="F1188" i="62"/>
  <c r="F1189" i="62"/>
  <c r="F1190" i="62"/>
  <c r="F1191" i="62"/>
  <c r="F1192" i="62"/>
  <c r="F1193" i="62"/>
  <c r="F1194" i="62"/>
  <c r="F1195" i="62"/>
  <c r="F1196" i="62"/>
  <c r="F1197" i="62"/>
  <c r="F1198" i="62"/>
  <c r="F1199" i="62"/>
  <c r="F1200" i="62"/>
  <c r="F1201" i="62"/>
  <c r="F1202" i="62"/>
  <c r="F1203" i="62"/>
  <c r="F1204" i="62"/>
  <c r="F1205" i="62"/>
  <c r="F1206" i="62"/>
  <c r="F1207" i="62"/>
  <c r="F1208" i="62"/>
  <c r="F1209" i="62"/>
  <c r="F1210" i="62"/>
  <c r="F1211" i="62"/>
  <c r="F1212" i="62"/>
  <c r="F1213" i="62"/>
  <c r="F1214" i="62"/>
  <c r="F1215" i="62"/>
  <c r="F1216" i="62"/>
  <c r="F1217" i="62"/>
  <c r="F1218" i="62"/>
  <c r="F1219" i="62"/>
  <c r="F1220" i="62"/>
  <c r="F1221" i="62"/>
  <c r="F1222" i="62"/>
  <c r="F1223" i="62"/>
  <c r="F1224" i="62"/>
  <c r="F1225" i="62"/>
  <c r="F1226" i="62"/>
  <c r="F1227" i="62"/>
  <c r="F1228" i="62"/>
  <c r="F1229" i="62"/>
  <c r="F1230" i="62"/>
  <c r="F1231" i="62"/>
  <c r="F1232" i="62"/>
  <c r="F1233" i="62"/>
  <c r="F1234" i="62"/>
  <c r="F1235" i="62"/>
  <c r="F1236" i="62"/>
  <c r="F1237" i="62"/>
  <c r="F1238" i="62"/>
  <c r="F1239" i="62"/>
  <c r="F1240" i="62"/>
  <c r="F1241" i="62"/>
  <c r="F1242" i="62"/>
  <c r="F1243" i="62"/>
  <c r="F1244" i="62"/>
  <c r="F1245" i="62"/>
  <c r="F1246" i="62"/>
  <c r="F1247" i="62"/>
  <c r="F1248" i="62"/>
  <c r="F1249" i="62"/>
  <c r="F1250" i="62"/>
  <c r="F1251" i="62"/>
  <c r="F1252" i="62"/>
  <c r="F1253" i="62"/>
  <c r="F1254" i="62"/>
  <c r="F1255" i="62"/>
  <c r="F1256" i="62"/>
  <c r="F1257" i="62"/>
  <c r="F1258" i="62"/>
  <c r="F1259" i="62"/>
  <c r="F1260" i="62"/>
  <c r="F1261" i="62"/>
  <c r="F1262" i="62"/>
  <c r="F1263" i="62"/>
  <c r="F1264" i="62"/>
  <c r="F1265" i="62"/>
  <c r="F1266" i="62"/>
  <c r="F1267" i="62"/>
  <c r="F1268" i="62"/>
  <c r="F1269" i="62"/>
  <c r="F1270" i="62"/>
  <c r="F1271" i="62"/>
  <c r="F1272" i="62"/>
  <c r="F1273" i="62"/>
  <c r="F1274" i="62"/>
  <c r="F1275" i="62"/>
  <c r="F1276" i="62"/>
  <c r="F1277" i="62"/>
  <c r="F1278" i="62"/>
  <c r="F1279" i="62"/>
  <c r="F1280" i="62"/>
  <c r="F1281" i="62"/>
  <c r="F1282" i="62"/>
  <c r="F1283" i="62"/>
  <c r="F1284" i="62"/>
  <c r="F1285" i="62"/>
  <c r="F1286" i="62"/>
  <c r="F1287" i="62"/>
  <c r="F1288" i="62"/>
  <c r="F1289" i="62"/>
  <c r="F1290" i="62"/>
  <c r="F1291" i="62"/>
  <c r="F1292" i="62"/>
  <c r="F1293" i="62"/>
  <c r="F1294" i="62"/>
  <c r="F1295" i="62"/>
  <c r="F1296" i="62"/>
  <c r="F1297" i="62"/>
  <c r="F1298" i="62"/>
  <c r="F1299" i="62"/>
  <c r="F1300" i="62"/>
  <c r="F1301" i="62"/>
  <c r="F1302" i="62"/>
  <c r="F1303" i="62"/>
  <c r="F1304" i="62"/>
  <c r="F1305" i="62"/>
  <c r="F1306" i="62"/>
  <c r="F1307" i="62"/>
  <c r="F1308" i="62"/>
  <c r="F1309" i="62"/>
  <c r="F1310" i="62"/>
  <c r="F1311" i="62"/>
  <c r="F1312" i="62"/>
  <c r="F1313" i="62"/>
  <c r="F1314" i="62"/>
  <c r="F1315" i="62"/>
  <c r="F1316" i="62"/>
  <c r="F1317" i="62"/>
  <c r="F1318" i="62"/>
  <c r="F1319" i="62"/>
  <c r="F1320" i="62"/>
  <c r="F1321" i="62"/>
  <c r="F1322" i="62"/>
  <c r="F1323" i="62"/>
  <c r="F1324" i="62"/>
  <c r="F1325" i="62"/>
  <c r="F1326" i="62"/>
  <c r="F1327" i="62"/>
  <c r="F1328" i="62"/>
  <c r="F1329" i="62"/>
  <c r="F1330" i="62"/>
  <c r="F1331" i="62"/>
  <c r="F1332" i="62"/>
  <c r="F1333" i="62"/>
  <c r="F1334" i="62"/>
  <c r="F1335" i="62"/>
  <c r="F1336" i="62"/>
  <c r="F1337" i="62"/>
  <c r="F1338" i="62"/>
  <c r="F1339" i="62"/>
  <c r="F1340" i="62"/>
  <c r="F1341" i="62"/>
  <c r="F1342" i="62"/>
  <c r="F1343" i="62"/>
  <c r="F1344" i="62"/>
  <c r="F1345" i="62"/>
  <c r="F1346" i="62"/>
  <c r="F1347" i="62"/>
  <c r="F1348" i="62"/>
  <c r="F1349" i="62"/>
  <c r="F1350" i="62"/>
  <c r="F1351" i="62"/>
  <c r="F1352" i="62"/>
  <c r="F1353" i="62"/>
  <c r="F1354" i="62"/>
  <c r="F1355" i="62"/>
  <c r="F1356" i="62"/>
  <c r="F1357" i="62"/>
  <c r="F1358" i="62"/>
  <c r="F1359" i="62"/>
  <c r="F1360" i="62"/>
  <c r="F1361" i="62"/>
  <c r="F1362" i="62"/>
  <c r="F1363" i="62"/>
  <c r="F1364" i="62"/>
  <c r="F1365" i="62"/>
  <c r="F1366" i="62"/>
  <c r="F1367" i="62"/>
  <c r="F1368" i="62"/>
  <c r="F1369" i="62"/>
  <c r="F1370" i="62"/>
  <c r="F1371" i="62"/>
  <c r="F1372" i="62"/>
  <c r="F1373" i="62"/>
  <c r="F1374" i="62"/>
  <c r="F1375" i="62"/>
  <c r="F1376" i="62"/>
  <c r="F1377" i="62"/>
  <c r="F1378" i="62"/>
  <c r="F1379" i="62"/>
  <c r="F1380" i="62"/>
  <c r="F1381" i="62"/>
  <c r="F1382" i="62"/>
  <c r="F1383" i="62"/>
  <c r="F1384" i="62"/>
  <c r="F1385" i="62"/>
  <c r="F1386" i="62"/>
  <c r="F1387" i="62"/>
  <c r="F1388" i="62"/>
  <c r="F1389" i="62"/>
  <c r="F1390" i="62"/>
  <c r="F1391" i="62"/>
  <c r="F1392" i="62"/>
  <c r="F1393" i="62"/>
  <c r="F1394" i="62"/>
  <c r="F1395" i="62"/>
  <c r="F1396" i="62"/>
  <c r="F1397" i="62"/>
  <c r="F1398" i="62"/>
  <c r="F1399" i="62"/>
  <c r="F1400" i="62"/>
  <c r="F1401" i="62"/>
  <c r="F1402" i="62"/>
  <c r="F1403" i="62"/>
  <c r="F1404" i="62"/>
  <c r="F1405" i="62"/>
  <c r="F1406" i="62"/>
  <c r="F1407" i="62"/>
  <c r="F1408" i="62"/>
  <c r="F1409" i="62"/>
  <c r="F1410" i="62"/>
  <c r="F1411" i="62"/>
  <c r="F1412" i="62"/>
  <c r="F1413" i="62"/>
  <c r="F1414" i="62"/>
  <c r="F1415" i="62"/>
  <c r="F1416" i="62"/>
  <c r="F1417" i="62"/>
  <c r="F1418" i="62"/>
  <c r="F1419" i="62"/>
  <c r="F1420" i="62"/>
  <c r="F1421" i="62"/>
  <c r="F1422" i="62"/>
  <c r="F1423" i="62"/>
  <c r="F1424" i="62"/>
  <c r="F1425" i="62"/>
  <c r="F1426" i="62"/>
  <c r="F1427" i="62"/>
  <c r="F1428" i="62"/>
  <c r="F1429" i="62"/>
  <c r="F1430" i="62"/>
  <c r="F1431" i="62"/>
  <c r="F1432" i="62"/>
  <c r="F1433" i="62"/>
  <c r="F1434" i="62"/>
  <c r="F1435" i="62"/>
  <c r="F1436" i="62"/>
  <c r="F1437" i="62"/>
  <c r="F1438" i="62"/>
  <c r="F1439" i="62"/>
  <c r="F1440" i="62"/>
  <c r="F1441" i="62"/>
  <c r="F1442" i="62"/>
  <c r="F1443" i="62"/>
  <c r="F1444" i="62"/>
  <c r="F1445" i="62"/>
  <c r="F1446" i="62"/>
  <c r="F1447" i="62"/>
  <c r="F1448" i="62"/>
  <c r="F1449" i="62"/>
  <c r="F1450" i="62"/>
  <c r="F1451" i="62"/>
  <c r="F1452" i="62"/>
  <c r="F1453" i="62"/>
  <c r="F1454" i="62"/>
  <c r="F1455" i="62"/>
  <c r="F1456" i="62"/>
  <c r="F1457" i="62"/>
  <c r="F1458" i="62"/>
  <c r="F1459" i="62"/>
  <c r="F1460" i="62"/>
  <c r="F1461" i="62"/>
  <c r="F1462" i="62"/>
  <c r="F1463" i="62"/>
  <c r="F1464" i="62"/>
  <c r="F1465" i="62"/>
  <c r="F1466" i="62"/>
  <c r="F1467" i="62"/>
  <c r="F1468" i="62"/>
  <c r="F1469" i="62"/>
  <c r="F1470" i="62"/>
  <c r="F1471" i="62"/>
  <c r="F1472" i="62"/>
  <c r="F1473" i="62"/>
  <c r="F1474" i="62"/>
  <c r="F1475" i="62"/>
  <c r="F1476" i="62"/>
  <c r="F1477" i="62"/>
  <c r="F1478" i="62"/>
  <c r="F1479" i="62"/>
  <c r="F1480" i="62"/>
  <c r="F1481" i="62"/>
  <c r="F1482" i="62"/>
  <c r="F1483" i="62"/>
  <c r="F1484" i="62"/>
  <c r="F1485" i="62"/>
  <c r="F1486" i="62"/>
  <c r="F1487" i="62"/>
  <c r="F1488" i="62"/>
  <c r="F1489" i="62"/>
  <c r="F1490" i="62"/>
  <c r="F1491" i="62"/>
  <c r="F1492" i="62"/>
  <c r="F1493" i="62"/>
  <c r="F1494" i="62"/>
  <c r="F1495" i="62"/>
  <c r="F1496" i="62"/>
  <c r="F1497" i="62"/>
  <c r="F1498" i="62"/>
  <c r="F1499" i="62"/>
  <c r="F1500" i="62"/>
  <c r="F1501" i="62"/>
  <c r="F1502" i="62"/>
  <c r="F1503" i="62"/>
  <c r="F1504" i="62"/>
  <c r="F1505" i="62"/>
  <c r="F1506" i="62"/>
  <c r="F1507" i="62"/>
  <c r="F1508" i="62"/>
  <c r="F1509" i="62"/>
  <c r="F1510" i="62"/>
  <c r="F1511" i="62"/>
  <c r="F1512" i="62"/>
  <c r="F1513" i="62"/>
  <c r="F1514" i="62"/>
  <c r="F1515" i="62"/>
  <c r="F1516" i="62"/>
  <c r="F1517" i="62"/>
  <c r="F1518" i="62"/>
  <c r="F1519" i="62"/>
  <c r="F1520" i="62"/>
  <c r="F1521" i="62"/>
  <c r="F1522" i="62"/>
  <c r="F1523" i="62"/>
  <c r="F1524" i="62"/>
  <c r="F1525" i="62"/>
  <c r="F1526" i="62"/>
  <c r="F1527" i="62"/>
  <c r="F1528" i="62"/>
  <c r="F1529" i="62"/>
  <c r="F1530" i="62"/>
  <c r="F1531" i="62"/>
  <c r="F1532" i="62"/>
  <c r="F1533" i="62"/>
  <c r="F1534" i="62"/>
  <c r="F1535" i="62"/>
  <c r="F1536" i="62"/>
  <c r="F1537" i="62"/>
  <c r="F1538" i="62"/>
  <c r="F1539" i="62"/>
  <c r="F1540" i="62"/>
  <c r="F1541" i="62"/>
  <c r="F1542" i="62"/>
  <c r="F1543" i="62"/>
  <c r="F1544" i="62"/>
  <c r="F1545" i="62"/>
  <c r="F1546" i="62"/>
  <c r="F1547" i="62"/>
  <c r="F1548" i="62"/>
  <c r="F1549" i="62"/>
  <c r="F1550" i="62"/>
  <c r="F1551" i="62"/>
  <c r="F1552" i="62"/>
  <c r="F1553" i="62"/>
  <c r="F1554" i="62"/>
  <c r="F1555" i="62"/>
  <c r="F1556" i="62"/>
  <c r="F1557" i="62"/>
  <c r="F1558" i="62"/>
  <c r="F1559" i="62"/>
  <c r="F1560" i="62"/>
  <c r="F1561" i="62"/>
  <c r="F1562" i="62"/>
  <c r="F1563" i="62"/>
  <c r="F1564" i="62"/>
  <c r="F1565" i="62"/>
  <c r="F1566" i="62"/>
  <c r="F1567" i="62"/>
  <c r="F1568" i="62"/>
  <c r="F1569" i="62"/>
  <c r="F1570" i="62"/>
  <c r="F1571" i="62"/>
  <c r="F1572" i="62"/>
  <c r="F1573" i="62"/>
  <c r="F1574" i="62"/>
  <c r="F1575" i="62"/>
  <c r="F1576" i="62"/>
  <c r="F1577" i="62"/>
  <c r="F1578" i="62"/>
  <c r="F1579" i="62"/>
  <c r="F1580" i="62"/>
  <c r="F1581" i="62"/>
  <c r="F1582" i="62"/>
  <c r="F1583" i="62"/>
  <c r="F1584" i="62"/>
  <c r="F1585" i="62"/>
  <c r="F1586" i="62"/>
  <c r="F1587" i="62"/>
  <c r="F1588" i="62"/>
  <c r="F1589" i="62"/>
  <c r="F1590" i="62"/>
  <c r="F1591" i="62"/>
  <c r="F1592" i="62"/>
  <c r="F1593" i="62"/>
  <c r="F1594" i="62"/>
  <c r="F1595" i="62"/>
  <c r="F1596" i="62"/>
  <c r="F1597" i="62"/>
  <c r="F1598" i="62"/>
  <c r="F1599" i="62"/>
  <c r="F1600" i="62"/>
  <c r="F1601" i="62"/>
  <c r="F1602" i="62"/>
  <c r="F1603" i="62"/>
  <c r="F1604" i="62"/>
  <c r="F1605" i="62"/>
  <c r="F1606" i="62"/>
  <c r="F1607" i="62"/>
  <c r="F1608" i="62"/>
  <c r="F1609" i="62"/>
  <c r="F1610" i="62"/>
  <c r="F1611" i="62"/>
  <c r="F1612" i="62"/>
  <c r="F1613" i="62"/>
  <c r="F1614" i="62"/>
  <c r="F1615" i="62"/>
  <c r="F1616" i="62"/>
  <c r="F1617" i="62"/>
  <c r="F1618" i="62"/>
  <c r="F1619" i="62"/>
  <c r="F1620" i="62"/>
  <c r="F1621" i="62"/>
  <c r="F1622" i="62"/>
  <c r="F1623" i="62"/>
  <c r="F1624" i="62"/>
  <c r="F1625" i="62"/>
  <c r="F1626" i="62"/>
  <c r="F1627" i="62"/>
  <c r="F1628" i="62"/>
  <c r="F1629" i="62"/>
  <c r="F1630" i="62"/>
  <c r="F1631" i="62"/>
  <c r="F1632" i="62"/>
  <c r="F1633" i="62"/>
  <c r="F1634" i="62"/>
  <c r="F1635" i="62"/>
  <c r="F1636" i="62"/>
  <c r="F1637" i="62"/>
  <c r="F1638" i="62"/>
  <c r="F1639" i="62"/>
  <c r="F1640" i="62"/>
  <c r="F1641" i="62"/>
  <c r="F1642" i="62"/>
  <c r="F1643" i="62"/>
  <c r="F1644" i="62"/>
  <c r="F1645" i="62"/>
  <c r="F1646" i="62"/>
  <c r="F1647" i="62"/>
  <c r="F1648" i="62"/>
  <c r="F1649" i="62"/>
  <c r="F1650" i="62"/>
  <c r="F1651" i="62"/>
  <c r="F1652" i="62"/>
  <c r="F1653" i="62"/>
  <c r="F1654" i="62"/>
  <c r="F1655" i="62"/>
  <c r="F1656" i="62"/>
  <c r="F1657" i="62"/>
  <c r="F1658" i="62"/>
  <c r="F1659" i="62"/>
  <c r="F1660" i="62"/>
  <c r="F1661" i="62"/>
  <c r="F1662" i="62"/>
  <c r="F1663" i="62"/>
  <c r="F1664" i="62"/>
  <c r="F1665" i="62"/>
  <c r="F1666" i="62"/>
  <c r="F1667" i="62"/>
  <c r="F1668" i="62"/>
  <c r="F1669" i="62"/>
  <c r="F1670" i="62"/>
  <c r="F1671" i="62"/>
  <c r="F1672" i="62"/>
  <c r="F1673" i="62"/>
  <c r="F1674" i="62"/>
  <c r="F1675" i="62"/>
  <c r="F1676" i="62"/>
  <c r="F1677" i="62"/>
  <c r="F1678" i="62"/>
  <c r="F1679" i="62"/>
  <c r="F1680" i="62"/>
  <c r="F1681" i="62"/>
  <c r="F1682" i="62"/>
  <c r="F1683" i="62"/>
  <c r="F1684" i="62"/>
  <c r="F1685" i="62"/>
  <c r="F1686" i="62"/>
  <c r="F1687" i="62"/>
  <c r="F1688" i="62"/>
  <c r="F1689" i="62"/>
  <c r="F1690" i="62"/>
  <c r="F1691" i="62"/>
  <c r="F1692" i="62"/>
  <c r="F1693" i="62"/>
  <c r="F1694" i="62"/>
  <c r="F1695" i="62"/>
  <c r="F1696" i="62"/>
  <c r="F1697" i="62"/>
  <c r="F1698" i="62"/>
  <c r="F1699" i="62"/>
  <c r="F1700" i="62"/>
  <c r="F1701" i="62"/>
  <c r="F1702" i="62"/>
  <c r="F1703" i="62"/>
  <c r="F1704" i="62"/>
  <c r="F1705" i="62"/>
  <c r="F1706" i="62"/>
  <c r="F1707" i="62"/>
  <c r="F1708" i="62"/>
  <c r="F1709" i="62"/>
  <c r="F1710" i="62"/>
  <c r="F1711" i="62"/>
  <c r="F1712" i="62"/>
  <c r="F1713" i="62"/>
  <c r="F1714" i="62"/>
  <c r="F1715" i="62"/>
  <c r="F1716" i="62"/>
  <c r="F1717" i="62"/>
  <c r="F1718" i="62"/>
  <c r="F1719" i="62"/>
  <c r="F1720" i="62"/>
  <c r="F1721" i="62"/>
  <c r="F1722" i="62"/>
  <c r="F1723" i="62"/>
  <c r="F1724" i="62"/>
  <c r="F1725" i="62"/>
  <c r="F1726" i="62"/>
  <c r="F1727" i="62"/>
  <c r="F1728" i="62"/>
  <c r="F1729" i="62"/>
  <c r="F1730" i="62"/>
  <c r="F1731" i="62"/>
  <c r="F1732" i="62"/>
  <c r="F1733" i="62"/>
  <c r="F1734" i="62"/>
  <c r="F1735" i="62"/>
  <c r="F1736" i="62"/>
  <c r="F1737" i="62"/>
  <c r="F1738" i="62"/>
  <c r="F1739" i="62"/>
  <c r="F1740" i="62"/>
  <c r="F1741" i="62"/>
  <c r="F1742" i="62"/>
  <c r="F1743" i="62"/>
  <c r="F1744" i="62"/>
  <c r="F1745" i="62"/>
  <c r="F1746" i="62"/>
  <c r="F1747" i="62"/>
  <c r="F1748" i="62"/>
  <c r="F1749" i="62"/>
  <c r="F1750" i="62"/>
  <c r="F1751" i="62"/>
  <c r="F1752" i="62"/>
  <c r="F1753" i="62"/>
  <c r="F1754" i="62"/>
  <c r="F1755" i="62"/>
  <c r="F1756" i="62"/>
  <c r="F1757" i="62"/>
  <c r="F1758" i="62"/>
  <c r="F1759" i="62"/>
  <c r="F1760" i="62"/>
  <c r="F1761" i="62"/>
  <c r="F1762" i="62"/>
  <c r="F1763" i="62"/>
  <c r="F1764" i="62"/>
  <c r="F1765" i="62"/>
  <c r="F1766" i="62"/>
  <c r="F1767" i="62"/>
  <c r="F1768" i="62"/>
  <c r="F1769" i="62"/>
  <c r="F1770" i="62"/>
  <c r="F1771" i="62"/>
  <c r="F1772" i="62"/>
  <c r="F1773" i="62"/>
  <c r="F1774" i="62"/>
  <c r="F1775" i="62"/>
  <c r="F1776" i="62"/>
  <c r="F1777" i="62"/>
  <c r="F1778" i="62"/>
  <c r="F1779" i="62"/>
  <c r="F1780" i="62"/>
  <c r="F1781" i="62"/>
  <c r="F1782" i="62"/>
  <c r="F1783" i="62"/>
  <c r="F1784" i="62"/>
  <c r="F1785" i="62"/>
  <c r="F1786" i="62"/>
  <c r="F1787" i="62"/>
  <c r="F1788" i="62"/>
  <c r="F1789" i="62"/>
  <c r="F1790" i="62"/>
  <c r="F1791" i="62"/>
  <c r="F1792" i="62"/>
  <c r="F1793" i="62"/>
  <c r="F1794" i="62"/>
  <c r="F1795" i="62"/>
  <c r="F1796" i="62"/>
  <c r="F1797" i="62"/>
  <c r="F1798" i="62"/>
  <c r="F1799" i="62"/>
  <c r="F1800" i="62"/>
  <c r="F1801" i="62"/>
  <c r="F1802" i="62"/>
  <c r="F1803" i="62"/>
  <c r="F1804" i="62"/>
  <c r="F1805" i="62"/>
  <c r="F1806" i="62"/>
  <c r="F1807" i="62"/>
  <c r="F1808" i="62"/>
  <c r="F1809" i="62"/>
  <c r="F1810" i="62"/>
  <c r="F1811" i="62"/>
  <c r="F1812" i="62"/>
  <c r="F1813" i="62"/>
  <c r="F1814" i="62"/>
  <c r="F1815" i="62"/>
  <c r="F1816" i="62"/>
  <c r="F1817" i="62"/>
  <c r="F1818" i="62"/>
  <c r="F1819" i="62"/>
  <c r="F1820" i="62"/>
  <c r="F1821" i="62"/>
  <c r="F1822" i="62"/>
  <c r="F1823" i="62"/>
  <c r="F1824" i="62"/>
  <c r="F1825" i="62"/>
  <c r="F1826" i="62"/>
  <c r="F1827" i="62"/>
  <c r="F1828" i="62"/>
  <c r="F1829" i="62"/>
  <c r="F1830" i="62"/>
  <c r="F1831" i="62"/>
  <c r="F1832" i="62"/>
  <c r="F1833" i="62"/>
  <c r="F1834" i="62"/>
  <c r="F1835" i="62"/>
  <c r="F1836" i="62"/>
  <c r="F1837" i="62"/>
  <c r="F1838" i="62"/>
  <c r="F1839" i="62"/>
  <c r="F1840" i="62"/>
  <c r="F1841" i="62"/>
  <c r="F1842" i="62"/>
  <c r="F1843" i="62"/>
  <c r="F1844" i="62"/>
  <c r="F1845" i="62"/>
  <c r="F1846" i="62"/>
  <c r="F1847" i="62"/>
  <c r="F1848" i="62"/>
  <c r="F1849" i="62"/>
  <c r="F1850" i="62"/>
  <c r="F1851" i="62"/>
  <c r="F1852" i="62"/>
  <c r="F1853" i="62"/>
  <c r="F1854" i="62"/>
  <c r="F1855" i="62"/>
  <c r="F1856" i="62"/>
  <c r="F1857" i="62"/>
  <c r="F1858" i="62"/>
  <c r="F1859" i="62"/>
  <c r="F1860" i="62"/>
  <c r="F1861" i="62"/>
  <c r="F1862" i="62"/>
  <c r="F1863" i="62"/>
  <c r="F1864" i="62"/>
  <c r="F1865" i="62"/>
  <c r="F1866" i="62"/>
  <c r="F1867" i="62"/>
  <c r="F1868" i="62"/>
  <c r="F1869" i="62"/>
  <c r="F1870" i="62"/>
  <c r="F1871" i="62"/>
  <c r="F1872" i="62"/>
  <c r="F1873" i="62"/>
  <c r="F1874" i="62"/>
  <c r="F1875" i="62"/>
  <c r="F1876" i="62"/>
  <c r="F1877" i="62"/>
  <c r="F1878" i="62"/>
  <c r="F1879" i="62"/>
  <c r="F1880" i="62"/>
  <c r="F1881" i="62"/>
  <c r="F1882" i="62"/>
  <c r="F1883" i="62"/>
  <c r="F1884" i="62"/>
  <c r="F1885" i="62"/>
  <c r="F1886" i="62"/>
  <c r="F1887" i="62"/>
  <c r="F1888" i="62"/>
  <c r="F1889" i="62"/>
  <c r="F1890" i="62"/>
  <c r="F1891" i="62"/>
  <c r="F1892" i="62"/>
  <c r="F1893" i="62"/>
  <c r="F1894" i="62"/>
  <c r="F1895" i="62"/>
  <c r="F1896" i="62"/>
  <c r="F1897" i="62"/>
  <c r="F1898" i="62"/>
  <c r="F1899" i="62"/>
  <c r="F1900" i="62"/>
  <c r="F1901" i="62"/>
  <c r="F1902" i="62"/>
  <c r="F1903" i="62"/>
  <c r="F1904" i="62"/>
  <c r="F1905" i="62"/>
  <c r="F1906" i="62"/>
  <c r="F1907" i="62"/>
  <c r="F1908" i="62"/>
  <c r="F1909" i="62"/>
  <c r="F1910" i="62"/>
  <c r="F1911" i="62"/>
  <c r="F1912" i="62"/>
  <c r="F1913" i="62"/>
  <c r="F1914" i="62"/>
  <c r="F1915" i="62"/>
  <c r="F1916" i="62"/>
  <c r="F1917" i="62"/>
  <c r="F1918" i="62"/>
  <c r="F1919" i="62"/>
  <c r="F1920" i="62"/>
  <c r="F1921" i="62"/>
  <c r="F1922" i="62"/>
  <c r="F1923" i="62"/>
  <c r="F1924" i="62"/>
  <c r="F1925" i="62"/>
  <c r="F1926" i="62"/>
  <c r="F1927" i="62"/>
  <c r="F1928" i="62"/>
  <c r="F1929" i="62"/>
  <c r="F1930" i="62"/>
  <c r="F1931" i="62"/>
  <c r="F1932" i="62"/>
  <c r="F1933" i="62"/>
  <c r="F1934" i="62"/>
  <c r="F1935" i="62"/>
  <c r="F1936" i="62"/>
  <c r="F1937" i="62"/>
  <c r="F1938" i="62"/>
  <c r="F1939" i="62"/>
  <c r="F1940" i="62"/>
  <c r="F1941" i="62"/>
  <c r="F1942" i="62"/>
  <c r="F1943" i="62"/>
  <c r="F1944" i="62"/>
  <c r="F1945" i="62"/>
  <c r="F1946" i="62"/>
  <c r="F1947" i="62"/>
  <c r="F1948" i="62"/>
  <c r="F1949" i="62"/>
  <c r="F1950" i="62"/>
  <c r="F1951" i="62"/>
  <c r="F1952" i="62"/>
  <c r="F1953" i="62"/>
  <c r="F1954" i="62"/>
  <c r="F1955" i="62"/>
  <c r="F1956" i="62"/>
  <c r="F1957" i="62"/>
  <c r="F1958" i="62"/>
  <c r="F1959" i="62"/>
  <c r="F1960" i="62"/>
  <c r="F1961" i="62"/>
  <c r="F1962" i="62"/>
  <c r="F1963" i="62"/>
  <c r="F1964" i="62"/>
  <c r="F1965" i="62"/>
  <c r="F1966" i="62"/>
  <c r="F1967" i="62"/>
  <c r="F1968" i="62"/>
  <c r="F1969" i="62"/>
  <c r="F1970" i="62"/>
  <c r="F1971" i="62"/>
  <c r="F1972" i="62"/>
  <c r="F1973" i="62"/>
  <c r="F1974" i="62"/>
  <c r="F1975" i="62"/>
  <c r="F1976" i="62"/>
  <c r="F1977" i="62"/>
  <c r="F1978" i="62"/>
  <c r="F1979" i="62"/>
  <c r="F1980" i="62"/>
  <c r="F1981" i="62"/>
  <c r="F1982" i="62"/>
  <c r="F1983" i="62"/>
  <c r="F1984" i="62"/>
  <c r="F1985" i="62"/>
  <c r="F1986" i="62"/>
  <c r="F1987" i="62"/>
  <c r="F1988" i="62"/>
  <c r="F1989" i="62"/>
  <c r="F1990" i="62"/>
  <c r="F1991" i="62"/>
  <c r="F1992" i="62"/>
  <c r="F1993" i="62"/>
  <c r="F1994" i="62"/>
  <c r="F1995" i="62"/>
  <c r="F1996" i="62"/>
  <c r="F1997" i="62"/>
  <c r="F1998" i="62"/>
  <c r="F1999" i="62"/>
  <c r="F2000" i="62"/>
  <c r="F2001" i="62"/>
  <c r="F2002" i="62"/>
  <c r="F2003" i="62"/>
  <c r="F2004" i="62"/>
  <c r="F2005" i="62"/>
  <c r="F2006" i="62"/>
  <c r="F2007" i="62"/>
  <c r="F2008" i="62"/>
  <c r="F2009" i="62"/>
  <c r="F2010" i="62"/>
  <c r="F2011" i="62"/>
  <c r="F2012" i="62"/>
  <c r="F2013" i="62"/>
  <c r="F2014" i="62"/>
  <c r="F2015" i="62"/>
  <c r="F2016" i="62"/>
  <c r="F2017" i="62"/>
  <c r="F2018" i="62"/>
  <c r="F2019" i="62"/>
  <c r="F2020" i="62"/>
  <c r="F2021" i="62"/>
  <c r="F2022" i="62"/>
  <c r="F2023" i="62"/>
  <c r="F2024" i="62"/>
  <c r="F2025" i="62"/>
  <c r="F2026" i="62"/>
  <c r="F2027" i="62"/>
  <c r="F2028" i="62"/>
  <c r="F2029" i="62"/>
  <c r="F2030" i="62"/>
  <c r="F2031" i="62"/>
  <c r="F2032" i="62"/>
  <c r="F2033" i="62"/>
  <c r="F2034" i="62"/>
  <c r="F2035" i="62"/>
  <c r="F2036" i="62"/>
  <c r="F2037" i="62"/>
  <c r="F2038" i="62"/>
  <c r="F2039" i="62"/>
  <c r="F2040" i="62"/>
  <c r="F2041" i="62"/>
  <c r="F2042" i="62"/>
  <c r="F2043" i="62"/>
  <c r="F2044" i="62"/>
  <c r="F2045" i="62"/>
  <c r="F2046" i="62"/>
  <c r="F2047" i="62"/>
  <c r="F2048" i="62"/>
  <c r="F2049" i="62"/>
  <c r="F2050" i="62"/>
  <c r="F2051" i="62"/>
  <c r="F2052" i="62"/>
  <c r="F2053" i="62"/>
  <c r="F2054" i="62"/>
  <c r="F2055" i="62"/>
  <c r="F2056" i="62"/>
  <c r="F2057" i="62"/>
  <c r="F2058" i="62"/>
  <c r="F2059" i="62"/>
  <c r="F2060" i="62"/>
  <c r="F2061" i="62"/>
  <c r="F2062" i="62"/>
  <c r="F2063" i="62"/>
  <c r="F2064" i="62"/>
  <c r="F2065" i="62"/>
  <c r="F2066" i="62"/>
  <c r="F2067" i="62"/>
  <c r="F2068" i="62"/>
  <c r="F2069" i="62"/>
  <c r="F2070" i="62"/>
  <c r="F2071" i="62"/>
  <c r="F2072" i="62"/>
  <c r="F2073" i="62"/>
  <c r="F2074" i="62"/>
  <c r="F2075" i="62"/>
  <c r="F2076" i="62"/>
  <c r="F2077" i="62"/>
  <c r="F2078" i="62"/>
  <c r="F2079" i="62"/>
  <c r="F2080" i="62"/>
  <c r="F2081" i="62"/>
  <c r="F2082" i="62"/>
  <c r="F2083" i="62"/>
  <c r="F2084" i="62"/>
  <c r="F2085" i="62"/>
  <c r="F2086" i="62"/>
  <c r="F2087" i="62"/>
  <c r="F2088" i="62"/>
  <c r="F2089" i="62"/>
  <c r="F2090" i="62"/>
  <c r="F2091" i="62"/>
  <c r="F2092" i="62"/>
  <c r="F2093" i="62"/>
  <c r="F2094" i="62"/>
  <c r="F2095" i="62"/>
  <c r="F2096" i="62"/>
  <c r="F2097" i="62"/>
  <c r="F2098" i="62"/>
  <c r="F2099" i="62"/>
  <c r="F2100" i="62"/>
  <c r="F2101" i="62"/>
  <c r="F2102" i="62"/>
  <c r="F2103" i="62"/>
  <c r="F2104" i="62"/>
  <c r="F2105" i="62"/>
  <c r="F2106" i="62"/>
  <c r="F2107" i="62"/>
  <c r="F2108" i="62"/>
  <c r="F2109" i="62"/>
  <c r="F2110" i="62"/>
  <c r="F2111" i="62"/>
  <c r="F2112" i="62"/>
  <c r="F2113" i="62"/>
  <c r="F2114" i="62"/>
  <c r="F2115" i="62"/>
  <c r="F2116" i="62"/>
  <c r="F2117" i="62"/>
  <c r="F2118" i="62"/>
  <c r="F2119" i="62"/>
  <c r="F2120" i="62"/>
  <c r="F2121" i="62"/>
  <c r="F2122" i="62"/>
  <c r="F2123" i="62"/>
  <c r="F2124" i="62"/>
  <c r="F2125" i="62"/>
  <c r="F2126" i="62"/>
  <c r="F2127" i="62"/>
  <c r="F2128" i="62"/>
  <c r="F2129" i="62"/>
  <c r="F2130" i="62"/>
  <c r="F2131" i="62"/>
  <c r="F2132" i="62"/>
  <c r="F2133" i="62"/>
  <c r="F2134" i="62"/>
  <c r="F2135" i="62"/>
  <c r="F2136" i="62"/>
  <c r="F2137" i="62"/>
  <c r="F2138" i="62"/>
  <c r="F2139" i="62"/>
  <c r="F2140" i="62"/>
  <c r="F2141" i="62"/>
  <c r="F2142" i="62"/>
  <c r="F2143" i="62"/>
  <c r="F2144" i="62"/>
  <c r="F2145" i="62"/>
  <c r="F2146" i="62"/>
  <c r="F2147" i="62"/>
  <c r="F2148" i="62"/>
  <c r="F2149" i="62"/>
  <c r="F2150" i="62"/>
  <c r="F2151" i="62"/>
  <c r="F2152" i="62"/>
  <c r="F2153" i="62"/>
  <c r="F2154" i="62"/>
  <c r="F2155" i="62"/>
  <c r="F2156" i="62"/>
  <c r="F2157" i="62"/>
  <c r="F2158" i="62"/>
  <c r="F2159" i="62"/>
  <c r="F2160" i="62"/>
  <c r="F2161" i="62"/>
  <c r="F2162" i="62"/>
  <c r="F2163" i="62"/>
  <c r="F2164" i="62"/>
  <c r="F2165" i="62"/>
  <c r="F2166" i="62"/>
  <c r="F2167" i="62"/>
  <c r="F2168" i="62"/>
  <c r="F2169" i="62"/>
  <c r="F2170" i="62"/>
  <c r="F2171" i="62"/>
  <c r="F2172" i="62"/>
  <c r="F2173" i="62"/>
  <c r="F2174" i="62"/>
  <c r="F2175" i="62"/>
  <c r="F2176" i="62"/>
  <c r="F2177" i="62"/>
  <c r="F2178" i="62"/>
  <c r="F2179" i="62"/>
  <c r="F2180" i="62"/>
  <c r="F2181" i="62"/>
  <c r="F2182" i="62"/>
  <c r="F2183" i="62"/>
  <c r="F2184" i="62"/>
  <c r="F2185" i="62"/>
  <c r="F2186" i="62"/>
  <c r="F2187" i="62"/>
  <c r="F2188" i="62"/>
  <c r="F2189" i="62"/>
  <c r="F2190" i="62"/>
  <c r="F2191" i="62"/>
  <c r="F2192" i="62"/>
  <c r="F2193" i="62"/>
  <c r="F2194" i="62"/>
  <c r="F2195" i="62"/>
  <c r="F2196" i="62"/>
  <c r="F2197" i="62"/>
  <c r="F2198" i="62"/>
  <c r="F2199" i="62"/>
  <c r="F2200" i="62"/>
  <c r="F2201" i="62"/>
  <c r="F2202" i="62"/>
  <c r="F2203" i="62"/>
  <c r="F2204" i="62"/>
  <c r="F2205" i="62"/>
  <c r="F2206" i="62"/>
  <c r="F2207" i="62"/>
  <c r="F2208" i="62"/>
  <c r="F2209" i="62"/>
  <c r="F2210" i="62"/>
  <c r="F2211" i="62"/>
  <c r="F2212" i="62"/>
  <c r="F2213" i="62"/>
  <c r="F2214" i="62"/>
  <c r="F2215" i="62"/>
  <c r="F2216" i="62"/>
  <c r="F2217" i="62"/>
  <c r="F2218" i="62"/>
  <c r="F2219" i="62"/>
  <c r="F2220" i="62"/>
  <c r="F2221" i="62"/>
  <c r="F2222" i="62"/>
  <c r="F2223" i="62"/>
  <c r="F2224" i="62"/>
  <c r="F2225" i="62"/>
  <c r="F2226" i="62"/>
  <c r="F2227" i="62"/>
  <c r="F2228" i="62"/>
  <c r="F2229" i="62"/>
  <c r="F2230" i="62"/>
  <c r="F2231" i="62"/>
  <c r="F2232" i="62"/>
  <c r="F2233" i="62"/>
  <c r="F2234" i="62"/>
  <c r="F2235" i="62"/>
  <c r="F2236" i="62"/>
  <c r="F2237" i="62"/>
  <c r="F2238" i="62"/>
  <c r="F2239" i="62"/>
  <c r="F2240" i="62"/>
  <c r="F2241" i="62"/>
  <c r="F2242" i="62"/>
  <c r="F2243" i="62"/>
  <c r="F2244" i="62"/>
  <c r="F2245" i="62"/>
  <c r="F2246" i="62"/>
  <c r="F2247" i="62"/>
  <c r="F2248" i="62"/>
  <c r="F2249" i="62"/>
  <c r="F2250" i="62"/>
  <c r="F2251" i="62"/>
  <c r="F2252" i="62"/>
  <c r="F2253" i="62"/>
  <c r="F2254" i="62"/>
  <c r="F2255" i="62"/>
  <c r="F2256" i="62"/>
  <c r="F2257" i="62"/>
  <c r="F2258" i="62"/>
  <c r="F2259" i="62"/>
  <c r="F2260" i="62"/>
  <c r="F2261" i="62"/>
  <c r="F2262" i="62"/>
  <c r="F2263" i="62"/>
  <c r="F2264" i="62"/>
  <c r="F2265" i="62"/>
  <c r="F2266" i="62"/>
  <c r="F2267" i="62"/>
  <c r="F2268" i="62"/>
  <c r="F2269" i="62"/>
  <c r="F2270" i="62"/>
  <c r="F2271" i="62"/>
  <c r="F2272" i="62"/>
  <c r="F2273" i="62"/>
  <c r="F2274" i="62"/>
  <c r="F2275" i="62"/>
  <c r="F2276" i="62"/>
  <c r="F2277" i="62"/>
  <c r="F2278" i="62"/>
  <c r="F2279" i="62"/>
  <c r="F2280" i="62"/>
  <c r="F2281" i="62"/>
  <c r="F2282" i="62"/>
  <c r="F2283" i="62"/>
  <c r="F2284" i="62"/>
  <c r="F2285" i="62"/>
  <c r="F2286" i="62"/>
  <c r="F2287" i="62"/>
  <c r="F2288" i="62"/>
  <c r="F2289" i="62"/>
  <c r="F2290" i="62"/>
  <c r="F2291" i="62"/>
  <c r="F2292" i="62"/>
  <c r="F2293" i="62"/>
  <c r="F2294" i="62"/>
  <c r="F2295" i="62"/>
  <c r="F2296" i="62"/>
  <c r="F2297" i="62"/>
  <c r="F2298" i="62"/>
  <c r="F2299" i="62"/>
  <c r="F2300" i="62"/>
  <c r="F2301" i="62"/>
  <c r="F2302" i="62"/>
  <c r="F2303" i="62"/>
  <c r="F2304" i="62"/>
  <c r="F2305" i="62"/>
  <c r="F2306" i="62"/>
  <c r="F2307" i="62"/>
  <c r="F2308" i="62"/>
  <c r="F2309" i="62"/>
  <c r="F2310" i="62"/>
  <c r="F2311" i="62"/>
  <c r="F2312" i="62"/>
  <c r="F2313" i="62"/>
  <c r="F2314" i="62"/>
  <c r="F2315" i="62"/>
  <c r="F2316" i="62"/>
  <c r="F2317" i="62"/>
  <c r="F2318" i="62"/>
  <c r="F2319" i="62"/>
  <c r="F2320" i="62"/>
  <c r="F2321" i="62"/>
  <c r="F2322" i="62"/>
  <c r="F2323" i="62"/>
  <c r="F2324" i="62"/>
  <c r="F2325" i="62"/>
  <c r="F2326" i="62"/>
  <c r="F2327" i="62"/>
  <c r="F2328" i="62"/>
  <c r="F2329" i="62"/>
  <c r="F2330" i="62"/>
  <c r="F2331" i="62"/>
  <c r="F2332" i="62"/>
  <c r="F2333" i="62"/>
  <c r="F2334" i="62"/>
  <c r="F2335" i="62"/>
  <c r="F2336" i="62"/>
  <c r="F2337" i="62"/>
  <c r="F2338" i="62"/>
  <c r="F2339" i="62"/>
  <c r="F2340" i="62"/>
  <c r="F2341" i="62"/>
  <c r="F2342" i="62"/>
  <c r="F2343" i="62"/>
  <c r="F2344" i="62"/>
  <c r="F2345" i="62"/>
  <c r="F2346" i="62"/>
  <c r="F2347" i="62"/>
  <c r="F2348" i="62"/>
  <c r="F2349" i="62"/>
  <c r="F2350" i="62"/>
  <c r="F2351" i="62"/>
  <c r="F2352" i="62"/>
  <c r="F2353" i="62"/>
  <c r="F2354" i="62"/>
  <c r="F2355" i="62"/>
  <c r="F2356" i="62"/>
  <c r="F2357" i="62"/>
  <c r="F2358" i="62"/>
  <c r="F2359" i="62"/>
  <c r="F2360" i="62"/>
  <c r="F2361" i="62"/>
  <c r="F2362" i="62"/>
  <c r="F2363" i="62"/>
  <c r="F2364" i="62"/>
  <c r="F2365" i="62"/>
  <c r="F2366" i="62"/>
  <c r="F2367" i="62"/>
  <c r="F2368" i="62"/>
  <c r="F2369" i="62"/>
  <c r="F2370" i="62"/>
  <c r="F2371" i="62"/>
  <c r="F2372" i="62"/>
  <c r="F2373" i="62"/>
  <c r="F2374" i="62"/>
  <c r="F2375" i="62"/>
  <c r="F2376" i="62"/>
  <c r="F2377" i="62"/>
  <c r="F2378" i="62"/>
  <c r="F2379" i="62"/>
  <c r="F2380" i="62"/>
  <c r="F2381" i="62"/>
  <c r="F2382" i="62"/>
  <c r="F2383" i="62"/>
  <c r="F2384" i="62"/>
  <c r="F2385" i="62"/>
  <c r="F2386" i="62"/>
  <c r="F2387" i="62"/>
  <c r="F2388" i="62"/>
  <c r="F2389" i="62"/>
  <c r="F2390" i="62"/>
  <c r="F2391" i="62"/>
  <c r="F2392" i="62"/>
  <c r="F2393" i="62"/>
  <c r="F2394" i="62"/>
  <c r="F2395" i="62"/>
  <c r="F2396" i="62"/>
  <c r="F2397" i="62"/>
  <c r="F2398" i="62"/>
  <c r="F2399" i="62"/>
  <c r="F2400" i="62"/>
  <c r="F2401" i="62"/>
  <c r="F2402" i="62"/>
  <c r="F2403" i="62"/>
  <c r="F2404" i="62"/>
  <c r="F2405" i="62"/>
  <c r="F2406" i="62"/>
  <c r="F2407" i="62"/>
  <c r="F2408" i="62"/>
  <c r="F2409" i="62"/>
  <c r="F2410" i="62"/>
  <c r="F2411" i="62"/>
  <c r="F2412" i="62"/>
  <c r="F2413" i="62"/>
  <c r="F2414" i="62"/>
  <c r="F2415" i="62"/>
  <c r="F2416" i="62"/>
  <c r="F2417" i="62"/>
  <c r="F2418" i="62"/>
  <c r="F2419" i="62"/>
  <c r="F2420" i="62"/>
  <c r="F2421" i="62"/>
  <c r="F2422" i="62"/>
  <c r="F2423" i="62"/>
  <c r="F2424" i="62"/>
  <c r="F2425" i="62"/>
  <c r="F2426" i="62"/>
  <c r="F2427" i="62"/>
  <c r="F2428" i="62"/>
  <c r="F2429" i="62"/>
  <c r="F2430" i="62"/>
  <c r="F2431" i="62"/>
  <c r="F2432" i="62"/>
  <c r="F2433" i="62"/>
  <c r="F2434" i="62"/>
  <c r="F2435" i="62"/>
  <c r="F2436" i="62"/>
  <c r="F2437" i="62"/>
  <c r="F2438" i="62"/>
  <c r="F2439" i="62"/>
  <c r="F2440" i="62"/>
  <c r="F2441" i="62"/>
  <c r="F2442" i="62"/>
  <c r="F2443" i="62"/>
  <c r="F2444" i="62"/>
  <c r="F2445" i="62"/>
  <c r="F2446" i="62"/>
  <c r="F2447" i="62"/>
  <c r="F2448" i="62"/>
  <c r="F2449" i="62"/>
  <c r="F2450" i="62"/>
  <c r="F2451" i="62"/>
  <c r="F2452" i="62"/>
  <c r="F2453" i="62"/>
  <c r="F2454" i="62"/>
  <c r="F2455" i="62"/>
  <c r="F2456" i="62"/>
  <c r="F2457" i="62"/>
  <c r="F2458" i="62"/>
  <c r="F2459" i="62"/>
  <c r="F2460" i="62"/>
  <c r="F2461" i="62"/>
  <c r="F2462" i="62"/>
  <c r="F2463" i="62"/>
  <c r="F2464" i="62"/>
  <c r="F2465" i="62"/>
  <c r="F2466" i="62"/>
  <c r="F2467" i="62"/>
  <c r="F2468" i="62"/>
  <c r="F2469" i="62"/>
  <c r="F2470" i="62"/>
  <c r="F2471" i="62"/>
  <c r="F2472" i="62"/>
  <c r="F2473" i="62"/>
  <c r="F2474" i="62"/>
  <c r="F2475" i="62"/>
  <c r="F2476" i="62"/>
  <c r="F2477" i="62"/>
  <c r="F2478" i="62"/>
  <c r="F2479" i="62"/>
  <c r="F2480" i="62"/>
  <c r="F2481" i="62"/>
  <c r="F2482" i="62"/>
  <c r="F2483" i="62"/>
  <c r="F2484" i="62"/>
  <c r="F2485" i="62"/>
  <c r="F2486" i="62"/>
  <c r="F2487" i="62"/>
  <c r="F2488" i="62"/>
  <c r="F2489" i="62"/>
  <c r="F2490" i="62"/>
  <c r="F2491" i="62"/>
  <c r="F2492" i="62"/>
  <c r="F2493" i="62"/>
  <c r="F2494" i="62"/>
  <c r="F2495" i="62"/>
  <c r="F2496" i="62"/>
  <c r="F2497" i="62"/>
  <c r="F2498" i="62"/>
  <c r="F2499" i="62"/>
  <c r="F2500" i="62"/>
  <c r="F2501" i="62"/>
  <c r="F2502" i="62"/>
  <c r="F2503" i="62"/>
  <c r="F2504" i="62"/>
  <c r="F2505" i="62"/>
  <c r="F2506" i="62"/>
  <c r="F2507" i="62"/>
  <c r="F2508" i="62"/>
  <c r="F2509" i="62"/>
  <c r="F2510" i="62"/>
  <c r="F2511" i="62"/>
  <c r="F2512" i="62"/>
  <c r="F2513" i="62"/>
  <c r="F2514" i="62"/>
  <c r="F2515" i="62"/>
  <c r="F2516" i="62"/>
  <c r="F2517" i="62"/>
  <c r="F2518" i="62"/>
  <c r="F2519" i="62"/>
  <c r="F2520" i="62"/>
  <c r="F2521" i="62"/>
  <c r="F2522" i="62"/>
  <c r="F2523" i="62"/>
  <c r="F2524" i="62"/>
  <c r="F2525" i="62"/>
  <c r="F2526" i="62"/>
  <c r="F2527" i="62"/>
  <c r="F2528" i="62"/>
  <c r="F2529" i="62"/>
  <c r="F2530" i="62"/>
  <c r="F2531" i="62"/>
  <c r="F2532" i="62"/>
  <c r="F2533" i="62"/>
  <c r="F2534" i="62"/>
  <c r="F2535" i="62"/>
  <c r="F2536" i="62"/>
  <c r="F2537" i="62"/>
  <c r="F2538" i="62"/>
  <c r="F2539" i="62"/>
  <c r="F2540" i="62"/>
  <c r="F2541" i="62"/>
  <c r="F2542" i="62"/>
  <c r="F2543" i="62"/>
  <c r="F2544" i="62"/>
  <c r="F2545" i="62"/>
  <c r="F2546" i="62"/>
  <c r="F2547" i="62"/>
  <c r="F2548" i="62"/>
  <c r="F2549" i="62"/>
  <c r="F2550" i="62"/>
  <c r="F2551" i="62"/>
  <c r="F2552" i="62"/>
  <c r="F2553" i="62"/>
  <c r="F2554" i="62"/>
  <c r="F2555" i="62"/>
  <c r="F2556" i="62"/>
  <c r="F2557" i="62"/>
  <c r="F2558" i="62"/>
  <c r="F2559" i="62"/>
  <c r="F2560" i="62"/>
  <c r="F2561" i="62"/>
  <c r="F2562" i="62"/>
  <c r="F2563" i="62"/>
  <c r="F2564" i="62"/>
  <c r="F2565" i="62"/>
  <c r="F2566" i="62"/>
  <c r="F2567" i="62"/>
  <c r="F2568" i="62"/>
  <c r="F2569" i="62"/>
  <c r="F2570" i="62"/>
  <c r="F2571" i="62"/>
  <c r="F2572" i="62"/>
  <c r="F2573" i="62"/>
  <c r="F2574" i="62"/>
  <c r="F2575" i="62"/>
  <c r="F2576" i="62"/>
  <c r="F2577" i="62"/>
  <c r="F2578" i="62"/>
  <c r="F2579" i="62"/>
  <c r="F2580" i="62"/>
  <c r="F2581" i="62"/>
  <c r="F2582" i="62"/>
  <c r="F2583" i="62"/>
  <c r="F2584" i="62"/>
  <c r="F2585" i="62"/>
  <c r="F2586" i="62"/>
  <c r="F2587" i="62"/>
  <c r="F2588" i="62"/>
  <c r="F2589" i="62"/>
  <c r="F2590" i="62"/>
  <c r="F2591" i="62"/>
  <c r="F2592" i="62"/>
  <c r="F2593" i="62"/>
  <c r="F2594" i="62"/>
  <c r="F2595" i="62"/>
  <c r="F2596" i="62"/>
  <c r="F2597" i="62"/>
  <c r="F2598" i="62"/>
  <c r="F2599" i="62"/>
  <c r="F2600" i="62"/>
  <c r="F2601" i="62"/>
  <c r="F2602" i="62"/>
  <c r="F2603" i="62"/>
  <c r="F2604" i="62"/>
  <c r="F2605" i="62"/>
  <c r="F2606" i="62"/>
  <c r="F2607" i="62"/>
  <c r="F2608" i="62"/>
  <c r="F2609" i="62"/>
  <c r="F2610" i="62"/>
  <c r="F2611" i="62"/>
  <c r="F2612" i="62"/>
  <c r="F2613" i="62"/>
  <c r="F2614" i="62"/>
  <c r="F2615" i="62"/>
  <c r="F2616" i="62"/>
  <c r="F2617" i="62"/>
  <c r="F2618" i="62"/>
  <c r="F2619" i="62"/>
  <c r="F2620" i="62"/>
  <c r="F2621" i="62"/>
  <c r="F2622" i="62"/>
  <c r="F2623" i="62"/>
  <c r="F2624" i="62"/>
  <c r="F2625" i="62"/>
  <c r="F2626" i="62"/>
  <c r="F2627" i="62"/>
  <c r="F2628" i="62"/>
  <c r="F2629" i="62"/>
  <c r="F2630" i="62"/>
  <c r="F2631" i="62"/>
  <c r="F2632" i="62"/>
  <c r="F2633" i="62"/>
  <c r="F2634" i="62"/>
  <c r="F2635" i="62"/>
  <c r="F2636" i="62"/>
  <c r="F2637" i="62"/>
  <c r="F2638" i="62"/>
  <c r="F2639" i="62"/>
  <c r="F2640" i="62"/>
  <c r="F2641" i="62"/>
  <c r="F2642" i="62"/>
  <c r="F2643" i="62"/>
  <c r="F2644" i="62"/>
  <c r="F2645" i="62"/>
  <c r="F2646" i="62"/>
  <c r="F2647" i="62"/>
  <c r="F2648" i="62"/>
  <c r="F2649" i="62"/>
  <c r="F2650" i="62"/>
  <c r="F2651" i="62"/>
  <c r="F2652" i="62"/>
  <c r="F2653" i="62"/>
  <c r="F2654" i="62"/>
  <c r="F2655" i="62"/>
  <c r="F2656" i="62"/>
  <c r="F2657" i="62"/>
  <c r="F2658" i="62"/>
  <c r="F2659" i="62"/>
  <c r="F2660" i="62"/>
  <c r="F2661" i="62"/>
  <c r="F2662" i="62"/>
  <c r="F2663" i="62"/>
  <c r="F2664" i="62"/>
  <c r="F2665" i="62"/>
  <c r="F2666" i="62"/>
  <c r="F2667" i="62"/>
  <c r="F2668" i="62"/>
  <c r="F2669" i="62"/>
  <c r="F2670" i="62"/>
  <c r="F2671" i="62"/>
  <c r="F2672" i="62"/>
  <c r="F2673" i="62"/>
  <c r="F2674" i="62"/>
  <c r="F2675" i="62"/>
  <c r="F2676" i="62"/>
  <c r="F2677" i="62"/>
  <c r="F2678" i="62"/>
  <c r="F2679" i="62"/>
  <c r="F2680" i="62"/>
  <c r="F2681" i="62"/>
  <c r="F2682" i="62"/>
  <c r="F2683" i="62"/>
  <c r="F2684" i="62"/>
  <c r="F2685" i="62"/>
  <c r="F2686" i="62"/>
  <c r="F2687" i="62"/>
  <c r="F2688" i="62"/>
  <c r="F2689" i="62"/>
  <c r="F2690" i="62"/>
  <c r="F2691" i="62"/>
  <c r="F2692" i="62"/>
  <c r="F2693" i="62"/>
  <c r="F2694" i="62"/>
  <c r="F2695" i="62"/>
  <c r="F2696" i="62"/>
  <c r="F2697" i="62"/>
  <c r="F2698" i="62"/>
  <c r="F2699" i="62"/>
  <c r="F2700" i="62"/>
  <c r="F2701" i="62"/>
  <c r="F2702" i="62"/>
  <c r="F2703" i="62"/>
  <c r="F2704" i="62"/>
  <c r="F2705" i="62"/>
  <c r="F2706" i="62"/>
  <c r="F2707" i="62"/>
  <c r="F2708" i="62"/>
  <c r="F2709" i="62"/>
  <c r="F2710" i="62"/>
  <c r="F2711" i="62"/>
  <c r="F2712" i="62"/>
  <c r="F2713" i="62"/>
  <c r="F2714" i="62"/>
  <c r="F2715" i="62"/>
  <c r="F2716" i="62"/>
  <c r="F2717" i="62"/>
  <c r="F2718" i="62"/>
  <c r="F2719" i="62"/>
  <c r="F2720" i="62"/>
  <c r="F2721" i="62"/>
  <c r="F2722" i="62"/>
  <c r="F2723" i="62"/>
  <c r="F2724" i="62"/>
  <c r="F2725" i="62"/>
  <c r="F2726" i="62"/>
  <c r="F2727" i="62"/>
  <c r="F2728" i="62"/>
  <c r="F2729" i="62"/>
  <c r="F2730" i="62"/>
  <c r="F2731" i="62"/>
  <c r="F2732" i="62"/>
  <c r="F2733" i="62"/>
  <c r="F2734" i="62"/>
  <c r="F2735" i="62"/>
  <c r="F2736" i="62"/>
  <c r="F2737" i="62"/>
  <c r="F2738" i="62"/>
  <c r="F2739" i="62"/>
  <c r="F2740" i="62"/>
  <c r="F2741" i="62"/>
  <c r="F2742" i="62"/>
  <c r="F2743" i="62"/>
  <c r="F2744" i="62"/>
  <c r="F2745" i="62"/>
  <c r="F2746" i="62"/>
  <c r="F2747" i="62"/>
  <c r="F2748" i="62"/>
  <c r="F2749" i="62"/>
  <c r="F2750" i="62"/>
  <c r="F2751" i="62"/>
  <c r="F2752" i="62"/>
  <c r="F2753" i="62"/>
  <c r="F2754" i="62"/>
  <c r="F2755" i="62"/>
  <c r="F2756" i="62"/>
  <c r="F2757" i="62"/>
  <c r="F2758" i="62"/>
  <c r="F2759" i="62"/>
  <c r="F2760" i="62"/>
  <c r="F2761" i="62"/>
  <c r="F2762" i="62"/>
  <c r="F2763" i="62"/>
  <c r="F2764" i="62"/>
  <c r="F2765" i="62"/>
  <c r="F2766" i="62"/>
  <c r="F2767" i="62"/>
  <c r="F2768" i="62"/>
  <c r="F2769" i="62"/>
  <c r="F2770" i="62"/>
  <c r="F2771" i="62"/>
  <c r="F2772" i="62"/>
  <c r="F2773" i="62"/>
  <c r="F2774" i="62"/>
  <c r="F2775" i="62"/>
  <c r="F2776" i="62"/>
  <c r="F2777" i="62"/>
  <c r="F2778" i="62"/>
  <c r="F2779" i="62"/>
  <c r="F2780" i="62"/>
  <c r="F2781" i="62"/>
  <c r="F2782" i="62"/>
  <c r="F2783" i="62"/>
  <c r="F2784" i="62"/>
  <c r="F2785" i="62"/>
  <c r="F2786" i="62"/>
  <c r="F2787" i="62"/>
  <c r="F2788" i="62"/>
  <c r="F2789" i="62"/>
  <c r="F2790" i="62"/>
  <c r="F2791" i="62"/>
  <c r="F2792" i="62"/>
  <c r="F2793" i="62"/>
  <c r="F2794" i="62"/>
  <c r="F2795" i="62"/>
  <c r="F2796" i="62"/>
  <c r="F2797" i="62"/>
  <c r="F2798" i="62"/>
  <c r="F2799" i="62"/>
  <c r="F2800" i="62"/>
  <c r="F2801" i="62"/>
  <c r="F2802" i="62"/>
  <c r="F2803" i="62"/>
  <c r="F2804" i="62"/>
  <c r="F2805" i="62"/>
  <c r="F2806" i="62"/>
  <c r="F2807" i="62"/>
  <c r="F2808" i="62"/>
  <c r="F2809" i="62"/>
  <c r="F2810" i="62"/>
  <c r="F2811" i="62"/>
  <c r="F2812" i="62"/>
  <c r="F2813" i="62"/>
  <c r="F2814" i="62"/>
  <c r="F2815" i="62"/>
  <c r="F2816" i="62"/>
  <c r="F2817" i="62"/>
  <c r="F2818" i="62"/>
  <c r="F2819" i="62"/>
  <c r="F2820" i="62"/>
  <c r="F2821" i="62"/>
  <c r="F2822" i="62"/>
  <c r="F2823" i="62"/>
  <c r="F2824" i="62"/>
  <c r="F2825" i="62"/>
  <c r="F2826" i="62"/>
  <c r="F2827" i="62"/>
  <c r="F2828" i="62"/>
  <c r="F2829" i="62"/>
  <c r="F2830" i="62"/>
  <c r="F2831" i="62"/>
  <c r="F2832" i="62"/>
  <c r="F2833" i="62"/>
  <c r="F2834" i="62"/>
  <c r="F2835" i="62"/>
  <c r="F2836" i="62"/>
  <c r="F2837" i="62"/>
  <c r="F2838" i="62"/>
  <c r="F2839" i="62"/>
  <c r="F2840" i="62"/>
  <c r="F2841" i="62"/>
  <c r="F2842" i="62"/>
  <c r="F2843" i="62"/>
  <c r="F2844" i="62"/>
  <c r="F2845" i="62"/>
  <c r="F2846" i="62"/>
  <c r="F2847" i="62"/>
  <c r="F2848" i="62"/>
  <c r="F2849" i="62"/>
  <c r="F2850" i="62"/>
  <c r="F2851" i="62"/>
  <c r="F2852" i="62"/>
  <c r="F2853" i="62"/>
  <c r="F2854" i="62"/>
  <c r="F2855" i="62"/>
  <c r="F2856" i="62"/>
  <c r="F2857" i="62"/>
  <c r="F2858" i="62"/>
  <c r="F2859" i="62"/>
  <c r="F2860" i="62"/>
  <c r="F2861" i="62"/>
  <c r="F2862" i="62"/>
  <c r="F2863" i="62"/>
  <c r="F2864" i="62"/>
  <c r="F2865" i="62"/>
  <c r="F2866" i="62"/>
  <c r="F2867" i="62"/>
  <c r="F2868" i="62"/>
  <c r="F2869" i="62"/>
  <c r="F2870" i="62"/>
  <c r="F2871" i="62"/>
  <c r="F2872" i="62"/>
  <c r="F2873" i="62"/>
  <c r="F2874" i="62"/>
  <c r="F2875" i="62"/>
  <c r="F2876" i="62"/>
  <c r="F2877" i="62"/>
  <c r="F2878" i="62"/>
  <c r="F2879" i="62"/>
  <c r="F2880" i="62"/>
  <c r="F2881" i="62"/>
  <c r="F2882" i="62"/>
  <c r="F2883" i="62"/>
  <c r="F2884" i="62"/>
  <c r="F2885" i="62"/>
  <c r="F2886" i="62"/>
  <c r="F2887" i="62"/>
  <c r="F2888" i="62"/>
  <c r="F2889" i="62"/>
  <c r="F2890" i="62"/>
  <c r="F2891" i="62"/>
  <c r="F2892" i="62"/>
  <c r="F2893" i="62"/>
  <c r="F2894" i="62"/>
  <c r="F2895" i="62"/>
  <c r="F2896" i="62"/>
  <c r="F2897" i="62"/>
  <c r="F2898" i="62"/>
  <c r="F2899" i="62"/>
  <c r="F2900" i="62"/>
  <c r="F2901" i="62"/>
  <c r="F2902" i="62"/>
  <c r="F2903" i="62"/>
  <c r="F2904" i="62"/>
  <c r="F2905" i="62"/>
  <c r="F2906" i="62"/>
  <c r="F2907" i="62"/>
  <c r="F2908" i="62"/>
  <c r="F2909" i="62"/>
  <c r="F2910" i="62"/>
  <c r="F2911" i="62"/>
  <c r="F2912" i="62"/>
  <c r="F2913" i="62"/>
  <c r="F2914" i="62"/>
  <c r="F2915" i="62"/>
  <c r="F2916" i="62"/>
  <c r="F2917" i="62"/>
  <c r="F2918" i="62"/>
  <c r="F2919" i="62"/>
  <c r="F2920" i="62"/>
  <c r="F2921" i="62"/>
  <c r="F2922" i="62"/>
  <c r="F2923" i="62"/>
  <c r="F2924" i="62"/>
  <c r="F2925" i="62"/>
  <c r="F2926" i="62"/>
  <c r="F2927" i="62"/>
  <c r="F2928" i="62"/>
  <c r="F2929" i="62"/>
  <c r="F2930" i="62"/>
  <c r="F2931" i="62"/>
  <c r="F2932" i="62"/>
  <c r="F2933" i="62"/>
  <c r="F2934" i="62"/>
  <c r="F2935" i="62"/>
  <c r="F2936" i="62"/>
  <c r="F2937" i="62"/>
  <c r="F2938" i="62"/>
  <c r="F2939" i="62"/>
  <c r="F2940" i="62"/>
  <c r="F2941" i="62"/>
  <c r="F2942" i="62"/>
  <c r="F2943" i="62"/>
  <c r="F2944" i="62"/>
  <c r="F2945" i="62"/>
  <c r="F2946" i="62"/>
  <c r="F2947" i="62"/>
  <c r="F2948" i="62"/>
  <c r="F2949" i="62"/>
  <c r="F2950" i="62"/>
  <c r="F2951" i="62"/>
  <c r="F2952" i="62"/>
  <c r="F2953" i="62"/>
  <c r="F2954" i="62"/>
  <c r="F2955" i="62"/>
  <c r="F2956" i="62"/>
  <c r="F2957" i="62"/>
  <c r="F2958" i="62"/>
  <c r="F2959" i="62"/>
  <c r="F2960" i="62"/>
  <c r="F2961" i="62"/>
  <c r="F2962" i="62"/>
  <c r="F2963" i="62"/>
  <c r="F2964" i="62"/>
  <c r="F2965" i="62"/>
  <c r="F2966" i="62"/>
  <c r="F2967" i="62"/>
  <c r="F2968" i="62"/>
  <c r="F2969" i="62"/>
  <c r="F2970" i="62"/>
  <c r="F2971" i="62"/>
  <c r="F2972" i="62"/>
  <c r="F2973" i="62"/>
  <c r="F2974" i="62"/>
  <c r="F2975" i="62"/>
  <c r="F2976" i="62"/>
  <c r="F2977" i="62"/>
  <c r="F2978" i="62"/>
  <c r="F2979" i="62"/>
  <c r="F2980" i="62"/>
  <c r="F2981" i="62"/>
  <c r="F2982" i="62"/>
  <c r="F2983" i="62"/>
  <c r="F2984" i="62"/>
  <c r="F2985" i="62"/>
  <c r="F2986" i="62"/>
  <c r="F2987" i="62"/>
  <c r="F2988" i="62"/>
  <c r="F2989" i="62"/>
  <c r="F2990" i="62"/>
  <c r="F2991" i="62"/>
  <c r="F2992" i="62"/>
  <c r="F2993" i="62"/>
  <c r="F2994" i="62"/>
  <c r="F2995" i="62"/>
  <c r="F2996" i="62"/>
  <c r="F2997" i="62"/>
  <c r="F2998" i="62"/>
  <c r="F2999" i="62"/>
  <c r="F3000" i="62"/>
  <c r="F3001" i="62"/>
  <c r="F3002" i="62"/>
  <c r="F3003" i="62"/>
  <c r="F3004" i="62"/>
  <c r="F3005" i="62"/>
  <c r="F3006" i="62"/>
  <c r="F3007" i="62"/>
  <c r="F3008" i="62"/>
  <c r="F3009" i="62"/>
  <c r="F3010" i="62"/>
  <c r="F3011" i="62"/>
  <c r="F3012" i="62"/>
  <c r="F3013" i="62"/>
  <c r="F3014" i="62"/>
  <c r="F3015" i="62"/>
  <c r="F3016" i="62"/>
  <c r="F3017" i="62"/>
  <c r="F3018" i="62"/>
  <c r="F3019" i="62"/>
  <c r="F3020" i="62"/>
  <c r="F3021" i="62"/>
  <c r="F3022" i="62"/>
  <c r="F3023" i="62"/>
  <c r="F3024" i="62"/>
  <c r="F3025" i="62"/>
  <c r="F3026" i="62"/>
  <c r="F3027" i="62"/>
  <c r="F3028" i="62"/>
  <c r="F3029" i="62"/>
  <c r="F3030" i="62"/>
  <c r="F3031" i="62"/>
  <c r="F3032" i="62"/>
  <c r="F3033" i="62"/>
  <c r="F3034" i="62"/>
  <c r="F3035" i="62"/>
  <c r="F3036" i="62"/>
  <c r="F3037" i="62"/>
  <c r="F3038" i="62"/>
  <c r="F3039" i="62"/>
  <c r="F3040" i="62"/>
  <c r="F3041" i="62"/>
  <c r="F3042" i="62"/>
  <c r="F3043" i="62"/>
  <c r="F3044" i="62"/>
  <c r="F3045" i="62"/>
  <c r="F3046" i="62"/>
  <c r="F3047" i="62"/>
  <c r="F3048" i="62"/>
  <c r="F3049" i="62"/>
  <c r="F3050" i="62"/>
  <c r="F3051" i="62"/>
  <c r="F3052" i="62"/>
  <c r="F3053" i="62"/>
  <c r="F3054" i="62"/>
  <c r="F3055" i="62"/>
  <c r="F3056" i="62"/>
  <c r="F3057" i="62"/>
  <c r="F3058" i="62"/>
  <c r="F3059" i="62"/>
  <c r="F3060" i="62"/>
  <c r="F3061" i="62"/>
  <c r="F3062" i="62"/>
  <c r="F3063" i="62"/>
  <c r="F3064" i="62"/>
  <c r="F3065" i="62"/>
  <c r="F3066" i="62"/>
  <c r="F3067" i="62"/>
  <c r="F3068" i="62"/>
  <c r="F3069" i="62"/>
  <c r="F3070" i="62"/>
  <c r="F3071" i="62"/>
  <c r="F3072" i="62"/>
  <c r="F3073" i="62"/>
  <c r="F3074" i="62"/>
  <c r="F3075" i="62"/>
  <c r="F3076" i="62"/>
  <c r="F3077" i="62"/>
  <c r="F3078" i="62"/>
  <c r="F3079" i="62"/>
  <c r="F3080" i="62"/>
  <c r="F3081" i="62"/>
  <c r="F3082" i="62"/>
  <c r="F3083" i="62"/>
  <c r="F3084" i="62"/>
  <c r="F3085" i="62"/>
  <c r="F3086" i="62"/>
  <c r="F3087" i="62"/>
  <c r="F3088" i="62"/>
  <c r="F3089" i="62"/>
  <c r="F3090" i="62"/>
  <c r="F3091" i="62"/>
  <c r="F3092" i="62"/>
  <c r="F3093" i="62"/>
  <c r="F3094" i="62"/>
  <c r="F3095" i="62"/>
  <c r="F3096" i="62"/>
  <c r="F3097" i="62"/>
  <c r="F3098" i="62"/>
  <c r="F3099" i="62"/>
  <c r="F3100" i="62"/>
  <c r="F3101" i="62"/>
  <c r="F3102" i="62"/>
  <c r="F3103" i="62"/>
  <c r="F3104" i="62"/>
  <c r="F3105" i="62"/>
  <c r="F3106" i="62"/>
  <c r="F3107" i="62"/>
  <c r="F3108" i="62"/>
  <c r="F3109" i="62"/>
  <c r="F3110" i="62"/>
  <c r="F3111" i="62"/>
  <c r="F3112" i="62"/>
  <c r="F3113" i="62"/>
  <c r="F3114" i="62"/>
  <c r="F3115" i="62"/>
  <c r="F3116" i="62"/>
  <c r="F3117" i="62"/>
  <c r="F3118" i="62"/>
  <c r="F3119" i="62"/>
  <c r="F3120" i="62"/>
  <c r="F3121" i="62"/>
  <c r="F3122" i="62"/>
  <c r="F3123" i="62"/>
  <c r="F3124" i="62"/>
  <c r="F3125" i="62"/>
  <c r="F3126" i="62"/>
  <c r="F3127" i="62"/>
  <c r="F3128" i="62"/>
  <c r="F3129" i="62"/>
  <c r="F3130" i="62"/>
  <c r="F3131" i="62"/>
  <c r="F3132" i="62"/>
  <c r="F3133" i="62"/>
  <c r="F3134" i="62"/>
  <c r="F3135" i="62"/>
  <c r="F3136" i="62"/>
  <c r="F3137" i="62"/>
  <c r="F3138" i="62"/>
  <c r="F3139" i="62"/>
  <c r="F3140" i="62"/>
  <c r="F3141" i="62"/>
  <c r="F3142" i="62"/>
  <c r="F3143" i="62"/>
  <c r="F3144" i="62"/>
  <c r="F3145" i="62"/>
  <c r="F3146" i="62"/>
  <c r="F3147" i="62"/>
  <c r="F3148" i="62"/>
  <c r="F3149" i="62"/>
  <c r="F3150" i="62"/>
  <c r="F3151" i="62"/>
  <c r="F3152" i="62"/>
  <c r="F3153" i="62"/>
  <c r="F3154" i="62"/>
  <c r="F3155" i="62"/>
  <c r="F3156" i="62"/>
  <c r="F3157" i="62"/>
  <c r="F3158" i="62"/>
  <c r="F3159" i="62"/>
  <c r="F3160" i="62"/>
  <c r="F3161" i="62"/>
  <c r="F3162" i="62"/>
  <c r="F3163" i="62"/>
  <c r="F3164" i="62"/>
  <c r="F3165" i="62"/>
  <c r="F3166" i="62"/>
  <c r="F3167" i="62"/>
  <c r="F3168" i="62"/>
  <c r="F3169" i="62"/>
  <c r="F3170" i="62"/>
  <c r="F3171" i="62"/>
  <c r="F3172" i="62"/>
  <c r="F3173" i="62"/>
  <c r="F3174" i="62"/>
  <c r="F3175" i="62"/>
  <c r="F3176" i="62"/>
  <c r="F3177" i="62"/>
  <c r="F3178" i="62"/>
  <c r="F3179" i="62"/>
  <c r="F3180" i="62"/>
  <c r="F3181" i="62"/>
  <c r="F3182" i="62"/>
  <c r="F3183" i="62"/>
  <c r="F3184" i="62"/>
  <c r="F3185" i="62"/>
  <c r="F3186" i="62"/>
  <c r="F3187" i="62"/>
  <c r="F3188" i="62"/>
  <c r="F3189" i="62"/>
  <c r="F3190" i="62"/>
  <c r="F3191" i="62"/>
  <c r="F3192" i="62"/>
  <c r="F3193" i="62"/>
  <c r="F3194" i="62"/>
  <c r="F3195" i="62"/>
  <c r="F3196" i="62"/>
  <c r="F3197" i="62"/>
  <c r="F3198" i="62"/>
  <c r="F3199" i="62"/>
  <c r="F3200" i="62"/>
  <c r="F3201" i="62"/>
  <c r="F3202" i="62"/>
  <c r="F3203" i="62"/>
  <c r="F3204" i="62"/>
  <c r="F3205" i="62"/>
  <c r="F3206" i="62"/>
  <c r="F3207" i="62"/>
  <c r="F3208" i="62"/>
  <c r="F3209" i="62"/>
  <c r="F3210" i="62"/>
  <c r="F3211" i="62"/>
  <c r="F3212" i="62"/>
  <c r="F3213" i="62"/>
  <c r="F3214" i="62"/>
  <c r="F3215" i="62"/>
  <c r="F3216" i="62"/>
  <c r="F3217" i="62"/>
  <c r="F3218" i="62"/>
  <c r="F3219" i="62"/>
  <c r="F3220" i="62"/>
  <c r="F3221" i="62"/>
  <c r="F3222" i="62"/>
  <c r="F3223" i="62"/>
  <c r="F3224" i="62"/>
  <c r="F3225" i="62"/>
  <c r="F3226" i="62"/>
  <c r="F3227" i="62"/>
  <c r="F3228" i="62"/>
  <c r="F3229" i="62"/>
  <c r="F3230" i="62"/>
  <c r="F3231" i="62"/>
  <c r="F3232" i="62"/>
  <c r="F3233" i="62"/>
  <c r="F3234" i="62"/>
  <c r="F3235" i="62"/>
  <c r="F3236" i="62"/>
  <c r="F3237" i="62"/>
  <c r="F3238" i="62"/>
  <c r="F3239" i="62"/>
  <c r="F3240" i="62"/>
  <c r="F3241" i="62"/>
  <c r="F3242" i="62"/>
  <c r="F3243" i="62"/>
  <c r="F3244" i="62"/>
  <c r="F3245" i="62"/>
  <c r="F3246" i="62"/>
  <c r="F3247" i="62"/>
  <c r="F3248" i="62"/>
  <c r="F3249" i="62"/>
  <c r="F3250" i="62"/>
  <c r="F3251" i="62"/>
  <c r="F3252" i="62"/>
  <c r="F3253" i="62"/>
  <c r="F3254" i="62"/>
  <c r="F3255" i="62"/>
  <c r="F3256" i="62"/>
  <c r="F3257" i="62"/>
  <c r="F3258" i="62"/>
  <c r="F3259" i="62"/>
  <c r="F3260" i="62"/>
  <c r="F3261" i="62"/>
  <c r="F3262" i="62"/>
  <c r="F3263" i="62"/>
  <c r="F3264" i="62"/>
  <c r="F3265" i="62"/>
  <c r="F3266" i="62"/>
  <c r="F3267" i="62"/>
  <c r="F3268" i="62"/>
  <c r="F3269" i="62"/>
  <c r="F3270" i="62"/>
  <c r="F3271" i="62"/>
  <c r="F3272" i="62"/>
  <c r="F3273" i="62"/>
  <c r="F3274" i="62"/>
  <c r="F3275" i="62"/>
  <c r="F3276" i="62"/>
  <c r="F3277" i="62"/>
  <c r="F3278" i="62"/>
  <c r="F3279" i="62"/>
  <c r="F3280" i="62"/>
  <c r="F3281" i="62"/>
  <c r="F3282" i="62"/>
  <c r="F3283" i="62"/>
  <c r="F3284" i="62"/>
  <c r="F3285" i="62"/>
  <c r="F3286" i="62"/>
  <c r="F3287" i="62"/>
  <c r="F3288" i="62"/>
  <c r="F3289" i="62"/>
  <c r="F3290" i="62"/>
  <c r="F3291" i="62"/>
  <c r="F3292" i="62"/>
  <c r="F3293" i="62"/>
  <c r="F3294" i="62"/>
  <c r="F3295" i="62"/>
  <c r="F3296" i="62"/>
  <c r="F3297" i="62"/>
  <c r="F3298" i="62"/>
  <c r="F3299" i="62"/>
  <c r="F3300" i="62"/>
  <c r="F3301" i="62"/>
  <c r="F3302" i="62"/>
  <c r="F3303" i="62"/>
  <c r="F3304" i="62"/>
  <c r="F3305" i="62"/>
  <c r="F3306" i="62"/>
  <c r="F3307" i="62"/>
  <c r="F3308" i="62"/>
  <c r="F3309" i="62"/>
  <c r="F3310" i="62"/>
  <c r="F3311" i="62"/>
  <c r="F3312" i="62"/>
  <c r="F3313" i="62"/>
  <c r="F3314" i="62"/>
  <c r="F3315" i="62"/>
  <c r="F3316" i="62"/>
  <c r="F3317" i="62"/>
  <c r="F3318" i="62"/>
  <c r="F3319" i="62"/>
  <c r="F3320" i="62"/>
  <c r="F3321" i="62"/>
  <c r="F3322" i="62"/>
  <c r="F3323" i="62"/>
  <c r="F3324" i="62"/>
  <c r="F3325" i="62"/>
  <c r="F3326" i="62"/>
  <c r="F3327" i="62"/>
  <c r="F3328" i="62"/>
  <c r="F3329" i="62"/>
  <c r="F3330" i="62"/>
  <c r="F3331" i="62"/>
  <c r="F3332" i="62"/>
  <c r="F3333" i="62"/>
  <c r="F3334" i="62"/>
  <c r="F3335" i="62"/>
  <c r="F3336" i="62"/>
  <c r="F3337" i="62"/>
  <c r="F3338" i="62"/>
  <c r="F3339" i="62"/>
  <c r="F3340" i="62"/>
  <c r="F3341" i="62"/>
  <c r="F3342" i="62"/>
  <c r="F3343" i="62"/>
  <c r="F3344" i="62"/>
  <c r="F3345" i="62"/>
  <c r="F3346" i="62"/>
  <c r="F3347" i="62"/>
  <c r="F3348" i="62"/>
  <c r="F3349" i="62"/>
  <c r="F3350" i="62"/>
  <c r="F3351" i="62"/>
  <c r="F3352" i="62"/>
  <c r="F3353" i="62"/>
  <c r="F3354" i="62"/>
  <c r="F3355" i="62"/>
  <c r="F3356" i="62"/>
  <c r="F3357" i="62"/>
  <c r="F3358" i="62"/>
  <c r="F3359" i="62"/>
  <c r="F3360" i="62"/>
  <c r="F3361" i="62"/>
  <c r="F3362" i="62"/>
  <c r="F3363" i="62"/>
  <c r="F3364" i="62"/>
  <c r="F3365" i="62"/>
  <c r="F3366" i="62"/>
  <c r="F3367" i="62"/>
  <c r="F3368" i="62"/>
  <c r="F3369" i="62"/>
  <c r="F3370" i="62"/>
  <c r="F3371" i="62"/>
  <c r="F3372" i="62"/>
  <c r="F3373" i="62"/>
  <c r="F3374" i="62"/>
  <c r="F3375" i="62"/>
  <c r="F3376" i="62"/>
  <c r="F3377" i="62"/>
  <c r="F3378" i="62"/>
  <c r="F3379" i="62"/>
  <c r="F3380" i="62"/>
  <c r="F3381" i="62"/>
  <c r="F3382" i="62"/>
  <c r="F3383" i="62"/>
  <c r="F3384" i="62"/>
  <c r="F3385" i="62"/>
  <c r="F3386" i="62"/>
  <c r="F3387" i="62"/>
  <c r="F3388" i="62"/>
  <c r="F3389" i="62"/>
  <c r="F3390" i="62"/>
  <c r="F3391" i="62"/>
  <c r="F3392" i="62"/>
  <c r="F3393" i="62"/>
  <c r="F3394" i="62"/>
  <c r="F3395" i="62"/>
  <c r="F3396" i="62"/>
  <c r="F3397" i="62"/>
  <c r="F3398" i="62"/>
  <c r="F3399" i="62"/>
  <c r="F3400" i="62"/>
  <c r="F3401" i="62"/>
  <c r="F3402" i="62"/>
  <c r="F3403" i="62"/>
  <c r="F3404" i="62"/>
  <c r="F3405" i="62"/>
  <c r="F3406" i="62"/>
  <c r="F3407" i="62"/>
  <c r="F3408" i="62"/>
  <c r="F3409" i="62"/>
  <c r="F3410" i="62"/>
  <c r="F3411" i="62"/>
  <c r="F3412" i="62"/>
  <c r="F3413" i="62"/>
  <c r="F3414" i="62"/>
  <c r="F3415" i="62"/>
  <c r="F3416" i="62"/>
  <c r="F3417" i="62"/>
  <c r="F3418" i="62"/>
  <c r="F3419" i="62"/>
  <c r="F3420" i="62"/>
  <c r="F3421" i="62"/>
  <c r="F3422" i="62"/>
  <c r="F3423" i="62"/>
  <c r="F3424" i="62"/>
  <c r="F3425" i="62"/>
  <c r="F3426" i="62"/>
  <c r="F3427" i="62"/>
  <c r="F3428" i="62"/>
  <c r="F3429" i="62"/>
  <c r="F3430" i="62"/>
  <c r="F3431" i="62"/>
  <c r="F3432" i="62"/>
  <c r="F3433" i="62"/>
  <c r="F3434" i="62"/>
  <c r="F3435" i="62"/>
  <c r="F3436" i="62"/>
  <c r="F3437" i="62"/>
  <c r="F3438" i="62"/>
  <c r="F3439" i="62"/>
  <c r="F3440" i="62"/>
  <c r="F3441" i="62"/>
  <c r="F3442" i="62"/>
  <c r="F3443" i="62"/>
  <c r="F3444" i="62"/>
  <c r="F3445" i="62"/>
  <c r="F3446" i="62"/>
  <c r="F3447" i="62"/>
  <c r="F3448" i="62"/>
  <c r="F3449" i="62"/>
  <c r="F3450" i="62"/>
  <c r="F3451" i="62"/>
  <c r="F3452" i="62"/>
  <c r="F3453" i="62"/>
  <c r="F3454" i="62"/>
  <c r="F3455" i="62"/>
  <c r="F3456" i="62"/>
  <c r="F3457" i="62"/>
  <c r="F3458" i="62"/>
  <c r="F3459" i="62"/>
  <c r="F3460" i="62"/>
  <c r="F3461" i="62"/>
  <c r="F3462" i="62"/>
  <c r="F3463" i="62"/>
  <c r="F3464" i="62"/>
  <c r="F3465" i="62"/>
  <c r="F3466" i="62"/>
  <c r="F3467" i="62"/>
  <c r="F3468" i="62"/>
  <c r="F3469" i="62"/>
  <c r="F3470" i="62"/>
  <c r="F3471" i="62"/>
  <c r="F3472" i="62"/>
  <c r="F3473" i="62"/>
  <c r="F3474" i="62"/>
  <c r="F3475" i="62"/>
  <c r="F3476" i="62"/>
  <c r="F3477" i="62"/>
  <c r="F3478" i="62"/>
  <c r="F3479" i="62"/>
  <c r="F3480" i="62"/>
  <c r="F3481" i="62"/>
  <c r="F3482" i="62"/>
  <c r="F3483" i="62"/>
  <c r="F3484" i="62"/>
  <c r="F3485" i="62"/>
  <c r="F3486" i="62"/>
  <c r="F3487" i="62"/>
  <c r="F3488" i="62"/>
  <c r="F3489" i="62"/>
  <c r="F3490" i="62"/>
  <c r="F3491" i="62"/>
  <c r="F3492" i="62"/>
  <c r="F3493" i="62"/>
  <c r="F3494" i="62"/>
  <c r="F3495" i="62"/>
  <c r="F3496" i="62"/>
  <c r="F3497" i="62"/>
  <c r="F3498" i="62"/>
  <c r="F3499" i="62"/>
  <c r="F3500" i="62"/>
  <c r="F3501" i="62"/>
  <c r="F3502" i="62"/>
  <c r="F3503" i="62"/>
  <c r="F3504" i="62"/>
  <c r="F3505" i="62"/>
  <c r="F3506" i="62"/>
  <c r="F3507" i="62"/>
  <c r="F3508" i="62"/>
  <c r="F3509" i="62"/>
  <c r="F3510" i="62"/>
  <c r="F3511" i="62"/>
  <c r="F3512" i="62"/>
  <c r="F3513" i="62"/>
  <c r="F3514" i="62"/>
  <c r="F3515" i="62"/>
  <c r="F3516" i="62"/>
  <c r="F3517" i="62"/>
  <c r="F3518" i="62"/>
  <c r="F3519" i="62"/>
  <c r="F3520" i="62"/>
  <c r="F3521" i="62"/>
  <c r="F3522" i="62"/>
  <c r="F3523" i="62"/>
  <c r="F3524" i="62"/>
  <c r="F3525" i="62"/>
  <c r="F3526" i="62"/>
  <c r="F3527" i="62"/>
  <c r="F3528" i="62"/>
  <c r="F3529" i="62"/>
  <c r="F3530" i="62"/>
  <c r="F3531" i="62"/>
  <c r="F3532" i="62"/>
  <c r="F3533" i="62"/>
  <c r="F3534" i="62"/>
  <c r="F3535" i="62"/>
  <c r="F3536" i="62"/>
  <c r="F3537" i="62"/>
  <c r="F3538" i="62"/>
  <c r="F3539" i="62"/>
  <c r="F3540" i="62"/>
  <c r="F3541" i="62"/>
  <c r="F3542" i="62"/>
  <c r="F3543" i="62"/>
  <c r="F3544" i="62"/>
  <c r="F3545" i="62"/>
  <c r="F3546" i="62"/>
  <c r="F3547" i="62"/>
  <c r="F3548" i="62"/>
  <c r="F3549" i="62"/>
  <c r="F3550" i="62"/>
  <c r="F3551" i="62"/>
  <c r="F3552" i="62"/>
  <c r="F3553" i="62"/>
  <c r="F3554" i="62"/>
  <c r="F3555" i="62"/>
  <c r="F3556" i="62"/>
  <c r="F3557" i="62"/>
  <c r="F3558" i="62"/>
  <c r="F3559" i="62"/>
  <c r="F3560" i="62"/>
  <c r="F3561" i="62"/>
  <c r="F3562" i="62"/>
  <c r="F3563" i="62"/>
  <c r="F3564" i="62"/>
  <c r="F3565" i="62"/>
  <c r="F3566" i="62"/>
  <c r="F3567" i="62"/>
  <c r="F3568" i="62"/>
  <c r="F3569" i="62"/>
  <c r="F3570" i="62"/>
  <c r="F3571" i="62"/>
  <c r="F3572" i="62"/>
  <c r="F3573" i="62"/>
  <c r="F3574" i="62"/>
  <c r="F3575" i="62"/>
  <c r="F3576" i="62"/>
  <c r="F3577" i="62"/>
  <c r="F3578" i="62"/>
  <c r="F3579" i="62"/>
  <c r="F3580" i="62"/>
  <c r="F3581" i="62"/>
  <c r="F3582" i="62"/>
  <c r="F3583" i="62"/>
  <c r="F3584" i="62"/>
  <c r="F3585" i="62"/>
  <c r="F3586" i="62"/>
  <c r="F3587" i="62"/>
  <c r="F3588" i="62"/>
  <c r="F3589" i="62"/>
  <c r="F3590" i="62"/>
  <c r="F3591" i="62"/>
  <c r="F3592" i="62"/>
  <c r="F3593" i="62"/>
  <c r="F3594" i="62"/>
  <c r="F3595" i="62"/>
  <c r="F3596" i="62"/>
  <c r="F3597" i="62"/>
  <c r="F3598" i="62"/>
  <c r="F3599" i="62"/>
  <c r="F3600" i="62"/>
  <c r="F4" i="62"/>
  <c r="AR6" i="65" l="1" a="1"/>
  <c r="I48" i="64"/>
  <c r="H48" i="64"/>
  <c r="G48" i="64"/>
  <c r="I46" i="64"/>
  <c r="H46" i="64"/>
  <c r="G46" i="64"/>
  <c r="AR24" i="65" a="1"/>
  <c r="AR22" i="65" a="1"/>
  <c r="AR20" i="65" a="1"/>
  <c r="AR18" i="65" a="1"/>
  <c r="AR16" i="65" a="1"/>
  <c r="AR14" i="65" a="1"/>
  <c r="AR12" i="65" a="1"/>
  <c r="AR10" i="65" a="1"/>
  <c r="AR8" i="65" a="1"/>
  <c r="I49" i="64"/>
  <c r="H49" i="64"/>
  <c r="G49" i="64"/>
  <c r="S58" i="64"/>
  <c r="S56" i="64"/>
  <c r="R58" i="64"/>
  <c r="R56" i="64"/>
  <c r="Q56" i="64"/>
  <c r="Q58" i="64"/>
  <c r="S49" i="64"/>
  <c r="S47" i="64"/>
  <c r="R49" i="64"/>
  <c r="R47" i="64"/>
  <c r="Q47" i="64"/>
  <c r="Q49" i="64"/>
  <c r="M46" i="64" a="1"/>
  <c r="M46" i="64" s="1"/>
  <c r="N46" i="64" a="1"/>
  <c r="N46" i="64" s="1"/>
  <c r="M48" i="64" a="1"/>
  <c r="M48" i="64" s="1"/>
  <c r="N48" i="64" a="1"/>
  <c r="N48" i="64" s="1"/>
  <c r="N49" i="64" a="1"/>
  <c r="N49" i="64" s="1"/>
  <c r="L48" i="64" a="1"/>
  <c r="L48" i="64" s="1"/>
  <c r="L46" i="64" a="1"/>
  <c r="L46" i="64" s="1"/>
  <c r="AS4" i="65"/>
  <c r="S57" i="64"/>
  <c r="S55" i="64"/>
  <c r="R57" i="64"/>
  <c r="R55" i="64"/>
  <c r="Q57" i="64"/>
  <c r="Q55" i="64"/>
  <c r="S48" i="64"/>
  <c r="S46" i="64"/>
  <c r="R48" i="64"/>
  <c r="R46" i="64"/>
  <c r="Q48" i="64"/>
  <c r="Q46" i="64"/>
  <c r="M47" i="64" a="1"/>
  <c r="M47" i="64" s="1"/>
  <c r="N47" i="64" a="1"/>
  <c r="N47" i="64" s="1"/>
  <c r="M49" i="64" a="1"/>
  <c r="M49" i="64" s="1"/>
  <c r="L47" i="64" a="1"/>
  <c r="L47" i="64" s="1"/>
  <c r="L49" i="64" a="1"/>
  <c r="L49" i="64" s="1"/>
  <c r="I47" i="64"/>
  <c r="H47" i="64"/>
  <c r="G47" i="64"/>
  <c r="AR4" i="65" a="1"/>
  <c r="AR23" i="65" a="1"/>
  <c r="AR21" i="65" a="1"/>
  <c r="AR19" i="65" a="1"/>
  <c r="AR17" i="65" a="1"/>
  <c r="AR15" i="65" a="1"/>
  <c r="AR13" i="65" a="1"/>
  <c r="AR11" i="65" a="1"/>
  <c r="AR9" i="65" a="1"/>
  <c r="AR7" i="65" a="1"/>
  <c r="AR5" i="65" a="1"/>
  <c r="AQ12" i="65"/>
  <c r="AF22" i="65"/>
  <c r="AM23" i="65"/>
  <c r="AM7" i="65"/>
  <c r="AF24" i="65"/>
  <c r="AG19" i="65"/>
  <c r="AG23" i="65"/>
  <c r="AM18" i="65"/>
  <c r="AM8" i="65"/>
  <c r="AG7" i="65"/>
  <c r="AM24" i="65"/>
  <c r="AG13" i="65"/>
  <c r="AG17" i="65"/>
  <c r="AM9" i="65"/>
  <c r="AM22" i="65"/>
  <c r="AG4" i="65"/>
  <c r="AF23" i="65"/>
  <c r="AM5" i="65"/>
  <c r="AF7" i="65"/>
  <c r="AG24" i="65"/>
  <c r="AM6" i="65"/>
  <c r="AM17" i="65"/>
  <c r="AM13" i="65"/>
  <c r="AQ5" i="65"/>
  <c r="AG9" i="65"/>
  <c r="AF15" i="65"/>
  <c r="AM12" i="65"/>
  <c r="AM4" i="65"/>
  <c r="AG5" i="65"/>
  <c r="AM14" i="65"/>
  <c r="AM16" i="65"/>
  <c r="AM20" i="65"/>
  <c r="AF19" i="65"/>
  <c r="AM10" i="65"/>
  <c r="AG12" i="65"/>
  <c r="AG16" i="65"/>
  <c r="AG20" i="65"/>
  <c r="G20" i="66"/>
  <c r="I20" i="66"/>
  <c r="H20" i="66"/>
  <c r="G29" i="66"/>
  <c r="G26" i="66"/>
  <c r="I17" i="66"/>
  <c r="H17" i="66"/>
  <c r="G17" i="66"/>
  <c r="AQ20" i="65"/>
  <c r="AQ16" i="65"/>
  <c r="AR4" i="65"/>
  <c r="AR21" i="65"/>
  <c r="AR17" i="65"/>
  <c r="AR13" i="65"/>
  <c r="AR9" i="65"/>
  <c r="AR5" i="65"/>
  <c r="AF20" i="65"/>
  <c r="AF18" i="65"/>
  <c r="AF16" i="65"/>
  <c r="AF14" i="65"/>
  <c r="AF12" i="65"/>
  <c r="AF10" i="65"/>
  <c r="AF8" i="65"/>
  <c r="AF6" i="65"/>
  <c r="AF4" i="65"/>
  <c r="AM11" i="65"/>
  <c r="AM15" i="65"/>
  <c r="AM19" i="65"/>
  <c r="AQ4" i="65"/>
  <c r="AQ21" i="65"/>
  <c r="AQ17" i="65"/>
  <c r="AQ13" i="65"/>
  <c r="AQ9" i="65"/>
  <c r="AR22" i="65"/>
  <c r="AR18" i="65"/>
  <c r="AR14" i="65"/>
  <c r="AR10" i="65"/>
  <c r="AR6" i="65"/>
  <c r="S27" i="66"/>
  <c r="R27" i="66"/>
  <c r="Q29" i="66"/>
  <c r="S18" i="66"/>
  <c r="R18" i="66"/>
  <c r="Q20" i="66"/>
  <c r="M56" i="64" a="1"/>
  <c r="M56" i="64" s="1"/>
  <c r="M58" i="64" a="1"/>
  <c r="M58" i="64" s="1"/>
  <c r="L58" i="64" a="1"/>
  <c r="L58" i="64" s="1"/>
  <c r="N26" i="66" a="1"/>
  <c r="N26" i="66" s="1"/>
  <c r="M28" i="66" a="1"/>
  <c r="M28" i="66" s="1"/>
  <c r="N29" i="66" a="1"/>
  <c r="N29" i="66" s="1"/>
  <c r="L29" i="66" a="1"/>
  <c r="L29" i="66" s="1"/>
  <c r="I28" i="66"/>
  <c r="N18" i="66" a="1"/>
  <c r="N18" i="66" s="1"/>
  <c r="M20" i="66" a="1"/>
  <c r="M20" i="66" s="1"/>
  <c r="L20" i="66" a="1"/>
  <c r="L20" i="66" s="1"/>
  <c r="I18" i="66"/>
  <c r="H18" i="66"/>
  <c r="S20" i="66"/>
  <c r="Q18" i="66"/>
  <c r="M55" i="64" a="1"/>
  <c r="M55" i="64" s="1"/>
  <c r="M57" i="64" a="1"/>
  <c r="M57" i="64" s="1"/>
  <c r="M26" i="66" a="1"/>
  <c r="M26" i="66" s="1"/>
  <c r="G27" i="66"/>
  <c r="I26" i="66"/>
  <c r="L18" i="66" a="1"/>
  <c r="L18" i="66" s="1"/>
  <c r="S26" i="66"/>
  <c r="Q26" i="66"/>
  <c r="R17" i="66"/>
  <c r="N58" i="64" a="1"/>
  <c r="N58" i="64" s="1"/>
  <c r="L27" i="66" a="1"/>
  <c r="L27" i="66" s="1"/>
  <c r="M19" i="66" a="1"/>
  <c r="M19" i="66" s="1"/>
  <c r="S28" i="66"/>
  <c r="R28" i="66"/>
  <c r="Q28" i="66"/>
  <c r="S19" i="66"/>
  <c r="R19" i="66"/>
  <c r="Q19" i="66"/>
  <c r="N55" i="64" a="1"/>
  <c r="N55" i="64" s="1"/>
  <c r="N57" i="64" a="1"/>
  <c r="N57" i="64" s="1"/>
  <c r="L57" i="64" a="1"/>
  <c r="L57" i="64" s="1"/>
  <c r="N27" i="66" a="1"/>
  <c r="N27" i="66" s="1"/>
  <c r="M29" i="66" a="1"/>
  <c r="M29" i="66" s="1"/>
  <c r="L28" i="66" a="1"/>
  <c r="L28" i="66" s="1"/>
  <c r="I27" i="66"/>
  <c r="M17" i="66" a="1"/>
  <c r="M17" i="66" s="1"/>
  <c r="N19" i="66" a="1"/>
  <c r="N19" i="66" s="1"/>
  <c r="L19" i="66" a="1"/>
  <c r="L19" i="66" s="1"/>
  <c r="S29" i="66"/>
  <c r="R29" i="66"/>
  <c r="Q27" i="66"/>
  <c r="R20" i="66"/>
  <c r="L56" i="64" a="1"/>
  <c r="L56" i="64" s="1"/>
  <c r="N28" i="66" a="1"/>
  <c r="N28" i="66" s="1"/>
  <c r="M18" i="66" a="1"/>
  <c r="M18" i="66" s="1"/>
  <c r="G18" i="66"/>
  <c r="R26" i="66"/>
  <c r="S17" i="66"/>
  <c r="Q17" i="66"/>
  <c r="L55" i="64" a="1"/>
  <c r="L55" i="64" s="1"/>
  <c r="I29" i="66"/>
  <c r="L17" i="66" a="1"/>
  <c r="L17" i="66" s="1"/>
  <c r="N56" i="64" a="1"/>
  <c r="N56" i="64" s="1"/>
  <c r="M27" i="66" a="1"/>
  <c r="M27" i="66" s="1"/>
  <c r="L26" i="66" a="1"/>
  <c r="L26" i="66" s="1"/>
  <c r="N17" i="66" a="1"/>
  <c r="N17" i="66" s="1"/>
  <c r="N20" i="66" a="1"/>
  <c r="N20" i="66" s="1"/>
  <c r="AQ24" i="65"/>
  <c r="AQ8" i="65"/>
  <c r="AG22" i="65"/>
  <c r="AG18" i="65"/>
  <c r="AG14" i="65"/>
  <c r="AG10" i="65"/>
  <c r="AG8" i="65"/>
  <c r="AG6" i="65"/>
  <c r="AQ22" i="65"/>
  <c r="AQ18" i="65"/>
  <c r="AQ14" i="65"/>
  <c r="AQ10" i="65"/>
  <c r="AQ6" i="65"/>
  <c r="AR23" i="65"/>
  <c r="AR19" i="65"/>
  <c r="AR15" i="65"/>
  <c r="AR11" i="65"/>
  <c r="AR7" i="65"/>
  <c r="G28" i="66"/>
  <c r="I19" i="66"/>
  <c r="H19" i="66"/>
  <c r="G19" i="66"/>
  <c r="AG21" i="65"/>
  <c r="AG15" i="65"/>
  <c r="AG11" i="65"/>
  <c r="AF21" i="65"/>
  <c r="AF17" i="65"/>
  <c r="AF13" i="65"/>
  <c r="AF11" i="65"/>
  <c r="AF9" i="65"/>
  <c r="AF5" i="65"/>
  <c r="AM21" i="65"/>
  <c r="AQ23" i="65"/>
  <c r="AQ19" i="65"/>
  <c r="AQ15" i="65"/>
  <c r="AQ11" i="65"/>
  <c r="AQ7" i="65"/>
  <c r="AR24" i="65"/>
  <c r="AR20" i="65"/>
  <c r="AR16" i="65"/>
  <c r="AR12" i="65"/>
  <c r="AR8" i="65"/>
  <c r="G17" i="64"/>
  <c r="A7" i="63"/>
  <c r="Q3600" i="65" l="1"/>
  <c r="U3600" i="65" s="1"/>
  <c r="Q3599" i="65"/>
  <c r="U3599" i="65" s="1"/>
  <c r="Q3598" i="65"/>
  <c r="U3598" i="65" s="1"/>
  <c r="Q3597" i="65"/>
  <c r="U3597" i="65" s="1"/>
  <c r="Q3596" i="65"/>
  <c r="U3596" i="65" s="1"/>
  <c r="Q3595" i="65"/>
  <c r="U3595" i="65" s="1"/>
  <c r="Q3594" i="65"/>
  <c r="U3594" i="65" s="1"/>
  <c r="Q3593" i="65"/>
  <c r="U3593" i="65" s="1"/>
  <c r="Q3592" i="65"/>
  <c r="U3592" i="65" s="1"/>
  <c r="Q3591" i="65"/>
  <c r="U3591" i="65" s="1"/>
  <c r="Q3590" i="65"/>
  <c r="U3590" i="65" s="1"/>
  <c r="Q3589" i="65"/>
  <c r="U3589" i="65" s="1"/>
  <c r="Q3588" i="65"/>
  <c r="U3588" i="65" s="1"/>
  <c r="Q3587" i="65"/>
  <c r="U3587" i="65" s="1"/>
  <c r="Q3586" i="65"/>
  <c r="U3586" i="65" s="1"/>
  <c r="Q3585" i="65"/>
  <c r="U3585" i="65" s="1"/>
  <c r="Q3584" i="65"/>
  <c r="U3584" i="65" s="1"/>
  <c r="Q3583" i="65"/>
  <c r="U3583" i="65" s="1"/>
  <c r="Q3582" i="65"/>
  <c r="U3582" i="65" s="1"/>
  <c r="Q3581" i="65"/>
  <c r="U3581" i="65" s="1"/>
  <c r="Q3580" i="65"/>
  <c r="U3580" i="65" s="1"/>
  <c r="Q3579" i="65"/>
  <c r="U3579" i="65" s="1"/>
  <c r="Q3578" i="65"/>
  <c r="U3578" i="65" s="1"/>
  <c r="Q3577" i="65"/>
  <c r="U3577" i="65" s="1"/>
  <c r="Q3576" i="65"/>
  <c r="U3576" i="65" s="1"/>
  <c r="Q3575" i="65"/>
  <c r="U3575" i="65" s="1"/>
  <c r="Q3574" i="65"/>
  <c r="U3574" i="65" s="1"/>
  <c r="Q3573" i="65"/>
  <c r="U3573" i="65" s="1"/>
  <c r="Q3572" i="65"/>
  <c r="U3572" i="65" s="1"/>
  <c r="Q3571" i="65"/>
  <c r="U3571" i="65" s="1"/>
  <c r="Q3570" i="65"/>
  <c r="U3570" i="65" s="1"/>
  <c r="Q3569" i="65"/>
  <c r="U3569" i="65" s="1"/>
  <c r="Q3568" i="65"/>
  <c r="U3568" i="65" s="1"/>
  <c r="Q3567" i="65"/>
  <c r="U3567" i="65" s="1"/>
  <c r="Q3566" i="65"/>
  <c r="U3566" i="65" s="1"/>
  <c r="Q3565" i="65"/>
  <c r="U3565" i="65" s="1"/>
  <c r="Q3564" i="65"/>
  <c r="U3564" i="65" s="1"/>
  <c r="Q3563" i="65"/>
  <c r="U3563" i="65" s="1"/>
  <c r="Q3562" i="65"/>
  <c r="U3562" i="65" s="1"/>
  <c r="Q3561" i="65"/>
  <c r="U3561" i="65" s="1"/>
  <c r="Q3560" i="65"/>
  <c r="U3560" i="65" s="1"/>
  <c r="Q3559" i="65"/>
  <c r="U3559" i="65" s="1"/>
  <c r="Q3558" i="65"/>
  <c r="U3558" i="65" s="1"/>
  <c r="Q3557" i="65"/>
  <c r="U3557" i="65" s="1"/>
  <c r="Q3556" i="65"/>
  <c r="U3556" i="65" s="1"/>
  <c r="Q3555" i="65"/>
  <c r="U3555" i="65" s="1"/>
  <c r="Q3554" i="65"/>
  <c r="U3554" i="65" s="1"/>
  <c r="Q3553" i="65"/>
  <c r="U3553" i="65" s="1"/>
  <c r="Q3552" i="65"/>
  <c r="U3552" i="65" s="1"/>
  <c r="Q3551" i="65"/>
  <c r="U3551" i="65" s="1"/>
  <c r="Q3550" i="65"/>
  <c r="U3550" i="65" s="1"/>
  <c r="Q3549" i="65"/>
  <c r="U3549" i="65" s="1"/>
  <c r="Q3548" i="65"/>
  <c r="U3548" i="65" s="1"/>
  <c r="Q3547" i="65"/>
  <c r="U3547" i="65" s="1"/>
  <c r="Q3546" i="65"/>
  <c r="U3546" i="65" s="1"/>
  <c r="Q3545" i="65"/>
  <c r="U3545" i="65" s="1"/>
  <c r="Q3544" i="65"/>
  <c r="U3544" i="65" s="1"/>
  <c r="Q3543" i="65"/>
  <c r="U3543" i="65" s="1"/>
  <c r="Q3542" i="65"/>
  <c r="U3542" i="65" s="1"/>
  <c r="Q3541" i="65"/>
  <c r="U3541" i="65" s="1"/>
  <c r="Q3540" i="65"/>
  <c r="U3540" i="65" s="1"/>
  <c r="Q3539" i="65"/>
  <c r="U3539" i="65" s="1"/>
  <c r="Q3538" i="65"/>
  <c r="U3538" i="65" s="1"/>
  <c r="Q3537" i="65"/>
  <c r="U3537" i="65" s="1"/>
  <c r="Q3536" i="65"/>
  <c r="U3536" i="65" s="1"/>
  <c r="Q3535" i="65"/>
  <c r="U3535" i="65" s="1"/>
  <c r="Q3534" i="65"/>
  <c r="U3534" i="65" s="1"/>
  <c r="Q3533" i="65"/>
  <c r="U3533" i="65" s="1"/>
  <c r="Q3532" i="65"/>
  <c r="U3532" i="65" s="1"/>
  <c r="Q3531" i="65"/>
  <c r="U3531" i="65" s="1"/>
  <c r="Q3530" i="65"/>
  <c r="U3530" i="65" s="1"/>
  <c r="Q3529" i="65"/>
  <c r="U3529" i="65" s="1"/>
  <c r="Q3528" i="65"/>
  <c r="U3528" i="65" s="1"/>
  <c r="Q3527" i="65"/>
  <c r="U3527" i="65" s="1"/>
  <c r="Q3526" i="65"/>
  <c r="U3526" i="65" s="1"/>
  <c r="Q3525" i="65"/>
  <c r="U3525" i="65" s="1"/>
  <c r="Q3524" i="65"/>
  <c r="U3524" i="65" s="1"/>
  <c r="Q3523" i="65"/>
  <c r="U3523" i="65" s="1"/>
  <c r="Q3522" i="65"/>
  <c r="U3522" i="65" s="1"/>
  <c r="Q3521" i="65"/>
  <c r="U3521" i="65" s="1"/>
  <c r="Q3520" i="65"/>
  <c r="U3520" i="65" s="1"/>
  <c r="Q3519" i="65"/>
  <c r="U3519" i="65" s="1"/>
  <c r="Q3518" i="65"/>
  <c r="U3518" i="65" s="1"/>
  <c r="Q3517" i="65"/>
  <c r="U3517" i="65" s="1"/>
  <c r="Q3516" i="65"/>
  <c r="U3516" i="65" s="1"/>
  <c r="Q3515" i="65"/>
  <c r="U3515" i="65" s="1"/>
  <c r="Q3514" i="65"/>
  <c r="U3514" i="65" s="1"/>
  <c r="Q3513" i="65"/>
  <c r="U3513" i="65" s="1"/>
  <c r="Q3512" i="65"/>
  <c r="U3512" i="65" s="1"/>
  <c r="Q3511" i="65"/>
  <c r="U3511" i="65" s="1"/>
  <c r="Q3510" i="65"/>
  <c r="U3510" i="65" s="1"/>
  <c r="Q3509" i="65"/>
  <c r="U3509" i="65" s="1"/>
  <c r="Q3508" i="65"/>
  <c r="U3508" i="65" s="1"/>
  <c r="Q3507" i="65"/>
  <c r="U3507" i="65" s="1"/>
  <c r="Q3506" i="65"/>
  <c r="U3506" i="65" s="1"/>
  <c r="Q3505" i="65"/>
  <c r="U3505" i="65" s="1"/>
  <c r="Q3504" i="65"/>
  <c r="U3504" i="65" s="1"/>
  <c r="Q3503" i="65"/>
  <c r="U3503" i="65" s="1"/>
  <c r="Q3502" i="65"/>
  <c r="U3502" i="65" s="1"/>
  <c r="Q3501" i="65"/>
  <c r="U3501" i="65" s="1"/>
  <c r="Q3500" i="65"/>
  <c r="U3500" i="65" s="1"/>
  <c r="Q3499" i="65"/>
  <c r="U3499" i="65" s="1"/>
  <c r="Q3498" i="65"/>
  <c r="U3498" i="65" s="1"/>
  <c r="Q3497" i="65"/>
  <c r="U3497" i="65" s="1"/>
  <c r="Q3496" i="65"/>
  <c r="U3496" i="65" s="1"/>
  <c r="Q3495" i="65"/>
  <c r="U3495" i="65" s="1"/>
  <c r="Q3494" i="65"/>
  <c r="U3494" i="65" s="1"/>
  <c r="Q3493" i="65"/>
  <c r="U3493" i="65" s="1"/>
  <c r="Q3492" i="65"/>
  <c r="U3492" i="65" s="1"/>
  <c r="Q3491" i="65"/>
  <c r="U3491" i="65" s="1"/>
  <c r="Q3490" i="65"/>
  <c r="U3490" i="65" s="1"/>
  <c r="Q3489" i="65"/>
  <c r="U3489" i="65" s="1"/>
  <c r="Q3488" i="65"/>
  <c r="U3488" i="65" s="1"/>
  <c r="Q3487" i="65"/>
  <c r="U3487" i="65" s="1"/>
  <c r="Q3486" i="65"/>
  <c r="U3486" i="65" s="1"/>
  <c r="Q3485" i="65"/>
  <c r="U3485" i="65" s="1"/>
  <c r="Q3484" i="65"/>
  <c r="U3484" i="65" s="1"/>
  <c r="Q3483" i="65"/>
  <c r="U3483" i="65" s="1"/>
  <c r="Q3482" i="65"/>
  <c r="U3482" i="65" s="1"/>
  <c r="Q3481" i="65"/>
  <c r="U3481" i="65" s="1"/>
  <c r="Q3480" i="65"/>
  <c r="U3480" i="65" s="1"/>
  <c r="Q3479" i="65"/>
  <c r="U3479" i="65" s="1"/>
  <c r="Q3478" i="65"/>
  <c r="U3478" i="65" s="1"/>
  <c r="Q3477" i="65"/>
  <c r="U3477" i="65" s="1"/>
  <c r="Q3476" i="65"/>
  <c r="U3476" i="65" s="1"/>
  <c r="Q3475" i="65"/>
  <c r="U3475" i="65" s="1"/>
  <c r="Q3474" i="65"/>
  <c r="U3474" i="65" s="1"/>
  <c r="Q3473" i="65"/>
  <c r="U3473" i="65" s="1"/>
  <c r="Q3472" i="65"/>
  <c r="U3472" i="65" s="1"/>
  <c r="Q3471" i="65"/>
  <c r="U3471" i="65" s="1"/>
  <c r="Q3470" i="65"/>
  <c r="U3470" i="65" s="1"/>
  <c r="Q3469" i="65"/>
  <c r="U3469" i="65" s="1"/>
  <c r="Q3468" i="65"/>
  <c r="U3468" i="65" s="1"/>
  <c r="Q3467" i="65"/>
  <c r="U3467" i="65" s="1"/>
  <c r="Q3466" i="65"/>
  <c r="U3466" i="65" s="1"/>
  <c r="Q3465" i="65"/>
  <c r="U3465" i="65" s="1"/>
  <c r="Q3464" i="65"/>
  <c r="U3464" i="65" s="1"/>
  <c r="Q3463" i="65"/>
  <c r="U3463" i="65" s="1"/>
  <c r="Q3462" i="65"/>
  <c r="U3462" i="65" s="1"/>
  <c r="Q3461" i="65"/>
  <c r="U3461" i="65" s="1"/>
  <c r="Q3460" i="65"/>
  <c r="U3460" i="65" s="1"/>
  <c r="Q3459" i="65"/>
  <c r="U3459" i="65" s="1"/>
  <c r="Q3458" i="65"/>
  <c r="U3458" i="65" s="1"/>
  <c r="Q3457" i="65"/>
  <c r="U3457" i="65" s="1"/>
  <c r="Q3456" i="65"/>
  <c r="U3456" i="65" s="1"/>
  <c r="Q3455" i="65"/>
  <c r="U3455" i="65" s="1"/>
  <c r="Q3454" i="65"/>
  <c r="U3454" i="65" s="1"/>
  <c r="Q3453" i="65"/>
  <c r="U3453" i="65" s="1"/>
  <c r="Q3452" i="65"/>
  <c r="U3452" i="65" s="1"/>
  <c r="Q3451" i="65"/>
  <c r="U3451" i="65" s="1"/>
  <c r="Q3450" i="65"/>
  <c r="U3450" i="65" s="1"/>
  <c r="Q3449" i="65"/>
  <c r="U3449" i="65" s="1"/>
  <c r="Q3448" i="65"/>
  <c r="U3448" i="65" s="1"/>
  <c r="Q3447" i="65"/>
  <c r="U3447" i="65" s="1"/>
  <c r="Q3446" i="65"/>
  <c r="U3446" i="65" s="1"/>
  <c r="Q3445" i="65"/>
  <c r="U3445" i="65" s="1"/>
  <c r="Q3444" i="65"/>
  <c r="U3444" i="65" s="1"/>
  <c r="Q3443" i="65"/>
  <c r="U3443" i="65" s="1"/>
  <c r="Q3442" i="65"/>
  <c r="U3442" i="65" s="1"/>
  <c r="Q3441" i="65"/>
  <c r="U3441" i="65" s="1"/>
  <c r="Q3440" i="65"/>
  <c r="U3440" i="65" s="1"/>
  <c r="Q3439" i="65"/>
  <c r="U3439" i="65" s="1"/>
  <c r="Q3438" i="65"/>
  <c r="U3438" i="65" s="1"/>
  <c r="Q3437" i="65"/>
  <c r="U3437" i="65" s="1"/>
  <c r="Q3436" i="65"/>
  <c r="U3436" i="65" s="1"/>
  <c r="Q3435" i="65"/>
  <c r="U3435" i="65" s="1"/>
  <c r="Q3434" i="65"/>
  <c r="U3434" i="65" s="1"/>
  <c r="Q3433" i="65"/>
  <c r="U3433" i="65" s="1"/>
  <c r="Q3432" i="65"/>
  <c r="U3432" i="65" s="1"/>
  <c r="Q3431" i="65"/>
  <c r="U3431" i="65" s="1"/>
  <c r="Q3430" i="65"/>
  <c r="U3430" i="65" s="1"/>
  <c r="Q3429" i="65"/>
  <c r="U3429" i="65" s="1"/>
  <c r="Q3428" i="65"/>
  <c r="U3428" i="65" s="1"/>
  <c r="Q3427" i="65"/>
  <c r="U3427" i="65" s="1"/>
  <c r="Q3426" i="65"/>
  <c r="U3426" i="65" s="1"/>
  <c r="Q3425" i="65"/>
  <c r="U3425" i="65" s="1"/>
  <c r="Q3424" i="65"/>
  <c r="U3424" i="65" s="1"/>
  <c r="Q3423" i="65"/>
  <c r="U3423" i="65" s="1"/>
  <c r="Q3422" i="65"/>
  <c r="U3422" i="65" s="1"/>
  <c r="Q3421" i="65"/>
  <c r="U3421" i="65" s="1"/>
  <c r="Q3420" i="65"/>
  <c r="U3420" i="65" s="1"/>
  <c r="Q3419" i="65"/>
  <c r="U3419" i="65" s="1"/>
  <c r="Q3418" i="65"/>
  <c r="U3418" i="65" s="1"/>
  <c r="Q3417" i="65"/>
  <c r="U3417" i="65" s="1"/>
  <c r="Q3416" i="65"/>
  <c r="U3416" i="65" s="1"/>
  <c r="Q3415" i="65"/>
  <c r="U3415" i="65" s="1"/>
  <c r="Q3414" i="65"/>
  <c r="U3414" i="65" s="1"/>
  <c r="Q3413" i="65"/>
  <c r="U3413" i="65" s="1"/>
  <c r="Q3412" i="65"/>
  <c r="U3412" i="65" s="1"/>
  <c r="Q3411" i="65"/>
  <c r="U3411" i="65" s="1"/>
  <c r="Q3410" i="65"/>
  <c r="U3410" i="65" s="1"/>
  <c r="Q3409" i="65"/>
  <c r="U3409" i="65" s="1"/>
  <c r="Q3408" i="65"/>
  <c r="U3408" i="65" s="1"/>
  <c r="Q3407" i="65"/>
  <c r="U3407" i="65" s="1"/>
  <c r="Q3406" i="65"/>
  <c r="U3406" i="65" s="1"/>
  <c r="Q3405" i="65"/>
  <c r="U3405" i="65" s="1"/>
  <c r="Q3404" i="65"/>
  <c r="U3404" i="65" s="1"/>
  <c r="Q3403" i="65"/>
  <c r="U3403" i="65" s="1"/>
  <c r="Q3402" i="65"/>
  <c r="U3402" i="65" s="1"/>
  <c r="Q3401" i="65"/>
  <c r="U3401" i="65" s="1"/>
  <c r="Q3400" i="65"/>
  <c r="U3400" i="65" s="1"/>
  <c r="Q3399" i="65"/>
  <c r="U3399" i="65" s="1"/>
  <c r="Q3398" i="65"/>
  <c r="U3398" i="65" s="1"/>
  <c r="Q3397" i="65"/>
  <c r="U3397" i="65" s="1"/>
  <c r="Q3396" i="65"/>
  <c r="U3396" i="65" s="1"/>
  <c r="Q3395" i="65"/>
  <c r="U3395" i="65" s="1"/>
  <c r="Q3394" i="65"/>
  <c r="U3394" i="65" s="1"/>
  <c r="Q3393" i="65"/>
  <c r="U3393" i="65" s="1"/>
  <c r="Q3392" i="65"/>
  <c r="U3392" i="65" s="1"/>
  <c r="Q3391" i="65"/>
  <c r="U3391" i="65" s="1"/>
  <c r="Q3390" i="65"/>
  <c r="U3390" i="65" s="1"/>
  <c r="Q3389" i="65"/>
  <c r="U3389" i="65" s="1"/>
  <c r="Q3388" i="65"/>
  <c r="U3388" i="65" s="1"/>
  <c r="Q3387" i="65"/>
  <c r="U3387" i="65" s="1"/>
  <c r="Q3386" i="65"/>
  <c r="U3386" i="65" s="1"/>
  <c r="Q3385" i="65"/>
  <c r="U3385" i="65" s="1"/>
  <c r="Q3384" i="65"/>
  <c r="U3384" i="65" s="1"/>
  <c r="Q3383" i="65"/>
  <c r="U3383" i="65" s="1"/>
  <c r="Q3382" i="65"/>
  <c r="U3382" i="65" s="1"/>
  <c r="Q3381" i="65"/>
  <c r="U3381" i="65" s="1"/>
  <c r="Q3380" i="65"/>
  <c r="U3380" i="65" s="1"/>
  <c r="Q3379" i="65"/>
  <c r="U3379" i="65" s="1"/>
  <c r="Q3378" i="65"/>
  <c r="U3378" i="65" s="1"/>
  <c r="Q3377" i="65"/>
  <c r="U3377" i="65" s="1"/>
  <c r="Q3376" i="65"/>
  <c r="U3376" i="65" s="1"/>
  <c r="Q3375" i="65"/>
  <c r="U3375" i="65" s="1"/>
  <c r="Q3374" i="65"/>
  <c r="U3374" i="65" s="1"/>
  <c r="Q3373" i="65"/>
  <c r="U3373" i="65" s="1"/>
  <c r="Q3372" i="65"/>
  <c r="U3372" i="65" s="1"/>
  <c r="Q3371" i="65"/>
  <c r="U3371" i="65" s="1"/>
  <c r="Q3370" i="65"/>
  <c r="U3370" i="65" s="1"/>
  <c r="Q3369" i="65"/>
  <c r="U3369" i="65" s="1"/>
  <c r="Q3368" i="65"/>
  <c r="U3368" i="65" s="1"/>
  <c r="Q3367" i="65"/>
  <c r="U3367" i="65" s="1"/>
  <c r="Q3366" i="65"/>
  <c r="U3366" i="65" s="1"/>
  <c r="Q3365" i="65"/>
  <c r="U3365" i="65" s="1"/>
  <c r="Q3364" i="65"/>
  <c r="U3364" i="65" s="1"/>
  <c r="Q3363" i="65"/>
  <c r="U3363" i="65" s="1"/>
  <c r="Q3362" i="65"/>
  <c r="U3362" i="65" s="1"/>
  <c r="Q3361" i="65"/>
  <c r="U3361" i="65" s="1"/>
  <c r="Q3360" i="65"/>
  <c r="U3360" i="65" s="1"/>
  <c r="Q3359" i="65"/>
  <c r="U3359" i="65" s="1"/>
  <c r="Q3358" i="65"/>
  <c r="U3358" i="65" s="1"/>
  <c r="Q3357" i="65"/>
  <c r="U3357" i="65" s="1"/>
  <c r="Q3356" i="65"/>
  <c r="U3356" i="65" s="1"/>
  <c r="Q3355" i="65"/>
  <c r="U3355" i="65" s="1"/>
  <c r="Q3354" i="65"/>
  <c r="U3354" i="65" s="1"/>
  <c r="Q3353" i="65"/>
  <c r="U3353" i="65" s="1"/>
  <c r="Q3352" i="65"/>
  <c r="U3352" i="65" s="1"/>
  <c r="Q3351" i="65"/>
  <c r="U3351" i="65" s="1"/>
  <c r="Q3350" i="65"/>
  <c r="U3350" i="65" s="1"/>
  <c r="Q3349" i="65"/>
  <c r="U3349" i="65" s="1"/>
  <c r="Q3348" i="65"/>
  <c r="U3348" i="65" s="1"/>
  <c r="Q3347" i="65"/>
  <c r="U3347" i="65" s="1"/>
  <c r="Q3346" i="65"/>
  <c r="U3346" i="65" s="1"/>
  <c r="Q3345" i="65"/>
  <c r="U3345" i="65" s="1"/>
  <c r="Q3344" i="65"/>
  <c r="U3344" i="65" s="1"/>
  <c r="Q3343" i="65"/>
  <c r="U3343" i="65" s="1"/>
  <c r="Q3342" i="65"/>
  <c r="U3342" i="65" s="1"/>
  <c r="Q3341" i="65"/>
  <c r="U3341" i="65" s="1"/>
  <c r="Q3340" i="65"/>
  <c r="U3340" i="65" s="1"/>
  <c r="Q3339" i="65"/>
  <c r="U3339" i="65" s="1"/>
  <c r="Q3338" i="65"/>
  <c r="U3338" i="65" s="1"/>
  <c r="Q3337" i="65"/>
  <c r="U3337" i="65" s="1"/>
  <c r="Q3336" i="65"/>
  <c r="U3336" i="65" s="1"/>
  <c r="Q3335" i="65"/>
  <c r="U3335" i="65" s="1"/>
  <c r="Q3334" i="65"/>
  <c r="U3334" i="65" s="1"/>
  <c r="Q3333" i="65"/>
  <c r="U3333" i="65" s="1"/>
  <c r="Q3332" i="65"/>
  <c r="U3332" i="65" s="1"/>
  <c r="Q3331" i="65"/>
  <c r="U3331" i="65" s="1"/>
  <c r="Q3330" i="65"/>
  <c r="U3330" i="65" s="1"/>
  <c r="Q3329" i="65"/>
  <c r="U3329" i="65" s="1"/>
  <c r="Q3328" i="65"/>
  <c r="U3328" i="65" s="1"/>
  <c r="Q3327" i="65"/>
  <c r="U3327" i="65" s="1"/>
  <c r="Q3326" i="65"/>
  <c r="U3326" i="65" s="1"/>
  <c r="Q3325" i="65"/>
  <c r="U3325" i="65" s="1"/>
  <c r="Q3324" i="65"/>
  <c r="U3324" i="65" s="1"/>
  <c r="Q3323" i="65"/>
  <c r="U3323" i="65" s="1"/>
  <c r="Q3322" i="65"/>
  <c r="U3322" i="65" s="1"/>
  <c r="Q3321" i="65"/>
  <c r="U3321" i="65" s="1"/>
  <c r="Q3320" i="65"/>
  <c r="U3320" i="65" s="1"/>
  <c r="Q3319" i="65"/>
  <c r="U3319" i="65" s="1"/>
  <c r="Q3318" i="65"/>
  <c r="U3318" i="65" s="1"/>
  <c r="Q3317" i="65"/>
  <c r="U3317" i="65" s="1"/>
  <c r="Q3316" i="65"/>
  <c r="U3316" i="65" s="1"/>
  <c r="Q3315" i="65"/>
  <c r="U3315" i="65" s="1"/>
  <c r="Q3314" i="65"/>
  <c r="U3314" i="65" s="1"/>
  <c r="Q3313" i="65"/>
  <c r="U3313" i="65" s="1"/>
  <c r="Q3312" i="65"/>
  <c r="U3312" i="65" s="1"/>
  <c r="Q3311" i="65"/>
  <c r="U3311" i="65" s="1"/>
  <c r="Q3310" i="65"/>
  <c r="U3310" i="65" s="1"/>
  <c r="Q3309" i="65"/>
  <c r="U3309" i="65" s="1"/>
  <c r="Q3308" i="65"/>
  <c r="U3308" i="65" s="1"/>
  <c r="Q3307" i="65"/>
  <c r="U3307" i="65" s="1"/>
  <c r="Q3306" i="65"/>
  <c r="U3306" i="65" s="1"/>
  <c r="Q3305" i="65"/>
  <c r="U3305" i="65" s="1"/>
  <c r="Q3304" i="65"/>
  <c r="U3304" i="65" s="1"/>
  <c r="Q3303" i="65"/>
  <c r="U3303" i="65" s="1"/>
  <c r="Q3302" i="65"/>
  <c r="U3302" i="65" s="1"/>
  <c r="Q3301" i="65"/>
  <c r="U3301" i="65" s="1"/>
  <c r="Q3300" i="65"/>
  <c r="U3300" i="65" s="1"/>
  <c r="Q3299" i="65"/>
  <c r="U3299" i="65" s="1"/>
  <c r="Q3298" i="65"/>
  <c r="U3298" i="65" s="1"/>
  <c r="Q3297" i="65"/>
  <c r="U3297" i="65" s="1"/>
  <c r="Q3296" i="65"/>
  <c r="U3296" i="65" s="1"/>
  <c r="Q3295" i="65"/>
  <c r="U3295" i="65" s="1"/>
  <c r="Q3294" i="65"/>
  <c r="U3294" i="65" s="1"/>
  <c r="Q3293" i="65"/>
  <c r="U3293" i="65" s="1"/>
  <c r="Q3292" i="65"/>
  <c r="U3292" i="65" s="1"/>
  <c r="Q3291" i="65"/>
  <c r="U3291" i="65" s="1"/>
  <c r="Q3290" i="65"/>
  <c r="U3290" i="65" s="1"/>
  <c r="Q3289" i="65"/>
  <c r="U3289" i="65" s="1"/>
  <c r="Q3288" i="65"/>
  <c r="U3288" i="65" s="1"/>
  <c r="Q3287" i="65"/>
  <c r="U3287" i="65" s="1"/>
  <c r="Q3286" i="65"/>
  <c r="U3286" i="65" s="1"/>
  <c r="Q3285" i="65"/>
  <c r="U3285" i="65" s="1"/>
  <c r="Q3284" i="65"/>
  <c r="U3284" i="65" s="1"/>
  <c r="Q3283" i="65"/>
  <c r="U3283" i="65" s="1"/>
  <c r="Q3282" i="65"/>
  <c r="U3282" i="65" s="1"/>
  <c r="Q3281" i="65"/>
  <c r="U3281" i="65" s="1"/>
  <c r="Q3280" i="65"/>
  <c r="U3280" i="65" s="1"/>
  <c r="Q3279" i="65"/>
  <c r="U3279" i="65" s="1"/>
  <c r="Q3278" i="65"/>
  <c r="U3278" i="65" s="1"/>
  <c r="Q3277" i="65"/>
  <c r="U3277" i="65" s="1"/>
  <c r="Q3276" i="65"/>
  <c r="U3276" i="65" s="1"/>
  <c r="Q3275" i="65"/>
  <c r="U3275" i="65" s="1"/>
  <c r="Q3274" i="65"/>
  <c r="U3274" i="65" s="1"/>
  <c r="Q3273" i="65"/>
  <c r="U3273" i="65" s="1"/>
  <c r="Q3272" i="65"/>
  <c r="U3272" i="65" s="1"/>
  <c r="Q3271" i="65"/>
  <c r="U3271" i="65" s="1"/>
  <c r="Q3270" i="65"/>
  <c r="U3270" i="65" s="1"/>
  <c r="Q3269" i="65"/>
  <c r="U3269" i="65" s="1"/>
  <c r="Q3268" i="65"/>
  <c r="U3268" i="65" s="1"/>
  <c r="Q3267" i="65"/>
  <c r="U3267" i="65" s="1"/>
  <c r="Q3266" i="65"/>
  <c r="U3266" i="65" s="1"/>
  <c r="Q3265" i="65"/>
  <c r="U3265" i="65" s="1"/>
  <c r="Q3264" i="65"/>
  <c r="U3264" i="65" s="1"/>
  <c r="Q3263" i="65"/>
  <c r="U3263" i="65" s="1"/>
  <c r="Q3262" i="65"/>
  <c r="U3262" i="65" s="1"/>
  <c r="Q3261" i="65"/>
  <c r="U3261" i="65" s="1"/>
  <c r="Q3260" i="65"/>
  <c r="U3260" i="65" s="1"/>
  <c r="Q3259" i="65"/>
  <c r="U3259" i="65" s="1"/>
  <c r="Q3258" i="65"/>
  <c r="U3258" i="65" s="1"/>
  <c r="Q3257" i="65"/>
  <c r="U3257" i="65" s="1"/>
  <c r="Q3256" i="65"/>
  <c r="U3256" i="65" s="1"/>
  <c r="Q3255" i="65"/>
  <c r="U3255" i="65" s="1"/>
  <c r="Q3254" i="65"/>
  <c r="U3254" i="65" s="1"/>
  <c r="Q3253" i="65"/>
  <c r="U3253" i="65" s="1"/>
  <c r="Q3252" i="65"/>
  <c r="U3252" i="65" s="1"/>
  <c r="Q3251" i="65"/>
  <c r="U3251" i="65" s="1"/>
  <c r="Q3250" i="65"/>
  <c r="U3250" i="65" s="1"/>
  <c r="Q3249" i="65"/>
  <c r="U3249" i="65" s="1"/>
  <c r="Q3248" i="65"/>
  <c r="U3248" i="65" s="1"/>
  <c r="Q3247" i="65"/>
  <c r="U3247" i="65" s="1"/>
  <c r="Q3246" i="65"/>
  <c r="U3246" i="65" s="1"/>
  <c r="Q3245" i="65"/>
  <c r="U3245" i="65" s="1"/>
  <c r="Q3244" i="65"/>
  <c r="U3244" i="65" s="1"/>
  <c r="Q3243" i="65"/>
  <c r="U3243" i="65" s="1"/>
  <c r="Q3242" i="65"/>
  <c r="U3242" i="65" s="1"/>
  <c r="Q3241" i="65"/>
  <c r="U3241" i="65" s="1"/>
  <c r="Q3240" i="65"/>
  <c r="U3240" i="65" s="1"/>
  <c r="Q3239" i="65"/>
  <c r="U3239" i="65" s="1"/>
  <c r="Q3238" i="65"/>
  <c r="U3238" i="65" s="1"/>
  <c r="Q3237" i="65"/>
  <c r="U3237" i="65" s="1"/>
  <c r="Q3236" i="65"/>
  <c r="U3236" i="65" s="1"/>
  <c r="Q3235" i="65"/>
  <c r="U3235" i="65" s="1"/>
  <c r="Q3234" i="65"/>
  <c r="U3234" i="65" s="1"/>
  <c r="Q3233" i="65"/>
  <c r="U3233" i="65" s="1"/>
  <c r="Q3232" i="65"/>
  <c r="U3232" i="65" s="1"/>
  <c r="Q3231" i="65"/>
  <c r="U3231" i="65" s="1"/>
  <c r="Q3230" i="65"/>
  <c r="U3230" i="65" s="1"/>
  <c r="Q3229" i="65"/>
  <c r="U3229" i="65" s="1"/>
  <c r="Q3228" i="65"/>
  <c r="U3228" i="65" s="1"/>
  <c r="Q3227" i="65"/>
  <c r="U3227" i="65" s="1"/>
  <c r="Q3226" i="65"/>
  <c r="U3226" i="65" s="1"/>
  <c r="Q3225" i="65"/>
  <c r="U3225" i="65" s="1"/>
  <c r="Q3224" i="65"/>
  <c r="U3224" i="65" s="1"/>
  <c r="Q3223" i="65"/>
  <c r="U3223" i="65" s="1"/>
  <c r="Q3222" i="65"/>
  <c r="U3222" i="65" s="1"/>
  <c r="Q3221" i="65"/>
  <c r="U3221" i="65" s="1"/>
  <c r="Q3220" i="65"/>
  <c r="U3220" i="65" s="1"/>
  <c r="Q3219" i="65"/>
  <c r="U3219" i="65" s="1"/>
  <c r="Q3218" i="65"/>
  <c r="U3218" i="65" s="1"/>
  <c r="Q3217" i="65"/>
  <c r="U3217" i="65" s="1"/>
  <c r="Q3216" i="65"/>
  <c r="U3216" i="65" s="1"/>
  <c r="Q3215" i="65"/>
  <c r="U3215" i="65" s="1"/>
  <c r="Q3214" i="65"/>
  <c r="U3214" i="65" s="1"/>
  <c r="Q3213" i="65"/>
  <c r="U3213" i="65" s="1"/>
  <c r="Q3212" i="65"/>
  <c r="U3212" i="65" s="1"/>
  <c r="Q3211" i="65"/>
  <c r="U3211" i="65" s="1"/>
  <c r="Q3210" i="65"/>
  <c r="U3210" i="65" s="1"/>
  <c r="Q3209" i="65"/>
  <c r="U3209" i="65" s="1"/>
  <c r="Q3208" i="65"/>
  <c r="U3208" i="65" s="1"/>
  <c r="Q3207" i="65"/>
  <c r="U3207" i="65" s="1"/>
  <c r="Q3206" i="65"/>
  <c r="U3206" i="65" s="1"/>
  <c r="Q3205" i="65"/>
  <c r="U3205" i="65" s="1"/>
  <c r="Q3204" i="65"/>
  <c r="U3204" i="65" s="1"/>
  <c r="Q3203" i="65"/>
  <c r="U3203" i="65" s="1"/>
  <c r="Q3202" i="65"/>
  <c r="U3202" i="65" s="1"/>
  <c r="Q3201" i="65"/>
  <c r="U3201" i="65" s="1"/>
  <c r="Q3200" i="65"/>
  <c r="U3200" i="65" s="1"/>
  <c r="Q3199" i="65"/>
  <c r="U3199" i="65" s="1"/>
  <c r="Q3198" i="65"/>
  <c r="U3198" i="65" s="1"/>
  <c r="Q3197" i="65"/>
  <c r="U3197" i="65" s="1"/>
  <c r="Q3196" i="65"/>
  <c r="U3196" i="65" s="1"/>
  <c r="Q3195" i="65"/>
  <c r="U3195" i="65" s="1"/>
  <c r="Q3194" i="65"/>
  <c r="U3194" i="65" s="1"/>
  <c r="Q3193" i="65"/>
  <c r="U3193" i="65" s="1"/>
  <c r="Q3192" i="65"/>
  <c r="U3192" i="65" s="1"/>
  <c r="Q3191" i="65"/>
  <c r="U3191" i="65" s="1"/>
  <c r="Q3190" i="65"/>
  <c r="U3190" i="65" s="1"/>
  <c r="Q3189" i="65"/>
  <c r="U3189" i="65" s="1"/>
  <c r="Q3188" i="65"/>
  <c r="U3188" i="65" s="1"/>
  <c r="Q3187" i="65"/>
  <c r="U3187" i="65" s="1"/>
  <c r="Q3186" i="65"/>
  <c r="U3186" i="65" s="1"/>
  <c r="Q3185" i="65"/>
  <c r="U3185" i="65" s="1"/>
  <c r="Q3184" i="65"/>
  <c r="U3184" i="65" s="1"/>
  <c r="Q3183" i="65"/>
  <c r="U3183" i="65" s="1"/>
  <c r="Q3182" i="65"/>
  <c r="U3182" i="65" s="1"/>
  <c r="Q3181" i="65"/>
  <c r="U3181" i="65" s="1"/>
  <c r="Q3180" i="65"/>
  <c r="U3180" i="65" s="1"/>
  <c r="Q3179" i="65"/>
  <c r="U3179" i="65" s="1"/>
  <c r="Q3178" i="65"/>
  <c r="U3178" i="65" s="1"/>
  <c r="Q3177" i="65"/>
  <c r="U3177" i="65" s="1"/>
  <c r="Q3176" i="65"/>
  <c r="U3176" i="65" s="1"/>
  <c r="Q3175" i="65"/>
  <c r="U3175" i="65" s="1"/>
  <c r="Q3174" i="65"/>
  <c r="U3174" i="65" s="1"/>
  <c r="Q3173" i="65"/>
  <c r="U3173" i="65" s="1"/>
  <c r="Q3172" i="65"/>
  <c r="U3172" i="65" s="1"/>
  <c r="Q3171" i="65"/>
  <c r="U3171" i="65" s="1"/>
  <c r="Q3170" i="65"/>
  <c r="U3170" i="65" s="1"/>
  <c r="Q3169" i="65"/>
  <c r="U3169" i="65" s="1"/>
  <c r="Q3168" i="65"/>
  <c r="U3168" i="65" s="1"/>
  <c r="Q3167" i="65"/>
  <c r="U3167" i="65" s="1"/>
  <c r="Q3166" i="65"/>
  <c r="U3166" i="65" s="1"/>
  <c r="Q3165" i="65"/>
  <c r="U3165" i="65" s="1"/>
  <c r="Q3164" i="65"/>
  <c r="U3164" i="65" s="1"/>
  <c r="Q3163" i="65"/>
  <c r="U3163" i="65" s="1"/>
  <c r="Q3162" i="65"/>
  <c r="U3162" i="65" s="1"/>
  <c r="Q3161" i="65"/>
  <c r="U3161" i="65" s="1"/>
  <c r="Q3160" i="65"/>
  <c r="U3160" i="65" s="1"/>
  <c r="Q3159" i="65"/>
  <c r="U3159" i="65" s="1"/>
  <c r="Q3158" i="65"/>
  <c r="U3158" i="65" s="1"/>
  <c r="Q3157" i="65"/>
  <c r="U3157" i="65" s="1"/>
  <c r="Q3156" i="65"/>
  <c r="U3156" i="65" s="1"/>
  <c r="Q3155" i="65"/>
  <c r="U3155" i="65" s="1"/>
  <c r="Q3154" i="65"/>
  <c r="U3154" i="65" s="1"/>
  <c r="Q3153" i="65"/>
  <c r="U3153" i="65" s="1"/>
  <c r="Q3152" i="65"/>
  <c r="U3152" i="65" s="1"/>
  <c r="Q3151" i="65"/>
  <c r="U3151" i="65" s="1"/>
  <c r="Q3150" i="65"/>
  <c r="U3150" i="65" s="1"/>
  <c r="Q3149" i="65"/>
  <c r="U3149" i="65" s="1"/>
  <c r="Q3148" i="65"/>
  <c r="U3148" i="65" s="1"/>
  <c r="Q3147" i="65"/>
  <c r="U3147" i="65" s="1"/>
  <c r="Q3146" i="65"/>
  <c r="U3146" i="65" s="1"/>
  <c r="Q3145" i="65"/>
  <c r="U3145" i="65" s="1"/>
  <c r="Q3144" i="65"/>
  <c r="U3144" i="65" s="1"/>
  <c r="Q3143" i="65"/>
  <c r="U3143" i="65" s="1"/>
  <c r="Q3142" i="65"/>
  <c r="U3142" i="65" s="1"/>
  <c r="Q3141" i="65"/>
  <c r="U3141" i="65" s="1"/>
  <c r="Q3140" i="65"/>
  <c r="U3140" i="65" s="1"/>
  <c r="Q3139" i="65"/>
  <c r="U3139" i="65" s="1"/>
  <c r="Q3138" i="65"/>
  <c r="U3138" i="65" s="1"/>
  <c r="Q3137" i="65"/>
  <c r="U3137" i="65" s="1"/>
  <c r="Q3136" i="65"/>
  <c r="U3136" i="65" s="1"/>
  <c r="Q3135" i="65"/>
  <c r="U3135" i="65" s="1"/>
  <c r="Q3134" i="65"/>
  <c r="U3134" i="65" s="1"/>
  <c r="Q3133" i="65"/>
  <c r="U3133" i="65" s="1"/>
  <c r="Q3132" i="65"/>
  <c r="U3132" i="65" s="1"/>
  <c r="Q3131" i="65"/>
  <c r="U3131" i="65" s="1"/>
  <c r="Q3130" i="65"/>
  <c r="U3130" i="65" s="1"/>
  <c r="Q3129" i="65"/>
  <c r="U3129" i="65" s="1"/>
  <c r="Q3128" i="65"/>
  <c r="U3128" i="65" s="1"/>
  <c r="Q3127" i="65"/>
  <c r="U3127" i="65" s="1"/>
  <c r="Q3126" i="65"/>
  <c r="U3126" i="65" s="1"/>
  <c r="Q3125" i="65"/>
  <c r="U3125" i="65" s="1"/>
  <c r="Q3124" i="65"/>
  <c r="U3124" i="65" s="1"/>
  <c r="Q3123" i="65"/>
  <c r="U3123" i="65" s="1"/>
  <c r="Q3122" i="65"/>
  <c r="U3122" i="65" s="1"/>
  <c r="Q3121" i="65"/>
  <c r="U3121" i="65" s="1"/>
  <c r="Q3120" i="65"/>
  <c r="U3120" i="65" s="1"/>
  <c r="Q3119" i="65"/>
  <c r="U3119" i="65" s="1"/>
  <c r="Q3118" i="65"/>
  <c r="U3118" i="65" s="1"/>
  <c r="Q3117" i="65"/>
  <c r="U3117" i="65" s="1"/>
  <c r="Q3116" i="65"/>
  <c r="U3116" i="65" s="1"/>
  <c r="Q3115" i="65"/>
  <c r="U3115" i="65" s="1"/>
  <c r="Q3114" i="65"/>
  <c r="U3114" i="65" s="1"/>
  <c r="Q3113" i="65"/>
  <c r="U3113" i="65" s="1"/>
  <c r="Q3112" i="65"/>
  <c r="U3112" i="65" s="1"/>
  <c r="Q3111" i="65"/>
  <c r="U3111" i="65" s="1"/>
  <c r="Q3110" i="65"/>
  <c r="U3110" i="65" s="1"/>
  <c r="Q3109" i="65"/>
  <c r="U3109" i="65" s="1"/>
  <c r="Q3108" i="65"/>
  <c r="U3108" i="65" s="1"/>
  <c r="Q3107" i="65"/>
  <c r="U3107" i="65" s="1"/>
  <c r="Q3106" i="65"/>
  <c r="U3106" i="65" s="1"/>
  <c r="Q3105" i="65"/>
  <c r="U3105" i="65" s="1"/>
  <c r="Q3104" i="65"/>
  <c r="U3104" i="65" s="1"/>
  <c r="Q3103" i="65"/>
  <c r="U3103" i="65" s="1"/>
  <c r="Q3102" i="65"/>
  <c r="U3102" i="65" s="1"/>
  <c r="Q3101" i="65"/>
  <c r="U3101" i="65" s="1"/>
  <c r="Q3100" i="65"/>
  <c r="U3100" i="65" s="1"/>
  <c r="Q3099" i="65"/>
  <c r="U3099" i="65" s="1"/>
  <c r="Q3098" i="65"/>
  <c r="U3098" i="65" s="1"/>
  <c r="Q3097" i="65"/>
  <c r="U3097" i="65" s="1"/>
  <c r="Q3096" i="65"/>
  <c r="U3096" i="65" s="1"/>
  <c r="Q3095" i="65"/>
  <c r="U3095" i="65" s="1"/>
  <c r="Q3094" i="65"/>
  <c r="U3094" i="65" s="1"/>
  <c r="Q3093" i="65"/>
  <c r="U3093" i="65" s="1"/>
  <c r="Q3092" i="65"/>
  <c r="U3092" i="65" s="1"/>
  <c r="Q3091" i="65"/>
  <c r="U3091" i="65" s="1"/>
  <c r="Q3090" i="65"/>
  <c r="U3090" i="65" s="1"/>
  <c r="Q3089" i="65"/>
  <c r="U3089" i="65" s="1"/>
  <c r="Q3088" i="65"/>
  <c r="U3088" i="65" s="1"/>
  <c r="Q3087" i="65"/>
  <c r="U3087" i="65" s="1"/>
  <c r="Q3086" i="65"/>
  <c r="U3086" i="65" s="1"/>
  <c r="Q3085" i="65"/>
  <c r="U3085" i="65" s="1"/>
  <c r="Q3084" i="65"/>
  <c r="U3084" i="65" s="1"/>
  <c r="Q3083" i="65"/>
  <c r="U3083" i="65" s="1"/>
  <c r="Q3082" i="65"/>
  <c r="U3082" i="65" s="1"/>
  <c r="Q3081" i="65"/>
  <c r="U3081" i="65" s="1"/>
  <c r="Q3080" i="65"/>
  <c r="U3080" i="65" s="1"/>
  <c r="Q3079" i="65"/>
  <c r="U3079" i="65" s="1"/>
  <c r="Q3078" i="65"/>
  <c r="U3078" i="65" s="1"/>
  <c r="Q3077" i="65"/>
  <c r="U3077" i="65" s="1"/>
  <c r="Q3076" i="65"/>
  <c r="U3076" i="65" s="1"/>
  <c r="Q3075" i="65"/>
  <c r="U3075" i="65" s="1"/>
  <c r="Q3074" i="65"/>
  <c r="U3074" i="65" s="1"/>
  <c r="Q3073" i="65"/>
  <c r="U3073" i="65" s="1"/>
  <c r="Q3072" i="65"/>
  <c r="U3072" i="65" s="1"/>
  <c r="Q3071" i="65"/>
  <c r="U3071" i="65" s="1"/>
  <c r="Q3070" i="65"/>
  <c r="U3070" i="65" s="1"/>
  <c r="Q3069" i="65"/>
  <c r="U3069" i="65" s="1"/>
  <c r="Q3068" i="65"/>
  <c r="U3068" i="65" s="1"/>
  <c r="Q3067" i="65"/>
  <c r="U3067" i="65" s="1"/>
  <c r="Q3066" i="65"/>
  <c r="U3066" i="65" s="1"/>
  <c r="Q3065" i="65"/>
  <c r="U3065" i="65" s="1"/>
  <c r="Q3064" i="65"/>
  <c r="U3064" i="65" s="1"/>
  <c r="Q3063" i="65"/>
  <c r="U3063" i="65" s="1"/>
  <c r="Q3062" i="65"/>
  <c r="U3062" i="65" s="1"/>
  <c r="Q3061" i="65"/>
  <c r="U3061" i="65" s="1"/>
  <c r="Q3060" i="65"/>
  <c r="U3060" i="65" s="1"/>
  <c r="Q3059" i="65"/>
  <c r="U3059" i="65" s="1"/>
  <c r="Q3058" i="65"/>
  <c r="U3058" i="65" s="1"/>
  <c r="Q3057" i="65"/>
  <c r="U3057" i="65" s="1"/>
  <c r="Q3056" i="65"/>
  <c r="U3056" i="65" s="1"/>
  <c r="Q3055" i="65"/>
  <c r="U3055" i="65" s="1"/>
  <c r="Q3054" i="65"/>
  <c r="U3054" i="65" s="1"/>
  <c r="Q3053" i="65"/>
  <c r="U3053" i="65" s="1"/>
  <c r="Q3052" i="65"/>
  <c r="U3052" i="65" s="1"/>
  <c r="Q3051" i="65"/>
  <c r="U3051" i="65" s="1"/>
  <c r="Q3050" i="65"/>
  <c r="U3050" i="65" s="1"/>
  <c r="Q3049" i="65"/>
  <c r="U3049" i="65" s="1"/>
  <c r="Q3048" i="65"/>
  <c r="U3048" i="65" s="1"/>
  <c r="Q3047" i="65"/>
  <c r="U3047" i="65" s="1"/>
  <c r="Q3046" i="65"/>
  <c r="U3046" i="65" s="1"/>
  <c r="Q3045" i="65"/>
  <c r="U3045" i="65" s="1"/>
  <c r="Q3044" i="65"/>
  <c r="U3044" i="65" s="1"/>
  <c r="Q3043" i="65"/>
  <c r="U3043" i="65" s="1"/>
  <c r="Q3042" i="65"/>
  <c r="U3042" i="65" s="1"/>
  <c r="Q3041" i="65"/>
  <c r="U3041" i="65" s="1"/>
  <c r="Q3040" i="65"/>
  <c r="U3040" i="65" s="1"/>
  <c r="Q3039" i="65"/>
  <c r="U3039" i="65" s="1"/>
  <c r="Q3038" i="65"/>
  <c r="U3038" i="65" s="1"/>
  <c r="Q3037" i="65"/>
  <c r="U3037" i="65" s="1"/>
  <c r="Q3036" i="65"/>
  <c r="U3036" i="65" s="1"/>
  <c r="Q3035" i="65"/>
  <c r="U3035" i="65" s="1"/>
  <c r="Q3034" i="65"/>
  <c r="U3034" i="65" s="1"/>
  <c r="Q3033" i="65"/>
  <c r="U3033" i="65" s="1"/>
  <c r="Q3032" i="65"/>
  <c r="U3032" i="65" s="1"/>
  <c r="Q3031" i="65"/>
  <c r="U3031" i="65" s="1"/>
  <c r="Q3030" i="65"/>
  <c r="U3030" i="65" s="1"/>
  <c r="Q3029" i="65"/>
  <c r="U3029" i="65" s="1"/>
  <c r="Q3028" i="65"/>
  <c r="U3028" i="65" s="1"/>
  <c r="Q3027" i="65"/>
  <c r="U3027" i="65" s="1"/>
  <c r="Q3026" i="65"/>
  <c r="U3026" i="65" s="1"/>
  <c r="Q3025" i="65"/>
  <c r="U3025" i="65" s="1"/>
  <c r="Q3024" i="65"/>
  <c r="U3024" i="65" s="1"/>
  <c r="Q3023" i="65"/>
  <c r="U3023" i="65" s="1"/>
  <c r="Q3022" i="65"/>
  <c r="U3022" i="65" s="1"/>
  <c r="Q3021" i="65"/>
  <c r="U3021" i="65" s="1"/>
  <c r="Q3020" i="65"/>
  <c r="U3020" i="65" s="1"/>
  <c r="Q3019" i="65"/>
  <c r="U3019" i="65" s="1"/>
  <c r="Q3018" i="65"/>
  <c r="U3018" i="65" s="1"/>
  <c r="Q3017" i="65"/>
  <c r="U3017" i="65" s="1"/>
  <c r="Q3016" i="65"/>
  <c r="U3016" i="65" s="1"/>
  <c r="Q3015" i="65"/>
  <c r="U3015" i="65" s="1"/>
  <c r="Q3014" i="65"/>
  <c r="U3014" i="65" s="1"/>
  <c r="Q3013" i="65"/>
  <c r="U3013" i="65" s="1"/>
  <c r="Q3012" i="65"/>
  <c r="U3012" i="65" s="1"/>
  <c r="Q3011" i="65"/>
  <c r="U3011" i="65" s="1"/>
  <c r="Q3010" i="65"/>
  <c r="U3010" i="65" s="1"/>
  <c r="Q3009" i="65"/>
  <c r="U3009" i="65" s="1"/>
  <c r="Q3008" i="65"/>
  <c r="U3008" i="65" s="1"/>
  <c r="Q3007" i="65"/>
  <c r="U3007" i="65" s="1"/>
  <c r="Q3006" i="65"/>
  <c r="U3006" i="65" s="1"/>
  <c r="Q3005" i="65"/>
  <c r="U3005" i="65" s="1"/>
  <c r="Q3004" i="65"/>
  <c r="U3004" i="65" s="1"/>
  <c r="Q3003" i="65"/>
  <c r="U3003" i="65" s="1"/>
  <c r="Q3002" i="65"/>
  <c r="U3002" i="65" s="1"/>
  <c r="Q3001" i="65"/>
  <c r="U3001" i="65" s="1"/>
  <c r="Q3000" i="65"/>
  <c r="U3000" i="65" s="1"/>
  <c r="Q2999" i="65"/>
  <c r="U2999" i="65" s="1"/>
  <c r="Q2998" i="65"/>
  <c r="U2998" i="65" s="1"/>
  <c r="Q2997" i="65"/>
  <c r="U2997" i="65" s="1"/>
  <c r="Q2996" i="65"/>
  <c r="U2996" i="65" s="1"/>
  <c r="Q2995" i="65"/>
  <c r="U2995" i="65" s="1"/>
  <c r="Q2994" i="65"/>
  <c r="U2994" i="65" s="1"/>
  <c r="Q2993" i="65"/>
  <c r="U2993" i="65" s="1"/>
  <c r="Q2992" i="65"/>
  <c r="U2992" i="65" s="1"/>
  <c r="Q2991" i="65"/>
  <c r="U2991" i="65" s="1"/>
  <c r="Q2990" i="65"/>
  <c r="U2990" i="65" s="1"/>
  <c r="Q2989" i="65"/>
  <c r="U2989" i="65" s="1"/>
  <c r="Q2988" i="65"/>
  <c r="U2988" i="65" s="1"/>
  <c r="Q2987" i="65"/>
  <c r="U2987" i="65" s="1"/>
  <c r="Q2986" i="65"/>
  <c r="U2986" i="65" s="1"/>
  <c r="Q2985" i="65"/>
  <c r="U2985" i="65" s="1"/>
  <c r="Q2984" i="65"/>
  <c r="U2984" i="65" s="1"/>
  <c r="Q2983" i="65"/>
  <c r="U2983" i="65" s="1"/>
  <c r="Q2982" i="65"/>
  <c r="U2982" i="65" s="1"/>
  <c r="Q2981" i="65"/>
  <c r="U2981" i="65" s="1"/>
  <c r="Q2980" i="65"/>
  <c r="U2980" i="65" s="1"/>
  <c r="Q2979" i="65"/>
  <c r="U2979" i="65" s="1"/>
  <c r="Q2978" i="65"/>
  <c r="U2978" i="65" s="1"/>
  <c r="Q2977" i="65"/>
  <c r="U2977" i="65" s="1"/>
  <c r="Q2976" i="65"/>
  <c r="U2976" i="65" s="1"/>
  <c r="Q2975" i="65"/>
  <c r="U2975" i="65" s="1"/>
  <c r="Q2974" i="65"/>
  <c r="U2974" i="65" s="1"/>
  <c r="Q2973" i="65"/>
  <c r="U2973" i="65" s="1"/>
  <c r="Q2972" i="65"/>
  <c r="U2972" i="65" s="1"/>
  <c r="Q2971" i="65"/>
  <c r="U2971" i="65" s="1"/>
  <c r="Q2970" i="65"/>
  <c r="U2970" i="65" s="1"/>
  <c r="Q2969" i="65"/>
  <c r="U2969" i="65" s="1"/>
  <c r="Q2968" i="65"/>
  <c r="U2968" i="65" s="1"/>
  <c r="Q2967" i="65"/>
  <c r="U2967" i="65" s="1"/>
  <c r="Q2966" i="65"/>
  <c r="U2966" i="65" s="1"/>
  <c r="Q2965" i="65"/>
  <c r="U2965" i="65" s="1"/>
  <c r="Q2964" i="65"/>
  <c r="U2964" i="65" s="1"/>
  <c r="Q2963" i="65"/>
  <c r="U2963" i="65" s="1"/>
  <c r="Q2962" i="65"/>
  <c r="U2962" i="65" s="1"/>
  <c r="Q2961" i="65"/>
  <c r="U2961" i="65" s="1"/>
  <c r="Q2960" i="65"/>
  <c r="U2960" i="65" s="1"/>
  <c r="Q2959" i="65"/>
  <c r="U2959" i="65" s="1"/>
  <c r="Q2958" i="65"/>
  <c r="U2958" i="65" s="1"/>
  <c r="Q2957" i="65"/>
  <c r="U2957" i="65" s="1"/>
  <c r="Q2956" i="65"/>
  <c r="U2956" i="65" s="1"/>
  <c r="Q2955" i="65"/>
  <c r="U2955" i="65" s="1"/>
  <c r="Q2954" i="65"/>
  <c r="U2954" i="65" s="1"/>
  <c r="Q2953" i="65"/>
  <c r="U2953" i="65" s="1"/>
  <c r="Q2952" i="65"/>
  <c r="U2952" i="65" s="1"/>
  <c r="Q2951" i="65"/>
  <c r="U2951" i="65" s="1"/>
  <c r="Q2950" i="65"/>
  <c r="U2950" i="65" s="1"/>
  <c r="Q2949" i="65"/>
  <c r="U2949" i="65" s="1"/>
  <c r="Q2948" i="65"/>
  <c r="U2948" i="65" s="1"/>
  <c r="Q2947" i="65"/>
  <c r="U2947" i="65" s="1"/>
  <c r="Q2946" i="65"/>
  <c r="U2946" i="65" s="1"/>
  <c r="Q2945" i="65"/>
  <c r="U2945" i="65" s="1"/>
  <c r="Q2944" i="65"/>
  <c r="U2944" i="65" s="1"/>
  <c r="Q2943" i="65"/>
  <c r="U2943" i="65" s="1"/>
  <c r="Q2942" i="65"/>
  <c r="U2942" i="65" s="1"/>
  <c r="Q2941" i="65"/>
  <c r="U2941" i="65" s="1"/>
  <c r="Q2940" i="65"/>
  <c r="U2940" i="65" s="1"/>
  <c r="Q2939" i="65"/>
  <c r="U2939" i="65" s="1"/>
  <c r="Q2938" i="65"/>
  <c r="U2938" i="65" s="1"/>
  <c r="Q2937" i="65"/>
  <c r="U2937" i="65" s="1"/>
  <c r="Q2936" i="65"/>
  <c r="U2936" i="65" s="1"/>
  <c r="Q2935" i="65"/>
  <c r="U2935" i="65" s="1"/>
  <c r="Q2934" i="65"/>
  <c r="U2934" i="65" s="1"/>
  <c r="Q2933" i="65"/>
  <c r="U2933" i="65" s="1"/>
  <c r="Q2932" i="65"/>
  <c r="U2932" i="65" s="1"/>
  <c r="Q2931" i="65"/>
  <c r="U2931" i="65" s="1"/>
  <c r="Q2930" i="65"/>
  <c r="U2930" i="65" s="1"/>
  <c r="Q2929" i="65"/>
  <c r="U2929" i="65" s="1"/>
  <c r="Q2928" i="65"/>
  <c r="U2928" i="65" s="1"/>
  <c r="Q2927" i="65"/>
  <c r="U2927" i="65" s="1"/>
  <c r="Q2926" i="65"/>
  <c r="U2926" i="65" s="1"/>
  <c r="Q2925" i="65"/>
  <c r="U2925" i="65" s="1"/>
  <c r="Q2924" i="65"/>
  <c r="U2924" i="65" s="1"/>
  <c r="Q2923" i="65"/>
  <c r="U2923" i="65" s="1"/>
  <c r="Q2922" i="65"/>
  <c r="U2922" i="65" s="1"/>
  <c r="Q2921" i="65"/>
  <c r="U2921" i="65" s="1"/>
  <c r="Q2920" i="65"/>
  <c r="U2920" i="65" s="1"/>
  <c r="Q2919" i="65"/>
  <c r="U2919" i="65" s="1"/>
  <c r="Q2918" i="65"/>
  <c r="U2918" i="65" s="1"/>
  <c r="Q2917" i="65"/>
  <c r="U2917" i="65" s="1"/>
  <c r="Q2916" i="65"/>
  <c r="U2916" i="65" s="1"/>
  <c r="Q2915" i="65"/>
  <c r="U2915" i="65" s="1"/>
  <c r="Q2914" i="65"/>
  <c r="U2914" i="65" s="1"/>
  <c r="Q2913" i="65"/>
  <c r="U2913" i="65" s="1"/>
  <c r="Q2912" i="65"/>
  <c r="U2912" i="65" s="1"/>
  <c r="Q2911" i="65"/>
  <c r="U2911" i="65" s="1"/>
  <c r="Q2910" i="65"/>
  <c r="U2910" i="65" s="1"/>
  <c r="Q2909" i="65"/>
  <c r="U2909" i="65" s="1"/>
  <c r="Q2908" i="65"/>
  <c r="U2908" i="65" s="1"/>
  <c r="Q2907" i="65"/>
  <c r="U2907" i="65" s="1"/>
  <c r="Q2906" i="65"/>
  <c r="U2906" i="65" s="1"/>
  <c r="Q2905" i="65"/>
  <c r="U2905" i="65" s="1"/>
  <c r="Q2904" i="65"/>
  <c r="U2904" i="65" s="1"/>
  <c r="Q2903" i="65"/>
  <c r="U2903" i="65" s="1"/>
  <c r="Q2902" i="65"/>
  <c r="U2902" i="65" s="1"/>
  <c r="Q2901" i="65"/>
  <c r="U2901" i="65" s="1"/>
  <c r="Q2900" i="65"/>
  <c r="U2900" i="65" s="1"/>
  <c r="Q2899" i="65"/>
  <c r="U2899" i="65" s="1"/>
  <c r="Q2898" i="65"/>
  <c r="U2898" i="65" s="1"/>
  <c r="Q2897" i="65"/>
  <c r="U2897" i="65" s="1"/>
  <c r="Q2896" i="65"/>
  <c r="U2896" i="65" s="1"/>
  <c r="Q2895" i="65"/>
  <c r="U2895" i="65" s="1"/>
  <c r="Q2894" i="65"/>
  <c r="U2894" i="65" s="1"/>
  <c r="Q2893" i="65"/>
  <c r="U2893" i="65" s="1"/>
  <c r="Q2892" i="65"/>
  <c r="U2892" i="65" s="1"/>
  <c r="Q2891" i="65"/>
  <c r="U2891" i="65" s="1"/>
  <c r="Q2890" i="65"/>
  <c r="U2890" i="65" s="1"/>
  <c r="Q2889" i="65"/>
  <c r="U2889" i="65" s="1"/>
  <c r="Q2888" i="65"/>
  <c r="U2888" i="65" s="1"/>
  <c r="Q2887" i="65"/>
  <c r="U2887" i="65" s="1"/>
  <c r="Q2886" i="65"/>
  <c r="U2886" i="65" s="1"/>
  <c r="Q2885" i="65"/>
  <c r="U2885" i="65" s="1"/>
  <c r="Q2884" i="65"/>
  <c r="U2884" i="65" s="1"/>
  <c r="Q2883" i="65"/>
  <c r="U2883" i="65" s="1"/>
  <c r="Q2882" i="65"/>
  <c r="U2882" i="65" s="1"/>
  <c r="Q2881" i="65"/>
  <c r="U2881" i="65" s="1"/>
  <c r="Q2880" i="65"/>
  <c r="U2880" i="65" s="1"/>
  <c r="Q2879" i="65"/>
  <c r="U2879" i="65" s="1"/>
  <c r="Q2878" i="65"/>
  <c r="U2878" i="65" s="1"/>
  <c r="Q2877" i="65"/>
  <c r="U2877" i="65" s="1"/>
  <c r="Q2876" i="65"/>
  <c r="U2876" i="65" s="1"/>
  <c r="Q2875" i="65"/>
  <c r="U2875" i="65" s="1"/>
  <c r="Q2874" i="65"/>
  <c r="U2874" i="65" s="1"/>
  <c r="Q2873" i="65"/>
  <c r="U2873" i="65" s="1"/>
  <c r="Q2872" i="65"/>
  <c r="U2872" i="65" s="1"/>
  <c r="Q2871" i="65"/>
  <c r="U2871" i="65" s="1"/>
  <c r="Q2870" i="65"/>
  <c r="U2870" i="65" s="1"/>
  <c r="Q2869" i="65"/>
  <c r="U2869" i="65" s="1"/>
  <c r="Q2868" i="65"/>
  <c r="U2868" i="65" s="1"/>
  <c r="Q2867" i="65"/>
  <c r="U2867" i="65" s="1"/>
  <c r="Q2866" i="65"/>
  <c r="U2866" i="65" s="1"/>
  <c r="Q2865" i="65"/>
  <c r="U2865" i="65" s="1"/>
  <c r="Q2864" i="65"/>
  <c r="U2864" i="65" s="1"/>
  <c r="Q2863" i="65"/>
  <c r="U2863" i="65" s="1"/>
  <c r="Q2862" i="65"/>
  <c r="U2862" i="65" s="1"/>
  <c r="Q2861" i="65"/>
  <c r="U2861" i="65" s="1"/>
  <c r="Q2860" i="65"/>
  <c r="U2860" i="65" s="1"/>
  <c r="Q2859" i="65"/>
  <c r="U2859" i="65" s="1"/>
  <c r="Q2858" i="65"/>
  <c r="U2858" i="65" s="1"/>
  <c r="Q2857" i="65"/>
  <c r="U2857" i="65" s="1"/>
  <c r="Q2856" i="65"/>
  <c r="U2856" i="65" s="1"/>
  <c r="Q2855" i="65"/>
  <c r="U2855" i="65" s="1"/>
  <c r="Q2854" i="65"/>
  <c r="U2854" i="65" s="1"/>
  <c r="Q2853" i="65"/>
  <c r="U2853" i="65" s="1"/>
  <c r="Q2852" i="65"/>
  <c r="U2852" i="65" s="1"/>
  <c r="Q2851" i="65"/>
  <c r="U2851" i="65" s="1"/>
  <c r="Q2850" i="65"/>
  <c r="U2850" i="65" s="1"/>
  <c r="Q2849" i="65"/>
  <c r="U2849" i="65" s="1"/>
  <c r="Q2848" i="65"/>
  <c r="U2848" i="65" s="1"/>
  <c r="Q2847" i="65"/>
  <c r="U2847" i="65" s="1"/>
  <c r="Q2846" i="65"/>
  <c r="U2846" i="65" s="1"/>
  <c r="Q2845" i="65"/>
  <c r="U2845" i="65" s="1"/>
  <c r="Q2844" i="65"/>
  <c r="U2844" i="65" s="1"/>
  <c r="Q2843" i="65"/>
  <c r="U2843" i="65" s="1"/>
  <c r="Q2842" i="65"/>
  <c r="U2842" i="65" s="1"/>
  <c r="Q2841" i="65"/>
  <c r="U2841" i="65" s="1"/>
  <c r="Q2840" i="65"/>
  <c r="U2840" i="65" s="1"/>
  <c r="Q2839" i="65"/>
  <c r="U2839" i="65" s="1"/>
  <c r="Q2838" i="65"/>
  <c r="U2838" i="65" s="1"/>
  <c r="Q2837" i="65"/>
  <c r="U2837" i="65" s="1"/>
  <c r="Q2836" i="65"/>
  <c r="U2836" i="65" s="1"/>
  <c r="Q2835" i="65"/>
  <c r="U2835" i="65" s="1"/>
  <c r="Q2834" i="65"/>
  <c r="U2834" i="65" s="1"/>
  <c r="Q2833" i="65"/>
  <c r="U2833" i="65" s="1"/>
  <c r="Q2832" i="65"/>
  <c r="U2832" i="65" s="1"/>
  <c r="Q2831" i="65"/>
  <c r="U2831" i="65" s="1"/>
  <c r="Q2830" i="65"/>
  <c r="U2830" i="65" s="1"/>
  <c r="Q2829" i="65"/>
  <c r="U2829" i="65" s="1"/>
  <c r="Q2828" i="65"/>
  <c r="U2828" i="65" s="1"/>
  <c r="Q2827" i="65"/>
  <c r="U2827" i="65" s="1"/>
  <c r="Q2826" i="65"/>
  <c r="U2826" i="65" s="1"/>
  <c r="Q2825" i="65"/>
  <c r="U2825" i="65" s="1"/>
  <c r="Q2824" i="65"/>
  <c r="U2824" i="65" s="1"/>
  <c r="Q2823" i="65"/>
  <c r="U2823" i="65" s="1"/>
  <c r="Q2822" i="65"/>
  <c r="U2822" i="65" s="1"/>
  <c r="Q2821" i="65"/>
  <c r="U2821" i="65" s="1"/>
  <c r="Q2820" i="65"/>
  <c r="U2820" i="65" s="1"/>
  <c r="Q2819" i="65"/>
  <c r="U2819" i="65" s="1"/>
  <c r="Q2818" i="65"/>
  <c r="U2818" i="65" s="1"/>
  <c r="Q2817" i="65"/>
  <c r="U2817" i="65" s="1"/>
  <c r="Q2816" i="65"/>
  <c r="U2816" i="65" s="1"/>
  <c r="Q2815" i="65"/>
  <c r="U2815" i="65" s="1"/>
  <c r="Q2814" i="65"/>
  <c r="U2814" i="65" s="1"/>
  <c r="Q2813" i="65"/>
  <c r="U2813" i="65" s="1"/>
  <c r="Q2812" i="65"/>
  <c r="U2812" i="65" s="1"/>
  <c r="Q2811" i="65"/>
  <c r="U2811" i="65" s="1"/>
  <c r="Q2810" i="65"/>
  <c r="U2810" i="65" s="1"/>
  <c r="Q2809" i="65"/>
  <c r="U2809" i="65" s="1"/>
  <c r="Q2808" i="65"/>
  <c r="U2808" i="65" s="1"/>
  <c r="Q2807" i="65"/>
  <c r="U2807" i="65" s="1"/>
  <c r="Q2806" i="65"/>
  <c r="U2806" i="65" s="1"/>
  <c r="Q2805" i="65"/>
  <c r="U2805" i="65" s="1"/>
  <c r="Q2804" i="65"/>
  <c r="U2804" i="65" s="1"/>
  <c r="Q2803" i="65"/>
  <c r="U2803" i="65" s="1"/>
  <c r="Q2802" i="65"/>
  <c r="U2802" i="65" s="1"/>
  <c r="Q2801" i="65"/>
  <c r="U2801" i="65" s="1"/>
  <c r="Q2800" i="65"/>
  <c r="U2800" i="65" s="1"/>
  <c r="Q2799" i="65"/>
  <c r="U2799" i="65" s="1"/>
  <c r="Q2798" i="65"/>
  <c r="U2798" i="65" s="1"/>
  <c r="Q2797" i="65"/>
  <c r="U2797" i="65" s="1"/>
  <c r="Q2796" i="65"/>
  <c r="U2796" i="65" s="1"/>
  <c r="Q2795" i="65"/>
  <c r="U2795" i="65" s="1"/>
  <c r="Q2794" i="65"/>
  <c r="U2794" i="65" s="1"/>
  <c r="Q2793" i="65"/>
  <c r="U2793" i="65" s="1"/>
  <c r="Q2792" i="65"/>
  <c r="U2792" i="65" s="1"/>
  <c r="Q2791" i="65"/>
  <c r="U2791" i="65" s="1"/>
  <c r="Q2790" i="65"/>
  <c r="U2790" i="65" s="1"/>
  <c r="Q2789" i="65"/>
  <c r="U2789" i="65" s="1"/>
  <c r="Q2788" i="65"/>
  <c r="U2788" i="65" s="1"/>
  <c r="Q2787" i="65"/>
  <c r="U2787" i="65" s="1"/>
  <c r="Q2786" i="65"/>
  <c r="U2786" i="65" s="1"/>
  <c r="Q2785" i="65"/>
  <c r="U2785" i="65" s="1"/>
  <c r="Q2784" i="65"/>
  <c r="U2784" i="65" s="1"/>
  <c r="Q2783" i="65"/>
  <c r="U2783" i="65" s="1"/>
  <c r="Q2782" i="65"/>
  <c r="U2782" i="65" s="1"/>
  <c r="Q2781" i="65"/>
  <c r="U2781" i="65" s="1"/>
  <c r="Q2780" i="65"/>
  <c r="U2780" i="65" s="1"/>
  <c r="Q2779" i="65"/>
  <c r="U2779" i="65" s="1"/>
  <c r="Q2778" i="65"/>
  <c r="U2778" i="65" s="1"/>
  <c r="Q2777" i="65"/>
  <c r="U2777" i="65" s="1"/>
  <c r="Q2776" i="65"/>
  <c r="U2776" i="65" s="1"/>
  <c r="Q2775" i="65"/>
  <c r="U2775" i="65" s="1"/>
  <c r="Q2774" i="65"/>
  <c r="U2774" i="65" s="1"/>
  <c r="Q2773" i="65"/>
  <c r="U2773" i="65" s="1"/>
  <c r="Q2772" i="65"/>
  <c r="U2772" i="65" s="1"/>
  <c r="Q2771" i="65"/>
  <c r="U2771" i="65" s="1"/>
  <c r="Q2770" i="65"/>
  <c r="U2770" i="65" s="1"/>
  <c r="Q2769" i="65"/>
  <c r="U2769" i="65" s="1"/>
  <c r="Q2768" i="65"/>
  <c r="U2768" i="65" s="1"/>
  <c r="Q2767" i="65"/>
  <c r="U2767" i="65" s="1"/>
  <c r="Q2766" i="65"/>
  <c r="U2766" i="65" s="1"/>
  <c r="Q2765" i="65"/>
  <c r="U2765" i="65" s="1"/>
  <c r="Q2764" i="65"/>
  <c r="U2764" i="65" s="1"/>
  <c r="Q2763" i="65"/>
  <c r="U2763" i="65" s="1"/>
  <c r="Q2762" i="65"/>
  <c r="U2762" i="65" s="1"/>
  <c r="Q2761" i="65"/>
  <c r="U2761" i="65" s="1"/>
  <c r="Q2760" i="65"/>
  <c r="U2760" i="65" s="1"/>
  <c r="Q2759" i="65"/>
  <c r="U2759" i="65" s="1"/>
  <c r="Q2758" i="65"/>
  <c r="U2758" i="65" s="1"/>
  <c r="Q2757" i="65"/>
  <c r="U2757" i="65" s="1"/>
  <c r="Q2756" i="65"/>
  <c r="U2756" i="65" s="1"/>
  <c r="Q2755" i="65"/>
  <c r="U2755" i="65" s="1"/>
  <c r="Q2754" i="65"/>
  <c r="U2754" i="65" s="1"/>
  <c r="Q2753" i="65"/>
  <c r="U2753" i="65" s="1"/>
  <c r="Q2752" i="65"/>
  <c r="U2752" i="65" s="1"/>
  <c r="Q2751" i="65"/>
  <c r="U2751" i="65" s="1"/>
  <c r="Q2750" i="65"/>
  <c r="U2750" i="65" s="1"/>
  <c r="Q2749" i="65"/>
  <c r="U2749" i="65" s="1"/>
  <c r="Q2748" i="65"/>
  <c r="U2748" i="65" s="1"/>
  <c r="Q2747" i="65"/>
  <c r="U2747" i="65" s="1"/>
  <c r="Q2746" i="65"/>
  <c r="U2746" i="65" s="1"/>
  <c r="Q2745" i="65"/>
  <c r="U2745" i="65" s="1"/>
  <c r="Q2744" i="65"/>
  <c r="U2744" i="65" s="1"/>
  <c r="Q2743" i="65"/>
  <c r="U2743" i="65" s="1"/>
  <c r="Q2742" i="65"/>
  <c r="U2742" i="65" s="1"/>
  <c r="Q2741" i="65"/>
  <c r="U2741" i="65" s="1"/>
  <c r="Q2740" i="65"/>
  <c r="U2740" i="65" s="1"/>
  <c r="Q2739" i="65"/>
  <c r="U2739" i="65" s="1"/>
  <c r="Q2738" i="65"/>
  <c r="U2738" i="65" s="1"/>
  <c r="Q2737" i="65"/>
  <c r="U2737" i="65" s="1"/>
  <c r="Q2736" i="65"/>
  <c r="U2736" i="65" s="1"/>
  <c r="Q2735" i="65"/>
  <c r="U2735" i="65" s="1"/>
  <c r="Q2734" i="65"/>
  <c r="U2734" i="65" s="1"/>
  <c r="Q2733" i="65"/>
  <c r="U2733" i="65" s="1"/>
  <c r="Q2732" i="65"/>
  <c r="U2732" i="65" s="1"/>
  <c r="Q2731" i="65"/>
  <c r="U2731" i="65" s="1"/>
  <c r="Q2730" i="65"/>
  <c r="U2730" i="65" s="1"/>
  <c r="Q2729" i="65"/>
  <c r="U2729" i="65" s="1"/>
  <c r="Q2728" i="65"/>
  <c r="U2728" i="65" s="1"/>
  <c r="Q2727" i="65"/>
  <c r="U2727" i="65" s="1"/>
  <c r="Q2726" i="65"/>
  <c r="U2726" i="65" s="1"/>
  <c r="Q2725" i="65"/>
  <c r="U2725" i="65" s="1"/>
  <c r="Q2724" i="65"/>
  <c r="U2724" i="65" s="1"/>
  <c r="Q2723" i="65"/>
  <c r="U2723" i="65" s="1"/>
  <c r="Q2722" i="65"/>
  <c r="U2722" i="65" s="1"/>
  <c r="Q2721" i="65"/>
  <c r="U2721" i="65" s="1"/>
  <c r="Q2720" i="65"/>
  <c r="U2720" i="65" s="1"/>
  <c r="Q2719" i="65"/>
  <c r="U2719" i="65" s="1"/>
  <c r="Q2718" i="65"/>
  <c r="U2718" i="65" s="1"/>
  <c r="Q2717" i="65"/>
  <c r="U2717" i="65" s="1"/>
  <c r="Q2716" i="65"/>
  <c r="U2716" i="65" s="1"/>
  <c r="Q2715" i="65"/>
  <c r="U2715" i="65" s="1"/>
  <c r="Q2714" i="65"/>
  <c r="U2714" i="65" s="1"/>
  <c r="Q2713" i="65"/>
  <c r="U2713" i="65" s="1"/>
  <c r="Q2712" i="65"/>
  <c r="U2712" i="65" s="1"/>
  <c r="Q2711" i="65"/>
  <c r="U2711" i="65" s="1"/>
  <c r="Q2710" i="65"/>
  <c r="U2710" i="65" s="1"/>
  <c r="Q2709" i="65"/>
  <c r="U2709" i="65" s="1"/>
  <c r="Q2708" i="65"/>
  <c r="U2708" i="65" s="1"/>
  <c r="Q2707" i="65"/>
  <c r="U2707" i="65" s="1"/>
  <c r="Q2706" i="65"/>
  <c r="U2706" i="65" s="1"/>
  <c r="Q2705" i="65"/>
  <c r="U2705" i="65" s="1"/>
  <c r="Q2704" i="65"/>
  <c r="U2704" i="65" s="1"/>
  <c r="Q2703" i="65"/>
  <c r="U2703" i="65" s="1"/>
  <c r="Q2702" i="65"/>
  <c r="U2702" i="65" s="1"/>
  <c r="Q2701" i="65"/>
  <c r="U2701" i="65" s="1"/>
  <c r="Q2700" i="65"/>
  <c r="U2700" i="65" s="1"/>
  <c r="Q2699" i="65"/>
  <c r="U2699" i="65" s="1"/>
  <c r="Q2698" i="65"/>
  <c r="U2698" i="65" s="1"/>
  <c r="Q2697" i="65"/>
  <c r="U2697" i="65" s="1"/>
  <c r="Q2696" i="65"/>
  <c r="U2696" i="65" s="1"/>
  <c r="Q2695" i="65"/>
  <c r="U2695" i="65" s="1"/>
  <c r="Q2694" i="65"/>
  <c r="U2694" i="65" s="1"/>
  <c r="Q2693" i="65"/>
  <c r="U2693" i="65" s="1"/>
  <c r="Q2692" i="65"/>
  <c r="U2692" i="65" s="1"/>
  <c r="Q2691" i="65"/>
  <c r="U2691" i="65" s="1"/>
  <c r="Q2690" i="65"/>
  <c r="U2690" i="65" s="1"/>
  <c r="Q2689" i="65"/>
  <c r="U2689" i="65" s="1"/>
  <c r="Q2688" i="65"/>
  <c r="U2688" i="65" s="1"/>
  <c r="Q2687" i="65"/>
  <c r="U2687" i="65" s="1"/>
  <c r="Q2686" i="65"/>
  <c r="U2686" i="65" s="1"/>
  <c r="Q2685" i="65"/>
  <c r="U2685" i="65" s="1"/>
  <c r="Q2684" i="65"/>
  <c r="U2684" i="65" s="1"/>
  <c r="Q2683" i="65"/>
  <c r="U2683" i="65" s="1"/>
  <c r="Q2682" i="65"/>
  <c r="U2682" i="65" s="1"/>
  <c r="Q2681" i="65"/>
  <c r="U2681" i="65" s="1"/>
  <c r="Q2680" i="65"/>
  <c r="U2680" i="65" s="1"/>
  <c r="Q2679" i="65"/>
  <c r="U2679" i="65" s="1"/>
  <c r="Q2678" i="65"/>
  <c r="U2678" i="65" s="1"/>
  <c r="Q2677" i="65"/>
  <c r="U2677" i="65" s="1"/>
  <c r="Q2676" i="65"/>
  <c r="U2676" i="65" s="1"/>
  <c r="Q2675" i="65"/>
  <c r="U2675" i="65" s="1"/>
  <c r="Q2674" i="65"/>
  <c r="U2674" i="65" s="1"/>
  <c r="Q2673" i="65"/>
  <c r="U2673" i="65" s="1"/>
  <c r="Q2672" i="65"/>
  <c r="U2672" i="65" s="1"/>
  <c r="Q2671" i="65"/>
  <c r="U2671" i="65" s="1"/>
  <c r="Q2670" i="65"/>
  <c r="U2670" i="65" s="1"/>
  <c r="Q2669" i="65"/>
  <c r="U2669" i="65" s="1"/>
  <c r="Q2668" i="65"/>
  <c r="U2668" i="65" s="1"/>
  <c r="Q2667" i="65"/>
  <c r="U2667" i="65" s="1"/>
  <c r="Q2666" i="65"/>
  <c r="U2666" i="65" s="1"/>
  <c r="Q2665" i="65"/>
  <c r="U2665" i="65" s="1"/>
  <c r="Q2664" i="65"/>
  <c r="U2664" i="65" s="1"/>
  <c r="Q2663" i="65"/>
  <c r="U2663" i="65" s="1"/>
  <c r="Q2662" i="65"/>
  <c r="U2662" i="65" s="1"/>
  <c r="Q2661" i="65"/>
  <c r="U2661" i="65" s="1"/>
  <c r="Q2660" i="65"/>
  <c r="U2660" i="65" s="1"/>
  <c r="Q2659" i="65"/>
  <c r="U2659" i="65" s="1"/>
  <c r="Q2658" i="65"/>
  <c r="U2658" i="65" s="1"/>
  <c r="Q2657" i="65"/>
  <c r="U2657" i="65" s="1"/>
  <c r="Q2656" i="65"/>
  <c r="U2656" i="65" s="1"/>
  <c r="Q2655" i="65"/>
  <c r="U2655" i="65" s="1"/>
  <c r="Q2654" i="65"/>
  <c r="U2654" i="65" s="1"/>
  <c r="Q2653" i="65"/>
  <c r="U2653" i="65" s="1"/>
  <c r="Q2652" i="65"/>
  <c r="U2652" i="65" s="1"/>
  <c r="Q2651" i="65"/>
  <c r="U2651" i="65" s="1"/>
  <c r="Q2650" i="65"/>
  <c r="U2650" i="65" s="1"/>
  <c r="Q2649" i="65"/>
  <c r="U2649" i="65" s="1"/>
  <c r="Q2648" i="65"/>
  <c r="U2648" i="65" s="1"/>
  <c r="Q2647" i="65"/>
  <c r="U2647" i="65" s="1"/>
  <c r="Q2646" i="65"/>
  <c r="U2646" i="65" s="1"/>
  <c r="Q2645" i="65"/>
  <c r="U2645" i="65" s="1"/>
  <c r="Q2644" i="65"/>
  <c r="U2644" i="65" s="1"/>
  <c r="Q2643" i="65"/>
  <c r="U2643" i="65" s="1"/>
  <c r="Q2642" i="65"/>
  <c r="U2642" i="65" s="1"/>
  <c r="Q2641" i="65"/>
  <c r="U2641" i="65" s="1"/>
  <c r="Q2640" i="65"/>
  <c r="U2640" i="65" s="1"/>
  <c r="Q2639" i="65"/>
  <c r="U2639" i="65" s="1"/>
  <c r="Q2638" i="65"/>
  <c r="U2638" i="65" s="1"/>
  <c r="Q2637" i="65"/>
  <c r="U2637" i="65" s="1"/>
  <c r="Q2636" i="65"/>
  <c r="U2636" i="65" s="1"/>
  <c r="Q2635" i="65"/>
  <c r="U2635" i="65" s="1"/>
  <c r="Q2634" i="65"/>
  <c r="U2634" i="65" s="1"/>
  <c r="Q2633" i="65"/>
  <c r="U2633" i="65" s="1"/>
  <c r="Q2632" i="65"/>
  <c r="U2632" i="65" s="1"/>
  <c r="Q2631" i="65"/>
  <c r="U2631" i="65" s="1"/>
  <c r="Q2630" i="65"/>
  <c r="U2630" i="65" s="1"/>
  <c r="Q2629" i="65"/>
  <c r="U2629" i="65" s="1"/>
  <c r="Q2628" i="65"/>
  <c r="U2628" i="65" s="1"/>
  <c r="Q2627" i="65"/>
  <c r="U2627" i="65" s="1"/>
  <c r="Q2626" i="65"/>
  <c r="U2626" i="65" s="1"/>
  <c r="Q2625" i="65"/>
  <c r="U2625" i="65" s="1"/>
  <c r="Q2624" i="65"/>
  <c r="U2624" i="65" s="1"/>
  <c r="Q2623" i="65"/>
  <c r="U2623" i="65" s="1"/>
  <c r="Q2622" i="65"/>
  <c r="U2622" i="65" s="1"/>
  <c r="Q2621" i="65"/>
  <c r="U2621" i="65" s="1"/>
  <c r="Q2620" i="65"/>
  <c r="U2620" i="65" s="1"/>
  <c r="Q2619" i="65"/>
  <c r="U2619" i="65" s="1"/>
  <c r="Q2618" i="65"/>
  <c r="U2618" i="65" s="1"/>
  <c r="Q2617" i="65"/>
  <c r="U2617" i="65" s="1"/>
  <c r="Q2616" i="65"/>
  <c r="U2616" i="65" s="1"/>
  <c r="Q2615" i="65"/>
  <c r="U2615" i="65" s="1"/>
  <c r="Q2614" i="65"/>
  <c r="U2614" i="65" s="1"/>
  <c r="Q2613" i="65"/>
  <c r="U2613" i="65" s="1"/>
  <c r="Q2612" i="65"/>
  <c r="U2612" i="65" s="1"/>
  <c r="Q2611" i="65"/>
  <c r="U2611" i="65" s="1"/>
  <c r="Q2610" i="65"/>
  <c r="U2610" i="65" s="1"/>
  <c r="Q2609" i="65"/>
  <c r="U2609" i="65" s="1"/>
  <c r="Q2608" i="65"/>
  <c r="U2608" i="65" s="1"/>
  <c r="Q2607" i="65"/>
  <c r="U2607" i="65" s="1"/>
  <c r="Q2606" i="65"/>
  <c r="U2606" i="65" s="1"/>
  <c r="Q2605" i="65"/>
  <c r="U2605" i="65" s="1"/>
  <c r="Q2604" i="65"/>
  <c r="U2604" i="65" s="1"/>
  <c r="Q2603" i="65"/>
  <c r="U2603" i="65" s="1"/>
  <c r="Q2602" i="65"/>
  <c r="U2602" i="65" s="1"/>
  <c r="Q2601" i="65"/>
  <c r="U2601" i="65" s="1"/>
  <c r="Q2600" i="65"/>
  <c r="U2600" i="65" s="1"/>
  <c r="Q2599" i="65"/>
  <c r="U2599" i="65" s="1"/>
  <c r="Q2598" i="65"/>
  <c r="U2598" i="65" s="1"/>
  <c r="Q2597" i="65"/>
  <c r="U2597" i="65" s="1"/>
  <c r="Q2596" i="65"/>
  <c r="U2596" i="65" s="1"/>
  <c r="Q2595" i="65"/>
  <c r="U2595" i="65" s="1"/>
  <c r="Q2594" i="65"/>
  <c r="U2594" i="65" s="1"/>
  <c r="Q2593" i="65"/>
  <c r="U2593" i="65" s="1"/>
  <c r="Q2592" i="65"/>
  <c r="U2592" i="65" s="1"/>
  <c r="Q2591" i="65"/>
  <c r="U2591" i="65" s="1"/>
  <c r="Q2590" i="65"/>
  <c r="U2590" i="65" s="1"/>
  <c r="Q2589" i="65"/>
  <c r="U2589" i="65" s="1"/>
  <c r="Q2588" i="65"/>
  <c r="U2588" i="65" s="1"/>
  <c r="Q2587" i="65"/>
  <c r="U2587" i="65" s="1"/>
  <c r="Q2586" i="65"/>
  <c r="U2586" i="65" s="1"/>
  <c r="Q2585" i="65"/>
  <c r="U2585" i="65" s="1"/>
  <c r="Q2584" i="65"/>
  <c r="U2584" i="65" s="1"/>
  <c r="Q2583" i="65"/>
  <c r="U2583" i="65" s="1"/>
  <c r="Q2582" i="65"/>
  <c r="U2582" i="65" s="1"/>
  <c r="Q2581" i="65"/>
  <c r="U2581" i="65" s="1"/>
  <c r="Q2580" i="65"/>
  <c r="U2580" i="65" s="1"/>
  <c r="Q2579" i="65"/>
  <c r="U2579" i="65" s="1"/>
  <c r="Q2578" i="65"/>
  <c r="U2578" i="65" s="1"/>
  <c r="Q2577" i="65"/>
  <c r="U2577" i="65" s="1"/>
  <c r="Q2576" i="65"/>
  <c r="U2576" i="65" s="1"/>
  <c r="Q2575" i="65"/>
  <c r="U2575" i="65" s="1"/>
  <c r="Q2574" i="65"/>
  <c r="U2574" i="65" s="1"/>
  <c r="Q2573" i="65"/>
  <c r="U2573" i="65" s="1"/>
  <c r="Q2572" i="65"/>
  <c r="U2572" i="65" s="1"/>
  <c r="Q2571" i="65"/>
  <c r="U2571" i="65" s="1"/>
  <c r="Q2570" i="65"/>
  <c r="U2570" i="65" s="1"/>
  <c r="Q2569" i="65"/>
  <c r="U2569" i="65" s="1"/>
  <c r="Q2568" i="65"/>
  <c r="U2568" i="65" s="1"/>
  <c r="Q2567" i="65"/>
  <c r="U2567" i="65" s="1"/>
  <c r="Q2566" i="65"/>
  <c r="U2566" i="65" s="1"/>
  <c r="Q2565" i="65"/>
  <c r="U2565" i="65" s="1"/>
  <c r="Q2564" i="65"/>
  <c r="U2564" i="65" s="1"/>
  <c r="Q2563" i="65"/>
  <c r="U2563" i="65" s="1"/>
  <c r="Q2562" i="65"/>
  <c r="U2562" i="65" s="1"/>
  <c r="Q2561" i="65"/>
  <c r="U2561" i="65" s="1"/>
  <c r="Q2560" i="65"/>
  <c r="U2560" i="65" s="1"/>
  <c r="Q2559" i="65"/>
  <c r="U2559" i="65" s="1"/>
  <c r="Q2558" i="65"/>
  <c r="U2558" i="65" s="1"/>
  <c r="Q2557" i="65"/>
  <c r="U2557" i="65" s="1"/>
  <c r="Q2556" i="65"/>
  <c r="U2556" i="65" s="1"/>
  <c r="Q2555" i="65"/>
  <c r="U2555" i="65" s="1"/>
  <c r="Q2554" i="65"/>
  <c r="U2554" i="65" s="1"/>
  <c r="Q2553" i="65"/>
  <c r="U2553" i="65" s="1"/>
  <c r="Q2552" i="65"/>
  <c r="U2552" i="65" s="1"/>
  <c r="Q2551" i="65"/>
  <c r="U2551" i="65" s="1"/>
  <c r="Q2550" i="65"/>
  <c r="U2550" i="65" s="1"/>
  <c r="Q2549" i="65"/>
  <c r="U2549" i="65" s="1"/>
  <c r="Q2548" i="65"/>
  <c r="U2548" i="65" s="1"/>
  <c r="Q2547" i="65"/>
  <c r="U2547" i="65" s="1"/>
  <c r="Q2546" i="65"/>
  <c r="U2546" i="65" s="1"/>
  <c r="Q2545" i="65"/>
  <c r="U2545" i="65" s="1"/>
  <c r="Q2544" i="65"/>
  <c r="U2544" i="65" s="1"/>
  <c r="Q2543" i="65"/>
  <c r="U2543" i="65" s="1"/>
  <c r="Q2542" i="65"/>
  <c r="U2542" i="65" s="1"/>
  <c r="Q2541" i="65"/>
  <c r="U2541" i="65" s="1"/>
  <c r="Q2540" i="65"/>
  <c r="U2540" i="65" s="1"/>
  <c r="Q2539" i="65"/>
  <c r="U2539" i="65" s="1"/>
  <c r="Q2538" i="65"/>
  <c r="U2538" i="65" s="1"/>
  <c r="Q2537" i="65"/>
  <c r="U2537" i="65" s="1"/>
  <c r="Q2536" i="65"/>
  <c r="U2536" i="65" s="1"/>
  <c r="Q2535" i="65"/>
  <c r="U2535" i="65" s="1"/>
  <c r="Q2534" i="65"/>
  <c r="U2534" i="65" s="1"/>
  <c r="Q2533" i="65"/>
  <c r="U2533" i="65" s="1"/>
  <c r="Q2532" i="65"/>
  <c r="U2532" i="65" s="1"/>
  <c r="Q2531" i="65"/>
  <c r="U2531" i="65" s="1"/>
  <c r="Q2530" i="65"/>
  <c r="U2530" i="65" s="1"/>
  <c r="Q2529" i="65"/>
  <c r="U2529" i="65" s="1"/>
  <c r="Q2528" i="65"/>
  <c r="U2528" i="65" s="1"/>
  <c r="Q2527" i="65"/>
  <c r="U2527" i="65" s="1"/>
  <c r="Q2526" i="65"/>
  <c r="U2526" i="65" s="1"/>
  <c r="Q2525" i="65"/>
  <c r="U2525" i="65" s="1"/>
  <c r="Q2524" i="65"/>
  <c r="U2524" i="65" s="1"/>
  <c r="Q2523" i="65"/>
  <c r="U2523" i="65" s="1"/>
  <c r="Q2522" i="65"/>
  <c r="U2522" i="65" s="1"/>
  <c r="Q2521" i="65"/>
  <c r="U2521" i="65" s="1"/>
  <c r="Q2520" i="65"/>
  <c r="U2520" i="65" s="1"/>
  <c r="Q2519" i="65"/>
  <c r="U2519" i="65" s="1"/>
  <c r="Q2518" i="65"/>
  <c r="U2518" i="65" s="1"/>
  <c r="Q2517" i="65"/>
  <c r="U2517" i="65" s="1"/>
  <c r="Q2516" i="65"/>
  <c r="U2516" i="65" s="1"/>
  <c r="Q2515" i="65"/>
  <c r="U2515" i="65" s="1"/>
  <c r="Q2514" i="65"/>
  <c r="U2514" i="65" s="1"/>
  <c r="Q2513" i="65"/>
  <c r="U2513" i="65" s="1"/>
  <c r="Q2512" i="65"/>
  <c r="U2512" i="65" s="1"/>
  <c r="Q2511" i="65"/>
  <c r="U2511" i="65" s="1"/>
  <c r="Q2510" i="65"/>
  <c r="U2510" i="65" s="1"/>
  <c r="Q2509" i="65"/>
  <c r="U2509" i="65" s="1"/>
  <c r="Q2508" i="65"/>
  <c r="U2508" i="65" s="1"/>
  <c r="Q2507" i="65"/>
  <c r="U2507" i="65" s="1"/>
  <c r="Q2506" i="65"/>
  <c r="U2506" i="65" s="1"/>
  <c r="Q2505" i="65"/>
  <c r="U2505" i="65" s="1"/>
  <c r="Q2504" i="65"/>
  <c r="U2504" i="65" s="1"/>
  <c r="Q2503" i="65"/>
  <c r="U2503" i="65" s="1"/>
  <c r="Q2502" i="65"/>
  <c r="U2502" i="65" s="1"/>
  <c r="Q2501" i="65"/>
  <c r="U2501" i="65" s="1"/>
  <c r="Q2500" i="65"/>
  <c r="U2500" i="65" s="1"/>
  <c r="Q2499" i="65"/>
  <c r="U2499" i="65" s="1"/>
  <c r="Q2498" i="65"/>
  <c r="U2498" i="65" s="1"/>
  <c r="Q2497" i="65"/>
  <c r="U2497" i="65" s="1"/>
  <c r="Q2496" i="65"/>
  <c r="U2496" i="65" s="1"/>
  <c r="Q2495" i="65"/>
  <c r="U2495" i="65" s="1"/>
  <c r="Q2494" i="65"/>
  <c r="U2494" i="65" s="1"/>
  <c r="Q2493" i="65"/>
  <c r="U2493" i="65" s="1"/>
  <c r="Q2492" i="65"/>
  <c r="U2492" i="65" s="1"/>
  <c r="Q2491" i="65"/>
  <c r="U2491" i="65" s="1"/>
  <c r="Q2490" i="65"/>
  <c r="U2490" i="65" s="1"/>
  <c r="Q2489" i="65"/>
  <c r="U2489" i="65" s="1"/>
  <c r="Q2488" i="65"/>
  <c r="U2488" i="65" s="1"/>
  <c r="Q2487" i="65"/>
  <c r="U2487" i="65" s="1"/>
  <c r="Q2486" i="65"/>
  <c r="U2486" i="65" s="1"/>
  <c r="Q2485" i="65"/>
  <c r="U2485" i="65" s="1"/>
  <c r="Q2484" i="65"/>
  <c r="U2484" i="65" s="1"/>
  <c r="Q2483" i="65"/>
  <c r="U2483" i="65" s="1"/>
  <c r="Q2482" i="65"/>
  <c r="U2482" i="65" s="1"/>
  <c r="Q2481" i="65"/>
  <c r="U2481" i="65" s="1"/>
  <c r="Q2480" i="65"/>
  <c r="U2480" i="65" s="1"/>
  <c r="Q2479" i="65"/>
  <c r="U2479" i="65" s="1"/>
  <c r="Q2478" i="65"/>
  <c r="U2478" i="65" s="1"/>
  <c r="Q2477" i="65"/>
  <c r="U2477" i="65" s="1"/>
  <c r="Q2476" i="65"/>
  <c r="U2476" i="65" s="1"/>
  <c r="Q2475" i="65"/>
  <c r="U2475" i="65" s="1"/>
  <c r="Q2474" i="65"/>
  <c r="U2474" i="65" s="1"/>
  <c r="Q2473" i="65"/>
  <c r="U2473" i="65" s="1"/>
  <c r="Q2472" i="65"/>
  <c r="U2472" i="65" s="1"/>
  <c r="Q2471" i="65"/>
  <c r="U2471" i="65" s="1"/>
  <c r="Q2470" i="65"/>
  <c r="U2470" i="65" s="1"/>
  <c r="Q2469" i="65"/>
  <c r="U2469" i="65" s="1"/>
  <c r="Q2468" i="65"/>
  <c r="U2468" i="65" s="1"/>
  <c r="Q2467" i="65"/>
  <c r="U2467" i="65" s="1"/>
  <c r="Q2466" i="65"/>
  <c r="U2466" i="65" s="1"/>
  <c r="Q2465" i="65"/>
  <c r="U2465" i="65" s="1"/>
  <c r="Q2464" i="65"/>
  <c r="U2464" i="65" s="1"/>
  <c r="Q2463" i="65"/>
  <c r="U2463" i="65" s="1"/>
  <c r="Q2462" i="65"/>
  <c r="U2462" i="65" s="1"/>
  <c r="Q2461" i="65"/>
  <c r="U2461" i="65" s="1"/>
  <c r="Q2460" i="65"/>
  <c r="U2460" i="65" s="1"/>
  <c r="Q2459" i="65"/>
  <c r="U2459" i="65" s="1"/>
  <c r="Q2458" i="65"/>
  <c r="U2458" i="65" s="1"/>
  <c r="Q2457" i="65"/>
  <c r="U2457" i="65" s="1"/>
  <c r="Q2456" i="65"/>
  <c r="U2456" i="65" s="1"/>
  <c r="Q2455" i="65"/>
  <c r="U2455" i="65" s="1"/>
  <c r="Q2454" i="65"/>
  <c r="U2454" i="65" s="1"/>
  <c r="Q2453" i="65"/>
  <c r="U2453" i="65" s="1"/>
  <c r="Q2452" i="65"/>
  <c r="U2452" i="65" s="1"/>
  <c r="Q2451" i="65"/>
  <c r="U2451" i="65" s="1"/>
  <c r="Q2450" i="65"/>
  <c r="U2450" i="65" s="1"/>
  <c r="Q2449" i="65"/>
  <c r="U2449" i="65" s="1"/>
  <c r="Q2448" i="65"/>
  <c r="U2448" i="65" s="1"/>
  <c r="Q2447" i="65"/>
  <c r="U2447" i="65" s="1"/>
  <c r="Q2446" i="65"/>
  <c r="U2446" i="65" s="1"/>
  <c r="Q2445" i="65"/>
  <c r="U2445" i="65" s="1"/>
  <c r="Q2444" i="65"/>
  <c r="U2444" i="65" s="1"/>
  <c r="Q2443" i="65"/>
  <c r="U2443" i="65" s="1"/>
  <c r="Q2442" i="65"/>
  <c r="U2442" i="65" s="1"/>
  <c r="Q2441" i="65"/>
  <c r="U2441" i="65" s="1"/>
  <c r="Q2440" i="65"/>
  <c r="U2440" i="65" s="1"/>
  <c r="Q2439" i="65"/>
  <c r="U2439" i="65" s="1"/>
  <c r="Q2438" i="65"/>
  <c r="U2438" i="65" s="1"/>
  <c r="Q2437" i="65"/>
  <c r="U2437" i="65" s="1"/>
  <c r="Q2436" i="65"/>
  <c r="U2436" i="65" s="1"/>
  <c r="Q2435" i="65"/>
  <c r="U2435" i="65" s="1"/>
  <c r="Q2434" i="65"/>
  <c r="U2434" i="65" s="1"/>
  <c r="Q2433" i="65"/>
  <c r="U2433" i="65" s="1"/>
  <c r="Q2432" i="65"/>
  <c r="U2432" i="65" s="1"/>
  <c r="Q2431" i="65"/>
  <c r="U2431" i="65" s="1"/>
  <c r="Q2430" i="65"/>
  <c r="U2430" i="65" s="1"/>
  <c r="Q2429" i="65"/>
  <c r="U2429" i="65" s="1"/>
  <c r="Q2428" i="65"/>
  <c r="U2428" i="65" s="1"/>
  <c r="Q2427" i="65"/>
  <c r="U2427" i="65" s="1"/>
  <c r="Q2426" i="65"/>
  <c r="U2426" i="65" s="1"/>
  <c r="Q2425" i="65"/>
  <c r="U2425" i="65" s="1"/>
  <c r="Q2424" i="65"/>
  <c r="U2424" i="65" s="1"/>
  <c r="Q2423" i="65"/>
  <c r="U2423" i="65" s="1"/>
  <c r="Q2422" i="65"/>
  <c r="U2422" i="65" s="1"/>
  <c r="Q2421" i="65"/>
  <c r="U2421" i="65" s="1"/>
  <c r="Q2420" i="65"/>
  <c r="U2420" i="65" s="1"/>
  <c r="Q2419" i="65"/>
  <c r="U2419" i="65" s="1"/>
  <c r="Q2418" i="65"/>
  <c r="U2418" i="65" s="1"/>
  <c r="Q2417" i="65"/>
  <c r="U2417" i="65" s="1"/>
  <c r="Q2416" i="65"/>
  <c r="U2416" i="65" s="1"/>
  <c r="Q2415" i="65"/>
  <c r="U2415" i="65" s="1"/>
  <c r="Q2414" i="65"/>
  <c r="U2414" i="65" s="1"/>
  <c r="Q2413" i="65"/>
  <c r="U2413" i="65" s="1"/>
  <c r="Q2412" i="65"/>
  <c r="U2412" i="65" s="1"/>
  <c r="Q2411" i="65"/>
  <c r="U2411" i="65" s="1"/>
  <c r="Q2410" i="65"/>
  <c r="U2410" i="65" s="1"/>
  <c r="Q2409" i="65"/>
  <c r="U2409" i="65" s="1"/>
  <c r="Q2408" i="65"/>
  <c r="U2408" i="65" s="1"/>
  <c r="Q2407" i="65"/>
  <c r="U2407" i="65" s="1"/>
  <c r="Q2406" i="65"/>
  <c r="U2406" i="65" s="1"/>
  <c r="Q2405" i="65"/>
  <c r="U2405" i="65" s="1"/>
  <c r="Q2404" i="65"/>
  <c r="U2404" i="65" s="1"/>
  <c r="Q2403" i="65"/>
  <c r="U2403" i="65" s="1"/>
  <c r="Q2402" i="65"/>
  <c r="U2402" i="65" s="1"/>
  <c r="Q2401" i="65"/>
  <c r="U2401" i="65" s="1"/>
  <c r="Q2400" i="65"/>
  <c r="U2400" i="65" s="1"/>
  <c r="Q2399" i="65"/>
  <c r="U2399" i="65" s="1"/>
  <c r="Q2398" i="65"/>
  <c r="U2398" i="65" s="1"/>
  <c r="Q2397" i="65"/>
  <c r="U2397" i="65" s="1"/>
  <c r="Q2396" i="65"/>
  <c r="U2396" i="65" s="1"/>
  <c r="Q2395" i="65"/>
  <c r="U2395" i="65" s="1"/>
  <c r="Q2394" i="65"/>
  <c r="U2394" i="65" s="1"/>
  <c r="Q2393" i="65"/>
  <c r="U2393" i="65" s="1"/>
  <c r="Q2392" i="65"/>
  <c r="U2392" i="65" s="1"/>
  <c r="Q2391" i="65"/>
  <c r="U2391" i="65" s="1"/>
  <c r="Q2390" i="65"/>
  <c r="U2390" i="65" s="1"/>
  <c r="Q2389" i="65"/>
  <c r="U2389" i="65" s="1"/>
  <c r="Q2388" i="65"/>
  <c r="U2388" i="65" s="1"/>
  <c r="Q2387" i="65"/>
  <c r="U2387" i="65" s="1"/>
  <c r="Q2386" i="65"/>
  <c r="U2386" i="65" s="1"/>
  <c r="Q2385" i="65"/>
  <c r="U2385" i="65" s="1"/>
  <c r="Q2384" i="65"/>
  <c r="U2384" i="65" s="1"/>
  <c r="Q2383" i="65"/>
  <c r="U2383" i="65" s="1"/>
  <c r="Q2382" i="65"/>
  <c r="U2382" i="65" s="1"/>
  <c r="Q2381" i="65"/>
  <c r="U2381" i="65" s="1"/>
  <c r="Q2380" i="65"/>
  <c r="U2380" i="65" s="1"/>
  <c r="Q2379" i="65"/>
  <c r="U2379" i="65" s="1"/>
  <c r="Q2378" i="65"/>
  <c r="U2378" i="65" s="1"/>
  <c r="Q2377" i="65"/>
  <c r="U2377" i="65" s="1"/>
  <c r="Q2376" i="65"/>
  <c r="U2376" i="65" s="1"/>
  <c r="Q2375" i="65"/>
  <c r="U2375" i="65" s="1"/>
  <c r="Q2374" i="65"/>
  <c r="U2374" i="65" s="1"/>
  <c r="Q2373" i="65"/>
  <c r="U2373" i="65" s="1"/>
  <c r="Q2372" i="65"/>
  <c r="U2372" i="65" s="1"/>
  <c r="Q2371" i="65"/>
  <c r="U2371" i="65" s="1"/>
  <c r="Q2370" i="65"/>
  <c r="U2370" i="65" s="1"/>
  <c r="Q2369" i="65"/>
  <c r="U2369" i="65" s="1"/>
  <c r="Q2368" i="65"/>
  <c r="U2368" i="65" s="1"/>
  <c r="Q2367" i="65"/>
  <c r="U2367" i="65" s="1"/>
  <c r="Q2366" i="65"/>
  <c r="U2366" i="65" s="1"/>
  <c r="Q2365" i="65"/>
  <c r="U2365" i="65" s="1"/>
  <c r="Q2364" i="65"/>
  <c r="U2364" i="65" s="1"/>
  <c r="Q2363" i="65"/>
  <c r="U2363" i="65" s="1"/>
  <c r="Q2362" i="65"/>
  <c r="U2362" i="65" s="1"/>
  <c r="Q2361" i="65"/>
  <c r="U2361" i="65" s="1"/>
  <c r="Q2360" i="65"/>
  <c r="U2360" i="65" s="1"/>
  <c r="Q2359" i="65"/>
  <c r="U2359" i="65" s="1"/>
  <c r="Q2358" i="65"/>
  <c r="U2358" i="65" s="1"/>
  <c r="Q2357" i="65"/>
  <c r="U2357" i="65" s="1"/>
  <c r="Q2356" i="65"/>
  <c r="U2356" i="65" s="1"/>
  <c r="Q2355" i="65"/>
  <c r="U2355" i="65" s="1"/>
  <c r="Q2354" i="65"/>
  <c r="U2354" i="65" s="1"/>
  <c r="Q2353" i="65"/>
  <c r="U2353" i="65" s="1"/>
  <c r="Q2352" i="65"/>
  <c r="U2352" i="65" s="1"/>
  <c r="Q2351" i="65"/>
  <c r="U2351" i="65" s="1"/>
  <c r="Q2350" i="65"/>
  <c r="U2350" i="65" s="1"/>
  <c r="Q2349" i="65"/>
  <c r="U2349" i="65" s="1"/>
  <c r="Q2348" i="65"/>
  <c r="U2348" i="65" s="1"/>
  <c r="Q2347" i="65"/>
  <c r="U2347" i="65" s="1"/>
  <c r="Q2346" i="65"/>
  <c r="U2346" i="65" s="1"/>
  <c r="Q2345" i="65"/>
  <c r="U2345" i="65" s="1"/>
  <c r="Q2344" i="65"/>
  <c r="U2344" i="65" s="1"/>
  <c r="Q2343" i="65"/>
  <c r="U2343" i="65" s="1"/>
  <c r="Q2342" i="65"/>
  <c r="U2342" i="65" s="1"/>
  <c r="Q2341" i="65"/>
  <c r="U2341" i="65" s="1"/>
  <c r="Q2340" i="65"/>
  <c r="U2340" i="65" s="1"/>
  <c r="Q2339" i="65"/>
  <c r="U2339" i="65" s="1"/>
  <c r="Q2338" i="65"/>
  <c r="U2338" i="65" s="1"/>
  <c r="Q2337" i="65"/>
  <c r="U2337" i="65" s="1"/>
  <c r="Q2336" i="65"/>
  <c r="U2336" i="65" s="1"/>
  <c r="Q2335" i="65"/>
  <c r="U2335" i="65" s="1"/>
  <c r="Q2334" i="65"/>
  <c r="U2334" i="65" s="1"/>
  <c r="Q2333" i="65"/>
  <c r="U2333" i="65" s="1"/>
  <c r="Q2332" i="65"/>
  <c r="U2332" i="65" s="1"/>
  <c r="Q2331" i="65"/>
  <c r="U2331" i="65" s="1"/>
  <c r="Q2330" i="65"/>
  <c r="U2330" i="65" s="1"/>
  <c r="Q2329" i="65"/>
  <c r="U2329" i="65" s="1"/>
  <c r="Q2328" i="65"/>
  <c r="U2328" i="65" s="1"/>
  <c r="Q2327" i="65"/>
  <c r="U2327" i="65" s="1"/>
  <c r="Q2326" i="65"/>
  <c r="U2326" i="65" s="1"/>
  <c r="Q2325" i="65"/>
  <c r="U2325" i="65" s="1"/>
  <c r="Q2324" i="65"/>
  <c r="U2324" i="65" s="1"/>
  <c r="Q2323" i="65"/>
  <c r="U2323" i="65" s="1"/>
  <c r="Q2322" i="65"/>
  <c r="U2322" i="65" s="1"/>
  <c r="Q2321" i="65"/>
  <c r="U2321" i="65" s="1"/>
  <c r="Q2320" i="65"/>
  <c r="U2320" i="65" s="1"/>
  <c r="Q2319" i="65"/>
  <c r="U2319" i="65" s="1"/>
  <c r="Q2318" i="65"/>
  <c r="U2318" i="65" s="1"/>
  <c r="Q2317" i="65"/>
  <c r="U2317" i="65" s="1"/>
  <c r="Q2316" i="65"/>
  <c r="U2316" i="65" s="1"/>
  <c r="Q2315" i="65"/>
  <c r="U2315" i="65" s="1"/>
  <c r="Q2314" i="65"/>
  <c r="U2314" i="65" s="1"/>
  <c r="Q2313" i="65"/>
  <c r="U2313" i="65" s="1"/>
  <c r="Q2312" i="65"/>
  <c r="U2312" i="65" s="1"/>
  <c r="Q2311" i="65"/>
  <c r="U2311" i="65" s="1"/>
  <c r="Q2310" i="65"/>
  <c r="U2310" i="65" s="1"/>
  <c r="Q2309" i="65"/>
  <c r="U2309" i="65" s="1"/>
  <c r="Q2308" i="65"/>
  <c r="U2308" i="65" s="1"/>
  <c r="Q2307" i="65"/>
  <c r="U2307" i="65" s="1"/>
  <c r="Q2306" i="65"/>
  <c r="U2306" i="65" s="1"/>
  <c r="Q2305" i="65"/>
  <c r="U2305" i="65" s="1"/>
  <c r="Q2304" i="65"/>
  <c r="U2304" i="65" s="1"/>
  <c r="Q2303" i="65"/>
  <c r="U2303" i="65" s="1"/>
  <c r="Q2302" i="65"/>
  <c r="U2302" i="65" s="1"/>
  <c r="Q2301" i="65"/>
  <c r="U2301" i="65" s="1"/>
  <c r="Q2300" i="65"/>
  <c r="U2300" i="65" s="1"/>
  <c r="Q2299" i="65"/>
  <c r="U2299" i="65" s="1"/>
  <c r="Q2298" i="65"/>
  <c r="U2298" i="65" s="1"/>
  <c r="Q2297" i="65"/>
  <c r="U2297" i="65" s="1"/>
  <c r="Q2296" i="65"/>
  <c r="U2296" i="65" s="1"/>
  <c r="Q2295" i="65"/>
  <c r="U2295" i="65" s="1"/>
  <c r="Q2294" i="65"/>
  <c r="U2294" i="65" s="1"/>
  <c r="Q2293" i="65"/>
  <c r="U2293" i="65" s="1"/>
  <c r="Q2292" i="65"/>
  <c r="U2292" i="65" s="1"/>
  <c r="Q2291" i="65"/>
  <c r="U2291" i="65" s="1"/>
  <c r="Q2290" i="65"/>
  <c r="U2290" i="65" s="1"/>
  <c r="Q2289" i="65"/>
  <c r="U2289" i="65" s="1"/>
  <c r="Q2288" i="65"/>
  <c r="U2288" i="65" s="1"/>
  <c r="Q2287" i="65"/>
  <c r="U2287" i="65" s="1"/>
  <c r="Q2286" i="65"/>
  <c r="U2286" i="65" s="1"/>
  <c r="Q2285" i="65"/>
  <c r="U2285" i="65" s="1"/>
  <c r="Q2284" i="65"/>
  <c r="U2284" i="65" s="1"/>
  <c r="Q2283" i="65"/>
  <c r="U2283" i="65" s="1"/>
  <c r="Q2282" i="65"/>
  <c r="U2282" i="65" s="1"/>
  <c r="Q2281" i="65"/>
  <c r="U2281" i="65" s="1"/>
  <c r="Q2280" i="65"/>
  <c r="U2280" i="65" s="1"/>
  <c r="Q2279" i="65"/>
  <c r="U2279" i="65" s="1"/>
  <c r="Q2278" i="65"/>
  <c r="U2278" i="65" s="1"/>
  <c r="Q2277" i="65"/>
  <c r="U2277" i="65" s="1"/>
  <c r="Q2276" i="65"/>
  <c r="U2276" i="65" s="1"/>
  <c r="Q2275" i="65"/>
  <c r="U2275" i="65" s="1"/>
  <c r="Q2274" i="65"/>
  <c r="U2274" i="65" s="1"/>
  <c r="Q2273" i="65"/>
  <c r="U2273" i="65" s="1"/>
  <c r="Q2272" i="65"/>
  <c r="U2272" i="65" s="1"/>
  <c r="Q2271" i="65"/>
  <c r="U2271" i="65" s="1"/>
  <c r="Q2270" i="65"/>
  <c r="U2270" i="65" s="1"/>
  <c r="Q2269" i="65"/>
  <c r="U2269" i="65" s="1"/>
  <c r="Q2268" i="65"/>
  <c r="U2268" i="65" s="1"/>
  <c r="Q2267" i="65"/>
  <c r="U2267" i="65" s="1"/>
  <c r="Q2266" i="65"/>
  <c r="U2266" i="65" s="1"/>
  <c r="Q2265" i="65"/>
  <c r="U2265" i="65" s="1"/>
  <c r="Q2264" i="65"/>
  <c r="U2264" i="65" s="1"/>
  <c r="Q2263" i="65"/>
  <c r="U2263" i="65" s="1"/>
  <c r="Q2262" i="65"/>
  <c r="U2262" i="65" s="1"/>
  <c r="Q2261" i="65"/>
  <c r="U2261" i="65" s="1"/>
  <c r="Q2260" i="65"/>
  <c r="U2260" i="65" s="1"/>
  <c r="Q2259" i="65"/>
  <c r="U2259" i="65" s="1"/>
  <c r="Q2258" i="65"/>
  <c r="U2258" i="65" s="1"/>
  <c r="Q2257" i="65"/>
  <c r="U2257" i="65" s="1"/>
  <c r="Q2256" i="65"/>
  <c r="U2256" i="65" s="1"/>
  <c r="Q2255" i="65"/>
  <c r="U2255" i="65" s="1"/>
  <c r="Q2254" i="65"/>
  <c r="U2254" i="65" s="1"/>
  <c r="Q2253" i="65"/>
  <c r="U2253" i="65" s="1"/>
  <c r="Q2252" i="65"/>
  <c r="U2252" i="65" s="1"/>
  <c r="Q2251" i="65"/>
  <c r="U2251" i="65" s="1"/>
  <c r="Q2250" i="65"/>
  <c r="U2250" i="65" s="1"/>
  <c r="Q2249" i="65"/>
  <c r="U2249" i="65" s="1"/>
  <c r="Q2248" i="65"/>
  <c r="U2248" i="65" s="1"/>
  <c r="Q2247" i="65"/>
  <c r="U2247" i="65" s="1"/>
  <c r="Q2246" i="65"/>
  <c r="U2246" i="65" s="1"/>
  <c r="Q2245" i="65"/>
  <c r="U2245" i="65" s="1"/>
  <c r="Q2244" i="65"/>
  <c r="U2244" i="65" s="1"/>
  <c r="Q2243" i="65"/>
  <c r="U2243" i="65" s="1"/>
  <c r="Q2242" i="65"/>
  <c r="U2242" i="65" s="1"/>
  <c r="Q2241" i="65"/>
  <c r="U2241" i="65" s="1"/>
  <c r="Q2240" i="65"/>
  <c r="U2240" i="65" s="1"/>
  <c r="Q2239" i="65"/>
  <c r="U2239" i="65" s="1"/>
  <c r="Q2238" i="65"/>
  <c r="U2238" i="65" s="1"/>
  <c r="Q2237" i="65"/>
  <c r="U2237" i="65" s="1"/>
  <c r="Q2236" i="65"/>
  <c r="U2236" i="65" s="1"/>
  <c r="Q2235" i="65"/>
  <c r="U2235" i="65" s="1"/>
  <c r="Q2234" i="65"/>
  <c r="U2234" i="65" s="1"/>
  <c r="Q2233" i="65"/>
  <c r="U2233" i="65" s="1"/>
  <c r="Q2232" i="65"/>
  <c r="U2232" i="65" s="1"/>
  <c r="Q2231" i="65"/>
  <c r="U2231" i="65" s="1"/>
  <c r="Q2230" i="65"/>
  <c r="U2230" i="65" s="1"/>
  <c r="Q2229" i="65"/>
  <c r="U2229" i="65" s="1"/>
  <c r="Q2228" i="65"/>
  <c r="U2228" i="65" s="1"/>
  <c r="Q2227" i="65"/>
  <c r="U2227" i="65" s="1"/>
  <c r="Q2226" i="65"/>
  <c r="U2226" i="65" s="1"/>
  <c r="Q2225" i="65"/>
  <c r="U2225" i="65" s="1"/>
  <c r="Q2224" i="65"/>
  <c r="U2224" i="65" s="1"/>
  <c r="Q2223" i="65"/>
  <c r="U2223" i="65" s="1"/>
  <c r="Q2222" i="65"/>
  <c r="U2222" i="65" s="1"/>
  <c r="Q2221" i="65"/>
  <c r="U2221" i="65" s="1"/>
  <c r="Q2220" i="65"/>
  <c r="U2220" i="65" s="1"/>
  <c r="Q2219" i="65"/>
  <c r="U2219" i="65" s="1"/>
  <c r="Q2218" i="65"/>
  <c r="U2218" i="65" s="1"/>
  <c r="Q2217" i="65"/>
  <c r="U2217" i="65" s="1"/>
  <c r="Q2216" i="65"/>
  <c r="U2216" i="65" s="1"/>
  <c r="Q2215" i="65"/>
  <c r="U2215" i="65" s="1"/>
  <c r="Q2214" i="65"/>
  <c r="U2214" i="65" s="1"/>
  <c r="Q2213" i="65"/>
  <c r="U2213" i="65" s="1"/>
  <c r="Q2212" i="65"/>
  <c r="U2212" i="65" s="1"/>
  <c r="Q2211" i="65"/>
  <c r="U2211" i="65" s="1"/>
  <c r="Q2210" i="65"/>
  <c r="U2210" i="65" s="1"/>
  <c r="Q2209" i="65"/>
  <c r="U2209" i="65" s="1"/>
  <c r="Q2208" i="65"/>
  <c r="U2208" i="65" s="1"/>
  <c r="Q2207" i="65"/>
  <c r="U2207" i="65" s="1"/>
  <c r="Q2206" i="65"/>
  <c r="U2206" i="65" s="1"/>
  <c r="Q2205" i="65"/>
  <c r="U2205" i="65" s="1"/>
  <c r="Q2204" i="65"/>
  <c r="U2204" i="65" s="1"/>
  <c r="Q2203" i="65"/>
  <c r="U2203" i="65" s="1"/>
  <c r="Q2202" i="65"/>
  <c r="U2202" i="65" s="1"/>
  <c r="Q2201" i="65"/>
  <c r="U2201" i="65" s="1"/>
  <c r="Q2200" i="65"/>
  <c r="U2200" i="65" s="1"/>
  <c r="Q2199" i="65"/>
  <c r="U2199" i="65" s="1"/>
  <c r="Q2198" i="65"/>
  <c r="U2198" i="65" s="1"/>
  <c r="Q2197" i="65"/>
  <c r="U2197" i="65" s="1"/>
  <c r="Q2196" i="65"/>
  <c r="U2196" i="65" s="1"/>
  <c r="Q2195" i="65"/>
  <c r="U2195" i="65" s="1"/>
  <c r="Q2194" i="65"/>
  <c r="U2194" i="65" s="1"/>
  <c r="Q2193" i="65"/>
  <c r="U2193" i="65" s="1"/>
  <c r="Q2192" i="65"/>
  <c r="U2192" i="65" s="1"/>
  <c r="Q2191" i="65"/>
  <c r="U2191" i="65" s="1"/>
  <c r="Q2190" i="65"/>
  <c r="U2190" i="65" s="1"/>
  <c r="Q2189" i="65"/>
  <c r="U2189" i="65" s="1"/>
  <c r="Q2188" i="65"/>
  <c r="U2188" i="65" s="1"/>
  <c r="Q2187" i="65"/>
  <c r="U2187" i="65" s="1"/>
  <c r="Q2186" i="65"/>
  <c r="U2186" i="65" s="1"/>
  <c r="Q2185" i="65"/>
  <c r="U2185" i="65" s="1"/>
  <c r="Q2184" i="65"/>
  <c r="U2184" i="65" s="1"/>
  <c r="Q2183" i="65"/>
  <c r="U2183" i="65" s="1"/>
  <c r="Q2182" i="65"/>
  <c r="U2182" i="65" s="1"/>
  <c r="Q2181" i="65"/>
  <c r="U2181" i="65" s="1"/>
  <c r="Q2180" i="65"/>
  <c r="U2180" i="65" s="1"/>
  <c r="Q2179" i="65"/>
  <c r="U2179" i="65" s="1"/>
  <c r="Q2178" i="65"/>
  <c r="U2178" i="65" s="1"/>
  <c r="Q2177" i="65"/>
  <c r="U2177" i="65" s="1"/>
  <c r="Q2176" i="65"/>
  <c r="U2176" i="65" s="1"/>
  <c r="Q2175" i="65"/>
  <c r="U2175" i="65" s="1"/>
  <c r="Q2174" i="65"/>
  <c r="U2174" i="65" s="1"/>
  <c r="Q2173" i="65"/>
  <c r="U2173" i="65" s="1"/>
  <c r="Q2172" i="65"/>
  <c r="U2172" i="65" s="1"/>
  <c r="Q2171" i="65"/>
  <c r="U2171" i="65" s="1"/>
  <c r="Q2170" i="65"/>
  <c r="U2170" i="65" s="1"/>
  <c r="Q2169" i="65"/>
  <c r="U2169" i="65" s="1"/>
  <c r="Q2168" i="65"/>
  <c r="U2168" i="65" s="1"/>
  <c r="Q2167" i="65"/>
  <c r="U2167" i="65" s="1"/>
  <c r="Q2166" i="65"/>
  <c r="U2166" i="65" s="1"/>
  <c r="Q2165" i="65"/>
  <c r="U2165" i="65" s="1"/>
  <c r="Q2164" i="65"/>
  <c r="U2164" i="65" s="1"/>
  <c r="Q2163" i="65"/>
  <c r="U2163" i="65" s="1"/>
  <c r="Q2162" i="65"/>
  <c r="U2162" i="65" s="1"/>
  <c r="Q2161" i="65"/>
  <c r="U2161" i="65" s="1"/>
  <c r="Q2160" i="65"/>
  <c r="U2160" i="65" s="1"/>
  <c r="Q2159" i="65"/>
  <c r="U2159" i="65" s="1"/>
  <c r="Q2158" i="65"/>
  <c r="U2158" i="65" s="1"/>
  <c r="Q2157" i="65"/>
  <c r="U2157" i="65" s="1"/>
  <c r="Q2156" i="65"/>
  <c r="U2156" i="65" s="1"/>
  <c r="Q2155" i="65"/>
  <c r="U2155" i="65" s="1"/>
  <c r="Q2154" i="65"/>
  <c r="U2154" i="65" s="1"/>
  <c r="Q2153" i="65"/>
  <c r="U2153" i="65" s="1"/>
  <c r="Q2152" i="65"/>
  <c r="U2152" i="65" s="1"/>
  <c r="Q2151" i="65"/>
  <c r="U2151" i="65" s="1"/>
  <c r="Q2150" i="65"/>
  <c r="U2150" i="65" s="1"/>
  <c r="Q2149" i="65"/>
  <c r="U2149" i="65" s="1"/>
  <c r="Q2148" i="65"/>
  <c r="U2148" i="65" s="1"/>
  <c r="Q2147" i="65"/>
  <c r="U2147" i="65" s="1"/>
  <c r="Q2146" i="65"/>
  <c r="U2146" i="65" s="1"/>
  <c r="Q2145" i="65"/>
  <c r="U2145" i="65" s="1"/>
  <c r="Q2144" i="65"/>
  <c r="U2144" i="65" s="1"/>
  <c r="Q2143" i="65"/>
  <c r="U2143" i="65" s="1"/>
  <c r="Q2142" i="65"/>
  <c r="U2142" i="65" s="1"/>
  <c r="Q2141" i="65"/>
  <c r="U2141" i="65" s="1"/>
  <c r="Q2140" i="65"/>
  <c r="U2140" i="65" s="1"/>
  <c r="Q2139" i="65"/>
  <c r="U2139" i="65" s="1"/>
  <c r="Q2138" i="65"/>
  <c r="U2138" i="65" s="1"/>
  <c r="Q2137" i="65"/>
  <c r="U2137" i="65" s="1"/>
  <c r="Q2136" i="65"/>
  <c r="U2136" i="65" s="1"/>
  <c r="Q2135" i="65"/>
  <c r="U2135" i="65" s="1"/>
  <c r="Q2134" i="65"/>
  <c r="U2134" i="65" s="1"/>
  <c r="Q2133" i="65"/>
  <c r="U2133" i="65" s="1"/>
  <c r="Q2132" i="65"/>
  <c r="U2132" i="65" s="1"/>
  <c r="Q2131" i="65"/>
  <c r="U2131" i="65" s="1"/>
  <c r="Q2130" i="65"/>
  <c r="U2130" i="65" s="1"/>
  <c r="Q2129" i="65"/>
  <c r="U2129" i="65" s="1"/>
  <c r="Q2128" i="65"/>
  <c r="U2128" i="65" s="1"/>
  <c r="Q2127" i="65"/>
  <c r="U2127" i="65" s="1"/>
  <c r="Q2126" i="65"/>
  <c r="U2126" i="65" s="1"/>
  <c r="Q2125" i="65"/>
  <c r="U2125" i="65" s="1"/>
  <c r="Q2124" i="65"/>
  <c r="U2124" i="65" s="1"/>
  <c r="Q2123" i="65"/>
  <c r="U2123" i="65" s="1"/>
  <c r="Q2122" i="65"/>
  <c r="U2122" i="65" s="1"/>
  <c r="Q2121" i="65"/>
  <c r="U2121" i="65" s="1"/>
  <c r="Q2120" i="65"/>
  <c r="U2120" i="65" s="1"/>
  <c r="Q2119" i="65"/>
  <c r="U2119" i="65" s="1"/>
  <c r="Q2118" i="65"/>
  <c r="U2118" i="65" s="1"/>
  <c r="Q2117" i="65"/>
  <c r="U2117" i="65" s="1"/>
  <c r="Q2116" i="65"/>
  <c r="U2116" i="65" s="1"/>
  <c r="Q2115" i="65"/>
  <c r="U2115" i="65" s="1"/>
  <c r="Q2114" i="65"/>
  <c r="U2114" i="65" s="1"/>
  <c r="Q2113" i="65"/>
  <c r="U2113" i="65" s="1"/>
  <c r="Q2112" i="65"/>
  <c r="U2112" i="65" s="1"/>
  <c r="Q2111" i="65"/>
  <c r="U2111" i="65" s="1"/>
  <c r="Q2110" i="65"/>
  <c r="U2110" i="65" s="1"/>
  <c r="Q2109" i="65"/>
  <c r="U2109" i="65" s="1"/>
  <c r="Q2108" i="65"/>
  <c r="U2108" i="65" s="1"/>
  <c r="Q2107" i="65"/>
  <c r="U2107" i="65" s="1"/>
  <c r="Q2106" i="65"/>
  <c r="U2106" i="65" s="1"/>
  <c r="Q2105" i="65"/>
  <c r="U2105" i="65" s="1"/>
  <c r="Q2104" i="65"/>
  <c r="U2104" i="65" s="1"/>
  <c r="Q2103" i="65"/>
  <c r="U2103" i="65" s="1"/>
  <c r="Q2102" i="65"/>
  <c r="U2102" i="65" s="1"/>
  <c r="Q2101" i="65"/>
  <c r="U2101" i="65" s="1"/>
  <c r="Q2100" i="65"/>
  <c r="U2100" i="65" s="1"/>
  <c r="Q2099" i="65"/>
  <c r="U2099" i="65" s="1"/>
  <c r="Q2098" i="65"/>
  <c r="U2098" i="65" s="1"/>
  <c r="Q2097" i="65"/>
  <c r="U2097" i="65" s="1"/>
  <c r="Q2096" i="65"/>
  <c r="U2096" i="65" s="1"/>
  <c r="Q2095" i="65"/>
  <c r="U2095" i="65" s="1"/>
  <c r="Q2094" i="65"/>
  <c r="U2094" i="65" s="1"/>
  <c r="Q2093" i="65"/>
  <c r="U2093" i="65" s="1"/>
  <c r="Q2092" i="65"/>
  <c r="U2092" i="65" s="1"/>
  <c r="Q2091" i="65"/>
  <c r="U2091" i="65" s="1"/>
  <c r="Q2090" i="65"/>
  <c r="U2090" i="65" s="1"/>
  <c r="Q2089" i="65"/>
  <c r="U2089" i="65" s="1"/>
  <c r="Q2088" i="65"/>
  <c r="U2088" i="65" s="1"/>
  <c r="Q2087" i="65"/>
  <c r="U2087" i="65" s="1"/>
  <c r="Q2086" i="65"/>
  <c r="U2086" i="65" s="1"/>
  <c r="Q2085" i="65"/>
  <c r="U2085" i="65" s="1"/>
  <c r="Q2084" i="65"/>
  <c r="U2084" i="65" s="1"/>
  <c r="Q2083" i="65"/>
  <c r="U2083" i="65" s="1"/>
  <c r="Q2082" i="65"/>
  <c r="U2082" i="65" s="1"/>
  <c r="Q2081" i="65"/>
  <c r="U2081" i="65" s="1"/>
  <c r="Q2080" i="65"/>
  <c r="U2080" i="65" s="1"/>
  <c r="Q2079" i="65"/>
  <c r="U2079" i="65" s="1"/>
  <c r="Q2078" i="65"/>
  <c r="U2078" i="65" s="1"/>
  <c r="Q2077" i="65"/>
  <c r="U2077" i="65" s="1"/>
  <c r="Q2076" i="65"/>
  <c r="U2076" i="65" s="1"/>
  <c r="Q2075" i="65"/>
  <c r="U2075" i="65" s="1"/>
  <c r="Q2074" i="65"/>
  <c r="U2074" i="65" s="1"/>
  <c r="Q2073" i="65"/>
  <c r="U2073" i="65" s="1"/>
  <c r="Q2072" i="65"/>
  <c r="U2072" i="65" s="1"/>
  <c r="Q2071" i="65"/>
  <c r="U2071" i="65" s="1"/>
  <c r="Q2070" i="65"/>
  <c r="U2070" i="65" s="1"/>
  <c r="Q2069" i="65"/>
  <c r="U2069" i="65" s="1"/>
  <c r="Q2068" i="65"/>
  <c r="U2068" i="65" s="1"/>
  <c r="Q2067" i="65"/>
  <c r="U2067" i="65" s="1"/>
  <c r="Q2066" i="65"/>
  <c r="U2066" i="65" s="1"/>
  <c r="Q2065" i="65"/>
  <c r="U2065" i="65" s="1"/>
  <c r="Q2064" i="65"/>
  <c r="U2064" i="65" s="1"/>
  <c r="Q2063" i="65"/>
  <c r="U2063" i="65" s="1"/>
  <c r="Q2062" i="65"/>
  <c r="U2062" i="65" s="1"/>
  <c r="Q2061" i="65"/>
  <c r="U2061" i="65" s="1"/>
  <c r="Q2060" i="65"/>
  <c r="U2060" i="65" s="1"/>
  <c r="Q2059" i="65"/>
  <c r="U2059" i="65" s="1"/>
  <c r="Q2058" i="65"/>
  <c r="U2058" i="65" s="1"/>
  <c r="Q2057" i="65"/>
  <c r="U2057" i="65" s="1"/>
  <c r="Q2056" i="65"/>
  <c r="U2056" i="65" s="1"/>
  <c r="Q2055" i="65"/>
  <c r="U2055" i="65" s="1"/>
  <c r="Q2054" i="65"/>
  <c r="U2054" i="65" s="1"/>
  <c r="Q2053" i="65"/>
  <c r="U2053" i="65" s="1"/>
  <c r="Q2052" i="65"/>
  <c r="U2052" i="65" s="1"/>
  <c r="Q2051" i="65"/>
  <c r="U2051" i="65" s="1"/>
  <c r="Q2050" i="65"/>
  <c r="U2050" i="65" s="1"/>
  <c r="Q2049" i="65"/>
  <c r="U2049" i="65" s="1"/>
  <c r="Q2048" i="65"/>
  <c r="U2048" i="65" s="1"/>
  <c r="Q2047" i="65"/>
  <c r="U2047" i="65" s="1"/>
  <c r="Q2046" i="65"/>
  <c r="U2046" i="65" s="1"/>
  <c r="Q2045" i="65"/>
  <c r="U2045" i="65" s="1"/>
  <c r="Q2044" i="65"/>
  <c r="U2044" i="65" s="1"/>
  <c r="Q2043" i="65"/>
  <c r="U2043" i="65" s="1"/>
  <c r="Q2042" i="65"/>
  <c r="U2042" i="65" s="1"/>
  <c r="Q2041" i="65"/>
  <c r="U2041" i="65" s="1"/>
  <c r="Q2040" i="65"/>
  <c r="U2040" i="65" s="1"/>
  <c r="Q2039" i="65"/>
  <c r="U2039" i="65" s="1"/>
  <c r="Q2038" i="65"/>
  <c r="U2038" i="65" s="1"/>
  <c r="Q2037" i="65"/>
  <c r="U2037" i="65" s="1"/>
  <c r="Q2036" i="65"/>
  <c r="U2036" i="65" s="1"/>
  <c r="Q2035" i="65"/>
  <c r="U2035" i="65" s="1"/>
  <c r="Q2034" i="65"/>
  <c r="U2034" i="65" s="1"/>
  <c r="Q2033" i="65"/>
  <c r="U2033" i="65" s="1"/>
  <c r="Q2032" i="65"/>
  <c r="U2032" i="65" s="1"/>
  <c r="Q2031" i="65"/>
  <c r="U2031" i="65" s="1"/>
  <c r="Q2030" i="65"/>
  <c r="U2030" i="65" s="1"/>
  <c r="Q2029" i="65"/>
  <c r="U2029" i="65" s="1"/>
  <c r="Q2028" i="65"/>
  <c r="U2028" i="65" s="1"/>
  <c r="Q2027" i="65"/>
  <c r="U2027" i="65" s="1"/>
  <c r="Q2026" i="65"/>
  <c r="U2026" i="65" s="1"/>
  <c r="Q2025" i="65"/>
  <c r="U2025" i="65" s="1"/>
  <c r="Q2024" i="65"/>
  <c r="U2024" i="65" s="1"/>
  <c r="Q2023" i="65"/>
  <c r="U2023" i="65" s="1"/>
  <c r="Q2022" i="65"/>
  <c r="U2022" i="65" s="1"/>
  <c r="Q2021" i="65"/>
  <c r="U2021" i="65" s="1"/>
  <c r="Q2020" i="65"/>
  <c r="U2020" i="65" s="1"/>
  <c r="Q2019" i="65"/>
  <c r="U2019" i="65" s="1"/>
  <c r="Q2018" i="65"/>
  <c r="U2018" i="65" s="1"/>
  <c r="Q2017" i="65"/>
  <c r="U2017" i="65" s="1"/>
  <c r="Q2016" i="65"/>
  <c r="U2016" i="65" s="1"/>
  <c r="Q2015" i="65"/>
  <c r="U2015" i="65" s="1"/>
  <c r="Q2014" i="65"/>
  <c r="U2014" i="65" s="1"/>
  <c r="Q2013" i="65"/>
  <c r="U2013" i="65" s="1"/>
  <c r="Q2012" i="65"/>
  <c r="U2012" i="65" s="1"/>
  <c r="Q2011" i="65"/>
  <c r="U2011" i="65" s="1"/>
  <c r="Q2010" i="65"/>
  <c r="U2010" i="65" s="1"/>
  <c r="Q2009" i="65"/>
  <c r="U2009" i="65" s="1"/>
  <c r="Q2008" i="65"/>
  <c r="U2008" i="65" s="1"/>
  <c r="Q2007" i="65"/>
  <c r="U2007" i="65" s="1"/>
  <c r="Q2006" i="65"/>
  <c r="U2006" i="65" s="1"/>
  <c r="Q2005" i="65"/>
  <c r="U2005" i="65" s="1"/>
  <c r="Q2004" i="65"/>
  <c r="U2004" i="65" s="1"/>
  <c r="Q2003" i="65"/>
  <c r="U2003" i="65" s="1"/>
  <c r="Q2002" i="65"/>
  <c r="U2002" i="65" s="1"/>
  <c r="Q2001" i="65"/>
  <c r="U2001" i="65" s="1"/>
  <c r="Q2000" i="65"/>
  <c r="U2000" i="65" s="1"/>
  <c r="Q1999" i="65"/>
  <c r="U1999" i="65" s="1"/>
  <c r="Q1998" i="65"/>
  <c r="U1998" i="65" s="1"/>
  <c r="Q1997" i="65"/>
  <c r="U1997" i="65" s="1"/>
  <c r="Q1996" i="65"/>
  <c r="U1996" i="65" s="1"/>
  <c r="Q1995" i="65"/>
  <c r="U1995" i="65" s="1"/>
  <c r="Q1994" i="65"/>
  <c r="U1994" i="65" s="1"/>
  <c r="Q1993" i="65"/>
  <c r="U1993" i="65" s="1"/>
  <c r="Q1992" i="65"/>
  <c r="U1992" i="65" s="1"/>
  <c r="Q1991" i="65"/>
  <c r="U1991" i="65" s="1"/>
  <c r="Q1990" i="65"/>
  <c r="U1990" i="65" s="1"/>
  <c r="Q1989" i="65"/>
  <c r="U1989" i="65" s="1"/>
  <c r="Q1988" i="65"/>
  <c r="U1988" i="65" s="1"/>
  <c r="Q1987" i="65"/>
  <c r="U1987" i="65" s="1"/>
  <c r="Q1986" i="65"/>
  <c r="U1986" i="65" s="1"/>
  <c r="Q1985" i="65"/>
  <c r="U1985" i="65" s="1"/>
  <c r="Q1984" i="65"/>
  <c r="U1984" i="65" s="1"/>
  <c r="Q1983" i="65"/>
  <c r="U1983" i="65" s="1"/>
  <c r="Q1982" i="65"/>
  <c r="U1982" i="65" s="1"/>
  <c r="Q1981" i="65"/>
  <c r="U1981" i="65" s="1"/>
  <c r="Q1980" i="65"/>
  <c r="U1980" i="65" s="1"/>
  <c r="Q1979" i="65"/>
  <c r="U1979" i="65" s="1"/>
  <c r="Q1978" i="65"/>
  <c r="U1978" i="65" s="1"/>
  <c r="Q1977" i="65"/>
  <c r="U1977" i="65" s="1"/>
  <c r="Q1976" i="65"/>
  <c r="U1976" i="65" s="1"/>
  <c r="Q1975" i="65"/>
  <c r="U1975" i="65" s="1"/>
  <c r="Q1974" i="65"/>
  <c r="U1974" i="65" s="1"/>
  <c r="Q1973" i="65"/>
  <c r="U1973" i="65" s="1"/>
  <c r="Q1972" i="65"/>
  <c r="U1972" i="65" s="1"/>
  <c r="Q1971" i="65"/>
  <c r="U1971" i="65" s="1"/>
  <c r="Q1970" i="65"/>
  <c r="U1970" i="65" s="1"/>
  <c r="Q1969" i="65"/>
  <c r="U1969" i="65" s="1"/>
  <c r="Q1968" i="65"/>
  <c r="U1968" i="65" s="1"/>
  <c r="Q1967" i="65"/>
  <c r="U1967" i="65" s="1"/>
  <c r="Q1966" i="65"/>
  <c r="U1966" i="65" s="1"/>
  <c r="Q1965" i="65"/>
  <c r="U1965" i="65" s="1"/>
  <c r="Q1964" i="65"/>
  <c r="U1964" i="65" s="1"/>
  <c r="Q1963" i="65"/>
  <c r="U1963" i="65" s="1"/>
  <c r="Q1962" i="65"/>
  <c r="U1962" i="65" s="1"/>
  <c r="Q1961" i="65"/>
  <c r="U1961" i="65" s="1"/>
  <c r="Q1960" i="65"/>
  <c r="U1960" i="65" s="1"/>
  <c r="Q1959" i="65"/>
  <c r="U1959" i="65" s="1"/>
  <c r="Q1958" i="65"/>
  <c r="U1958" i="65" s="1"/>
  <c r="Q1957" i="65"/>
  <c r="U1957" i="65" s="1"/>
  <c r="Q1956" i="65"/>
  <c r="U1956" i="65" s="1"/>
  <c r="Q1955" i="65"/>
  <c r="U1955" i="65" s="1"/>
  <c r="Q1954" i="65"/>
  <c r="U1954" i="65" s="1"/>
  <c r="Q1953" i="65"/>
  <c r="U1953" i="65" s="1"/>
  <c r="Q1952" i="65"/>
  <c r="U1952" i="65" s="1"/>
  <c r="Q1951" i="65"/>
  <c r="U1951" i="65" s="1"/>
  <c r="Q1950" i="65"/>
  <c r="U1950" i="65" s="1"/>
  <c r="Q1949" i="65"/>
  <c r="U1949" i="65" s="1"/>
  <c r="Q1948" i="65"/>
  <c r="U1948" i="65" s="1"/>
  <c r="Q1947" i="65"/>
  <c r="U1947" i="65" s="1"/>
  <c r="Q1946" i="65"/>
  <c r="U1946" i="65" s="1"/>
  <c r="Q1945" i="65"/>
  <c r="U1945" i="65" s="1"/>
  <c r="Q1944" i="65"/>
  <c r="U1944" i="65" s="1"/>
  <c r="Q1943" i="65"/>
  <c r="U1943" i="65" s="1"/>
  <c r="Q1942" i="65"/>
  <c r="U1942" i="65" s="1"/>
  <c r="Q1941" i="65"/>
  <c r="U1941" i="65" s="1"/>
  <c r="Q1940" i="65"/>
  <c r="U1940" i="65" s="1"/>
  <c r="Q1939" i="65"/>
  <c r="U1939" i="65" s="1"/>
  <c r="Q1938" i="65"/>
  <c r="U1938" i="65" s="1"/>
  <c r="Q1937" i="65"/>
  <c r="U1937" i="65" s="1"/>
  <c r="Q1936" i="65"/>
  <c r="U1936" i="65" s="1"/>
  <c r="Q1935" i="65"/>
  <c r="U1935" i="65" s="1"/>
  <c r="Q1934" i="65"/>
  <c r="U1934" i="65" s="1"/>
  <c r="Q1933" i="65"/>
  <c r="U1933" i="65" s="1"/>
  <c r="Q1932" i="65"/>
  <c r="U1932" i="65" s="1"/>
  <c r="Q1931" i="65"/>
  <c r="U1931" i="65" s="1"/>
  <c r="Q1930" i="65"/>
  <c r="U1930" i="65" s="1"/>
  <c r="Q1929" i="65"/>
  <c r="U1929" i="65" s="1"/>
  <c r="Q1928" i="65"/>
  <c r="U1928" i="65" s="1"/>
  <c r="Q1927" i="65"/>
  <c r="U1927" i="65" s="1"/>
  <c r="Q1926" i="65"/>
  <c r="U1926" i="65" s="1"/>
  <c r="Q1925" i="65"/>
  <c r="U1925" i="65" s="1"/>
  <c r="Q1924" i="65"/>
  <c r="U1924" i="65" s="1"/>
  <c r="Q1923" i="65"/>
  <c r="U1923" i="65" s="1"/>
  <c r="Q1922" i="65"/>
  <c r="U1922" i="65" s="1"/>
  <c r="Q1921" i="65"/>
  <c r="U1921" i="65" s="1"/>
  <c r="Q1920" i="65"/>
  <c r="U1920" i="65" s="1"/>
  <c r="Q1919" i="65"/>
  <c r="U1919" i="65" s="1"/>
  <c r="Q1918" i="65"/>
  <c r="U1918" i="65" s="1"/>
  <c r="Q1917" i="65"/>
  <c r="U1917" i="65" s="1"/>
  <c r="Q1916" i="65"/>
  <c r="U1916" i="65" s="1"/>
  <c r="Q1915" i="65"/>
  <c r="U1915" i="65" s="1"/>
  <c r="Q1914" i="65"/>
  <c r="U1914" i="65" s="1"/>
  <c r="Q1913" i="65"/>
  <c r="U1913" i="65" s="1"/>
  <c r="Q1912" i="65"/>
  <c r="U1912" i="65" s="1"/>
  <c r="Q1911" i="65"/>
  <c r="U1911" i="65" s="1"/>
  <c r="Q1910" i="65"/>
  <c r="U1910" i="65" s="1"/>
  <c r="Q1909" i="65"/>
  <c r="U1909" i="65" s="1"/>
  <c r="Q1908" i="65"/>
  <c r="U1908" i="65" s="1"/>
  <c r="Q1907" i="65"/>
  <c r="U1907" i="65" s="1"/>
  <c r="Q1906" i="65"/>
  <c r="U1906" i="65" s="1"/>
  <c r="Q1905" i="65"/>
  <c r="U1905" i="65" s="1"/>
  <c r="Q1904" i="65"/>
  <c r="U1904" i="65" s="1"/>
  <c r="Q1903" i="65"/>
  <c r="U1903" i="65" s="1"/>
  <c r="Q1902" i="65"/>
  <c r="U1902" i="65" s="1"/>
  <c r="Q1901" i="65"/>
  <c r="U1901" i="65" s="1"/>
  <c r="Q1900" i="65"/>
  <c r="U1900" i="65" s="1"/>
  <c r="Q1899" i="65"/>
  <c r="U1899" i="65" s="1"/>
  <c r="Q1898" i="65"/>
  <c r="U1898" i="65" s="1"/>
  <c r="Q1897" i="65"/>
  <c r="U1897" i="65" s="1"/>
  <c r="Q1896" i="65"/>
  <c r="U1896" i="65" s="1"/>
  <c r="Q1895" i="65"/>
  <c r="U1895" i="65" s="1"/>
  <c r="Q1894" i="65"/>
  <c r="U1894" i="65" s="1"/>
  <c r="Q1893" i="65"/>
  <c r="U1893" i="65" s="1"/>
  <c r="Q1892" i="65"/>
  <c r="U1892" i="65" s="1"/>
  <c r="Q1891" i="65"/>
  <c r="U1891" i="65" s="1"/>
  <c r="Q1890" i="65"/>
  <c r="U1890" i="65" s="1"/>
  <c r="Q1889" i="65"/>
  <c r="U1889" i="65" s="1"/>
  <c r="Q1888" i="65"/>
  <c r="U1888" i="65" s="1"/>
  <c r="Q1887" i="65"/>
  <c r="U1887" i="65" s="1"/>
  <c r="Q1886" i="65"/>
  <c r="U1886" i="65" s="1"/>
  <c r="Q1885" i="65"/>
  <c r="U1885" i="65" s="1"/>
  <c r="Q1884" i="65"/>
  <c r="U1884" i="65" s="1"/>
  <c r="Q1883" i="65"/>
  <c r="U1883" i="65" s="1"/>
  <c r="Q1882" i="65"/>
  <c r="U1882" i="65" s="1"/>
  <c r="Q1881" i="65"/>
  <c r="U1881" i="65" s="1"/>
  <c r="Q1880" i="65"/>
  <c r="U1880" i="65" s="1"/>
  <c r="Q1879" i="65"/>
  <c r="U1879" i="65" s="1"/>
  <c r="Q1878" i="65"/>
  <c r="U1878" i="65" s="1"/>
  <c r="Q1877" i="65"/>
  <c r="U1877" i="65" s="1"/>
  <c r="Q1876" i="65"/>
  <c r="U1876" i="65" s="1"/>
  <c r="Q1875" i="65"/>
  <c r="U1875" i="65" s="1"/>
  <c r="Q1874" i="65"/>
  <c r="U1874" i="65" s="1"/>
  <c r="Q1873" i="65"/>
  <c r="U1873" i="65" s="1"/>
  <c r="Q1872" i="65"/>
  <c r="U1872" i="65" s="1"/>
  <c r="Q1871" i="65"/>
  <c r="U1871" i="65" s="1"/>
  <c r="Q1870" i="65"/>
  <c r="U1870" i="65" s="1"/>
  <c r="Q1869" i="65"/>
  <c r="U1869" i="65" s="1"/>
  <c r="Q1868" i="65"/>
  <c r="U1868" i="65" s="1"/>
  <c r="Q1867" i="65"/>
  <c r="U1867" i="65" s="1"/>
  <c r="Q1866" i="65"/>
  <c r="U1866" i="65" s="1"/>
  <c r="Q1865" i="65"/>
  <c r="U1865" i="65" s="1"/>
  <c r="Q1864" i="65"/>
  <c r="U1864" i="65" s="1"/>
  <c r="Q1863" i="65"/>
  <c r="U1863" i="65" s="1"/>
  <c r="Q1862" i="65"/>
  <c r="U1862" i="65" s="1"/>
  <c r="Q1861" i="65"/>
  <c r="U1861" i="65" s="1"/>
  <c r="Q1860" i="65"/>
  <c r="U1860" i="65" s="1"/>
  <c r="Q1859" i="65"/>
  <c r="U1859" i="65" s="1"/>
  <c r="Q1858" i="65"/>
  <c r="U1858" i="65" s="1"/>
  <c r="Q1857" i="65"/>
  <c r="U1857" i="65" s="1"/>
  <c r="Q1856" i="65"/>
  <c r="U1856" i="65" s="1"/>
  <c r="Q1855" i="65"/>
  <c r="U1855" i="65" s="1"/>
  <c r="Q1854" i="65"/>
  <c r="U1854" i="65" s="1"/>
  <c r="Q1853" i="65"/>
  <c r="U1853" i="65" s="1"/>
  <c r="Q1852" i="65"/>
  <c r="U1852" i="65" s="1"/>
  <c r="Q1851" i="65"/>
  <c r="U1851" i="65" s="1"/>
  <c r="Q1850" i="65"/>
  <c r="U1850" i="65" s="1"/>
  <c r="Q1849" i="65"/>
  <c r="U1849" i="65" s="1"/>
  <c r="Q1848" i="65"/>
  <c r="U1848" i="65" s="1"/>
  <c r="Q1847" i="65"/>
  <c r="U1847" i="65" s="1"/>
  <c r="Q1846" i="65"/>
  <c r="U1846" i="65" s="1"/>
  <c r="Q1845" i="65"/>
  <c r="U1845" i="65" s="1"/>
  <c r="Q1844" i="65"/>
  <c r="U1844" i="65" s="1"/>
  <c r="Q1843" i="65"/>
  <c r="U1843" i="65" s="1"/>
  <c r="Q1842" i="65"/>
  <c r="U1842" i="65" s="1"/>
  <c r="Q1841" i="65"/>
  <c r="U1841" i="65" s="1"/>
  <c r="Q1840" i="65"/>
  <c r="U1840" i="65" s="1"/>
  <c r="Q1839" i="65"/>
  <c r="U1839" i="65" s="1"/>
  <c r="Q1838" i="65"/>
  <c r="U1838" i="65" s="1"/>
  <c r="Q1837" i="65"/>
  <c r="U1837" i="65" s="1"/>
  <c r="Q1836" i="65"/>
  <c r="U1836" i="65" s="1"/>
  <c r="Q1835" i="65"/>
  <c r="U1835" i="65" s="1"/>
  <c r="Q1834" i="65"/>
  <c r="U1834" i="65" s="1"/>
  <c r="Q1833" i="65"/>
  <c r="U1833" i="65" s="1"/>
  <c r="Q1832" i="65"/>
  <c r="U1832" i="65" s="1"/>
  <c r="Q1831" i="65"/>
  <c r="U1831" i="65" s="1"/>
  <c r="Q1830" i="65"/>
  <c r="U1830" i="65" s="1"/>
  <c r="Q1829" i="65"/>
  <c r="U1829" i="65" s="1"/>
  <c r="Q1828" i="65"/>
  <c r="U1828" i="65" s="1"/>
  <c r="Q1827" i="65"/>
  <c r="U1827" i="65" s="1"/>
  <c r="Q1826" i="65"/>
  <c r="U1826" i="65" s="1"/>
  <c r="Q1825" i="65"/>
  <c r="U1825" i="65" s="1"/>
  <c r="Q1824" i="65"/>
  <c r="U1824" i="65" s="1"/>
  <c r="Q1823" i="65"/>
  <c r="U1823" i="65" s="1"/>
  <c r="Q1822" i="65"/>
  <c r="U1822" i="65" s="1"/>
  <c r="Q1821" i="65"/>
  <c r="U1821" i="65" s="1"/>
  <c r="Q1820" i="65"/>
  <c r="U1820" i="65" s="1"/>
  <c r="Q1819" i="65"/>
  <c r="U1819" i="65" s="1"/>
  <c r="Q1818" i="65"/>
  <c r="U1818" i="65" s="1"/>
  <c r="Q1817" i="65"/>
  <c r="U1817" i="65" s="1"/>
  <c r="Q1816" i="65"/>
  <c r="U1816" i="65" s="1"/>
  <c r="Q1815" i="65"/>
  <c r="U1815" i="65" s="1"/>
  <c r="Q1814" i="65"/>
  <c r="U1814" i="65" s="1"/>
  <c r="Q1813" i="65"/>
  <c r="U1813" i="65" s="1"/>
  <c r="Q1812" i="65"/>
  <c r="U1812" i="65" s="1"/>
  <c r="Q1811" i="65"/>
  <c r="U1811" i="65" s="1"/>
  <c r="Q1810" i="65"/>
  <c r="U1810" i="65" s="1"/>
  <c r="Q1809" i="65"/>
  <c r="U1809" i="65" s="1"/>
  <c r="Q1808" i="65"/>
  <c r="U1808" i="65" s="1"/>
  <c r="Q1807" i="65"/>
  <c r="U1807" i="65" s="1"/>
  <c r="Q1806" i="65"/>
  <c r="U1806" i="65" s="1"/>
  <c r="Q1805" i="65"/>
  <c r="U1805" i="65" s="1"/>
  <c r="Q1804" i="65"/>
  <c r="U1804" i="65" s="1"/>
  <c r="Q1803" i="65"/>
  <c r="U1803" i="65" s="1"/>
  <c r="Q1802" i="65"/>
  <c r="U1802" i="65" s="1"/>
  <c r="Q1801" i="65"/>
  <c r="U1801" i="65" s="1"/>
  <c r="Q1800" i="65"/>
  <c r="U1800" i="65" s="1"/>
  <c r="Q1799" i="65"/>
  <c r="U1799" i="65" s="1"/>
  <c r="Q1798" i="65"/>
  <c r="U1798" i="65" s="1"/>
  <c r="Q1797" i="65"/>
  <c r="U1797" i="65" s="1"/>
  <c r="Q1796" i="65"/>
  <c r="U1796" i="65" s="1"/>
  <c r="Q1795" i="65"/>
  <c r="U1795" i="65" s="1"/>
  <c r="Q1794" i="65"/>
  <c r="U1794" i="65" s="1"/>
  <c r="Q1793" i="65"/>
  <c r="U1793" i="65" s="1"/>
  <c r="Q1792" i="65"/>
  <c r="U1792" i="65" s="1"/>
  <c r="Q1791" i="65"/>
  <c r="U1791" i="65" s="1"/>
  <c r="Q1790" i="65"/>
  <c r="U1790" i="65" s="1"/>
  <c r="Q1789" i="65"/>
  <c r="U1789" i="65" s="1"/>
  <c r="Q1788" i="65"/>
  <c r="U1788" i="65" s="1"/>
  <c r="Q1787" i="65"/>
  <c r="U1787" i="65" s="1"/>
  <c r="Q1786" i="65"/>
  <c r="U1786" i="65" s="1"/>
  <c r="Q1785" i="65"/>
  <c r="U1785" i="65" s="1"/>
  <c r="Q1784" i="65"/>
  <c r="U1784" i="65" s="1"/>
  <c r="Q1783" i="65"/>
  <c r="U1783" i="65" s="1"/>
  <c r="Q1782" i="65"/>
  <c r="U1782" i="65" s="1"/>
  <c r="Q1781" i="65"/>
  <c r="U1781" i="65" s="1"/>
  <c r="Q1780" i="65"/>
  <c r="U1780" i="65" s="1"/>
  <c r="Q1779" i="65"/>
  <c r="U1779" i="65" s="1"/>
  <c r="Q1778" i="65"/>
  <c r="U1778" i="65" s="1"/>
  <c r="Q1777" i="65"/>
  <c r="U1777" i="65" s="1"/>
  <c r="Q1776" i="65"/>
  <c r="U1776" i="65" s="1"/>
  <c r="Q1775" i="65"/>
  <c r="U1775" i="65" s="1"/>
  <c r="Q1774" i="65"/>
  <c r="U1774" i="65" s="1"/>
  <c r="Q1773" i="65"/>
  <c r="U1773" i="65" s="1"/>
  <c r="Q1772" i="65"/>
  <c r="U1772" i="65" s="1"/>
  <c r="Q1771" i="65"/>
  <c r="U1771" i="65" s="1"/>
  <c r="Q1770" i="65"/>
  <c r="U1770" i="65" s="1"/>
  <c r="Q1769" i="65"/>
  <c r="U1769" i="65" s="1"/>
  <c r="Q1768" i="65"/>
  <c r="U1768" i="65" s="1"/>
  <c r="Q1767" i="65"/>
  <c r="U1767" i="65" s="1"/>
  <c r="Q1766" i="65"/>
  <c r="U1766" i="65" s="1"/>
  <c r="Q1765" i="65"/>
  <c r="U1765" i="65" s="1"/>
  <c r="Q1764" i="65"/>
  <c r="U1764" i="65" s="1"/>
  <c r="Q1763" i="65"/>
  <c r="U1763" i="65" s="1"/>
  <c r="Q1762" i="65"/>
  <c r="U1762" i="65" s="1"/>
  <c r="Q1761" i="65"/>
  <c r="U1761" i="65" s="1"/>
  <c r="Q1760" i="65"/>
  <c r="U1760" i="65" s="1"/>
  <c r="Q1759" i="65"/>
  <c r="U1759" i="65" s="1"/>
  <c r="Q1758" i="65"/>
  <c r="U1758" i="65" s="1"/>
  <c r="Q1757" i="65"/>
  <c r="U1757" i="65" s="1"/>
  <c r="Q1756" i="65"/>
  <c r="U1756" i="65" s="1"/>
  <c r="Q1755" i="65"/>
  <c r="U1755" i="65" s="1"/>
  <c r="Q1754" i="65"/>
  <c r="U1754" i="65" s="1"/>
  <c r="Q1753" i="65"/>
  <c r="U1753" i="65" s="1"/>
  <c r="Q1752" i="65"/>
  <c r="U1752" i="65" s="1"/>
  <c r="Q1751" i="65"/>
  <c r="U1751" i="65" s="1"/>
  <c r="Q1750" i="65"/>
  <c r="U1750" i="65" s="1"/>
  <c r="Q1749" i="65"/>
  <c r="U1749" i="65" s="1"/>
  <c r="Q1748" i="65"/>
  <c r="U1748" i="65" s="1"/>
  <c r="Q1747" i="65"/>
  <c r="U1747" i="65" s="1"/>
  <c r="Q1746" i="65"/>
  <c r="U1746" i="65" s="1"/>
  <c r="Q1745" i="65"/>
  <c r="U1745" i="65" s="1"/>
  <c r="Q1744" i="65"/>
  <c r="U1744" i="65" s="1"/>
  <c r="Q1743" i="65"/>
  <c r="U1743" i="65" s="1"/>
  <c r="Q1742" i="65"/>
  <c r="U1742" i="65" s="1"/>
  <c r="Q1741" i="65"/>
  <c r="U1741" i="65" s="1"/>
  <c r="Q1740" i="65"/>
  <c r="U1740" i="65" s="1"/>
  <c r="Q1739" i="65"/>
  <c r="U1739" i="65" s="1"/>
  <c r="Q1738" i="65"/>
  <c r="U1738" i="65" s="1"/>
  <c r="Q1737" i="65"/>
  <c r="U1737" i="65" s="1"/>
  <c r="Q1736" i="65"/>
  <c r="U1736" i="65" s="1"/>
  <c r="Q1735" i="65"/>
  <c r="U1735" i="65" s="1"/>
  <c r="Q1734" i="65"/>
  <c r="U1734" i="65" s="1"/>
  <c r="Q1733" i="65"/>
  <c r="U1733" i="65" s="1"/>
  <c r="Q1732" i="65"/>
  <c r="U1732" i="65" s="1"/>
  <c r="Q1731" i="65"/>
  <c r="U1731" i="65" s="1"/>
  <c r="Q1730" i="65"/>
  <c r="U1730" i="65" s="1"/>
  <c r="Q1729" i="65"/>
  <c r="U1729" i="65" s="1"/>
  <c r="Q1728" i="65"/>
  <c r="U1728" i="65" s="1"/>
  <c r="Q1727" i="65"/>
  <c r="U1727" i="65" s="1"/>
  <c r="Q1726" i="65"/>
  <c r="U1726" i="65" s="1"/>
  <c r="Q1725" i="65"/>
  <c r="U1725" i="65" s="1"/>
  <c r="Q1724" i="65"/>
  <c r="U1724" i="65" s="1"/>
  <c r="Q1723" i="65"/>
  <c r="U1723" i="65" s="1"/>
  <c r="Q1722" i="65"/>
  <c r="U1722" i="65" s="1"/>
  <c r="Q1721" i="65"/>
  <c r="U1721" i="65" s="1"/>
  <c r="Q1720" i="65"/>
  <c r="U1720" i="65" s="1"/>
  <c r="Q1719" i="65"/>
  <c r="U1719" i="65" s="1"/>
  <c r="Q1718" i="65"/>
  <c r="U1718" i="65" s="1"/>
  <c r="Q1717" i="65"/>
  <c r="U1717" i="65" s="1"/>
  <c r="Q1716" i="65"/>
  <c r="U1716" i="65" s="1"/>
  <c r="Q1715" i="65"/>
  <c r="U1715" i="65" s="1"/>
  <c r="Q1714" i="65"/>
  <c r="U1714" i="65" s="1"/>
  <c r="Q1713" i="65"/>
  <c r="U1713" i="65" s="1"/>
  <c r="Q1712" i="65"/>
  <c r="U1712" i="65" s="1"/>
  <c r="Q1711" i="65"/>
  <c r="U1711" i="65" s="1"/>
  <c r="Q1710" i="65"/>
  <c r="U1710" i="65" s="1"/>
  <c r="Q1709" i="65"/>
  <c r="U1709" i="65" s="1"/>
  <c r="Q1708" i="65"/>
  <c r="U1708" i="65" s="1"/>
  <c r="Q1707" i="65"/>
  <c r="U1707" i="65" s="1"/>
  <c r="Q1706" i="65"/>
  <c r="U1706" i="65" s="1"/>
  <c r="Q1705" i="65"/>
  <c r="U1705" i="65" s="1"/>
  <c r="Q1704" i="65"/>
  <c r="U1704" i="65" s="1"/>
  <c r="Q1703" i="65"/>
  <c r="U1703" i="65" s="1"/>
  <c r="Q1702" i="65"/>
  <c r="U1702" i="65" s="1"/>
  <c r="Q1701" i="65"/>
  <c r="U1701" i="65" s="1"/>
  <c r="Q1700" i="65"/>
  <c r="U1700" i="65" s="1"/>
  <c r="Q1699" i="65"/>
  <c r="U1699" i="65" s="1"/>
  <c r="Q1698" i="65"/>
  <c r="U1698" i="65" s="1"/>
  <c r="Q1697" i="65"/>
  <c r="U1697" i="65" s="1"/>
  <c r="Q1696" i="65"/>
  <c r="U1696" i="65" s="1"/>
  <c r="Q1695" i="65"/>
  <c r="U1695" i="65" s="1"/>
  <c r="Q1694" i="65"/>
  <c r="U1694" i="65" s="1"/>
  <c r="Q1693" i="65"/>
  <c r="U1693" i="65" s="1"/>
  <c r="Q1692" i="65"/>
  <c r="U1692" i="65" s="1"/>
  <c r="Q1691" i="65"/>
  <c r="U1691" i="65" s="1"/>
  <c r="Q1690" i="65"/>
  <c r="U1690" i="65" s="1"/>
  <c r="Q1689" i="65"/>
  <c r="U1689" i="65" s="1"/>
  <c r="Q1688" i="65"/>
  <c r="U1688" i="65" s="1"/>
  <c r="Q1687" i="65"/>
  <c r="U1687" i="65" s="1"/>
  <c r="Q1686" i="65"/>
  <c r="U1686" i="65" s="1"/>
  <c r="Q1685" i="65"/>
  <c r="U1685" i="65" s="1"/>
  <c r="Q1684" i="65"/>
  <c r="U1684" i="65" s="1"/>
  <c r="Q1683" i="65"/>
  <c r="U1683" i="65" s="1"/>
  <c r="Q1682" i="65"/>
  <c r="U1682" i="65" s="1"/>
  <c r="Q1681" i="65"/>
  <c r="U1681" i="65" s="1"/>
  <c r="Q1680" i="65"/>
  <c r="U1680" i="65" s="1"/>
  <c r="Q1679" i="65"/>
  <c r="U1679" i="65" s="1"/>
  <c r="Q1678" i="65"/>
  <c r="U1678" i="65" s="1"/>
  <c r="Q1677" i="65"/>
  <c r="U1677" i="65" s="1"/>
  <c r="Q1676" i="65"/>
  <c r="U1676" i="65" s="1"/>
  <c r="Q1675" i="65"/>
  <c r="U1675" i="65" s="1"/>
  <c r="Q1674" i="65"/>
  <c r="U1674" i="65" s="1"/>
  <c r="Q1673" i="65"/>
  <c r="U1673" i="65" s="1"/>
  <c r="Q1672" i="65"/>
  <c r="U1672" i="65" s="1"/>
  <c r="Q1671" i="65"/>
  <c r="U1671" i="65" s="1"/>
  <c r="Q1670" i="65"/>
  <c r="U1670" i="65" s="1"/>
  <c r="Q1669" i="65"/>
  <c r="U1669" i="65" s="1"/>
  <c r="Q1668" i="65"/>
  <c r="U1668" i="65" s="1"/>
  <c r="Q1667" i="65"/>
  <c r="U1667" i="65" s="1"/>
  <c r="Q1666" i="65"/>
  <c r="U1666" i="65" s="1"/>
  <c r="Q1665" i="65"/>
  <c r="U1665" i="65" s="1"/>
  <c r="Q1664" i="65"/>
  <c r="U1664" i="65" s="1"/>
  <c r="Q1663" i="65"/>
  <c r="U1663" i="65" s="1"/>
  <c r="Q1662" i="65"/>
  <c r="U1662" i="65" s="1"/>
  <c r="Q1661" i="65"/>
  <c r="U1661" i="65" s="1"/>
  <c r="Q1660" i="65"/>
  <c r="U1660" i="65" s="1"/>
  <c r="Q1659" i="65"/>
  <c r="U1659" i="65" s="1"/>
  <c r="Q1658" i="65"/>
  <c r="U1658" i="65" s="1"/>
  <c r="Q1657" i="65"/>
  <c r="U1657" i="65" s="1"/>
  <c r="Q1656" i="65"/>
  <c r="U1656" i="65" s="1"/>
  <c r="Q1655" i="65"/>
  <c r="U1655" i="65" s="1"/>
  <c r="Q1654" i="65"/>
  <c r="U1654" i="65" s="1"/>
  <c r="Q1653" i="65"/>
  <c r="U1653" i="65" s="1"/>
  <c r="Q1652" i="65"/>
  <c r="U1652" i="65" s="1"/>
  <c r="Q1651" i="65"/>
  <c r="U1651" i="65" s="1"/>
  <c r="Q1650" i="65"/>
  <c r="U1650" i="65" s="1"/>
  <c r="Q1649" i="65"/>
  <c r="U1649" i="65" s="1"/>
  <c r="Q1648" i="65"/>
  <c r="U1648" i="65" s="1"/>
  <c r="Q1647" i="65"/>
  <c r="U1647" i="65" s="1"/>
  <c r="Q1646" i="65"/>
  <c r="U1646" i="65" s="1"/>
  <c r="Q1645" i="65"/>
  <c r="U1645" i="65" s="1"/>
  <c r="Q1644" i="65"/>
  <c r="U1644" i="65" s="1"/>
  <c r="Q1643" i="65"/>
  <c r="U1643" i="65" s="1"/>
  <c r="Q1642" i="65"/>
  <c r="U1642" i="65" s="1"/>
  <c r="Q1641" i="65"/>
  <c r="U1641" i="65" s="1"/>
  <c r="Q1640" i="65"/>
  <c r="U1640" i="65" s="1"/>
  <c r="Q1639" i="65"/>
  <c r="U1639" i="65" s="1"/>
  <c r="Q1638" i="65"/>
  <c r="U1638" i="65" s="1"/>
  <c r="Q1637" i="65"/>
  <c r="U1637" i="65" s="1"/>
  <c r="Q1636" i="65"/>
  <c r="U1636" i="65" s="1"/>
  <c r="Q1635" i="65"/>
  <c r="U1635" i="65" s="1"/>
  <c r="Q1634" i="65"/>
  <c r="U1634" i="65" s="1"/>
  <c r="Q1633" i="65"/>
  <c r="U1633" i="65" s="1"/>
  <c r="Q1632" i="65"/>
  <c r="U1632" i="65" s="1"/>
  <c r="Q1631" i="65"/>
  <c r="U1631" i="65" s="1"/>
  <c r="Q1630" i="65"/>
  <c r="U1630" i="65" s="1"/>
  <c r="Q1629" i="65"/>
  <c r="U1629" i="65" s="1"/>
  <c r="Q1628" i="65"/>
  <c r="U1628" i="65" s="1"/>
  <c r="Q1627" i="65"/>
  <c r="U1627" i="65" s="1"/>
  <c r="Q1626" i="65"/>
  <c r="U1626" i="65" s="1"/>
  <c r="Q1625" i="65"/>
  <c r="U1625" i="65" s="1"/>
  <c r="Q1624" i="65"/>
  <c r="U1624" i="65" s="1"/>
  <c r="Q1623" i="65"/>
  <c r="U1623" i="65" s="1"/>
  <c r="Q1622" i="65"/>
  <c r="U1622" i="65" s="1"/>
  <c r="Q1621" i="65"/>
  <c r="U1621" i="65" s="1"/>
  <c r="Q1620" i="65"/>
  <c r="U1620" i="65" s="1"/>
  <c r="Q1619" i="65"/>
  <c r="U1619" i="65" s="1"/>
  <c r="Q1618" i="65"/>
  <c r="U1618" i="65" s="1"/>
  <c r="Q1617" i="65"/>
  <c r="U1617" i="65" s="1"/>
  <c r="Q1616" i="65"/>
  <c r="U1616" i="65" s="1"/>
  <c r="Q1615" i="65"/>
  <c r="U1615" i="65" s="1"/>
  <c r="Q1614" i="65"/>
  <c r="U1614" i="65" s="1"/>
  <c r="Q1613" i="65"/>
  <c r="U1613" i="65" s="1"/>
  <c r="Q1612" i="65"/>
  <c r="U1612" i="65" s="1"/>
  <c r="Q1611" i="65"/>
  <c r="U1611" i="65" s="1"/>
  <c r="Q1610" i="65"/>
  <c r="U1610" i="65" s="1"/>
  <c r="Q1609" i="65"/>
  <c r="U1609" i="65" s="1"/>
  <c r="Q1608" i="65"/>
  <c r="U1608" i="65" s="1"/>
  <c r="Q1607" i="65"/>
  <c r="U1607" i="65" s="1"/>
  <c r="Q1606" i="65"/>
  <c r="U1606" i="65" s="1"/>
  <c r="Q1605" i="65"/>
  <c r="U1605" i="65" s="1"/>
  <c r="Q1604" i="65"/>
  <c r="U1604" i="65" s="1"/>
  <c r="Q1603" i="65"/>
  <c r="U1603" i="65" s="1"/>
  <c r="Q1602" i="65"/>
  <c r="U1602" i="65" s="1"/>
  <c r="Q1601" i="65"/>
  <c r="U1601" i="65" s="1"/>
  <c r="Q1600" i="65"/>
  <c r="U1600" i="65" s="1"/>
  <c r="Q1599" i="65"/>
  <c r="U1599" i="65" s="1"/>
  <c r="Q1598" i="65"/>
  <c r="U1598" i="65" s="1"/>
  <c r="Q1597" i="65"/>
  <c r="U1597" i="65" s="1"/>
  <c r="Q1596" i="65"/>
  <c r="U1596" i="65" s="1"/>
  <c r="Q1595" i="65"/>
  <c r="U1595" i="65" s="1"/>
  <c r="Q1594" i="65"/>
  <c r="U1594" i="65" s="1"/>
  <c r="Q1593" i="65"/>
  <c r="U1593" i="65" s="1"/>
  <c r="Q1592" i="65"/>
  <c r="U1592" i="65" s="1"/>
  <c r="Q1591" i="65"/>
  <c r="U1591" i="65" s="1"/>
  <c r="Q1590" i="65"/>
  <c r="U1590" i="65" s="1"/>
  <c r="Q1589" i="65"/>
  <c r="U1589" i="65" s="1"/>
  <c r="Q1588" i="65"/>
  <c r="U1588" i="65" s="1"/>
  <c r="Q1587" i="65"/>
  <c r="U1587" i="65" s="1"/>
  <c r="Q1586" i="65"/>
  <c r="U1586" i="65" s="1"/>
  <c r="Q1585" i="65"/>
  <c r="U1585" i="65" s="1"/>
  <c r="Q1584" i="65"/>
  <c r="U1584" i="65" s="1"/>
  <c r="Q1583" i="65"/>
  <c r="U1583" i="65" s="1"/>
  <c r="Q1582" i="65"/>
  <c r="U1582" i="65" s="1"/>
  <c r="Q1581" i="65"/>
  <c r="U1581" i="65" s="1"/>
  <c r="Q1580" i="65"/>
  <c r="U1580" i="65" s="1"/>
  <c r="Q1579" i="65"/>
  <c r="U1579" i="65" s="1"/>
  <c r="Q1578" i="65"/>
  <c r="U1578" i="65" s="1"/>
  <c r="Q1577" i="65"/>
  <c r="U1577" i="65" s="1"/>
  <c r="Q1576" i="65"/>
  <c r="U1576" i="65" s="1"/>
  <c r="Q1575" i="65"/>
  <c r="U1575" i="65" s="1"/>
  <c r="Q1574" i="65"/>
  <c r="U1574" i="65" s="1"/>
  <c r="Q1573" i="65"/>
  <c r="U1573" i="65" s="1"/>
  <c r="Q1572" i="65"/>
  <c r="U1572" i="65" s="1"/>
  <c r="Q1571" i="65"/>
  <c r="U1571" i="65" s="1"/>
  <c r="Q1570" i="65"/>
  <c r="U1570" i="65" s="1"/>
  <c r="Q1569" i="65"/>
  <c r="U1569" i="65" s="1"/>
  <c r="Q1568" i="65"/>
  <c r="U1568" i="65" s="1"/>
  <c r="Q1567" i="65"/>
  <c r="U1567" i="65" s="1"/>
  <c r="Q1566" i="65"/>
  <c r="U1566" i="65" s="1"/>
  <c r="Q1565" i="65"/>
  <c r="U1565" i="65" s="1"/>
  <c r="Q1564" i="65"/>
  <c r="U1564" i="65" s="1"/>
  <c r="Q1563" i="65"/>
  <c r="U1563" i="65" s="1"/>
  <c r="Q1562" i="65"/>
  <c r="U1562" i="65" s="1"/>
  <c r="Q1561" i="65"/>
  <c r="U1561" i="65" s="1"/>
  <c r="Q1560" i="65"/>
  <c r="U1560" i="65" s="1"/>
  <c r="Q1559" i="65"/>
  <c r="U1559" i="65" s="1"/>
  <c r="Q1558" i="65"/>
  <c r="U1558" i="65" s="1"/>
  <c r="Q1557" i="65"/>
  <c r="U1557" i="65" s="1"/>
  <c r="Q1556" i="65"/>
  <c r="U1556" i="65" s="1"/>
  <c r="Q1555" i="65"/>
  <c r="U1555" i="65" s="1"/>
  <c r="Q1554" i="65"/>
  <c r="U1554" i="65" s="1"/>
  <c r="Q1553" i="65"/>
  <c r="U1553" i="65" s="1"/>
  <c r="Q1552" i="65"/>
  <c r="U1552" i="65" s="1"/>
  <c r="Q1551" i="65"/>
  <c r="U1551" i="65" s="1"/>
  <c r="Q1550" i="65"/>
  <c r="U1550" i="65" s="1"/>
  <c r="Q1549" i="65"/>
  <c r="U1549" i="65" s="1"/>
  <c r="Q1548" i="65"/>
  <c r="U1548" i="65" s="1"/>
  <c r="Q1547" i="65"/>
  <c r="U1547" i="65" s="1"/>
  <c r="Q1546" i="65"/>
  <c r="U1546" i="65" s="1"/>
  <c r="Q1545" i="65"/>
  <c r="U1545" i="65" s="1"/>
  <c r="Q1544" i="65"/>
  <c r="U1544" i="65" s="1"/>
  <c r="Q1543" i="65"/>
  <c r="U1543" i="65" s="1"/>
  <c r="Q1542" i="65"/>
  <c r="U1542" i="65" s="1"/>
  <c r="Q1541" i="65"/>
  <c r="U1541" i="65" s="1"/>
  <c r="Q1540" i="65"/>
  <c r="U1540" i="65" s="1"/>
  <c r="Q1539" i="65"/>
  <c r="U1539" i="65" s="1"/>
  <c r="Q1538" i="65"/>
  <c r="U1538" i="65" s="1"/>
  <c r="Q1537" i="65"/>
  <c r="U1537" i="65" s="1"/>
  <c r="Q1536" i="65"/>
  <c r="U1536" i="65" s="1"/>
  <c r="Q1535" i="65"/>
  <c r="U1535" i="65" s="1"/>
  <c r="Q1534" i="65"/>
  <c r="U1534" i="65" s="1"/>
  <c r="Q1533" i="65"/>
  <c r="U1533" i="65" s="1"/>
  <c r="Q1532" i="65"/>
  <c r="U1532" i="65" s="1"/>
  <c r="Q1531" i="65"/>
  <c r="U1531" i="65" s="1"/>
  <c r="Q1530" i="65"/>
  <c r="U1530" i="65" s="1"/>
  <c r="Q1529" i="65"/>
  <c r="U1529" i="65" s="1"/>
  <c r="Q1528" i="65"/>
  <c r="U1528" i="65" s="1"/>
  <c r="Q1527" i="65"/>
  <c r="U1527" i="65" s="1"/>
  <c r="Q1526" i="65"/>
  <c r="U1526" i="65" s="1"/>
  <c r="Q1525" i="65"/>
  <c r="U1525" i="65" s="1"/>
  <c r="Q1524" i="65"/>
  <c r="U1524" i="65" s="1"/>
  <c r="Q1523" i="65"/>
  <c r="U1523" i="65" s="1"/>
  <c r="Q1522" i="65"/>
  <c r="U1522" i="65" s="1"/>
  <c r="Q1521" i="65"/>
  <c r="U1521" i="65" s="1"/>
  <c r="Q1520" i="65"/>
  <c r="U1520" i="65" s="1"/>
  <c r="Q1519" i="65"/>
  <c r="U1519" i="65" s="1"/>
  <c r="Q1518" i="65"/>
  <c r="U1518" i="65" s="1"/>
  <c r="Q1517" i="65"/>
  <c r="U1517" i="65" s="1"/>
  <c r="Q1516" i="65"/>
  <c r="U1516" i="65" s="1"/>
  <c r="Q1515" i="65"/>
  <c r="U1515" i="65" s="1"/>
  <c r="Q1514" i="65"/>
  <c r="U1514" i="65" s="1"/>
  <c r="Q1513" i="65"/>
  <c r="U1513" i="65" s="1"/>
  <c r="Q1512" i="65"/>
  <c r="U1512" i="65" s="1"/>
  <c r="Q1511" i="65"/>
  <c r="U1511" i="65" s="1"/>
  <c r="Q1510" i="65"/>
  <c r="U1510" i="65" s="1"/>
  <c r="Q1509" i="65"/>
  <c r="U1509" i="65" s="1"/>
  <c r="Q1508" i="65"/>
  <c r="U1508" i="65" s="1"/>
  <c r="Q1507" i="65"/>
  <c r="U1507" i="65" s="1"/>
  <c r="Q1506" i="65"/>
  <c r="U1506" i="65" s="1"/>
  <c r="Q1505" i="65"/>
  <c r="U1505" i="65" s="1"/>
  <c r="Q1504" i="65"/>
  <c r="U1504" i="65" s="1"/>
  <c r="Q1503" i="65"/>
  <c r="U1503" i="65" s="1"/>
  <c r="Q1502" i="65"/>
  <c r="U1502" i="65" s="1"/>
  <c r="Q1501" i="65"/>
  <c r="U1501" i="65" s="1"/>
  <c r="Q1500" i="65"/>
  <c r="U1500" i="65" s="1"/>
  <c r="Q1499" i="65"/>
  <c r="U1499" i="65" s="1"/>
  <c r="Q1498" i="65"/>
  <c r="U1498" i="65" s="1"/>
  <c r="Q1497" i="65"/>
  <c r="U1497" i="65" s="1"/>
  <c r="Q1496" i="65"/>
  <c r="U1496" i="65" s="1"/>
  <c r="Q1495" i="65"/>
  <c r="U1495" i="65" s="1"/>
  <c r="Q1494" i="65"/>
  <c r="U1494" i="65" s="1"/>
  <c r="Q1493" i="65"/>
  <c r="U1493" i="65" s="1"/>
  <c r="Q1492" i="65"/>
  <c r="U1492" i="65" s="1"/>
  <c r="Q1491" i="65"/>
  <c r="U1491" i="65" s="1"/>
  <c r="Q1490" i="65"/>
  <c r="U1490" i="65" s="1"/>
  <c r="Q1489" i="65"/>
  <c r="U1489" i="65" s="1"/>
  <c r="Q1488" i="65"/>
  <c r="U1488" i="65" s="1"/>
  <c r="Q1487" i="65"/>
  <c r="U1487" i="65" s="1"/>
  <c r="Q1486" i="65"/>
  <c r="U1486" i="65" s="1"/>
  <c r="Q1485" i="65"/>
  <c r="U1485" i="65" s="1"/>
  <c r="Q1484" i="65"/>
  <c r="U1484" i="65" s="1"/>
  <c r="Q1483" i="65"/>
  <c r="U1483" i="65" s="1"/>
  <c r="Q1482" i="65"/>
  <c r="U1482" i="65" s="1"/>
  <c r="Q1481" i="65"/>
  <c r="U1481" i="65" s="1"/>
  <c r="Q1480" i="65"/>
  <c r="U1480" i="65" s="1"/>
  <c r="Q1479" i="65"/>
  <c r="U1479" i="65" s="1"/>
  <c r="Q1478" i="65"/>
  <c r="U1478" i="65" s="1"/>
  <c r="Q1477" i="65"/>
  <c r="U1477" i="65" s="1"/>
  <c r="Q1476" i="65"/>
  <c r="U1476" i="65" s="1"/>
  <c r="Q1475" i="65"/>
  <c r="U1475" i="65" s="1"/>
  <c r="Q1474" i="65"/>
  <c r="U1474" i="65" s="1"/>
  <c r="Q1473" i="65"/>
  <c r="U1473" i="65" s="1"/>
  <c r="Q1472" i="65"/>
  <c r="U1472" i="65" s="1"/>
  <c r="Q1471" i="65"/>
  <c r="U1471" i="65" s="1"/>
  <c r="Q1470" i="65"/>
  <c r="U1470" i="65" s="1"/>
  <c r="Q1469" i="65"/>
  <c r="U1469" i="65" s="1"/>
  <c r="Q1468" i="65"/>
  <c r="U1468" i="65" s="1"/>
  <c r="Q1467" i="65"/>
  <c r="U1467" i="65" s="1"/>
  <c r="Q1466" i="65"/>
  <c r="U1466" i="65" s="1"/>
  <c r="Q1465" i="65"/>
  <c r="U1465" i="65" s="1"/>
  <c r="Q1464" i="65"/>
  <c r="U1464" i="65" s="1"/>
  <c r="Q1463" i="65"/>
  <c r="U1463" i="65" s="1"/>
  <c r="Q1462" i="65"/>
  <c r="U1462" i="65" s="1"/>
  <c r="Q1461" i="65"/>
  <c r="U1461" i="65" s="1"/>
  <c r="Q1460" i="65"/>
  <c r="U1460" i="65" s="1"/>
  <c r="Q1459" i="65"/>
  <c r="U1459" i="65" s="1"/>
  <c r="Q1458" i="65"/>
  <c r="U1458" i="65" s="1"/>
  <c r="Q1457" i="65"/>
  <c r="U1457" i="65" s="1"/>
  <c r="Q1456" i="65"/>
  <c r="U1456" i="65" s="1"/>
  <c r="Q1455" i="65"/>
  <c r="U1455" i="65" s="1"/>
  <c r="Q1454" i="65"/>
  <c r="U1454" i="65" s="1"/>
  <c r="Q1453" i="65"/>
  <c r="U1453" i="65" s="1"/>
  <c r="Q1452" i="65"/>
  <c r="U1452" i="65" s="1"/>
  <c r="Q1451" i="65"/>
  <c r="U1451" i="65" s="1"/>
  <c r="Q1450" i="65"/>
  <c r="U1450" i="65" s="1"/>
  <c r="Q1449" i="65"/>
  <c r="U1449" i="65" s="1"/>
  <c r="Q1448" i="65"/>
  <c r="U1448" i="65" s="1"/>
  <c r="Q1447" i="65"/>
  <c r="U1447" i="65" s="1"/>
  <c r="Q1446" i="65"/>
  <c r="U1446" i="65" s="1"/>
  <c r="Q1445" i="65"/>
  <c r="U1445" i="65" s="1"/>
  <c r="Q1444" i="65"/>
  <c r="U1444" i="65" s="1"/>
  <c r="Q1443" i="65"/>
  <c r="U1443" i="65" s="1"/>
  <c r="Q1442" i="65"/>
  <c r="U1442" i="65" s="1"/>
  <c r="Q1441" i="65"/>
  <c r="U1441" i="65" s="1"/>
  <c r="Q1440" i="65"/>
  <c r="U1440" i="65" s="1"/>
  <c r="Q1439" i="65"/>
  <c r="U1439" i="65" s="1"/>
  <c r="Q1438" i="65"/>
  <c r="U1438" i="65" s="1"/>
  <c r="Q1437" i="65"/>
  <c r="U1437" i="65" s="1"/>
  <c r="Q1436" i="65"/>
  <c r="U1436" i="65" s="1"/>
  <c r="Q1435" i="65"/>
  <c r="U1435" i="65" s="1"/>
  <c r="Q1434" i="65"/>
  <c r="U1434" i="65" s="1"/>
  <c r="Q1433" i="65"/>
  <c r="U1433" i="65" s="1"/>
  <c r="Q1432" i="65"/>
  <c r="U1432" i="65" s="1"/>
  <c r="Q1431" i="65"/>
  <c r="U1431" i="65" s="1"/>
  <c r="Q1430" i="65"/>
  <c r="U1430" i="65" s="1"/>
  <c r="Q1429" i="65"/>
  <c r="U1429" i="65" s="1"/>
  <c r="Q1428" i="65"/>
  <c r="U1428" i="65" s="1"/>
  <c r="Q1427" i="65"/>
  <c r="U1427" i="65" s="1"/>
  <c r="Q1426" i="65"/>
  <c r="U1426" i="65" s="1"/>
  <c r="Q1425" i="65"/>
  <c r="U1425" i="65" s="1"/>
  <c r="Q1424" i="65"/>
  <c r="U1424" i="65" s="1"/>
  <c r="Q1423" i="65"/>
  <c r="U1423" i="65" s="1"/>
  <c r="Q1422" i="65"/>
  <c r="U1422" i="65" s="1"/>
  <c r="Q1421" i="65"/>
  <c r="U1421" i="65" s="1"/>
  <c r="Q1420" i="65"/>
  <c r="U1420" i="65" s="1"/>
  <c r="Q1419" i="65"/>
  <c r="U1419" i="65" s="1"/>
  <c r="Q1418" i="65"/>
  <c r="U1418" i="65" s="1"/>
  <c r="Q1417" i="65"/>
  <c r="U1417" i="65" s="1"/>
  <c r="Q1416" i="65"/>
  <c r="U1416" i="65" s="1"/>
  <c r="Q1415" i="65"/>
  <c r="U1415" i="65" s="1"/>
  <c r="Q1414" i="65"/>
  <c r="U1414" i="65" s="1"/>
  <c r="Q1413" i="65"/>
  <c r="U1413" i="65" s="1"/>
  <c r="Q1412" i="65"/>
  <c r="U1412" i="65" s="1"/>
  <c r="Q1411" i="65"/>
  <c r="U1411" i="65" s="1"/>
  <c r="Q1410" i="65"/>
  <c r="U1410" i="65" s="1"/>
  <c r="Q1409" i="65"/>
  <c r="U1409" i="65" s="1"/>
  <c r="Q1408" i="65"/>
  <c r="U1408" i="65" s="1"/>
  <c r="Q1407" i="65"/>
  <c r="U1407" i="65" s="1"/>
  <c r="Q1406" i="65"/>
  <c r="U1406" i="65" s="1"/>
  <c r="Q1405" i="65"/>
  <c r="U1405" i="65" s="1"/>
  <c r="Q1404" i="65"/>
  <c r="U1404" i="65" s="1"/>
  <c r="Q1403" i="65"/>
  <c r="U1403" i="65" s="1"/>
  <c r="Q1402" i="65"/>
  <c r="U1402" i="65" s="1"/>
  <c r="Q1401" i="65"/>
  <c r="U1401" i="65" s="1"/>
  <c r="Q1400" i="65"/>
  <c r="U1400" i="65" s="1"/>
  <c r="Q1399" i="65"/>
  <c r="U1399" i="65" s="1"/>
  <c r="Q1398" i="65"/>
  <c r="U1398" i="65" s="1"/>
  <c r="Q1397" i="65"/>
  <c r="U1397" i="65" s="1"/>
  <c r="Q1396" i="65"/>
  <c r="U1396" i="65" s="1"/>
  <c r="Q1395" i="65"/>
  <c r="U1395" i="65" s="1"/>
  <c r="Q1394" i="65"/>
  <c r="U1394" i="65" s="1"/>
  <c r="Q1393" i="65"/>
  <c r="U1393" i="65" s="1"/>
  <c r="Q1392" i="65"/>
  <c r="U1392" i="65" s="1"/>
  <c r="Q1391" i="65"/>
  <c r="U1391" i="65" s="1"/>
  <c r="Q1390" i="65"/>
  <c r="U1390" i="65" s="1"/>
  <c r="Q1389" i="65"/>
  <c r="U1389" i="65" s="1"/>
  <c r="Q1388" i="65"/>
  <c r="U1388" i="65" s="1"/>
  <c r="Q1387" i="65"/>
  <c r="U1387" i="65" s="1"/>
  <c r="Q1386" i="65"/>
  <c r="U1386" i="65" s="1"/>
  <c r="Q1385" i="65"/>
  <c r="U1385" i="65" s="1"/>
  <c r="Q1384" i="65"/>
  <c r="U1384" i="65" s="1"/>
  <c r="Q1383" i="65"/>
  <c r="U1383" i="65" s="1"/>
  <c r="Q1382" i="65"/>
  <c r="U1382" i="65" s="1"/>
  <c r="Q1381" i="65"/>
  <c r="U1381" i="65" s="1"/>
  <c r="Q1380" i="65"/>
  <c r="U1380" i="65" s="1"/>
  <c r="Q1379" i="65"/>
  <c r="U1379" i="65" s="1"/>
  <c r="Q1378" i="65"/>
  <c r="U1378" i="65" s="1"/>
  <c r="Q1377" i="65"/>
  <c r="U1377" i="65" s="1"/>
  <c r="Q1376" i="65"/>
  <c r="U1376" i="65" s="1"/>
  <c r="Q1375" i="65"/>
  <c r="U1375" i="65" s="1"/>
  <c r="Q1374" i="65"/>
  <c r="U1374" i="65" s="1"/>
  <c r="Q1373" i="65"/>
  <c r="U1373" i="65" s="1"/>
  <c r="Q1372" i="65"/>
  <c r="U1372" i="65" s="1"/>
  <c r="Q1371" i="65"/>
  <c r="U1371" i="65" s="1"/>
  <c r="Q1370" i="65"/>
  <c r="U1370" i="65" s="1"/>
  <c r="Q1369" i="65"/>
  <c r="U1369" i="65" s="1"/>
  <c r="Q1368" i="65"/>
  <c r="U1368" i="65" s="1"/>
  <c r="Q1367" i="65"/>
  <c r="U1367" i="65" s="1"/>
  <c r="Q1366" i="65"/>
  <c r="U1366" i="65" s="1"/>
  <c r="Q1365" i="65"/>
  <c r="U1365" i="65" s="1"/>
  <c r="Q1364" i="65"/>
  <c r="U1364" i="65" s="1"/>
  <c r="Q1363" i="65"/>
  <c r="U1363" i="65" s="1"/>
  <c r="Q1362" i="65"/>
  <c r="U1362" i="65" s="1"/>
  <c r="Q1361" i="65"/>
  <c r="U1361" i="65" s="1"/>
  <c r="Q1360" i="65"/>
  <c r="U1360" i="65" s="1"/>
  <c r="Q1359" i="65"/>
  <c r="U1359" i="65" s="1"/>
  <c r="Q1358" i="65"/>
  <c r="U1358" i="65" s="1"/>
  <c r="Q1357" i="65"/>
  <c r="U1357" i="65" s="1"/>
  <c r="Q1356" i="65"/>
  <c r="U1356" i="65" s="1"/>
  <c r="Q1355" i="65"/>
  <c r="U1355" i="65" s="1"/>
  <c r="Q1354" i="65"/>
  <c r="U1354" i="65" s="1"/>
  <c r="Q1353" i="65"/>
  <c r="U1353" i="65" s="1"/>
  <c r="Q1352" i="65"/>
  <c r="U1352" i="65" s="1"/>
  <c r="Q1351" i="65"/>
  <c r="U1351" i="65" s="1"/>
  <c r="Q1350" i="65"/>
  <c r="U1350" i="65" s="1"/>
  <c r="Q1349" i="65"/>
  <c r="U1349" i="65" s="1"/>
  <c r="Q1348" i="65"/>
  <c r="U1348" i="65" s="1"/>
  <c r="Q1347" i="65"/>
  <c r="U1347" i="65" s="1"/>
  <c r="Q1346" i="65"/>
  <c r="U1346" i="65" s="1"/>
  <c r="Q1345" i="65"/>
  <c r="U1345" i="65" s="1"/>
  <c r="Q1344" i="65"/>
  <c r="U1344" i="65" s="1"/>
  <c r="Q1343" i="65"/>
  <c r="U1343" i="65" s="1"/>
  <c r="Q1342" i="65"/>
  <c r="U1342" i="65" s="1"/>
  <c r="Q1341" i="65"/>
  <c r="U1341" i="65" s="1"/>
  <c r="Q1340" i="65"/>
  <c r="U1340" i="65" s="1"/>
  <c r="Q1339" i="65"/>
  <c r="U1339" i="65" s="1"/>
  <c r="Q1338" i="65"/>
  <c r="U1338" i="65" s="1"/>
  <c r="Q1337" i="65"/>
  <c r="U1337" i="65" s="1"/>
  <c r="Q1336" i="65"/>
  <c r="U1336" i="65" s="1"/>
  <c r="Q1335" i="65"/>
  <c r="U1335" i="65" s="1"/>
  <c r="Q1334" i="65"/>
  <c r="U1334" i="65" s="1"/>
  <c r="Q1333" i="65"/>
  <c r="U1333" i="65" s="1"/>
  <c r="Q1332" i="65"/>
  <c r="U1332" i="65" s="1"/>
  <c r="Q1331" i="65"/>
  <c r="U1331" i="65" s="1"/>
  <c r="Q1330" i="65"/>
  <c r="U1330" i="65" s="1"/>
  <c r="Q1329" i="65"/>
  <c r="U1329" i="65" s="1"/>
  <c r="Q1328" i="65"/>
  <c r="U1328" i="65" s="1"/>
  <c r="Q1327" i="65"/>
  <c r="U1327" i="65" s="1"/>
  <c r="Q1326" i="65"/>
  <c r="U1326" i="65" s="1"/>
  <c r="Q1325" i="65"/>
  <c r="U1325" i="65" s="1"/>
  <c r="Q1324" i="65"/>
  <c r="U1324" i="65" s="1"/>
  <c r="Q1323" i="65"/>
  <c r="U1323" i="65" s="1"/>
  <c r="Q1322" i="65"/>
  <c r="U1322" i="65" s="1"/>
  <c r="Q1321" i="65"/>
  <c r="U1321" i="65" s="1"/>
  <c r="Q1320" i="65"/>
  <c r="U1320" i="65" s="1"/>
  <c r="Q1319" i="65"/>
  <c r="U1319" i="65" s="1"/>
  <c r="Q1318" i="65"/>
  <c r="U1318" i="65" s="1"/>
  <c r="Q1317" i="65"/>
  <c r="U1317" i="65" s="1"/>
  <c r="Q1316" i="65"/>
  <c r="U1316" i="65" s="1"/>
  <c r="Q1315" i="65"/>
  <c r="U1315" i="65" s="1"/>
  <c r="Q1314" i="65"/>
  <c r="U1314" i="65" s="1"/>
  <c r="Q1313" i="65"/>
  <c r="U1313" i="65" s="1"/>
  <c r="Q1312" i="65"/>
  <c r="U1312" i="65" s="1"/>
  <c r="Q1311" i="65"/>
  <c r="U1311" i="65" s="1"/>
  <c r="Q1310" i="65"/>
  <c r="U1310" i="65" s="1"/>
  <c r="Q1309" i="65"/>
  <c r="U1309" i="65" s="1"/>
  <c r="Q1308" i="65"/>
  <c r="U1308" i="65" s="1"/>
  <c r="Q1307" i="65"/>
  <c r="U1307" i="65" s="1"/>
  <c r="Q1306" i="65"/>
  <c r="U1306" i="65" s="1"/>
  <c r="Q1305" i="65"/>
  <c r="U1305" i="65" s="1"/>
  <c r="Q1304" i="65"/>
  <c r="U1304" i="65" s="1"/>
  <c r="Q1303" i="65"/>
  <c r="U1303" i="65" s="1"/>
  <c r="Q1302" i="65"/>
  <c r="U1302" i="65" s="1"/>
  <c r="Q1301" i="65"/>
  <c r="U1301" i="65" s="1"/>
  <c r="Q1300" i="65"/>
  <c r="U1300" i="65" s="1"/>
  <c r="Q1299" i="65"/>
  <c r="U1299" i="65" s="1"/>
  <c r="Q1298" i="65"/>
  <c r="U1298" i="65" s="1"/>
  <c r="Q1297" i="65"/>
  <c r="U1297" i="65" s="1"/>
  <c r="Q1296" i="65"/>
  <c r="U1296" i="65" s="1"/>
  <c r="Q1295" i="65"/>
  <c r="U1295" i="65" s="1"/>
  <c r="Q1294" i="65"/>
  <c r="U1294" i="65" s="1"/>
  <c r="Q1293" i="65"/>
  <c r="U1293" i="65" s="1"/>
  <c r="Q1292" i="65"/>
  <c r="U1292" i="65" s="1"/>
  <c r="Q1291" i="65"/>
  <c r="U1291" i="65" s="1"/>
  <c r="Q1290" i="65"/>
  <c r="U1290" i="65" s="1"/>
  <c r="Q1289" i="65"/>
  <c r="U1289" i="65" s="1"/>
  <c r="Q1288" i="65"/>
  <c r="U1288" i="65" s="1"/>
  <c r="Q1287" i="65"/>
  <c r="U1287" i="65" s="1"/>
  <c r="Q1286" i="65"/>
  <c r="U1286" i="65" s="1"/>
  <c r="Q1285" i="65"/>
  <c r="U1285" i="65" s="1"/>
  <c r="Q1284" i="65"/>
  <c r="U1284" i="65" s="1"/>
  <c r="Q1283" i="65"/>
  <c r="U1283" i="65" s="1"/>
  <c r="Q1282" i="65"/>
  <c r="U1282" i="65" s="1"/>
  <c r="Q1281" i="65"/>
  <c r="U1281" i="65" s="1"/>
  <c r="Q1280" i="65"/>
  <c r="U1280" i="65" s="1"/>
  <c r="Q1279" i="65"/>
  <c r="U1279" i="65" s="1"/>
  <c r="Q1278" i="65"/>
  <c r="U1278" i="65" s="1"/>
  <c r="Q1277" i="65"/>
  <c r="U1277" i="65" s="1"/>
  <c r="Q1276" i="65"/>
  <c r="U1276" i="65" s="1"/>
  <c r="Q1275" i="65"/>
  <c r="U1275" i="65" s="1"/>
  <c r="Q1274" i="65"/>
  <c r="U1274" i="65" s="1"/>
  <c r="Q1273" i="65"/>
  <c r="U1273" i="65" s="1"/>
  <c r="Q1272" i="65"/>
  <c r="U1272" i="65" s="1"/>
  <c r="Q1271" i="65"/>
  <c r="U1271" i="65" s="1"/>
  <c r="Q1270" i="65"/>
  <c r="U1270" i="65" s="1"/>
  <c r="Q1269" i="65"/>
  <c r="U1269" i="65" s="1"/>
  <c r="Q1268" i="65"/>
  <c r="U1268" i="65" s="1"/>
  <c r="Q1267" i="65"/>
  <c r="U1267" i="65" s="1"/>
  <c r="Q1266" i="65"/>
  <c r="U1266" i="65" s="1"/>
  <c r="Q1265" i="65"/>
  <c r="U1265" i="65" s="1"/>
  <c r="Q1264" i="65"/>
  <c r="U1264" i="65" s="1"/>
  <c r="Q1263" i="65"/>
  <c r="U1263" i="65" s="1"/>
  <c r="Q1262" i="65"/>
  <c r="U1262" i="65" s="1"/>
  <c r="Q1261" i="65"/>
  <c r="U1261" i="65" s="1"/>
  <c r="Q1260" i="65"/>
  <c r="U1260" i="65" s="1"/>
  <c r="Q1259" i="65"/>
  <c r="U1259" i="65" s="1"/>
  <c r="Q1258" i="65"/>
  <c r="U1258" i="65" s="1"/>
  <c r="Q1257" i="65"/>
  <c r="U1257" i="65" s="1"/>
  <c r="Q1256" i="65"/>
  <c r="U1256" i="65" s="1"/>
  <c r="Q1255" i="65"/>
  <c r="U1255" i="65" s="1"/>
  <c r="Q1254" i="65"/>
  <c r="U1254" i="65" s="1"/>
  <c r="Q1253" i="65"/>
  <c r="U1253" i="65" s="1"/>
  <c r="Q1252" i="65"/>
  <c r="U1252" i="65" s="1"/>
  <c r="Q1251" i="65"/>
  <c r="U1251" i="65" s="1"/>
  <c r="Q1250" i="65"/>
  <c r="U1250" i="65" s="1"/>
  <c r="Q1249" i="65"/>
  <c r="U1249" i="65" s="1"/>
  <c r="Q1248" i="65"/>
  <c r="U1248" i="65" s="1"/>
  <c r="Q1247" i="65"/>
  <c r="U1247" i="65" s="1"/>
  <c r="Q1246" i="65"/>
  <c r="U1246" i="65" s="1"/>
  <c r="Q1245" i="65"/>
  <c r="U1245" i="65" s="1"/>
  <c r="Q1244" i="65"/>
  <c r="U1244" i="65" s="1"/>
  <c r="Q1243" i="65"/>
  <c r="U1243" i="65" s="1"/>
  <c r="Q1242" i="65"/>
  <c r="U1242" i="65" s="1"/>
  <c r="Q1241" i="65"/>
  <c r="U1241" i="65" s="1"/>
  <c r="Q1240" i="65"/>
  <c r="U1240" i="65" s="1"/>
  <c r="Q1239" i="65"/>
  <c r="U1239" i="65" s="1"/>
  <c r="Q1238" i="65"/>
  <c r="U1238" i="65" s="1"/>
  <c r="Q1237" i="65"/>
  <c r="U1237" i="65" s="1"/>
  <c r="Q1236" i="65"/>
  <c r="U1236" i="65" s="1"/>
  <c r="Q1235" i="65"/>
  <c r="U1235" i="65" s="1"/>
  <c r="Q1234" i="65"/>
  <c r="U1234" i="65" s="1"/>
  <c r="Q1233" i="65"/>
  <c r="U1233" i="65" s="1"/>
  <c r="Q1232" i="65"/>
  <c r="U1232" i="65" s="1"/>
  <c r="Q1231" i="65"/>
  <c r="U1231" i="65" s="1"/>
  <c r="Q1230" i="65"/>
  <c r="U1230" i="65" s="1"/>
  <c r="Q1229" i="65"/>
  <c r="U1229" i="65" s="1"/>
  <c r="Q1228" i="65"/>
  <c r="U1228" i="65" s="1"/>
  <c r="Q1227" i="65"/>
  <c r="U1227" i="65" s="1"/>
  <c r="Q1226" i="65"/>
  <c r="U1226" i="65" s="1"/>
  <c r="Q1225" i="65"/>
  <c r="U1225" i="65" s="1"/>
  <c r="Q1224" i="65"/>
  <c r="U1224" i="65" s="1"/>
  <c r="Q1223" i="65"/>
  <c r="U1223" i="65" s="1"/>
  <c r="Q1222" i="65"/>
  <c r="U1222" i="65" s="1"/>
  <c r="Q1221" i="65"/>
  <c r="U1221" i="65" s="1"/>
  <c r="Q1220" i="65"/>
  <c r="U1220" i="65" s="1"/>
  <c r="Q1219" i="65"/>
  <c r="U1219" i="65" s="1"/>
  <c r="Q1218" i="65"/>
  <c r="U1218" i="65" s="1"/>
  <c r="Q1217" i="65"/>
  <c r="U1217" i="65" s="1"/>
  <c r="Q1216" i="65"/>
  <c r="U1216" i="65" s="1"/>
  <c r="Q1215" i="65"/>
  <c r="U1215" i="65" s="1"/>
  <c r="Q1214" i="65"/>
  <c r="U1214" i="65" s="1"/>
  <c r="Q1213" i="65"/>
  <c r="U1213" i="65" s="1"/>
  <c r="Q1212" i="65"/>
  <c r="U1212" i="65" s="1"/>
  <c r="Q1211" i="65"/>
  <c r="U1211" i="65" s="1"/>
  <c r="Q1210" i="65"/>
  <c r="U1210" i="65" s="1"/>
  <c r="Q1209" i="65"/>
  <c r="U1209" i="65" s="1"/>
  <c r="Q1208" i="65"/>
  <c r="U1208" i="65" s="1"/>
  <c r="Q1207" i="65"/>
  <c r="U1207" i="65" s="1"/>
  <c r="Q1206" i="65"/>
  <c r="U1206" i="65" s="1"/>
  <c r="Q1205" i="65"/>
  <c r="U1205" i="65" s="1"/>
  <c r="Q1204" i="65"/>
  <c r="U1204" i="65" s="1"/>
  <c r="Q1203" i="65"/>
  <c r="U1203" i="65" s="1"/>
  <c r="Q1202" i="65"/>
  <c r="U1202" i="65" s="1"/>
  <c r="Q1201" i="65"/>
  <c r="U1201" i="65" s="1"/>
  <c r="Q1200" i="65"/>
  <c r="U1200" i="65" s="1"/>
  <c r="Q1199" i="65"/>
  <c r="U1199" i="65" s="1"/>
  <c r="Q1198" i="65"/>
  <c r="U1198" i="65" s="1"/>
  <c r="Q1197" i="65"/>
  <c r="U1197" i="65" s="1"/>
  <c r="Q1196" i="65"/>
  <c r="U1196" i="65" s="1"/>
  <c r="Q1195" i="65"/>
  <c r="U1195" i="65" s="1"/>
  <c r="Q1194" i="65"/>
  <c r="U1194" i="65" s="1"/>
  <c r="Q1193" i="65"/>
  <c r="U1193" i="65" s="1"/>
  <c r="Q1192" i="65"/>
  <c r="U1192" i="65" s="1"/>
  <c r="Q1191" i="65"/>
  <c r="U1191" i="65" s="1"/>
  <c r="Q1190" i="65"/>
  <c r="U1190" i="65" s="1"/>
  <c r="Q1189" i="65"/>
  <c r="U1189" i="65" s="1"/>
  <c r="Q1188" i="65"/>
  <c r="U1188" i="65" s="1"/>
  <c r="Q1187" i="65"/>
  <c r="U1187" i="65" s="1"/>
  <c r="Q1186" i="65"/>
  <c r="U1186" i="65" s="1"/>
  <c r="Q1185" i="65"/>
  <c r="U1185" i="65" s="1"/>
  <c r="Q1184" i="65"/>
  <c r="U1184" i="65" s="1"/>
  <c r="Q1183" i="65"/>
  <c r="U1183" i="65" s="1"/>
  <c r="Q1182" i="65"/>
  <c r="U1182" i="65" s="1"/>
  <c r="Q1181" i="65"/>
  <c r="U1181" i="65" s="1"/>
  <c r="Q1180" i="65"/>
  <c r="U1180" i="65" s="1"/>
  <c r="Q1179" i="65"/>
  <c r="U1179" i="65" s="1"/>
  <c r="Q1178" i="65"/>
  <c r="U1178" i="65" s="1"/>
  <c r="Q1177" i="65"/>
  <c r="U1177" i="65" s="1"/>
  <c r="Q1176" i="65"/>
  <c r="U1176" i="65" s="1"/>
  <c r="Q1175" i="65"/>
  <c r="U1175" i="65" s="1"/>
  <c r="Q1174" i="65"/>
  <c r="U1174" i="65" s="1"/>
  <c r="Q1173" i="65"/>
  <c r="U1173" i="65" s="1"/>
  <c r="Q1172" i="65"/>
  <c r="U1172" i="65" s="1"/>
  <c r="Q1171" i="65"/>
  <c r="U1171" i="65" s="1"/>
  <c r="Q1170" i="65"/>
  <c r="U1170" i="65" s="1"/>
  <c r="Q1169" i="65"/>
  <c r="U1169" i="65" s="1"/>
  <c r="Q1168" i="65"/>
  <c r="U1168" i="65" s="1"/>
  <c r="Q1167" i="65"/>
  <c r="U1167" i="65" s="1"/>
  <c r="Q1166" i="65"/>
  <c r="U1166" i="65" s="1"/>
  <c r="Q1165" i="65"/>
  <c r="U1165" i="65" s="1"/>
  <c r="Q1164" i="65"/>
  <c r="U1164" i="65" s="1"/>
  <c r="Q1163" i="65"/>
  <c r="U1163" i="65" s="1"/>
  <c r="Q1162" i="65"/>
  <c r="U1162" i="65" s="1"/>
  <c r="Q1161" i="65"/>
  <c r="U1161" i="65" s="1"/>
  <c r="Q1160" i="65"/>
  <c r="U1160" i="65" s="1"/>
  <c r="Q1159" i="65"/>
  <c r="U1159" i="65" s="1"/>
  <c r="Q1158" i="65"/>
  <c r="U1158" i="65" s="1"/>
  <c r="Q1157" i="65"/>
  <c r="U1157" i="65" s="1"/>
  <c r="Q1156" i="65"/>
  <c r="U1156" i="65" s="1"/>
  <c r="Q1155" i="65"/>
  <c r="U1155" i="65" s="1"/>
  <c r="Q1154" i="65"/>
  <c r="U1154" i="65" s="1"/>
  <c r="Q1153" i="65"/>
  <c r="U1153" i="65" s="1"/>
  <c r="Q1152" i="65"/>
  <c r="U1152" i="65" s="1"/>
  <c r="Q1151" i="65"/>
  <c r="U1151" i="65" s="1"/>
  <c r="Q1150" i="65"/>
  <c r="U1150" i="65" s="1"/>
  <c r="Q1149" i="65"/>
  <c r="U1149" i="65" s="1"/>
  <c r="Q1148" i="65"/>
  <c r="U1148" i="65" s="1"/>
  <c r="Q1147" i="65"/>
  <c r="U1147" i="65" s="1"/>
  <c r="Q1146" i="65"/>
  <c r="U1146" i="65" s="1"/>
  <c r="Q1145" i="65"/>
  <c r="U1145" i="65" s="1"/>
  <c r="Q1144" i="65"/>
  <c r="U1144" i="65" s="1"/>
  <c r="Q1143" i="65"/>
  <c r="U1143" i="65" s="1"/>
  <c r="Q1142" i="65"/>
  <c r="U1142" i="65" s="1"/>
  <c r="Q1141" i="65"/>
  <c r="U1141" i="65" s="1"/>
  <c r="Q1140" i="65"/>
  <c r="U1140" i="65" s="1"/>
  <c r="Q1139" i="65"/>
  <c r="U1139" i="65" s="1"/>
  <c r="Q1138" i="65"/>
  <c r="U1138" i="65" s="1"/>
  <c r="Q1137" i="65"/>
  <c r="U1137" i="65" s="1"/>
  <c r="Q1136" i="65"/>
  <c r="U1136" i="65" s="1"/>
  <c r="Q1135" i="65"/>
  <c r="U1135" i="65" s="1"/>
  <c r="Q1134" i="65"/>
  <c r="U1134" i="65" s="1"/>
  <c r="Q1133" i="65"/>
  <c r="U1133" i="65" s="1"/>
  <c r="Q1132" i="65"/>
  <c r="U1132" i="65" s="1"/>
  <c r="Q1131" i="65"/>
  <c r="U1131" i="65" s="1"/>
  <c r="Q1130" i="65"/>
  <c r="U1130" i="65" s="1"/>
  <c r="Q1129" i="65"/>
  <c r="U1129" i="65" s="1"/>
  <c r="Q1128" i="65"/>
  <c r="U1128" i="65" s="1"/>
  <c r="Q1127" i="65"/>
  <c r="U1127" i="65" s="1"/>
  <c r="Q1126" i="65"/>
  <c r="U1126" i="65" s="1"/>
  <c r="Q1125" i="65"/>
  <c r="U1125" i="65" s="1"/>
  <c r="Q1124" i="65"/>
  <c r="U1124" i="65" s="1"/>
  <c r="Q1123" i="65"/>
  <c r="U1123" i="65" s="1"/>
  <c r="Q1122" i="65"/>
  <c r="U1122" i="65" s="1"/>
  <c r="Q1121" i="65"/>
  <c r="U1121" i="65" s="1"/>
  <c r="Q1120" i="65"/>
  <c r="U1120" i="65" s="1"/>
  <c r="Q1119" i="65"/>
  <c r="U1119" i="65" s="1"/>
  <c r="Q1118" i="65"/>
  <c r="U1118" i="65" s="1"/>
  <c r="Q1117" i="65"/>
  <c r="U1117" i="65" s="1"/>
  <c r="Q1116" i="65"/>
  <c r="U1116" i="65" s="1"/>
  <c r="Q1115" i="65"/>
  <c r="U1115" i="65" s="1"/>
  <c r="Q1114" i="65"/>
  <c r="U1114" i="65" s="1"/>
  <c r="Q1113" i="65"/>
  <c r="U1113" i="65" s="1"/>
  <c r="Q1112" i="65"/>
  <c r="U1112" i="65" s="1"/>
  <c r="Q1111" i="65"/>
  <c r="U1111" i="65" s="1"/>
  <c r="Q1110" i="65"/>
  <c r="U1110" i="65" s="1"/>
  <c r="Q1109" i="65"/>
  <c r="U1109" i="65" s="1"/>
  <c r="Q1108" i="65"/>
  <c r="U1108" i="65" s="1"/>
  <c r="Q1107" i="65"/>
  <c r="U1107" i="65" s="1"/>
  <c r="Q1106" i="65"/>
  <c r="U1106" i="65" s="1"/>
  <c r="Q1105" i="65"/>
  <c r="U1105" i="65" s="1"/>
  <c r="Q1104" i="65"/>
  <c r="U1104" i="65" s="1"/>
  <c r="Q1103" i="65"/>
  <c r="U1103" i="65" s="1"/>
  <c r="Q1102" i="65"/>
  <c r="U1102" i="65" s="1"/>
  <c r="Q1101" i="65"/>
  <c r="U1101" i="65" s="1"/>
  <c r="Q1100" i="65"/>
  <c r="U1100" i="65" s="1"/>
  <c r="Q1099" i="65"/>
  <c r="U1099" i="65" s="1"/>
  <c r="Q1098" i="65"/>
  <c r="U1098" i="65" s="1"/>
  <c r="Q1097" i="65"/>
  <c r="U1097" i="65" s="1"/>
  <c r="Q1096" i="65"/>
  <c r="U1096" i="65" s="1"/>
  <c r="Q1095" i="65"/>
  <c r="U1095" i="65" s="1"/>
  <c r="Q1094" i="65"/>
  <c r="U1094" i="65" s="1"/>
  <c r="Q1093" i="65"/>
  <c r="U1093" i="65" s="1"/>
  <c r="Q1092" i="65"/>
  <c r="U1092" i="65" s="1"/>
  <c r="Q1091" i="65"/>
  <c r="U1091" i="65" s="1"/>
  <c r="Q1090" i="65"/>
  <c r="U1090" i="65" s="1"/>
  <c r="Q1089" i="65"/>
  <c r="U1089" i="65" s="1"/>
  <c r="Q1088" i="65"/>
  <c r="U1088" i="65" s="1"/>
  <c r="Q1087" i="65"/>
  <c r="U1087" i="65" s="1"/>
  <c r="Q1086" i="65"/>
  <c r="U1086" i="65" s="1"/>
  <c r="Q1085" i="65"/>
  <c r="U1085" i="65" s="1"/>
  <c r="Q1084" i="65"/>
  <c r="U1084" i="65" s="1"/>
  <c r="Q1083" i="65"/>
  <c r="U1083" i="65" s="1"/>
  <c r="Q1082" i="65"/>
  <c r="U1082" i="65" s="1"/>
  <c r="Q1081" i="65"/>
  <c r="U1081" i="65" s="1"/>
  <c r="Q1080" i="65"/>
  <c r="U1080" i="65" s="1"/>
  <c r="Q1079" i="65"/>
  <c r="U1079" i="65" s="1"/>
  <c r="Q1078" i="65"/>
  <c r="U1078" i="65" s="1"/>
  <c r="Q1077" i="65"/>
  <c r="U1077" i="65" s="1"/>
  <c r="Q1076" i="65"/>
  <c r="U1076" i="65" s="1"/>
  <c r="Q1075" i="65"/>
  <c r="U1075" i="65" s="1"/>
  <c r="Q1074" i="65"/>
  <c r="U1074" i="65" s="1"/>
  <c r="Q1073" i="65"/>
  <c r="U1073" i="65" s="1"/>
  <c r="Q1072" i="65"/>
  <c r="U1072" i="65" s="1"/>
  <c r="Q1071" i="65"/>
  <c r="U1071" i="65" s="1"/>
  <c r="Q1070" i="65"/>
  <c r="U1070" i="65" s="1"/>
  <c r="Q1069" i="65"/>
  <c r="U1069" i="65" s="1"/>
  <c r="Q1068" i="65"/>
  <c r="U1068" i="65" s="1"/>
  <c r="Q1067" i="65"/>
  <c r="U1067" i="65" s="1"/>
  <c r="Q1066" i="65"/>
  <c r="U1066" i="65" s="1"/>
  <c r="Q1065" i="65"/>
  <c r="U1065" i="65" s="1"/>
  <c r="Q1064" i="65"/>
  <c r="U1064" i="65" s="1"/>
  <c r="Q1063" i="65"/>
  <c r="U1063" i="65" s="1"/>
  <c r="Q1062" i="65"/>
  <c r="U1062" i="65" s="1"/>
  <c r="Q1061" i="65"/>
  <c r="U1061" i="65" s="1"/>
  <c r="Q1060" i="65"/>
  <c r="U1060" i="65" s="1"/>
  <c r="Q1059" i="65"/>
  <c r="U1059" i="65" s="1"/>
  <c r="Q1058" i="65"/>
  <c r="U1058" i="65" s="1"/>
  <c r="Q1057" i="65"/>
  <c r="U1057" i="65" s="1"/>
  <c r="Q1056" i="65"/>
  <c r="U1056" i="65" s="1"/>
  <c r="Q1055" i="65"/>
  <c r="U1055" i="65" s="1"/>
  <c r="Q1054" i="65"/>
  <c r="U1054" i="65" s="1"/>
  <c r="Q1053" i="65"/>
  <c r="U1053" i="65" s="1"/>
  <c r="Q1052" i="65"/>
  <c r="U1052" i="65" s="1"/>
  <c r="Q1051" i="65"/>
  <c r="U1051" i="65" s="1"/>
  <c r="Q1050" i="65"/>
  <c r="U1050" i="65" s="1"/>
  <c r="Q1049" i="65"/>
  <c r="U1049" i="65" s="1"/>
  <c r="Q1048" i="65"/>
  <c r="U1048" i="65" s="1"/>
  <c r="Q1047" i="65"/>
  <c r="U1047" i="65" s="1"/>
  <c r="Q1046" i="65"/>
  <c r="U1046" i="65" s="1"/>
  <c r="Q1045" i="65"/>
  <c r="U1045" i="65" s="1"/>
  <c r="Q1044" i="65"/>
  <c r="U1044" i="65" s="1"/>
  <c r="Q1043" i="65"/>
  <c r="U1043" i="65" s="1"/>
  <c r="Q1042" i="65"/>
  <c r="U1042" i="65" s="1"/>
  <c r="Q1041" i="65"/>
  <c r="U1041" i="65" s="1"/>
  <c r="Q1040" i="65"/>
  <c r="U1040" i="65" s="1"/>
  <c r="Q1039" i="65"/>
  <c r="U1039" i="65" s="1"/>
  <c r="Q1038" i="65"/>
  <c r="U1038" i="65" s="1"/>
  <c r="Q1037" i="65"/>
  <c r="U1037" i="65" s="1"/>
  <c r="Q1036" i="65"/>
  <c r="U1036" i="65" s="1"/>
  <c r="Q1035" i="65"/>
  <c r="U1035" i="65" s="1"/>
  <c r="Q1034" i="65"/>
  <c r="U1034" i="65" s="1"/>
  <c r="Q1033" i="65"/>
  <c r="U1033" i="65" s="1"/>
  <c r="Q1032" i="65"/>
  <c r="U1032" i="65" s="1"/>
  <c r="Q1031" i="65"/>
  <c r="U1031" i="65" s="1"/>
  <c r="Q1030" i="65"/>
  <c r="U1030" i="65" s="1"/>
  <c r="Q1029" i="65"/>
  <c r="U1029" i="65" s="1"/>
  <c r="Q1028" i="65"/>
  <c r="U1028" i="65" s="1"/>
  <c r="Q1027" i="65"/>
  <c r="U1027" i="65" s="1"/>
  <c r="Q1026" i="65"/>
  <c r="U1026" i="65" s="1"/>
  <c r="Q1025" i="65"/>
  <c r="U1025" i="65" s="1"/>
  <c r="Q1024" i="65"/>
  <c r="U1024" i="65" s="1"/>
  <c r="Q1023" i="65"/>
  <c r="U1023" i="65" s="1"/>
  <c r="Q1022" i="65"/>
  <c r="U1022" i="65" s="1"/>
  <c r="Q1021" i="65"/>
  <c r="U1021" i="65" s="1"/>
  <c r="Q1020" i="65"/>
  <c r="U1020" i="65" s="1"/>
  <c r="Q1019" i="65"/>
  <c r="U1019" i="65" s="1"/>
  <c r="Q1018" i="65"/>
  <c r="U1018" i="65" s="1"/>
  <c r="Q1017" i="65"/>
  <c r="U1017" i="65" s="1"/>
  <c r="Q1016" i="65"/>
  <c r="U1016" i="65" s="1"/>
  <c r="Q1015" i="65"/>
  <c r="U1015" i="65" s="1"/>
  <c r="Q1014" i="65"/>
  <c r="U1014" i="65" s="1"/>
  <c r="Q1013" i="65"/>
  <c r="U1013" i="65" s="1"/>
  <c r="Q1012" i="65"/>
  <c r="U1012" i="65" s="1"/>
  <c r="Q1011" i="65"/>
  <c r="U1011" i="65" s="1"/>
  <c r="Q1010" i="65"/>
  <c r="U1010" i="65" s="1"/>
  <c r="Q1009" i="65"/>
  <c r="U1009" i="65" s="1"/>
  <c r="Q1008" i="65"/>
  <c r="U1008" i="65" s="1"/>
  <c r="Q1007" i="65"/>
  <c r="U1007" i="65" s="1"/>
  <c r="Q1006" i="65"/>
  <c r="U1006" i="65" s="1"/>
  <c r="Q1005" i="65"/>
  <c r="U1005" i="65" s="1"/>
  <c r="Q1004" i="65"/>
  <c r="U1004" i="65" s="1"/>
  <c r="Q1003" i="65"/>
  <c r="U1003" i="65" s="1"/>
  <c r="Q1002" i="65"/>
  <c r="U1002" i="65" s="1"/>
  <c r="Q1001" i="65"/>
  <c r="U1001" i="65" s="1"/>
  <c r="Q1000" i="65"/>
  <c r="U1000" i="65" s="1"/>
  <c r="Q999" i="65"/>
  <c r="U999" i="65" s="1"/>
  <c r="Q998" i="65"/>
  <c r="U998" i="65" s="1"/>
  <c r="Q997" i="65"/>
  <c r="U997" i="65" s="1"/>
  <c r="Q996" i="65"/>
  <c r="U996" i="65" s="1"/>
  <c r="Q995" i="65"/>
  <c r="U995" i="65" s="1"/>
  <c r="Q994" i="65"/>
  <c r="U994" i="65" s="1"/>
  <c r="Q993" i="65"/>
  <c r="U993" i="65" s="1"/>
  <c r="Q992" i="65"/>
  <c r="U992" i="65" s="1"/>
  <c r="Q991" i="65"/>
  <c r="U991" i="65" s="1"/>
  <c r="Q990" i="65"/>
  <c r="U990" i="65" s="1"/>
  <c r="Q989" i="65"/>
  <c r="U989" i="65" s="1"/>
  <c r="Q988" i="65"/>
  <c r="U988" i="65" s="1"/>
  <c r="Q987" i="65"/>
  <c r="U987" i="65" s="1"/>
  <c r="Q986" i="65"/>
  <c r="U986" i="65" s="1"/>
  <c r="Q985" i="65"/>
  <c r="U985" i="65" s="1"/>
  <c r="Q984" i="65"/>
  <c r="U984" i="65" s="1"/>
  <c r="Q983" i="65"/>
  <c r="U983" i="65" s="1"/>
  <c r="Q982" i="65"/>
  <c r="U982" i="65" s="1"/>
  <c r="Q981" i="65"/>
  <c r="U981" i="65" s="1"/>
  <c r="Q980" i="65"/>
  <c r="U980" i="65" s="1"/>
  <c r="Q979" i="65"/>
  <c r="U979" i="65" s="1"/>
  <c r="Q978" i="65"/>
  <c r="U978" i="65" s="1"/>
  <c r="Q977" i="65"/>
  <c r="U977" i="65" s="1"/>
  <c r="Q976" i="65"/>
  <c r="U976" i="65" s="1"/>
  <c r="Q975" i="65"/>
  <c r="U975" i="65" s="1"/>
  <c r="Q974" i="65"/>
  <c r="U974" i="65" s="1"/>
  <c r="Q973" i="65"/>
  <c r="U973" i="65" s="1"/>
  <c r="Q972" i="65"/>
  <c r="U972" i="65" s="1"/>
  <c r="Q971" i="65"/>
  <c r="U971" i="65" s="1"/>
  <c r="Q970" i="65"/>
  <c r="U970" i="65" s="1"/>
  <c r="Q969" i="65"/>
  <c r="U969" i="65" s="1"/>
  <c r="Q968" i="65"/>
  <c r="U968" i="65" s="1"/>
  <c r="Q967" i="65"/>
  <c r="U967" i="65" s="1"/>
  <c r="Q966" i="65"/>
  <c r="U966" i="65" s="1"/>
  <c r="Q965" i="65"/>
  <c r="U965" i="65" s="1"/>
  <c r="Q964" i="65"/>
  <c r="U964" i="65" s="1"/>
  <c r="Q963" i="65"/>
  <c r="U963" i="65" s="1"/>
  <c r="Q962" i="65"/>
  <c r="U962" i="65" s="1"/>
  <c r="Q961" i="65"/>
  <c r="U961" i="65" s="1"/>
  <c r="Q960" i="65"/>
  <c r="U960" i="65" s="1"/>
  <c r="Q959" i="65"/>
  <c r="U959" i="65" s="1"/>
  <c r="Q958" i="65"/>
  <c r="U958" i="65" s="1"/>
  <c r="Q957" i="65"/>
  <c r="U957" i="65" s="1"/>
  <c r="Q956" i="65"/>
  <c r="U956" i="65" s="1"/>
  <c r="Q955" i="65"/>
  <c r="U955" i="65" s="1"/>
  <c r="Q954" i="65"/>
  <c r="U954" i="65" s="1"/>
  <c r="Q953" i="65"/>
  <c r="U953" i="65" s="1"/>
  <c r="Q952" i="65"/>
  <c r="U952" i="65" s="1"/>
  <c r="Q951" i="65"/>
  <c r="U951" i="65" s="1"/>
  <c r="Q950" i="65"/>
  <c r="U950" i="65" s="1"/>
  <c r="Q949" i="65"/>
  <c r="U949" i="65" s="1"/>
  <c r="Q948" i="65"/>
  <c r="U948" i="65" s="1"/>
  <c r="Q947" i="65"/>
  <c r="U947" i="65" s="1"/>
  <c r="Q946" i="65"/>
  <c r="U946" i="65" s="1"/>
  <c r="Q945" i="65"/>
  <c r="U945" i="65" s="1"/>
  <c r="Q944" i="65"/>
  <c r="U944" i="65" s="1"/>
  <c r="Q943" i="65"/>
  <c r="U943" i="65" s="1"/>
  <c r="Q942" i="65"/>
  <c r="U942" i="65" s="1"/>
  <c r="Q941" i="65"/>
  <c r="U941" i="65" s="1"/>
  <c r="Q940" i="65"/>
  <c r="U940" i="65" s="1"/>
  <c r="Q939" i="65"/>
  <c r="U939" i="65" s="1"/>
  <c r="Q938" i="65"/>
  <c r="U938" i="65" s="1"/>
  <c r="Q937" i="65"/>
  <c r="U937" i="65" s="1"/>
  <c r="Q936" i="65"/>
  <c r="U936" i="65" s="1"/>
  <c r="Q935" i="65"/>
  <c r="U935" i="65" s="1"/>
  <c r="Q934" i="65"/>
  <c r="U934" i="65" s="1"/>
  <c r="Q933" i="65"/>
  <c r="U933" i="65" s="1"/>
  <c r="Q932" i="65"/>
  <c r="U932" i="65" s="1"/>
  <c r="Q931" i="65"/>
  <c r="U931" i="65" s="1"/>
  <c r="Q930" i="65"/>
  <c r="U930" i="65" s="1"/>
  <c r="Q929" i="65"/>
  <c r="U929" i="65" s="1"/>
  <c r="Q928" i="65"/>
  <c r="U928" i="65" s="1"/>
  <c r="Q927" i="65"/>
  <c r="U927" i="65" s="1"/>
  <c r="Q926" i="65"/>
  <c r="U926" i="65" s="1"/>
  <c r="Q925" i="65"/>
  <c r="U925" i="65" s="1"/>
  <c r="Q924" i="65"/>
  <c r="U924" i="65" s="1"/>
  <c r="Q923" i="65"/>
  <c r="U923" i="65" s="1"/>
  <c r="Q922" i="65"/>
  <c r="U922" i="65" s="1"/>
  <c r="Q921" i="65"/>
  <c r="U921" i="65" s="1"/>
  <c r="Q920" i="65"/>
  <c r="U920" i="65" s="1"/>
  <c r="Q919" i="65"/>
  <c r="U919" i="65" s="1"/>
  <c r="Q918" i="65"/>
  <c r="U918" i="65" s="1"/>
  <c r="Q917" i="65"/>
  <c r="U917" i="65" s="1"/>
  <c r="Q916" i="65"/>
  <c r="U916" i="65" s="1"/>
  <c r="Q915" i="65"/>
  <c r="U915" i="65" s="1"/>
  <c r="Q914" i="65"/>
  <c r="U914" i="65" s="1"/>
  <c r="Q913" i="65"/>
  <c r="U913" i="65" s="1"/>
  <c r="Q912" i="65"/>
  <c r="U912" i="65" s="1"/>
  <c r="Q911" i="65"/>
  <c r="U911" i="65" s="1"/>
  <c r="Q910" i="65"/>
  <c r="U910" i="65" s="1"/>
  <c r="Q909" i="65"/>
  <c r="U909" i="65" s="1"/>
  <c r="Q908" i="65"/>
  <c r="U908" i="65" s="1"/>
  <c r="Q907" i="65"/>
  <c r="U907" i="65" s="1"/>
  <c r="Q906" i="65"/>
  <c r="U906" i="65" s="1"/>
  <c r="Q905" i="65"/>
  <c r="U905" i="65" s="1"/>
  <c r="Q904" i="65"/>
  <c r="U904" i="65" s="1"/>
  <c r="Q903" i="65"/>
  <c r="U903" i="65" s="1"/>
  <c r="Q902" i="65"/>
  <c r="U902" i="65" s="1"/>
  <c r="Q901" i="65"/>
  <c r="U901" i="65" s="1"/>
  <c r="Q900" i="65"/>
  <c r="U900" i="65" s="1"/>
  <c r="Q899" i="65"/>
  <c r="U899" i="65" s="1"/>
  <c r="Q898" i="65"/>
  <c r="U898" i="65" s="1"/>
  <c r="Q897" i="65"/>
  <c r="U897" i="65" s="1"/>
  <c r="Q896" i="65"/>
  <c r="U896" i="65" s="1"/>
  <c r="Q895" i="65"/>
  <c r="U895" i="65" s="1"/>
  <c r="Q894" i="65"/>
  <c r="U894" i="65" s="1"/>
  <c r="Q893" i="65"/>
  <c r="U893" i="65" s="1"/>
  <c r="Q892" i="65"/>
  <c r="U892" i="65" s="1"/>
  <c r="Q891" i="65"/>
  <c r="U891" i="65" s="1"/>
  <c r="Q890" i="65"/>
  <c r="U890" i="65" s="1"/>
  <c r="Q889" i="65"/>
  <c r="U889" i="65" s="1"/>
  <c r="Q888" i="65"/>
  <c r="U888" i="65" s="1"/>
  <c r="Q887" i="65"/>
  <c r="U887" i="65" s="1"/>
  <c r="Q886" i="65"/>
  <c r="U886" i="65" s="1"/>
  <c r="Q885" i="65"/>
  <c r="U885" i="65" s="1"/>
  <c r="Q884" i="65"/>
  <c r="U884" i="65" s="1"/>
  <c r="Q883" i="65"/>
  <c r="U883" i="65" s="1"/>
  <c r="Q882" i="65"/>
  <c r="U882" i="65" s="1"/>
  <c r="Q881" i="65"/>
  <c r="U881" i="65" s="1"/>
  <c r="Q880" i="65"/>
  <c r="U880" i="65" s="1"/>
  <c r="Q879" i="65"/>
  <c r="U879" i="65" s="1"/>
  <c r="Q878" i="65"/>
  <c r="U878" i="65" s="1"/>
  <c r="Q877" i="65"/>
  <c r="U877" i="65" s="1"/>
  <c r="Q876" i="65"/>
  <c r="U876" i="65" s="1"/>
  <c r="Q875" i="65"/>
  <c r="U875" i="65" s="1"/>
  <c r="Q874" i="65"/>
  <c r="U874" i="65" s="1"/>
  <c r="Q873" i="65"/>
  <c r="U873" i="65" s="1"/>
  <c r="Q872" i="65"/>
  <c r="U872" i="65" s="1"/>
  <c r="Q871" i="65"/>
  <c r="U871" i="65" s="1"/>
  <c r="Q870" i="65"/>
  <c r="U870" i="65" s="1"/>
  <c r="Q869" i="65"/>
  <c r="U869" i="65" s="1"/>
  <c r="Q868" i="65"/>
  <c r="U868" i="65" s="1"/>
  <c r="Q867" i="65"/>
  <c r="U867" i="65" s="1"/>
  <c r="Q866" i="65"/>
  <c r="U866" i="65" s="1"/>
  <c r="Q865" i="65"/>
  <c r="U865" i="65" s="1"/>
  <c r="Q864" i="65"/>
  <c r="U864" i="65" s="1"/>
  <c r="Q863" i="65"/>
  <c r="U863" i="65" s="1"/>
  <c r="Q862" i="65"/>
  <c r="U862" i="65" s="1"/>
  <c r="Q861" i="65"/>
  <c r="U861" i="65" s="1"/>
  <c r="Q860" i="65"/>
  <c r="U860" i="65" s="1"/>
  <c r="Q859" i="65"/>
  <c r="U859" i="65" s="1"/>
  <c r="Q858" i="65"/>
  <c r="U858" i="65" s="1"/>
  <c r="Q857" i="65"/>
  <c r="U857" i="65" s="1"/>
  <c r="Q856" i="65"/>
  <c r="U856" i="65" s="1"/>
  <c r="Q855" i="65"/>
  <c r="U855" i="65" s="1"/>
  <c r="Q854" i="65"/>
  <c r="U854" i="65" s="1"/>
  <c r="Q853" i="65"/>
  <c r="U853" i="65" s="1"/>
  <c r="Q852" i="65"/>
  <c r="U852" i="65" s="1"/>
  <c r="Q851" i="65"/>
  <c r="U851" i="65" s="1"/>
  <c r="Q850" i="65"/>
  <c r="U850" i="65" s="1"/>
  <c r="Q849" i="65"/>
  <c r="U849" i="65" s="1"/>
  <c r="Q848" i="65"/>
  <c r="U848" i="65" s="1"/>
  <c r="Q847" i="65"/>
  <c r="U847" i="65" s="1"/>
  <c r="Q846" i="65"/>
  <c r="U846" i="65" s="1"/>
  <c r="Q845" i="65"/>
  <c r="U845" i="65" s="1"/>
  <c r="Q844" i="65"/>
  <c r="U844" i="65" s="1"/>
  <c r="Q843" i="65"/>
  <c r="U843" i="65" s="1"/>
  <c r="Q842" i="65"/>
  <c r="U842" i="65" s="1"/>
  <c r="Q841" i="65"/>
  <c r="U841" i="65" s="1"/>
  <c r="Q840" i="65"/>
  <c r="U840" i="65" s="1"/>
  <c r="Q839" i="65"/>
  <c r="U839" i="65" s="1"/>
  <c r="Q838" i="65"/>
  <c r="U838" i="65" s="1"/>
  <c r="Q837" i="65"/>
  <c r="U837" i="65" s="1"/>
  <c r="Q836" i="65"/>
  <c r="U836" i="65" s="1"/>
  <c r="Q835" i="65"/>
  <c r="U835" i="65" s="1"/>
  <c r="Q834" i="65"/>
  <c r="U834" i="65" s="1"/>
  <c r="Q833" i="65"/>
  <c r="U833" i="65" s="1"/>
  <c r="Q832" i="65"/>
  <c r="U832" i="65" s="1"/>
  <c r="Q831" i="65"/>
  <c r="U831" i="65" s="1"/>
  <c r="Q830" i="65"/>
  <c r="U830" i="65" s="1"/>
  <c r="Q829" i="65"/>
  <c r="U829" i="65" s="1"/>
  <c r="Q828" i="65"/>
  <c r="U828" i="65" s="1"/>
  <c r="Q827" i="65"/>
  <c r="U827" i="65" s="1"/>
  <c r="Q826" i="65"/>
  <c r="U826" i="65" s="1"/>
  <c r="Q825" i="65"/>
  <c r="U825" i="65" s="1"/>
  <c r="Q824" i="65"/>
  <c r="U824" i="65" s="1"/>
  <c r="Q823" i="65"/>
  <c r="U823" i="65" s="1"/>
  <c r="Q822" i="65"/>
  <c r="U822" i="65" s="1"/>
  <c r="Q821" i="65"/>
  <c r="U821" i="65" s="1"/>
  <c r="Q820" i="65"/>
  <c r="U820" i="65" s="1"/>
  <c r="Q819" i="65"/>
  <c r="U819" i="65" s="1"/>
  <c r="Q818" i="65"/>
  <c r="U818" i="65" s="1"/>
  <c r="Q817" i="65"/>
  <c r="U817" i="65" s="1"/>
  <c r="Q816" i="65"/>
  <c r="U816" i="65" s="1"/>
  <c r="Q815" i="65"/>
  <c r="U815" i="65" s="1"/>
  <c r="Q814" i="65"/>
  <c r="U814" i="65" s="1"/>
  <c r="Q813" i="65"/>
  <c r="U813" i="65" s="1"/>
  <c r="Q812" i="65"/>
  <c r="U812" i="65" s="1"/>
  <c r="Q811" i="65"/>
  <c r="U811" i="65" s="1"/>
  <c r="Q810" i="65"/>
  <c r="U810" i="65" s="1"/>
  <c r="Q809" i="65"/>
  <c r="U809" i="65" s="1"/>
  <c r="Q808" i="65"/>
  <c r="U808" i="65" s="1"/>
  <c r="Q807" i="65"/>
  <c r="U807" i="65" s="1"/>
  <c r="Q806" i="65"/>
  <c r="U806" i="65" s="1"/>
  <c r="Q805" i="65"/>
  <c r="U805" i="65" s="1"/>
  <c r="Q804" i="65"/>
  <c r="U804" i="65" s="1"/>
  <c r="Q803" i="65"/>
  <c r="U803" i="65" s="1"/>
  <c r="Q802" i="65"/>
  <c r="U802" i="65" s="1"/>
  <c r="Q801" i="65"/>
  <c r="U801" i="65" s="1"/>
  <c r="Q800" i="65"/>
  <c r="U800" i="65" s="1"/>
  <c r="Q799" i="65"/>
  <c r="U799" i="65" s="1"/>
  <c r="Q798" i="65"/>
  <c r="U798" i="65" s="1"/>
  <c r="Q797" i="65"/>
  <c r="U797" i="65" s="1"/>
  <c r="Q796" i="65"/>
  <c r="U796" i="65" s="1"/>
  <c r="Q795" i="65"/>
  <c r="U795" i="65" s="1"/>
  <c r="Q794" i="65"/>
  <c r="U794" i="65" s="1"/>
  <c r="Q793" i="65"/>
  <c r="U793" i="65" s="1"/>
  <c r="Q792" i="65"/>
  <c r="U792" i="65" s="1"/>
  <c r="Q791" i="65"/>
  <c r="U791" i="65" s="1"/>
  <c r="Q790" i="65"/>
  <c r="U790" i="65" s="1"/>
  <c r="Q789" i="65"/>
  <c r="U789" i="65" s="1"/>
  <c r="Q788" i="65"/>
  <c r="U788" i="65" s="1"/>
  <c r="Q787" i="65"/>
  <c r="U787" i="65" s="1"/>
  <c r="Q786" i="65"/>
  <c r="U786" i="65" s="1"/>
  <c r="Q785" i="65"/>
  <c r="U785" i="65" s="1"/>
  <c r="Q784" i="65"/>
  <c r="U784" i="65" s="1"/>
  <c r="Q783" i="65"/>
  <c r="U783" i="65" s="1"/>
  <c r="Q782" i="65"/>
  <c r="U782" i="65" s="1"/>
  <c r="Q781" i="65"/>
  <c r="U781" i="65" s="1"/>
  <c r="Q780" i="65"/>
  <c r="U780" i="65" s="1"/>
  <c r="Q779" i="65"/>
  <c r="U779" i="65" s="1"/>
  <c r="Q778" i="65"/>
  <c r="U778" i="65" s="1"/>
  <c r="Q777" i="65"/>
  <c r="U777" i="65" s="1"/>
  <c r="Q776" i="65"/>
  <c r="U776" i="65" s="1"/>
  <c r="Q775" i="65"/>
  <c r="U775" i="65" s="1"/>
  <c r="Q774" i="65"/>
  <c r="U774" i="65" s="1"/>
  <c r="Q773" i="65"/>
  <c r="U773" i="65" s="1"/>
  <c r="Q772" i="65"/>
  <c r="U772" i="65" s="1"/>
  <c r="Q771" i="65"/>
  <c r="U771" i="65" s="1"/>
  <c r="Q770" i="65"/>
  <c r="U770" i="65" s="1"/>
  <c r="Q769" i="65"/>
  <c r="U769" i="65" s="1"/>
  <c r="Q768" i="65"/>
  <c r="U768" i="65" s="1"/>
  <c r="Q767" i="65"/>
  <c r="U767" i="65" s="1"/>
  <c r="Q766" i="65"/>
  <c r="U766" i="65" s="1"/>
  <c r="Q765" i="65"/>
  <c r="U765" i="65" s="1"/>
  <c r="Q764" i="65"/>
  <c r="U764" i="65" s="1"/>
  <c r="Q763" i="65"/>
  <c r="U763" i="65" s="1"/>
  <c r="Q762" i="65"/>
  <c r="U762" i="65" s="1"/>
  <c r="Q761" i="65"/>
  <c r="U761" i="65" s="1"/>
  <c r="Q760" i="65"/>
  <c r="U760" i="65" s="1"/>
  <c r="Q759" i="65"/>
  <c r="U759" i="65" s="1"/>
  <c r="Q758" i="65"/>
  <c r="U758" i="65" s="1"/>
  <c r="Q757" i="65"/>
  <c r="U757" i="65" s="1"/>
  <c r="Q756" i="65"/>
  <c r="U756" i="65" s="1"/>
  <c r="Q755" i="65"/>
  <c r="U755" i="65" s="1"/>
  <c r="Q754" i="65"/>
  <c r="U754" i="65" s="1"/>
  <c r="Q753" i="65"/>
  <c r="U753" i="65" s="1"/>
  <c r="Q752" i="65"/>
  <c r="U752" i="65" s="1"/>
  <c r="Q751" i="65"/>
  <c r="U751" i="65" s="1"/>
  <c r="Q750" i="65"/>
  <c r="U750" i="65" s="1"/>
  <c r="Q749" i="65"/>
  <c r="U749" i="65" s="1"/>
  <c r="Q748" i="65"/>
  <c r="U748" i="65" s="1"/>
  <c r="Q747" i="65"/>
  <c r="U747" i="65" s="1"/>
  <c r="Q746" i="65"/>
  <c r="U746" i="65" s="1"/>
  <c r="Q745" i="65"/>
  <c r="U745" i="65" s="1"/>
  <c r="Q744" i="65"/>
  <c r="U744" i="65" s="1"/>
  <c r="Q743" i="65"/>
  <c r="U743" i="65" s="1"/>
  <c r="Q742" i="65"/>
  <c r="U742" i="65" s="1"/>
  <c r="Q741" i="65"/>
  <c r="U741" i="65" s="1"/>
  <c r="Q740" i="65"/>
  <c r="U740" i="65" s="1"/>
  <c r="Q739" i="65"/>
  <c r="U739" i="65" s="1"/>
  <c r="Q738" i="65"/>
  <c r="U738" i="65" s="1"/>
  <c r="Q737" i="65"/>
  <c r="U737" i="65" s="1"/>
  <c r="Q736" i="65"/>
  <c r="U736" i="65" s="1"/>
  <c r="Q735" i="65"/>
  <c r="U735" i="65" s="1"/>
  <c r="Q734" i="65"/>
  <c r="U734" i="65" s="1"/>
  <c r="Q733" i="65"/>
  <c r="U733" i="65" s="1"/>
  <c r="Q732" i="65"/>
  <c r="U732" i="65" s="1"/>
  <c r="Q731" i="65"/>
  <c r="U731" i="65" s="1"/>
  <c r="Q730" i="65"/>
  <c r="U730" i="65" s="1"/>
  <c r="Q729" i="65"/>
  <c r="U729" i="65" s="1"/>
  <c r="Q728" i="65"/>
  <c r="U728" i="65" s="1"/>
  <c r="Q727" i="65"/>
  <c r="U727" i="65" s="1"/>
  <c r="Q726" i="65"/>
  <c r="U726" i="65" s="1"/>
  <c r="Q725" i="65"/>
  <c r="U725" i="65" s="1"/>
  <c r="Q724" i="65"/>
  <c r="U724" i="65" s="1"/>
  <c r="Q723" i="65"/>
  <c r="U723" i="65" s="1"/>
  <c r="Q722" i="65"/>
  <c r="U722" i="65" s="1"/>
  <c r="Q721" i="65"/>
  <c r="U721" i="65" s="1"/>
  <c r="Q720" i="65"/>
  <c r="U720" i="65" s="1"/>
  <c r="Q719" i="65"/>
  <c r="U719" i="65" s="1"/>
  <c r="Q718" i="65"/>
  <c r="U718" i="65" s="1"/>
  <c r="Q717" i="65"/>
  <c r="U717" i="65" s="1"/>
  <c r="Q716" i="65"/>
  <c r="U716" i="65" s="1"/>
  <c r="Q715" i="65"/>
  <c r="U715" i="65" s="1"/>
  <c r="Q714" i="65"/>
  <c r="U714" i="65" s="1"/>
  <c r="Q713" i="65"/>
  <c r="U713" i="65" s="1"/>
  <c r="Q712" i="65"/>
  <c r="U712" i="65" s="1"/>
  <c r="Q711" i="65"/>
  <c r="U711" i="65" s="1"/>
  <c r="Q710" i="65"/>
  <c r="U710" i="65" s="1"/>
  <c r="Q709" i="65"/>
  <c r="U709" i="65" s="1"/>
  <c r="Q708" i="65"/>
  <c r="U708" i="65" s="1"/>
  <c r="Q707" i="65"/>
  <c r="U707" i="65" s="1"/>
  <c r="Q706" i="65"/>
  <c r="U706" i="65" s="1"/>
  <c r="Q705" i="65"/>
  <c r="U705" i="65" s="1"/>
  <c r="Q704" i="65"/>
  <c r="U704" i="65" s="1"/>
  <c r="Q703" i="65"/>
  <c r="U703" i="65" s="1"/>
  <c r="Q702" i="65"/>
  <c r="U702" i="65" s="1"/>
  <c r="Q701" i="65"/>
  <c r="U701" i="65" s="1"/>
  <c r="Q700" i="65"/>
  <c r="U700" i="65" s="1"/>
  <c r="Q699" i="65"/>
  <c r="U699" i="65" s="1"/>
  <c r="Q698" i="65"/>
  <c r="U698" i="65" s="1"/>
  <c r="Q697" i="65"/>
  <c r="U697" i="65" s="1"/>
  <c r="Q696" i="65"/>
  <c r="U696" i="65" s="1"/>
  <c r="Q695" i="65"/>
  <c r="U695" i="65" s="1"/>
  <c r="Q694" i="65"/>
  <c r="U694" i="65" s="1"/>
  <c r="Q693" i="65"/>
  <c r="U693" i="65" s="1"/>
  <c r="Q692" i="65"/>
  <c r="U692" i="65" s="1"/>
  <c r="Q691" i="65"/>
  <c r="U691" i="65" s="1"/>
  <c r="Q690" i="65"/>
  <c r="U690" i="65" s="1"/>
  <c r="Q689" i="65"/>
  <c r="U689" i="65" s="1"/>
  <c r="Q688" i="65"/>
  <c r="U688" i="65" s="1"/>
  <c r="Q687" i="65"/>
  <c r="U687" i="65" s="1"/>
  <c r="Q686" i="65"/>
  <c r="U686" i="65" s="1"/>
  <c r="Q685" i="65"/>
  <c r="U685" i="65" s="1"/>
  <c r="Q684" i="65"/>
  <c r="U684" i="65" s="1"/>
  <c r="Q683" i="65"/>
  <c r="U683" i="65" s="1"/>
  <c r="Q682" i="65"/>
  <c r="U682" i="65" s="1"/>
  <c r="Q681" i="65"/>
  <c r="U681" i="65" s="1"/>
  <c r="Q680" i="65"/>
  <c r="U680" i="65" s="1"/>
  <c r="Q679" i="65"/>
  <c r="U679" i="65" s="1"/>
  <c r="Q678" i="65"/>
  <c r="U678" i="65" s="1"/>
  <c r="Q677" i="65"/>
  <c r="U677" i="65" s="1"/>
  <c r="Q676" i="65"/>
  <c r="U676" i="65" s="1"/>
  <c r="Q675" i="65"/>
  <c r="U675" i="65" s="1"/>
  <c r="Q674" i="65"/>
  <c r="U674" i="65" s="1"/>
  <c r="Q673" i="65"/>
  <c r="U673" i="65" s="1"/>
  <c r="Q672" i="65"/>
  <c r="U672" i="65" s="1"/>
  <c r="Q671" i="65"/>
  <c r="U671" i="65" s="1"/>
  <c r="Q670" i="65"/>
  <c r="U670" i="65" s="1"/>
  <c r="Q669" i="65"/>
  <c r="U669" i="65" s="1"/>
  <c r="Q668" i="65"/>
  <c r="U668" i="65" s="1"/>
  <c r="Q667" i="65"/>
  <c r="U667" i="65" s="1"/>
  <c r="Q666" i="65"/>
  <c r="U666" i="65" s="1"/>
  <c r="Q665" i="65"/>
  <c r="U665" i="65" s="1"/>
  <c r="Q664" i="65"/>
  <c r="U664" i="65" s="1"/>
  <c r="Q663" i="65"/>
  <c r="U663" i="65" s="1"/>
  <c r="Q662" i="65"/>
  <c r="U662" i="65" s="1"/>
  <c r="Q661" i="65"/>
  <c r="U661" i="65" s="1"/>
  <c r="Q660" i="65"/>
  <c r="U660" i="65" s="1"/>
  <c r="Q659" i="65"/>
  <c r="U659" i="65" s="1"/>
  <c r="Q658" i="65"/>
  <c r="U658" i="65" s="1"/>
  <c r="Q657" i="65"/>
  <c r="U657" i="65" s="1"/>
  <c r="Q656" i="65"/>
  <c r="U656" i="65" s="1"/>
  <c r="Q655" i="65"/>
  <c r="U655" i="65" s="1"/>
  <c r="Q654" i="65"/>
  <c r="U654" i="65" s="1"/>
  <c r="Q653" i="65"/>
  <c r="U653" i="65" s="1"/>
  <c r="Q652" i="65"/>
  <c r="U652" i="65" s="1"/>
  <c r="Q651" i="65"/>
  <c r="U651" i="65" s="1"/>
  <c r="Q650" i="65"/>
  <c r="U650" i="65" s="1"/>
  <c r="Q649" i="65"/>
  <c r="U649" i="65" s="1"/>
  <c r="Q648" i="65"/>
  <c r="U648" i="65" s="1"/>
  <c r="Q647" i="65"/>
  <c r="U647" i="65" s="1"/>
  <c r="Q646" i="65"/>
  <c r="U646" i="65" s="1"/>
  <c r="Q645" i="65"/>
  <c r="U645" i="65" s="1"/>
  <c r="Q644" i="65"/>
  <c r="U644" i="65" s="1"/>
  <c r="Q643" i="65"/>
  <c r="U643" i="65" s="1"/>
  <c r="Q642" i="65"/>
  <c r="U642" i="65" s="1"/>
  <c r="Q641" i="65"/>
  <c r="U641" i="65" s="1"/>
  <c r="Q640" i="65"/>
  <c r="U640" i="65" s="1"/>
  <c r="Q639" i="65"/>
  <c r="U639" i="65" s="1"/>
  <c r="Q638" i="65"/>
  <c r="U638" i="65" s="1"/>
  <c r="Q637" i="65"/>
  <c r="U637" i="65" s="1"/>
  <c r="Q636" i="65"/>
  <c r="U636" i="65" s="1"/>
  <c r="Q635" i="65"/>
  <c r="U635" i="65" s="1"/>
  <c r="Q634" i="65"/>
  <c r="U634" i="65" s="1"/>
  <c r="Q633" i="65"/>
  <c r="U633" i="65" s="1"/>
  <c r="Q632" i="65"/>
  <c r="U632" i="65" s="1"/>
  <c r="Q631" i="65"/>
  <c r="U631" i="65" s="1"/>
  <c r="Q630" i="65"/>
  <c r="U630" i="65" s="1"/>
  <c r="Q629" i="65"/>
  <c r="U629" i="65" s="1"/>
  <c r="Q628" i="65"/>
  <c r="U628" i="65" s="1"/>
  <c r="Q627" i="65"/>
  <c r="U627" i="65" s="1"/>
  <c r="Q626" i="65"/>
  <c r="U626" i="65" s="1"/>
  <c r="Q625" i="65"/>
  <c r="U625" i="65" s="1"/>
  <c r="Q624" i="65"/>
  <c r="U624" i="65" s="1"/>
  <c r="Q623" i="65"/>
  <c r="U623" i="65" s="1"/>
  <c r="Q622" i="65"/>
  <c r="U622" i="65" s="1"/>
  <c r="Q621" i="65"/>
  <c r="U621" i="65" s="1"/>
  <c r="Q620" i="65"/>
  <c r="U620" i="65" s="1"/>
  <c r="Q619" i="65"/>
  <c r="U619" i="65" s="1"/>
  <c r="Q618" i="65"/>
  <c r="U618" i="65" s="1"/>
  <c r="Q617" i="65"/>
  <c r="U617" i="65" s="1"/>
  <c r="Q616" i="65"/>
  <c r="U616" i="65" s="1"/>
  <c r="Q615" i="65"/>
  <c r="U615" i="65" s="1"/>
  <c r="Q614" i="65"/>
  <c r="U614" i="65" s="1"/>
  <c r="Q613" i="65"/>
  <c r="U613" i="65" s="1"/>
  <c r="Q612" i="65"/>
  <c r="U612" i="65" s="1"/>
  <c r="Q611" i="65"/>
  <c r="U611" i="65" s="1"/>
  <c r="Q610" i="65"/>
  <c r="U610" i="65" s="1"/>
  <c r="Q609" i="65"/>
  <c r="U609" i="65" s="1"/>
  <c r="Q608" i="65"/>
  <c r="U608" i="65" s="1"/>
  <c r="Q607" i="65"/>
  <c r="U607" i="65" s="1"/>
  <c r="Q606" i="65"/>
  <c r="U606" i="65" s="1"/>
  <c r="Q605" i="65"/>
  <c r="U605" i="65" s="1"/>
  <c r="Q604" i="65"/>
  <c r="U604" i="65" s="1"/>
  <c r="Q603" i="65"/>
  <c r="U603" i="65" s="1"/>
  <c r="Q602" i="65"/>
  <c r="U602" i="65" s="1"/>
  <c r="Q601" i="65"/>
  <c r="U601" i="65" s="1"/>
  <c r="Q600" i="65"/>
  <c r="U600" i="65" s="1"/>
  <c r="Q599" i="65"/>
  <c r="U599" i="65" s="1"/>
  <c r="Q598" i="65"/>
  <c r="U598" i="65" s="1"/>
  <c r="Q597" i="65"/>
  <c r="U597" i="65" s="1"/>
  <c r="Q596" i="65"/>
  <c r="U596" i="65" s="1"/>
  <c r="Q595" i="65"/>
  <c r="U595" i="65" s="1"/>
  <c r="Q594" i="65"/>
  <c r="U594" i="65" s="1"/>
  <c r="Q593" i="65"/>
  <c r="U593" i="65" s="1"/>
  <c r="Q592" i="65"/>
  <c r="U592" i="65" s="1"/>
  <c r="Q591" i="65"/>
  <c r="U591" i="65" s="1"/>
  <c r="Q590" i="65"/>
  <c r="U590" i="65" s="1"/>
  <c r="Q589" i="65"/>
  <c r="U589" i="65" s="1"/>
  <c r="Q588" i="65"/>
  <c r="U588" i="65" s="1"/>
  <c r="Q587" i="65"/>
  <c r="U587" i="65" s="1"/>
  <c r="Q586" i="65"/>
  <c r="U586" i="65" s="1"/>
  <c r="Q585" i="65"/>
  <c r="U585" i="65" s="1"/>
  <c r="Q584" i="65"/>
  <c r="U584" i="65" s="1"/>
  <c r="Q583" i="65"/>
  <c r="U583" i="65" s="1"/>
  <c r="Q582" i="65"/>
  <c r="U582" i="65" s="1"/>
  <c r="Q581" i="65"/>
  <c r="U581" i="65" s="1"/>
  <c r="Q580" i="65"/>
  <c r="U580" i="65" s="1"/>
  <c r="Q579" i="65"/>
  <c r="U579" i="65" s="1"/>
  <c r="Q578" i="65"/>
  <c r="U578" i="65" s="1"/>
  <c r="Q577" i="65"/>
  <c r="U577" i="65" s="1"/>
  <c r="Q576" i="65"/>
  <c r="U576" i="65" s="1"/>
  <c r="Q575" i="65"/>
  <c r="U575" i="65" s="1"/>
  <c r="Q574" i="65"/>
  <c r="U574" i="65" s="1"/>
  <c r="Q573" i="65"/>
  <c r="U573" i="65" s="1"/>
  <c r="Q572" i="65"/>
  <c r="U572" i="65" s="1"/>
  <c r="Q571" i="65"/>
  <c r="U571" i="65" s="1"/>
  <c r="Q570" i="65"/>
  <c r="U570" i="65" s="1"/>
  <c r="Q569" i="65"/>
  <c r="U569" i="65" s="1"/>
  <c r="Q568" i="65"/>
  <c r="U568" i="65" s="1"/>
  <c r="Q567" i="65"/>
  <c r="U567" i="65" s="1"/>
  <c r="Q566" i="65"/>
  <c r="U566" i="65" s="1"/>
  <c r="Q565" i="65"/>
  <c r="U565" i="65" s="1"/>
  <c r="Q564" i="65"/>
  <c r="U564" i="65" s="1"/>
  <c r="Q563" i="65"/>
  <c r="U563" i="65" s="1"/>
  <c r="Q562" i="65"/>
  <c r="U562" i="65" s="1"/>
  <c r="Q561" i="65"/>
  <c r="U561" i="65" s="1"/>
  <c r="Q560" i="65"/>
  <c r="U560" i="65" s="1"/>
  <c r="Q559" i="65"/>
  <c r="U559" i="65" s="1"/>
  <c r="Q558" i="65"/>
  <c r="U558" i="65" s="1"/>
  <c r="Q557" i="65"/>
  <c r="U557" i="65" s="1"/>
  <c r="Q556" i="65"/>
  <c r="U556" i="65" s="1"/>
  <c r="Q555" i="65"/>
  <c r="U555" i="65" s="1"/>
  <c r="Q554" i="65"/>
  <c r="U554" i="65" s="1"/>
  <c r="Q553" i="65"/>
  <c r="U553" i="65" s="1"/>
  <c r="Q552" i="65"/>
  <c r="U552" i="65" s="1"/>
  <c r="Q551" i="65"/>
  <c r="U551" i="65" s="1"/>
  <c r="Q550" i="65"/>
  <c r="U550" i="65" s="1"/>
  <c r="Q549" i="65"/>
  <c r="U549" i="65" s="1"/>
  <c r="Q548" i="65"/>
  <c r="U548" i="65" s="1"/>
  <c r="Q547" i="65"/>
  <c r="U547" i="65" s="1"/>
  <c r="Q546" i="65"/>
  <c r="U546" i="65" s="1"/>
  <c r="Q545" i="65"/>
  <c r="U545" i="65" s="1"/>
  <c r="Q544" i="65"/>
  <c r="U544" i="65" s="1"/>
  <c r="Q543" i="65"/>
  <c r="U543" i="65" s="1"/>
  <c r="Q542" i="65"/>
  <c r="U542" i="65" s="1"/>
  <c r="Q541" i="65"/>
  <c r="U541" i="65" s="1"/>
  <c r="Q540" i="65"/>
  <c r="U540" i="65" s="1"/>
  <c r="Q539" i="65"/>
  <c r="U539" i="65" s="1"/>
  <c r="Q538" i="65"/>
  <c r="U538" i="65" s="1"/>
  <c r="Q537" i="65"/>
  <c r="U537" i="65" s="1"/>
  <c r="Q536" i="65"/>
  <c r="U536" i="65" s="1"/>
  <c r="Q535" i="65"/>
  <c r="U535" i="65" s="1"/>
  <c r="Q534" i="65"/>
  <c r="U534" i="65" s="1"/>
  <c r="Q533" i="65"/>
  <c r="U533" i="65" s="1"/>
  <c r="Q532" i="65"/>
  <c r="U532" i="65" s="1"/>
  <c r="Q531" i="65"/>
  <c r="U531" i="65" s="1"/>
  <c r="Q530" i="65"/>
  <c r="U530" i="65" s="1"/>
  <c r="Q529" i="65"/>
  <c r="U529" i="65" s="1"/>
  <c r="Q528" i="65"/>
  <c r="U528" i="65" s="1"/>
  <c r="Q527" i="65"/>
  <c r="U527" i="65" s="1"/>
  <c r="Q526" i="65"/>
  <c r="U526" i="65" s="1"/>
  <c r="Q525" i="65"/>
  <c r="U525" i="65" s="1"/>
  <c r="Q524" i="65"/>
  <c r="U524" i="65" s="1"/>
  <c r="Q523" i="65"/>
  <c r="U523" i="65" s="1"/>
  <c r="Q522" i="65"/>
  <c r="U522" i="65" s="1"/>
  <c r="Q521" i="65"/>
  <c r="U521" i="65" s="1"/>
  <c r="Q520" i="65"/>
  <c r="U520" i="65" s="1"/>
  <c r="Q519" i="65"/>
  <c r="U519" i="65" s="1"/>
  <c r="Q518" i="65"/>
  <c r="U518" i="65" s="1"/>
  <c r="Q517" i="65"/>
  <c r="U517" i="65" s="1"/>
  <c r="Q516" i="65"/>
  <c r="U516" i="65" s="1"/>
  <c r="Q515" i="65"/>
  <c r="U515" i="65" s="1"/>
  <c r="Q514" i="65"/>
  <c r="U514" i="65" s="1"/>
  <c r="Q513" i="65"/>
  <c r="U513" i="65" s="1"/>
  <c r="Q512" i="65"/>
  <c r="U512" i="65" s="1"/>
  <c r="Q511" i="65"/>
  <c r="U511" i="65" s="1"/>
  <c r="Q510" i="65"/>
  <c r="U510" i="65" s="1"/>
  <c r="Q509" i="65"/>
  <c r="U509" i="65" s="1"/>
  <c r="Q508" i="65"/>
  <c r="U508" i="65" s="1"/>
  <c r="Q507" i="65"/>
  <c r="U507" i="65" s="1"/>
  <c r="Q506" i="65"/>
  <c r="U506" i="65" s="1"/>
  <c r="Q505" i="65"/>
  <c r="U505" i="65" s="1"/>
  <c r="Q504" i="65"/>
  <c r="U504" i="65" s="1"/>
  <c r="Q503" i="65"/>
  <c r="U503" i="65" s="1"/>
  <c r="Q502" i="65"/>
  <c r="U502" i="65" s="1"/>
  <c r="Q501" i="65"/>
  <c r="U501" i="65" s="1"/>
  <c r="Q500" i="65"/>
  <c r="U500" i="65" s="1"/>
  <c r="Q499" i="65"/>
  <c r="U499" i="65" s="1"/>
  <c r="Q498" i="65"/>
  <c r="U498" i="65" s="1"/>
  <c r="Q497" i="65"/>
  <c r="U497" i="65" s="1"/>
  <c r="Q496" i="65"/>
  <c r="U496" i="65" s="1"/>
  <c r="Q495" i="65"/>
  <c r="U495" i="65" s="1"/>
  <c r="Q494" i="65"/>
  <c r="U494" i="65" s="1"/>
  <c r="Q493" i="65"/>
  <c r="U493" i="65" s="1"/>
  <c r="Q492" i="65"/>
  <c r="U492" i="65" s="1"/>
  <c r="Q491" i="65"/>
  <c r="U491" i="65" s="1"/>
  <c r="Q490" i="65"/>
  <c r="U490" i="65" s="1"/>
  <c r="Q489" i="65"/>
  <c r="U489" i="65" s="1"/>
  <c r="Q488" i="65"/>
  <c r="U488" i="65" s="1"/>
  <c r="Q487" i="65"/>
  <c r="U487" i="65" s="1"/>
  <c r="Q486" i="65"/>
  <c r="U486" i="65" s="1"/>
  <c r="Q485" i="65"/>
  <c r="U485" i="65" s="1"/>
  <c r="Q484" i="65"/>
  <c r="U484" i="65" s="1"/>
  <c r="Q483" i="65"/>
  <c r="U483" i="65" s="1"/>
  <c r="Q482" i="65"/>
  <c r="U482" i="65" s="1"/>
  <c r="Q481" i="65"/>
  <c r="U481" i="65" s="1"/>
  <c r="Q480" i="65"/>
  <c r="U480" i="65" s="1"/>
  <c r="Q479" i="65"/>
  <c r="U479" i="65" s="1"/>
  <c r="Q478" i="65"/>
  <c r="U478" i="65" s="1"/>
  <c r="Q477" i="65"/>
  <c r="U477" i="65" s="1"/>
  <c r="Q476" i="65"/>
  <c r="U476" i="65" s="1"/>
  <c r="Q475" i="65"/>
  <c r="U475" i="65" s="1"/>
  <c r="Q474" i="65"/>
  <c r="U474" i="65" s="1"/>
  <c r="Q473" i="65"/>
  <c r="U473" i="65" s="1"/>
  <c r="Q472" i="65"/>
  <c r="U472" i="65" s="1"/>
  <c r="Q471" i="65"/>
  <c r="U471" i="65" s="1"/>
  <c r="Q470" i="65"/>
  <c r="U470" i="65" s="1"/>
  <c r="Q469" i="65"/>
  <c r="U469" i="65" s="1"/>
  <c r="Q468" i="65"/>
  <c r="U468" i="65" s="1"/>
  <c r="Q467" i="65"/>
  <c r="U467" i="65" s="1"/>
  <c r="Q466" i="65"/>
  <c r="U466" i="65" s="1"/>
  <c r="Q465" i="65"/>
  <c r="U465" i="65" s="1"/>
  <c r="Q464" i="65"/>
  <c r="U464" i="65" s="1"/>
  <c r="Q463" i="65"/>
  <c r="U463" i="65" s="1"/>
  <c r="Q462" i="65"/>
  <c r="U462" i="65" s="1"/>
  <c r="Q461" i="65"/>
  <c r="U461" i="65" s="1"/>
  <c r="Q460" i="65"/>
  <c r="U460" i="65" s="1"/>
  <c r="Q459" i="65"/>
  <c r="U459" i="65" s="1"/>
  <c r="Q458" i="65"/>
  <c r="U458" i="65" s="1"/>
  <c r="Q457" i="65"/>
  <c r="U457" i="65" s="1"/>
  <c r="Q456" i="65"/>
  <c r="U456" i="65" s="1"/>
  <c r="Q455" i="65"/>
  <c r="U455" i="65" s="1"/>
  <c r="Q454" i="65"/>
  <c r="U454" i="65" s="1"/>
  <c r="Q453" i="65"/>
  <c r="U453" i="65" s="1"/>
  <c r="Q452" i="65"/>
  <c r="U452" i="65" s="1"/>
  <c r="Q451" i="65"/>
  <c r="U451" i="65" s="1"/>
  <c r="Q450" i="65"/>
  <c r="U450" i="65" s="1"/>
  <c r="Q449" i="65"/>
  <c r="U449" i="65" s="1"/>
  <c r="Q448" i="65"/>
  <c r="U448" i="65" s="1"/>
  <c r="Q447" i="65"/>
  <c r="U447" i="65" s="1"/>
  <c r="Q446" i="65"/>
  <c r="U446" i="65" s="1"/>
  <c r="Q445" i="65"/>
  <c r="U445" i="65" s="1"/>
  <c r="Q444" i="65"/>
  <c r="U444" i="65" s="1"/>
  <c r="Q443" i="65"/>
  <c r="U443" i="65" s="1"/>
  <c r="Q442" i="65"/>
  <c r="U442" i="65" s="1"/>
  <c r="Q441" i="65"/>
  <c r="U441" i="65" s="1"/>
  <c r="Q440" i="65"/>
  <c r="U440" i="65" s="1"/>
  <c r="Q439" i="65"/>
  <c r="U439" i="65" s="1"/>
  <c r="Q438" i="65"/>
  <c r="U438" i="65" s="1"/>
  <c r="Q437" i="65"/>
  <c r="U437" i="65" s="1"/>
  <c r="Q436" i="65"/>
  <c r="U436" i="65" s="1"/>
  <c r="Q435" i="65"/>
  <c r="U435" i="65" s="1"/>
  <c r="Q434" i="65"/>
  <c r="U434" i="65" s="1"/>
  <c r="Q433" i="65"/>
  <c r="U433" i="65" s="1"/>
  <c r="Q432" i="65"/>
  <c r="U432" i="65" s="1"/>
  <c r="Q431" i="65"/>
  <c r="U431" i="65" s="1"/>
  <c r="Q430" i="65"/>
  <c r="U430" i="65" s="1"/>
  <c r="Q429" i="65"/>
  <c r="U429" i="65" s="1"/>
  <c r="Q428" i="65"/>
  <c r="U428" i="65" s="1"/>
  <c r="Q427" i="65"/>
  <c r="U427" i="65" s="1"/>
  <c r="Q426" i="65"/>
  <c r="U426" i="65" s="1"/>
  <c r="Q425" i="65"/>
  <c r="U425" i="65" s="1"/>
  <c r="Q424" i="65"/>
  <c r="U424" i="65" s="1"/>
  <c r="Q423" i="65"/>
  <c r="U423" i="65" s="1"/>
  <c r="Q422" i="65"/>
  <c r="U422" i="65" s="1"/>
  <c r="Q421" i="65"/>
  <c r="U421" i="65" s="1"/>
  <c r="Q420" i="65"/>
  <c r="U420" i="65" s="1"/>
  <c r="Q419" i="65"/>
  <c r="U419" i="65" s="1"/>
  <c r="Q418" i="65"/>
  <c r="U418" i="65" s="1"/>
  <c r="Q417" i="65"/>
  <c r="U417" i="65" s="1"/>
  <c r="Q416" i="65"/>
  <c r="U416" i="65" s="1"/>
  <c r="Q415" i="65"/>
  <c r="U415" i="65" s="1"/>
  <c r="Q414" i="65"/>
  <c r="U414" i="65" s="1"/>
  <c r="Q413" i="65"/>
  <c r="U413" i="65" s="1"/>
  <c r="Q412" i="65"/>
  <c r="U412" i="65" s="1"/>
  <c r="Q411" i="65"/>
  <c r="U411" i="65" s="1"/>
  <c r="Q410" i="65"/>
  <c r="U410" i="65" s="1"/>
  <c r="Q409" i="65"/>
  <c r="U409" i="65" s="1"/>
  <c r="Q408" i="65"/>
  <c r="U408" i="65" s="1"/>
  <c r="Q407" i="65"/>
  <c r="U407" i="65" s="1"/>
  <c r="Q406" i="65"/>
  <c r="U406" i="65" s="1"/>
  <c r="Q405" i="65"/>
  <c r="U405" i="65" s="1"/>
  <c r="Q404" i="65"/>
  <c r="U404" i="65" s="1"/>
  <c r="Q403" i="65"/>
  <c r="U403" i="65" s="1"/>
  <c r="Q402" i="65"/>
  <c r="U402" i="65" s="1"/>
  <c r="Q401" i="65"/>
  <c r="U401" i="65" s="1"/>
  <c r="Q400" i="65"/>
  <c r="U400" i="65" s="1"/>
  <c r="Q399" i="65"/>
  <c r="U399" i="65" s="1"/>
  <c r="Q398" i="65"/>
  <c r="U398" i="65" s="1"/>
  <c r="Q397" i="65"/>
  <c r="U397" i="65" s="1"/>
  <c r="Q396" i="65"/>
  <c r="U396" i="65" s="1"/>
  <c r="Q395" i="65"/>
  <c r="U395" i="65" s="1"/>
  <c r="Q394" i="65"/>
  <c r="U394" i="65" s="1"/>
  <c r="Q393" i="65"/>
  <c r="U393" i="65" s="1"/>
  <c r="Q392" i="65"/>
  <c r="U392" i="65" s="1"/>
  <c r="Q391" i="65"/>
  <c r="U391" i="65" s="1"/>
  <c r="Q390" i="65"/>
  <c r="U390" i="65" s="1"/>
  <c r="Q389" i="65"/>
  <c r="U389" i="65" s="1"/>
  <c r="Q388" i="65"/>
  <c r="U388" i="65" s="1"/>
  <c r="Q387" i="65"/>
  <c r="U387" i="65" s="1"/>
  <c r="Q386" i="65"/>
  <c r="U386" i="65" s="1"/>
  <c r="Q385" i="65"/>
  <c r="U385" i="65" s="1"/>
  <c r="Q384" i="65"/>
  <c r="U384" i="65" s="1"/>
  <c r="Q383" i="65"/>
  <c r="U383" i="65" s="1"/>
  <c r="Q382" i="65"/>
  <c r="U382" i="65" s="1"/>
  <c r="Q381" i="65"/>
  <c r="U381" i="65" s="1"/>
  <c r="Q380" i="65"/>
  <c r="U380" i="65" s="1"/>
  <c r="Q379" i="65"/>
  <c r="U379" i="65" s="1"/>
  <c r="Q378" i="65"/>
  <c r="U378" i="65" s="1"/>
  <c r="Q377" i="65"/>
  <c r="U377" i="65" s="1"/>
  <c r="Q376" i="65"/>
  <c r="U376" i="65" s="1"/>
  <c r="Q375" i="65"/>
  <c r="U375" i="65" s="1"/>
  <c r="Q374" i="65"/>
  <c r="U374" i="65" s="1"/>
  <c r="Q373" i="65"/>
  <c r="U373" i="65" s="1"/>
  <c r="Q372" i="65"/>
  <c r="U372" i="65" s="1"/>
  <c r="Q371" i="65"/>
  <c r="U371" i="65" s="1"/>
  <c r="Q370" i="65"/>
  <c r="U370" i="65" s="1"/>
  <c r="Q369" i="65"/>
  <c r="U369" i="65" s="1"/>
  <c r="Q368" i="65"/>
  <c r="U368" i="65" s="1"/>
  <c r="Q367" i="65"/>
  <c r="U367" i="65" s="1"/>
  <c r="Q366" i="65"/>
  <c r="U366" i="65" s="1"/>
  <c r="Q365" i="65"/>
  <c r="U365" i="65" s="1"/>
  <c r="Q364" i="65"/>
  <c r="U364" i="65" s="1"/>
  <c r="Q363" i="65"/>
  <c r="U363" i="65" s="1"/>
  <c r="Q362" i="65"/>
  <c r="U362" i="65" s="1"/>
  <c r="Q361" i="65"/>
  <c r="U361" i="65" s="1"/>
  <c r="Q360" i="65"/>
  <c r="U360" i="65" s="1"/>
  <c r="Q359" i="65"/>
  <c r="U359" i="65" s="1"/>
  <c r="Q358" i="65"/>
  <c r="U358" i="65" s="1"/>
  <c r="Q357" i="65"/>
  <c r="U357" i="65" s="1"/>
  <c r="Q356" i="65"/>
  <c r="U356" i="65" s="1"/>
  <c r="Q355" i="65"/>
  <c r="U355" i="65" s="1"/>
  <c r="Q354" i="65"/>
  <c r="U354" i="65" s="1"/>
  <c r="Q353" i="65"/>
  <c r="U353" i="65" s="1"/>
  <c r="Q352" i="65"/>
  <c r="U352" i="65" s="1"/>
  <c r="Q351" i="65"/>
  <c r="U351" i="65" s="1"/>
  <c r="Q350" i="65"/>
  <c r="U350" i="65" s="1"/>
  <c r="Q349" i="65"/>
  <c r="U349" i="65" s="1"/>
  <c r="Q348" i="65"/>
  <c r="U348" i="65" s="1"/>
  <c r="Q347" i="65"/>
  <c r="U347" i="65" s="1"/>
  <c r="Q346" i="65"/>
  <c r="U346" i="65" s="1"/>
  <c r="Q345" i="65"/>
  <c r="U345" i="65" s="1"/>
  <c r="Q344" i="65"/>
  <c r="U344" i="65" s="1"/>
  <c r="Q343" i="65"/>
  <c r="U343" i="65" s="1"/>
  <c r="Q342" i="65"/>
  <c r="U342" i="65" s="1"/>
  <c r="Q341" i="65"/>
  <c r="U341" i="65" s="1"/>
  <c r="Q340" i="65"/>
  <c r="U340" i="65" s="1"/>
  <c r="Q339" i="65"/>
  <c r="U339" i="65" s="1"/>
  <c r="Q338" i="65"/>
  <c r="U338" i="65" s="1"/>
  <c r="Q337" i="65"/>
  <c r="U337" i="65" s="1"/>
  <c r="Q336" i="65"/>
  <c r="U336" i="65" s="1"/>
  <c r="Q335" i="65"/>
  <c r="U335" i="65" s="1"/>
  <c r="Q334" i="65"/>
  <c r="U334" i="65" s="1"/>
  <c r="Q333" i="65"/>
  <c r="U333" i="65" s="1"/>
  <c r="Q332" i="65"/>
  <c r="U332" i="65" s="1"/>
  <c r="Q331" i="65"/>
  <c r="U331" i="65" s="1"/>
  <c r="Q330" i="65"/>
  <c r="U330" i="65" s="1"/>
  <c r="Q329" i="65"/>
  <c r="U329" i="65" s="1"/>
  <c r="Q328" i="65"/>
  <c r="U328" i="65" s="1"/>
  <c r="Q327" i="65"/>
  <c r="U327" i="65" s="1"/>
  <c r="Q326" i="65"/>
  <c r="U326" i="65" s="1"/>
  <c r="Q325" i="65"/>
  <c r="U325" i="65" s="1"/>
  <c r="Q324" i="65"/>
  <c r="U324" i="65" s="1"/>
  <c r="Q323" i="65"/>
  <c r="U323" i="65" s="1"/>
  <c r="Q322" i="65"/>
  <c r="U322" i="65" s="1"/>
  <c r="Q321" i="65"/>
  <c r="U321" i="65" s="1"/>
  <c r="Q320" i="65"/>
  <c r="U320" i="65" s="1"/>
  <c r="Q319" i="65"/>
  <c r="U319" i="65" s="1"/>
  <c r="Q318" i="65"/>
  <c r="U318" i="65" s="1"/>
  <c r="Q317" i="65"/>
  <c r="U317" i="65" s="1"/>
  <c r="Q316" i="65"/>
  <c r="U316" i="65" s="1"/>
  <c r="Q315" i="65"/>
  <c r="U315" i="65" s="1"/>
  <c r="Q314" i="65"/>
  <c r="U314" i="65" s="1"/>
  <c r="Q313" i="65"/>
  <c r="U313" i="65" s="1"/>
  <c r="Q312" i="65"/>
  <c r="U312" i="65" s="1"/>
  <c r="Q311" i="65"/>
  <c r="U311" i="65" s="1"/>
  <c r="Q310" i="65"/>
  <c r="U310" i="65" s="1"/>
  <c r="Q309" i="65"/>
  <c r="U309" i="65" s="1"/>
  <c r="Q308" i="65"/>
  <c r="U308" i="65" s="1"/>
  <c r="Q307" i="65"/>
  <c r="U307" i="65" s="1"/>
  <c r="Q306" i="65"/>
  <c r="U306" i="65" s="1"/>
  <c r="Q305" i="65"/>
  <c r="U305" i="65" s="1"/>
  <c r="Q304" i="65"/>
  <c r="U304" i="65" s="1"/>
  <c r="Q303" i="65"/>
  <c r="U303" i="65" s="1"/>
  <c r="Q302" i="65"/>
  <c r="U302" i="65" s="1"/>
  <c r="Q301" i="65"/>
  <c r="U301" i="65" s="1"/>
  <c r="Q300" i="65"/>
  <c r="U300" i="65" s="1"/>
  <c r="Q299" i="65"/>
  <c r="U299" i="65" s="1"/>
  <c r="Q298" i="65"/>
  <c r="U298" i="65" s="1"/>
  <c r="Q297" i="65"/>
  <c r="U297" i="65" s="1"/>
  <c r="Q296" i="65"/>
  <c r="U296" i="65" s="1"/>
  <c r="Q295" i="65"/>
  <c r="U295" i="65" s="1"/>
  <c r="Q294" i="65"/>
  <c r="U294" i="65" s="1"/>
  <c r="Q293" i="65"/>
  <c r="U293" i="65" s="1"/>
  <c r="Q292" i="65"/>
  <c r="U292" i="65" s="1"/>
  <c r="Q291" i="65"/>
  <c r="U291" i="65" s="1"/>
  <c r="Q290" i="65"/>
  <c r="U290" i="65" s="1"/>
  <c r="Q289" i="65"/>
  <c r="U289" i="65" s="1"/>
  <c r="Q288" i="65"/>
  <c r="U288" i="65" s="1"/>
  <c r="Q287" i="65"/>
  <c r="U287" i="65" s="1"/>
  <c r="Q286" i="65"/>
  <c r="U286" i="65" s="1"/>
  <c r="Q285" i="65"/>
  <c r="U285" i="65" s="1"/>
  <c r="Q284" i="65"/>
  <c r="U284" i="65" s="1"/>
  <c r="Q283" i="65"/>
  <c r="U283" i="65" s="1"/>
  <c r="Q282" i="65"/>
  <c r="U282" i="65" s="1"/>
  <c r="Q281" i="65"/>
  <c r="U281" i="65" s="1"/>
  <c r="Q280" i="65"/>
  <c r="U280" i="65" s="1"/>
  <c r="Q279" i="65"/>
  <c r="U279" i="65" s="1"/>
  <c r="Q278" i="65"/>
  <c r="U278" i="65" s="1"/>
  <c r="Q277" i="65"/>
  <c r="U277" i="65" s="1"/>
  <c r="Q276" i="65"/>
  <c r="U276" i="65" s="1"/>
  <c r="Q275" i="65"/>
  <c r="U275" i="65" s="1"/>
  <c r="Q274" i="65"/>
  <c r="U274" i="65" s="1"/>
  <c r="Q273" i="65"/>
  <c r="U273" i="65" s="1"/>
  <c r="Q272" i="65"/>
  <c r="U272" i="65" s="1"/>
  <c r="Q271" i="65"/>
  <c r="U271" i="65" s="1"/>
  <c r="Q270" i="65"/>
  <c r="U270" i="65" s="1"/>
  <c r="Q269" i="65"/>
  <c r="U269" i="65" s="1"/>
  <c r="Q268" i="65"/>
  <c r="U268" i="65" s="1"/>
  <c r="Q267" i="65"/>
  <c r="U267" i="65" s="1"/>
  <c r="Q266" i="65"/>
  <c r="U266" i="65" s="1"/>
  <c r="Q265" i="65"/>
  <c r="U265" i="65" s="1"/>
  <c r="Q264" i="65"/>
  <c r="U264" i="65" s="1"/>
  <c r="Q263" i="65"/>
  <c r="U263" i="65" s="1"/>
  <c r="Q262" i="65"/>
  <c r="U262" i="65" s="1"/>
  <c r="Q261" i="65"/>
  <c r="U261" i="65" s="1"/>
  <c r="Q260" i="65"/>
  <c r="U260" i="65" s="1"/>
  <c r="Q259" i="65"/>
  <c r="U259" i="65" s="1"/>
  <c r="Q258" i="65"/>
  <c r="U258" i="65" s="1"/>
  <c r="Q257" i="65"/>
  <c r="U257" i="65" s="1"/>
  <c r="Q256" i="65"/>
  <c r="U256" i="65" s="1"/>
  <c r="Q255" i="65"/>
  <c r="U255" i="65" s="1"/>
  <c r="Q254" i="65"/>
  <c r="U254" i="65" s="1"/>
  <c r="Q253" i="65"/>
  <c r="U253" i="65" s="1"/>
  <c r="Q252" i="65"/>
  <c r="U252" i="65" s="1"/>
  <c r="Q251" i="65"/>
  <c r="U251" i="65" s="1"/>
  <c r="Q250" i="65"/>
  <c r="U250" i="65" s="1"/>
  <c r="Q249" i="65"/>
  <c r="U249" i="65" s="1"/>
  <c r="Q248" i="65"/>
  <c r="U248" i="65" s="1"/>
  <c r="Q247" i="65"/>
  <c r="U247" i="65" s="1"/>
  <c r="Q246" i="65"/>
  <c r="U246" i="65" s="1"/>
  <c r="Q245" i="65"/>
  <c r="U245" i="65" s="1"/>
  <c r="Q244" i="65"/>
  <c r="U244" i="65" s="1"/>
  <c r="Q243" i="65"/>
  <c r="U243" i="65" s="1"/>
  <c r="Q242" i="65"/>
  <c r="U242" i="65" s="1"/>
  <c r="Q241" i="65"/>
  <c r="U241" i="65" s="1"/>
  <c r="Q240" i="65"/>
  <c r="U240" i="65" s="1"/>
  <c r="Q239" i="65"/>
  <c r="U239" i="65" s="1"/>
  <c r="Q238" i="65"/>
  <c r="U238" i="65" s="1"/>
  <c r="Q237" i="65"/>
  <c r="U237" i="65" s="1"/>
  <c r="Q236" i="65"/>
  <c r="U236" i="65" s="1"/>
  <c r="Q235" i="65"/>
  <c r="U235" i="65" s="1"/>
  <c r="Q234" i="65"/>
  <c r="U234" i="65" s="1"/>
  <c r="Q233" i="65"/>
  <c r="U233" i="65" s="1"/>
  <c r="Q232" i="65"/>
  <c r="U232" i="65" s="1"/>
  <c r="Q231" i="65"/>
  <c r="U231" i="65" s="1"/>
  <c r="Q230" i="65"/>
  <c r="U230" i="65" s="1"/>
  <c r="Q229" i="65"/>
  <c r="U229" i="65" s="1"/>
  <c r="Q228" i="65"/>
  <c r="U228" i="65" s="1"/>
  <c r="Q227" i="65"/>
  <c r="U227" i="65" s="1"/>
  <c r="Q226" i="65"/>
  <c r="U226" i="65" s="1"/>
  <c r="Q225" i="65"/>
  <c r="U225" i="65" s="1"/>
  <c r="Q224" i="65"/>
  <c r="U224" i="65" s="1"/>
  <c r="Q223" i="65"/>
  <c r="U223" i="65" s="1"/>
  <c r="Q222" i="65"/>
  <c r="U222" i="65" s="1"/>
  <c r="Q221" i="65"/>
  <c r="U221" i="65" s="1"/>
  <c r="Q220" i="65"/>
  <c r="U220" i="65" s="1"/>
  <c r="Q219" i="65"/>
  <c r="U219" i="65" s="1"/>
  <c r="Q218" i="65"/>
  <c r="U218" i="65" s="1"/>
  <c r="Q217" i="65"/>
  <c r="U217" i="65" s="1"/>
  <c r="Q216" i="65"/>
  <c r="U216" i="65" s="1"/>
  <c r="Q215" i="65"/>
  <c r="U215" i="65" s="1"/>
  <c r="Q214" i="65"/>
  <c r="U214" i="65" s="1"/>
  <c r="Q213" i="65"/>
  <c r="U213" i="65" s="1"/>
  <c r="Q212" i="65"/>
  <c r="U212" i="65" s="1"/>
  <c r="Q211" i="65"/>
  <c r="U211" i="65" s="1"/>
  <c r="Q210" i="65"/>
  <c r="U210" i="65" s="1"/>
  <c r="Q209" i="65"/>
  <c r="U209" i="65" s="1"/>
  <c r="Q208" i="65"/>
  <c r="U208" i="65" s="1"/>
  <c r="Q207" i="65"/>
  <c r="U207" i="65" s="1"/>
  <c r="Q206" i="65"/>
  <c r="U206" i="65" s="1"/>
  <c r="Q205" i="65"/>
  <c r="U205" i="65" s="1"/>
  <c r="Q204" i="65"/>
  <c r="U204" i="65" s="1"/>
  <c r="Q203" i="65"/>
  <c r="U203" i="65" s="1"/>
  <c r="Q202" i="65"/>
  <c r="U202" i="65" s="1"/>
  <c r="Q201" i="65"/>
  <c r="U201" i="65" s="1"/>
  <c r="Q200" i="65"/>
  <c r="U200" i="65" s="1"/>
  <c r="Q199" i="65"/>
  <c r="U199" i="65" s="1"/>
  <c r="Q198" i="65"/>
  <c r="U198" i="65" s="1"/>
  <c r="Q197" i="65"/>
  <c r="U197" i="65" s="1"/>
  <c r="Q196" i="65"/>
  <c r="U196" i="65" s="1"/>
  <c r="Q195" i="65"/>
  <c r="U195" i="65" s="1"/>
  <c r="Q194" i="65"/>
  <c r="U194" i="65" s="1"/>
  <c r="Q193" i="65"/>
  <c r="U193" i="65" s="1"/>
  <c r="Q192" i="65"/>
  <c r="U192" i="65" s="1"/>
  <c r="Q191" i="65"/>
  <c r="U191" i="65" s="1"/>
  <c r="Q190" i="65"/>
  <c r="U190" i="65" s="1"/>
  <c r="Q189" i="65"/>
  <c r="U189" i="65" s="1"/>
  <c r="Q188" i="65"/>
  <c r="U188" i="65" s="1"/>
  <c r="Q187" i="65"/>
  <c r="U187" i="65" s="1"/>
  <c r="Q186" i="65"/>
  <c r="U186" i="65" s="1"/>
  <c r="Q185" i="65"/>
  <c r="U185" i="65" s="1"/>
  <c r="Q184" i="65"/>
  <c r="U184" i="65" s="1"/>
  <c r="Q183" i="65"/>
  <c r="U183" i="65" s="1"/>
  <c r="Q182" i="65"/>
  <c r="U182" i="65" s="1"/>
  <c r="Q181" i="65"/>
  <c r="U181" i="65" s="1"/>
  <c r="Q180" i="65"/>
  <c r="U180" i="65" s="1"/>
  <c r="Q179" i="65"/>
  <c r="U179" i="65" s="1"/>
  <c r="Q178" i="65"/>
  <c r="U178" i="65" s="1"/>
  <c r="Q177" i="65"/>
  <c r="U177" i="65" s="1"/>
  <c r="Q176" i="65"/>
  <c r="U176" i="65" s="1"/>
  <c r="Q175" i="65"/>
  <c r="U175" i="65" s="1"/>
  <c r="Q174" i="65"/>
  <c r="U174" i="65" s="1"/>
  <c r="Q173" i="65"/>
  <c r="U173" i="65" s="1"/>
  <c r="Q172" i="65"/>
  <c r="U172" i="65" s="1"/>
  <c r="Q171" i="65"/>
  <c r="U171" i="65" s="1"/>
  <c r="Q170" i="65"/>
  <c r="U170" i="65" s="1"/>
  <c r="Q169" i="65"/>
  <c r="U169" i="65" s="1"/>
  <c r="Q168" i="65"/>
  <c r="U168" i="65" s="1"/>
  <c r="Q167" i="65"/>
  <c r="U167" i="65" s="1"/>
  <c r="Q166" i="65"/>
  <c r="U166" i="65" s="1"/>
  <c r="Q165" i="65"/>
  <c r="U165" i="65" s="1"/>
  <c r="Q164" i="65"/>
  <c r="U164" i="65" s="1"/>
  <c r="Q163" i="65"/>
  <c r="U163" i="65" s="1"/>
  <c r="Q162" i="65"/>
  <c r="U162" i="65" s="1"/>
  <c r="Q161" i="65"/>
  <c r="U161" i="65" s="1"/>
  <c r="Q160" i="65"/>
  <c r="U160" i="65" s="1"/>
  <c r="Q159" i="65"/>
  <c r="U159" i="65" s="1"/>
  <c r="Q158" i="65"/>
  <c r="U158" i="65" s="1"/>
  <c r="Q157" i="65"/>
  <c r="U157" i="65" s="1"/>
  <c r="Q156" i="65"/>
  <c r="U156" i="65" s="1"/>
  <c r="Q155" i="65"/>
  <c r="U155" i="65" s="1"/>
  <c r="Q154" i="65"/>
  <c r="U154" i="65" s="1"/>
  <c r="Q153" i="65"/>
  <c r="U153" i="65" s="1"/>
  <c r="Q152" i="65"/>
  <c r="U152" i="65" s="1"/>
  <c r="Q151" i="65"/>
  <c r="U151" i="65" s="1"/>
  <c r="Q150" i="65"/>
  <c r="U150" i="65" s="1"/>
  <c r="Q149" i="65"/>
  <c r="U149" i="65" s="1"/>
  <c r="Q148" i="65"/>
  <c r="U148" i="65" s="1"/>
  <c r="Q147" i="65"/>
  <c r="U147" i="65" s="1"/>
  <c r="Q146" i="65"/>
  <c r="U146" i="65" s="1"/>
  <c r="Q145" i="65"/>
  <c r="U145" i="65" s="1"/>
  <c r="Q144" i="65"/>
  <c r="U144" i="65" s="1"/>
  <c r="Q143" i="65"/>
  <c r="U143" i="65" s="1"/>
  <c r="Q142" i="65"/>
  <c r="U142" i="65" s="1"/>
  <c r="Q141" i="65"/>
  <c r="U141" i="65" s="1"/>
  <c r="Q140" i="65"/>
  <c r="U140" i="65" s="1"/>
  <c r="Q139" i="65"/>
  <c r="U139" i="65" s="1"/>
  <c r="Q138" i="65"/>
  <c r="U138" i="65" s="1"/>
  <c r="Q137" i="65"/>
  <c r="U137" i="65" s="1"/>
  <c r="Q136" i="65"/>
  <c r="U136" i="65" s="1"/>
  <c r="Q135" i="65"/>
  <c r="U135" i="65" s="1"/>
  <c r="Q134" i="65"/>
  <c r="U134" i="65" s="1"/>
  <c r="Q133" i="65"/>
  <c r="U133" i="65" s="1"/>
  <c r="Q132" i="65"/>
  <c r="U132" i="65" s="1"/>
  <c r="Q131" i="65"/>
  <c r="U131" i="65" s="1"/>
  <c r="Q130" i="65"/>
  <c r="U130" i="65" s="1"/>
  <c r="Q129" i="65"/>
  <c r="U129" i="65" s="1"/>
  <c r="Q128" i="65"/>
  <c r="U128" i="65" s="1"/>
  <c r="Q127" i="65"/>
  <c r="U127" i="65" s="1"/>
  <c r="Q126" i="65"/>
  <c r="U126" i="65" s="1"/>
  <c r="Q125" i="65"/>
  <c r="U125" i="65" s="1"/>
  <c r="Q124" i="65"/>
  <c r="U124" i="65" s="1"/>
  <c r="Q123" i="65"/>
  <c r="U123" i="65" s="1"/>
  <c r="Q122" i="65"/>
  <c r="U122" i="65" s="1"/>
  <c r="Q121" i="65"/>
  <c r="U121" i="65" s="1"/>
  <c r="Q120" i="65"/>
  <c r="U120" i="65" s="1"/>
  <c r="Q119" i="65"/>
  <c r="U119" i="65" s="1"/>
  <c r="Q118" i="65"/>
  <c r="U118" i="65" s="1"/>
  <c r="Q117" i="65"/>
  <c r="U117" i="65" s="1"/>
  <c r="Q116" i="65"/>
  <c r="U116" i="65" s="1"/>
  <c r="Q115" i="65"/>
  <c r="U115" i="65" s="1"/>
  <c r="Q114" i="65"/>
  <c r="U114" i="65" s="1"/>
  <c r="Q113" i="65"/>
  <c r="U113" i="65" s="1"/>
  <c r="Q112" i="65"/>
  <c r="U112" i="65" s="1"/>
  <c r="Q111" i="65"/>
  <c r="U111" i="65" s="1"/>
  <c r="Q110" i="65"/>
  <c r="U110" i="65" s="1"/>
  <c r="Q109" i="65"/>
  <c r="U109" i="65" s="1"/>
  <c r="Q108" i="65"/>
  <c r="U108" i="65" s="1"/>
  <c r="Q107" i="65"/>
  <c r="U107" i="65" s="1"/>
  <c r="Q106" i="65"/>
  <c r="U106" i="65" s="1"/>
  <c r="Q105" i="65"/>
  <c r="U105" i="65" s="1"/>
  <c r="Q104" i="65"/>
  <c r="U104" i="65" s="1"/>
  <c r="Q103" i="65"/>
  <c r="U103" i="65" s="1"/>
  <c r="Q102" i="65"/>
  <c r="U102" i="65" s="1"/>
  <c r="Q101" i="65"/>
  <c r="U101" i="65" s="1"/>
  <c r="Q100" i="65"/>
  <c r="U100" i="65" s="1"/>
  <c r="Q99" i="65"/>
  <c r="U99" i="65" s="1"/>
  <c r="Q98" i="65"/>
  <c r="U98" i="65" s="1"/>
  <c r="Q97" i="65"/>
  <c r="U97" i="65" s="1"/>
  <c r="Q96" i="65"/>
  <c r="U96" i="65" s="1"/>
  <c r="Q95" i="65"/>
  <c r="U95" i="65" s="1"/>
  <c r="Q94" i="65"/>
  <c r="U94" i="65" s="1"/>
  <c r="Q93" i="65"/>
  <c r="U93" i="65" s="1"/>
  <c r="Q92" i="65"/>
  <c r="U92" i="65" s="1"/>
  <c r="Q91" i="65"/>
  <c r="U91" i="65" s="1"/>
  <c r="Q90" i="65"/>
  <c r="U90" i="65" s="1"/>
  <c r="Q89" i="65"/>
  <c r="U89" i="65" s="1"/>
  <c r="Q88" i="65"/>
  <c r="U88" i="65" s="1"/>
  <c r="Q87" i="65"/>
  <c r="U87" i="65" s="1"/>
  <c r="Q86" i="65"/>
  <c r="U86" i="65" s="1"/>
  <c r="Q85" i="65"/>
  <c r="U85" i="65" s="1"/>
  <c r="Q84" i="65"/>
  <c r="U84" i="65" s="1"/>
  <c r="Q83" i="65"/>
  <c r="U83" i="65" s="1"/>
  <c r="Q82" i="65"/>
  <c r="U82" i="65" s="1"/>
  <c r="Q81" i="65"/>
  <c r="U81" i="65" s="1"/>
  <c r="Q80" i="65"/>
  <c r="U80" i="65" s="1"/>
  <c r="Q79" i="65"/>
  <c r="U79" i="65" s="1"/>
  <c r="Q78" i="65"/>
  <c r="U78" i="65" s="1"/>
  <c r="Q77" i="65"/>
  <c r="U77" i="65" s="1"/>
  <c r="Q76" i="65"/>
  <c r="U76" i="65" s="1"/>
  <c r="Q75" i="65"/>
  <c r="U75" i="65" s="1"/>
  <c r="Q74" i="65"/>
  <c r="U74" i="65" s="1"/>
  <c r="Q73" i="65"/>
  <c r="U73" i="65" s="1"/>
  <c r="Q72" i="65"/>
  <c r="U72" i="65" s="1"/>
  <c r="Q71" i="65"/>
  <c r="U71" i="65" s="1"/>
  <c r="Q70" i="65"/>
  <c r="U70" i="65" s="1"/>
  <c r="Q69" i="65"/>
  <c r="U69" i="65" s="1"/>
  <c r="Q68" i="65"/>
  <c r="U68" i="65" s="1"/>
  <c r="Q67" i="65"/>
  <c r="U67" i="65" s="1"/>
  <c r="Q66" i="65"/>
  <c r="U66" i="65" s="1"/>
  <c r="Q65" i="65"/>
  <c r="U65" i="65" s="1"/>
  <c r="Q64" i="65"/>
  <c r="U64" i="65" s="1"/>
  <c r="Q63" i="65"/>
  <c r="U63" i="65" s="1"/>
  <c r="Q62" i="65"/>
  <c r="U62" i="65" s="1"/>
  <c r="Q61" i="65"/>
  <c r="U61" i="65" s="1"/>
  <c r="Q60" i="65"/>
  <c r="U60" i="65" s="1"/>
  <c r="Q59" i="65"/>
  <c r="U59" i="65" s="1"/>
  <c r="Q58" i="65"/>
  <c r="U58" i="65" s="1"/>
  <c r="Q57" i="65"/>
  <c r="U57" i="65" s="1"/>
  <c r="Q56" i="65"/>
  <c r="U56" i="65" s="1"/>
  <c r="Q55" i="65"/>
  <c r="U55" i="65" s="1"/>
  <c r="Q54" i="65"/>
  <c r="U54" i="65" s="1"/>
  <c r="Q53" i="65"/>
  <c r="U53" i="65" s="1"/>
  <c r="Q52" i="65"/>
  <c r="U52" i="65" s="1"/>
  <c r="Q51" i="65"/>
  <c r="U51" i="65" s="1"/>
  <c r="Q50" i="65"/>
  <c r="U50" i="65" s="1"/>
  <c r="Q49" i="65"/>
  <c r="U49" i="65" s="1"/>
  <c r="Q48" i="65"/>
  <c r="U48" i="65" s="1"/>
  <c r="Q47" i="65"/>
  <c r="U47" i="65" s="1"/>
  <c r="Q46" i="65"/>
  <c r="U46" i="65" s="1"/>
  <c r="Q45" i="65"/>
  <c r="U45" i="65" s="1"/>
  <c r="Q44" i="65"/>
  <c r="U44" i="65" s="1"/>
  <c r="Q43" i="65"/>
  <c r="U43" i="65" s="1"/>
  <c r="Q42" i="65"/>
  <c r="U42" i="65" s="1"/>
  <c r="Q41" i="65"/>
  <c r="U41" i="65" s="1"/>
  <c r="Q40" i="65"/>
  <c r="U40" i="65" s="1"/>
  <c r="Q39" i="65"/>
  <c r="U39" i="65" s="1"/>
  <c r="Q38" i="65"/>
  <c r="U38" i="65" s="1"/>
  <c r="Q37" i="65"/>
  <c r="U37" i="65" s="1"/>
  <c r="Q36" i="65"/>
  <c r="U36" i="65" s="1"/>
  <c r="Q35" i="65"/>
  <c r="U35" i="65" s="1"/>
  <c r="Q34" i="65"/>
  <c r="U34" i="65" s="1"/>
  <c r="Q33" i="65"/>
  <c r="U33" i="65" s="1"/>
  <c r="Q32" i="65"/>
  <c r="U32" i="65" s="1"/>
  <c r="Q31" i="65"/>
  <c r="U31" i="65" s="1"/>
  <c r="Q30" i="65"/>
  <c r="U30" i="65" s="1"/>
  <c r="Q29" i="65"/>
  <c r="U29" i="65" s="1"/>
  <c r="Q28" i="65"/>
  <c r="U28" i="65" s="1"/>
  <c r="Q27" i="65"/>
  <c r="U27" i="65" s="1"/>
  <c r="Q26" i="65"/>
  <c r="U26" i="65" s="1"/>
  <c r="Q25" i="65"/>
  <c r="U25" i="65" s="1"/>
  <c r="Q24" i="65"/>
  <c r="U24" i="65" s="1"/>
  <c r="Q23" i="65"/>
  <c r="U23" i="65" s="1"/>
  <c r="Q22" i="65"/>
  <c r="U22" i="65" s="1"/>
  <c r="Q21" i="65"/>
  <c r="U21" i="65" s="1"/>
  <c r="Q20" i="65"/>
  <c r="U20" i="65" s="1"/>
  <c r="Q19" i="65"/>
  <c r="U19" i="65" s="1"/>
  <c r="Q18" i="65"/>
  <c r="U18" i="65" s="1"/>
  <c r="Q17" i="65"/>
  <c r="U17" i="65" s="1"/>
  <c r="Q16" i="65"/>
  <c r="U16" i="65" s="1"/>
  <c r="Q15" i="65"/>
  <c r="U15" i="65" s="1"/>
  <c r="Q14" i="65"/>
  <c r="U14" i="65" s="1"/>
  <c r="Q13" i="65"/>
  <c r="U13" i="65" s="1"/>
  <c r="Q12" i="65"/>
  <c r="U12" i="65" s="1"/>
  <c r="Q11" i="65"/>
  <c r="U11" i="65" s="1"/>
  <c r="Q10" i="65"/>
  <c r="U10" i="65" s="1"/>
  <c r="Q9" i="65"/>
  <c r="U9" i="65" s="1"/>
  <c r="Q8" i="65"/>
  <c r="U8" i="65" s="1"/>
  <c r="Q7" i="65"/>
  <c r="U7" i="65" s="1"/>
  <c r="Q6" i="65"/>
  <c r="U6" i="65" s="1"/>
  <c r="Q5" i="65"/>
  <c r="Q4" i="65"/>
  <c r="U4" i="65" s="1"/>
  <c r="G26" i="64"/>
  <c r="H26" i="64"/>
  <c r="I26" i="64"/>
  <c r="G27" i="64"/>
  <c r="H27" i="64"/>
  <c r="I27" i="64"/>
  <c r="G28" i="64"/>
  <c r="H28" i="64"/>
  <c r="I28" i="64"/>
  <c r="G29" i="64"/>
  <c r="H29" i="64"/>
  <c r="I29" i="64"/>
  <c r="Q26" i="64"/>
  <c r="R26" i="64"/>
  <c r="S26" i="64"/>
  <c r="Q27" i="64"/>
  <c r="R27" i="64"/>
  <c r="S27" i="64"/>
  <c r="Q28" i="64"/>
  <c r="R28" i="64"/>
  <c r="S28" i="64"/>
  <c r="Q29" i="64"/>
  <c r="R29" i="64"/>
  <c r="S29" i="64"/>
  <c r="Q17" i="64"/>
  <c r="R17" i="64"/>
  <c r="S17" i="64"/>
  <c r="Q18" i="64"/>
  <c r="R18" i="64"/>
  <c r="S18" i="64"/>
  <c r="Q19" i="64"/>
  <c r="R19" i="64"/>
  <c r="S19" i="64"/>
  <c r="Q20" i="64"/>
  <c r="R20" i="64"/>
  <c r="S20" i="64"/>
  <c r="N29" i="64" a="1"/>
  <c r="N29" i="64" s="1"/>
  <c r="M29" i="64" a="1"/>
  <c r="M29" i="64" s="1"/>
  <c r="N28" i="64" a="1"/>
  <c r="N28" i="64" s="1"/>
  <c r="M28" i="64" a="1"/>
  <c r="M28" i="64" s="1"/>
  <c r="N27" i="64" a="1"/>
  <c r="N27" i="64" s="1"/>
  <c r="M27" i="64" a="1"/>
  <c r="M27" i="64" s="1"/>
  <c r="N26" i="64" a="1"/>
  <c r="N26" i="64" s="1"/>
  <c r="M26" i="64" a="1"/>
  <c r="M26" i="64" s="1"/>
  <c r="L29" i="64" a="1"/>
  <c r="L29" i="64" s="1"/>
  <c r="L28" i="64" a="1"/>
  <c r="L28" i="64" s="1"/>
  <c r="L27" i="64" a="1"/>
  <c r="L27" i="64" s="1"/>
  <c r="L26" i="64" a="1"/>
  <c r="L26" i="64" s="1"/>
  <c r="N20" i="64" a="1"/>
  <c r="N20" i="64" s="1"/>
  <c r="N19" i="64" a="1"/>
  <c r="N19" i="64" s="1"/>
  <c r="N18" i="64" a="1"/>
  <c r="N18" i="64" s="1"/>
  <c r="N17" i="64" a="1"/>
  <c r="N17" i="64" s="1"/>
  <c r="M20" i="64" a="1"/>
  <c r="M20" i="64" s="1"/>
  <c r="M19" i="64" a="1"/>
  <c r="M19" i="64" s="1"/>
  <c r="M18" i="64" a="1"/>
  <c r="M18" i="64" s="1"/>
  <c r="M17" i="64" a="1"/>
  <c r="M17" i="64" s="1"/>
  <c r="L19" i="64" a="1"/>
  <c r="L19" i="64" s="1"/>
  <c r="L18" i="64" a="1"/>
  <c r="L18" i="64" s="1"/>
  <c r="L17" i="64" a="1"/>
  <c r="L17" i="64" s="1"/>
  <c r="H17" i="64"/>
  <c r="I17" i="64"/>
  <c r="G18" i="64"/>
  <c r="H18" i="64"/>
  <c r="I18" i="64"/>
  <c r="G19" i="64"/>
  <c r="H19" i="64"/>
  <c r="I19" i="64"/>
  <c r="G20" i="64"/>
  <c r="H20" i="64"/>
  <c r="I20" i="64"/>
  <c r="G9" i="64"/>
  <c r="G10" i="64"/>
  <c r="G11" i="64"/>
  <c r="G12" i="64"/>
  <c r="Q12" i="64"/>
  <c r="Q11" i="64"/>
  <c r="Q10" i="64"/>
  <c r="Q9" i="64"/>
  <c r="L12" i="64" a="1"/>
  <c r="L12" i="64" s="1"/>
  <c r="L11" i="64" a="1"/>
  <c r="L11" i="64" s="1"/>
  <c r="L10" i="64" a="1"/>
  <c r="L10" i="64" s="1"/>
  <c r="L9" i="64" a="1"/>
  <c r="L9" i="64" s="1"/>
  <c r="D10" i="64"/>
  <c r="D11" i="64"/>
  <c r="D12" i="64"/>
  <c r="D9" i="64"/>
  <c r="U5" i="65" l="1"/>
  <c r="U3601" i="65" s="1"/>
  <c r="R3601" i="65" s="1"/>
  <c r="Q3601" i="65"/>
  <c r="A9" i="63"/>
  <c r="A10" i="63" s="1"/>
  <c r="A11" i="63" s="1"/>
  <c r="A12" i="63" s="1"/>
  <c r="A13" i="63" s="1"/>
  <c r="A14" i="63" s="1"/>
  <c r="A15" i="63" s="1"/>
  <c r="Q3600" i="62"/>
  <c r="Q3599" i="62"/>
  <c r="Q3598" i="62"/>
  <c r="Q3597" i="62"/>
  <c r="Q3596" i="62"/>
  <c r="Q3595" i="62"/>
  <c r="Q3594" i="62"/>
  <c r="Q3593" i="62"/>
  <c r="Q3592" i="62"/>
  <c r="Q3591" i="62"/>
  <c r="Q3590" i="62"/>
  <c r="Q3589" i="62"/>
  <c r="Q3588" i="62"/>
  <c r="Q3587" i="62"/>
  <c r="Q3586" i="62"/>
  <c r="Q3585" i="62"/>
  <c r="Q3584" i="62"/>
  <c r="Q3583" i="62"/>
  <c r="Q3582" i="62"/>
  <c r="Q3581" i="62"/>
  <c r="Q3580" i="62"/>
  <c r="Q3579" i="62"/>
  <c r="Q3578" i="62"/>
  <c r="Q3577" i="62"/>
  <c r="Q3576" i="62"/>
  <c r="Q3575" i="62"/>
  <c r="Q3574" i="62"/>
  <c r="Q3573" i="62"/>
  <c r="Q3572" i="62"/>
  <c r="Q3571" i="62"/>
  <c r="Q3570" i="62"/>
  <c r="Q3569" i="62"/>
  <c r="Q3568" i="62"/>
  <c r="Q3567" i="62"/>
  <c r="Q3566" i="62"/>
  <c r="Q3565" i="62"/>
  <c r="Q3564" i="62"/>
  <c r="Q3563" i="62"/>
  <c r="Q3562" i="62"/>
  <c r="Q3561" i="62"/>
  <c r="Q3560" i="62"/>
  <c r="Q3559" i="62"/>
  <c r="Q3558" i="62"/>
  <c r="Q3557" i="62"/>
  <c r="Q3556" i="62"/>
  <c r="Q3555" i="62"/>
  <c r="Q3554" i="62"/>
  <c r="Q3553" i="62"/>
  <c r="Q3552" i="62"/>
  <c r="Q3551" i="62"/>
  <c r="Q3550" i="62"/>
  <c r="Q3549" i="62"/>
  <c r="Q3548" i="62"/>
  <c r="Q3547" i="62"/>
  <c r="Q3546" i="62"/>
  <c r="Q3545" i="62"/>
  <c r="Q3544" i="62"/>
  <c r="Q3543" i="62"/>
  <c r="Q3542" i="62"/>
  <c r="Q3541" i="62"/>
  <c r="Q3540" i="62"/>
  <c r="Q3539" i="62"/>
  <c r="Q3538" i="62"/>
  <c r="Q3537" i="62"/>
  <c r="Q3536" i="62"/>
  <c r="Q3535" i="62"/>
  <c r="Q3534" i="62"/>
  <c r="Q3533" i="62"/>
  <c r="Q3532" i="62"/>
  <c r="Q3531" i="62"/>
  <c r="Q3530" i="62"/>
  <c r="Q3529" i="62"/>
  <c r="Q3528" i="62"/>
  <c r="Q3527" i="62"/>
  <c r="Q3526" i="62"/>
  <c r="Q3525" i="62"/>
  <c r="Q3524" i="62"/>
  <c r="Q3523" i="62"/>
  <c r="Q3522" i="62"/>
  <c r="Q3521" i="62"/>
  <c r="Q3520" i="62"/>
  <c r="Q3519" i="62"/>
  <c r="Q3518" i="62"/>
  <c r="Q3517" i="62"/>
  <c r="Q3516" i="62"/>
  <c r="Q3515" i="62"/>
  <c r="Q3514" i="62"/>
  <c r="Q3513" i="62"/>
  <c r="Q3512" i="62"/>
  <c r="Q3511" i="62"/>
  <c r="Q3510" i="62"/>
  <c r="Q3509" i="62"/>
  <c r="Q3508" i="62"/>
  <c r="Q3507" i="62"/>
  <c r="Q3506" i="62"/>
  <c r="Q3505" i="62"/>
  <c r="Q3504" i="62"/>
  <c r="Q3503" i="62"/>
  <c r="Q3502" i="62"/>
  <c r="Q3501" i="62"/>
  <c r="Q3500" i="62"/>
  <c r="Q3499" i="62"/>
  <c r="Q3498" i="62"/>
  <c r="Q3497" i="62"/>
  <c r="Q3496" i="62"/>
  <c r="Q3495" i="62"/>
  <c r="Q3494" i="62"/>
  <c r="Q3493" i="62"/>
  <c r="Q3492" i="62"/>
  <c r="Q3491" i="62"/>
  <c r="Q3490" i="62"/>
  <c r="Q3489" i="62"/>
  <c r="Q3488" i="62"/>
  <c r="Q3487" i="62"/>
  <c r="Q3486" i="62"/>
  <c r="Q3485" i="62"/>
  <c r="Q3484" i="62"/>
  <c r="Q3483" i="62"/>
  <c r="Q3482" i="62"/>
  <c r="Q3481" i="62"/>
  <c r="Q3480" i="62"/>
  <c r="Q3479" i="62"/>
  <c r="Q3478" i="62"/>
  <c r="Q3477" i="62"/>
  <c r="Q3476" i="62"/>
  <c r="Q3475" i="62"/>
  <c r="Q3474" i="62"/>
  <c r="Q3473" i="62"/>
  <c r="Q3472" i="62"/>
  <c r="Q3471" i="62"/>
  <c r="Q3470" i="62"/>
  <c r="Q3469" i="62"/>
  <c r="Q3468" i="62"/>
  <c r="Q3467" i="62"/>
  <c r="Q3466" i="62"/>
  <c r="Q3465" i="62"/>
  <c r="Q3464" i="62"/>
  <c r="Q3463" i="62"/>
  <c r="Q3462" i="62"/>
  <c r="Q3461" i="62"/>
  <c r="Q3460" i="62"/>
  <c r="Q3459" i="62"/>
  <c r="Q3458" i="62"/>
  <c r="Q3457" i="62"/>
  <c r="Q3456" i="62"/>
  <c r="Q3455" i="62"/>
  <c r="Q3454" i="62"/>
  <c r="Q3453" i="62"/>
  <c r="Q3452" i="62"/>
  <c r="Q3451" i="62"/>
  <c r="Q3450" i="62"/>
  <c r="Q3449" i="62"/>
  <c r="Q3448" i="62"/>
  <c r="Q3447" i="62"/>
  <c r="Q3446" i="62"/>
  <c r="Q3445" i="62"/>
  <c r="Q3444" i="62"/>
  <c r="Q3443" i="62"/>
  <c r="Q3442" i="62"/>
  <c r="Q3441" i="62"/>
  <c r="Q3440" i="62"/>
  <c r="Q3439" i="62"/>
  <c r="Q3438" i="62"/>
  <c r="Q3437" i="62"/>
  <c r="Q3436" i="62"/>
  <c r="Q3435" i="62"/>
  <c r="Q3434" i="62"/>
  <c r="Q3433" i="62"/>
  <c r="Q3432" i="62"/>
  <c r="Q3431" i="62"/>
  <c r="Q3430" i="62"/>
  <c r="Q3429" i="62"/>
  <c r="Q3428" i="62"/>
  <c r="Q3427" i="62"/>
  <c r="Q3426" i="62"/>
  <c r="Q3425" i="62"/>
  <c r="Q3424" i="62"/>
  <c r="Q3423" i="62"/>
  <c r="Q3422" i="62"/>
  <c r="Q3421" i="62"/>
  <c r="Q3420" i="62"/>
  <c r="Q3419" i="62"/>
  <c r="Q3418" i="62"/>
  <c r="Q3417" i="62"/>
  <c r="Q3416" i="62"/>
  <c r="Q3415" i="62"/>
  <c r="Q3414" i="62"/>
  <c r="Q3413" i="62"/>
  <c r="Q3412" i="62"/>
  <c r="Q3411" i="62"/>
  <c r="Q3410" i="62"/>
  <c r="Q3409" i="62"/>
  <c r="Q3408" i="62"/>
  <c r="Q3407" i="62"/>
  <c r="Q3406" i="62"/>
  <c r="Q3405" i="62"/>
  <c r="Q3404" i="62"/>
  <c r="Q3403" i="62"/>
  <c r="Q3402" i="62"/>
  <c r="Q3401" i="62"/>
  <c r="Q3400" i="62"/>
  <c r="Q3399" i="62"/>
  <c r="Q3398" i="62"/>
  <c r="Q3397" i="62"/>
  <c r="Q3396" i="62"/>
  <c r="Q3395" i="62"/>
  <c r="Q3394" i="62"/>
  <c r="Q3393" i="62"/>
  <c r="Q3392" i="62"/>
  <c r="Q3391" i="62"/>
  <c r="Q3390" i="62"/>
  <c r="Q3389" i="62"/>
  <c r="Q3388" i="62"/>
  <c r="Q3387" i="62"/>
  <c r="Q3386" i="62"/>
  <c r="Q3385" i="62"/>
  <c r="Q3384" i="62"/>
  <c r="Q3383" i="62"/>
  <c r="Q3382" i="62"/>
  <c r="Q3381" i="62"/>
  <c r="Q3380" i="62"/>
  <c r="Q3379" i="62"/>
  <c r="Q3378" i="62"/>
  <c r="Q3377" i="62"/>
  <c r="Q3376" i="62"/>
  <c r="Q3375" i="62"/>
  <c r="Q3374" i="62"/>
  <c r="Q3373" i="62"/>
  <c r="Q3372" i="62"/>
  <c r="Q3371" i="62"/>
  <c r="Q3370" i="62"/>
  <c r="Q3369" i="62"/>
  <c r="Q3368" i="62"/>
  <c r="Q3367" i="62"/>
  <c r="Q3366" i="62"/>
  <c r="Q3365" i="62"/>
  <c r="Q3364" i="62"/>
  <c r="Q3363" i="62"/>
  <c r="Q3362" i="62"/>
  <c r="Q3361" i="62"/>
  <c r="Q3360" i="62"/>
  <c r="Q3359" i="62"/>
  <c r="Q3358" i="62"/>
  <c r="Q3357" i="62"/>
  <c r="Q3356" i="62"/>
  <c r="Q3355" i="62"/>
  <c r="Q3354" i="62"/>
  <c r="Q3353" i="62"/>
  <c r="Q3352" i="62"/>
  <c r="Q3351" i="62"/>
  <c r="Q3350" i="62"/>
  <c r="Q3349" i="62"/>
  <c r="Q3348" i="62"/>
  <c r="Q3347" i="62"/>
  <c r="Q3346" i="62"/>
  <c r="Q3345" i="62"/>
  <c r="Q3344" i="62"/>
  <c r="Q3343" i="62"/>
  <c r="Q3342" i="62"/>
  <c r="Q3341" i="62"/>
  <c r="Q3340" i="62"/>
  <c r="Q3339" i="62"/>
  <c r="Q3338" i="62"/>
  <c r="Q3337" i="62"/>
  <c r="Q3336" i="62"/>
  <c r="Q3335" i="62"/>
  <c r="Q3334" i="62"/>
  <c r="Q3333" i="62"/>
  <c r="Q3332" i="62"/>
  <c r="Q3331" i="62"/>
  <c r="Q3330" i="62"/>
  <c r="Q3329" i="62"/>
  <c r="Q3328" i="62"/>
  <c r="Q3327" i="62"/>
  <c r="Q3326" i="62"/>
  <c r="Q3325" i="62"/>
  <c r="Q3324" i="62"/>
  <c r="Q3323" i="62"/>
  <c r="Q3322" i="62"/>
  <c r="Q3321" i="62"/>
  <c r="Q3320" i="62"/>
  <c r="Q3319" i="62"/>
  <c r="Q3318" i="62"/>
  <c r="Q3317" i="62"/>
  <c r="Q3316" i="62"/>
  <c r="Q3315" i="62"/>
  <c r="Q3314" i="62"/>
  <c r="Q3313" i="62"/>
  <c r="Q3312" i="62"/>
  <c r="Q3311" i="62"/>
  <c r="Q3310" i="62"/>
  <c r="Q3309" i="62"/>
  <c r="Q3308" i="62"/>
  <c r="Q3307" i="62"/>
  <c r="Q3306" i="62"/>
  <c r="Q3305" i="62"/>
  <c r="Q3304" i="62"/>
  <c r="Q3303" i="62"/>
  <c r="Q3302" i="62"/>
  <c r="Q3301" i="62"/>
  <c r="Q3300" i="62"/>
  <c r="Q3299" i="62"/>
  <c r="Q3298" i="62"/>
  <c r="Q3297" i="62"/>
  <c r="Q3296" i="62"/>
  <c r="Q3295" i="62"/>
  <c r="Q3294" i="62"/>
  <c r="Q3293" i="62"/>
  <c r="Q3292" i="62"/>
  <c r="Q3291" i="62"/>
  <c r="Q3290" i="62"/>
  <c r="Q3289" i="62"/>
  <c r="Q3288" i="62"/>
  <c r="Q3287" i="62"/>
  <c r="Q3286" i="62"/>
  <c r="Q3285" i="62"/>
  <c r="Q3284" i="62"/>
  <c r="Q3283" i="62"/>
  <c r="Q3282" i="62"/>
  <c r="Q3281" i="62"/>
  <c r="Q3280" i="62"/>
  <c r="Q3279" i="62"/>
  <c r="Q3278" i="62"/>
  <c r="Q3277" i="62"/>
  <c r="Q3276" i="62"/>
  <c r="Q3275" i="62"/>
  <c r="Q3274" i="62"/>
  <c r="Q3273" i="62"/>
  <c r="Q3272" i="62"/>
  <c r="Q3271" i="62"/>
  <c r="Q3270" i="62"/>
  <c r="Q3269" i="62"/>
  <c r="Q3268" i="62"/>
  <c r="Q3267" i="62"/>
  <c r="Q3266" i="62"/>
  <c r="Q3265" i="62"/>
  <c r="Q3264" i="62"/>
  <c r="Q3263" i="62"/>
  <c r="Q3262" i="62"/>
  <c r="Q3261" i="62"/>
  <c r="Q3260" i="62"/>
  <c r="Q3259" i="62"/>
  <c r="Q3258" i="62"/>
  <c r="Q3257" i="62"/>
  <c r="Q3256" i="62"/>
  <c r="Q3255" i="62"/>
  <c r="Q3254" i="62"/>
  <c r="Q3253" i="62"/>
  <c r="Q3252" i="62"/>
  <c r="Q3251" i="62"/>
  <c r="Q3250" i="62"/>
  <c r="Q3249" i="62"/>
  <c r="Q3248" i="62"/>
  <c r="Q3247" i="62"/>
  <c r="Q3246" i="62"/>
  <c r="Q3245" i="62"/>
  <c r="Q3244" i="62"/>
  <c r="Q3243" i="62"/>
  <c r="Q3242" i="62"/>
  <c r="Q3241" i="62"/>
  <c r="Q3240" i="62"/>
  <c r="Q3239" i="62"/>
  <c r="Q3238" i="62"/>
  <c r="Q3237" i="62"/>
  <c r="Q3236" i="62"/>
  <c r="Q3235" i="62"/>
  <c r="Q3234" i="62"/>
  <c r="Q3233" i="62"/>
  <c r="Q3232" i="62"/>
  <c r="Q3231" i="62"/>
  <c r="Q3230" i="62"/>
  <c r="Q3229" i="62"/>
  <c r="Q3228" i="62"/>
  <c r="Q3227" i="62"/>
  <c r="Q3226" i="62"/>
  <c r="Q3225" i="62"/>
  <c r="Q3224" i="62"/>
  <c r="Q3223" i="62"/>
  <c r="Q3222" i="62"/>
  <c r="Q3221" i="62"/>
  <c r="Q3220" i="62"/>
  <c r="Q3219" i="62"/>
  <c r="Q3218" i="62"/>
  <c r="Q3217" i="62"/>
  <c r="Q3216" i="62"/>
  <c r="Q3215" i="62"/>
  <c r="Q3214" i="62"/>
  <c r="Q3213" i="62"/>
  <c r="Q3212" i="62"/>
  <c r="Q3211" i="62"/>
  <c r="Q3210" i="62"/>
  <c r="Q3209" i="62"/>
  <c r="Q3208" i="62"/>
  <c r="Q3207" i="62"/>
  <c r="Q3206" i="62"/>
  <c r="Q3205" i="62"/>
  <c r="Q3204" i="62"/>
  <c r="Q3203" i="62"/>
  <c r="Q3202" i="62"/>
  <c r="Q3201" i="62"/>
  <c r="Q3200" i="62"/>
  <c r="Q3199" i="62"/>
  <c r="Q3198" i="62"/>
  <c r="Q3197" i="62"/>
  <c r="Q3196" i="62"/>
  <c r="Q3195" i="62"/>
  <c r="Q3194" i="62"/>
  <c r="Q3193" i="62"/>
  <c r="Q3192" i="62"/>
  <c r="Q3191" i="62"/>
  <c r="Q3190" i="62"/>
  <c r="Q3189" i="62"/>
  <c r="Q3188" i="62"/>
  <c r="Q3187" i="62"/>
  <c r="Q3186" i="62"/>
  <c r="Q3185" i="62"/>
  <c r="Q3184" i="62"/>
  <c r="Q3183" i="62"/>
  <c r="Q3182" i="62"/>
  <c r="Q3181" i="62"/>
  <c r="Q3180" i="62"/>
  <c r="Q3179" i="62"/>
  <c r="Q3178" i="62"/>
  <c r="Q3177" i="62"/>
  <c r="Q3176" i="62"/>
  <c r="Q3175" i="62"/>
  <c r="Q3174" i="62"/>
  <c r="Q3173" i="62"/>
  <c r="Q3172" i="62"/>
  <c r="Q3171" i="62"/>
  <c r="Q3170" i="62"/>
  <c r="Q3169" i="62"/>
  <c r="Q3168" i="62"/>
  <c r="Q3167" i="62"/>
  <c r="Q3166" i="62"/>
  <c r="Q3165" i="62"/>
  <c r="Q3164" i="62"/>
  <c r="Q3163" i="62"/>
  <c r="Q3162" i="62"/>
  <c r="Q3161" i="62"/>
  <c r="Q3160" i="62"/>
  <c r="Q3159" i="62"/>
  <c r="Q3158" i="62"/>
  <c r="Q3157" i="62"/>
  <c r="Q3156" i="62"/>
  <c r="Q3155" i="62"/>
  <c r="Q3154" i="62"/>
  <c r="Q3153" i="62"/>
  <c r="Q3152" i="62"/>
  <c r="Q3151" i="62"/>
  <c r="Q3150" i="62"/>
  <c r="Q3149" i="62"/>
  <c r="Q3148" i="62"/>
  <c r="Q3147" i="62"/>
  <c r="Q3146" i="62"/>
  <c r="Q3145" i="62"/>
  <c r="Q3144" i="62"/>
  <c r="Q3143" i="62"/>
  <c r="Q3142" i="62"/>
  <c r="Q3141" i="62"/>
  <c r="Q3140" i="62"/>
  <c r="Q3139" i="62"/>
  <c r="Q3138" i="62"/>
  <c r="Q3137" i="62"/>
  <c r="Q3136" i="62"/>
  <c r="Q3135" i="62"/>
  <c r="Q3134" i="62"/>
  <c r="Q3133" i="62"/>
  <c r="Q3132" i="62"/>
  <c r="Q3131" i="62"/>
  <c r="Q3130" i="62"/>
  <c r="Q3129" i="62"/>
  <c r="Q3128" i="62"/>
  <c r="Q3127" i="62"/>
  <c r="Q3126" i="62"/>
  <c r="Q3125" i="62"/>
  <c r="Q3124" i="62"/>
  <c r="Q3123" i="62"/>
  <c r="Q3122" i="62"/>
  <c r="Q3121" i="62"/>
  <c r="Q3120" i="62"/>
  <c r="Q3119" i="62"/>
  <c r="Q3118" i="62"/>
  <c r="Q3117" i="62"/>
  <c r="Q3116" i="62"/>
  <c r="Q3115" i="62"/>
  <c r="Q3114" i="62"/>
  <c r="Q3113" i="62"/>
  <c r="Q3112" i="62"/>
  <c r="Q3111" i="62"/>
  <c r="Q3110" i="62"/>
  <c r="Q3109" i="62"/>
  <c r="Q3108" i="62"/>
  <c r="Q3107" i="62"/>
  <c r="Q3106" i="62"/>
  <c r="Q3105" i="62"/>
  <c r="Q3104" i="62"/>
  <c r="Q3103" i="62"/>
  <c r="Q3102" i="62"/>
  <c r="Q3101" i="62"/>
  <c r="Q3100" i="62"/>
  <c r="Q3099" i="62"/>
  <c r="Q3098" i="62"/>
  <c r="Q3097" i="62"/>
  <c r="Q3096" i="62"/>
  <c r="Q3095" i="62"/>
  <c r="Q3094" i="62"/>
  <c r="Q3093" i="62"/>
  <c r="Q3092" i="62"/>
  <c r="Q3091" i="62"/>
  <c r="Q3090" i="62"/>
  <c r="Q3089" i="62"/>
  <c r="Q3088" i="62"/>
  <c r="Q3087" i="62"/>
  <c r="Q3086" i="62"/>
  <c r="Q3085" i="62"/>
  <c r="Q3084" i="62"/>
  <c r="Q3083" i="62"/>
  <c r="Q3082" i="62"/>
  <c r="Q3081" i="62"/>
  <c r="Q3080" i="62"/>
  <c r="Q3079" i="62"/>
  <c r="Q3078" i="62"/>
  <c r="Q3077" i="62"/>
  <c r="Q3076" i="62"/>
  <c r="Q3075" i="62"/>
  <c r="Q3074" i="62"/>
  <c r="Q3073" i="62"/>
  <c r="Q3072" i="62"/>
  <c r="Q3071" i="62"/>
  <c r="Q3070" i="62"/>
  <c r="Q3069" i="62"/>
  <c r="Q3068" i="62"/>
  <c r="Q3067" i="62"/>
  <c r="Q3066" i="62"/>
  <c r="Q3065" i="62"/>
  <c r="Q3064" i="62"/>
  <c r="Q3063" i="62"/>
  <c r="Q3062" i="62"/>
  <c r="Q3061" i="62"/>
  <c r="Q3060" i="62"/>
  <c r="Q3059" i="62"/>
  <c r="Q3058" i="62"/>
  <c r="Q3057" i="62"/>
  <c r="Q3056" i="62"/>
  <c r="Q3055" i="62"/>
  <c r="Q3054" i="62"/>
  <c r="Q3053" i="62"/>
  <c r="Q3052" i="62"/>
  <c r="Q3051" i="62"/>
  <c r="Q3050" i="62"/>
  <c r="Q3049" i="62"/>
  <c r="Q3048" i="62"/>
  <c r="Q3047" i="62"/>
  <c r="Q3046" i="62"/>
  <c r="Q3045" i="62"/>
  <c r="Q3044" i="62"/>
  <c r="Q3043" i="62"/>
  <c r="Q3042" i="62"/>
  <c r="Q3041" i="62"/>
  <c r="Q3040" i="62"/>
  <c r="Q3039" i="62"/>
  <c r="Q3038" i="62"/>
  <c r="Q3037" i="62"/>
  <c r="Q3036" i="62"/>
  <c r="Q3035" i="62"/>
  <c r="Q3034" i="62"/>
  <c r="Q3033" i="62"/>
  <c r="Q3032" i="62"/>
  <c r="Q3031" i="62"/>
  <c r="Q3030" i="62"/>
  <c r="Q3029" i="62"/>
  <c r="Q3028" i="62"/>
  <c r="Q3027" i="62"/>
  <c r="Q3026" i="62"/>
  <c r="Q3025" i="62"/>
  <c r="Q3024" i="62"/>
  <c r="Q3023" i="62"/>
  <c r="Q3022" i="62"/>
  <c r="Q3021" i="62"/>
  <c r="Q3020" i="62"/>
  <c r="Q3019" i="62"/>
  <c r="Q3018" i="62"/>
  <c r="Q3017" i="62"/>
  <c r="Q3016" i="62"/>
  <c r="Q3015" i="62"/>
  <c r="Q3014" i="62"/>
  <c r="Q3013" i="62"/>
  <c r="Q3012" i="62"/>
  <c r="Q3011" i="62"/>
  <c r="Q3010" i="62"/>
  <c r="Q3009" i="62"/>
  <c r="Q3008" i="62"/>
  <c r="Q3007" i="62"/>
  <c r="Q3006" i="62"/>
  <c r="Q3005" i="62"/>
  <c r="Q3004" i="62"/>
  <c r="Q3003" i="62"/>
  <c r="Q3002" i="62"/>
  <c r="Q3001" i="62"/>
  <c r="Q3000" i="62"/>
  <c r="Q2999" i="62"/>
  <c r="Q2998" i="62"/>
  <c r="Q2997" i="62"/>
  <c r="Q2996" i="62"/>
  <c r="Q2995" i="62"/>
  <c r="Q2994" i="62"/>
  <c r="Q2993" i="62"/>
  <c r="Q2992" i="62"/>
  <c r="Q2991" i="62"/>
  <c r="Q2990" i="62"/>
  <c r="Q2989" i="62"/>
  <c r="Q2988" i="62"/>
  <c r="Q2987" i="62"/>
  <c r="Q2986" i="62"/>
  <c r="Q2985" i="62"/>
  <c r="Q2984" i="62"/>
  <c r="Q2983" i="62"/>
  <c r="Q2982" i="62"/>
  <c r="Q2981" i="62"/>
  <c r="Q2980" i="62"/>
  <c r="Q2979" i="62"/>
  <c r="Q2978" i="62"/>
  <c r="Q2977" i="62"/>
  <c r="Q2976" i="62"/>
  <c r="Q2975" i="62"/>
  <c r="Q2974" i="62"/>
  <c r="Q2973" i="62"/>
  <c r="Q2972" i="62"/>
  <c r="Q2971" i="62"/>
  <c r="Q2970" i="62"/>
  <c r="Q2969" i="62"/>
  <c r="Q2968" i="62"/>
  <c r="Q2967" i="62"/>
  <c r="Q2966" i="62"/>
  <c r="Q2965" i="62"/>
  <c r="Q2964" i="62"/>
  <c r="Q2963" i="62"/>
  <c r="Q2962" i="62"/>
  <c r="Q2961" i="62"/>
  <c r="Q2960" i="62"/>
  <c r="Q2959" i="62"/>
  <c r="Q2958" i="62"/>
  <c r="Q2957" i="62"/>
  <c r="Q2956" i="62"/>
  <c r="Q2955" i="62"/>
  <c r="Q2954" i="62"/>
  <c r="Q2953" i="62"/>
  <c r="Q2952" i="62"/>
  <c r="Q2951" i="62"/>
  <c r="Q2950" i="62"/>
  <c r="Q2949" i="62"/>
  <c r="Q2948" i="62"/>
  <c r="Q2947" i="62"/>
  <c r="Q2946" i="62"/>
  <c r="Q2945" i="62"/>
  <c r="Q2944" i="62"/>
  <c r="Q2943" i="62"/>
  <c r="Q2942" i="62"/>
  <c r="Q2941" i="62"/>
  <c r="Q2940" i="62"/>
  <c r="Q2939" i="62"/>
  <c r="Q2938" i="62"/>
  <c r="Q2937" i="62"/>
  <c r="Q2936" i="62"/>
  <c r="Q2935" i="62"/>
  <c r="Q2934" i="62"/>
  <c r="Q2933" i="62"/>
  <c r="Q2932" i="62"/>
  <c r="Q2931" i="62"/>
  <c r="Q2930" i="62"/>
  <c r="Q2929" i="62"/>
  <c r="Q2928" i="62"/>
  <c r="Q2927" i="62"/>
  <c r="Q2926" i="62"/>
  <c r="Q2925" i="62"/>
  <c r="Q2924" i="62"/>
  <c r="Q2923" i="62"/>
  <c r="Q2922" i="62"/>
  <c r="Q2921" i="62"/>
  <c r="Q2920" i="62"/>
  <c r="Q2919" i="62"/>
  <c r="Q2918" i="62"/>
  <c r="Q2917" i="62"/>
  <c r="Q2916" i="62"/>
  <c r="Q2915" i="62"/>
  <c r="Q2914" i="62"/>
  <c r="Q2913" i="62"/>
  <c r="Q2912" i="62"/>
  <c r="Q2911" i="62"/>
  <c r="Q2910" i="62"/>
  <c r="Q2909" i="62"/>
  <c r="Q2908" i="62"/>
  <c r="Q2907" i="62"/>
  <c r="Q2906" i="62"/>
  <c r="Q2905" i="62"/>
  <c r="Q2904" i="62"/>
  <c r="Q2903" i="62"/>
  <c r="Q2902" i="62"/>
  <c r="Q2901" i="62"/>
  <c r="Q2900" i="62"/>
  <c r="Q2899" i="62"/>
  <c r="Q2898" i="62"/>
  <c r="Q2897" i="62"/>
  <c r="Q2896" i="62"/>
  <c r="Q2895" i="62"/>
  <c r="Q2894" i="62"/>
  <c r="Q2893" i="62"/>
  <c r="Q2892" i="62"/>
  <c r="Q2891" i="62"/>
  <c r="Q2890" i="62"/>
  <c r="Q2889" i="62"/>
  <c r="Q2888" i="62"/>
  <c r="Q2887" i="62"/>
  <c r="Q2886" i="62"/>
  <c r="Q2885" i="62"/>
  <c r="Q2884" i="62"/>
  <c r="Q2883" i="62"/>
  <c r="Q2882" i="62"/>
  <c r="Q2881" i="62"/>
  <c r="Q2880" i="62"/>
  <c r="Q2879" i="62"/>
  <c r="Q2878" i="62"/>
  <c r="Q2877" i="62"/>
  <c r="Q2876" i="62"/>
  <c r="Q2875" i="62"/>
  <c r="Q2874" i="62"/>
  <c r="Q2873" i="62"/>
  <c r="Q2872" i="62"/>
  <c r="Q2871" i="62"/>
  <c r="Q2870" i="62"/>
  <c r="Q2869" i="62"/>
  <c r="Q2868" i="62"/>
  <c r="Q2867" i="62"/>
  <c r="Q2866" i="62"/>
  <c r="Q2865" i="62"/>
  <c r="Q2864" i="62"/>
  <c r="Q2863" i="62"/>
  <c r="Q2862" i="62"/>
  <c r="Q2861" i="62"/>
  <c r="Q2860" i="62"/>
  <c r="Q2859" i="62"/>
  <c r="Q2858" i="62"/>
  <c r="Q2857" i="62"/>
  <c r="Q2856" i="62"/>
  <c r="Q2855" i="62"/>
  <c r="Q2854" i="62"/>
  <c r="Q2853" i="62"/>
  <c r="Q2852" i="62"/>
  <c r="Q2851" i="62"/>
  <c r="Q2850" i="62"/>
  <c r="Q2849" i="62"/>
  <c r="Q2848" i="62"/>
  <c r="Q2847" i="62"/>
  <c r="Q2846" i="62"/>
  <c r="Q2845" i="62"/>
  <c r="Q2844" i="62"/>
  <c r="Q2843" i="62"/>
  <c r="Q2842" i="62"/>
  <c r="Q2841" i="62"/>
  <c r="Q2840" i="62"/>
  <c r="Q2839" i="62"/>
  <c r="Q2838" i="62"/>
  <c r="Q2837" i="62"/>
  <c r="Q2836" i="62"/>
  <c r="Q2835" i="62"/>
  <c r="Q2834" i="62"/>
  <c r="Q2833" i="62"/>
  <c r="Q2832" i="62"/>
  <c r="Q2831" i="62"/>
  <c r="Q2830" i="62"/>
  <c r="Q2829" i="62"/>
  <c r="Q2828" i="62"/>
  <c r="Q2827" i="62"/>
  <c r="Q2826" i="62"/>
  <c r="Q2825" i="62"/>
  <c r="Q2824" i="62"/>
  <c r="Q2823" i="62"/>
  <c r="Q2822" i="62"/>
  <c r="Q2821" i="62"/>
  <c r="Q2820" i="62"/>
  <c r="Q2819" i="62"/>
  <c r="Q2818" i="62"/>
  <c r="Q2817" i="62"/>
  <c r="Q2816" i="62"/>
  <c r="Q2815" i="62"/>
  <c r="Q2814" i="62"/>
  <c r="Q2813" i="62"/>
  <c r="Q2812" i="62"/>
  <c r="Q2811" i="62"/>
  <c r="Q2810" i="62"/>
  <c r="Q2809" i="62"/>
  <c r="Q2808" i="62"/>
  <c r="Q2807" i="62"/>
  <c r="Q2806" i="62"/>
  <c r="Q2805" i="62"/>
  <c r="Q2804" i="62"/>
  <c r="Q2803" i="62"/>
  <c r="Q2802" i="62"/>
  <c r="Q2801" i="62"/>
  <c r="Q2800" i="62"/>
  <c r="Q2799" i="62"/>
  <c r="Q2798" i="62"/>
  <c r="Q2797" i="62"/>
  <c r="Q2796" i="62"/>
  <c r="Q2795" i="62"/>
  <c r="Q2794" i="62"/>
  <c r="Q2793" i="62"/>
  <c r="Q2792" i="62"/>
  <c r="Q2791" i="62"/>
  <c r="Q2790" i="62"/>
  <c r="Q2789" i="62"/>
  <c r="Q2788" i="62"/>
  <c r="Q2787" i="62"/>
  <c r="Q2786" i="62"/>
  <c r="Q2785" i="62"/>
  <c r="Q2784" i="62"/>
  <c r="Q2783" i="62"/>
  <c r="Q2782" i="62"/>
  <c r="Q2781" i="62"/>
  <c r="Q2780" i="62"/>
  <c r="Q2779" i="62"/>
  <c r="Q2778" i="62"/>
  <c r="Q2777" i="62"/>
  <c r="Q2776" i="62"/>
  <c r="Q2775" i="62"/>
  <c r="Q2774" i="62"/>
  <c r="Q2773" i="62"/>
  <c r="Q2772" i="62"/>
  <c r="Q2771" i="62"/>
  <c r="Q2770" i="62"/>
  <c r="Q2769" i="62"/>
  <c r="Q2768" i="62"/>
  <c r="Q2767" i="62"/>
  <c r="Q2766" i="62"/>
  <c r="Q2765" i="62"/>
  <c r="Q2764" i="62"/>
  <c r="Q2763" i="62"/>
  <c r="Q2762" i="62"/>
  <c r="Q2761" i="62"/>
  <c r="Q2760" i="62"/>
  <c r="Q2759" i="62"/>
  <c r="Q2758" i="62"/>
  <c r="Q2757" i="62"/>
  <c r="Q2756" i="62"/>
  <c r="Q2755" i="62"/>
  <c r="Q2754" i="62"/>
  <c r="Q2753" i="62"/>
  <c r="Q2752" i="62"/>
  <c r="Q2751" i="62"/>
  <c r="Q2750" i="62"/>
  <c r="Q2749" i="62"/>
  <c r="Q2748" i="62"/>
  <c r="Q2747" i="62"/>
  <c r="Q2746" i="62"/>
  <c r="Q2745" i="62"/>
  <c r="Q2744" i="62"/>
  <c r="Q2743" i="62"/>
  <c r="Q2742" i="62"/>
  <c r="Q2741" i="62"/>
  <c r="Q2740" i="62"/>
  <c r="Q2739" i="62"/>
  <c r="Q2738" i="62"/>
  <c r="Q2737" i="62"/>
  <c r="Q2736" i="62"/>
  <c r="Q2735" i="62"/>
  <c r="Q2734" i="62"/>
  <c r="Q2733" i="62"/>
  <c r="Q2732" i="62"/>
  <c r="Q2731" i="62"/>
  <c r="Q2730" i="62"/>
  <c r="Q2729" i="62"/>
  <c r="Q2728" i="62"/>
  <c r="Q2727" i="62"/>
  <c r="Q2726" i="62"/>
  <c r="Q2725" i="62"/>
  <c r="Q2724" i="62"/>
  <c r="Q2723" i="62"/>
  <c r="Q2722" i="62"/>
  <c r="Q2721" i="62"/>
  <c r="Q2720" i="62"/>
  <c r="Q2719" i="62"/>
  <c r="Q2718" i="62"/>
  <c r="Q2717" i="62"/>
  <c r="Q2716" i="62"/>
  <c r="Q2715" i="62"/>
  <c r="Q2714" i="62"/>
  <c r="Q2713" i="62"/>
  <c r="Q2712" i="62"/>
  <c r="Q2711" i="62"/>
  <c r="Q2710" i="62"/>
  <c r="Q2709" i="62"/>
  <c r="Q2708" i="62"/>
  <c r="Q2707" i="62"/>
  <c r="Q2706" i="62"/>
  <c r="Q2705" i="62"/>
  <c r="Q2704" i="62"/>
  <c r="Q2703" i="62"/>
  <c r="Q2702" i="62"/>
  <c r="Q2701" i="62"/>
  <c r="Q2700" i="62"/>
  <c r="Q2699" i="62"/>
  <c r="Q2698" i="62"/>
  <c r="Q2697" i="62"/>
  <c r="Q2696" i="62"/>
  <c r="Q2695" i="62"/>
  <c r="Q2694" i="62"/>
  <c r="Q2693" i="62"/>
  <c r="Q2692" i="62"/>
  <c r="Q2691" i="62"/>
  <c r="Q2690" i="62"/>
  <c r="Q2689" i="62"/>
  <c r="Q2688" i="62"/>
  <c r="Q2687" i="62"/>
  <c r="Q2686" i="62"/>
  <c r="Q2685" i="62"/>
  <c r="Q2684" i="62"/>
  <c r="Q2683" i="62"/>
  <c r="Q2682" i="62"/>
  <c r="Q2681" i="62"/>
  <c r="Q2680" i="62"/>
  <c r="Q2679" i="62"/>
  <c r="Q2678" i="62"/>
  <c r="Q2677" i="62"/>
  <c r="Q2676" i="62"/>
  <c r="Q2675" i="62"/>
  <c r="Q2674" i="62"/>
  <c r="Q2673" i="62"/>
  <c r="Q2672" i="62"/>
  <c r="Q2671" i="62"/>
  <c r="Q2670" i="62"/>
  <c r="Q2669" i="62"/>
  <c r="Q2668" i="62"/>
  <c r="Q2667" i="62"/>
  <c r="Q2666" i="62"/>
  <c r="Q2665" i="62"/>
  <c r="Q2664" i="62"/>
  <c r="Q2663" i="62"/>
  <c r="Q2662" i="62"/>
  <c r="Q2661" i="62"/>
  <c r="Q2660" i="62"/>
  <c r="Q2659" i="62"/>
  <c r="Q2658" i="62"/>
  <c r="Q2657" i="62"/>
  <c r="Q2656" i="62"/>
  <c r="Q2655" i="62"/>
  <c r="Q2654" i="62"/>
  <c r="Q2653" i="62"/>
  <c r="Q2652" i="62"/>
  <c r="Q2651" i="62"/>
  <c r="Q2650" i="62"/>
  <c r="Q2649" i="62"/>
  <c r="Q2648" i="62"/>
  <c r="Q2647" i="62"/>
  <c r="Q2646" i="62"/>
  <c r="Q2645" i="62"/>
  <c r="Q2644" i="62"/>
  <c r="Q2643" i="62"/>
  <c r="Q2642" i="62"/>
  <c r="Q2641" i="62"/>
  <c r="Q2640" i="62"/>
  <c r="Q2639" i="62"/>
  <c r="Q2638" i="62"/>
  <c r="Q2637" i="62"/>
  <c r="Q2636" i="62"/>
  <c r="Q2635" i="62"/>
  <c r="Q2634" i="62"/>
  <c r="Q2633" i="62"/>
  <c r="Q2632" i="62"/>
  <c r="Q2631" i="62"/>
  <c r="Q2630" i="62"/>
  <c r="Q2629" i="62"/>
  <c r="Q2628" i="62"/>
  <c r="Q2627" i="62"/>
  <c r="Q2626" i="62"/>
  <c r="Q2625" i="62"/>
  <c r="Q2624" i="62"/>
  <c r="Q2623" i="62"/>
  <c r="Q2622" i="62"/>
  <c r="Q2621" i="62"/>
  <c r="Q2620" i="62"/>
  <c r="Q2619" i="62"/>
  <c r="Q2618" i="62"/>
  <c r="Q2617" i="62"/>
  <c r="Q2616" i="62"/>
  <c r="Q2615" i="62"/>
  <c r="Q2614" i="62"/>
  <c r="Q2613" i="62"/>
  <c r="Q2612" i="62"/>
  <c r="Q2611" i="62"/>
  <c r="Q2610" i="62"/>
  <c r="Q2609" i="62"/>
  <c r="Q2608" i="62"/>
  <c r="Q2607" i="62"/>
  <c r="Q2606" i="62"/>
  <c r="Q2605" i="62"/>
  <c r="Q2604" i="62"/>
  <c r="Q2603" i="62"/>
  <c r="Q2602" i="62"/>
  <c r="Q2601" i="62"/>
  <c r="Q2600" i="62"/>
  <c r="Q2599" i="62"/>
  <c r="Q2598" i="62"/>
  <c r="Q2597" i="62"/>
  <c r="Q2596" i="62"/>
  <c r="Q2595" i="62"/>
  <c r="Q2594" i="62"/>
  <c r="Q2593" i="62"/>
  <c r="Q2592" i="62"/>
  <c r="Q2591" i="62"/>
  <c r="Q2590" i="62"/>
  <c r="Q2589" i="62"/>
  <c r="Q2588" i="62"/>
  <c r="Q2587" i="62"/>
  <c r="Q2586" i="62"/>
  <c r="Q2585" i="62"/>
  <c r="Q2584" i="62"/>
  <c r="Q2583" i="62"/>
  <c r="Q2582" i="62"/>
  <c r="Q2581" i="62"/>
  <c r="Q2580" i="62"/>
  <c r="Q2579" i="62"/>
  <c r="Q2578" i="62"/>
  <c r="Q2577" i="62"/>
  <c r="Q2576" i="62"/>
  <c r="Q2575" i="62"/>
  <c r="Q2574" i="62"/>
  <c r="Q2573" i="62"/>
  <c r="Q2572" i="62"/>
  <c r="Q2571" i="62"/>
  <c r="Q2570" i="62"/>
  <c r="Q2569" i="62"/>
  <c r="Q2568" i="62"/>
  <c r="Q2567" i="62"/>
  <c r="Q2566" i="62"/>
  <c r="Q2565" i="62"/>
  <c r="Q2564" i="62"/>
  <c r="Q2563" i="62"/>
  <c r="Q2562" i="62"/>
  <c r="Q2561" i="62"/>
  <c r="Q2560" i="62"/>
  <c r="Q2559" i="62"/>
  <c r="Q2558" i="62"/>
  <c r="Q2557" i="62"/>
  <c r="Q2556" i="62"/>
  <c r="Q2555" i="62"/>
  <c r="Q2554" i="62"/>
  <c r="Q2553" i="62"/>
  <c r="Q2552" i="62"/>
  <c r="Q2551" i="62"/>
  <c r="Q2550" i="62"/>
  <c r="Q2549" i="62"/>
  <c r="Q2548" i="62"/>
  <c r="Q2547" i="62"/>
  <c r="Q2546" i="62"/>
  <c r="Q2545" i="62"/>
  <c r="Q2544" i="62"/>
  <c r="Q2543" i="62"/>
  <c r="Q2542" i="62"/>
  <c r="Q2541" i="62"/>
  <c r="Q2540" i="62"/>
  <c r="Q2539" i="62"/>
  <c r="Q2538" i="62"/>
  <c r="Q2537" i="62"/>
  <c r="Q2536" i="62"/>
  <c r="Q2535" i="62"/>
  <c r="Q2534" i="62"/>
  <c r="Q2533" i="62"/>
  <c r="Q2532" i="62"/>
  <c r="Q2531" i="62"/>
  <c r="Q2530" i="62"/>
  <c r="Q2529" i="62"/>
  <c r="Q2528" i="62"/>
  <c r="Q2527" i="62"/>
  <c r="Q2526" i="62"/>
  <c r="Q2525" i="62"/>
  <c r="Q2524" i="62"/>
  <c r="Q2523" i="62"/>
  <c r="Q2522" i="62"/>
  <c r="Q2521" i="62"/>
  <c r="Q2520" i="62"/>
  <c r="Q2519" i="62"/>
  <c r="Q2518" i="62"/>
  <c r="Q2517" i="62"/>
  <c r="Q2516" i="62"/>
  <c r="Q2515" i="62"/>
  <c r="Q2514" i="62"/>
  <c r="Q2513" i="62"/>
  <c r="Q2512" i="62"/>
  <c r="Q2511" i="62"/>
  <c r="Q2510" i="62"/>
  <c r="Q2509" i="62"/>
  <c r="Q2508" i="62"/>
  <c r="Q2507" i="62"/>
  <c r="Q2506" i="62"/>
  <c r="Q2505" i="62"/>
  <c r="Q2504" i="62"/>
  <c r="Q2503" i="62"/>
  <c r="Q2502" i="62"/>
  <c r="Q2501" i="62"/>
  <c r="Q2500" i="62"/>
  <c r="Q2499" i="62"/>
  <c r="Q2498" i="62"/>
  <c r="Q2497" i="62"/>
  <c r="Q2496" i="62"/>
  <c r="Q2495" i="62"/>
  <c r="Q2494" i="62"/>
  <c r="Q2493" i="62"/>
  <c r="Q2492" i="62"/>
  <c r="Q2491" i="62"/>
  <c r="Q2490" i="62"/>
  <c r="Q2489" i="62"/>
  <c r="Q2488" i="62"/>
  <c r="Q2487" i="62"/>
  <c r="Q2486" i="62"/>
  <c r="Q2485" i="62"/>
  <c r="Q2484" i="62"/>
  <c r="Q2483" i="62"/>
  <c r="Q2482" i="62"/>
  <c r="Q2481" i="62"/>
  <c r="Q2480" i="62"/>
  <c r="Q2479" i="62"/>
  <c r="Q2478" i="62"/>
  <c r="Q2477" i="62"/>
  <c r="Q2476" i="62"/>
  <c r="Q2475" i="62"/>
  <c r="Q2474" i="62"/>
  <c r="Q2473" i="62"/>
  <c r="Q2472" i="62"/>
  <c r="Q2471" i="62"/>
  <c r="Q2470" i="62"/>
  <c r="Q2469" i="62"/>
  <c r="Q2468" i="62"/>
  <c r="Q2467" i="62"/>
  <c r="Q2466" i="62"/>
  <c r="Q2465" i="62"/>
  <c r="Q2464" i="62"/>
  <c r="Q2463" i="62"/>
  <c r="Q2462" i="62"/>
  <c r="Q2461" i="62"/>
  <c r="Q2460" i="62"/>
  <c r="Q2459" i="62"/>
  <c r="Q2458" i="62"/>
  <c r="Q2457" i="62"/>
  <c r="Q2456" i="62"/>
  <c r="Q2455" i="62"/>
  <c r="Q2454" i="62"/>
  <c r="Q2453" i="62"/>
  <c r="Q2452" i="62"/>
  <c r="Q2451" i="62"/>
  <c r="Q2450" i="62"/>
  <c r="Q2449" i="62"/>
  <c r="Q2448" i="62"/>
  <c r="Q2447" i="62"/>
  <c r="Q2446" i="62"/>
  <c r="Q2445" i="62"/>
  <c r="Q2444" i="62"/>
  <c r="Q2443" i="62"/>
  <c r="Q2442" i="62"/>
  <c r="Q2441" i="62"/>
  <c r="Q2440" i="62"/>
  <c r="Q2439" i="62"/>
  <c r="Q2438" i="62"/>
  <c r="Q2437" i="62"/>
  <c r="Q2436" i="62"/>
  <c r="Q2435" i="62"/>
  <c r="Q2434" i="62"/>
  <c r="Q2433" i="62"/>
  <c r="Q2432" i="62"/>
  <c r="Q2431" i="62"/>
  <c r="Q2430" i="62"/>
  <c r="Q2429" i="62"/>
  <c r="Q2428" i="62"/>
  <c r="Q2427" i="62"/>
  <c r="Q2426" i="62"/>
  <c r="Q2425" i="62"/>
  <c r="Q2424" i="62"/>
  <c r="Q2423" i="62"/>
  <c r="Q2422" i="62"/>
  <c r="Q2421" i="62"/>
  <c r="Q2420" i="62"/>
  <c r="Q2419" i="62"/>
  <c r="Q2418" i="62"/>
  <c r="Q2417" i="62"/>
  <c r="Q2416" i="62"/>
  <c r="Q2415" i="62"/>
  <c r="Q2414" i="62"/>
  <c r="Q2413" i="62"/>
  <c r="Q2412" i="62"/>
  <c r="Q2411" i="62"/>
  <c r="Q2410" i="62"/>
  <c r="Q2409" i="62"/>
  <c r="Q2408" i="62"/>
  <c r="Q2407" i="62"/>
  <c r="Q2406" i="62"/>
  <c r="Q2405" i="62"/>
  <c r="Q2404" i="62"/>
  <c r="Q2403" i="62"/>
  <c r="Q2402" i="62"/>
  <c r="Q2401" i="62"/>
  <c r="Q2400" i="62"/>
  <c r="Q2399" i="62"/>
  <c r="Q2398" i="62"/>
  <c r="Q2397" i="62"/>
  <c r="Q2396" i="62"/>
  <c r="Q2395" i="62"/>
  <c r="Q2394" i="62"/>
  <c r="Q2393" i="62"/>
  <c r="Q2392" i="62"/>
  <c r="Q2391" i="62"/>
  <c r="Q2390" i="62"/>
  <c r="Q2389" i="62"/>
  <c r="Q2388" i="62"/>
  <c r="Q2387" i="62"/>
  <c r="Q2386" i="62"/>
  <c r="Q2385" i="62"/>
  <c r="Q2384" i="62"/>
  <c r="Q2383" i="62"/>
  <c r="Q2382" i="62"/>
  <c r="Q2381" i="62"/>
  <c r="Q2380" i="62"/>
  <c r="Q2379" i="62"/>
  <c r="Q2378" i="62"/>
  <c r="Q2377" i="62"/>
  <c r="Q2376" i="62"/>
  <c r="Q2375" i="62"/>
  <c r="Q2374" i="62"/>
  <c r="Q2373" i="62"/>
  <c r="Q2372" i="62"/>
  <c r="Q2371" i="62"/>
  <c r="Q2370" i="62"/>
  <c r="Q2369" i="62"/>
  <c r="Q2368" i="62"/>
  <c r="Q2367" i="62"/>
  <c r="Q2366" i="62"/>
  <c r="Q2365" i="62"/>
  <c r="Q2364" i="62"/>
  <c r="Q2363" i="62"/>
  <c r="Q2362" i="62"/>
  <c r="Q2361" i="62"/>
  <c r="Q2360" i="62"/>
  <c r="Q2359" i="62"/>
  <c r="Q2358" i="62"/>
  <c r="Q2357" i="62"/>
  <c r="Q2356" i="62"/>
  <c r="Q2355" i="62"/>
  <c r="Q2354" i="62"/>
  <c r="Q2353" i="62"/>
  <c r="Q2352" i="62"/>
  <c r="Q2351" i="62"/>
  <c r="Q2350" i="62"/>
  <c r="Q2349" i="62"/>
  <c r="Q2348" i="62"/>
  <c r="Q2347" i="62"/>
  <c r="Q2346" i="62"/>
  <c r="Q2345" i="62"/>
  <c r="Q2344" i="62"/>
  <c r="Q2343" i="62"/>
  <c r="Q2342" i="62"/>
  <c r="Q2341" i="62"/>
  <c r="Q2340" i="62"/>
  <c r="Q2339" i="62"/>
  <c r="Q2338" i="62"/>
  <c r="Q2337" i="62"/>
  <c r="Q2336" i="62"/>
  <c r="Q2335" i="62"/>
  <c r="Q2334" i="62"/>
  <c r="Q2333" i="62"/>
  <c r="Q2332" i="62"/>
  <c r="Q2331" i="62"/>
  <c r="Q2330" i="62"/>
  <c r="Q2329" i="62"/>
  <c r="Q2328" i="62"/>
  <c r="Q2327" i="62"/>
  <c r="Q2326" i="62"/>
  <c r="Q2325" i="62"/>
  <c r="Q2324" i="62"/>
  <c r="Q2323" i="62"/>
  <c r="Q2322" i="62"/>
  <c r="Q2321" i="62"/>
  <c r="Q2320" i="62"/>
  <c r="Q2319" i="62"/>
  <c r="Q2318" i="62"/>
  <c r="Q2317" i="62"/>
  <c r="Q2316" i="62"/>
  <c r="Q2315" i="62"/>
  <c r="Q2314" i="62"/>
  <c r="Q2313" i="62"/>
  <c r="Q2312" i="62"/>
  <c r="Q2311" i="62"/>
  <c r="Q2310" i="62"/>
  <c r="Q2309" i="62"/>
  <c r="Q2308" i="62"/>
  <c r="Q2307" i="62"/>
  <c r="Q2306" i="62"/>
  <c r="Q2305" i="62"/>
  <c r="Q2304" i="62"/>
  <c r="Q2303" i="62"/>
  <c r="Q2302" i="62"/>
  <c r="Q2301" i="62"/>
  <c r="Q2300" i="62"/>
  <c r="Q2299" i="62"/>
  <c r="Q2298" i="62"/>
  <c r="Q2297" i="62"/>
  <c r="Q2296" i="62"/>
  <c r="Q2295" i="62"/>
  <c r="Q2294" i="62"/>
  <c r="Q2293" i="62"/>
  <c r="Q2292" i="62"/>
  <c r="Q2291" i="62"/>
  <c r="Q2290" i="62"/>
  <c r="Q2289" i="62"/>
  <c r="Q2288" i="62"/>
  <c r="Q2287" i="62"/>
  <c r="Q2286" i="62"/>
  <c r="Q2285" i="62"/>
  <c r="Q2284" i="62"/>
  <c r="Q2283" i="62"/>
  <c r="Q2282" i="62"/>
  <c r="Q2281" i="62"/>
  <c r="Q2280" i="62"/>
  <c r="Q2279" i="62"/>
  <c r="Q2278" i="62"/>
  <c r="Q2277" i="62"/>
  <c r="Q2276" i="62"/>
  <c r="Q2275" i="62"/>
  <c r="Q2274" i="62"/>
  <c r="Q2273" i="62"/>
  <c r="Q2272" i="62"/>
  <c r="Q2271" i="62"/>
  <c r="Q2270" i="62"/>
  <c r="Q2269" i="62"/>
  <c r="Q2268" i="62"/>
  <c r="Q2267" i="62"/>
  <c r="Q2266" i="62"/>
  <c r="Q2265" i="62"/>
  <c r="Q2264" i="62"/>
  <c r="Q2263" i="62"/>
  <c r="Q2262" i="62"/>
  <c r="Q2261" i="62"/>
  <c r="Q2260" i="62"/>
  <c r="Q2259" i="62"/>
  <c r="Q2258" i="62"/>
  <c r="Q2257" i="62"/>
  <c r="Q2256" i="62"/>
  <c r="Q2255" i="62"/>
  <c r="Q2254" i="62"/>
  <c r="Q2253" i="62"/>
  <c r="Q2252" i="62"/>
  <c r="Q2251" i="62"/>
  <c r="Q2250" i="62"/>
  <c r="Q2249" i="62"/>
  <c r="Q2248" i="62"/>
  <c r="Q2247" i="62"/>
  <c r="Q2246" i="62"/>
  <c r="Q2245" i="62"/>
  <c r="Q2244" i="62"/>
  <c r="Q2243" i="62"/>
  <c r="Q2242" i="62"/>
  <c r="Q2241" i="62"/>
  <c r="Q2240" i="62"/>
  <c r="Q2239" i="62"/>
  <c r="Q2238" i="62"/>
  <c r="Q2237" i="62"/>
  <c r="Q2236" i="62"/>
  <c r="Q2235" i="62"/>
  <c r="Q2234" i="62"/>
  <c r="Q2233" i="62"/>
  <c r="Q2232" i="62"/>
  <c r="Q2231" i="62"/>
  <c r="Q2230" i="62"/>
  <c r="Q2229" i="62"/>
  <c r="Q2228" i="62"/>
  <c r="Q2227" i="62"/>
  <c r="Q2226" i="62"/>
  <c r="Q2225" i="62"/>
  <c r="Q2224" i="62"/>
  <c r="Q2223" i="62"/>
  <c r="Q2222" i="62"/>
  <c r="Q2221" i="62"/>
  <c r="Q2220" i="62"/>
  <c r="Q2219" i="62"/>
  <c r="Q2218" i="62"/>
  <c r="Q2217" i="62"/>
  <c r="Q2216" i="62"/>
  <c r="Q2215" i="62"/>
  <c r="Q2214" i="62"/>
  <c r="Q2213" i="62"/>
  <c r="Q2212" i="62"/>
  <c r="Q2211" i="62"/>
  <c r="Q2210" i="62"/>
  <c r="Q2209" i="62"/>
  <c r="Q2208" i="62"/>
  <c r="Q2207" i="62"/>
  <c r="Q2206" i="62"/>
  <c r="Q2205" i="62"/>
  <c r="Q2204" i="62"/>
  <c r="Q2203" i="62"/>
  <c r="Q2202" i="62"/>
  <c r="Q2201" i="62"/>
  <c r="Q2200" i="62"/>
  <c r="Q2199" i="62"/>
  <c r="Q2198" i="62"/>
  <c r="Q2197" i="62"/>
  <c r="Q2196" i="62"/>
  <c r="Q2195" i="62"/>
  <c r="Q2194" i="62"/>
  <c r="Q2193" i="62"/>
  <c r="Q2192" i="62"/>
  <c r="Q2191" i="62"/>
  <c r="Q2190" i="62"/>
  <c r="Q2189" i="62"/>
  <c r="Q2188" i="62"/>
  <c r="Q2187" i="62"/>
  <c r="Q2186" i="62"/>
  <c r="Q2185" i="62"/>
  <c r="Q2184" i="62"/>
  <c r="Q2183" i="62"/>
  <c r="Q2182" i="62"/>
  <c r="Q2181" i="62"/>
  <c r="Q2180" i="62"/>
  <c r="Q2179" i="62"/>
  <c r="Q2178" i="62"/>
  <c r="Q2177" i="62"/>
  <c r="Q2176" i="62"/>
  <c r="Q2175" i="62"/>
  <c r="Q2174" i="62"/>
  <c r="Q2173" i="62"/>
  <c r="Q2172" i="62"/>
  <c r="Q2171" i="62"/>
  <c r="Q2170" i="62"/>
  <c r="Q2169" i="62"/>
  <c r="Q2168" i="62"/>
  <c r="Q2167" i="62"/>
  <c r="Q2166" i="62"/>
  <c r="Q2165" i="62"/>
  <c r="Q2164" i="62"/>
  <c r="Q2163" i="62"/>
  <c r="Q2162" i="62"/>
  <c r="Q2161" i="62"/>
  <c r="Q2160" i="62"/>
  <c r="Q2159" i="62"/>
  <c r="Q2158" i="62"/>
  <c r="Q2157" i="62"/>
  <c r="Q2156" i="62"/>
  <c r="Q2155" i="62"/>
  <c r="Q2154" i="62"/>
  <c r="Q2153" i="62"/>
  <c r="Q2152" i="62"/>
  <c r="Q2151" i="62"/>
  <c r="Q2150" i="62"/>
  <c r="Q2149" i="62"/>
  <c r="Q2148" i="62"/>
  <c r="Q2147" i="62"/>
  <c r="Q2146" i="62"/>
  <c r="Q2145" i="62"/>
  <c r="Q2144" i="62"/>
  <c r="Q2143" i="62"/>
  <c r="Q2142" i="62"/>
  <c r="Q2141" i="62"/>
  <c r="Q2140" i="62"/>
  <c r="Q2139" i="62"/>
  <c r="Q2138" i="62"/>
  <c r="Q2137" i="62"/>
  <c r="Q2136" i="62"/>
  <c r="Q2135" i="62"/>
  <c r="Q2134" i="62"/>
  <c r="Q2133" i="62"/>
  <c r="Q2132" i="62"/>
  <c r="Q2131" i="62"/>
  <c r="Q2130" i="62"/>
  <c r="Q2129" i="62"/>
  <c r="Q2128" i="62"/>
  <c r="Q2127" i="62"/>
  <c r="Q2126" i="62"/>
  <c r="Q2125" i="62"/>
  <c r="Q2124" i="62"/>
  <c r="Q2123" i="62"/>
  <c r="Q2122" i="62"/>
  <c r="Q2121" i="62"/>
  <c r="Q2120" i="62"/>
  <c r="Q2119" i="62"/>
  <c r="Q2118" i="62"/>
  <c r="Q2117" i="62"/>
  <c r="Q2116" i="62"/>
  <c r="Q2115" i="62"/>
  <c r="Q2114" i="62"/>
  <c r="Q2113" i="62"/>
  <c r="Q2112" i="62"/>
  <c r="Q2111" i="62"/>
  <c r="Q2110" i="62"/>
  <c r="Q2109" i="62"/>
  <c r="Q2108" i="62"/>
  <c r="Q2107" i="62"/>
  <c r="Q2106" i="62"/>
  <c r="Q2105" i="62"/>
  <c r="Q2104" i="62"/>
  <c r="Q2103" i="62"/>
  <c r="Q2102" i="62"/>
  <c r="Q2101" i="62"/>
  <c r="Q2100" i="62"/>
  <c r="Q2099" i="62"/>
  <c r="Q2098" i="62"/>
  <c r="Q2097" i="62"/>
  <c r="Q2096" i="62"/>
  <c r="Q2095" i="62"/>
  <c r="Q2094" i="62"/>
  <c r="Q2093" i="62"/>
  <c r="Q2092" i="62"/>
  <c r="Q2091" i="62"/>
  <c r="Q2090" i="62"/>
  <c r="Q2089" i="62"/>
  <c r="Q2088" i="62"/>
  <c r="Q2087" i="62"/>
  <c r="Q2086" i="62"/>
  <c r="Q2085" i="62"/>
  <c r="Q2084" i="62"/>
  <c r="Q2083" i="62"/>
  <c r="Q2082" i="62"/>
  <c r="Q2081" i="62"/>
  <c r="Q2080" i="62"/>
  <c r="Q2079" i="62"/>
  <c r="Q2078" i="62"/>
  <c r="Q2077" i="62"/>
  <c r="Q2076" i="62"/>
  <c r="Q2075" i="62"/>
  <c r="Q2074" i="62"/>
  <c r="Q2073" i="62"/>
  <c r="Q2072" i="62"/>
  <c r="Q2071" i="62"/>
  <c r="Q2070" i="62"/>
  <c r="Q2069" i="62"/>
  <c r="Q2068" i="62"/>
  <c r="Q2067" i="62"/>
  <c r="Q2066" i="62"/>
  <c r="Q2065" i="62"/>
  <c r="Q2064" i="62"/>
  <c r="Q2063" i="62"/>
  <c r="Q2062" i="62"/>
  <c r="Q2061" i="62"/>
  <c r="Q2060" i="62"/>
  <c r="Q2059" i="62"/>
  <c r="Q2058" i="62"/>
  <c r="Q2057" i="62"/>
  <c r="Q2056" i="62"/>
  <c r="Q2055" i="62"/>
  <c r="Q2054" i="62"/>
  <c r="Q2053" i="62"/>
  <c r="Q2052" i="62"/>
  <c r="Q2051" i="62"/>
  <c r="Q2050" i="62"/>
  <c r="Q2049" i="62"/>
  <c r="Q2048" i="62"/>
  <c r="Q2047" i="62"/>
  <c r="Q2046" i="62"/>
  <c r="Q2045" i="62"/>
  <c r="Q2044" i="62"/>
  <c r="Q2043" i="62"/>
  <c r="Q2042" i="62"/>
  <c r="Q2041" i="62"/>
  <c r="Q2040" i="62"/>
  <c r="Q2039" i="62"/>
  <c r="Q2038" i="62"/>
  <c r="Q2037" i="62"/>
  <c r="Q2036" i="62"/>
  <c r="Q2035" i="62"/>
  <c r="Q2034" i="62"/>
  <c r="Q2033" i="62"/>
  <c r="Q2032" i="62"/>
  <c r="Q2031" i="62"/>
  <c r="Q2030" i="62"/>
  <c r="Q2029" i="62"/>
  <c r="Q2028" i="62"/>
  <c r="Q2027" i="62"/>
  <c r="Q2026" i="62"/>
  <c r="Q2025" i="62"/>
  <c r="Q2024" i="62"/>
  <c r="Q2023" i="62"/>
  <c r="Q2022" i="62"/>
  <c r="Q2021" i="62"/>
  <c r="Q2020" i="62"/>
  <c r="Q2019" i="62"/>
  <c r="Q2018" i="62"/>
  <c r="Q2017" i="62"/>
  <c r="Q2016" i="62"/>
  <c r="Q2015" i="62"/>
  <c r="Q2014" i="62"/>
  <c r="Q2013" i="62"/>
  <c r="Q2012" i="62"/>
  <c r="Q2011" i="62"/>
  <c r="Q2010" i="62"/>
  <c r="Q2009" i="62"/>
  <c r="Q2008" i="62"/>
  <c r="Q2007" i="62"/>
  <c r="Q2006" i="62"/>
  <c r="Q2005" i="62"/>
  <c r="Q2004" i="62"/>
  <c r="Q2003" i="62"/>
  <c r="Q2002" i="62"/>
  <c r="Q2001" i="62"/>
  <c r="Q2000" i="62"/>
  <c r="Q1999" i="62"/>
  <c r="Q1998" i="62"/>
  <c r="Q1997" i="62"/>
  <c r="Q1996" i="62"/>
  <c r="Q1995" i="62"/>
  <c r="Q1994" i="62"/>
  <c r="Q1993" i="62"/>
  <c r="Q1992" i="62"/>
  <c r="Q1991" i="62"/>
  <c r="Q1990" i="62"/>
  <c r="Q1989" i="62"/>
  <c r="Q1988" i="62"/>
  <c r="Q1987" i="62"/>
  <c r="Q1986" i="62"/>
  <c r="Q1985" i="62"/>
  <c r="Q1984" i="62"/>
  <c r="Q1983" i="62"/>
  <c r="Q1982" i="62"/>
  <c r="Q1981" i="62"/>
  <c r="Q1980" i="62"/>
  <c r="Q1979" i="62"/>
  <c r="Q1978" i="62"/>
  <c r="Q1977" i="62"/>
  <c r="Q1976" i="62"/>
  <c r="Q1975" i="62"/>
  <c r="Q1974" i="62"/>
  <c r="Q1973" i="62"/>
  <c r="Q1972" i="62"/>
  <c r="Q1971" i="62"/>
  <c r="Q1970" i="62"/>
  <c r="Q1969" i="62"/>
  <c r="Q1968" i="62"/>
  <c r="Q1967" i="62"/>
  <c r="Q1966" i="62"/>
  <c r="Q1965" i="62"/>
  <c r="Q1964" i="62"/>
  <c r="Q1963" i="62"/>
  <c r="Q1962" i="62"/>
  <c r="Q1961" i="62"/>
  <c r="Q1960" i="62"/>
  <c r="Q1959" i="62"/>
  <c r="Q1958" i="62"/>
  <c r="Q1957" i="62"/>
  <c r="Q1956" i="62"/>
  <c r="Q1955" i="62"/>
  <c r="Q1954" i="62"/>
  <c r="Q1953" i="62"/>
  <c r="Q1952" i="62"/>
  <c r="Q1951" i="62"/>
  <c r="Q1950" i="62"/>
  <c r="Q1949" i="62"/>
  <c r="Q1948" i="62"/>
  <c r="Q1947" i="62"/>
  <c r="Q1946" i="62"/>
  <c r="Q1945" i="62"/>
  <c r="Q1944" i="62"/>
  <c r="Q1943" i="62"/>
  <c r="Q1942" i="62"/>
  <c r="Q1941" i="62"/>
  <c r="Q1940" i="62"/>
  <c r="Q1939" i="62"/>
  <c r="Q1938" i="62"/>
  <c r="Q1937" i="62"/>
  <c r="Q1936" i="62"/>
  <c r="Q1935" i="62"/>
  <c r="Q1934" i="62"/>
  <c r="Q1933" i="62"/>
  <c r="Q1932" i="62"/>
  <c r="Q1931" i="62"/>
  <c r="Q1930" i="62"/>
  <c r="Q1929" i="62"/>
  <c r="Q1928" i="62"/>
  <c r="Q1927" i="62"/>
  <c r="Q1926" i="62"/>
  <c r="Q1925" i="62"/>
  <c r="Q1924" i="62"/>
  <c r="Q1923" i="62"/>
  <c r="Q1922" i="62"/>
  <c r="Q1921" i="62"/>
  <c r="Q1920" i="62"/>
  <c r="Q1919" i="62"/>
  <c r="Q1918" i="62"/>
  <c r="Q1917" i="62"/>
  <c r="Q1916" i="62"/>
  <c r="Q1915" i="62"/>
  <c r="Q1914" i="62"/>
  <c r="Q1913" i="62"/>
  <c r="Q1912" i="62"/>
  <c r="Q1911" i="62"/>
  <c r="Q1910" i="62"/>
  <c r="Q1909" i="62"/>
  <c r="Q1908" i="62"/>
  <c r="Q1907" i="62"/>
  <c r="Q1906" i="62"/>
  <c r="Q1905" i="62"/>
  <c r="Q1904" i="62"/>
  <c r="Q1903" i="62"/>
  <c r="Q1902" i="62"/>
  <c r="Q1901" i="62"/>
  <c r="Q1900" i="62"/>
  <c r="Q1899" i="62"/>
  <c r="Q1898" i="62"/>
  <c r="Q1897" i="62"/>
  <c r="Q1896" i="62"/>
  <c r="Q1895" i="62"/>
  <c r="Q1894" i="62"/>
  <c r="Q1893" i="62"/>
  <c r="Q1892" i="62"/>
  <c r="Q1891" i="62"/>
  <c r="Q1890" i="62"/>
  <c r="Q1889" i="62"/>
  <c r="Q1888" i="62"/>
  <c r="Q1887" i="62"/>
  <c r="Q1886" i="62"/>
  <c r="Q1885" i="62"/>
  <c r="Q1884" i="62"/>
  <c r="Q1883" i="62"/>
  <c r="Q1882" i="62"/>
  <c r="Q1881" i="62"/>
  <c r="Q1880" i="62"/>
  <c r="Q1879" i="62"/>
  <c r="Q1878" i="62"/>
  <c r="Q1877" i="62"/>
  <c r="Q1876" i="62"/>
  <c r="Q1875" i="62"/>
  <c r="Q1874" i="62"/>
  <c r="Q1873" i="62"/>
  <c r="Q1872" i="62"/>
  <c r="Q1871" i="62"/>
  <c r="Q1870" i="62"/>
  <c r="Q1869" i="62"/>
  <c r="Q1868" i="62"/>
  <c r="Q1867" i="62"/>
  <c r="Q1866" i="62"/>
  <c r="Q1865" i="62"/>
  <c r="Q1864" i="62"/>
  <c r="Q1863" i="62"/>
  <c r="Q1862" i="62"/>
  <c r="Q1861" i="62"/>
  <c r="Q1860" i="62"/>
  <c r="Q1859" i="62"/>
  <c r="Q1858" i="62"/>
  <c r="Q1857" i="62"/>
  <c r="Q1856" i="62"/>
  <c r="Q1855" i="62"/>
  <c r="Q1854" i="62"/>
  <c r="Q1853" i="62"/>
  <c r="Q1852" i="62"/>
  <c r="Q1851" i="62"/>
  <c r="Q1850" i="62"/>
  <c r="Q1849" i="62"/>
  <c r="Q1848" i="62"/>
  <c r="Q1847" i="62"/>
  <c r="Q1846" i="62"/>
  <c r="Q1845" i="62"/>
  <c r="Q1844" i="62"/>
  <c r="Q1843" i="62"/>
  <c r="Q1842" i="62"/>
  <c r="Q1841" i="62"/>
  <c r="Q1840" i="62"/>
  <c r="Q1839" i="62"/>
  <c r="Q1838" i="62"/>
  <c r="Q1837" i="62"/>
  <c r="Q1836" i="62"/>
  <c r="Q1835" i="62"/>
  <c r="Q1834" i="62"/>
  <c r="Q1833" i="62"/>
  <c r="Q1832" i="62"/>
  <c r="Q1831" i="62"/>
  <c r="Q1830" i="62"/>
  <c r="Q1829" i="62"/>
  <c r="Q1828" i="62"/>
  <c r="Q1827" i="62"/>
  <c r="Q1826" i="62"/>
  <c r="Q1825" i="62"/>
  <c r="Q1824" i="62"/>
  <c r="Q1823" i="62"/>
  <c r="Q1822" i="62"/>
  <c r="Q1821" i="62"/>
  <c r="Q1820" i="62"/>
  <c r="Q1819" i="62"/>
  <c r="Q1818" i="62"/>
  <c r="Q1817" i="62"/>
  <c r="Q1816" i="62"/>
  <c r="Q1815" i="62"/>
  <c r="Q1814" i="62"/>
  <c r="Q1813" i="62"/>
  <c r="Q1812" i="62"/>
  <c r="Q1811" i="62"/>
  <c r="Q1810" i="62"/>
  <c r="Q1809" i="62"/>
  <c r="Q1808" i="62"/>
  <c r="Q1807" i="62"/>
  <c r="Q1806" i="62"/>
  <c r="Q1805" i="62"/>
  <c r="Q1804" i="62"/>
  <c r="Q1803" i="62"/>
  <c r="Q1802" i="62"/>
  <c r="Q1801" i="62"/>
  <c r="Q1800" i="62"/>
  <c r="Q1799" i="62"/>
  <c r="Q1798" i="62"/>
  <c r="Q1797" i="62"/>
  <c r="Q1796" i="62"/>
  <c r="Q1795" i="62"/>
  <c r="Q1794" i="62"/>
  <c r="Q1793" i="62"/>
  <c r="Q1792" i="62"/>
  <c r="Q1791" i="62"/>
  <c r="Q1790" i="62"/>
  <c r="Q1789" i="62"/>
  <c r="Q1788" i="62"/>
  <c r="Q1787" i="62"/>
  <c r="Q1786" i="62"/>
  <c r="Q1785" i="62"/>
  <c r="Q1784" i="62"/>
  <c r="Q1783" i="62"/>
  <c r="Q1782" i="62"/>
  <c r="Q1781" i="62"/>
  <c r="Q1780" i="62"/>
  <c r="Q1779" i="62"/>
  <c r="Q1778" i="62"/>
  <c r="Q1777" i="62"/>
  <c r="Q1776" i="62"/>
  <c r="Q1775" i="62"/>
  <c r="Q1774" i="62"/>
  <c r="Q1773" i="62"/>
  <c r="Q1772" i="62"/>
  <c r="Q1771" i="62"/>
  <c r="Q1770" i="62"/>
  <c r="Q1769" i="62"/>
  <c r="Q1768" i="62"/>
  <c r="Q1767" i="62"/>
  <c r="Q1766" i="62"/>
  <c r="Q1765" i="62"/>
  <c r="Q1764" i="62"/>
  <c r="Q1763" i="62"/>
  <c r="Q1762" i="62"/>
  <c r="Q1761" i="62"/>
  <c r="Q1760" i="62"/>
  <c r="Q1759" i="62"/>
  <c r="Q1758" i="62"/>
  <c r="Q1757" i="62"/>
  <c r="Q1756" i="62"/>
  <c r="Q1755" i="62"/>
  <c r="Q1754" i="62"/>
  <c r="Q1753" i="62"/>
  <c r="Q1752" i="62"/>
  <c r="Q1751" i="62"/>
  <c r="Q1750" i="62"/>
  <c r="Q1749" i="62"/>
  <c r="Q1748" i="62"/>
  <c r="Q1747" i="62"/>
  <c r="Q1746" i="62"/>
  <c r="Q1745" i="62"/>
  <c r="Q1744" i="62"/>
  <c r="Q1743" i="62"/>
  <c r="Q1742" i="62"/>
  <c r="Q1741" i="62"/>
  <c r="Q1740" i="62"/>
  <c r="Q1739" i="62"/>
  <c r="Q1738" i="62"/>
  <c r="Q1737" i="62"/>
  <c r="Q1736" i="62"/>
  <c r="Q1735" i="62"/>
  <c r="Q1734" i="62"/>
  <c r="Q1733" i="62"/>
  <c r="Q1732" i="62"/>
  <c r="Q1731" i="62"/>
  <c r="Q1730" i="62"/>
  <c r="Q1729" i="62"/>
  <c r="Q1728" i="62"/>
  <c r="Q1727" i="62"/>
  <c r="Q1726" i="62"/>
  <c r="Q1725" i="62"/>
  <c r="Q1724" i="62"/>
  <c r="Q1723" i="62"/>
  <c r="Q1722" i="62"/>
  <c r="Q1721" i="62"/>
  <c r="Q1720" i="62"/>
  <c r="Q1719" i="62"/>
  <c r="Q1718" i="62"/>
  <c r="Q1717" i="62"/>
  <c r="Q1716" i="62"/>
  <c r="Q1715" i="62"/>
  <c r="Q1714" i="62"/>
  <c r="Q1713" i="62"/>
  <c r="Q1712" i="62"/>
  <c r="Q1711" i="62"/>
  <c r="Q1710" i="62"/>
  <c r="Q1709" i="62"/>
  <c r="Q1708" i="62"/>
  <c r="Q1707" i="62"/>
  <c r="Q1706" i="62"/>
  <c r="Q1705" i="62"/>
  <c r="Q1704" i="62"/>
  <c r="Q1703" i="62"/>
  <c r="Q1702" i="62"/>
  <c r="Q1701" i="62"/>
  <c r="Q1700" i="62"/>
  <c r="Q1699" i="62"/>
  <c r="Q1698" i="62"/>
  <c r="Q1697" i="62"/>
  <c r="Q1696" i="62"/>
  <c r="Q1695" i="62"/>
  <c r="Q1694" i="62"/>
  <c r="Q1693" i="62"/>
  <c r="Q1692" i="62"/>
  <c r="Q1691" i="62"/>
  <c r="Q1690" i="62"/>
  <c r="Q1689" i="62"/>
  <c r="Q1688" i="62"/>
  <c r="Q1687" i="62"/>
  <c r="Q1686" i="62"/>
  <c r="Q1685" i="62"/>
  <c r="Q1684" i="62"/>
  <c r="Q1683" i="62"/>
  <c r="Q1682" i="62"/>
  <c r="Q1681" i="62"/>
  <c r="Q1680" i="62"/>
  <c r="Q1679" i="62"/>
  <c r="Q1678" i="62"/>
  <c r="Q1677" i="62"/>
  <c r="Q1676" i="62"/>
  <c r="Q1675" i="62"/>
  <c r="Q1674" i="62"/>
  <c r="Q1673" i="62"/>
  <c r="Q1672" i="62"/>
  <c r="Q1671" i="62"/>
  <c r="Q1670" i="62"/>
  <c r="Q1669" i="62"/>
  <c r="Q1668" i="62"/>
  <c r="Q1667" i="62"/>
  <c r="Q1666" i="62"/>
  <c r="Q1665" i="62"/>
  <c r="Q1664" i="62"/>
  <c r="Q1663" i="62"/>
  <c r="Q1662" i="62"/>
  <c r="Q1661" i="62"/>
  <c r="Q1660" i="62"/>
  <c r="Q1659" i="62"/>
  <c r="Q1658" i="62"/>
  <c r="Q1657" i="62"/>
  <c r="Q1656" i="62"/>
  <c r="Q1655" i="62"/>
  <c r="Q1654" i="62"/>
  <c r="Q1653" i="62"/>
  <c r="Q1652" i="62"/>
  <c r="Q1651" i="62"/>
  <c r="Q1650" i="62"/>
  <c r="Q1649" i="62"/>
  <c r="Q1648" i="62"/>
  <c r="Q1647" i="62"/>
  <c r="Q1646" i="62"/>
  <c r="Q1645" i="62"/>
  <c r="Q1644" i="62"/>
  <c r="Q1643" i="62"/>
  <c r="Q1642" i="62"/>
  <c r="Q1641" i="62"/>
  <c r="Q1640" i="62"/>
  <c r="Q1639" i="62"/>
  <c r="Q1638" i="62"/>
  <c r="Q1637" i="62"/>
  <c r="Q1636" i="62"/>
  <c r="Q1635" i="62"/>
  <c r="Q1634" i="62"/>
  <c r="Q1633" i="62"/>
  <c r="Q1632" i="62"/>
  <c r="Q1631" i="62"/>
  <c r="Q1630" i="62"/>
  <c r="Q1629" i="62"/>
  <c r="Q1628" i="62"/>
  <c r="Q1627" i="62"/>
  <c r="Q1626" i="62"/>
  <c r="Q1625" i="62"/>
  <c r="Q1624" i="62"/>
  <c r="Q1623" i="62"/>
  <c r="Q1622" i="62"/>
  <c r="Q1621" i="62"/>
  <c r="Q1620" i="62"/>
  <c r="Q1619" i="62"/>
  <c r="Q1618" i="62"/>
  <c r="Q1617" i="62"/>
  <c r="Q1616" i="62"/>
  <c r="Q1615" i="62"/>
  <c r="Q1614" i="62"/>
  <c r="Q1613" i="62"/>
  <c r="Q1612" i="62"/>
  <c r="Q1611" i="62"/>
  <c r="Q1610" i="62"/>
  <c r="Q1609" i="62"/>
  <c r="Q1608" i="62"/>
  <c r="Q1607" i="62"/>
  <c r="Q1606" i="62"/>
  <c r="Q1605" i="62"/>
  <c r="Q1604" i="62"/>
  <c r="Q1603" i="62"/>
  <c r="Q1602" i="62"/>
  <c r="Q1601" i="62"/>
  <c r="Q1600" i="62"/>
  <c r="Q1599" i="62"/>
  <c r="Q1598" i="62"/>
  <c r="Q1597" i="62"/>
  <c r="Q1596" i="62"/>
  <c r="Q1595" i="62"/>
  <c r="Q1594" i="62"/>
  <c r="Q1593" i="62"/>
  <c r="Q1592" i="62"/>
  <c r="Q1591" i="62"/>
  <c r="Q1590" i="62"/>
  <c r="Q1589" i="62"/>
  <c r="Q1588" i="62"/>
  <c r="Q1587" i="62"/>
  <c r="Q1586" i="62"/>
  <c r="Q1585" i="62"/>
  <c r="Q1584" i="62"/>
  <c r="Q1583" i="62"/>
  <c r="Q1582" i="62"/>
  <c r="Q1581" i="62"/>
  <c r="Q1580" i="62"/>
  <c r="Q1579" i="62"/>
  <c r="Q1578" i="62"/>
  <c r="Q1577" i="62"/>
  <c r="Q1576" i="62"/>
  <c r="Q1575" i="62"/>
  <c r="Q1574" i="62"/>
  <c r="Q1573" i="62"/>
  <c r="Q1572" i="62"/>
  <c r="Q1571" i="62"/>
  <c r="Q1570" i="62"/>
  <c r="Q1569" i="62"/>
  <c r="Q1568" i="62"/>
  <c r="Q1567" i="62"/>
  <c r="Q1566" i="62"/>
  <c r="Q1565" i="62"/>
  <c r="Q1564" i="62"/>
  <c r="Q1563" i="62"/>
  <c r="Q1562" i="62"/>
  <c r="Q1561" i="62"/>
  <c r="Q1560" i="62"/>
  <c r="Q1559" i="62"/>
  <c r="Q1558" i="62"/>
  <c r="Q1557" i="62"/>
  <c r="Q1556" i="62"/>
  <c r="Q1555" i="62"/>
  <c r="Q1554" i="62"/>
  <c r="Q1553" i="62"/>
  <c r="Q1552" i="62"/>
  <c r="Q1551" i="62"/>
  <c r="Q1550" i="62"/>
  <c r="Q1549" i="62"/>
  <c r="Q1548" i="62"/>
  <c r="Q1547" i="62"/>
  <c r="Q1546" i="62"/>
  <c r="Q1545" i="62"/>
  <c r="Q1544" i="62"/>
  <c r="Q1543" i="62"/>
  <c r="Q1542" i="62"/>
  <c r="Q1541" i="62"/>
  <c r="Q1540" i="62"/>
  <c r="Q1539" i="62"/>
  <c r="Q1538" i="62"/>
  <c r="Q1537" i="62"/>
  <c r="Q1536" i="62"/>
  <c r="Q1535" i="62"/>
  <c r="Q1534" i="62"/>
  <c r="Q1533" i="62"/>
  <c r="Q1532" i="62"/>
  <c r="Q1531" i="62"/>
  <c r="Q1530" i="62"/>
  <c r="Q1529" i="62"/>
  <c r="Q1528" i="62"/>
  <c r="Q1527" i="62"/>
  <c r="Q1526" i="62"/>
  <c r="Q1525" i="62"/>
  <c r="Q1524" i="62"/>
  <c r="Q1523" i="62"/>
  <c r="Q1522" i="62"/>
  <c r="Q1521" i="62"/>
  <c r="Q1520" i="62"/>
  <c r="Q1519" i="62"/>
  <c r="Q1518" i="62"/>
  <c r="Q1517" i="62"/>
  <c r="Q1516" i="62"/>
  <c r="Q1515" i="62"/>
  <c r="Q1514" i="62"/>
  <c r="Q1513" i="62"/>
  <c r="Q1512" i="62"/>
  <c r="Q1511" i="62"/>
  <c r="Q1510" i="62"/>
  <c r="Q1509" i="62"/>
  <c r="Q1508" i="62"/>
  <c r="Q1507" i="62"/>
  <c r="Q1506" i="62"/>
  <c r="Q1505" i="62"/>
  <c r="Q1504" i="62"/>
  <c r="Q1503" i="62"/>
  <c r="Q1502" i="62"/>
  <c r="Q1501" i="62"/>
  <c r="Q1500" i="62"/>
  <c r="Q1499" i="62"/>
  <c r="Q1498" i="62"/>
  <c r="Q1497" i="62"/>
  <c r="Q1496" i="62"/>
  <c r="Q1495" i="62"/>
  <c r="Q1494" i="62"/>
  <c r="Q1493" i="62"/>
  <c r="Q1492" i="62"/>
  <c r="Q1491" i="62"/>
  <c r="Q1490" i="62"/>
  <c r="Q1489" i="62"/>
  <c r="Q1488" i="62"/>
  <c r="Q1487" i="62"/>
  <c r="Q1486" i="62"/>
  <c r="Q1485" i="62"/>
  <c r="Q1484" i="62"/>
  <c r="Q1483" i="62"/>
  <c r="Q1482" i="62"/>
  <c r="Q1481" i="62"/>
  <c r="Q1480" i="62"/>
  <c r="Q1479" i="62"/>
  <c r="Q1478" i="62"/>
  <c r="Q1477" i="62"/>
  <c r="Q1476" i="62"/>
  <c r="Q1475" i="62"/>
  <c r="Q1474" i="62"/>
  <c r="Q1473" i="62"/>
  <c r="Q1472" i="62"/>
  <c r="Q1471" i="62"/>
  <c r="Q1470" i="62"/>
  <c r="Q1469" i="62"/>
  <c r="Q1468" i="62"/>
  <c r="Q1467" i="62"/>
  <c r="Q1466" i="62"/>
  <c r="Q1465" i="62"/>
  <c r="Q1464" i="62"/>
  <c r="Q1463" i="62"/>
  <c r="Q1462" i="62"/>
  <c r="Q1461" i="62"/>
  <c r="Q1460" i="62"/>
  <c r="Q1459" i="62"/>
  <c r="Q1458" i="62"/>
  <c r="Q1457" i="62"/>
  <c r="Q1456" i="62"/>
  <c r="Q1455" i="62"/>
  <c r="Q1454" i="62"/>
  <c r="Q1453" i="62"/>
  <c r="Q1452" i="62"/>
  <c r="Q1451" i="62"/>
  <c r="Q1450" i="62"/>
  <c r="Q1449" i="62"/>
  <c r="Q1448" i="62"/>
  <c r="Q1447" i="62"/>
  <c r="Q1446" i="62"/>
  <c r="Q1445" i="62"/>
  <c r="Q1444" i="62"/>
  <c r="Q1443" i="62"/>
  <c r="Q1442" i="62"/>
  <c r="Q1441" i="62"/>
  <c r="Q1440" i="62"/>
  <c r="Q1439" i="62"/>
  <c r="Q1438" i="62"/>
  <c r="Q1437" i="62"/>
  <c r="Q1436" i="62"/>
  <c r="Q1435" i="62"/>
  <c r="Q1434" i="62"/>
  <c r="Q1433" i="62"/>
  <c r="Q1432" i="62"/>
  <c r="Q1431" i="62"/>
  <c r="Q1430" i="62"/>
  <c r="Q1429" i="62"/>
  <c r="Q1428" i="62"/>
  <c r="Q1427" i="62"/>
  <c r="Q1426" i="62"/>
  <c r="Q1425" i="62"/>
  <c r="Q1424" i="62"/>
  <c r="Q1423" i="62"/>
  <c r="Q1422" i="62"/>
  <c r="Q1421" i="62"/>
  <c r="Q1420" i="62"/>
  <c r="Q1419" i="62"/>
  <c r="Q1418" i="62"/>
  <c r="Q1417" i="62"/>
  <c r="Q1416" i="62"/>
  <c r="Q1415" i="62"/>
  <c r="Q1414" i="62"/>
  <c r="Q1413" i="62"/>
  <c r="Q1412" i="62"/>
  <c r="Q1411" i="62"/>
  <c r="Q1410" i="62"/>
  <c r="Q1409" i="62"/>
  <c r="Q1408" i="62"/>
  <c r="Q1407" i="62"/>
  <c r="Q1406" i="62"/>
  <c r="Q1405" i="62"/>
  <c r="Q1404" i="62"/>
  <c r="Q1403" i="62"/>
  <c r="Q1402" i="62"/>
  <c r="Q1401" i="62"/>
  <c r="Q1400" i="62"/>
  <c r="Q1399" i="62"/>
  <c r="Q1398" i="62"/>
  <c r="Q1397" i="62"/>
  <c r="Q1396" i="62"/>
  <c r="Q1395" i="62"/>
  <c r="Q1394" i="62"/>
  <c r="Q1393" i="62"/>
  <c r="Q1392" i="62"/>
  <c r="Q1391" i="62"/>
  <c r="Q1390" i="62"/>
  <c r="Q1389" i="62"/>
  <c r="Q1388" i="62"/>
  <c r="Q1387" i="62"/>
  <c r="Q1386" i="62"/>
  <c r="Q1385" i="62"/>
  <c r="Q1384" i="62"/>
  <c r="Q1383" i="62"/>
  <c r="Q1382" i="62"/>
  <c r="Q1381" i="62"/>
  <c r="Q1380" i="62"/>
  <c r="Q1379" i="62"/>
  <c r="Q1378" i="62"/>
  <c r="Q1377" i="62"/>
  <c r="Q1376" i="62"/>
  <c r="Q1375" i="62"/>
  <c r="Q1374" i="62"/>
  <c r="Q1373" i="62"/>
  <c r="Q1372" i="62"/>
  <c r="Q1371" i="62"/>
  <c r="Q1370" i="62"/>
  <c r="Q1369" i="62"/>
  <c r="Q1368" i="62"/>
  <c r="Q1367" i="62"/>
  <c r="Q1366" i="62"/>
  <c r="Q1365" i="62"/>
  <c r="Q1364" i="62"/>
  <c r="Q1363" i="62"/>
  <c r="Q1362" i="62"/>
  <c r="Q1361" i="62"/>
  <c r="Q1360" i="62"/>
  <c r="Q1359" i="62"/>
  <c r="Q1358" i="62"/>
  <c r="Q1357" i="62"/>
  <c r="Q1356" i="62"/>
  <c r="Q1355" i="62"/>
  <c r="Q1354" i="62"/>
  <c r="Q1353" i="62"/>
  <c r="Q1352" i="62"/>
  <c r="Q1351" i="62"/>
  <c r="Q1350" i="62"/>
  <c r="Q1349" i="62"/>
  <c r="Q1348" i="62"/>
  <c r="Q1347" i="62"/>
  <c r="Q1346" i="62"/>
  <c r="Q1345" i="62"/>
  <c r="Q1344" i="62"/>
  <c r="Q1343" i="62"/>
  <c r="Q1342" i="62"/>
  <c r="Q1341" i="62"/>
  <c r="Q1340" i="62"/>
  <c r="Q1339" i="62"/>
  <c r="Q1338" i="62"/>
  <c r="Q1337" i="62"/>
  <c r="Q1336" i="62"/>
  <c r="Q1335" i="62"/>
  <c r="Q1334" i="62"/>
  <c r="Q1333" i="62"/>
  <c r="Q1332" i="62"/>
  <c r="Q1331" i="62"/>
  <c r="Q1330" i="62"/>
  <c r="Q1329" i="62"/>
  <c r="Q1328" i="62"/>
  <c r="Q1327" i="62"/>
  <c r="Q1326" i="62"/>
  <c r="Q1325" i="62"/>
  <c r="Q1324" i="62"/>
  <c r="Q1323" i="62"/>
  <c r="Q1322" i="62"/>
  <c r="Q1321" i="62"/>
  <c r="Q1320" i="62"/>
  <c r="Q1319" i="62"/>
  <c r="Q1318" i="62"/>
  <c r="Q1317" i="62"/>
  <c r="Q1316" i="62"/>
  <c r="Q1315" i="62"/>
  <c r="Q1314" i="62"/>
  <c r="Q1313" i="62"/>
  <c r="Q1312" i="62"/>
  <c r="Q1311" i="62"/>
  <c r="Q1310" i="62"/>
  <c r="Q1309" i="62"/>
  <c r="Q1308" i="62"/>
  <c r="Q1307" i="62"/>
  <c r="Q1306" i="62"/>
  <c r="Q1305" i="62"/>
  <c r="Q1304" i="62"/>
  <c r="Q1303" i="62"/>
  <c r="Q1302" i="62"/>
  <c r="Q1301" i="62"/>
  <c r="Q1300" i="62"/>
  <c r="Q1299" i="62"/>
  <c r="Q1298" i="62"/>
  <c r="Q1297" i="62"/>
  <c r="Q1296" i="62"/>
  <c r="Q1295" i="62"/>
  <c r="Q1294" i="62"/>
  <c r="Q1293" i="62"/>
  <c r="Q1292" i="62"/>
  <c r="Q1291" i="62"/>
  <c r="Q1290" i="62"/>
  <c r="Q1289" i="62"/>
  <c r="Q1288" i="62"/>
  <c r="Q1287" i="62"/>
  <c r="Q1286" i="62"/>
  <c r="Q1285" i="62"/>
  <c r="Q1284" i="62"/>
  <c r="Q1283" i="62"/>
  <c r="Q1282" i="62"/>
  <c r="Q1281" i="62"/>
  <c r="Q1280" i="62"/>
  <c r="Q1279" i="62"/>
  <c r="Q1278" i="62"/>
  <c r="Q1277" i="62"/>
  <c r="Q1276" i="62"/>
  <c r="Q1275" i="62"/>
  <c r="Q1274" i="62"/>
  <c r="Q1273" i="62"/>
  <c r="Q1272" i="62"/>
  <c r="Q1271" i="62"/>
  <c r="Q1270" i="62"/>
  <c r="Q1269" i="62"/>
  <c r="Q1268" i="62"/>
  <c r="Q1267" i="62"/>
  <c r="Q1266" i="62"/>
  <c r="Q1265" i="62"/>
  <c r="Q1264" i="62"/>
  <c r="Q1263" i="62"/>
  <c r="Q1262" i="62"/>
  <c r="Q1261" i="62"/>
  <c r="Q1260" i="62"/>
  <c r="Q1259" i="62"/>
  <c r="Q1258" i="62"/>
  <c r="Q1257" i="62"/>
  <c r="Q1256" i="62"/>
  <c r="Q1255" i="62"/>
  <c r="Q1254" i="62"/>
  <c r="Q1253" i="62"/>
  <c r="Q1252" i="62"/>
  <c r="Q1251" i="62"/>
  <c r="Q1250" i="62"/>
  <c r="Q1249" i="62"/>
  <c r="Q1248" i="62"/>
  <c r="Q1247" i="62"/>
  <c r="Q1246" i="62"/>
  <c r="Q1245" i="62"/>
  <c r="Q1244" i="62"/>
  <c r="Q1243" i="62"/>
  <c r="Q1242" i="62"/>
  <c r="Q1241" i="62"/>
  <c r="Q1240" i="62"/>
  <c r="Q1239" i="62"/>
  <c r="Q1238" i="62"/>
  <c r="Q1237" i="62"/>
  <c r="Q1236" i="62"/>
  <c r="Q1235" i="62"/>
  <c r="Q1234" i="62"/>
  <c r="Q1233" i="62"/>
  <c r="Q1232" i="62"/>
  <c r="Q1231" i="62"/>
  <c r="Q1230" i="62"/>
  <c r="Q1229" i="62"/>
  <c r="Q1228" i="62"/>
  <c r="Q1227" i="62"/>
  <c r="Q1226" i="62"/>
  <c r="Q1225" i="62"/>
  <c r="Q1224" i="62"/>
  <c r="Q1223" i="62"/>
  <c r="Q1222" i="62"/>
  <c r="Q1221" i="62"/>
  <c r="Q1220" i="62"/>
  <c r="Q1219" i="62"/>
  <c r="Q1218" i="62"/>
  <c r="Q1217" i="62"/>
  <c r="Q1216" i="62"/>
  <c r="Q1215" i="62"/>
  <c r="Q1214" i="62"/>
  <c r="Q1213" i="62"/>
  <c r="Q1212" i="62"/>
  <c r="Q1211" i="62"/>
  <c r="Q1210" i="62"/>
  <c r="Q1209" i="62"/>
  <c r="Q1208" i="62"/>
  <c r="Q1207" i="62"/>
  <c r="Q1206" i="62"/>
  <c r="Q1205" i="62"/>
  <c r="Q1204" i="62"/>
  <c r="Q1203" i="62"/>
  <c r="Q1202" i="62"/>
  <c r="Q1201" i="62"/>
  <c r="Q1200" i="62"/>
  <c r="Q1199" i="62"/>
  <c r="Q1198" i="62"/>
  <c r="Q1197" i="62"/>
  <c r="Q1196" i="62"/>
  <c r="Q1195" i="62"/>
  <c r="Q1194" i="62"/>
  <c r="Q1193" i="62"/>
  <c r="Q1192" i="62"/>
  <c r="Q1191" i="62"/>
  <c r="Q1190" i="62"/>
  <c r="Q1189" i="62"/>
  <c r="Q1188" i="62"/>
  <c r="Q1187" i="62"/>
  <c r="Q1186" i="62"/>
  <c r="Q1185" i="62"/>
  <c r="Q1184" i="62"/>
  <c r="Q1183" i="62"/>
  <c r="Q1182" i="62"/>
  <c r="Q1181" i="62"/>
  <c r="Q1180" i="62"/>
  <c r="Q1179" i="62"/>
  <c r="Q1178" i="62"/>
  <c r="Q1177" i="62"/>
  <c r="Q1176" i="62"/>
  <c r="Q1175" i="62"/>
  <c r="Q1174" i="62"/>
  <c r="Q1173" i="62"/>
  <c r="Q1172" i="62"/>
  <c r="Q1171" i="62"/>
  <c r="Q1170" i="62"/>
  <c r="Q1169" i="62"/>
  <c r="Q1168" i="62"/>
  <c r="Q1167" i="62"/>
  <c r="Q1166" i="62"/>
  <c r="Q1165" i="62"/>
  <c r="Q1164" i="62"/>
  <c r="Q1163" i="62"/>
  <c r="Q1162" i="62"/>
  <c r="Q1161" i="62"/>
  <c r="Q1160" i="62"/>
  <c r="Q1159" i="62"/>
  <c r="Q1158" i="62"/>
  <c r="Q1157" i="62"/>
  <c r="Q1156" i="62"/>
  <c r="Q1155" i="62"/>
  <c r="Q1154" i="62"/>
  <c r="Q1153" i="62"/>
  <c r="Q1152" i="62"/>
  <c r="Q1151" i="62"/>
  <c r="Q1150" i="62"/>
  <c r="Q1149" i="62"/>
  <c r="Q1148" i="62"/>
  <c r="Q1147" i="62"/>
  <c r="Q1146" i="62"/>
  <c r="Q1145" i="62"/>
  <c r="Q1144" i="62"/>
  <c r="Q1143" i="62"/>
  <c r="Q1142" i="62"/>
  <c r="Q1141" i="62"/>
  <c r="Q1140" i="62"/>
  <c r="Q1139" i="62"/>
  <c r="Q1138" i="62"/>
  <c r="Q1137" i="62"/>
  <c r="Q1136" i="62"/>
  <c r="Q1135" i="62"/>
  <c r="Q1134" i="62"/>
  <c r="Q1133" i="62"/>
  <c r="Q1132" i="62"/>
  <c r="Q1131" i="62"/>
  <c r="Q1130" i="62"/>
  <c r="Q1129" i="62"/>
  <c r="Q1128" i="62"/>
  <c r="Q1127" i="62"/>
  <c r="Q1126" i="62"/>
  <c r="Q1125" i="62"/>
  <c r="Q1124" i="62"/>
  <c r="Q1123" i="62"/>
  <c r="Q1122" i="62"/>
  <c r="Q1121" i="62"/>
  <c r="Q1120" i="62"/>
  <c r="Q1119" i="62"/>
  <c r="Q1118" i="62"/>
  <c r="Q1117" i="62"/>
  <c r="Q1116" i="62"/>
  <c r="Q1115" i="62"/>
  <c r="Q1114" i="62"/>
  <c r="Q1113" i="62"/>
  <c r="Q1112" i="62"/>
  <c r="Q1111" i="62"/>
  <c r="Q1110" i="62"/>
  <c r="Q1109" i="62"/>
  <c r="Q1108" i="62"/>
  <c r="Q1107" i="62"/>
  <c r="Q1106" i="62"/>
  <c r="Q1105" i="62"/>
  <c r="Q1104" i="62"/>
  <c r="Q1103" i="62"/>
  <c r="Q1102" i="62"/>
  <c r="Q1101" i="62"/>
  <c r="Q1100" i="62"/>
  <c r="Q1099" i="62"/>
  <c r="Q1098" i="62"/>
  <c r="Q1097" i="62"/>
  <c r="Q1096" i="62"/>
  <c r="Q1095" i="62"/>
  <c r="Q1094" i="62"/>
  <c r="Q1093" i="62"/>
  <c r="Q1092" i="62"/>
  <c r="Q1091" i="62"/>
  <c r="Q1090" i="62"/>
  <c r="Q1089" i="62"/>
  <c r="Q1088" i="62"/>
  <c r="Q1087" i="62"/>
  <c r="Q1086" i="62"/>
  <c r="Q1085" i="62"/>
  <c r="Q1084" i="62"/>
  <c r="Q1083" i="62"/>
  <c r="Q1082" i="62"/>
  <c r="Q1081" i="62"/>
  <c r="Q1080" i="62"/>
  <c r="Q1079" i="62"/>
  <c r="Q1078" i="62"/>
  <c r="Q1077" i="62"/>
  <c r="Q1076" i="62"/>
  <c r="Q1075" i="62"/>
  <c r="Q1074" i="62"/>
  <c r="Q1073" i="62"/>
  <c r="Q1072" i="62"/>
  <c r="Q1071" i="62"/>
  <c r="Q1070" i="62"/>
  <c r="Q1069" i="62"/>
  <c r="Q1068" i="62"/>
  <c r="Q1067" i="62"/>
  <c r="Q1066" i="62"/>
  <c r="Q1065" i="62"/>
  <c r="Q1064" i="62"/>
  <c r="Q1063" i="62"/>
  <c r="Q1062" i="62"/>
  <c r="Q1061" i="62"/>
  <c r="Q1060" i="62"/>
  <c r="Q1059" i="62"/>
  <c r="Q1058" i="62"/>
  <c r="Q1057" i="62"/>
  <c r="Q1056" i="62"/>
  <c r="Q1055" i="62"/>
  <c r="Q1054" i="62"/>
  <c r="Q1053" i="62"/>
  <c r="Q1052" i="62"/>
  <c r="Q1051" i="62"/>
  <c r="Q1050" i="62"/>
  <c r="Q1049" i="62"/>
  <c r="Q1048" i="62"/>
  <c r="Q1047" i="62"/>
  <c r="Q1046" i="62"/>
  <c r="Q1045" i="62"/>
  <c r="Q1044" i="62"/>
  <c r="Q1043" i="62"/>
  <c r="Q1042" i="62"/>
  <c r="Q1041" i="62"/>
  <c r="Q1040" i="62"/>
  <c r="Q1039" i="62"/>
  <c r="Q1038" i="62"/>
  <c r="Q1037" i="62"/>
  <c r="Q1036" i="62"/>
  <c r="Q1035" i="62"/>
  <c r="Q1034" i="62"/>
  <c r="Q1033" i="62"/>
  <c r="Q1032" i="62"/>
  <c r="Q1031" i="62"/>
  <c r="Q1030" i="62"/>
  <c r="Q1029" i="62"/>
  <c r="Q1028" i="62"/>
  <c r="Q1027" i="62"/>
  <c r="Q1026" i="62"/>
  <c r="Q1025" i="62"/>
  <c r="Q1024" i="62"/>
  <c r="Q1023" i="62"/>
  <c r="Q1022" i="62"/>
  <c r="Q1021" i="62"/>
  <c r="Q1020" i="62"/>
  <c r="Q1019" i="62"/>
  <c r="Q1018" i="62"/>
  <c r="Q1017" i="62"/>
  <c r="Q1016" i="62"/>
  <c r="Q1015" i="62"/>
  <c r="Q1014" i="62"/>
  <c r="Q1013" i="62"/>
  <c r="Q1012" i="62"/>
  <c r="Q1011" i="62"/>
  <c r="Q1010" i="62"/>
  <c r="Q1009" i="62"/>
  <c r="Q1008" i="62"/>
  <c r="Q1007" i="62"/>
  <c r="Q1006" i="62"/>
  <c r="Q1005" i="62"/>
  <c r="Q1004" i="62"/>
  <c r="Q1003" i="62"/>
  <c r="Q1002" i="62"/>
  <c r="Q1001" i="62"/>
  <c r="Q1000" i="62"/>
  <c r="Q999" i="62"/>
  <c r="Q998" i="62"/>
  <c r="Q997" i="62"/>
  <c r="Q996" i="62"/>
  <c r="Q995" i="62"/>
  <c r="Q994" i="62"/>
  <c r="Q993" i="62"/>
  <c r="Q992" i="62"/>
  <c r="Q991" i="62"/>
  <c r="Q990" i="62"/>
  <c r="Q989" i="62"/>
  <c r="Q988" i="62"/>
  <c r="Q987" i="62"/>
  <c r="Q986" i="62"/>
  <c r="Q985" i="62"/>
  <c r="Q984" i="62"/>
  <c r="Q983" i="62"/>
  <c r="Q982" i="62"/>
  <c r="Q981" i="62"/>
  <c r="Q980" i="62"/>
  <c r="Q979" i="62"/>
  <c r="Q978" i="62"/>
  <c r="Q977" i="62"/>
  <c r="Q976" i="62"/>
  <c r="Q975" i="62"/>
  <c r="Q974" i="62"/>
  <c r="Q973" i="62"/>
  <c r="Q972" i="62"/>
  <c r="Q971" i="62"/>
  <c r="Q970" i="62"/>
  <c r="Q969" i="62"/>
  <c r="Q968" i="62"/>
  <c r="Q967" i="62"/>
  <c r="Q966" i="62"/>
  <c r="Q965" i="62"/>
  <c r="Q964" i="62"/>
  <c r="Q963" i="62"/>
  <c r="Q962" i="62"/>
  <c r="Q961" i="62"/>
  <c r="Q960" i="62"/>
  <c r="Q959" i="62"/>
  <c r="Q958" i="62"/>
  <c r="Q957" i="62"/>
  <c r="Q956" i="62"/>
  <c r="Q955" i="62"/>
  <c r="Q954" i="62"/>
  <c r="Q953" i="62"/>
  <c r="Q952" i="62"/>
  <c r="Q951" i="62"/>
  <c r="Q950" i="62"/>
  <c r="Q949" i="62"/>
  <c r="Q948" i="62"/>
  <c r="Q947" i="62"/>
  <c r="Q946" i="62"/>
  <c r="Q945" i="62"/>
  <c r="Q944" i="62"/>
  <c r="Q943" i="62"/>
  <c r="Q942" i="62"/>
  <c r="Q941" i="62"/>
  <c r="Q940" i="62"/>
  <c r="Q939" i="62"/>
  <c r="Q938" i="62"/>
  <c r="Q937" i="62"/>
  <c r="Q936" i="62"/>
  <c r="Q935" i="62"/>
  <c r="Q934" i="62"/>
  <c r="Q933" i="62"/>
  <c r="Q932" i="62"/>
  <c r="Q931" i="62"/>
  <c r="Q930" i="62"/>
  <c r="Q929" i="62"/>
  <c r="Q928" i="62"/>
  <c r="Q927" i="62"/>
  <c r="Q926" i="62"/>
  <c r="Q925" i="62"/>
  <c r="Q924" i="62"/>
  <c r="Q923" i="62"/>
  <c r="Q922" i="62"/>
  <c r="Q921" i="62"/>
  <c r="Q920" i="62"/>
  <c r="Q919" i="62"/>
  <c r="Q918" i="62"/>
  <c r="Q917" i="62"/>
  <c r="Q916" i="62"/>
  <c r="Q915" i="62"/>
  <c r="Q914" i="62"/>
  <c r="Q913" i="62"/>
  <c r="Q912" i="62"/>
  <c r="Q911" i="62"/>
  <c r="Q910" i="62"/>
  <c r="Q909" i="62"/>
  <c r="Q908" i="62"/>
  <c r="Q907" i="62"/>
  <c r="Q906" i="62"/>
  <c r="Q905" i="62"/>
  <c r="Q904" i="62"/>
  <c r="Q903" i="62"/>
  <c r="Q902" i="62"/>
  <c r="Q901" i="62"/>
  <c r="Q900" i="62"/>
  <c r="Q899" i="62"/>
  <c r="Q898" i="62"/>
  <c r="Q897" i="62"/>
  <c r="Q896" i="62"/>
  <c r="Q895" i="62"/>
  <c r="Q894" i="62"/>
  <c r="Q893" i="62"/>
  <c r="Q892" i="62"/>
  <c r="Q891" i="62"/>
  <c r="Q890" i="62"/>
  <c r="Q889" i="62"/>
  <c r="Q888" i="62"/>
  <c r="Q887" i="62"/>
  <c r="Q886" i="62"/>
  <c r="Q885" i="62"/>
  <c r="Q884" i="62"/>
  <c r="Q883" i="62"/>
  <c r="Q882" i="62"/>
  <c r="Q881" i="62"/>
  <c r="Q880" i="62"/>
  <c r="Q879" i="62"/>
  <c r="Q878" i="62"/>
  <c r="Q877" i="62"/>
  <c r="Q876" i="62"/>
  <c r="Q875" i="62"/>
  <c r="Q874" i="62"/>
  <c r="Q873" i="62"/>
  <c r="Q872" i="62"/>
  <c r="Q871" i="62"/>
  <c r="Q870" i="62"/>
  <c r="Q869" i="62"/>
  <c r="Q868" i="62"/>
  <c r="Q867" i="62"/>
  <c r="Q866" i="62"/>
  <c r="Q865" i="62"/>
  <c r="Q864" i="62"/>
  <c r="Q863" i="62"/>
  <c r="Q862" i="62"/>
  <c r="Q861" i="62"/>
  <c r="Q860" i="62"/>
  <c r="Q859" i="62"/>
  <c r="Q858" i="62"/>
  <c r="Q857" i="62"/>
  <c r="Q856" i="62"/>
  <c r="Q855" i="62"/>
  <c r="Q854" i="62"/>
  <c r="Q853" i="62"/>
  <c r="Q852" i="62"/>
  <c r="Q851" i="62"/>
  <c r="Q850" i="62"/>
  <c r="Q849" i="62"/>
  <c r="Q848" i="62"/>
  <c r="Q847" i="62"/>
  <c r="Q846" i="62"/>
  <c r="Q845" i="62"/>
  <c r="Q844" i="62"/>
  <c r="Q843" i="62"/>
  <c r="Q842" i="62"/>
  <c r="Q841" i="62"/>
  <c r="Q840" i="62"/>
  <c r="Q839" i="62"/>
  <c r="Q838" i="62"/>
  <c r="Q837" i="62"/>
  <c r="Q836" i="62"/>
  <c r="Q835" i="62"/>
  <c r="Q834" i="62"/>
  <c r="Q833" i="62"/>
  <c r="Q832" i="62"/>
  <c r="Q831" i="62"/>
  <c r="Q830" i="62"/>
  <c r="Q829" i="62"/>
  <c r="Q828" i="62"/>
  <c r="Q827" i="62"/>
  <c r="Q826" i="62"/>
  <c r="Q825" i="62"/>
  <c r="Q824" i="62"/>
  <c r="Q823" i="62"/>
  <c r="Q822" i="62"/>
  <c r="Q821" i="62"/>
  <c r="Q820" i="62"/>
  <c r="Q819" i="62"/>
  <c r="Q818" i="62"/>
  <c r="Q817" i="62"/>
  <c r="Q816" i="62"/>
  <c r="Q815" i="62"/>
  <c r="Q814" i="62"/>
  <c r="Q813" i="62"/>
  <c r="Q812" i="62"/>
  <c r="Q811" i="62"/>
  <c r="Q810" i="62"/>
  <c r="Q809" i="62"/>
  <c r="Q808" i="62"/>
  <c r="Q807" i="62"/>
  <c r="Q806" i="62"/>
  <c r="Q805" i="62"/>
  <c r="Q804" i="62"/>
  <c r="Q803" i="62"/>
  <c r="Q802" i="62"/>
  <c r="Q801" i="62"/>
  <c r="Q800" i="62"/>
  <c r="Q799" i="62"/>
  <c r="Q798" i="62"/>
  <c r="Q797" i="62"/>
  <c r="Q796" i="62"/>
  <c r="Q795" i="62"/>
  <c r="Q794" i="62"/>
  <c r="Q793" i="62"/>
  <c r="Q792" i="62"/>
  <c r="Q791" i="62"/>
  <c r="Q790" i="62"/>
  <c r="Q789" i="62"/>
  <c r="Q788" i="62"/>
  <c r="Q787" i="62"/>
  <c r="Q786" i="62"/>
  <c r="Q785" i="62"/>
  <c r="Q784" i="62"/>
  <c r="Q783" i="62"/>
  <c r="Q782" i="62"/>
  <c r="Q781" i="62"/>
  <c r="Q780" i="62"/>
  <c r="Q779" i="62"/>
  <c r="Q778" i="62"/>
  <c r="Q777" i="62"/>
  <c r="Q776" i="62"/>
  <c r="Q775" i="62"/>
  <c r="Q774" i="62"/>
  <c r="Q773" i="62"/>
  <c r="Q772" i="62"/>
  <c r="Q771" i="62"/>
  <c r="Q770" i="62"/>
  <c r="Q769" i="62"/>
  <c r="Q768" i="62"/>
  <c r="Q767" i="62"/>
  <c r="Q766" i="62"/>
  <c r="Q765" i="62"/>
  <c r="Q764" i="62"/>
  <c r="Q763" i="62"/>
  <c r="Q762" i="62"/>
  <c r="Q761" i="62"/>
  <c r="Q760" i="62"/>
  <c r="Q759" i="62"/>
  <c r="Q758" i="62"/>
  <c r="Q757" i="62"/>
  <c r="Q756" i="62"/>
  <c r="Q755" i="62"/>
  <c r="Q754" i="62"/>
  <c r="Q753" i="62"/>
  <c r="Q752" i="62"/>
  <c r="Q751" i="62"/>
  <c r="Q750" i="62"/>
  <c r="Q749" i="62"/>
  <c r="Q748" i="62"/>
  <c r="Q747" i="62"/>
  <c r="Q746" i="62"/>
  <c r="Q745" i="62"/>
  <c r="Q744" i="62"/>
  <c r="Q743" i="62"/>
  <c r="Q742" i="62"/>
  <c r="Q741" i="62"/>
  <c r="Q740" i="62"/>
  <c r="Q739" i="62"/>
  <c r="Q738" i="62"/>
  <c r="Q737" i="62"/>
  <c r="Q736" i="62"/>
  <c r="Q735" i="62"/>
  <c r="Q734" i="62"/>
  <c r="Q733" i="62"/>
  <c r="Q732" i="62"/>
  <c r="Q731" i="62"/>
  <c r="Q730" i="62"/>
  <c r="Q729" i="62"/>
  <c r="Q728" i="62"/>
  <c r="Q727" i="62"/>
  <c r="Q726" i="62"/>
  <c r="Q725" i="62"/>
  <c r="Q724" i="62"/>
  <c r="Q723" i="62"/>
  <c r="Q722" i="62"/>
  <c r="Q721" i="62"/>
  <c r="Q720" i="62"/>
  <c r="Q719" i="62"/>
  <c r="Q718" i="62"/>
  <c r="Q717" i="62"/>
  <c r="Q716" i="62"/>
  <c r="Q715" i="62"/>
  <c r="Q714" i="62"/>
  <c r="Q713" i="62"/>
  <c r="Q712" i="62"/>
  <c r="Q711" i="62"/>
  <c r="Q710" i="62"/>
  <c r="Q709" i="62"/>
  <c r="Q708" i="62"/>
  <c r="Q707" i="62"/>
  <c r="Q706" i="62"/>
  <c r="Q705" i="62"/>
  <c r="Q704" i="62"/>
  <c r="Q703" i="62"/>
  <c r="Q702" i="62"/>
  <c r="Q701" i="62"/>
  <c r="Q700" i="62"/>
  <c r="Q699" i="62"/>
  <c r="Q698" i="62"/>
  <c r="Q697" i="62"/>
  <c r="Q696" i="62"/>
  <c r="Q695" i="62"/>
  <c r="Q694" i="62"/>
  <c r="Q693" i="62"/>
  <c r="Q692" i="62"/>
  <c r="Q691" i="62"/>
  <c r="Q690" i="62"/>
  <c r="Q689" i="62"/>
  <c r="Q688" i="62"/>
  <c r="Q687" i="62"/>
  <c r="Q686" i="62"/>
  <c r="Q685" i="62"/>
  <c r="Q684" i="62"/>
  <c r="Q683" i="62"/>
  <c r="Q682" i="62"/>
  <c r="Q681" i="62"/>
  <c r="Q680" i="62"/>
  <c r="Q679" i="62"/>
  <c r="Q678" i="62"/>
  <c r="Q677" i="62"/>
  <c r="Q676" i="62"/>
  <c r="Q675" i="62"/>
  <c r="Q674" i="62"/>
  <c r="Q673" i="62"/>
  <c r="Q672" i="62"/>
  <c r="Q671" i="62"/>
  <c r="Q670" i="62"/>
  <c r="Q669" i="62"/>
  <c r="Q668" i="62"/>
  <c r="Q667" i="62"/>
  <c r="Q666" i="62"/>
  <c r="Q665" i="62"/>
  <c r="Q664" i="62"/>
  <c r="Q663" i="62"/>
  <c r="Q662" i="62"/>
  <c r="Q661" i="62"/>
  <c r="Q660" i="62"/>
  <c r="Q659" i="62"/>
  <c r="Q658" i="62"/>
  <c r="Q657" i="62"/>
  <c r="Q656" i="62"/>
  <c r="Q655" i="62"/>
  <c r="Q654" i="62"/>
  <c r="Q653" i="62"/>
  <c r="Q652" i="62"/>
  <c r="Q651" i="62"/>
  <c r="Q650" i="62"/>
  <c r="Q649" i="62"/>
  <c r="Q648" i="62"/>
  <c r="Q647" i="62"/>
  <c r="Q646" i="62"/>
  <c r="Q645" i="62"/>
  <c r="Q644" i="62"/>
  <c r="Q643" i="62"/>
  <c r="Q642" i="62"/>
  <c r="Q641" i="62"/>
  <c r="Q640" i="62"/>
  <c r="Q639" i="62"/>
  <c r="Q638" i="62"/>
  <c r="Q637" i="62"/>
  <c r="Q636" i="62"/>
  <c r="Q635" i="62"/>
  <c r="Q634" i="62"/>
  <c r="Q633" i="62"/>
  <c r="Q632" i="62"/>
  <c r="Q631" i="62"/>
  <c r="Q630" i="62"/>
  <c r="Q629" i="62"/>
  <c r="Q628" i="62"/>
  <c r="Q627" i="62"/>
  <c r="Q626" i="62"/>
  <c r="Q625" i="62"/>
  <c r="Q624" i="62"/>
  <c r="Q623" i="62"/>
  <c r="Q622" i="62"/>
  <c r="Q621" i="62"/>
  <c r="Q620" i="62"/>
  <c r="Q619" i="62"/>
  <c r="Q618" i="62"/>
  <c r="Q617" i="62"/>
  <c r="Q616" i="62"/>
  <c r="Q615" i="62"/>
  <c r="Q614" i="62"/>
  <c r="Q613" i="62"/>
  <c r="Q612" i="62"/>
  <c r="Q611" i="62"/>
  <c r="Q610" i="62"/>
  <c r="Q609" i="62"/>
  <c r="Q608" i="62"/>
  <c r="Q607" i="62"/>
  <c r="Q606" i="62"/>
  <c r="Q605" i="62"/>
  <c r="Q604" i="62"/>
  <c r="Q603" i="62"/>
  <c r="Q602" i="62"/>
  <c r="Q601" i="62"/>
  <c r="Q600" i="62"/>
  <c r="Q599" i="62"/>
  <c r="Q598" i="62"/>
  <c r="Q597" i="62"/>
  <c r="Q596" i="62"/>
  <c r="Q595" i="62"/>
  <c r="Q594" i="62"/>
  <c r="Q593" i="62"/>
  <c r="Q592" i="62"/>
  <c r="Q591" i="62"/>
  <c r="Q590" i="62"/>
  <c r="Q589" i="62"/>
  <c r="Q588" i="62"/>
  <c r="Q587" i="62"/>
  <c r="Q586" i="62"/>
  <c r="Q585" i="62"/>
  <c r="Q584" i="62"/>
  <c r="Q583" i="62"/>
  <c r="Q582" i="62"/>
  <c r="Q581" i="62"/>
  <c r="Q580" i="62"/>
  <c r="Q579" i="62"/>
  <c r="Q578" i="62"/>
  <c r="Q577" i="62"/>
  <c r="Q576" i="62"/>
  <c r="Q575" i="62"/>
  <c r="Q574" i="62"/>
  <c r="Q573" i="62"/>
  <c r="Q572" i="62"/>
  <c r="Q571" i="62"/>
  <c r="Q570" i="62"/>
  <c r="Q569" i="62"/>
  <c r="Q568" i="62"/>
  <c r="Q567" i="62"/>
  <c r="Q566" i="62"/>
  <c r="Q565" i="62"/>
  <c r="Q564" i="62"/>
  <c r="Q563" i="62"/>
  <c r="Q562" i="62"/>
  <c r="Q561" i="62"/>
  <c r="Q560" i="62"/>
  <c r="Q559" i="62"/>
  <c r="Q558" i="62"/>
  <c r="Q557" i="62"/>
  <c r="Q556" i="62"/>
  <c r="Q555" i="62"/>
  <c r="Q554" i="62"/>
  <c r="Q553" i="62"/>
  <c r="Q552" i="62"/>
  <c r="Q551" i="62"/>
  <c r="Q550" i="62"/>
  <c r="Q549" i="62"/>
  <c r="Q548" i="62"/>
  <c r="Q547" i="62"/>
  <c r="Q546" i="62"/>
  <c r="Q545" i="62"/>
  <c r="Q544" i="62"/>
  <c r="Q543" i="62"/>
  <c r="Q542" i="62"/>
  <c r="Q541" i="62"/>
  <c r="Q540" i="62"/>
  <c r="Q539" i="62"/>
  <c r="Q538" i="62"/>
  <c r="Q537" i="62"/>
  <c r="Q536" i="62"/>
  <c r="Q535" i="62"/>
  <c r="Q534" i="62"/>
  <c r="Q533" i="62"/>
  <c r="Q532" i="62"/>
  <c r="Q531" i="62"/>
  <c r="Q530" i="62"/>
  <c r="Q529" i="62"/>
  <c r="Q528" i="62"/>
  <c r="Q527" i="62"/>
  <c r="Q526" i="62"/>
  <c r="Q525" i="62"/>
  <c r="Q524" i="62"/>
  <c r="Q523" i="62"/>
  <c r="Q522" i="62"/>
  <c r="Q521" i="62"/>
  <c r="Q520" i="62"/>
  <c r="Q519" i="62"/>
  <c r="Q518" i="62"/>
  <c r="Q517" i="62"/>
  <c r="Q516" i="62"/>
  <c r="Q515" i="62"/>
  <c r="Q514" i="62"/>
  <c r="Q513" i="62"/>
  <c r="Q512" i="62"/>
  <c r="Q511" i="62"/>
  <c r="Q510" i="62"/>
  <c r="Q509" i="62"/>
  <c r="Q508" i="62"/>
  <c r="Q507" i="62"/>
  <c r="Q506" i="62"/>
  <c r="Q505" i="62"/>
  <c r="Q504" i="62"/>
  <c r="Q503" i="62"/>
  <c r="Q502" i="62"/>
  <c r="Q501" i="62"/>
  <c r="Q500" i="62"/>
  <c r="Q499" i="62"/>
  <c r="Q498" i="62"/>
  <c r="Q497" i="62"/>
  <c r="Q496" i="62"/>
  <c r="Q495" i="62"/>
  <c r="Q494" i="62"/>
  <c r="Q493" i="62"/>
  <c r="Q492" i="62"/>
  <c r="Q491" i="62"/>
  <c r="Q490" i="62"/>
  <c r="Q489" i="62"/>
  <c r="Q488" i="62"/>
  <c r="Q487" i="62"/>
  <c r="Q486" i="62"/>
  <c r="Q485" i="62"/>
  <c r="Q484" i="62"/>
  <c r="Q483" i="62"/>
  <c r="Q482" i="62"/>
  <c r="Q481" i="62"/>
  <c r="Q480" i="62"/>
  <c r="Q479" i="62"/>
  <c r="Q478" i="62"/>
  <c r="Q477" i="62"/>
  <c r="Q476" i="62"/>
  <c r="Q475" i="62"/>
  <c r="Q474" i="62"/>
  <c r="Q473" i="62"/>
  <c r="Q472" i="62"/>
  <c r="Q471" i="62"/>
  <c r="Q470" i="62"/>
  <c r="Q469" i="62"/>
  <c r="Q468" i="62"/>
  <c r="Q467" i="62"/>
  <c r="Q466" i="62"/>
  <c r="Q465" i="62"/>
  <c r="Q464" i="62"/>
  <c r="Q463" i="62"/>
  <c r="Q462" i="62"/>
  <c r="Q461" i="62"/>
  <c r="Q460" i="62"/>
  <c r="Q459" i="62"/>
  <c r="Q458" i="62"/>
  <c r="Q457" i="62"/>
  <c r="Q456" i="62"/>
  <c r="Q455" i="62"/>
  <c r="Q454" i="62"/>
  <c r="Q453" i="62"/>
  <c r="Q452" i="62"/>
  <c r="Q451" i="62"/>
  <c r="Q450" i="62"/>
  <c r="Q449" i="62"/>
  <c r="Q448" i="62"/>
  <c r="Q447" i="62"/>
  <c r="Q446" i="62"/>
  <c r="Q445" i="62"/>
  <c r="Q444" i="62"/>
  <c r="Q443" i="62"/>
  <c r="Q442" i="62"/>
  <c r="Q441" i="62"/>
  <c r="Q440" i="62"/>
  <c r="Q439" i="62"/>
  <c r="Q438" i="62"/>
  <c r="Q437" i="62"/>
  <c r="Q436" i="62"/>
  <c r="Q435" i="62"/>
  <c r="Q434" i="62"/>
  <c r="Q433" i="62"/>
  <c r="Q432" i="62"/>
  <c r="Q431" i="62"/>
  <c r="Q430" i="62"/>
  <c r="Q429" i="62"/>
  <c r="Q428" i="62"/>
  <c r="Q427" i="62"/>
  <c r="Q426" i="62"/>
  <c r="Q425" i="62"/>
  <c r="Q424" i="62"/>
  <c r="Q423" i="62"/>
  <c r="Q422" i="62"/>
  <c r="Q421" i="62"/>
  <c r="Q420" i="62"/>
  <c r="Q419" i="62"/>
  <c r="Q418" i="62"/>
  <c r="Q417" i="62"/>
  <c r="Q416" i="62"/>
  <c r="Q415" i="62"/>
  <c r="Q414" i="62"/>
  <c r="Q413" i="62"/>
  <c r="Q412" i="62"/>
  <c r="Q411" i="62"/>
  <c r="Q410" i="62"/>
  <c r="Q409" i="62"/>
  <c r="Q408" i="62"/>
  <c r="Q407" i="62"/>
  <c r="Q406" i="62"/>
  <c r="Q405" i="62"/>
  <c r="Q404" i="62"/>
  <c r="Q403" i="62"/>
  <c r="Q402" i="62"/>
  <c r="Q401" i="62"/>
  <c r="Q400" i="62"/>
  <c r="Q399" i="62"/>
  <c r="Q398" i="62"/>
  <c r="Q397" i="62"/>
  <c r="Q396" i="62"/>
  <c r="Q395" i="62"/>
  <c r="Q394" i="62"/>
  <c r="Q393" i="62"/>
  <c r="Q392" i="62"/>
  <c r="Q391" i="62"/>
  <c r="Q390" i="62"/>
  <c r="Q389" i="62"/>
  <c r="Q388" i="62"/>
  <c r="Q387" i="62"/>
  <c r="Q386" i="62"/>
  <c r="Q385" i="62"/>
  <c r="Q384" i="62"/>
  <c r="Q383" i="62"/>
  <c r="Q382" i="62"/>
  <c r="Q381" i="62"/>
  <c r="Q380" i="62"/>
  <c r="Q379" i="62"/>
  <c r="Q378" i="62"/>
  <c r="Q377" i="62"/>
  <c r="Q376" i="62"/>
  <c r="Q375" i="62"/>
  <c r="Q374" i="62"/>
  <c r="Q373" i="62"/>
  <c r="Q372" i="62"/>
  <c r="Q371" i="62"/>
  <c r="Q370" i="62"/>
  <c r="Q369" i="62"/>
  <c r="Q368" i="62"/>
  <c r="Q367" i="62"/>
  <c r="Q366" i="62"/>
  <c r="Q365" i="62"/>
  <c r="Q364" i="62"/>
  <c r="Q363" i="62"/>
  <c r="Q362" i="62"/>
  <c r="Q361" i="62"/>
  <c r="Q360" i="62"/>
  <c r="Q359" i="62"/>
  <c r="Q358" i="62"/>
  <c r="Q357" i="62"/>
  <c r="Q356" i="62"/>
  <c r="Q355" i="62"/>
  <c r="Q354" i="62"/>
  <c r="Q353" i="62"/>
  <c r="Q352" i="62"/>
  <c r="Q351" i="62"/>
  <c r="Q350" i="62"/>
  <c r="Q349" i="62"/>
  <c r="Q348" i="62"/>
  <c r="Q347" i="62"/>
  <c r="Q346" i="62"/>
  <c r="Q345" i="62"/>
  <c r="Q344" i="62"/>
  <c r="Q343" i="62"/>
  <c r="Q342" i="62"/>
  <c r="Q341" i="62"/>
  <c r="Q340" i="62"/>
  <c r="Q339" i="62"/>
  <c r="Q338" i="62"/>
  <c r="Q337" i="62"/>
  <c r="Q336" i="62"/>
  <c r="Q335" i="62"/>
  <c r="Q334" i="62"/>
  <c r="Q333" i="62"/>
  <c r="Q332" i="62"/>
  <c r="Q331" i="62"/>
  <c r="Q330" i="62"/>
  <c r="Q329" i="62"/>
  <c r="Q328" i="62"/>
  <c r="Q327" i="62"/>
  <c r="Q326" i="62"/>
  <c r="Q325" i="62"/>
  <c r="Q324" i="62"/>
  <c r="Q323" i="62"/>
  <c r="Q322" i="62"/>
  <c r="Q321" i="62"/>
  <c r="Q320" i="62"/>
  <c r="Q319" i="62"/>
  <c r="Q318" i="62"/>
  <c r="Q317" i="62"/>
  <c r="Q316" i="62"/>
  <c r="Q315" i="62"/>
  <c r="Q314" i="62"/>
  <c r="Q313" i="62"/>
  <c r="Q312" i="62"/>
  <c r="Q311" i="62"/>
  <c r="Q310" i="62"/>
  <c r="Q309" i="62"/>
  <c r="Q308" i="62"/>
  <c r="Q307" i="62"/>
  <c r="Q306" i="62"/>
  <c r="Q305" i="62"/>
  <c r="Q304" i="62"/>
  <c r="Q303" i="62"/>
  <c r="Q302" i="62"/>
  <c r="Q301" i="62"/>
  <c r="Q300" i="62"/>
  <c r="Q299" i="62"/>
  <c r="Q298" i="62"/>
  <c r="Q297" i="62"/>
  <c r="Q296" i="62"/>
  <c r="Q295" i="62"/>
  <c r="Q294" i="62"/>
  <c r="Q293" i="62"/>
  <c r="Q292" i="62"/>
  <c r="Q291" i="62"/>
  <c r="Q290" i="62"/>
  <c r="Q289" i="62"/>
  <c r="Q288" i="62"/>
  <c r="Q287" i="62"/>
  <c r="Q286" i="62"/>
  <c r="Q285" i="62"/>
  <c r="Q284" i="62"/>
  <c r="Q283" i="62"/>
  <c r="Q282" i="62"/>
  <c r="Q281" i="62"/>
  <c r="Q280" i="62"/>
  <c r="Q279" i="62"/>
  <c r="Q278" i="62"/>
  <c r="Q277" i="62"/>
  <c r="Q276" i="62"/>
  <c r="Q275" i="62"/>
  <c r="Q274" i="62"/>
  <c r="Q273" i="62"/>
  <c r="Q272" i="62"/>
  <c r="Q271" i="62"/>
  <c r="Q270" i="62"/>
  <c r="Q269" i="62"/>
  <c r="Q268" i="62"/>
  <c r="Q267" i="62"/>
  <c r="Q266" i="62"/>
  <c r="Q265" i="62"/>
  <c r="Q264" i="62"/>
  <c r="Q263" i="62"/>
  <c r="Q262" i="62"/>
  <c r="Q261" i="62"/>
  <c r="Q260" i="62"/>
  <c r="Q259" i="62"/>
  <c r="Q258" i="62"/>
  <c r="Q257" i="62"/>
  <c r="Q256" i="62"/>
  <c r="Q255" i="62"/>
  <c r="Q254" i="62"/>
  <c r="Q253" i="62"/>
  <c r="Q252" i="62"/>
  <c r="Q251" i="62"/>
  <c r="Q250" i="62"/>
  <c r="Q249" i="62"/>
  <c r="Q248" i="62"/>
  <c r="Q247" i="62"/>
  <c r="Q246" i="62"/>
  <c r="Q245" i="62"/>
  <c r="Q244" i="62"/>
  <c r="Q243" i="62"/>
  <c r="Q242" i="62"/>
  <c r="Q241" i="62"/>
  <c r="Q240" i="62"/>
  <c r="Q239" i="62"/>
  <c r="Q238" i="62"/>
  <c r="Q237" i="62"/>
  <c r="Q236" i="62"/>
  <c r="Q235" i="62"/>
  <c r="Q234" i="62"/>
  <c r="Q233" i="62"/>
  <c r="Q232" i="62"/>
  <c r="Q231" i="62"/>
  <c r="Q230" i="62"/>
  <c r="Q229" i="62"/>
  <c r="Q228" i="62"/>
  <c r="Q227" i="62"/>
  <c r="Q226" i="62"/>
  <c r="Q225" i="62"/>
  <c r="Q224" i="62"/>
  <c r="Q223" i="62"/>
  <c r="Q222" i="62"/>
  <c r="Q221" i="62"/>
  <c r="Q220" i="62"/>
  <c r="Q219" i="62"/>
  <c r="Q218" i="62"/>
  <c r="Q217" i="62"/>
  <c r="Q216" i="62"/>
  <c r="Q215" i="62"/>
  <c r="Q214" i="62"/>
  <c r="Q213" i="62"/>
  <c r="Q212" i="62"/>
  <c r="Q211" i="62"/>
  <c r="Q210" i="62"/>
  <c r="Q209" i="62"/>
  <c r="Q208" i="62"/>
  <c r="Q207" i="62"/>
  <c r="Q206" i="62"/>
  <c r="Q205" i="62"/>
  <c r="Q204" i="62"/>
  <c r="Q203" i="62"/>
  <c r="Q202" i="62"/>
  <c r="Q201" i="62"/>
  <c r="Q200" i="62"/>
  <c r="Q199" i="62"/>
  <c r="Q198" i="62"/>
  <c r="Q197" i="62"/>
  <c r="Q196" i="62"/>
  <c r="Q195" i="62"/>
  <c r="Q194" i="62"/>
  <c r="Q193" i="62"/>
  <c r="Q192" i="62"/>
  <c r="Q191" i="62"/>
  <c r="Q190" i="62"/>
  <c r="Q189" i="62"/>
  <c r="Q188" i="62"/>
  <c r="Q187" i="62"/>
  <c r="Q186" i="62"/>
  <c r="Q185" i="62"/>
  <c r="Q184" i="62"/>
  <c r="Q183" i="62"/>
  <c r="Q182" i="62"/>
  <c r="Q181" i="62"/>
  <c r="Q180" i="62"/>
  <c r="Q179" i="62"/>
  <c r="Q178" i="62"/>
  <c r="Q177" i="62"/>
  <c r="Q176" i="62"/>
  <c r="Q175" i="62"/>
  <c r="Q174" i="62"/>
  <c r="Q173" i="62"/>
  <c r="Q172" i="62"/>
  <c r="Q171" i="62"/>
  <c r="Q170" i="62"/>
  <c r="Q169" i="62"/>
  <c r="Q168" i="62"/>
  <c r="Q167" i="62"/>
  <c r="Q166" i="62"/>
  <c r="Q165" i="62"/>
  <c r="Q164" i="62"/>
  <c r="Q163" i="62"/>
  <c r="Q162" i="62"/>
  <c r="Q161" i="62"/>
  <c r="Q160" i="62"/>
  <c r="Q159" i="62"/>
  <c r="Q158" i="62"/>
  <c r="Q157" i="62"/>
  <c r="Q156" i="62"/>
  <c r="Q155" i="62"/>
  <c r="Q154" i="62"/>
  <c r="Q153" i="62"/>
  <c r="Q152" i="62"/>
  <c r="Q151" i="62"/>
  <c r="Q150" i="62"/>
  <c r="Q149" i="62"/>
  <c r="Q148" i="62"/>
  <c r="Q147" i="62"/>
  <c r="Q146" i="62"/>
  <c r="Q145" i="62"/>
  <c r="Q144" i="62"/>
  <c r="Q143" i="62"/>
  <c r="Q142" i="62"/>
  <c r="Q141" i="62"/>
  <c r="Q140" i="62"/>
  <c r="Q139" i="62"/>
  <c r="Q138" i="62"/>
  <c r="Q137" i="62"/>
  <c r="Q136" i="62"/>
  <c r="Q135" i="62"/>
  <c r="Q134" i="62"/>
  <c r="Q133" i="62"/>
  <c r="Q132" i="62"/>
  <c r="Q131" i="62"/>
  <c r="Q130" i="62"/>
  <c r="Q129" i="62"/>
  <c r="Q128" i="62"/>
  <c r="Q127" i="62"/>
  <c r="Q126" i="62"/>
  <c r="Q125" i="62"/>
  <c r="Q124" i="62"/>
  <c r="Q123" i="62"/>
  <c r="Q122" i="62"/>
  <c r="Q121" i="62"/>
  <c r="Q120" i="62"/>
  <c r="Q119" i="62"/>
  <c r="Q118" i="62"/>
  <c r="Q117" i="62"/>
  <c r="Q116" i="62"/>
  <c r="Q115" i="62"/>
  <c r="Q114" i="62"/>
  <c r="Q113" i="62"/>
  <c r="Q112" i="62"/>
  <c r="Q111" i="62"/>
  <c r="Q110" i="62"/>
  <c r="Q109" i="62"/>
  <c r="Q108" i="62"/>
  <c r="Q107" i="62"/>
  <c r="Q106" i="62"/>
  <c r="Q105" i="62"/>
  <c r="Q104" i="62"/>
  <c r="Q103" i="62"/>
  <c r="Q102" i="62"/>
  <c r="Q101" i="62"/>
  <c r="Q100" i="62"/>
  <c r="Q99" i="62"/>
  <c r="Q98" i="62"/>
  <c r="Q97" i="62"/>
  <c r="Q96" i="62"/>
  <c r="Q95" i="62"/>
  <c r="Q94" i="62"/>
  <c r="Q93" i="62"/>
  <c r="Q92" i="62"/>
  <c r="Q91" i="62"/>
  <c r="Q90" i="62"/>
  <c r="Q89" i="62"/>
  <c r="Q88" i="62"/>
  <c r="Q87" i="62"/>
  <c r="Q86" i="62"/>
  <c r="Q85" i="62"/>
  <c r="Q84" i="62"/>
  <c r="Q83" i="62"/>
  <c r="Q82" i="62"/>
  <c r="Q81" i="62"/>
  <c r="Q80" i="62"/>
  <c r="Q79" i="62"/>
  <c r="Q78" i="62"/>
  <c r="Q77" i="62"/>
  <c r="Q76" i="62"/>
  <c r="Q75" i="62"/>
  <c r="Q74" i="62"/>
  <c r="Q73" i="62"/>
  <c r="Q72" i="62"/>
  <c r="Q71" i="62"/>
  <c r="Q70" i="62"/>
  <c r="Q69" i="62"/>
  <c r="Q68" i="62"/>
  <c r="Q67" i="62"/>
  <c r="Q66" i="62"/>
  <c r="Q65" i="62"/>
  <c r="Q64" i="62"/>
  <c r="Q63" i="62"/>
  <c r="Q62" i="62"/>
  <c r="Q61" i="62"/>
  <c r="Q60" i="62"/>
  <c r="Q59" i="62"/>
  <c r="Q58" i="62"/>
  <c r="Q57" i="62"/>
  <c r="Q56" i="62"/>
  <c r="Q55" i="62"/>
  <c r="Q54" i="62"/>
  <c r="Q53" i="62"/>
  <c r="Q52" i="62"/>
  <c r="Q51" i="62"/>
  <c r="Q50" i="62"/>
  <c r="Q49" i="62"/>
  <c r="Q48" i="62"/>
  <c r="Q47" i="62"/>
  <c r="Q46" i="62"/>
  <c r="Q45" i="62"/>
  <c r="Q44" i="62"/>
  <c r="Q43" i="62"/>
  <c r="Q42" i="62"/>
  <c r="Q41" i="62"/>
  <c r="Q40" i="62"/>
  <c r="Q39" i="62"/>
  <c r="Q38" i="62"/>
  <c r="Q37" i="62"/>
  <c r="Q36" i="62"/>
  <c r="Q35" i="62"/>
  <c r="Q34" i="62"/>
  <c r="Q33" i="62"/>
  <c r="Q32" i="62"/>
  <c r="Q31" i="62"/>
  <c r="Q30" i="62"/>
  <c r="Q29" i="62"/>
  <c r="Q28" i="62"/>
  <c r="Q27" i="62"/>
  <c r="Q26" i="62"/>
  <c r="Q25" i="62"/>
  <c r="Q24" i="62"/>
  <c r="Q23" i="62"/>
  <c r="Q22" i="62"/>
  <c r="Q21" i="62"/>
  <c r="Q20" i="62"/>
  <c r="Q19" i="62"/>
  <c r="Q18" i="62"/>
  <c r="Q17" i="62"/>
  <c r="Q16" i="62"/>
  <c r="Q15" i="62"/>
  <c r="Q14" i="62"/>
  <c r="Q13" i="62"/>
  <c r="Q12" i="62"/>
  <c r="Q11" i="62"/>
  <c r="Q10" i="62"/>
  <c r="Q9" i="62"/>
  <c r="Q8" i="62"/>
  <c r="Q7" i="62"/>
  <c r="Q6" i="62"/>
  <c r="Q5" i="62"/>
  <c r="Q4" i="62"/>
</calcChain>
</file>

<file path=xl/sharedStrings.xml><?xml version="1.0" encoding="utf-8"?>
<sst xmlns="http://schemas.openxmlformats.org/spreadsheetml/2006/main" count="29463" uniqueCount="469">
  <si>
    <t>La fonction SOMME.SI</t>
  </si>
  <si>
    <t>Les filtres automatiques (nouveautés)</t>
  </si>
  <si>
    <t>Possibilité de filtrer les listes sur des couleurs</t>
  </si>
  <si>
    <t>Possibilité de filtrer les listes sur des icônes</t>
  </si>
  <si>
    <t>Possibilité de filtrer des listes sur des dates</t>
  </si>
  <si>
    <t xml:space="preserve">   intérêt : il n'est plus nécessaire de créer des colonnes supplémentaires</t>
  </si>
  <si>
    <t>Possibilité de filtrer par le clic droit</t>
  </si>
  <si>
    <t xml:space="preserve">    - clic droit sur l'élément souhaité</t>
  </si>
  <si>
    <t xml:space="preserve">   - Filtrer</t>
  </si>
  <si>
    <t>Les formules de tableaux (rappel)</t>
  </si>
  <si>
    <t xml:space="preserve">   =SOMME.SI(Plage contenant le critère;valeur du critère;plage à sommer)</t>
  </si>
  <si>
    <t xml:space="preserve">   limite : un seul critère</t>
  </si>
  <si>
    <t>La fonction SOMME.SI.ENS</t>
  </si>
  <si>
    <t xml:space="preserve">   =SOMME.SI.ENS(Plage à sommer;Plage critère 1;valeur critère 1;Plage critère 2;valeur critère 2; …)</t>
  </si>
  <si>
    <t xml:space="preserve">   limites : n'existe que depuis excel 2007</t>
  </si>
  <si>
    <t xml:space="preserve">                     ne peut pas intégrer de fonctions excel comme ANNEE, MOIS</t>
  </si>
  <si>
    <t>La fonction BDSOMME</t>
  </si>
  <si>
    <t xml:space="preserve">   =BDSOMME(Plage d'ensemble; n° de colonne à sommer;plage critères)</t>
  </si>
  <si>
    <t xml:space="preserve">   limite : nécessite une zone critère par élément calculé</t>
  </si>
  <si>
    <t>La fonction SOMMEPROD "détournée"</t>
  </si>
  <si>
    <t xml:space="preserve">   =SOMMEPROD(--(Critère1);--(Critère2);--(Critère3);Valeur)</t>
  </si>
  <si>
    <t xml:space="preserve">   exemple :</t>
  </si>
  <si>
    <t>Fonctionnalités classiques (rappel)</t>
  </si>
  <si>
    <t>Le concept de Tableau structuré</t>
  </si>
  <si>
    <t>(voir mise en forme conditionnelle)</t>
  </si>
  <si>
    <t>Définir un tableau structuré</t>
  </si>
  <si>
    <t>Visualiser les en-têtes</t>
  </si>
  <si>
    <t>Ajoutez des totaux (ou autres calculs) à un tableau structuré</t>
  </si>
  <si>
    <t>Examen de l'onglet contextuel</t>
  </si>
  <si>
    <t>Ajout de lignes à un tableau structuré</t>
  </si>
  <si>
    <t>Ajout de colonnes à un tableau structuré</t>
  </si>
  <si>
    <t>Clic droit sur un Tableau structuré, et Sélection</t>
  </si>
  <si>
    <t xml:space="preserve">Utilisation des raccourcis clavier dans un Tableau structuré </t>
  </si>
  <si>
    <t xml:space="preserve">   - Shift Espace une fois, deux fois</t>
  </si>
  <si>
    <t xml:space="preserve">   - Ctrl Espace une fois, deux fois, trois fois</t>
  </si>
  <si>
    <t>Sélection d'éléments d'une table à la souris (flèche noire)</t>
  </si>
  <si>
    <t>Le principe des champs nommés dans un Tableau structuré</t>
  </si>
  <si>
    <r>
      <t xml:space="preserve">La notation </t>
    </r>
    <r>
      <rPr>
        <sz val="11"/>
        <color theme="1"/>
        <rFont val="Calibri"/>
        <family val="2"/>
        <scheme val="minor"/>
      </rPr>
      <t>Nom_de_tableau[Nom_de_colonne]</t>
    </r>
  </si>
  <si>
    <t xml:space="preserve">   - dans SOMME</t>
  </si>
  <si>
    <t xml:space="preserve">   - dans SOMME.SI, SOMME.SI.ENS, SOMMEPROD(--</t>
  </si>
  <si>
    <t>Pays</t>
  </si>
  <si>
    <t>Ville</t>
  </si>
  <si>
    <t>Date cmde</t>
  </si>
  <si>
    <t>Boissons</t>
  </si>
  <si>
    <t>Condiments</t>
  </si>
  <si>
    <t>Desserts</t>
  </si>
  <si>
    <t>Pâtes et céréales</t>
  </si>
  <si>
    <t>Poissons et fruits de mer</t>
  </si>
  <si>
    <t>Produits laitiers</t>
  </si>
  <si>
    <t>Produits secs</t>
  </si>
  <si>
    <t>Viandes</t>
  </si>
  <si>
    <t>Suisse</t>
  </si>
  <si>
    <t>Bern</t>
  </si>
  <si>
    <t>Genève</t>
  </si>
  <si>
    <t>Stavern</t>
  </si>
  <si>
    <t>Les formules matricielles à l'intérieur d'une seule cellule</t>
  </si>
  <si>
    <t xml:space="preserve">   =SOMME(Critère1*Critère2*Critère3*CA)  et Shift Ctrl Entrée</t>
  </si>
  <si>
    <t xml:space="preserve">   =SOMMEPROD(--(Pays=L$20);--(Produits=$K21);--(ANNEE(Dates)=$K$20);CA)</t>
  </si>
  <si>
    <t xml:space="preserve">   =SOMME((Pays=L$20)*(Produits=$K21)*(ANNEE(Dates)=$K$20)*CA), validée par Shift Ctrl Entrée</t>
  </si>
  <si>
    <t>Les "fameux" tableaux croisés dynamiques</t>
  </si>
  <si>
    <t>Confectionner un tableau croisé dynamique</t>
  </si>
  <si>
    <t>Code client</t>
  </si>
  <si>
    <t>Société</t>
  </si>
  <si>
    <t>N° représ</t>
  </si>
  <si>
    <t>Représentant</t>
  </si>
  <si>
    <t>N° cmde</t>
  </si>
  <si>
    <t>A livrer avant</t>
  </si>
  <si>
    <t>Date envoi</t>
  </si>
  <si>
    <t>Réf catégorie</t>
  </si>
  <si>
    <t>Catégorie</t>
  </si>
  <si>
    <t>Réf prod</t>
  </si>
  <si>
    <t>Nom du produit</t>
  </si>
  <si>
    <t>PU tarif</t>
  </si>
  <si>
    <t>Quantité</t>
  </si>
  <si>
    <t>CA tarif</t>
  </si>
  <si>
    <t>Tx remise</t>
  </si>
  <si>
    <t>CA HT</t>
  </si>
  <si>
    <t>Port</t>
  </si>
  <si>
    <t>WHITC</t>
  </si>
  <si>
    <t>White Clover Markets</t>
  </si>
  <si>
    <t>Seattle</t>
  </si>
  <si>
    <t>États-Unis</t>
  </si>
  <si>
    <t>BONAP</t>
  </si>
  <si>
    <t>Bon app'</t>
  </si>
  <si>
    <t>Marseille</t>
  </si>
  <si>
    <t>France</t>
  </si>
  <si>
    <t>BSBEV</t>
  </si>
  <si>
    <t>B's Beverages</t>
  </si>
  <si>
    <t>London</t>
  </si>
  <si>
    <t>Royaume-Uni</t>
  </si>
  <si>
    <t>SEVES</t>
  </si>
  <si>
    <t>Seven Seas Imports</t>
  </si>
  <si>
    <t>ISLAT</t>
  </si>
  <si>
    <t>Island Trading</t>
  </si>
  <si>
    <t>Cowes</t>
  </si>
  <si>
    <t>PERIC</t>
  </si>
  <si>
    <t>Pericles Comidas clásicas</t>
  </si>
  <si>
    <t>México D.F.</t>
  </si>
  <si>
    <t>Mexique</t>
  </si>
  <si>
    <t>SUPRD</t>
  </si>
  <si>
    <t>Suprêmes délices</t>
  </si>
  <si>
    <t>Charleroi</t>
  </si>
  <si>
    <t>Belgique</t>
  </si>
  <si>
    <t>HILAA</t>
  </si>
  <si>
    <t>HILARIÓN-Abastos</t>
  </si>
  <si>
    <t>San Cristóbal</t>
  </si>
  <si>
    <t>Venezuela</t>
  </si>
  <si>
    <t>PRINI</t>
  </si>
  <si>
    <t>Princesa Isabel Vinhos</t>
  </si>
  <si>
    <t>Lisboa</t>
  </si>
  <si>
    <t>Portugal</t>
  </si>
  <si>
    <t>VICTE</t>
  </si>
  <si>
    <t>Victuailles en stock</t>
  </si>
  <si>
    <t>Lyon</t>
  </si>
  <si>
    <t>RATTC</t>
  </si>
  <si>
    <t>Rattlesnake Canyon Grocery</t>
  </si>
  <si>
    <t>Albuquerque</t>
  </si>
  <si>
    <t>FOLIG</t>
  </si>
  <si>
    <t>Folies gourmandes</t>
  </si>
  <si>
    <t>Lille</t>
  </si>
  <si>
    <t>RICAR</t>
  </si>
  <si>
    <t>Ricardo Adocicados</t>
  </si>
  <si>
    <t>Rio de Janeiro</t>
  </si>
  <si>
    <t>Brésil</t>
  </si>
  <si>
    <t>LAZYK</t>
  </si>
  <si>
    <t>Lazy K Kountry Store</t>
  </si>
  <si>
    <t>Walla Walla</t>
  </si>
  <si>
    <t>LINOD</t>
  </si>
  <si>
    <t>LINO-Delicateses</t>
  </si>
  <si>
    <t>I. de Margarita</t>
  </si>
  <si>
    <t>QUEEN</t>
  </si>
  <si>
    <t>Queen Cozinha</t>
  </si>
  <si>
    <t>São Paulo</t>
  </si>
  <si>
    <t>FRANK</t>
  </si>
  <si>
    <t>Messaoui Père &amp; Fils</t>
  </si>
  <si>
    <t>Tanger</t>
  </si>
  <si>
    <t>Maroc</t>
  </si>
  <si>
    <t>PICCO</t>
  </si>
  <si>
    <t>Piccolo und mehr</t>
  </si>
  <si>
    <t>Salzburg</t>
  </si>
  <si>
    <t>Autriche</t>
  </si>
  <si>
    <t>FURIB</t>
  </si>
  <si>
    <t>Furia Bacalhau e Frutos do Mar</t>
  </si>
  <si>
    <t>BOTTM</t>
  </si>
  <si>
    <t>Bottom-Dollar Markets</t>
  </si>
  <si>
    <t>Tsawassen</t>
  </si>
  <si>
    <t>Canada</t>
  </si>
  <si>
    <t>LAMAI</t>
  </si>
  <si>
    <t>La maison d'Asie</t>
  </si>
  <si>
    <t>Toulouse</t>
  </si>
  <si>
    <t>COMMI</t>
  </si>
  <si>
    <t>Comércio Mineiro</t>
  </si>
  <si>
    <t>LAUGB</t>
  </si>
  <si>
    <t>Laughing Bacchus Wine Cellars</t>
  </si>
  <si>
    <t>Vancouver</t>
  </si>
  <si>
    <t>TRADH</t>
  </si>
  <si>
    <t>Tradição Hipermercados</t>
  </si>
  <si>
    <t>LEHMS</t>
  </si>
  <si>
    <t>El Khartouri SA</t>
  </si>
  <si>
    <t>Rabat</t>
  </si>
  <si>
    <t>LILAS</t>
  </si>
  <si>
    <t>LILA-Supermercado</t>
  </si>
  <si>
    <t>Barquisimeto</t>
  </si>
  <si>
    <t>BLAUS</t>
  </si>
  <si>
    <t>Les Douceurs du Maghreb</t>
  </si>
  <si>
    <t>Fès</t>
  </si>
  <si>
    <t>HUNGO</t>
  </si>
  <si>
    <t>Hungry Owl All-Night Grocers</t>
  </si>
  <si>
    <t>Cork</t>
  </si>
  <si>
    <t>Irlande</t>
  </si>
  <si>
    <t>MEREP</t>
  </si>
  <si>
    <t>Mère Paillarde</t>
  </si>
  <si>
    <t>Montréal</t>
  </si>
  <si>
    <t>KOENE</t>
  </si>
  <si>
    <t>Belaid SAS</t>
  </si>
  <si>
    <t>ANTON</t>
  </si>
  <si>
    <t>Antonio Moreno Taquería</t>
  </si>
  <si>
    <t>OTTIK</t>
  </si>
  <si>
    <t>Exotic Products</t>
  </si>
  <si>
    <t>SAVEA</t>
  </si>
  <si>
    <t>Save-a-lot Markets</t>
  </si>
  <si>
    <t>Boise</t>
  </si>
  <si>
    <t>FAMIA</t>
  </si>
  <si>
    <t>Familia Arquibaldo</t>
  </si>
  <si>
    <t>WANDK</t>
  </si>
  <si>
    <t>Spécialités du Maroc</t>
  </si>
  <si>
    <t>ERNSH</t>
  </si>
  <si>
    <t>Ernst Handel</t>
  </si>
  <si>
    <t>Graz</t>
  </si>
  <si>
    <t>QUICK</t>
  </si>
  <si>
    <t>Bensaïd SA</t>
  </si>
  <si>
    <t>Casablanca</t>
  </si>
  <si>
    <t>NORTS</t>
  </si>
  <si>
    <t>North/South</t>
  </si>
  <si>
    <t>TORTU</t>
  </si>
  <si>
    <t>Tortuga Restaurante</t>
  </si>
  <si>
    <t>CHOPS</t>
  </si>
  <si>
    <t>Chop-suey Chinese</t>
  </si>
  <si>
    <t>SANTG</t>
  </si>
  <si>
    <t>Santé Gourmet</t>
  </si>
  <si>
    <t>Norvège</t>
  </si>
  <si>
    <t>CACTU</t>
  </si>
  <si>
    <t>Cactus Comidas para llevar</t>
  </si>
  <si>
    <t>Buenos Aires</t>
  </si>
  <si>
    <t>Argentine</t>
  </si>
  <si>
    <t>BERGS</t>
  </si>
  <si>
    <t>Berglunds snabbköp</t>
  </si>
  <si>
    <t>Luleå</t>
  </si>
  <si>
    <t>Suède</t>
  </si>
  <si>
    <t>WARTH</t>
  </si>
  <si>
    <t>Wartian Herkku</t>
  </si>
  <si>
    <t>Oulu</t>
  </si>
  <si>
    <t>Finlande</t>
  </si>
  <si>
    <t>GREAL</t>
  </si>
  <si>
    <t>Great Lakes Food Market</t>
  </si>
  <si>
    <t>Eugene</t>
  </si>
  <si>
    <t>MAISD</t>
  </si>
  <si>
    <t>Maison Dewey</t>
  </si>
  <si>
    <t>Bruxelles</t>
  </si>
  <si>
    <t>OCEAN</t>
  </si>
  <si>
    <t>Océano Atlántico Ltda.</t>
  </si>
  <si>
    <t>EASTC</t>
  </si>
  <si>
    <t>Eastern Connection</t>
  </si>
  <si>
    <t>FOLKO</t>
  </si>
  <si>
    <t>Folk och fä HB</t>
  </si>
  <si>
    <t>Bräcke</t>
  </si>
  <si>
    <t>RICSU</t>
  </si>
  <si>
    <t>Richter Supermarkt</t>
  </si>
  <si>
    <t>HANAR</t>
  </si>
  <si>
    <t>Hanari Carnes</t>
  </si>
  <si>
    <t>LONEP</t>
  </si>
  <si>
    <t>Lonesome Pine Restaurant</t>
  </si>
  <si>
    <t>Portland</t>
  </si>
  <si>
    <t>TOMSP</t>
  </si>
  <si>
    <t>Jamil Benlassen</t>
  </si>
  <si>
    <t>GODOS</t>
  </si>
  <si>
    <t>Godos Cocina Típica</t>
  </si>
  <si>
    <t>Sevilla</t>
  </si>
  <si>
    <t>Espagne</t>
  </si>
  <si>
    <t>SIMOB</t>
  </si>
  <si>
    <t>Simons bistro</t>
  </si>
  <si>
    <t>København</t>
  </si>
  <si>
    <t>Danemark</t>
  </si>
  <si>
    <t>AROUT</t>
  </si>
  <si>
    <t>Around the Horn</t>
  </si>
  <si>
    <t>BLONP</t>
  </si>
  <si>
    <t>Blondel père et fils</t>
  </si>
  <si>
    <t>Strasbourg</t>
  </si>
  <si>
    <t>REGGC</t>
  </si>
  <si>
    <t>Reggiani Caseifici</t>
  </si>
  <si>
    <t>Reggio Emilia</t>
  </si>
  <si>
    <t>Italie</t>
  </si>
  <si>
    <t>GALED</t>
  </si>
  <si>
    <t>Galería del gastrónomo</t>
  </si>
  <si>
    <t>Barcelona</t>
  </si>
  <si>
    <t>TRAIH</t>
  </si>
  <si>
    <t>Trail's Head Gourmet Provisioners</t>
  </si>
  <si>
    <t>Kirkland</t>
  </si>
  <si>
    <t>MORGK</t>
  </si>
  <si>
    <t>Commerce oriental</t>
  </si>
  <si>
    <t>Marrakech</t>
  </si>
  <si>
    <t>LETSS</t>
  </si>
  <si>
    <t>Let's Stop N Shop</t>
  </si>
  <si>
    <t>San Francisco</t>
  </si>
  <si>
    <t>WELLI</t>
  </si>
  <si>
    <t>Wellington Importadora</t>
  </si>
  <si>
    <t>Resende</t>
  </si>
  <si>
    <t>QUEDE</t>
  </si>
  <si>
    <t>Que Delícia</t>
  </si>
  <si>
    <t>VAFFE</t>
  </si>
  <si>
    <t>Vaffeljernet</t>
  </si>
  <si>
    <t>Århus</t>
  </si>
  <si>
    <t>OLDWO</t>
  </si>
  <si>
    <t>Old World Delicatessen</t>
  </si>
  <si>
    <t>Anchorage</t>
  </si>
  <si>
    <t>HUNGC</t>
  </si>
  <si>
    <t>Hungry Coyote Import Store</t>
  </si>
  <si>
    <t>Elgin</t>
  </si>
  <si>
    <t>DUMON</t>
  </si>
  <si>
    <t>Du monde entier</t>
  </si>
  <si>
    <t>Nantes</t>
  </si>
  <si>
    <t>WOLZA</t>
  </si>
  <si>
    <t>Wolski  Zajazd</t>
  </si>
  <si>
    <t>Warszawa</t>
  </si>
  <si>
    <t>Pologne</t>
  </si>
  <si>
    <t>WILMK</t>
  </si>
  <si>
    <t>Wilman Kala</t>
  </si>
  <si>
    <t>Helsinki</t>
  </si>
  <si>
    <t>THECR</t>
  </si>
  <si>
    <t>The Cracker Box</t>
  </si>
  <si>
    <t>Butte</t>
  </si>
  <si>
    <t>ANATR</t>
  </si>
  <si>
    <t>Ana Trujillo Emparedados y helados</t>
  </si>
  <si>
    <t>MAGAA</t>
  </si>
  <si>
    <t>Magazzini Alimentari Riuniti</t>
  </si>
  <si>
    <t>Bergamo</t>
  </si>
  <si>
    <t>GOURL</t>
  </si>
  <si>
    <t>Gourmet Lanchonetes</t>
  </si>
  <si>
    <t>Campinas</t>
  </si>
  <si>
    <t>FRANR</t>
  </si>
  <si>
    <t>France restauration</t>
  </si>
  <si>
    <t>ALFKI</t>
  </si>
  <si>
    <t>Al Walad</t>
  </si>
  <si>
    <t>THEBI</t>
  </si>
  <si>
    <t>The Big Cheese</t>
  </si>
  <si>
    <t>FRANS</t>
  </si>
  <si>
    <t>Franchi S.p.A.</t>
  </si>
  <si>
    <t>Torino</t>
  </si>
  <si>
    <t>RANCH</t>
  </si>
  <si>
    <t>Rancho grande</t>
  </si>
  <si>
    <t>VINET</t>
  </si>
  <si>
    <t>Vins et alcools Chevalier</t>
  </si>
  <si>
    <t>Reims</t>
  </si>
  <si>
    <t>SPECD</t>
  </si>
  <si>
    <t>Spécialités du monde</t>
  </si>
  <si>
    <t>Paris</t>
  </si>
  <si>
    <t>SPLIR</t>
  </si>
  <si>
    <t>Split Rail Beer &amp; Ale</t>
  </si>
  <si>
    <t>Lander</t>
  </si>
  <si>
    <t>GROSR</t>
  </si>
  <si>
    <t>GROSELLA-Restaurante</t>
  </si>
  <si>
    <t>Caracas</t>
  </si>
  <si>
    <t>DRACD</t>
  </si>
  <si>
    <t>Maroc exotique</t>
  </si>
  <si>
    <t>BOLID</t>
  </si>
  <si>
    <t>Bólido Comidas preparadas</t>
  </si>
  <si>
    <t>Madrid</t>
  </si>
  <si>
    <t>CONSH</t>
  </si>
  <si>
    <t>Consolidated Holdings</t>
  </si>
  <si>
    <t>LACOR</t>
  </si>
  <si>
    <t>La corne d'abondance</t>
  </si>
  <si>
    <t>Versailles</t>
  </si>
  <si>
    <t>ROMEY</t>
  </si>
  <si>
    <t>Romero y tomillo</t>
  </si>
  <si>
    <t>Jaime Dos Santos</t>
  </si>
  <si>
    <t>Mohamed Ben Arfa</t>
  </si>
  <si>
    <t>Francis Rivière</t>
  </si>
  <si>
    <t>Laura Callahan</t>
  </si>
  <si>
    <t>Steven Buchanan</t>
  </si>
  <si>
    <t>Anne Dodsworth</t>
  </si>
  <si>
    <t>Janet Leverling</t>
  </si>
  <si>
    <t>Ernst Junge</t>
  </si>
  <si>
    <t>Hicham Esmal</t>
  </si>
  <si>
    <t>Tableau structuré</t>
  </si>
  <si>
    <t>Les filtres automatiques</t>
  </si>
  <si>
    <t>Nota : différentes manières de filtrer les lignes</t>
  </si>
  <si>
    <t>Comment stocker dans une cellule ce sous-total ?</t>
  </si>
  <si>
    <t>La fonction SOUS.TOTAL</t>
  </si>
  <si>
    <t>Chang</t>
  </si>
  <si>
    <t>Pavlova</t>
  </si>
  <si>
    <t>Gula Malacca</t>
  </si>
  <si>
    <t>Carnarvon Tigers</t>
  </si>
  <si>
    <t>Tunnbröd</t>
  </si>
  <si>
    <t>Wimmers gute Semmelknödel</t>
  </si>
  <si>
    <t>Uncle Bob's Organic Dried Pears</t>
  </si>
  <si>
    <t>Gnocchi di nonna Alice</t>
  </si>
  <si>
    <t>Guaraná Fantástica</t>
  </si>
  <si>
    <t>Manjimup Dried Apples</t>
  </si>
  <si>
    <t>Geitost</t>
  </si>
  <si>
    <t>Fløtemysost</t>
  </si>
  <si>
    <t>Tofu</t>
  </si>
  <si>
    <t>Rössle Sauerkraut</t>
  </si>
  <si>
    <t>Boston Crab Meat</t>
  </si>
  <si>
    <t>Rhönbräu Klosterbier</t>
  </si>
  <si>
    <t>Gorgonzola Telino</t>
  </si>
  <si>
    <t>Louisiana Hot Spiced Okra</t>
  </si>
  <si>
    <t>Lakkalikööri</t>
  </si>
  <si>
    <t>Pâté chinois</t>
  </si>
  <si>
    <t>Outback Lager</t>
  </si>
  <si>
    <t>Chai</t>
  </si>
  <si>
    <t>Sir Rodney's Scones</t>
  </si>
  <si>
    <t>Chartreuse verte</t>
  </si>
  <si>
    <t>Ikura</t>
  </si>
  <si>
    <t>Côte de Blaye</t>
  </si>
  <si>
    <t>Perth Pasties</t>
  </si>
  <si>
    <t>Raclette Courdavault</t>
  </si>
  <si>
    <t>Zaanse koeken</t>
  </si>
  <si>
    <t>Maxilaku</t>
  </si>
  <si>
    <t>Camembert Pierrot</t>
  </si>
  <si>
    <t>Sasquatch Ale</t>
  </si>
  <si>
    <t>Original Frankfurter grüne Soße</t>
  </si>
  <si>
    <t>Aniseed Syrup</t>
  </si>
  <si>
    <t>Queso Cabrales</t>
  </si>
  <si>
    <t>Longlife Tofu</t>
  </si>
  <si>
    <t>Teatime Chocolate Biscuits</t>
  </si>
  <si>
    <t>Gumbär Gummibärchen</t>
  </si>
  <si>
    <t>Tourtière</t>
  </si>
  <si>
    <t>Röd Kaviar</t>
  </si>
  <si>
    <t>Scottish Longbreads</t>
  </si>
  <si>
    <t>NuNuCa Nuß-Nougat-Creme</t>
  </si>
  <si>
    <t>Singaporean Hokkien Fried Mee</t>
  </si>
  <si>
    <t>Louisiana Fiery Hot Pepper Sauce</t>
  </si>
  <si>
    <t>Gudbrandsdalsost</t>
  </si>
  <si>
    <t>Jack's New England Clam Chowder</t>
  </si>
  <si>
    <t>Mozzarella di Giovanni</t>
  </si>
  <si>
    <t>Genen Shouyu</t>
  </si>
  <si>
    <t>Røgede sild</t>
  </si>
  <si>
    <t>Laughing Lumberjack Lager</t>
  </si>
  <si>
    <t>Sirop d'érable</t>
  </si>
  <si>
    <t>Tarte au sucre</t>
  </si>
  <si>
    <t>Ipoh Coffee</t>
  </si>
  <si>
    <t>Chocolade</t>
  </si>
  <si>
    <t>Konbu</t>
  </si>
  <si>
    <t>Thüringer Rostbratwurst</t>
  </si>
  <si>
    <t>Chef Anton's Cajun Seasoning</t>
  </si>
  <si>
    <t>Northwoods Cranberry Sauce</t>
  </si>
  <si>
    <t>Spegesild</t>
  </si>
  <si>
    <t>Mascarpone Fabioli</t>
  </si>
  <si>
    <t>Sir Rodney's Marmalade</t>
  </si>
  <si>
    <t>Mishi Kobe Niku</t>
  </si>
  <si>
    <t>Schoggi Schokolade</t>
  </si>
  <si>
    <t>Filo Mix</t>
  </si>
  <si>
    <t>Steeleye Stout</t>
  </si>
  <si>
    <t>Nord-Ost Matjeshering</t>
  </si>
  <si>
    <t>Alice Mutton</t>
  </si>
  <si>
    <t>Gravad lax</t>
  </si>
  <si>
    <t>Inlagd Sill</t>
  </si>
  <si>
    <t>Ravioli Angelo</t>
  </si>
  <si>
    <t>Queso Manchego La Pastora</t>
  </si>
  <si>
    <t>Escargots de Bourgogne</t>
  </si>
  <si>
    <t>Gustaf's Knäckebröd</t>
  </si>
  <si>
    <t>Vegie-spread</t>
  </si>
  <si>
    <t>Grandma's Boysenberry Spread</t>
  </si>
  <si>
    <t>Chef Anton's Gumbo Mix</t>
  </si>
  <si>
    <t>Valkoinen suklaa</t>
  </si>
  <si>
    <t>Comment dupliquer la liste unique des Pays ?</t>
  </si>
  <si>
    <t>Le bouton Supprimer les doublons</t>
  </si>
  <si>
    <t>Calculer le total du CA HT par Pays, en utilisant cette liste dupliquée</t>
  </si>
  <si>
    <r>
      <t xml:space="preserve">idem, et pour la Catégorie </t>
    </r>
    <r>
      <rPr>
        <b/>
        <sz val="11"/>
        <color theme="1"/>
        <rFont val="Calibri"/>
        <family val="2"/>
        <scheme val="minor"/>
      </rPr>
      <t>Desserts</t>
    </r>
  </si>
  <si>
    <t xml:space="preserve">  La fonction SOMMEPROD … détournée</t>
  </si>
  <si>
    <r>
      <t xml:space="preserve">Allez sur le duplica de la feuille BD, et transformez la liste en un </t>
    </r>
    <r>
      <rPr>
        <b/>
        <sz val="11"/>
        <color theme="1"/>
        <rFont val="Calibri"/>
        <family val="2"/>
        <scheme val="minor"/>
      </rPr>
      <t>tableau structuré</t>
    </r>
    <r>
      <rPr>
        <sz val="10"/>
        <rFont val="Arial"/>
      </rPr>
      <t xml:space="preserve"> (concept, avantages)</t>
    </r>
  </si>
  <si>
    <t>Refaites tous les calculs avec des formules matricielles</t>
  </si>
  <si>
    <t>Les formules matricielles</t>
  </si>
  <si>
    <t>La fonction SOMMEPROD(--</t>
  </si>
  <si>
    <r>
      <t xml:space="preserve">à vous  </t>
    </r>
    <r>
      <rPr>
        <sz val="18"/>
        <color rgb="FF7030A0"/>
        <rFont val="Wingdings"/>
        <charset val="2"/>
      </rPr>
      <t>J</t>
    </r>
  </si>
  <si>
    <t>N° 
représ</t>
  </si>
  <si>
    <t>Nom représentant</t>
  </si>
  <si>
    <t>Ref.
produit</t>
  </si>
  <si>
    <t>Ref.
catégorie</t>
  </si>
  <si>
    <t>Nom de catégorie</t>
  </si>
  <si>
    <t>3 champs nommés : ListeREPRESENTANTS, ListePRODUITS et ListeCATEGORIES</t>
  </si>
  <si>
    <r>
      <t xml:space="preserve">Complétez les colonnes </t>
    </r>
    <r>
      <rPr>
        <b/>
        <sz val="11"/>
        <color theme="1"/>
        <rFont val="Calibri"/>
        <family val="2"/>
        <scheme val="minor"/>
      </rPr>
      <t>Représentants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scheme val="minor"/>
      </rPr>
      <t>Catégories</t>
    </r>
    <r>
      <rPr>
        <sz val="11"/>
        <color theme="1"/>
        <rFont val="Calibri"/>
        <family val="2"/>
        <scheme val="minor"/>
      </rPr>
      <t xml:space="preserve"> et </t>
    </r>
    <r>
      <rPr>
        <b/>
        <sz val="11"/>
        <color theme="1"/>
        <rFont val="Calibri"/>
        <family val="2"/>
        <scheme val="minor"/>
      </rPr>
      <t>Produits</t>
    </r>
    <r>
      <rPr>
        <sz val="11"/>
        <color theme="1"/>
        <rFont val="Calibri"/>
        <family val="2"/>
        <scheme val="minor"/>
      </rPr>
      <t xml:space="preserve"> de la feuille </t>
    </r>
    <r>
      <rPr>
        <b/>
        <sz val="11"/>
        <color theme="1"/>
        <rFont val="Calibri"/>
        <family val="2"/>
        <scheme val="minor"/>
      </rPr>
      <t>BD</t>
    </r>
  </si>
  <si>
    <t>La fonction RECHERCHEV</t>
  </si>
  <si>
    <t>Quel est le CA HT réalisé aux Etats-Unis en 2013 pour les ventes de Desserts ?</t>
  </si>
  <si>
    <t>idem 5, pour l'année de commande égale à 2013</t>
  </si>
  <si>
    <t>Remise</t>
  </si>
  <si>
    <t>Total</t>
  </si>
  <si>
    <t>Quantités</t>
  </si>
  <si>
    <t>Prix</t>
  </si>
  <si>
    <t>ca total = ?</t>
  </si>
  <si>
    <t>SOMMEPROD classique</t>
  </si>
  <si>
    <t>formule matricielle</t>
  </si>
  <si>
    <t>(Tous)</t>
  </si>
  <si>
    <t>Total général</t>
  </si>
  <si>
    <t>Somme de CA HT</t>
  </si>
  <si>
    <t>1er tcd</t>
  </si>
  <si>
    <t>TCD n°2</t>
  </si>
  <si>
    <t>Années</t>
  </si>
  <si>
    <t>Trimestres</t>
  </si>
  <si>
    <t>2012</t>
  </si>
  <si>
    <t>2013</t>
  </si>
  <si>
    <t>2014</t>
  </si>
  <si>
    <t>2015</t>
  </si>
  <si>
    <t>Mois</t>
  </si>
  <si>
    <t>Valeurs</t>
  </si>
  <si>
    <t xml:space="preserve">CA HT </t>
  </si>
  <si>
    <t>Remises</t>
  </si>
  <si>
    <t xml:space="preserve">CA tarif </t>
  </si>
  <si>
    <t xml:space="preserve">% remise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</si>
</sst>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#,##0\ &quot;€&quot;;[Red]\-#,##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_(&quot;€&quot;* #,##0.00_);_(&quot;€&quot;* \(#,##0.00\);_(&quot;€&quot;* &quot;-&quot;??_);_(@_)"/>
    <numFmt numFmtId="165" formatCode="_(* #,##0.00_);_(* \(#,##0.00\);_(* &quot;-&quot;??_);_(@_)"/>
    <numFmt numFmtId="166" formatCode="General&quot; - &quot;"/>
    <numFmt numFmtId="167" formatCode="#\ ###\ ##0&quot; €&quot;"/>
    <numFmt numFmtId="168" formatCode="_(&quot;€&quot;* #.;_(&quot;€&quot;* \(#.;_(&quot;€&quot;* &quot;-&quot;??_);_(@_ⴆ"/>
    <numFmt numFmtId="169" formatCode="#\ ##0\ &quot;€&quot;"/>
    <numFmt numFmtId="170" formatCode="_(* #.;_(* \(#.;_(* &quot;-&quot;??_);_(@_ⴆ"/>
  </numFmts>
  <fonts count="3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sz val="11"/>
      <color rgb="FF0070C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</font>
    <font>
      <sz val="10"/>
      <color rgb="FF7030A0"/>
      <name val="Calibri"/>
      <family val="2"/>
      <scheme val="minor"/>
    </font>
    <font>
      <b/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b/>
      <sz val="11"/>
      <color indexed="60"/>
      <name val="Calibri"/>
      <family val="2"/>
    </font>
    <font>
      <sz val="11"/>
      <color indexed="8"/>
      <name val="Calibri"/>
      <family val="2"/>
    </font>
    <font>
      <sz val="11"/>
      <color rgb="FF7030A0"/>
      <name val="Calibri"/>
      <family val="2"/>
      <scheme val="minor"/>
    </font>
    <font>
      <b/>
      <sz val="11"/>
      <color rgb="FF7030A0"/>
      <name val="Calibri"/>
      <family val="2"/>
    </font>
    <font>
      <sz val="11"/>
      <color indexed="62"/>
      <name val="Calibri"/>
      <family val="2"/>
    </font>
    <font>
      <sz val="11"/>
      <color rgb="FF7030A0"/>
      <name val="Calibri"/>
      <family val="2"/>
    </font>
    <font>
      <strike/>
      <sz val="11"/>
      <color rgb="FF7030A0"/>
      <name val="Calibri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6"/>
      <color rgb="FF7030A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8"/>
      <color rgb="FF7030A0"/>
      <name val="Calibri"/>
      <family val="2"/>
      <scheme val="minor"/>
    </font>
    <font>
      <sz val="18"/>
      <color rgb="FF7030A0"/>
      <name val="Wingdings"/>
      <charset val="2"/>
    </font>
    <font>
      <b/>
      <i/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7"/>
      </patternFill>
    </fill>
    <fill>
      <patternFill patternType="solid">
        <fgColor theme="4"/>
      </patternFill>
    </fill>
    <fill>
      <patternFill patternType="solid">
        <fgColor rgb="FFFFEB9C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/>
        <bgColor theme="9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double">
        <color theme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6" fillId="2" borderId="0" applyNumberFormat="0" applyBorder="0" applyAlignment="0" applyProtection="0"/>
    <xf numFmtId="0" fontId="2" fillId="0" borderId="0"/>
    <xf numFmtId="0" fontId="11" fillId="2" borderId="0" applyNumberFormat="0" applyBorder="0" applyAlignment="0" applyProtection="0"/>
    <xf numFmtId="0" fontId="6" fillId="3" borderId="0" applyNumberFormat="0" applyBorder="0" applyAlignment="0" applyProtection="0"/>
    <xf numFmtId="44" fontId="2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4" fillId="4" borderId="0" applyNumberFormat="0" applyBorder="0" applyAlignment="0" applyProtection="0"/>
    <xf numFmtId="9" fontId="16" fillId="0" borderId="0" applyFont="0" applyFill="0" applyBorder="0" applyAlignment="0" applyProtection="0"/>
    <xf numFmtId="164" fontId="30" fillId="0" borderId="0" applyFont="0" applyFill="0" applyBorder="0" applyAlignment="0" applyProtection="0"/>
    <xf numFmtId="165" fontId="31" fillId="0" borderId="0" applyFont="0" applyFill="0" applyBorder="0" applyAlignment="0" applyProtection="0"/>
  </cellStyleXfs>
  <cellXfs count="73">
    <xf numFmtId="0" fontId="0" fillId="0" borderId="0" xfId="0"/>
    <xf numFmtId="0" fontId="3" fillId="0" borderId="0" xfId="0" applyFont="1"/>
    <xf numFmtId="0" fontId="4" fillId="0" borderId="0" xfId="0" applyFont="1"/>
    <xf numFmtId="0" fontId="8" fillId="2" borderId="0" xfId="1" applyFont="1"/>
    <xf numFmtId="0" fontId="7" fillId="0" borderId="0" xfId="0" applyFont="1"/>
    <xf numFmtId="0" fontId="9" fillId="0" borderId="0" xfId="0" applyFont="1"/>
    <xf numFmtId="0" fontId="2" fillId="0" borderId="0" xfId="2"/>
    <xf numFmtId="3" fontId="2" fillId="0" borderId="0" xfId="2" applyNumberFormat="1"/>
    <xf numFmtId="0" fontId="12" fillId="0" borderId="0" xfId="0" applyFont="1"/>
    <xf numFmtId="14" fontId="2" fillId="0" borderId="0" xfId="2" applyNumberFormat="1"/>
    <xf numFmtId="0" fontId="13" fillId="5" borderId="0" xfId="2" applyFont="1" applyFill="1"/>
    <xf numFmtId="0" fontId="15" fillId="4" borderId="0" xfId="7" applyFont="1" applyAlignment="1">
      <alignment horizontal="center" vertical="center"/>
    </xf>
    <xf numFmtId="14" fontId="13" fillId="5" borderId="0" xfId="2" applyNumberFormat="1" applyFont="1" applyFill="1"/>
    <xf numFmtId="8" fontId="2" fillId="0" borderId="0" xfId="2" applyNumberFormat="1"/>
    <xf numFmtId="9" fontId="16" fillId="0" borderId="0" xfId="8" applyNumberFormat="1" applyFont="1"/>
    <xf numFmtId="9" fontId="0" fillId="0" borderId="0" xfId="8" applyNumberFormat="1" applyFont="1"/>
    <xf numFmtId="0" fontId="17" fillId="0" borderId="0" xfId="2" applyFont="1"/>
    <xf numFmtId="0" fontId="12" fillId="0" borderId="0" xfId="2" applyFont="1"/>
    <xf numFmtId="166" fontId="18" fillId="0" borderId="0" xfId="2" applyNumberFormat="1" applyFont="1"/>
    <xf numFmtId="0" fontId="19" fillId="0" borderId="0" xfId="2" applyFont="1"/>
    <xf numFmtId="166" fontId="2" fillId="0" borderId="0" xfId="2" applyNumberFormat="1"/>
    <xf numFmtId="166" fontId="13" fillId="0" borderId="0" xfId="2" applyNumberFormat="1" applyFont="1"/>
    <xf numFmtId="0" fontId="20" fillId="0" borderId="0" xfId="2" applyFont="1"/>
    <xf numFmtId="0" fontId="21" fillId="0" borderId="0" xfId="2" applyFont="1"/>
    <xf numFmtId="0" fontId="2" fillId="0" borderId="0" xfId="2" applyFill="1"/>
    <xf numFmtId="0" fontId="22" fillId="0" borderId="0" xfId="0" applyFont="1"/>
    <xf numFmtId="0" fontId="23" fillId="0" borderId="0" xfId="0" applyFont="1"/>
    <xf numFmtId="0" fontId="23" fillId="0" borderId="0" xfId="0" applyFont="1" applyAlignment="1">
      <alignment horizontal="center"/>
    </xf>
    <xf numFmtId="6" fontId="22" fillId="0" borderId="0" xfId="0" applyNumberFormat="1" applyFont="1"/>
    <xf numFmtId="0" fontId="24" fillId="0" borderId="0" xfId="0" applyFont="1"/>
    <xf numFmtId="0" fontId="25" fillId="0" borderId="0" xfId="2" applyFont="1" applyFill="1"/>
    <xf numFmtId="0" fontId="26" fillId="0" borderId="0" xfId="2" applyFont="1" applyFill="1"/>
    <xf numFmtId="0" fontId="3" fillId="0" borderId="0" xfId="0" applyFont="1" applyFill="1"/>
    <xf numFmtId="6" fontId="22" fillId="6" borderId="1" xfId="0" applyNumberFormat="1" applyFont="1" applyFill="1" applyBorder="1"/>
    <xf numFmtId="0" fontId="27" fillId="0" borderId="0" xfId="0" applyFont="1"/>
    <xf numFmtId="0" fontId="11" fillId="2" borderId="0" xfId="3" applyAlignment="1">
      <alignment horizontal="center" vertical="center" wrapText="1"/>
    </xf>
    <xf numFmtId="0" fontId="2" fillId="0" borderId="0" xfId="2" applyAlignment="1">
      <alignment horizontal="center"/>
    </xf>
    <xf numFmtId="0" fontId="29" fillId="0" borderId="0" xfId="2" applyFont="1"/>
    <xf numFmtId="0" fontId="1" fillId="0" borderId="0" xfId="2" applyFont="1"/>
    <xf numFmtId="0" fontId="1" fillId="8" borderId="0" xfId="2" applyNumberFormat="1" applyFont="1" applyFill="1" applyBorder="1" applyAlignment="1"/>
    <xf numFmtId="0" fontId="1" fillId="9" borderId="0" xfId="2" applyNumberFormat="1" applyFont="1" applyFill="1" applyBorder="1" applyAlignment="1"/>
    <xf numFmtId="0" fontId="1" fillId="0" borderId="0" xfId="0" applyNumberFormat="1" applyFont="1" applyFill="1" applyBorder="1" applyAlignment="1" applyProtection="1"/>
    <xf numFmtId="0" fontId="26" fillId="0" borderId="0" xfId="0" applyNumberFormat="1" applyFont="1" applyFill="1" applyBorder="1" applyAlignment="1" applyProtection="1"/>
    <xf numFmtId="0" fontId="11" fillId="7" borderId="0" xfId="0" applyNumberFormat="1" applyFont="1" applyFill="1" applyBorder="1" applyAlignment="1"/>
    <xf numFmtId="0" fontId="26" fillId="0" borderId="0" xfId="0" applyFont="1" applyFill="1" applyAlignment="1">
      <alignment horizontal="center" vertical="center"/>
    </xf>
    <xf numFmtId="14" fontId="26" fillId="0" borderId="0" xfId="0" applyNumberFormat="1" applyFont="1" applyFill="1" applyBorder="1" applyAlignment="1" applyProtection="1"/>
    <xf numFmtId="0" fontId="7" fillId="9" borderId="0" xfId="2" applyNumberFormat="1" applyFont="1" applyFill="1" applyBorder="1" applyAlignment="1"/>
    <xf numFmtId="164" fontId="2" fillId="0" borderId="0" xfId="9" applyFont="1"/>
    <xf numFmtId="8" fontId="2" fillId="0" borderId="0" xfId="2" applyNumberFormat="1" applyFill="1"/>
    <xf numFmtId="0" fontId="7" fillId="9" borderId="2" xfId="0" applyNumberFormat="1" applyFont="1" applyFill="1" applyBorder="1" applyAlignment="1"/>
    <xf numFmtId="8" fontId="1" fillId="0" borderId="0" xfId="0" applyNumberFormat="1" applyFont="1" applyFill="1" applyBorder="1" applyAlignment="1" applyProtection="1"/>
    <xf numFmtId="10" fontId="3" fillId="0" borderId="0" xfId="0" applyNumberFormat="1" applyFont="1"/>
    <xf numFmtId="0" fontId="7" fillId="9" borderId="0" xfId="0" applyNumberFormat="1" applyFont="1" applyFill="1" applyBorder="1" applyAlignment="1"/>
    <xf numFmtId="167" fontId="2" fillId="0" borderId="0" xfId="9" applyNumberFormat="1" applyFont="1"/>
    <xf numFmtId="0" fontId="2" fillId="0" borderId="3" xfId="2" applyBorder="1"/>
    <xf numFmtId="0" fontId="2" fillId="0" borderId="0" xfId="2" applyBorder="1"/>
    <xf numFmtId="0" fontId="2" fillId="0" borderId="4" xfId="2" applyBorder="1"/>
    <xf numFmtId="0" fontId="2" fillId="0" borderId="5" xfId="2" applyBorder="1"/>
    <xf numFmtId="0" fontId="2" fillId="0" borderId="7" xfId="2" applyBorder="1"/>
    <xf numFmtId="0" fontId="1" fillId="0" borderId="6" xfId="2" applyFont="1" applyBorder="1"/>
    <xf numFmtId="0" fontId="25" fillId="0" borderId="3" xfId="2" applyFont="1" applyFill="1" applyBorder="1"/>
    <xf numFmtId="0" fontId="25" fillId="0" borderId="0" xfId="2" applyFont="1" applyFill="1" applyBorder="1"/>
    <xf numFmtId="0" fontId="25" fillId="0" borderId="4" xfId="2" applyFont="1" applyFill="1" applyBorder="1"/>
    <xf numFmtId="168" fontId="2" fillId="0" borderId="0" xfId="9" applyNumberFormat="1" applyFont="1"/>
    <xf numFmtId="0" fontId="0" fillId="0" borderId="0" xfId="0" pivotButton="1"/>
    <xf numFmtId="0" fontId="0" fillId="0" borderId="0" xfId="0" applyNumberFormat="1"/>
    <xf numFmtId="169" fontId="0" fillId="0" borderId="0" xfId="0" applyNumberFormat="1"/>
    <xf numFmtId="0" fontId="32" fillId="10" borderId="0" xfId="0" applyFont="1" applyFill="1" applyAlignment="1">
      <alignment horizontal="center"/>
    </xf>
    <xf numFmtId="10" fontId="0" fillId="0" borderId="0" xfId="0" applyNumberFormat="1"/>
    <xf numFmtId="170" fontId="0" fillId="0" borderId="0" xfId="10" applyNumberFormat="1" applyFont="1"/>
    <xf numFmtId="0" fontId="7" fillId="10" borderId="8" xfId="2" applyFont="1" applyFill="1" applyBorder="1" applyAlignment="1">
      <alignment horizontal="center" vertical="center"/>
    </xf>
    <xf numFmtId="0" fontId="7" fillId="10" borderId="9" xfId="2" applyFont="1" applyFill="1" applyBorder="1" applyAlignment="1">
      <alignment horizontal="center" vertical="center"/>
    </xf>
    <xf numFmtId="0" fontId="7" fillId="10" borderId="10" xfId="2" applyFont="1" applyFill="1" applyBorder="1" applyAlignment="1">
      <alignment horizontal="center" vertical="center"/>
    </xf>
  </cellXfs>
  <cellStyles count="11">
    <cellStyle name="Accent1 2" xfId="4" xr:uid="{00000000-0005-0000-0000-000000000000}"/>
    <cellStyle name="Accent4" xfId="1" builtinId="41"/>
    <cellStyle name="Accent4 2" xfId="3" xr:uid="{00000000-0005-0000-0000-000002000000}"/>
    <cellStyle name="Euro" xfId="5" xr:uid="{00000000-0005-0000-0000-000003000000}"/>
    <cellStyle name="Milliers" xfId="10" builtinId="3"/>
    <cellStyle name="Monétaire" xfId="9" builtinId="4"/>
    <cellStyle name="Neutre 2" xfId="7" xr:uid="{00000000-0005-0000-0000-000006000000}"/>
    <cellStyle name="Normal" xfId="0" builtinId="0"/>
    <cellStyle name="Normal 2" xfId="2" xr:uid="{00000000-0005-0000-0000-000008000000}"/>
    <cellStyle name="Pourcentage 2" xfId="8" xr:uid="{00000000-0005-0000-0000-000009000000}"/>
    <cellStyle name="Titre 4 2" xfId="6" xr:uid="{00000000-0005-0000-0000-00000A000000}"/>
  </cellStyles>
  <dxfs count="4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2" formatCode="#,##0.00\ &quot;€&quot;;[Red]\-#,##0.00\ &quot;€&quot;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2" formatCode="#,##0.00\ &quot;€&quot;;[Red]\-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2" formatCode="#,##0.00\ &quot;€&quot;;[Red]\-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2" formatCode="#,##0.00\ &quot;€&quot;;[Red]\-#,##0.00\ &quot;€&quot;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2" formatCode="#,##0.00\ &quot;€&quot;;[Red]\-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2" formatCode="#,##0.00\ &quot;€&quot;;[Red]\-#,##0.00\ &quot;€&quot;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2" formatCode="#,##0.00\ &quot;€&quot;;[Red]\-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2" formatCode="#,##0.00\ &quot;€&quot;;[Red]\-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71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71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71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71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</dxf>
    <dxf>
      <numFmt numFmtId="14" formatCode="0.00%"/>
    </dxf>
    <dxf>
      <numFmt numFmtId="13" formatCode="0%"/>
    </dxf>
    <dxf>
      <numFmt numFmtId="14" formatCode="0.00%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1.xml"/><Relationship Id="rId13" Type="http://schemas.openxmlformats.org/officeDocument/2006/relationships/pivotCacheDefinition" Target="pivotCache/pivotCacheDefinition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1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5.xml"/><Relationship Id="rId15" Type="http://schemas.microsoft.com/office/2007/relationships/slicerCache" Target="slicerCaches/slicerCache2.xml"/><Relationship Id="rId10" Type="http://schemas.openxmlformats.org/officeDocument/2006/relationships/worksheet" Target="worksheets/sheet9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8.xml"/><Relationship Id="rId14" Type="http://schemas.microsoft.com/office/2007/relationships/slicerCache" Target="slicerCaches/slicerCach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[Travaux sur des listes - Correction.xlsx]tcd!TCD représentant</c:name>
    <c:fmtId val="2"/>
  </c:pivotSource>
  <c:chart>
    <c:title>
      <c:layout>
        <c:manualLayout>
          <c:xMode val="edge"/>
          <c:yMode val="edge"/>
          <c:x val="0.6544930008748906"/>
          <c:y val="6.8423738699329245E-2"/>
        </c:manualLayout>
      </c:layout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fr-FR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fr-FR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fr-FR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fr-FR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fr-FR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fr-FR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fr-FR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fr-FR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fr-FR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fr-FR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fr-FR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fr-FR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20950349956255468"/>
          <c:y val="0.24002843394575682"/>
          <c:w val="0.4202298775153106"/>
          <c:h val="0.70038312919218426"/>
        </c:manualLayout>
      </c:layout>
      <c:pieChart>
        <c:varyColors val="1"/>
        <c:ser>
          <c:idx val="0"/>
          <c:order val="0"/>
          <c:tx>
            <c:strRef>
              <c:f>tcd!$B$7:$B$8</c:f>
              <c:strCache>
                <c:ptCount val="1"/>
                <c:pt idx="0">
                  <c:v>CA HT </c:v>
                </c:pt>
              </c:strCache>
            </c:strRef>
          </c:tx>
          <c:dLbls>
            <c:spPr/>
            <c:txPr>
              <a:bodyPr/>
              <a:lstStyle/>
              <a:p>
                <a:pPr>
                  <a:defRPr/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tcd!$A$9:$A$15</c:f>
              <c:strCache>
                <c:ptCount val="6"/>
                <c:pt idx="0">
                  <c:v>Anne Dodsworth</c:v>
                </c:pt>
                <c:pt idx="1">
                  <c:v>Francis Rivière</c:v>
                </c:pt>
                <c:pt idx="2">
                  <c:v>Hicham Esmal</c:v>
                </c:pt>
                <c:pt idx="3">
                  <c:v>Jaime Dos Santos</c:v>
                </c:pt>
                <c:pt idx="4">
                  <c:v>Laura Callahan</c:v>
                </c:pt>
                <c:pt idx="5">
                  <c:v>Mohamed Ben Arfa</c:v>
                </c:pt>
              </c:strCache>
            </c:strRef>
          </c:cat>
          <c:val>
            <c:numRef>
              <c:f>tcd!$B$9:$B$15</c:f>
              <c:numCache>
                <c:formatCode>#\ ##0\ "€"</c:formatCode>
                <c:ptCount val="6"/>
                <c:pt idx="0">
                  <c:v>299105.22499999998</c:v>
                </c:pt>
                <c:pt idx="1">
                  <c:v>28385.412499999999</c:v>
                </c:pt>
                <c:pt idx="2">
                  <c:v>37064.5</c:v>
                </c:pt>
                <c:pt idx="3">
                  <c:v>36085.915000000001</c:v>
                </c:pt>
                <c:pt idx="4">
                  <c:v>30926.13</c:v>
                </c:pt>
                <c:pt idx="5">
                  <c:v>83553.299999999988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D3-4923-A715-1CEA98FF5888}"/>
            </c:ext>
          </c:extLst>
        </c:ser>
        <c:ser>
          <c:idx val="1"/>
          <c:order val="1"/>
          <c:tx>
            <c:strRef>
              <c:f>tcd!$C$7:$C$8</c:f>
              <c:strCache>
                <c:ptCount val="1"/>
                <c:pt idx="0">
                  <c:v>CA tarif </c:v>
                </c:pt>
              </c:strCache>
            </c:strRef>
          </c:tx>
          <c:dLbls>
            <c:spPr/>
            <c:txPr>
              <a:bodyPr/>
              <a:lstStyle/>
              <a:p>
                <a:pPr>
                  <a:defRPr/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tcd!$A$9:$A$15</c:f>
              <c:strCache>
                <c:ptCount val="6"/>
                <c:pt idx="0">
                  <c:v>Anne Dodsworth</c:v>
                </c:pt>
                <c:pt idx="1">
                  <c:v>Francis Rivière</c:v>
                </c:pt>
                <c:pt idx="2">
                  <c:v>Hicham Esmal</c:v>
                </c:pt>
                <c:pt idx="3">
                  <c:v>Jaime Dos Santos</c:v>
                </c:pt>
                <c:pt idx="4">
                  <c:v>Laura Callahan</c:v>
                </c:pt>
                <c:pt idx="5">
                  <c:v>Mohamed Ben Arfa</c:v>
                </c:pt>
              </c:strCache>
            </c:strRef>
          </c:cat>
          <c:val>
            <c:numRef>
              <c:f>tcd!$C$9:$C$15</c:f>
              <c:numCache>
                <c:formatCode>General</c:formatCode>
                <c:ptCount val="6"/>
                <c:pt idx="0">
                  <c:v>343570</c:v>
                </c:pt>
                <c:pt idx="1">
                  <c:v>30797.5</c:v>
                </c:pt>
                <c:pt idx="2">
                  <c:v>40700</c:v>
                </c:pt>
                <c:pt idx="3">
                  <c:v>41765.75</c:v>
                </c:pt>
                <c:pt idx="4">
                  <c:v>33923</c:v>
                </c:pt>
                <c:pt idx="5">
                  <c:v>92980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D3-4923-A715-1CEA98FF5888}"/>
            </c:ext>
          </c:extLst>
        </c:ser>
        <c:ser>
          <c:idx val="2"/>
          <c:order val="2"/>
          <c:tx>
            <c:strRef>
              <c:f>tcd!$D$7:$D$8</c:f>
              <c:strCache>
                <c:ptCount val="1"/>
                <c:pt idx="0">
                  <c:v>Remises</c:v>
                </c:pt>
              </c:strCache>
            </c:strRef>
          </c:tx>
          <c:dLbls>
            <c:spPr/>
            <c:txPr>
              <a:bodyPr/>
              <a:lstStyle/>
              <a:p>
                <a:pPr>
                  <a:defRPr/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tcd!$A$9:$A$15</c:f>
              <c:strCache>
                <c:ptCount val="6"/>
                <c:pt idx="0">
                  <c:v>Anne Dodsworth</c:v>
                </c:pt>
                <c:pt idx="1">
                  <c:v>Francis Rivière</c:v>
                </c:pt>
                <c:pt idx="2">
                  <c:v>Hicham Esmal</c:v>
                </c:pt>
                <c:pt idx="3">
                  <c:v>Jaime Dos Santos</c:v>
                </c:pt>
                <c:pt idx="4">
                  <c:v>Laura Callahan</c:v>
                </c:pt>
                <c:pt idx="5">
                  <c:v>Mohamed Ben Arfa</c:v>
                </c:pt>
              </c:strCache>
            </c:strRef>
          </c:cat>
          <c:val>
            <c:numRef>
              <c:f>tcd!$D$9:$D$15</c:f>
              <c:numCache>
                <c:formatCode>General</c:formatCode>
                <c:ptCount val="6"/>
                <c:pt idx="0">
                  <c:v>44464.775000000009</c:v>
                </c:pt>
                <c:pt idx="1">
                  <c:v>2412.0875000000001</c:v>
                </c:pt>
                <c:pt idx="2">
                  <c:v>3635.5</c:v>
                </c:pt>
                <c:pt idx="3">
                  <c:v>5679.8349999999991</c:v>
                </c:pt>
                <c:pt idx="4">
                  <c:v>2996.8699999999994</c:v>
                </c:pt>
                <c:pt idx="5">
                  <c:v>9426.7000000000007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D3-4923-A715-1CEA98FF5888}"/>
            </c:ext>
          </c:extLst>
        </c:ser>
        <c:ser>
          <c:idx val="3"/>
          <c:order val="3"/>
          <c:tx>
            <c:strRef>
              <c:f>tcd!$E$7:$E$8</c:f>
              <c:strCache>
                <c:ptCount val="1"/>
                <c:pt idx="0">
                  <c:v>% remise </c:v>
                </c:pt>
              </c:strCache>
            </c:strRef>
          </c:tx>
          <c:dLbls>
            <c:spPr/>
            <c:txPr>
              <a:bodyPr/>
              <a:lstStyle/>
              <a:p>
                <a:pPr>
                  <a:defRPr/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tcd!$A$9:$A$15</c:f>
              <c:strCache>
                <c:ptCount val="6"/>
                <c:pt idx="0">
                  <c:v>Anne Dodsworth</c:v>
                </c:pt>
                <c:pt idx="1">
                  <c:v>Francis Rivière</c:v>
                </c:pt>
                <c:pt idx="2">
                  <c:v>Hicham Esmal</c:v>
                </c:pt>
                <c:pt idx="3">
                  <c:v>Jaime Dos Santos</c:v>
                </c:pt>
                <c:pt idx="4">
                  <c:v>Laura Callahan</c:v>
                </c:pt>
                <c:pt idx="5">
                  <c:v>Mohamed Ben Arfa</c:v>
                </c:pt>
              </c:strCache>
            </c:strRef>
          </c:cat>
          <c:val>
            <c:numRef>
              <c:f>tcd!$E$9:$E$15</c:f>
              <c:numCache>
                <c:formatCode>0.00%</c:formatCode>
                <c:ptCount val="6"/>
                <c:pt idx="0">
                  <c:v>0.12941984166254333</c:v>
                </c:pt>
                <c:pt idx="1">
                  <c:v>7.8320886435587309E-2</c:v>
                </c:pt>
                <c:pt idx="2">
                  <c:v>8.9324324324324328E-2</c:v>
                </c:pt>
                <c:pt idx="3">
                  <c:v>0.13599264947953763</c:v>
                </c:pt>
                <c:pt idx="4">
                  <c:v>8.8343306900922666E-2</c:v>
                </c:pt>
                <c:pt idx="5">
                  <c:v>0.10138416863841687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5D3-4923-A715-1CEA98FF588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[Travaux sur des listes - Correction.xlsx]tcd!TCD Catégorie</c:name>
    <c:fmtId val="2"/>
  </c:pivotSource>
  <c:chart>
    <c:title>
      <c:layout>
        <c:manualLayout>
          <c:xMode val="edge"/>
          <c:yMode val="edge"/>
          <c:x val="0.48782633420822397"/>
          <c:y val="8.6942257217847763E-2"/>
        </c:manualLayout>
      </c:layout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fr-FR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fr-FR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fr-FR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fr-FR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fr-FR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fr-FR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fr-FR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fr-FR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fr-FR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fr-FR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fr-FR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fr-FR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dLbl>
          <c:idx val="0"/>
          <c:layout>
            <c:manualLayout>
              <c:x val="-5.5337051618547684E-2"/>
              <c:y val="-4.0975503062117238E-2"/>
            </c:manualLayout>
          </c:layout>
          <c:spPr/>
          <c:txPr>
            <a:bodyPr/>
            <a:lstStyle/>
            <a:p>
              <a:pPr>
                <a:defRPr/>
              </a:pPr>
              <a:endParaRPr lang="fr-FR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9.1454505686789145E-2"/>
          <c:y val="0.19836176727909011"/>
          <c:w val="0.38967432195975504"/>
          <c:h val="0.64945720326625833"/>
        </c:manualLayout>
      </c:layout>
      <c:pieChart>
        <c:varyColors val="1"/>
        <c:ser>
          <c:idx val="0"/>
          <c:order val="0"/>
          <c:tx>
            <c:strRef>
              <c:f>tcd!$J$7:$J$8</c:f>
              <c:strCache>
                <c:ptCount val="1"/>
                <c:pt idx="0">
                  <c:v>CA HT </c:v>
                </c:pt>
              </c:strCache>
            </c:strRef>
          </c:tx>
          <c:dLbls>
            <c:dLbl>
              <c:idx val="2"/>
              <c:layout>
                <c:manualLayout>
                  <c:x val="-5.5337051618547684E-2"/>
                  <c:y val="-4.097550306211723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CEA-4BC9-90A5-EC3419EE9757}"/>
                </c:ext>
              </c:extLst>
            </c:dLbl>
            <c:spPr/>
            <c:txPr>
              <a:bodyPr/>
              <a:lstStyle/>
              <a:p>
                <a:pPr>
                  <a:defRPr/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tcd!$I$9:$I$16</c:f>
              <c:strCache>
                <c:ptCount val="7"/>
                <c:pt idx="0">
                  <c:v>Boissons</c:v>
                </c:pt>
                <c:pt idx="1">
                  <c:v>Condiments</c:v>
                </c:pt>
                <c:pt idx="2">
                  <c:v>Desserts</c:v>
                </c:pt>
                <c:pt idx="3">
                  <c:v>Pâtes et céréales</c:v>
                </c:pt>
                <c:pt idx="4">
                  <c:v>Poissons et fruits de mer</c:v>
                </c:pt>
                <c:pt idx="5">
                  <c:v>Produits laitiers</c:v>
                </c:pt>
                <c:pt idx="6">
                  <c:v>Produits secs</c:v>
                </c:pt>
              </c:strCache>
            </c:strRef>
          </c:cat>
          <c:val>
            <c:numRef>
              <c:f>tcd!$J$9:$J$16</c:f>
              <c:numCache>
                <c:formatCode>#\ ##0\ "€"</c:formatCode>
                <c:ptCount val="7"/>
                <c:pt idx="0">
                  <c:v>290923.01250000001</c:v>
                </c:pt>
                <c:pt idx="1">
                  <c:v>16837.8</c:v>
                </c:pt>
                <c:pt idx="2">
                  <c:v>63190.889999999992</c:v>
                </c:pt>
                <c:pt idx="3">
                  <c:v>12915.825000000001</c:v>
                </c:pt>
                <c:pt idx="4">
                  <c:v>22613.530000000002</c:v>
                </c:pt>
                <c:pt idx="5">
                  <c:v>66287.125</c:v>
                </c:pt>
                <c:pt idx="6">
                  <c:v>42352.3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EA-4BC9-90A5-EC3419EE9757}"/>
            </c:ext>
          </c:extLst>
        </c:ser>
        <c:ser>
          <c:idx val="1"/>
          <c:order val="1"/>
          <c:tx>
            <c:strRef>
              <c:f>tcd!$K$7:$K$8</c:f>
              <c:strCache>
                <c:ptCount val="1"/>
                <c:pt idx="0">
                  <c:v>CA tarif </c:v>
                </c:pt>
              </c:strCache>
            </c:strRef>
          </c:tx>
          <c:dLbls>
            <c:spPr/>
            <c:txPr>
              <a:bodyPr/>
              <a:lstStyle/>
              <a:p>
                <a:pPr>
                  <a:defRPr/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tcd!$I$9:$I$16</c:f>
              <c:strCache>
                <c:ptCount val="7"/>
                <c:pt idx="0">
                  <c:v>Boissons</c:v>
                </c:pt>
                <c:pt idx="1">
                  <c:v>Condiments</c:v>
                </c:pt>
                <c:pt idx="2">
                  <c:v>Desserts</c:v>
                </c:pt>
                <c:pt idx="3">
                  <c:v>Pâtes et céréales</c:v>
                </c:pt>
                <c:pt idx="4">
                  <c:v>Poissons et fruits de mer</c:v>
                </c:pt>
                <c:pt idx="5">
                  <c:v>Produits laitiers</c:v>
                </c:pt>
                <c:pt idx="6">
                  <c:v>Produits secs</c:v>
                </c:pt>
              </c:strCache>
            </c:strRef>
          </c:cat>
          <c:val>
            <c:numRef>
              <c:f>tcd!$K$9:$K$16</c:f>
              <c:numCache>
                <c:formatCode>General</c:formatCode>
                <c:ptCount val="7"/>
                <c:pt idx="0">
                  <c:v>334785</c:v>
                </c:pt>
                <c:pt idx="1">
                  <c:v>17955</c:v>
                </c:pt>
                <c:pt idx="2">
                  <c:v>68743.25</c:v>
                </c:pt>
                <c:pt idx="3">
                  <c:v>15600</c:v>
                </c:pt>
                <c:pt idx="4">
                  <c:v>25090.5</c:v>
                </c:pt>
                <c:pt idx="5">
                  <c:v>73332.5</c:v>
                </c:pt>
                <c:pt idx="6">
                  <c:v>48230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EA-4BC9-90A5-EC3419EE9757}"/>
            </c:ext>
          </c:extLst>
        </c:ser>
        <c:ser>
          <c:idx val="2"/>
          <c:order val="2"/>
          <c:tx>
            <c:strRef>
              <c:f>tcd!$L$7:$L$8</c:f>
              <c:strCache>
                <c:ptCount val="1"/>
                <c:pt idx="0">
                  <c:v>Remises</c:v>
                </c:pt>
              </c:strCache>
            </c:strRef>
          </c:tx>
          <c:dLbls>
            <c:spPr/>
            <c:txPr>
              <a:bodyPr/>
              <a:lstStyle/>
              <a:p>
                <a:pPr>
                  <a:defRPr/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tcd!$I$9:$I$16</c:f>
              <c:strCache>
                <c:ptCount val="7"/>
                <c:pt idx="0">
                  <c:v>Boissons</c:v>
                </c:pt>
                <c:pt idx="1">
                  <c:v>Condiments</c:v>
                </c:pt>
                <c:pt idx="2">
                  <c:v>Desserts</c:v>
                </c:pt>
                <c:pt idx="3">
                  <c:v>Pâtes et céréales</c:v>
                </c:pt>
                <c:pt idx="4">
                  <c:v>Poissons et fruits de mer</c:v>
                </c:pt>
                <c:pt idx="5">
                  <c:v>Produits laitiers</c:v>
                </c:pt>
                <c:pt idx="6">
                  <c:v>Produits secs</c:v>
                </c:pt>
              </c:strCache>
            </c:strRef>
          </c:cat>
          <c:val>
            <c:numRef>
              <c:f>tcd!$L$9:$L$16</c:f>
              <c:numCache>
                <c:formatCode>General</c:formatCode>
                <c:ptCount val="7"/>
                <c:pt idx="0">
                  <c:v>43861.987500000003</c:v>
                </c:pt>
                <c:pt idx="1">
                  <c:v>1117.2000000000012</c:v>
                </c:pt>
                <c:pt idx="2">
                  <c:v>5552.3600000000006</c:v>
                </c:pt>
                <c:pt idx="3">
                  <c:v>2684.1750000000002</c:v>
                </c:pt>
                <c:pt idx="4">
                  <c:v>2476.9699999999998</c:v>
                </c:pt>
                <c:pt idx="5">
                  <c:v>7045.3749999999991</c:v>
                </c:pt>
                <c:pt idx="6">
                  <c:v>5877.7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CEA-4BC9-90A5-EC3419EE9757}"/>
            </c:ext>
          </c:extLst>
        </c:ser>
        <c:ser>
          <c:idx val="3"/>
          <c:order val="3"/>
          <c:tx>
            <c:strRef>
              <c:f>tcd!$M$7:$M$8</c:f>
              <c:strCache>
                <c:ptCount val="1"/>
                <c:pt idx="0">
                  <c:v>% remise </c:v>
                </c:pt>
              </c:strCache>
            </c:strRef>
          </c:tx>
          <c:dLbls>
            <c:spPr/>
            <c:txPr>
              <a:bodyPr/>
              <a:lstStyle/>
              <a:p>
                <a:pPr>
                  <a:defRPr/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tcd!$I$9:$I$16</c:f>
              <c:strCache>
                <c:ptCount val="7"/>
                <c:pt idx="0">
                  <c:v>Boissons</c:v>
                </c:pt>
                <c:pt idx="1">
                  <c:v>Condiments</c:v>
                </c:pt>
                <c:pt idx="2">
                  <c:v>Desserts</c:v>
                </c:pt>
                <c:pt idx="3">
                  <c:v>Pâtes et céréales</c:v>
                </c:pt>
                <c:pt idx="4">
                  <c:v>Poissons et fruits de mer</c:v>
                </c:pt>
                <c:pt idx="5">
                  <c:v>Produits laitiers</c:v>
                </c:pt>
                <c:pt idx="6">
                  <c:v>Produits secs</c:v>
                </c:pt>
              </c:strCache>
            </c:strRef>
          </c:cat>
          <c:val>
            <c:numRef>
              <c:f>tcd!$M$9:$M$16</c:f>
              <c:numCache>
                <c:formatCode>0.00%</c:formatCode>
                <c:ptCount val="7"/>
                <c:pt idx="0">
                  <c:v>0.13101539047448363</c:v>
                </c:pt>
                <c:pt idx="1">
                  <c:v>6.222222222222229E-2</c:v>
                </c:pt>
                <c:pt idx="2">
                  <c:v>8.0769530099318851E-2</c:v>
                </c:pt>
                <c:pt idx="3">
                  <c:v>0.17206250000000001</c:v>
                </c:pt>
                <c:pt idx="4">
                  <c:v>9.8721428429086697E-2</c:v>
                </c:pt>
                <c:pt idx="5">
                  <c:v>9.6074387208945539E-2</c:v>
                </c:pt>
                <c:pt idx="6">
                  <c:v>0.12186813186813186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CEA-4BC9-90A5-EC3419EE975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pivotSource>
    <c:name>[Travaux sur des listes - Correction.xlsx]tcd (2)!Tableau croisé dynamique1</c:name>
    <c:fmtId val="0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'tcd (2)'!$B$7:$B$8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'tcd (2)'!$A$9:$A$16</c:f>
              <c:strCache>
                <c:ptCount val="7"/>
                <c:pt idx="0">
                  <c:v>Boissons</c:v>
                </c:pt>
                <c:pt idx="1">
                  <c:v>Condiments</c:v>
                </c:pt>
                <c:pt idx="2">
                  <c:v>Desserts</c:v>
                </c:pt>
                <c:pt idx="3">
                  <c:v>Pâtes et céréales</c:v>
                </c:pt>
                <c:pt idx="4">
                  <c:v>Poissons et fruits de mer</c:v>
                </c:pt>
                <c:pt idx="5">
                  <c:v>Produits laitiers</c:v>
                </c:pt>
                <c:pt idx="6">
                  <c:v>Produits secs</c:v>
                </c:pt>
              </c:strCache>
            </c:strRef>
          </c:cat>
          <c:val>
            <c:numRef>
              <c:f>'tcd (2)'!$B$9:$B$16</c:f>
              <c:numCache>
                <c:formatCode>#\ ##0\ "€"</c:formatCode>
                <c:ptCount val="7"/>
                <c:pt idx="0">
                  <c:v>68387.025000000009</c:v>
                </c:pt>
                <c:pt idx="1">
                  <c:v>2301.375</c:v>
                </c:pt>
                <c:pt idx="2">
                  <c:v>12304.1</c:v>
                </c:pt>
                <c:pt idx="4">
                  <c:v>9096.77</c:v>
                </c:pt>
                <c:pt idx="5">
                  <c:v>9575.25</c:v>
                </c:pt>
                <c:pt idx="6">
                  <c:v>14628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87-4D13-AD2A-E76D44BBC46F}"/>
            </c:ext>
          </c:extLst>
        </c:ser>
        <c:ser>
          <c:idx val="1"/>
          <c:order val="1"/>
          <c:tx>
            <c:strRef>
              <c:f>'tcd (2)'!$C$7:$C$8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'tcd (2)'!$A$9:$A$16</c:f>
              <c:strCache>
                <c:ptCount val="7"/>
                <c:pt idx="0">
                  <c:v>Boissons</c:v>
                </c:pt>
                <c:pt idx="1">
                  <c:v>Condiments</c:v>
                </c:pt>
                <c:pt idx="2">
                  <c:v>Desserts</c:v>
                </c:pt>
                <c:pt idx="3">
                  <c:v>Pâtes et céréales</c:v>
                </c:pt>
                <c:pt idx="4">
                  <c:v>Poissons et fruits de mer</c:v>
                </c:pt>
                <c:pt idx="5">
                  <c:v>Produits laitiers</c:v>
                </c:pt>
                <c:pt idx="6">
                  <c:v>Produits secs</c:v>
                </c:pt>
              </c:strCache>
            </c:strRef>
          </c:cat>
          <c:val>
            <c:numRef>
              <c:f>'tcd (2)'!$C$9:$C$16</c:f>
              <c:numCache>
                <c:formatCode>#\ ##0\ "€"</c:formatCode>
                <c:ptCount val="7"/>
                <c:pt idx="0">
                  <c:v>120617.16250000001</c:v>
                </c:pt>
                <c:pt idx="2">
                  <c:v>22703.409999999996</c:v>
                </c:pt>
                <c:pt idx="3">
                  <c:v>5308.875</c:v>
                </c:pt>
                <c:pt idx="4">
                  <c:v>5658.3</c:v>
                </c:pt>
                <c:pt idx="5">
                  <c:v>27611.45</c:v>
                </c:pt>
                <c:pt idx="6">
                  <c:v>22299.75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387-4D13-AD2A-E76D44BBC46F}"/>
            </c:ext>
          </c:extLst>
        </c:ser>
        <c:ser>
          <c:idx val="2"/>
          <c:order val="2"/>
          <c:tx>
            <c:strRef>
              <c:f>'tcd (2)'!$D$7:$D$8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'tcd (2)'!$A$9:$A$16</c:f>
              <c:strCache>
                <c:ptCount val="7"/>
                <c:pt idx="0">
                  <c:v>Boissons</c:v>
                </c:pt>
                <c:pt idx="1">
                  <c:v>Condiments</c:v>
                </c:pt>
                <c:pt idx="2">
                  <c:v>Desserts</c:v>
                </c:pt>
                <c:pt idx="3">
                  <c:v>Pâtes et céréales</c:v>
                </c:pt>
                <c:pt idx="4">
                  <c:v>Poissons et fruits de mer</c:v>
                </c:pt>
                <c:pt idx="5">
                  <c:v>Produits laitiers</c:v>
                </c:pt>
                <c:pt idx="6">
                  <c:v>Produits secs</c:v>
                </c:pt>
              </c:strCache>
            </c:strRef>
          </c:cat>
          <c:val>
            <c:numRef>
              <c:f>'tcd (2)'!$D$9:$D$16</c:f>
              <c:numCache>
                <c:formatCode>#\ ##0\ "€"</c:formatCode>
                <c:ptCount val="7"/>
                <c:pt idx="0">
                  <c:v>101918.825</c:v>
                </c:pt>
                <c:pt idx="1">
                  <c:v>14536.424999999999</c:v>
                </c:pt>
                <c:pt idx="2">
                  <c:v>26361.599999999999</c:v>
                </c:pt>
                <c:pt idx="3">
                  <c:v>7606.95</c:v>
                </c:pt>
                <c:pt idx="4">
                  <c:v>7858.46</c:v>
                </c:pt>
                <c:pt idx="5">
                  <c:v>29100.425000000003</c:v>
                </c:pt>
                <c:pt idx="6">
                  <c:v>5424.55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387-4D13-AD2A-E76D44BBC46F}"/>
            </c:ext>
          </c:extLst>
        </c:ser>
        <c:ser>
          <c:idx val="3"/>
          <c:order val="3"/>
          <c:tx>
            <c:strRef>
              <c:f>'tcd (2)'!$E$7:$E$8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'tcd (2)'!$A$9:$A$16</c:f>
              <c:strCache>
                <c:ptCount val="7"/>
                <c:pt idx="0">
                  <c:v>Boissons</c:v>
                </c:pt>
                <c:pt idx="1">
                  <c:v>Condiments</c:v>
                </c:pt>
                <c:pt idx="2">
                  <c:v>Desserts</c:v>
                </c:pt>
                <c:pt idx="3">
                  <c:v>Pâtes et céréales</c:v>
                </c:pt>
                <c:pt idx="4">
                  <c:v>Poissons et fruits de mer</c:v>
                </c:pt>
                <c:pt idx="5">
                  <c:v>Produits laitiers</c:v>
                </c:pt>
                <c:pt idx="6">
                  <c:v>Produits secs</c:v>
                </c:pt>
              </c:strCache>
            </c:strRef>
          </c:cat>
          <c:val>
            <c:numRef>
              <c:f>'tcd (2)'!$E$9:$E$16</c:f>
              <c:numCache>
                <c:formatCode>#\ ##0\ "€"</c:formatCode>
                <c:ptCount val="7"/>
                <c:pt idx="2">
                  <c:v>1821.78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387-4D13-AD2A-E76D44BBC4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7645952"/>
        <c:axId val="127651840"/>
      </c:barChart>
      <c:catAx>
        <c:axId val="1276459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7651840"/>
        <c:crosses val="autoZero"/>
        <c:auto val="1"/>
        <c:lblAlgn val="ctr"/>
        <c:lblOffset val="100"/>
        <c:noMultiLvlLbl val="0"/>
      </c:catAx>
      <c:valAx>
        <c:axId val="127651840"/>
        <c:scaling>
          <c:orientation val="minMax"/>
        </c:scaling>
        <c:delete val="0"/>
        <c:axPos val="l"/>
        <c:majorGridlines/>
        <c:numFmt formatCode="#\ ##0\ &quot;€&quot;" sourceLinked="1"/>
        <c:majorTickMark val="out"/>
        <c:minorTickMark val="none"/>
        <c:tickLblPos val="nextTo"/>
        <c:crossAx val="1276459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>
    <tabColor rgb="FF7030A0"/>
  </sheetPr>
  <sheetViews>
    <sheetView zoomScale="69" workbookViewId="0" zoomToFit="1"/>
  </sheetViews>
  <pageMargins left="0.7" right="0.7" top="0.75" bottom="0.75" header="0.3" footer="0.3"/>
  <drawing r:id="rId1"/>
</chartsheet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4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111901</xdr:colOff>
      <xdr:row>0</xdr:row>
      <xdr:rowOff>40773</xdr:rowOff>
    </xdr:from>
    <xdr:ext cx="6624872" cy="593304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97651" y="40773"/>
          <a:ext cx="6624872" cy="593304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l"/>
          <a:r>
            <a:rPr lang="fr-FR" sz="32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</a:rPr>
            <a:t>Travaux sur des listes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59823</xdr:rowOff>
    </xdr:from>
    <xdr:ext cx="5744201" cy="655885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28625" y="59823"/>
          <a:ext cx="5744201" cy="65588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fr-FR" sz="36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</a:rPr>
            <a:t>Les</a:t>
          </a:r>
          <a:r>
            <a:rPr lang="fr-FR" sz="3600" b="1" cap="all" spc="0" baseline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</a:rPr>
            <a:t> travaux sur les listes</a:t>
          </a:r>
          <a:endParaRPr lang="fr-FR" sz="3600" b="1" cap="all" spc="0">
            <a:ln w="9000" cmpd="sng">
              <a:solidFill>
                <a:schemeClr val="accent4">
                  <a:shade val="50000"/>
                  <a:satMod val="120000"/>
                </a:schemeClr>
              </a:solidFill>
              <a:prstDash val="solid"/>
            </a:ln>
            <a:gradFill>
              <a:gsLst>
                <a:gs pos="0">
                  <a:schemeClr val="accent4">
                    <a:shade val="20000"/>
                    <a:satMod val="245000"/>
                  </a:schemeClr>
                </a:gs>
                <a:gs pos="43000">
                  <a:schemeClr val="accent4">
                    <a:satMod val="255000"/>
                  </a:schemeClr>
                </a:gs>
                <a:gs pos="48000">
                  <a:schemeClr val="accent4">
                    <a:shade val="85000"/>
                    <a:satMod val="255000"/>
                  </a:schemeClr>
                </a:gs>
                <a:gs pos="100000">
                  <a:schemeClr val="accent4">
                    <a:shade val="20000"/>
                    <a:satMod val="245000"/>
                  </a:schemeClr>
                </a:gs>
              </a:gsLst>
              <a:lin ang="5400000"/>
            </a:gra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oneCellAnchor>
  <xdr:twoCellAnchor editAs="oneCell">
    <xdr:from>
      <xdr:col>1</xdr:col>
      <xdr:colOff>219075</xdr:colOff>
      <xdr:row>20</xdr:row>
      <xdr:rowOff>152400</xdr:rowOff>
    </xdr:from>
    <xdr:to>
      <xdr:col>7</xdr:col>
      <xdr:colOff>381000</xdr:colOff>
      <xdr:row>28</xdr:row>
      <xdr:rowOff>161925</xdr:rowOff>
    </xdr:to>
    <xdr:pic>
      <xdr:nvPicPr>
        <xdr:cNvPr id="69635" name="Image 3">
          <a:extLst>
            <a:ext uri="{FF2B5EF4-FFF2-40B4-BE49-F238E27FC236}">
              <a16:creationId xmlns:a16="http://schemas.microsoft.com/office/drawing/2014/main" id="{00000000-0008-0000-0100-00000310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4019550"/>
          <a:ext cx="47339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228600</xdr:colOff>
      <xdr:row>45</xdr:row>
      <xdr:rowOff>47624</xdr:rowOff>
    </xdr:from>
    <xdr:to>
      <xdr:col>10</xdr:col>
      <xdr:colOff>476250</xdr:colOff>
      <xdr:row>52</xdr:row>
      <xdr:rowOff>38100</xdr:rowOff>
    </xdr:to>
    <xdr:sp macro="" textlink="">
      <xdr:nvSpPr>
        <xdr:cNvPr id="5" name="Explosion 1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5991225" y="8715374"/>
          <a:ext cx="1771650" cy="1371601"/>
        </a:xfrm>
        <a:prstGeom prst="irregularSeal1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>
              <a:solidFill>
                <a:sysClr val="windowText" lastClr="000000"/>
              </a:solidFill>
            </a:rPr>
            <a:t>un</a:t>
          </a:r>
          <a:r>
            <a:rPr lang="fr-FR" sz="1100" baseline="0">
              <a:solidFill>
                <a:sysClr val="windowText" lastClr="000000"/>
              </a:solidFill>
            </a:rPr>
            <a:t> secret Microsoft !</a:t>
          </a:r>
          <a:endParaRPr lang="fr-FR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</xdr:col>
      <xdr:colOff>123825</xdr:colOff>
      <xdr:row>58</xdr:row>
      <xdr:rowOff>19051</xdr:rowOff>
    </xdr:from>
    <xdr:to>
      <xdr:col>9</xdr:col>
      <xdr:colOff>733425</xdr:colOff>
      <xdr:row>63</xdr:row>
      <xdr:rowOff>114301</xdr:rowOff>
    </xdr:to>
    <xdr:sp macro="" textlink="">
      <xdr:nvSpPr>
        <xdr:cNvPr id="3" name="Légende encadrée 2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 bwMode="auto">
        <a:xfrm>
          <a:off x="5124450" y="11239501"/>
          <a:ext cx="2133600" cy="1085850"/>
        </a:xfrm>
        <a:prstGeom prst="borderCallout2">
          <a:avLst/>
        </a:prstGeom>
        <a:ln>
          <a:headEnd type="none" w="med" len="med"/>
          <a:tailEnd type="none" w="med" len="med"/>
        </a:ln>
        <a:extLst/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fr-FR" sz="1100"/>
            <a:t>Pourquoi ne faut-il plus travailler sur des </a:t>
          </a:r>
          <a:r>
            <a:rPr lang="fr-FR" sz="1100" b="1"/>
            <a:t>Listes</a:t>
          </a:r>
          <a:r>
            <a:rPr lang="fr-FR" sz="1100" b="0"/>
            <a:t>, depuis la version </a:t>
          </a:r>
          <a:r>
            <a:rPr lang="fr-FR" sz="1100" b="1"/>
            <a:t>2007</a:t>
          </a:r>
          <a:r>
            <a:rPr lang="fr-FR" sz="1100" b="0"/>
            <a:t> d'excel, comme on travaillait</a:t>
          </a:r>
          <a:r>
            <a:rPr lang="fr-FR" sz="1100" b="0" baseline="0"/>
            <a:t> auparavant ?</a:t>
          </a:r>
          <a:endParaRPr lang="fr-FR" sz="1100"/>
        </a:p>
      </xdr:txBody>
    </xdr:sp>
    <xdr:clientData/>
  </xdr:twoCellAnchor>
  <xdr:twoCellAnchor editAs="oneCell">
    <xdr:from>
      <xdr:col>9</xdr:col>
      <xdr:colOff>9525</xdr:colOff>
      <xdr:row>14</xdr:row>
      <xdr:rowOff>47625</xdr:rowOff>
    </xdr:from>
    <xdr:to>
      <xdr:col>11</xdr:col>
      <xdr:colOff>492900</xdr:colOff>
      <xdr:row>24</xdr:row>
      <xdr:rowOff>47625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34150" y="2752725"/>
          <a:ext cx="2007375" cy="1924050"/>
        </a:xfrm>
        <a:prstGeom prst="rect">
          <a:avLst/>
        </a:prstGeom>
      </xdr:spPr>
    </xdr:pic>
    <xdr:clientData/>
  </xdr:twoCellAnchor>
  <xdr:twoCellAnchor>
    <xdr:from>
      <xdr:col>7</xdr:col>
      <xdr:colOff>638175</xdr:colOff>
      <xdr:row>14</xdr:row>
      <xdr:rowOff>123825</xdr:rowOff>
    </xdr:from>
    <xdr:to>
      <xdr:col>8</xdr:col>
      <xdr:colOff>581025</xdr:colOff>
      <xdr:row>14</xdr:row>
      <xdr:rowOff>123825</xdr:rowOff>
    </xdr:to>
    <xdr:cxnSp macro="">
      <xdr:nvCxnSpPr>
        <xdr:cNvPr id="7" name="Connecteur droit avec flèch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 bwMode="auto">
        <a:xfrm>
          <a:off x="5638800" y="2828925"/>
          <a:ext cx="704850" cy="0"/>
        </a:xfrm>
        <a:prstGeom prst="straightConnector1">
          <a:avLst/>
        </a:prstGeom>
        <a:ln>
          <a:headEnd type="none" w="med" len="med"/>
          <a:tailEnd type="arrow"/>
        </a:ln>
        <a:extLst/>
      </xdr:spPr>
      <xdr:style>
        <a:lnRef idx="2">
          <a:schemeClr val="accent4"/>
        </a:lnRef>
        <a:fillRef idx="0">
          <a:schemeClr val="accent4"/>
        </a:fillRef>
        <a:effectRef idx="1">
          <a:schemeClr val="accent4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0</xdr:row>
      <xdr:rowOff>0</xdr:rowOff>
    </xdr:from>
    <xdr:ext cx="1885950" cy="38100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" y="0"/>
          <a:ext cx="1885950" cy="38100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algn="l" rtl="0">
            <a:defRPr sz="1000"/>
          </a:pPr>
          <a:r>
            <a:rPr lang="fr-FR" sz="2400" b="1" i="0" u="none" strike="noStrike" cap="all" spc="0" baseline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  <a:latin typeface="Calibri"/>
              <a:cs typeface="Calibri"/>
            </a:rPr>
            <a:t>Listes</a:t>
          </a:r>
          <a:endParaRPr lang="fr-FR" sz="2400" b="1" i="0" u="none" strike="noStrike" baseline="0">
            <a:solidFill>
              <a:srgbClr val="333399"/>
            </a:solidFill>
            <a:latin typeface="Calibri"/>
            <a:cs typeface="Calibri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47899</xdr:colOff>
      <xdr:row>0</xdr:row>
      <xdr:rowOff>540</xdr:rowOff>
    </xdr:from>
    <xdr:ext cx="5667101" cy="485236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899" y="540"/>
          <a:ext cx="5667101" cy="485236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 rtl="0">
            <a:defRPr sz="1000"/>
          </a:pPr>
          <a:r>
            <a:rPr lang="fr-FR" sz="2800" b="1" i="0" u="none" strike="noStrike" cap="all" spc="0" baseline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  <a:latin typeface="Calibri"/>
              <a:cs typeface="Calibri"/>
            </a:rPr>
            <a:t>Base de données commerciale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95250</xdr:rowOff>
    </xdr:from>
    <xdr:to>
      <xdr:col>18</xdr:col>
      <xdr:colOff>416719</xdr:colOff>
      <xdr:row>6</xdr:row>
      <xdr:rowOff>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ays">
              <a:extLst>
                <a:ext uri="{FF2B5EF4-FFF2-40B4-BE49-F238E27FC236}">
                  <a16:creationId xmlns:a16="http://schemas.microsoft.com/office/drawing/2014/main" id="{00000000-0008-0000-05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ays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7625" y="95250"/>
              <a:ext cx="14085094" cy="90487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peuvent être utilisés au moins dans Excel 2010.
Si la forme a été modifiée dans une version antérieure d’Excel, ou si le classeur a été enregistré dans Excel 2003 ou une version antérieure, le segment ne peut pas être utilisé.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76200</xdr:colOff>
      <xdr:row>6</xdr:row>
      <xdr:rowOff>2379</xdr:rowOff>
    </xdr:from>
    <xdr:to>
      <xdr:col>18</xdr:col>
      <xdr:colOff>511969</xdr:colOff>
      <xdr:row>17</xdr:row>
      <xdr:rowOff>95249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Ville">
              <a:extLst>
                <a:ext uri="{FF2B5EF4-FFF2-40B4-BE49-F238E27FC236}">
                  <a16:creationId xmlns:a16="http://schemas.microsoft.com/office/drawing/2014/main" id="{00000000-0008-0000-05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Vill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6200" y="1002504"/>
              <a:ext cx="14151769" cy="192643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peuvent être utilisés au moins dans Excel 2010.
Si la forme a été modifiée dans une version antérieure d’Excel, ou si le classeur a été enregistré dans Excel 2003 ou une version antérieure, le segment ne peut pas être utilisé.</a:t>
              </a:r>
            </a:p>
          </xdr:txBody>
        </xdr:sp>
      </mc:Fallback>
    </mc:AlternateContent>
    <xdr:clientData/>
  </xdr:twoCellAnchor>
  <xdr:twoCellAnchor>
    <xdr:from>
      <xdr:col>0</xdr:col>
      <xdr:colOff>71438</xdr:colOff>
      <xdr:row>17</xdr:row>
      <xdr:rowOff>142874</xdr:rowOff>
    </xdr:from>
    <xdr:to>
      <xdr:col>6</xdr:col>
      <xdr:colOff>71438</xdr:colOff>
      <xdr:row>34</xdr:row>
      <xdr:rowOff>52387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369094</xdr:colOff>
      <xdr:row>17</xdr:row>
      <xdr:rowOff>142874</xdr:rowOff>
    </xdr:from>
    <xdr:to>
      <xdr:col>12</xdr:col>
      <xdr:colOff>369094</xdr:colOff>
      <xdr:row>34</xdr:row>
      <xdr:rowOff>52387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687649</xdr:colOff>
          <xdr:row>18</xdr:row>
          <xdr:rowOff>4782</xdr:rowOff>
        </xdr:from>
        <xdr:to>
          <xdr:col>18</xdr:col>
          <xdr:colOff>504825</xdr:colOff>
          <xdr:row>31</xdr:row>
          <xdr:rowOff>-1</xdr:rowOff>
        </xdr:to>
        <xdr:pic>
          <xdr:nvPicPr>
            <xdr:cNvPr id="6" name="Image 5">
              <a:extLst>
                <a:ext uri="{FF2B5EF4-FFF2-40B4-BE49-F238E27FC236}">
                  <a16:creationId xmlns:a16="http://schemas.microsoft.com/office/drawing/2014/main" id="{00000000-0008-0000-0500-000006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tcd!$A$7:$E$18" spid="_x0000_s16405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9831649" y="3005157"/>
              <a:ext cx="4389176" cy="216215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389999</xdr:colOff>
          <xdr:row>31</xdr:row>
          <xdr:rowOff>119039</xdr:rowOff>
        </xdr:from>
        <xdr:to>
          <xdr:col>18</xdr:col>
          <xdr:colOff>413812</xdr:colOff>
          <xdr:row>42</xdr:row>
          <xdr:rowOff>119040</xdr:rowOff>
        </xdr:to>
        <xdr:pic>
          <xdr:nvPicPr>
            <xdr:cNvPr id="7" name="Image 6">
              <a:extLst>
                <a:ext uri="{FF2B5EF4-FFF2-40B4-BE49-F238E27FC236}">
                  <a16:creationId xmlns:a16="http://schemas.microsoft.com/office/drawing/2014/main" id="{00000000-0008-0000-0500-000007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tcd!$I$7:$M$17" spid="_x0000_s16406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9533999" y="5286352"/>
              <a:ext cx="4595813" cy="1833563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317935" cy="6087717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47899</xdr:colOff>
      <xdr:row>0</xdr:row>
      <xdr:rowOff>540</xdr:rowOff>
    </xdr:from>
    <xdr:ext cx="5667101" cy="485236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47899" y="540"/>
          <a:ext cx="5667101" cy="485236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 rtl="0">
            <a:defRPr sz="1000"/>
          </a:pPr>
          <a:r>
            <a:rPr lang="fr-FR" sz="2800" b="1" i="0" u="none" strike="noStrike" cap="all" spc="0" baseline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  <a:latin typeface="Calibri"/>
              <a:cs typeface="Calibri"/>
            </a:rPr>
            <a:t>Base de données commerciale</a:t>
          </a: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152400</xdr:rowOff>
    </xdr:from>
    <xdr:ext cx="5591175" cy="485236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28575" y="152400"/>
          <a:ext cx="5591175" cy="485236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 rtl="0">
            <a:defRPr sz="1000"/>
          </a:pPr>
          <a:r>
            <a:rPr lang="fr-FR" sz="2800" b="1" i="0" u="none" strike="noStrike" cap="all" spc="0" baseline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  <a:latin typeface="Calibri"/>
              <a:cs typeface="Calibri"/>
            </a:rPr>
            <a:t>Calculs d'après la feuille BD</a:t>
          </a:r>
        </a:p>
      </xdr:txBody>
    </xdr:sp>
    <xdr:clientData/>
  </xdr:oneCellAnchor>
  <xdr:twoCellAnchor>
    <xdr:from>
      <xdr:col>0</xdr:col>
      <xdr:colOff>38100</xdr:colOff>
      <xdr:row>8</xdr:row>
      <xdr:rowOff>9525</xdr:rowOff>
    </xdr:from>
    <xdr:to>
      <xdr:col>0</xdr:col>
      <xdr:colOff>1704975</xdr:colOff>
      <xdr:row>11</xdr:row>
      <xdr:rowOff>190500</xdr:rowOff>
    </xdr:to>
    <xdr:sp macro="" textlink="">
      <xdr:nvSpPr>
        <xdr:cNvPr id="3" name="Pentagone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 bwMode="auto">
        <a:xfrm>
          <a:off x="38100" y="1943100"/>
          <a:ext cx="1666875" cy="781050"/>
        </a:xfrm>
        <a:prstGeom prst="homePlate">
          <a:avLst/>
        </a:prstGeom>
        <a:ln>
          <a:headEnd type="none" w="med" len="med"/>
          <a:tailEnd type="none" w="med" len="med"/>
        </a:ln>
        <a:extLst/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l"/>
          <a:r>
            <a:rPr lang="fr-FR" sz="1100"/>
            <a:t>Calcul du </a:t>
          </a:r>
          <a:r>
            <a:rPr lang="fr-FR" sz="1100" b="1"/>
            <a:t>CA</a:t>
          </a:r>
          <a:r>
            <a:rPr lang="fr-FR" sz="1100" b="1" baseline="0"/>
            <a:t> HT</a:t>
          </a:r>
          <a:r>
            <a:rPr lang="fr-FR" sz="1100" b="0" baseline="0"/>
            <a:t> </a:t>
          </a:r>
        </a:p>
        <a:p>
          <a:pPr algn="l"/>
          <a:r>
            <a:rPr lang="fr-FR" sz="1100" b="0" baseline="0"/>
            <a:t>par </a:t>
          </a:r>
          <a:r>
            <a:rPr lang="fr-FR" sz="1100" b="1" baseline="0"/>
            <a:t>Pays</a:t>
          </a:r>
          <a:endParaRPr lang="fr-FR" sz="1100"/>
        </a:p>
      </xdr:txBody>
    </xdr:sp>
    <xdr:clientData/>
  </xdr:twoCellAnchor>
  <xdr:twoCellAnchor>
    <xdr:from>
      <xdr:col>0</xdr:col>
      <xdr:colOff>38100</xdr:colOff>
      <xdr:row>16</xdr:row>
      <xdr:rowOff>85725</xdr:rowOff>
    </xdr:from>
    <xdr:to>
      <xdr:col>0</xdr:col>
      <xdr:colOff>1704975</xdr:colOff>
      <xdr:row>20</xdr:row>
      <xdr:rowOff>66675</xdr:rowOff>
    </xdr:to>
    <xdr:sp macro="" textlink="">
      <xdr:nvSpPr>
        <xdr:cNvPr id="5" name="Pentagone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/>
      </xdr:nvSpPr>
      <xdr:spPr bwMode="auto">
        <a:xfrm>
          <a:off x="38100" y="3619500"/>
          <a:ext cx="1666875" cy="781050"/>
        </a:xfrm>
        <a:prstGeom prst="homePlate">
          <a:avLst/>
        </a:prstGeom>
        <a:ln>
          <a:headEnd type="none" w="med" len="med"/>
          <a:tailEnd type="none" w="med" len="med"/>
        </a:ln>
        <a:extLst/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l"/>
          <a:r>
            <a:rPr lang="fr-FR" sz="1100"/>
            <a:t>Calcul du </a:t>
          </a:r>
          <a:r>
            <a:rPr lang="fr-FR" sz="1100" b="1"/>
            <a:t>CA</a:t>
          </a:r>
          <a:r>
            <a:rPr lang="fr-FR" sz="1100" b="1" baseline="0"/>
            <a:t> HT</a:t>
          </a:r>
          <a:r>
            <a:rPr lang="fr-FR" sz="1100" b="0" baseline="0"/>
            <a:t> </a:t>
          </a:r>
        </a:p>
        <a:p>
          <a:pPr algn="l"/>
          <a:r>
            <a:rPr lang="fr-FR" sz="1100" b="0" baseline="0"/>
            <a:t>par </a:t>
          </a:r>
          <a:r>
            <a:rPr lang="fr-FR" sz="1100" b="1" baseline="0"/>
            <a:t>Pays</a:t>
          </a:r>
          <a:r>
            <a:rPr lang="fr-FR" sz="1100" b="0" baseline="0"/>
            <a:t> et par </a:t>
          </a:r>
          <a:r>
            <a:rPr lang="fr-FR" sz="1100" b="1" baseline="0"/>
            <a:t>Catégorie</a:t>
          </a:r>
          <a:endParaRPr lang="fr-FR" sz="1100"/>
        </a:p>
      </xdr:txBody>
    </xdr:sp>
    <xdr:clientData/>
  </xdr:twoCellAnchor>
  <xdr:twoCellAnchor>
    <xdr:from>
      <xdr:col>0</xdr:col>
      <xdr:colOff>38100</xdr:colOff>
      <xdr:row>24</xdr:row>
      <xdr:rowOff>171450</xdr:rowOff>
    </xdr:from>
    <xdr:to>
      <xdr:col>0</xdr:col>
      <xdr:colOff>1704975</xdr:colOff>
      <xdr:row>29</xdr:row>
      <xdr:rowOff>104775</xdr:rowOff>
    </xdr:to>
    <xdr:sp macro="" textlink="">
      <xdr:nvSpPr>
        <xdr:cNvPr id="6" name="Pentagone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/>
      </xdr:nvSpPr>
      <xdr:spPr bwMode="auto">
        <a:xfrm>
          <a:off x="38100" y="5305425"/>
          <a:ext cx="1666875" cy="933450"/>
        </a:xfrm>
        <a:prstGeom prst="homePlate">
          <a:avLst/>
        </a:prstGeom>
        <a:ln>
          <a:headEnd type="none" w="med" len="med"/>
          <a:tailEnd type="none" w="med" len="med"/>
        </a:ln>
        <a:extLst/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l"/>
          <a:r>
            <a:rPr lang="fr-FR" sz="1100"/>
            <a:t>Calcul du </a:t>
          </a:r>
          <a:r>
            <a:rPr lang="fr-FR" sz="1100" b="1"/>
            <a:t>CA</a:t>
          </a:r>
          <a:r>
            <a:rPr lang="fr-FR" sz="1100" b="1" baseline="0"/>
            <a:t> HT</a:t>
          </a:r>
          <a:r>
            <a:rPr lang="fr-FR" sz="1100" b="0" baseline="0"/>
            <a:t> </a:t>
          </a:r>
        </a:p>
        <a:p>
          <a:pPr algn="l"/>
          <a:r>
            <a:rPr lang="fr-FR" sz="1100" b="0" baseline="0"/>
            <a:t>par </a:t>
          </a:r>
          <a:r>
            <a:rPr lang="fr-FR" sz="1100" b="1" baseline="0"/>
            <a:t>Pays</a:t>
          </a:r>
          <a:r>
            <a:rPr lang="fr-FR" sz="1100" b="0" baseline="0"/>
            <a:t>, par </a:t>
          </a:r>
          <a:r>
            <a:rPr lang="fr-FR" sz="1100" b="1" baseline="0"/>
            <a:t>Catégorie</a:t>
          </a:r>
          <a:r>
            <a:rPr lang="fr-FR" sz="1100" b="0" baseline="0"/>
            <a:t> pour l'année de commande = 2013</a:t>
          </a:r>
          <a:endParaRPr lang="fr-FR" sz="1100"/>
        </a:p>
      </xdr:txBody>
    </xdr:sp>
    <xdr:clientData/>
  </xdr:twoCellAnchor>
  <xdr:twoCellAnchor>
    <xdr:from>
      <xdr:col>4</xdr:col>
      <xdr:colOff>371475</xdr:colOff>
      <xdr:row>5</xdr:row>
      <xdr:rowOff>76200</xdr:rowOff>
    </xdr:from>
    <xdr:to>
      <xdr:col>4</xdr:col>
      <xdr:colOff>371475</xdr:colOff>
      <xdr:row>30</xdr:row>
      <xdr:rowOff>76200</xdr:rowOff>
    </xdr:to>
    <xdr:cxnSp macro="">
      <xdr:nvCxnSpPr>
        <xdr:cNvPr id="7" name="Connecteur droit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CxnSpPr/>
      </xdr:nvCxnSpPr>
      <xdr:spPr bwMode="auto">
        <a:xfrm>
          <a:off x="4419600" y="1276350"/>
          <a:ext cx="0" cy="5067300"/>
        </a:xfrm>
        <a:prstGeom prst="line">
          <a:avLst/>
        </a:prstGeom>
        <a:ln>
          <a:headEnd type="none" w="med" len="med"/>
          <a:tailEnd type="none" w="med" len="med"/>
        </a:ln>
        <a:extLst/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9</xdr:col>
      <xdr:colOff>352425</xdr:colOff>
      <xdr:row>5</xdr:row>
      <xdr:rowOff>76200</xdr:rowOff>
    </xdr:from>
    <xdr:to>
      <xdr:col>9</xdr:col>
      <xdr:colOff>352425</xdr:colOff>
      <xdr:row>30</xdr:row>
      <xdr:rowOff>76200</xdr:rowOff>
    </xdr:to>
    <xdr:cxnSp macro="">
      <xdr:nvCxnSpPr>
        <xdr:cNvPr id="9" name="Connecteur droit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CxnSpPr/>
      </xdr:nvCxnSpPr>
      <xdr:spPr bwMode="auto">
        <a:xfrm>
          <a:off x="8810625" y="1276350"/>
          <a:ext cx="0" cy="5067300"/>
        </a:xfrm>
        <a:prstGeom prst="line">
          <a:avLst/>
        </a:prstGeom>
        <a:ln>
          <a:headEnd type="none" w="med" len="med"/>
          <a:tailEnd type="none" w="med" len="med"/>
        </a:ln>
        <a:extLst/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342900</xdr:colOff>
      <xdr:row>5</xdr:row>
      <xdr:rowOff>76200</xdr:rowOff>
    </xdr:from>
    <xdr:to>
      <xdr:col>14</xdr:col>
      <xdr:colOff>342900</xdr:colOff>
      <xdr:row>30</xdr:row>
      <xdr:rowOff>76200</xdr:rowOff>
    </xdr:to>
    <xdr:cxnSp macro="">
      <xdr:nvCxnSpPr>
        <xdr:cNvPr id="10" name="Connecteur droit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CxnSpPr/>
      </xdr:nvCxnSpPr>
      <xdr:spPr bwMode="auto">
        <a:xfrm>
          <a:off x="12839700" y="1276350"/>
          <a:ext cx="0" cy="5067300"/>
        </a:xfrm>
        <a:prstGeom prst="line">
          <a:avLst/>
        </a:prstGeom>
        <a:ln>
          <a:headEnd type="none" w="med" len="med"/>
          <a:tailEnd type="none" w="med" len="med"/>
        </a:ln>
        <a:extLst/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114299</xdr:colOff>
      <xdr:row>14</xdr:row>
      <xdr:rowOff>171450</xdr:rowOff>
    </xdr:from>
    <xdr:to>
      <xdr:col>3</xdr:col>
      <xdr:colOff>523874</xdr:colOff>
      <xdr:row>20</xdr:row>
      <xdr:rowOff>197370</xdr:rowOff>
    </xdr:to>
    <xdr:sp macro="" textlink="">
      <xdr:nvSpPr>
        <xdr:cNvPr id="8" name="Multiplier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/>
      </xdr:nvSpPr>
      <xdr:spPr bwMode="auto">
        <a:xfrm>
          <a:off x="2152649" y="3238500"/>
          <a:ext cx="1438275" cy="1226070"/>
        </a:xfrm>
        <a:prstGeom prst="mathMultiply">
          <a:avLst/>
        </a:prstGeom>
        <a:ln>
          <a:headEnd type="none" w="med" len="med"/>
          <a:tailEnd type="none" w="med" len="med"/>
        </a:ln>
        <a:extLst/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114299</xdr:colOff>
      <xdr:row>23</xdr:row>
      <xdr:rowOff>123825</xdr:rowOff>
    </xdr:from>
    <xdr:to>
      <xdr:col>3</xdr:col>
      <xdr:colOff>523874</xdr:colOff>
      <xdr:row>29</xdr:row>
      <xdr:rowOff>149745</xdr:rowOff>
    </xdr:to>
    <xdr:sp macro="" textlink="">
      <xdr:nvSpPr>
        <xdr:cNvPr id="12" name="Multiplier 1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SpPr/>
      </xdr:nvSpPr>
      <xdr:spPr bwMode="auto">
        <a:xfrm>
          <a:off x="2152649" y="4991100"/>
          <a:ext cx="1438275" cy="1226070"/>
        </a:xfrm>
        <a:prstGeom prst="mathMultiply">
          <a:avLst/>
        </a:prstGeom>
        <a:ln>
          <a:headEnd type="none" w="med" len="med"/>
          <a:tailEnd type="none" w="med" len="med"/>
        </a:ln>
        <a:extLst/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>
    <xdr:from>
      <xdr:col>0</xdr:col>
      <xdr:colOff>38100</xdr:colOff>
      <xdr:row>36</xdr:row>
      <xdr:rowOff>142875</xdr:rowOff>
    </xdr:from>
    <xdr:to>
      <xdr:col>0</xdr:col>
      <xdr:colOff>1704975</xdr:colOff>
      <xdr:row>40</xdr:row>
      <xdr:rowOff>123825</xdr:rowOff>
    </xdr:to>
    <xdr:sp macro="" textlink="">
      <xdr:nvSpPr>
        <xdr:cNvPr id="13" name="Pentagone 12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SpPr/>
      </xdr:nvSpPr>
      <xdr:spPr bwMode="auto">
        <a:xfrm>
          <a:off x="38100" y="7705725"/>
          <a:ext cx="1666875" cy="781050"/>
        </a:xfrm>
        <a:prstGeom prst="homePlate">
          <a:avLst/>
        </a:prstGeom>
        <a:ln>
          <a:headEnd type="none" w="med" len="med"/>
          <a:tailEnd type="none" w="med" len="med"/>
        </a:ln>
        <a:extLst/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l"/>
          <a:r>
            <a:rPr lang="fr-FR" sz="1100"/>
            <a:t>Calcul du </a:t>
          </a:r>
          <a:r>
            <a:rPr lang="fr-FR" sz="1100" b="1"/>
            <a:t>CA</a:t>
          </a:r>
          <a:r>
            <a:rPr lang="fr-FR" sz="1100" b="1" baseline="0"/>
            <a:t> HT</a:t>
          </a:r>
          <a:r>
            <a:rPr lang="fr-FR" sz="1100" b="0" baseline="0"/>
            <a:t> </a:t>
          </a:r>
        </a:p>
        <a:p>
          <a:pPr algn="l"/>
          <a:r>
            <a:rPr lang="fr-FR" sz="1100" b="0" baseline="0"/>
            <a:t>par </a:t>
          </a:r>
          <a:r>
            <a:rPr lang="fr-FR" sz="1100" b="1" baseline="0"/>
            <a:t>Pays</a:t>
          </a:r>
          <a:endParaRPr lang="fr-FR" sz="1100"/>
        </a:p>
      </xdr:txBody>
    </xdr:sp>
    <xdr:clientData/>
  </xdr:twoCellAnchor>
  <xdr:twoCellAnchor>
    <xdr:from>
      <xdr:col>0</xdr:col>
      <xdr:colOff>38100</xdr:colOff>
      <xdr:row>45</xdr:row>
      <xdr:rowOff>19050</xdr:rowOff>
    </xdr:from>
    <xdr:to>
      <xdr:col>0</xdr:col>
      <xdr:colOff>1704975</xdr:colOff>
      <xdr:row>49</xdr:row>
      <xdr:rowOff>0</xdr:rowOff>
    </xdr:to>
    <xdr:sp macro="" textlink="">
      <xdr:nvSpPr>
        <xdr:cNvPr id="14" name="Pentagone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SpPr/>
      </xdr:nvSpPr>
      <xdr:spPr bwMode="auto">
        <a:xfrm>
          <a:off x="38100" y="9382125"/>
          <a:ext cx="1666875" cy="781050"/>
        </a:xfrm>
        <a:prstGeom prst="homePlate">
          <a:avLst/>
        </a:prstGeom>
        <a:ln>
          <a:headEnd type="none" w="med" len="med"/>
          <a:tailEnd type="none" w="med" len="med"/>
        </a:ln>
        <a:extLst/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l"/>
          <a:r>
            <a:rPr lang="fr-FR" sz="1100"/>
            <a:t>Calcul du </a:t>
          </a:r>
          <a:r>
            <a:rPr lang="fr-FR" sz="1100" b="1"/>
            <a:t>CA</a:t>
          </a:r>
          <a:r>
            <a:rPr lang="fr-FR" sz="1100" b="1" baseline="0"/>
            <a:t> HT</a:t>
          </a:r>
          <a:r>
            <a:rPr lang="fr-FR" sz="1100" b="0" baseline="0"/>
            <a:t> </a:t>
          </a:r>
        </a:p>
        <a:p>
          <a:pPr algn="l"/>
          <a:r>
            <a:rPr lang="fr-FR" sz="1100" b="0" baseline="0"/>
            <a:t>par </a:t>
          </a:r>
          <a:r>
            <a:rPr lang="fr-FR" sz="1100" b="1" baseline="0"/>
            <a:t>Pays</a:t>
          </a:r>
          <a:r>
            <a:rPr lang="fr-FR" sz="1100" b="0" baseline="0"/>
            <a:t> et par </a:t>
          </a:r>
          <a:r>
            <a:rPr lang="fr-FR" sz="1100" b="1" baseline="0"/>
            <a:t>Catégorie</a:t>
          </a:r>
          <a:endParaRPr lang="fr-FR" sz="1100"/>
        </a:p>
      </xdr:txBody>
    </xdr:sp>
    <xdr:clientData/>
  </xdr:twoCellAnchor>
  <xdr:twoCellAnchor>
    <xdr:from>
      <xdr:col>0</xdr:col>
      <xdr:colOff>38100</xdr:colOff>
      <xdr:row>53</xdr:row>
      <xdr:rowOff>104775</xdr:rowOff>
    </xdr:from>
    <xdr:to>
      <xdr:col>0</xdr:col>
      <xdr:colOff>1704975</xdr:colOff>
      <xdr:row>58</xdr:row>
      <xdr:rowOff>38100</xdr:rowOff>
    </xdr:to>
    <xdr:sp macro="" textlink="">
      <xdr:nvSpPr>
        <xdr:cNvPr id="15" name="Pentagone 14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SpPr/>
      </xdr:nvSpPr>
      <xdr:spPr bwMode="auto">
        <a:xfrm>
          <a:off x="38100" y="11068050"/>
          <a:ext cx="1666875" cy="933450"/>
        </a:xfrm>
        <a:prstGeom prst="homePlate">
          <a:avLst/>
        </a:prstGeom>
        <a:ln>
          <a:headEnd type="none" w="med" len="med"/>
          <a:tailEnd type="none" w="med" len="med"/>
        </a:ln>
        <a:extLst/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l"/>
          <a:r>
            <a:rPr lang="fr-FR" sz="1100"/>
            <a:t>Calcul du </a:t>
          </a:r>
          <a:r>
            <a:rPr lang="fr-FR" sz="1100" b="1"/>
            <a:t>CA</a:t>
          </a:r>
          <a:r>
            <a:rPr lang="fr-FR" sz="1100" b="1" baseline="0"/>
            <a:t> HT</a:t>
          </a:r>
          <a:r>
            <a:rPr lang="fr-FR" sz="1100" b="0" baseline="0"/>
            <a:t> </a:t>
          </a:r>
        </a:p>
        <a:p>
          <a:pPr algn="l"/>
          <a:r>
            <a:rPr lang="fr-FR" sz="1100" b="0" baseline="0"/>
            <a:t>par </a:t>
          </a:r>
          <a:r>
            <a:rPr lang="fr-FR" sz="1100" b="1" baseline="0"/>
            <a:t>Pays</a:t>
          </a:r>
          <a:r>
            <a:rPr lang="fr-FR" sz="1100" b="0" baseline="0"/>
            <a:t>, par </a:t>
          </a:r>
          <a:r>
            <a:rPr lang="fr-FR" sz="1100" b="1" baseline="0"/>
            <a:t>Catégorie</a:t>
          </a:r>
          <a:r>
            <a:rPr lang="fr-FR" sz="1100" b="0" baseline="0"/>
            <a:t> pour l'année de ommande = 2013</a:t>
          </a:r>
          <a:endParaRPr lang="fr-FR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28574</xdr:colOff>
      <xdr:row>0</xdr:row>
      <xdr:rowOff>152400</xdr:rowOff>
    </xdr:from>
    <xdr:ext cx="11877676" cy="485236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28574" y="152400"/>
          <a:ext cx="11877676" cy="485236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 rtl="0">
            <a:defRPr sz="1000"/>
          </a:pPr>
          <a:r>
            <a:rPr lang="fr-FR" sz="2800" b="1" i="0" u="none" strike="noStrike" cap="all" spc="0" baseline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  <a:latin typeface="Calibri"/>
              <a:cs typeface="Calibri"/>
            </a:rPr>
            <a:t>Calculs d'après la feuille BD2 (une fois le tableau structuré créé)</a:t>
          </a:r>
        </a:p>
      </xdr:txBody>
    </xdr:sp>
    <xdr:clientData/>
  </xdr:oneCellAnchor>
  <xdr:twoCellAnchor>
    <xdr:from>
      <xdr:col>0</xdr:col>
      <xdr:colOff>38100</xdr:colOff>
      <xdr:row>7</xdr:row>
      <xdr:rowOff>142875</xdr:rowOff>
    </xdr:from>
    <xdr:to>
      <xdr:col>0</xdr:col>
      <xdr:colOff>1704975</xdr:colOff>
      <xdr:row>11</xdr:row>
      <xdr:rowOff>123825</xdr:rowOff>
    </xdr:to>
    <xdr:sp macro="" textlink="">
      <xdr:nvSpPr>
        <xdr:cNvPr id="11" name="Pentagone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SpPr/>
      </xdr:nvSpPr>
      <xdr:spPr bwMode="auto">
        <a:xfrm>
          <a:off x="38100" y="7505700"/>
          <a:ext cx="1666875" cy="781050"/>
        </a:xfrm>
        <a:prstGeom prst="homePlate">
          <a:avLst/>
        </a:prstGeom>
        <a:ln>
          <a:headEnd type="none" w="med" len="med"/>
          <a:tailEnd type="none" w="med" len="med"/>
        </a:ln>
        <a:extLst/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l"/>
          <a:r>
            <a:rPr lang="fr-FR" sz="1100"/>
            <a:t>Calcul du </a:t>
          </a:r>
          <a:r>
            <a:rPr lang="fr-FR" sz="1100" b="1"/>
            <a:t>CA</a:t>
          </a:r>
          <a:r>
            <a:rPr lang="fr-FR" sz="1100" b="1" baseline="0"/>
            <a:t> HT</a:t>
          </a:r>
          <a:r>
            <a:rPr lang="fr-FR" sz="1100" b="0" baseline="0"/>
            <a:t> </a:t>
          </a:r>
        </a:p>
        <a:p>
          <a:pPr algn="l"/>
          <a:r>
            <a:rPr lang="fr-FR" sz="1100" b="0" baseline="0"/>
            <a:t>par </a:t>
          </a:r>
          <a:r>
            <a:rPr lang="fr-FR" sz="1100" b="1" baseline="0"/>
            <a:t>Pays</a:t>
          </a:r>
          <a:endParaRPr lang="fr-FR" sz="1100"/>
        </a:p>
      </xdr:txBody>
    </xdr:sp>
    <xdr:clientData/>
  </xdr:twoCellAnchor>
  <xdr:twoCellAnchor>
    <xdr:from>
      <xdr:col>0</xdr:col>
      <xdr:colOff>38100</xdr:colOff>
      <xdr:row>16</xdr:row>
      <xdr:rowOff>19050</xdr:rowOff>
    </xdr:from>
    <xdr:to>
      <xdr:col>0</xdr:col>
      <xdr:colOff>1704975</xdr:colOff>
      <xdr:row>20</xdr:row>
      <xdr:rowOff>0</xdr:rowOff>
    </xdr:to>
    <xdr:sp macro="" textlink="">
      <xdr:nvSpPr>
        <xdr:cNvPr id="12" name="Pentagone 1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SpPr/>
      </xdr:nvSpPr>
      <xdr:spPr bwMode="auto">
        <a:xfrm>
          <a:off x="38100" y="9182100"/>
          <a:ext cx="1666875" cy="781050"/>
        </a:xfrm>
        <a:prstGeom prst="homePlate">
          <a:avLst/>
        </a:prstGeom>
        <a:ln>
          <a:headEnd type="none" w="med" len="med"/>
          <a:tailEnd type="none" w="med" len="med"/>
        </a:ln>
        <a:extLst/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l"/>
          <a:r>
            <a:rPr lang="fr-FR" sz="1100"/>
            <a:t>Calcul du </a:t>
          </a:r>
          <a:r>
            <a:rPr lang="fr-FR" sz="1100" b="1"/>
            <a:t>CA</a:t>
          </a:r>
          <a:r>
            <a:rPr lang="fr-FR" sz="1100" b="1" baseline="0"/>
            <a:t> HT</a:t>
          </a:r>
          <a:r>
            <a:rPr lang="fr-FR" sz="1100" b="0" baseline="0"/>
            <a:t> </a:t>
          </a:r>
        </a:p>
        <a:p>
          <a:pPr algn="l"/>
          <a:r>
            <a:rPr lang="fr-FR" sz="1100" b="0" baseline="0"/>
            <a:t>par </a:t>
          </a:r>
          <a:r>
            <a:rPr lang="fr-FR" sz="1100" b="1" baseline="0"/>
            <a:t>Pays</a:t>
          </a:r>
          <a:r>
            <a:rPr lang="fr-FR" sz="1100" b="0" baseline="0"/>
            <a:t> et par </a:t>
          </a:r>
          <a:r>
            <a:rPr lang="fr-FR" sz="1100" b="1" baseline="0"/>
            <a:t>Catégorie</a:t>
          </a:r>
          <a:endParaRPr lang="fr-FR" sz="1100"/>
        </a:p>
      </xdr:txBody>
    </xdr:sp>
    <xdr:clientData/>
  </xdr:twoCellAnchor>
  <xdr:twoCellAnchor>
    <xdr:from>
      <xdr:col>0</xdr:col>
      <xdr:colOff>38100</xdr:colOff>
      <xdr:row>24</xdr:row>
      <xdr:rowOff>104775</xdr:rowOff>
    </xdr:from>
    <xdr:to>
      <xdr:col>0</xdr:col>
      <xdr:colOff>1704975</xdr:colOff>
      <xdr:row>29</xdr:row>
      <xdr:rowOff>38100</xdr:rowOff>
    </xdr:to>
    <xdr:sp macro="" textlink="">
      <xdr:nvSpPr>
        <xdr:cNvPr id="13" name="Pentagone 12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SpPr/>
      </xdr:nvSpPr>
      <xdr:spPr bwMode="auto">
        <a:xfrm>
          <a:off x="38100" y="10868025"/>
          <a:ext cx="1666875" cy="933450"/>
        </a:xfrm>
        <a:prstGeom prst="homePlate">
          <a:avLst/>
        </a:prstGeom>
        <a:ln>
          <a:headEnd type="none" w="med" len="med"/>
          <a:tailEnd type="none" w="med" len="med"/>
        </a:ln>
        <a:extLst/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l"/>
          <a:r>
            <a:rPr lang="fr-FR" sz="1100"/>
            <a:t>Calcul du </a:t>
          </a:r>
          <a:r>
            <a:rPr lang="fr-FR" sz="1100" b="1"/>
            <a:t>CA</a:t>
          </a:r>
          <a:r>
            <a:rPr lang="fr-FR" sz="1100" b="1" baseline="0"/>
            <a:t> HT</a:t>
          </a:r>
          <a:r>
            <a:rPr lang="fr-FR" sz="1100" b="0" baseline="0"/>
            <a:t> </a:t>
          </a:r>
        </a:p>
        <a:p>
          <a:pPr algn="l"/>
          <a:r>
            <a:rPr lang="fr-FR" sz="1100" b="0" baseline="0"/>
            <a:t>par </a:t>
          </a:r>
          <a:r>
            <a:rPr lang="fr-FR" sz="1100" b="1" baseline="0"/>
            <a:t>Pays</a:t>
          </a:r>
          <a:r>
            <a:rPr lang="fr-FR" sz="1100" b="0" baseline="0"/>
            <a:t>, par </a:t>
          </a:r>
          <a:r>
            <a:rPr lang="fr-FR" sz="1100" b="1" baseline="0"/>
            <a:t>Catégorie</a:t>
          </a:r>
          <a:r>
            <a:rPr lang="fr-FR" sz="1100" b="0" baseline="0"/>
            <a:t> pour l'année de ommande = 2013</a:t>
          </a:r>
          <a:endParaRPr lang="fr-FR" sz="1100"/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roupe ESC Toulouse" refreshedDate="41963.76719791667" createdVersion="4" refreshedVersion="4" minRefreshableVersion="3" recordCount="3597" xr:uid="{00000000-000A-0000-FFFF-FFFF00000000}">
  <cacheSource type="worksheet">
    <worksheetSource name="T_"/>
  </cacheSource>
  <cacheFields count="24">
    <cacheField name="Code client" numFmtId="0">
      <sharedItems/>
    </cacheField>
    <cacheField name="Société" numFmtId="0">
      <sharedItems/>
    </cacheField>
    <cacheField name="Ville" numFmtId="0">
      <sharedItems count="63">
        <s v="Seattle"/>
        <s v="Marseille"/>
        <s v="London"/>
        <s v="Cowes"/>
        <s v="México D.F."/>
        <s v="Charleroi"/>
        <s v="San Cristóbal"/>
        <s v="Lisboa"/>
        <s v="Lyon"/>
        <s v="Albuquerque"/>
        <s v="Lille"/>
        <s v="Rio de Janeiro"/>
        <s v="Walla Walla"/>
        <s v="I. de Margarita"/>
        <s v="São Paulo"/>
        <s v="Tanger"/>
        <s v="Salzburg"/>
        <s v="Tsawassen"/>
        <s v="Toulouse"/>
        <s v="Vancouver"/>
        <s v="Rabat"/>
        <s v="Barquisimeto"/>
        <s v="Fès"/>
        <s v="Cork"/>
        <s v="Montréal"/>
        <s v="Boise"/>
        <s v="Graz"/>
        <s v="Casablanca"/>
        <s v="Bern"/>
        <s v="Stavern"/>
        <s v="Buenos Aires"/>
        <s v="Luleå"/>
        <s v="Oulu"/>
        <s v="Eugene"/>
        <s v="Bruxelles"/>
        <s v="Bräcke"/>
        <s v="Genève"/>
        <s v="Portland"/>
        <s v="Sevilla"/>
        <s v="København"/>
        <s v="Strasbourg"/>
        <s v="Reggio Emilia"/>
        <s v="Barcelona"/>
        <s v="Kirkland"/>
        <s v="Marrakech"/>
        <s v="San Francisco"/>
        <s v="Resende"/>
        <s v="Århus"/>
        <s v="Anchorage"/>
        <s v="Elgin"/>
        <s v="Nantes"/>
        <s v="Warszawa"/>
        <s v="Helsinki"/>
        <s v="Butte"/>
        <s v="Bergamo"/>
        <s v="Campinas"/>
        <s v="Torino"/>
        <s v="Reims"/>
        <s v="Paris"/>
        <s v="Lander"/>
        <s v="Caracas"/>
        <s v="Madrid"/>
        <s v="Versailles"/>
      </sharedItems>
    </cacheField>
    <cacheField name="Pays" numFmtId="0">
      <sharedItems count="21">
        <s v="États-Unis"/>
        <s v="France"/>
        <s v="Royaume-Uni"/>
        <s v="Mexique"/>
        <s v="Belgique"/>
        <s v="Venezuela"/>
        <s v="Portugal"/>
        <s v="Brésil"/>
        <s v="Maroc"/>
        <s v="Autriche"/>
        <s v="Canada"/>
        <s v="Irlande"/>
        <s v="Suisse"/>
        <s v="Norvège"/>
        <s v="Argentine"/>
        <s v="Suède"/>
        <s v="Finlande"/>
        <s v="Espagne"/>
        <s v="Danemark"/>
        <s v="Italie"/>
        <s v="Pologne"/>
      </sharedItems>
    </cacheField>
    <cacheField name="N° représ" numFmtId="0">
      <sharedItems containsSemiMixedTypes="0" containsString="0" containsNumber="1" containsInteger="1" minValue="1" maxValue="9"/>
    </cacheField>
    <cacheField name="Représentant" numFmtId="0">
      <sharedItems count="9">
        <s v="Jaime Dos Santos"/>
        <s v="Mohamed Ben Arfa"/>
        <s v="Francis Rivière"/>
        <s v="Laura Callahan"/>
        <s v="Steven Buchanan"/>
        <s v="Anne Dodsworth"/>
        <s v="Janet Leverling"/>
        <s v="Ernst Junge"/>
        <s v="Hicham Esmal"/>
      </sharedItems>
    </cacheField>
    <cacheField name="N° cmde" numFmtId="0">
      <sharedItems containsSemiMixedTypes="0" containsString="0" containsNumber="1" containsInteger="1" minValue="10469" maxValue="10936"/>
    </cacheField>
    <cacheField name="Date cmde" numFmtId="14">
      <sharedItems containsSemiMixedTypes="0" containsNonDate="0" containsDate="1" containsString="0" minDate="2012-01-02T00:00:00" maxDate="2015-01-01T00:00:00" count="966">
        <d v="2012-01-02T00:00:00"/>
        <d v="2012-01-03T00:00:00"/>
        <d v="2012-01-04T00:00:00"/>
        <d v="2012-01-05T00:00:00"/>
        <d v="2012-01-06T00:00:00"/>
        <d v="2012-01-09T00:00:00"/>
        <d v="2012-01-10T00:00:00"/>
        <d v="2012-01-11T00:00:00"/>
        <d v="2012-01-12T00:00:00"/>
        <d v="2012-01-13T00:00:00"/>
        <d v="2012-01-16T00:00:00"/>
        <d v="2012-01-17T00:00:00"/>
        <d v="2012-01-18T00:00:00"/>
        <d v="2012-01-19T00:00:00"/>
        <d v="2012-01-20T00:00:00"/>
        <d v="2012-01-23T00:00:00"/>
        <d v="2012-01-24T00:00:00"/>
        <d v="2012-01-25T00:00:00"/>
        <d v="2012-01-26T00:00:00"/>
        <d v="2012-01-27T00:00:00"/>
        <d v="2012-01-30T00:00:00"/>
        <d v="2012-01-31T00:00:00"/>
        <d v="2012-02-01T00:00:00"/>
        <d v="2012-02-02T00:00:00"/>
        <d v="2012-02-03T00:00:00"/>
        <d v="2012-02-06T00:00:00"/>
        <d v="2012-02-07T00:00:00"/>
        <d v="2012-02-08T00:00:00"/>
        <d v="2012-02-09T00:00:00"/>
        <d v="2012-02-10T00:00:00"/>
        <d v="2012-02-13T00:00:00"/>
        <d v="2012-02-14T00:00:00"/>
        <d v="2012-02-15T00:00:00"/>
        <d v="2012-02-16T00:00:00"/>
        <d v="2012-02-17T00:00:00"/>
        <d v="2012-02-20T00:00:00"/>
        <d v="2012-02-21T00:00:00"/>
        <d v="2012-02-22T00:00:00"/>
        <d v="2012-02-23T00:00:00"/>
        <d v="2012-02-24T00:00:00"/>
        <d v="2012-02-27T00:00:00"/>
        <d v="2012-02-28T00:00:00"/>
        <d v="2012-03-01T00:00:00"/>
        <d v="2012-03-02T00:00:00"/>
        <d v="2012-03-03T00:00:00"/>
        <d v="2012-03-06T00:00:00"/>
        <d v="2012-03-07T00:00:00"/>
        <d v="2012-03-08T00:00:00"/>
        <d v="2012-03-09T00:00:00"/>
        <d v="2012-03-10T00:00:00"/>
        <d v="2012-03-13T00:00:00"/>
        <d v="2012-03-14T00:00:00"/>
        <d v="2012-03-15T00:00:00"/>
        <d v="2012-03-16T00:00:00"/>
        <d v="2012-03-17T00:00:00"/>
        <d v="2012-03-20T00:00:00"/>
        <d v="2012-03-21T00:00:00"/>
        <d v="2012-03-22T00:00:00"/>
        <d v="2012-03-23T00:00:00"/>
        <d v="2012-03-24T00:00:00"/>
        <d v="2012-03-27T00:00:00"/>
        <d v="2012-03-28T00:00:00"/>
        <d v="2012-03-29T00:00:00"/>
        <d v="2012-03-30T00:00:00"/>
        <d v="2012-03-31T00:00:00"/>
        <d v="2012-04-03T00:00:00"/>
        <d v="2012-04-04T00:00:00"/>
        <d v="2012-04-05T00:00:00"/>
        <d v="2012-04-06T00:00:00"/>
        <d v="2012-04-07T00:00:00"/>
        <d v="2012-04-10T00:00:00"/>
        <d v="2012-04-11T00:00:00"/>
        <d v="2012-04-12T00:00:00"/>
        <d v="2012-04-13T00:00:00"/>
        <d v="2012-04-14T00:00:00"/>
        <d v="2012-04-17T00:00:00"/>
        <d v="2012-04-18T00:00:00"/>
        <d v="2012-04-19T00:00:00"/>
        <d v="2012-04-20T00:00:00"/>
        <d v="2012-04-21T00:00:00"/>
        <d v="2012-04-24T00:00:00"/>
        <d v="2012-04-25T00:00:00"/>
        <d v="2012-04-26T00:00:00"/>
        <d v="2012-04-27T00:00:00"/>
        <d v="2012-04-28T00:00:00"/>
        <d v="2012-05-01T00:00:00"/>
        <d v="2012-05-02T00:00:00"/>
        <d v="2012-05-03T00:00:00"/>
        <d v="2012-05-04T00:00:00"/>
        <d v="2012-05-05T00:00:00"/>
        <d v="2012-05-08T00:00:00"/>
        <d v="2012-05-09T00:00:00"/>
        <d v="2012-05-10T00:00:00"/>
        <d v="2012-05-11T00:00:00"/>
        <d v="2012-05-12T00:00:00"/>
        <d v="2012-05-15T00:00:00"/>
        <d v="2012-05-16T00:00:00"/>
        <d v="2012-05-17T00:00:00"/>
        <d v="2012-05-18T00:00:00"/>
        <d v="2012-05-19T00:00:00"/>
        <d v="2012-05-22T00:00:00"/>
        <d v="2012-05-23T00:00:00"/>
        <d v="2012-05-24T00:00:00"/>
        <d v="2012-05-25T00:00:00"/>
        <d v="2012-05-26T00:00:00"/>
        <d v="2012-05-29T00:00:00"/>
        <d v="2012-05-30T00:00:00"/>
        <d v="2012-05-31T00:00:00"/>
        <d v="2012-06-01T00:00:00"/>
        <d v="2012-06-02T00:00:00"/>
        <d v="2012-06-05T00:00:00"/>
        <d v="2012-06-06T00:00:00"/>
        <d v="2012-06-07T00:00:00"/>
        <d v="2012-06-08T00:00:00"/>
        <d v="2012-06-09T00:00:00"/>
        <d v="2012-06-12T00:00:00"/>
        <d v="2012-06-13T00:00:00"/>
        <d v="2012-06-14T00:00:00"/>
        <d v="2012-06-15T00:00:00"/>
        <d v="2012-06-16T00:00:00"/>
        <d v="2012-06-19T00:00:00"/>
        <d v="2012-06-20T00:00:00"/>
        <d v="2012-06-21T00:00:00"/>
        <d v="2012-06-22T00:00:00"/>
        <d v="2012-06-23T00:00:00"/>
        <d v="2012-06-26T00:00:00"/>
        <d v="2012-06-27T00:00:00"/>
        <d v="2012-06-28T00:00:00"/>
        <d v="2012-06-29T00:00:00"/>
        <d v="2012-06-30T00:00:00"/>
        <d v="2012-07-03T00:00:00"/>
        <d v="2012-07-04T00:00:00"/>
        <d v="2012-07-05T00:00:00"/>
        <d v="2012-07-06T00:00:00"/>
        <d v="2012-07-07T00:00:00"/>
        <d v="2012-07-10T00:00:00"/>
        <d v="2012-07-11T00:00:00"/>
        <d v="2012-07-12T00:00:00"/>
        <d v="2012-07-13T00:00:00"/>
        <d v="2012-07-14T00:00:00"/>
        <d v="2012-07-17T00:00:00"/>
        <d v="2012-07-18T00:00:00"/>
        <d v="2012-07-19T00:00:00"/>
        <d v="2012-07-20T00:00:00"/>
        <d v="2012-07-21T00:00:00"/>
        <d v="2012-07-24T00:00:00"/>
        <d v="2012-07-25T00:00:00"/>
        <d v="2012-07-26T00:00:00"/>
        <d v="2012-07-27T00:00:00"/>
        <d v="2012-07-30T00:00:00"/>
        <d v="2012-07-31T00:00:00"/>
        <d v="2012-08-01T00:00:00"/>
        <d v="2012-08-02T00:00:00"/>
        <d v="2012-08-03T00:00:00"/>
        <d v="2012-08-06T00:00:00"/>
        <d v="2012-08-07T00:00:00"/>
        <d v="2012-08-08T00:00:00"/>
        <d v="2012-08-09T00:00:00"/>
        <d v="2012-08-10T00:00:00"/>
        <d v="2012-08-13T00:00:00"/>
        <d v="2012-08-14T00:00:00"/>
        <d v="2012-08-15T00:00:00"/>
        <d v="2012-08-16T00:00:00"/>
        <d v="2012-08-17T00:00:00"/>
        <d v="2012-08-20T00:00:00"/>
        <d v="2012-08-21T00:00:00"/>
        <d v="2012-08-22T00:00:00"/>
        <d v="2012-08-23T00:00:00"/>
        <d v="2012-08-24T00:00:00"/>
        <d v="2012-08-27T00:00:00"/>
        <d v="2012-08-28T00:00:00"/>
        <d v="2012-08-29T00:00:00"/>
        <d v="2012-08-30T00:00:00"/>
        <d v="2012-08-31T00:00:00"/>
        <d v="2012-09-03T00:00:00"/>
        <d v="2012-09-04T00:00:00"/>
        <d v="2012-09-05T00:00:00"/>
        <d v="2012-09-06T00:00:00"/>
        <d v="2012-09-07T00:00:00"/>
        <d v="2012-09-10T00:00:00"/>
        <d v="2012-09-11T00:00:00"/>
        <d v="2012-09-12T00:00:00"/>
        <d v="2012-09-13T00:00:00"/>
        <d v="2012-09-14T00:00:00"/>
        <d v="2012-09-17T00:00:00"/>
        <d v="2012-09-18T00:00:00"/>
        <d v="2012-09-19T00:00:00"/>
        <d v="2012-09-20T00:00:00"/>
        <d v="2012-09-21T00:00:00"/>
        <d v="2012-09-24T00:00:00"/>
        <d v="2012-09-25T00:00:00"/>
        <d v="2012-09-26T00:00:00"/>
        <d v="2012-09-27T00:00:00"/>
        <d v="2012-09-28T00:00:00"/>
        <d v="2012-10-01T00:00:00"/>
        <d v="2012-10-02T00:00:00"/>
        <d v="2012-10-03T00:00:00"/>
        <d v="2012-10-04T00:00:00"/>
        <d v="2012-10-05T00:00:00"/>
        <d v="2012-10-08T00:00:00"/>
        <d v="2012-10-09T00:00:00"/>
        <d v="2012-10-10T00:00:00"/>
        <d v="2012-10-11T00:00:00"/>
        <d v="2012-10-12T00:00:00"/>
        <d v="2012-10-15T00:00:00"/>
        <d v="2012-10-16T00:00:00"/>
        <d v="2012-10-17T00:00:00"/>
        <d v="2012-10-18T00:00:00"/>
        <d v="2012-10-19T00:00:00"/>
        <d v="2012-10-22T00:00:00"/>
        <d v="2012-10-23T00:00:00"/>
        <d v="2012-10-24T00:00:00"/>
        <d v="2012-10-25T00:00:00"/>
        <d v="2012-10-26T00:00:00"/>
        <d v="2012-10-29T00:00:00"/>
        <d v="2012-10-30T00:00:00"/>
        <d v="2012-10-31T00:00:00"/>
        <d v="2012-11-01T00:00:00"/>
        <d v="2012-11-02T00:00:00"/>
        <d v="2012-11-05T00:00:00"/>
        <d v="2012-11-06T00:00:00"/>
        <d v="2012-11-07T00:00:00"/>
        <d v="2012-11-08T00:00:00"/>
        <d v="2012-11-09T00:00:00"/>
        <d v="2012-11-12T00:00:00"/>
        <d v="2012-11-13T00:00:00"/>
        <d v="2012-11-14T00:00:00"/>
        <d v="2012-11-15T00:00:00"/>
        <d v="2012-11-16T00:00:00"/>
        <d v="2012-11-19T00:00:00"/>
        <d v="2012-11-20T00:00:00"/>
        <d v="2012-11-21T00:00:00"/>
        <d v="2012-11-22T00:00:00"/>
        <d v="2012-11-23T00:00:00"/>
        <d v="2012-11-26T00:00:00"/>
        <d v="2012-11-27T00:00:00"/>
        <d v="2012-11-28T00:00:00"/>
        <d v="2012-11-29T00:00:00"/>
        <d v="2012-11-30T00:00:00"/>
        <d v="2012-12-03T00:00:00"/>
        <d v="2012-12-04T00:00:00"/>
        <d v="2012-12-05T00:00:00"/>
        <d v="2012-12-06T00:00:00"/>
        <d v="2012-12-07T00:00:00"/>
        <d v="2012-12-10T00:00:00"/>
        <d v="2012-12-11T00:00:00"/>
        <d v="2012-12-12T00:00:00"/>
        <d v="2012-12-13T00:00:00"/>
        <d v="2012-12-14T00:00:00"/>
        <d v="2012-12-17T00:00:00"/>
        <d v="2012-12-18T00:00:00"/>
        <d v="2012-12-19T00:00:00"/>
        <d v="2012-12-20T00:00:00"/>
        <d v="2012-12-21T00:00:00"/>
        <d v="2012-12-24T00:00:00"/>
        <d v="2012-12-25T00:00:00"/>
        <d v="2012-12-26T00:00:00"/>
        <d v="2012-12-27T00:00:00"/>
        <d v="2012-12-28T00:00:00"/>
        <d v="2012-12-31T00:00:00"/>
        <d v="2013-01-01T00:00:00"/>
        <d v="2013-01-02T00:00:00"/>
        <d v="2013-01-03T00:00:00"/>
        <d v="2013-01-04T00:00:00"/>
        <d v="2013-01-05T00:00:00"/>
        <d v="2013-01-06T00:00:00"/>
        <d v="2013-01-08T00:00:00"/>
        <d v="2013-01-09T00:00:00"/>
        <d v="2013-01-12T00:00:00"/>
        <d v="2013-01-13T00:00:00"/>
        <d v="2013-01-14T00:00:00"/>
        <d v="2013-01-16T00:00:00"/>
        <d v="2013-01-17T00:00:00"/>
        <d v="2013-01-18T00:00:00"/>
        <d v="2013-01-19T00:00:00"/>
        <d v="2013-01-20T00:00:00"/>
        <d v="2013-01-21T00:00:00"/>
        <d v="2013-01-22T00:00:00"/>
        <d v="2013-01-23T00:00:00"/>
        <d v="2013-01-25T00:00:00"/>
        <d v="2013-01-26T00:00:00"/>
        <d v="2013-01-27T00:00:00"/>
        <d v="2013-01-28T00:00:00"/>
        <d v="2013-01-29T00:00:00"/>
        <d v="2013-01-30T00:00:00"/>
        <d v="2013-01-31T00:00:00"/>
        <d v="2013-02-01T00:00:00"/>
        <d v="2013-02-02T00:00:00"/>
        <d v="2013-02-03T00:00:00"/>
        <d v="2013-02-04T00:00:00"/>
        <d v="2013-02-05T00:00:00"/>
        <d v="2013-02-06T00:00:00"/>
        <d v="2013-02-07T00:00:00"/>
        <d v="2013-02-08T00:00:00"/>
        <d v="2013-02-09T00:00:00"/>
        <d v="2013-02-10T00:00:00"/>
        <d v="2013-02-11T00:00:00"/>
        <d v="2013-02-12T00:00:00"/>
        <d v="2013-02-13T00:00:00"/>
        <d v="2013-02-14T00:00:00"/>
        <d v="2013-02-15T00:00:00"/>
        <d v="2013-02-16T00:00:00"/>
        <d v="2013-02-17T00:00:00"/>
        <d v="2013-02-18T00:00:00"/>
        <d v="2013-02-19T00:00:00"/>
        <d v="2013-02-21T00:00:00"/>
        <d v="2013-02-22T00:00:00"/>
        <d v="2013-02-23T00:00:00"/>
        <d v="2013-02-24T00:00:00"/>
        <d v="2013-02-25T00:00:00"/>
        <d v="2013-02-26T00:00:00"/>
        <d v="2013-02-27T00:00:00"/>
        <d v="2013-02-28T00:00:00"/>
        <d v="2013-03-01T00:00:00"/>
        <d v="2013-03-02T00:00:00"/>
        <d v="2013-03-03T00:00:00"/>
        <d v="2013-03-04T00:00:00"/>
        <d v="2013-03-05T00:00:00"/>
        <d v="2013-03-06T00:00:00"/>
        <d v="2013-03-07T00:00:00"/>
        <d v="2013-03-08T00:00:00"/>
        <d v="2013-03-09T00:00:00"/>
        <d v="2013-03-10T00:00:00"/>
        <d v="2013-03-11T00:00:00"/>
        <d v="2013-03-12T00:00:00"/>
        <d v="2013-03-13T00:00:00"/>
        <d v="2013-03-14T00:00:00"/>
        <d v="2013-03-15T00:00:00"/>
        <d v="2013-03-16T00:00:00"/>
        <d v="2013-03-17T00:00:00"/>
        <d v="2013-03-18T00:00:00"/>
        <d v="2013-03-19T00:00:00"/>
        <d v="2013-03-20T00:00:00"/>
        <d v="2013-03-21T00:00:00"/>
        <d v="2013-03-22T00:00:00"/>
        <d v="2013-03-23T00:00:00"/>
        <d v="2013-03-24T00:00:00"/>
        <d v="2013-03-25T00:00:00"/>
        <d v="2013-03-26T00:00:00"/>
        <d v="2013-03-27T00:00:00"/>
        <d v="2013-03-28T00:00:00"/>
        <d v="2013-03-29T00:00:00"/>
        <d v="2013-03-30T00:00:00"/>
        <d v="2013-03-31T00:00:00"/>
        <d v="2013-04-01T00:00:00"/>
        <d v="2013-04-03T00:00:00"/>
        <d v="2013-04-04T00:00:00"/>
        <d v="2013-04-05T00:00:00"/>
        <d v="2013-04-06T00:00:00"/>
        <d v="2013-04-08T00:00:00"/>
        <d v="2013-04-09T00:00:00"/>
        <d v="2013-04-10T00:00:00"/>
        <d v="2013-04-11T00:00:00"/>
        <d v="2013-04-12T00:00:00"/>
        <d v="2013-04-13T00:00:00"/>
        <d v="2013-04-14T00:00:00"/>
        <d v="2013-04-15T00:00:00"/>
        <d v="2013-04-16T00:00:00"/>
        <d v="2013-04-17T00:00:00"/>
        <d v="2013-04-18T00:00:00"/>
        <d v="2013-04-19T00:00:00"/>
        <d v="2013-04-20T00:00:00"/>
        <d v="2013-04-21T00:00:00"/>
        <d v="2013-04-22T00:00:00"/>
        <d v="2013-04-23T00:00:00"/>
        <d v="2013-04-24T00:00:00"/>
        <d v="2013-04-25T00:00:00"/>
        <d v="2013-04-26T00:00:00"/>
        <d v="2013-04-27T00:00:00"/>
        <d v="2013-04-28T00:00:00"/>
        <d v="2013-04-30T00:00:00"/>
        <d v="2013-05-01T00:00:00"/>
        <d v="2013-05-02T00:00:00"/>
        <d v="2013-05-03T00:00:00"/>
        <d v="2013-05-04T00:00:00"/>
        <d v="2013-05-05T00:00:00"/>
        <d v="2013-05-06T00:00:00"/>
        <d v="2013-05-07T00:00:00"/>
        <d v="2013-05-08T00:00:00"/>
        <d v="2013-05-09T00:00:00"/>
        <d v="2013-05-10T00:00:00"/>
        <d v="2013-05-11T00:00:00"/>
        <d v="2013-05-12T00:00:00"/>
        <d v="2013-05-13T00:00:00"/>
        <d v="2013-05-14T00:00:00"/>
        <d v="2013-05-15T00:00:00"/>
        <d v="2013-05-16T00:00:00"/>
        <d v="2013-05-17T00:00:00"/>
        <d v="2013-05-18T00:00:00"/>
        <d v="2013-05-19T00:00:00"/>
        <d v="2013-05-20T00:00:00"/>
        <d v="2013-05-21T00:00:00"/>
        <d v="2013-05-22T00:00:00"/>
        <d v="2013-05-23T00:00:00"/>
        <d v="2013-05-24T00:00:00"/>
        <d v="2013-05-25T00:00:00"/>
        <d v="2013-05-26T00:00:00"/>
        <d v="2013-05-27T00:00:00"/>
        <d v="2013-05-28T00:00:00"/>
        <d v="2013-05-29T00:00:00"/>
        <d v="2013-05-30T00:00:00"/>
        <d v="2013-06-01T00:00:00"/>
        <d v="2013-06-02T00:00:00"/>
        <d v="2013-06-03T00:00:00"/>
        <d v="2013-06-04T00:00:00"/>
        <d v="2013-06-05T00:00:00"/>
        <d v="2013-06-06T00:00:00"/>
        <d v="2013-06-07T00:00:00"/>
        <d v="2013-06-08T00:00:00"/>
        <d v="2013-06-09T00:00:00"/>
        <d v="2013-06-10T00:00:00"/>
        <d v="2013-06-11T00:00:00"/>
        <d v="2013-06-12T00:00:00"/>
        <d v="2013-06-13T00:00:00"/>
        <d v="2013-06-14T00:00:00"/>
        <d v="2013-06-15T00:00:00"/>
        <d v="2013-06-16T00:00:00"/>
        <d v="2013-06-17T00:00:00"/>
        <d v="2013-06-18T00:00:00"/>
        <d v="2013-06-19T00:00:00"/>
        <d v="2013-06-20T00:00:00"/>
        <d v="2013-06-21T00:00:00"/>
        <d v="2013-06-22T00:00:00"/>
        <d v="2013-06-23T00:00:00"/>
        <d v="2013-06-24T00:00:00"/>
        <d v="2013-06-25T00:00:00"/>
        <d v="2013-06-26T00:00:00"/>
        <d v="2013-06-27T00:00:00"/>
        <d v="2013-06-28T00:00:00"/>
        <d v="2013-06-29T00:00:00"/>
        <d v="2013-06-30T00:00:00"/>
        <d v="2013-07-01T00:00:00"/>
        <d v="2013-07-02T00:00:00"/>
        <d v="2013-07-03T00:00:00"/>
        <d v="2013-07-04T00:00:00"/>
        <d v="2013-07-05T00:00:00"/>
        <d v="2013-07-06T00:00:00"/>
        <d v="2013-07-07T00:00:00"/>
        <d v="2013-07-08T00:00:00"/>
        <d v="2013-07-09T00:00:00"/>
        <d v="2013-07-10T00:00:00"/>
        <d v="2013-07-11T00:00:00"/>
        <d v="2013-07-12T00:00:00"/>
        <d v="2013-07-13T00:00:00"/>
        <d v="2013-07-14T00:00:00"/>
        <d v="2013-07-15T00:00:00"/>
        <d v="2013-07-17T00:00:00"/>
        <d v="2013-07-18T00:00:00"/>
        <d v="2013-07-19T00:00:00"/>
        <d v="2013-07-20T00:00:00"/>
        <d v="2013-07-21T00:00:00"/>
        <d v="2013-07-22T00:00:00"/>
        <d v="2013-07-23T00:00:00"/>
        <d v="2013-07-24T00:00:00"/>
        <d v="2013-07-25T00:00:00"/>
        <d v="2013-07-26T00:00:00"/>
        <d v="2013-07-27T00:00:00"/>
        <d v="2013-07-28T00:00:00"/>
        <d v="2013-07-29T00:00:00"/>
        <d v="2013-07-30T00:00:00"/>
        <d v="2013-07-31T00:00:00"/>
        <d v="2013-08-02T00:00:00"/>
        <d v="2013-08-03T00:00:00"/>
        <d v="2013-08-04T00:00:00"/>
        <d v="2013-08-05T00:00:00"/>
        <d v="2013-08-06T00:00:00"/>
        <d v="2013-08-07T00:00:00"/>
        <d v="2013-08-08T00:00:00"/>
        <d v="2013-08-09T00:00:00"/>
        <d v="2013-08-10T00:00:00"/>
        <d v="2013-08-11T00:00:00"/>
        <d v="2013-08-12T00:00:00"/>
        <d v="2013-08-13T00:00:00"/>
        <d v="2013-08-14T00:00:00"/>
        <d v="2013-08-15T00:00:00"/>
        <d v="2013-08-16T00:00:00"/>
        <d v="2013-08-17T00:00:00"/>
        <d v="2013-08-18T00:00:00"/>
        <d v="2013-08-19T00:00:00"/>
        <d v="2013-08-20T00:00:00"/>
        <d v="2013-08-21T00:00:00"/>
        <d v="2013-08-22T00:00:00"/>
        <d v="2013-08-24T00:00:00"/>
        <d v="2013-08-25T00:00:00"/>
        <d v="2013-08-26T00:00:00"/>
        <d v="2013-08-27T00:00:00"/>
        <d v="2013-08-28T00:00:00"/>
        <d v="2013-08-29T00:00:00"/>
        <d v="2013-08-30T00:00:00"/>
        <d v="2013-08-31T00:00:00"/>
        <d v="2013-09-01T00:00:00"/>
        <d v="2013-09-02T00:00:00"/>
        <d v="2013-09-03T00:00:00"/>
        <d v="2013-09-04T00:00:00"/>
        <d v="2013-09-05T00:00:00"/>
        <d v="2013-09-06T00:00:00"/>
        <d v="2013-09-07T00:00:00"/>
        <d v="2013-09-08T00:00:00"/>
        <d v="2013-09-09T00:00:00"/>
        <d v="2013-09-10T00:00:00"/>
        <d v="2013-09-11T00:00:00"/>
        <d v="2013-09-12T00:00:00"/>
        <d v="2013-09-13T00:00:00"/>
        <d v="2013-09-14T00:00:00"/>
        <d v="2013-09-15T00:00:00"/>
        <d v="2013-09-16T00:00:00"/>
        <d v="2013-09-17T00:00:00"/>
        <d v="2013-09-18T00:00:00"/>
        <d v="2013-09-19T00:00:00"/>
        <d v="2013-09-20T00:00:00"/>
        <d v="2013-09-21T00:00:00"/>
        <d v="2013-09-22T00:00:00"/>
        <d v="2013-09-23T00:00:00"/>
        <d v="2013-09-24T00:00:00"/>
        <d v="2013-09-25T00:00:00"/>
        <d v="2013-09-26T00:00:00"/>
        <d v="2013-09-28T00:00:00"/>
        <d v="2013-09-29T00:00:00"/>
        <d v="2013-09-30T00:00:00"/>
        <d v="2013-10-01T00:00:00"/>
        <d v="2013-10-02T00:00:00"/>
        <d v="2013-10-03T00:00:00"/>
        <d v="2013-10-04T00:00:00"/>
        <d v="2013-10-05T00:00:00"/>
        <d v="2013-10-06T00:00:00"/>
        <d v="2013-10-07T00:00:00"/>
        <d v="2013-10-08T00:00:00"/>
        <d v="2013-10-09T00:00:00"/>
        <d v="2013-10-10T00:00:00"/>
        <d v="2013-10-11T00:00:00"/>
        <d v="2013-10-12T00:00:00"/>
        <d v="2013-10-13T00:00:00"/>
        <d v="2013-10-14T00:00:00"/>
        <d v="2013-10-15T00:00:00"/>
        <d v="2013-10-16T00:00:00"/>
        <d v="2013-10-17T00:00:00"/>
        <d v="2013-10-18T00:00:00"/>
        <d v="2013-10-19T00:00:00"/>
        <d v="2013-10-20T00:00:00"/>
        <d v="2013-10-21T00:00:00"/>
        <d v="2013-10-22T00:00:00"/>
        <d v="2013-10-23T00:00:00"/>
        <d v="2013-10-24T00:00:00"/>
        <d v="2013-10-25T00:00:00"/>
        <d v="2013-10-26T00:00:00"/>
        <d v="2013-10-27T00:00:00"/>
        <d v="2013-10-28T00:00:00"/>
        <d v="2013-10-29T00:00:00"/>
        <d v="2013-10-30T00:00:00"/>
        <d v="2013-10-31T00:00:00"/>
        <d v="2013-11-01T00:00:00"/>
        <d v="2013-11-02T00:00:00"/>
        <d v="2013-11-03T00:00:00"/>
        <d v="2013-11-04T00:00:00"/>
        <d v="2013-11-05T00:00:00"/>
        <d v="2013-11-06T00:00:00"/>
        <d v="2013-11-07T00:00:00"/>
        <d v="2013-11-08T00:00:00"/>
        <d v="2013-11-09T00:00:00"/>
        <d v="2013-11-10T00:00:00"/>
        <d v="2013-11-11T00:00:00"/>
        <d v="2013-11-12T00:00:00"/>
        <d v="2013-11-13T00:00:00"/>
        <d v="2013-11-14T00:00:00"/>
        <d v="2013-11-15T00:00:00"/>
        <d v="2013-11-16T00:00:00"/>
        <d v="2013-11-17T00:00:00"/>
        <d v="2013-11-18T00:00:00"/>
        <d v="2013-11-19T00:00:00"/>
        <d v="2013-11-20T00:00:00"/>
        <d v="2013-11-21T00:00:00"/>
        <d v="2013-11-22T00:00:00"/>
        <d v="2013-11-23T00:00:00"/>
        <d v="2013-11-24T00:00:00"/>
        <d v="2013-11-25T00:00:00"/>
        <d v="2013-11-26T00:00:00"/>
        <d v="2013-11-27T00:00:00"/>
        <d v="2013-11-28T00:00:00"/>
        <d v="2013-11-29T00:00:00"/>
        <d v="2013-11-30T00:00:00"/>
        <d v="2013-12-01T00:00:00"/>
        <d v="2013-12-02T00:00:00"/>
        <d v="2013-12-03T00:00:00"/>
        <d v="2013-12-04T00:00:00"/>
        <d v="2013-12-05T00:00:00"/>
        <d v="2013-12-06T00:00:00"/>
        <d v="2013-12-07T00:00:00"/>
        <d v="2013-12-08T00:00:00"/>
        <d v="2013-12-09T00:00:00"/>
        <d v="2013-12-10T00:00:00"/>
        <d v="2013-12-11T00:00:00"/>
        <d v="2013-12-12T00:00:00"/>
        <d v="2013-12-13T00:00:00"/>
        <d v="2013-12-14T00:00:00"/>
        <d v="2013-12-15T00:00:00"/>
        <d v="2013-12-16T00:00:00"/>
        <d v="2013-12-17T00:00:00"/>
        <d v="2013-12-18T00:00:00"/>
        <d v="2013-12-19T00:00:00"/>
        <d v="2013-12-20T00:00:00"/>
        <d v="2013-12-21T00:00:00"/>
        <d v="2013-12-22T00:00:00"/>
        <d v="2013-12-23T00:00:00"/>
        <d v="2013-12-25T00:00:00"/>
        <d v="2013-12-26T00:00:00"/>
        <d v="2013-12-27T00:00:00"/>
        <d v="2013-12-28T00:00:00"/>
        <d v="2013-12-29T00:00:00"/>
        <d v="2013-12-30T00:00:00"/>
        <d v="2013-12-31T00:00:00"/>
        <d v="2014-01-01T00:00:00"/>
        <d v="2014-01-02T00:00:00"/>
        <d v="2014-01-03T00:00:00"/>
        <d v="2014-01-04T00:00:00"/>
        <d v="2014-01-05T00:00:00"/>
        <d v="2014-01-06T00:00:00"/>
        <d v="2014-01-07T00:00:00"/>
        <d v="2014-01-08T00:00:00"/>
        <d v="2014-01-09T00:00:00"/>
        <d v="2014-01-10T00:00:00"/>
        <d v="2014-01-11T00:00:00"/>
        <d v="2014-01-12T00:00:00"/>
        <d v="2014-01-13T00:00:00"/>
        <d v="2014-01-14T00:00:00"/>
        <d v="2014-01-15T00:00:00"/>
        <d v="2014-01-16T00:00:00"/>
        <d v="2014-01-17T00:00:00"/>
        <d v="2014-01-18T00:00:00"/>
        <d v="2014-01-19T00:00:00"/>
        <d v="2014-01-20T00:00:00"/>
        <d v="2014-01-21T00:00:00"/>
        <d v="2014-01-22T00:00:00"/>
        <d v="2014-01-23T00:00:00"/>
        <d v="2014-01-24T00:00:00"/>
        <d v="2014-01-25T00:00:00"/>
        <d v="2014-01-26T00:00:00"/>
        <d v="2014-01-27T00:00:00"/>
        <d v="2014-01-28T00:00:00"/>
        <d v="2014-01-29T00:00:00"/>
        <d v="2014-01-30T00:00:00"/>
        <d v="2014-01-31T00:00:00"/>
        <d v="2014-02-01T00:00:00"/>
        <d v="2014-02-02T00:00:00"/>
        <d v="2014-02-03T00:00:00"/>
        <d v="2014-02-04T00:00:00"/>
        <d v="2014-02-05T00:00:00"/>
        <d v="2014-02-06T00:00:00"/>
        <d v="2014-02-07T00:00:00"/>
        <d v="2014-02-08T00:00:00"/>
        <d v="2014-02-09T00:00:00"/>
        <d v="2014-02-10T00:00:00"/>
        <d v="2014-02-11T00:00:00"/>
        <d v="2014-02-12T00:00:00"/>
        <d v="2014-02-13T00:00:00"/>
        <d v="2014-02-15T00:00:00"/>
        <d v="2014-02-16T00:00:00"/>
        <d v="2014-02-17T00:00:00"/>
        <d v="2014-02-18T00:00:00"/>
        <d v="2014-02-19T00:00:00"/>
        <d v="2014-02-20T00:00:00"/>
        <d v="2014-02-21T00:00:00"/>
        <d v="2014-02-22T00:00:00"/>
        <d v="2014-02-23T00:00:00"/>
        <d v="2014-02-24T00:00:00"/>
        <d v="2014-02-25T00:00:00"/>
        <d v="2014-02-26T00:00:00"/>
        <d v="2014-02-28T00:00:00"/>
        <d v="2014-03-01T00:00:00"/>
        <d v="2014-03-02T00:00:00"/>
        <d v="2014-03-03T00:00:00"/>
        <d v="2014-03-04T00:00:00"/>
        <d v="2014-03-05T00:00:00"/>
        <d v="2014-03-06T00:00:00"/>
        <d v="2014-03-07T00:00:00"/>
        <d v="2014-03-08T00:00:00"/>
        <d v="2014-03-09T00:00:00"/>
        <d v="2014-03-10T00:00:00"/>
        <d v="2014-03-11T00:00:00"/>
        <d v="2014-03-12T00:00:00"/>
        <d v="2014-03-13T00:00:00"/>
        <d v="2014-03-14T00:00:00"/>
        <d v="2014-03-15T00:00:00"/>
        <d v="2014-03-16T00:00:00"/>
        <d v="2014-03-17T00:00:00"/>
        <d v="2014-03-18T00:00:00"/>
        <d v="2014-03-19T00:00:00"/>
        <d v="2014-03-20T00:00:00"/>
        <d v="2014-03-21T00:00:00"/>
        <d v="2014-03-22T00:00:00"/>
        <d v="2014-03-23T00:00:00"/>
        <d v="2014-03-24T00:00:00"/>
        <d v="2014-03-25T00:00:00"/>
        <d v="2014-03-26T00:00:00"/>
        <d v="2014-03-27T00:00:00"/>
        <d v="2014-03-28T00:00:00"/>
        <d v="2014-03-29T00:00:00"/>
        <d v="2014-03-30T00:00:00"/>
        <d v="2014-03-31T00:00:00"/>
        <d v="2014-04-01T00:00:00"/>
        <d v="2014-04-02T00:00:00"/>
        <d v="2014-04-03T00:00:00"/>
        <d v="2014-04-04T00:00:00"/>
        <d v="2014-04-05T00:00:00"/>
        <d v="2014-04-06T00:00:00"/>
        <d v="2014-04-07T00:00:00"/>
        <d v="2014-04-08T00:00:00"/>
        <d v="2014-04-09T00:00:00"/>
        <d v="2014-04-10T00:00:00"/>
        <d v="2014-04-11T00:00:00"/>
        <d v="2014-04-12T00:00:00"/>
        <d v="2014-04-13T00:00:00"/>
        <d v="2014-04-14T00:00:00"/>
        <d v="2014-04-15T00:00:00"/>
        <d v="2014-04-16T00:00:00"/>
        <d v="2014-04-17T00:00:00"/>
        <d v="2014-04-18T00:00:00"/>
        <d v="2014-04-19T00:00:00"/>
        <d v="2014-04-20T00:00:00"/>
        <d v="2014-04-21T00:00:00"/>
        <d v="2014-04-22T00:00:00"/>
        <d v="2014-04-23T00:00:00"/>
        <d v="2014-04-24T00:00:00"/>
        <d v="2014-04-25T00:00:00"/>
        <d v="2014-04-26T00:00:00"/>
        <d v="2014-04-28T00:00:00"/>
        <d v="2014-04-29T00:00:00"/>
        <d v="2014-04-30T00:00:00"/>
        <d v="2014-05-01T00:00:00"/>
        <d v="2014-05-02T00:00:00"/>
        <d v="2014-05-03T00:00:00"/>
        <d v="2014-05-04T00:00:00"/>
        <d v="2014-05-05T00:00:00"/>
        <d v="2014-05-06T00:00:00"/>
        <d v="2014-05-07T00:00:00"/>
        <d v="2014-05-08T00:00:00"/>
        <d v="2014-05-09T00:00:00"/>
        <d v="2014-05-10T00:00:00"/>
        <d v="2014-05-11T00:00:00"/>
        <d v="2014-05-12T00:00:00"/>
        <d v="2014-05-13T00:00:00"/>
        <d v="2014-05-14T00:00:00"/>
        <d v="2014-05-15T00:00:00"/>
        <d v="2014-05-16T00:00:00"/>
        <d v="2014-05-17T00:00:00"/>
        <d v="2014-05-18T00:00:00"/>
        <d v="2014-05-19T00:00:00"/>
        <d v="2014-05-20T00:00:00"/>
        <d v="2014-05-21T00:00:00"/>
        <d v="2014-05-22T00:00:00"/>
        <d v="2014-05-23T00:00:00"/>
        <d v="2014-05-24T00:00:00"/>
        <d v="2014-05-25T00:00:00"/>
        <d v="2014-05-26T00:00:00"/>
        <d v="2014-05-27T00:00:00"/>
        <d v="2014-05-28T00:00:00"/>
        <d v="2014-05-29T00:00:00"/>
        <d v="2014-05-30T00:00:00"/>
        <d v="2014-05-31T00:00:00"/>
        <d v="2014-06-01T00:00:00"/>
        <d v="2014-06-02T00:00:00"/>
        <d v="2014-06-03T00:00:00"/>
        <d v="2014-06-04T00:00:00"/>
        <d v="2014-06-05T00:00:00"/>
        <d v="2014-06-06T00:00:00"/>
        <d v="2014-06-07T00:00:00"/>
        <d v="2014-06-08T00:00:00"/>
        <d v="2014-06-09T00:00:00"/>
        <d v="2014-06-10T00:00:00"/>
        <d v="2014-06-11T00:00:00"/>
        <d v="2014-06-12T00:00:00"/>
        <d v="2014-06-13T00:00:00"/>
        <d v="2014-06-14T00:00:00"/>
        <d v="2014-06-15T00:00:00"/>
        <d v="2014-06-16T00:00:00"/>
        <d v="2014-06-17T00:00:00"/>
        <d v="2014-06-18T00:00:00"/>
        <d v="2014-06-19T00:00:00"/>
        <d v="2014-06-20T00:00:00"/>
        <d v="2014-06-21T00:00:00"/>
        <d v="2014-06-22T00:00:00"/>
        <d v="2014-06-23T00:00:00"/>
        <d v="2014-06-24T00:00:00"/>
        <d v="2014-06-25T00:00:00"/>
        <d v="2014-06-26T00:00:00"/>
        <d v="2014-06-27T00:00:00"/>
        <d v="2014-06-28T00:00:00"/>
        <d v="2014-06-29T00:00:00"/>
        <d v="2014-06-30T00:00:00"/>
        <d v="2014-07-01T00:00:00"/>
        <d v="2014-07-02T00:00:00"/>
        <d v="2014-07-03T00:00:00"/>
        <d v="2014-07-05T00:00:00"/>
        <d v="2014-07-06T00:00:00"/>
        <d v="2014-07-07T00:00:00"/>
        <d v="2014-07-08T00:00:00"/>
        <d v="2014-07-09T00:00:00"/>
        <d v="2014-07-10T00:00:00"/>
        <d v="2014-07-11T00:00:00"/>
        <d v="2014-07-12T00:00:00"/>
        <d v="2014-07-13T00:00:00"/>
        <d v="2014-07-14T00:00:00"/>
        <d v="2014-07-15T00:00:00"/>
        <d v="2014-07-16T00:00:00"/>
        <d v="2014-07-17T00:00:00"/>
        <d v="2014-07-18T00:00:00"/>
        <d v="2014-07-20T00:00:00"/>
        <d v="2014-07-22T00:00:00"/>
        <d v="2014-07-23T00:00:00"/>
        <d v="2014-07-24T00:00:00"/>
        <d v="2014-07-25T00:00:00"/>
        <d v="2014-07-26T00:00:00"/>
        <d v="2014-07-27T00:00:00"/>
        <d v="2014-07-28T00:00:00"/>
        <d v="2014-07-29T00:00:00"/>
        <d v="2014-07-30T00:00:00"/>
        <d v="2014-07-31T00:00:00"/>
        <d v="2014-08-01T00:00:00"/>
        <d v="2014-08-02T00:00:00"/>
        <d v="2014-08-03T00:00:00"/>
        <d v="2014-08-04T00:00:00"/>
        <d v="2014-08-05T00:00:00"/>
        <d v="2014-08-06T00:00:00"/>
        <d v="2014-08-07T00:00:00"/>
        <d v="2014-08-08T00:00:00"/>
        <d v="2014-08-09T00:00:00"/>
        <d v="2014-08-10T00:00:00"/>
        <d v="2014-08-11T00:00:00"/>
        <d v="2014-08-12T00:00:00"/>
        <d v="2014-08-13T00:00:00"/>
        <d v="2014-08-14T00:00:00"/>
        <d v="2014-08-15T00:00:00"/>
        <d v="2014-08-16T00:00:00"/>
        <d v="2014-08-17T00:00:00"/>
        <d v="2014-08-18T00:00:00"/>
        <d v="2014-08-19T00:00:00"/>
        <d v="2014-08-20T00:00:00"/>
        <d v="2014-08-21T00:00:00"/>
        <d v="2014-08-22T00:00:00"/>
        <d v="2014-08-23T00:00:00"/>
        <d v="2014-08-24T00:00:00"/>
        <d v="2014-08-25T00:00:00"/>
        <d v="2014-08-26T00:00:00"/>
        <d v="2014-08-27T00:00:00"/>
        <d v="2014-08-28T00:00:00"/>
        <d v="2014-08-29T00:00:00"/>
        <d v="2014-08-30T00:00:00"/>
        <d v="2014-08-31T00:00:00"/>
        <d v="2014-09-01T00:00:00"/>
        <d v="2014-09-03T00:00:00"/>
        <d v="2014-09-04T00:00:00"/>
        <d v="2014-09-05T00:00:00"/>
        <d v="2014-09-06T00:00:00"/>
        <d v="2014-09-07T00:00:00"/>
        <d v="2014-09-08T00:00:00"/>
        <d v="2014-09-09T00:00:00"/>
        <d v="2014-09-10T00:00:00"/>
        <d v="2014-09-11T00:00:00"/>
        <d v="2014-09-12T00:00:00"/>
        <d v="2014-09-13T00:00:00"/>
        <d v="2014-09-14T00:00:00"/>
        <d v="2014-09-15T00:00:00"/>
        <d v="2014-09-16T00:00:00"/>
        <d v="2014-09-17T00:00:00"/>
        <d v="2014-09-18T00:00:00"/>
        <d v="2014-09-19T00:00:00"/>
        <d v="2014-09-20T00:00:00"/>
        <d v="2014-09-21T00:00:00"/>
        <d v="2014-09-22T00:00:00"/>
        <d v="2014-09-23T00:00:00"/>
        <d v="2014-09-24T00:00:00"/>
        <d v="2014-09-25T00:00:00"/>
        <d v="2014-09-26T00:00:00"/>
        <d v="2014-09-27T00:00:00"/>
        <d v="2014-09-28T00:00:00"/>
        <d v="2014-09-29T00:00:00"/>
        <d v="2014-10-01T00:00:00"/>
        <d v="2014-10-02T00:00:00"/>
        <d v="2014-10-03T00:00:00"/>
        <d v="2014-10-04T00:00:00"/>
        <d v="2014-10-05T00:00:00"/>
        <d v="2014-10-06T00:00:00"/>
        <d v="2014-10-07T00:00:00"/>
        <d v="2014-10-08T00:00:00"/>
        <d v="2014-10-09T00:00:00"/>
        <d v="2014-10-10T00:00:00"/>
        <d v="2014-10-11T00:00:00"/>
        <d v="2014-10-12T00:00:00"/>
        <d v="2014-10-13T00:00:00"/>
        <d v="2014-10-14T00:00:00"/>
        <d v="2014-10-15T00:00:00"/>
        <d v="2014-10-16T00:00:00"/>
        <d v="2014-10-17T00:00:00"/>
        <d v="2014-10-18T00:00:00"/>
        <d v="2014-10-19T00:00:00"/>
        <d v="2014-10-20T00:00:00"/>
        <d v="2014-10-21T00:00:00"/>
        <d v="2014-10-22T00:00:00"/>
        <d v="2014-10-23T00:00:00"/>
        <d v="2014-10-24T00:00:00"/>
        <d v="2014-10-25T00:00:00"/>
        <d v="2014-10-26T00:00:00"/>
        <d v="2014-10-28T00:00:00"/>
        <d v="2014-10-29T00:00:00"/>
        <d v="2014-10-30T00:00:00"/>
        <d v="2014-10-31T00:00:00"/>
        <d v="2014-11-01T00:00:00"/>
        <d v="2014-11-02T00:00:00"/>
        <d v="2014-11-03T00:00:00"/>
        <d v="2014-11-04T00:00:00"/>
        <d v="2014-11-05T00:00:00"/>
        <d v="2014-11-06T00:00:00"/>
        <d v="2014-11-07T00:00:00"/>
        <d v="2014-11-08T00:00:00"/>
        <d v="2014-11-09T00:00:00"/>
        <d v="2014-11-10T00:00:00"/>
        <d v="2014-11-11T00:00:00"/>
        <d v="2014-11-12T00:00:00"/>
        <d v="2014-11-13T00:00:00"/>
        <d v="2014-11-14T00:00:00"/>
        <d v="2014-11-15T00:00:00"/>
        <d v="2014-11-16T00:00:00"/>
        <d v="2014-11-17T00:00:00"/>
        <d v="2014-11-18T00:00:00"/>
        <d v="2014-11-19T00:00:00"/>
        <d v="2014-11-20T00:00:00"/>
        <d v="2014-11-21T00:00:00"/>
        <d v="2014-11-22T00:00:00"/>
        <d v="2014-11-23T00:00:00"/>
        <d v="2014-11-24T00:00:00"/>
        <d v="2014-11-25T00:00:00"/>
        <d v="2014-11-26T00:00:00"/>
        <d v="2014-11-27T00:00:00"/>
        <d v="2014-11-28T00:00:00"/>
        <d v="2014-11-29T00:00:00"/>
        <d v="2014-11-30T00:00:00"/>
        <d v="2014-12-01T00:00:00"/>
        <d v="2014-12-02T00:00:00"/>
        <d v="2014-12-03T00:00:00"/>
        <d v="2014-12-04T00:00:00"/>
        <d v="2014-12-05T00:00:00"/>
        <d v="2014-12-06T00:00:00"/>
        <d v="2014-12-07T00:00:00"/>
        <d v="2014-12-08T00:00:00"/>
        <d v="2014-12-09T00:00:00"/>
        <d v="2014-12-10T00:00:00"/>
        <d v="2014-12-11T00:00:00"/>
        <d v="2014-12-12T00:00:00"/>
        <d v="2014-12-13T00:00:00"/>
        <d v="2014-12-14T00:00:00"/>
        <d v="2014-12-15T00:00:00"/>
        <d v="2014-12-16T00:00:00"/>
        <d v="2014-12-17T00:00:00"/>
        <d v="2014-12-18T00:00:00"/>
        <d v="2014-12-19T00:00:00"/>
        <d v="2014-12-20T00:00:00"/>
        <d v="2014-12-21T00:00:00"/>
        <d v="2014-12-22T00:00:00"/>
        <d v="2014-12-23T00:00:00"/>
        <d v="2014-12-24T00:00:00"/>
        <d v="2014-12-25T00:00:00"/>
        <d v="2014-12-26T00:00:00"/>
        <d v="2014-12-27T00:00:00"/>
        <d v="2014-12-28T00:00:00"/>
        <d v="2014-12-29T00:00:00"/>
        <d v="2014-12-30T00:00:00"/>
        <d v="2014-12-31T00:00:00"/>
      </sharedItems>
    </cacheField>
    <cacheField name="A livrer avant" numFmtId="14">
      <sharedItems containsSemiMixedTypes="0" containsNonDate="0" containsDate="1" containsString="0" minDate="2012-01-19T00:00:00" maxDate="2015-01-28T00:00:00"/>
    </cacheField>
    <cacheField name="Date envoi" numFmtId="14">
      <sharedItems containsSemiMixedTypes="0" containsNonDate="0" containsDate="1" containsString="0" minDate="2012-01-16T00:00:00" maxDate="2015-01-28T00:00:00" count="930">
        <d v="2012-01-16T00:00:00"/>
        <d v="2012-01-20T00:00:00"/>
        <d v="2012-01-21T00:00:00"/>
        <d v="2012-01-23T00:00:00"/>
        <d v="2012-02-06T00:00:00"/>
        <d v="2012-01-26T00:00:00"/>
        <d v="2012-01-27T00:00:00"/>
        <d v="2012-01-28T00:00:00"/>
        <d v="2012-02-12T00:00:00"/>
        <d v="2012-02-27T00:00:00"/>
        <d v="2012-02-03T00:00:00"/>
        <d v="2012-02-02T00:00:00"/>
        <d v="2012-02-04T00:00:00"/>
        <d v="2012-01-30T00:00:00"/>
        <d v="2012-02-11T00:00:00"/>
        <d v="2012-02-05T00:00:00"/>
        <d v="2012-02-10T00:00:00"/>
        <d v="2012-02-13T00:00:00"/>
        <d v="2012-02-09T00:00:00"/>
        <d v="2012-02-18T00:00:00"/>
        <d v="2012-02-19T00:00:00"/>
        <d v="2012-03-03T00:00:00"/>
        <d v="2012-02-20T00:00:00"/>
        <d v="2012-02-23T00:00:00"/>
        <d v="2012-03-06T00:00:00"/>
        <d v="2012-02-24T00:00:00"/>
        <d v="2012-03-17T00:00:00"/>
        <d v="2012-03-02T00:00:00"/>
        <d v="2012-02-26T00:00:00"/>
        <d v="2012-03-20T00:00:00"/>
        <d v="2012-03-27T00:00:00"/>
        <d v="2012-03-05T00:00:00"/>
        <d v="2012-03-09T00:00:00"/>
        <d v="2012-03-10T00:00:00"/>
        <d v="2012-04-03T00:00:00"/>
        <d v="2012-03-11T00:00:00"/>
        <d v="2012-03-19T00:00:00"/>
        <d v="2012-03-13T00:00:00"/>
        <d v="2012-03-16T00:00:00"/>
        <d v="2012-03-23T00:00:00"/>
        <d v="2012-03-26T00:00:00"/>
        <d v="2012-03-18T00:00:00"/>
        <d v="2012-03-25T00:00:00"/>
        <d v="2012-04-10T00:00:00"/>
        <d v="2012-04-17T00:00:00"/>
        <d v="2012-04-02T00:00:00"/>
        <d v="2012-03-30T00:00:00"/>
        <d v="2012-04-30T00:00:00"/>
        <d v="2012-03-31T00:00:00"/>
        <d v="2012-04-06T00:00:00"/>
        <d v="2012-04-09T00:00:00"/>
        <d v="2012-04-07T00:00:00"/>
        <d v="2012-04-08T00:00:00"/>
        <d v="2012-04-14T00:00:00"/>
        <d v="2012-04-13T00:00:00"/>
        <d v="2012-04-16T00:00:00"/>
        <d v="2012-04-28T00:00:00"/>
        <d v="2012-04-20T00:00:00"/>
        <d v="2012-04-22T00:00:00"/>
        <d v="2012-04-21T00:00:00"/>
        <d v="2012-05-13T00:00:00"/>
        <d v="2012-05-15T00:00:00"/>
        <d v="2012-04-23T00:00:00"/>
        <d v="2012-05-08T00:00:00"/>
        <d v="2012-04-29T00:00:00"/>
        <d v="2012-04-24T00:00:00"/>
        <d v="2012-05-04T00:00:00"/>
        <d v="2012-05-29T00:00:00"/>
        <d v="2012-05-05T00:00:00"/>
        <d v="2012-05-06T00:00:00"/>
        <d v="2012-05-18T00:00:00"/>
        <d v="2012-05-14T00:00:00"/>
        <d v="2012-05-20T00:00:00"/>
        <d v="2012-06-17T00:00:00"/>
        <d v="2012-06-16T00:00:00"/>
        <d v="2012-05-22T00:00:00"/>
        <d v="2012-05-25T00:00:00"/>
        <d v="2012-05-26T00:00:00"/>
        <d v="2012-06-12T00:00:00"/>
        <d v="2012-06-02T00:00:00"/>
        <d v="2012-06-04T00:00:00"/>
        <d v="2012-06-05T00:00:00"/>
        <d v="2012-06-03T00:00:00"/>
        <d v="2012-06-10T00:00:00"/>
        <d v="2012-06-09T00:00:00"/>
        <d v="2012-06-08T00:00:00"/>
        <d v="2012-06-11T00:00:00"/>
        <d v="2012-06-18T00:00:00"/>
        <d v="2012-06-15T00:00:00"/>
        <d v="2012-06-23T00:00:00"/>
        <d v="2012-06-24T00:00:00"/>
        <d v="2012-06-25T00:00:00"/>
        <d v="2012-06-19T00:00:00"/>
        <d v="2012-06-22T00:00:00"/>
        <d v="2012-06-30T00:00:00"/>
        <d v="2012-07-06T00:00:00"/>
        <d v="2012-07-01T00:00:00"/>
        <d v="2012-07-02T00:00:00"/>
        <d v="2012-07-10T00:00:00"/>
        <d v="2012-07-07T00:00:00"/>
        <d v="2012-07-08T00:00:00"/>
        <d v="2012-07-14T00:00:00"/>
        <d v="2012-07-03T00:00:00"/>
        <d v="2012-07-16T00:00:00"/>
        <d v="2012-07-13T00:00:00"/>
        <d v="2012-07-24T00:00:00"/>
        <d v="2012-07-15T00:00:00"/>
        <d v="2012-07-20T00:00:00"/>
        <d v="2012-08-18T00:00:00"/>
        <d v="2012-07-23T00:00:00"/>
        <d v="2012-08-06T00:00:00"/>
        <d v="2012-07-22T00:00:00"/>
        <d v="2012-07-26T00:00:00"/>
        <d v="2012-07-27T00:00:00"/>
        <d v="2012-07-28T00:00:00"/>
        <d v="2012-07-30T00:00:00"/>
        <d v="2012-08-03T00:00:00"/>
        <d v="2012-08-02T00:00:00"/>
        <d v="2012-08-19T00:00:00"/>
        <d v="2012-08-04T00:00:00"/>
        <d v="2012-08-11T00:00:00"/>
        <d v="2012-09-02T00:00:00"/>
        <d v="2012-08-10T00:00:00"/>
        <d v="2012-08-25T00:00:00"/>
        <d v="2012-08-16T00:00:00"/>
        <d v="2012-08-13T00:00:00"/>
        <d v="2012-08-12T00:00:00"/>
        <d v="2012-08-17T00:00:00"/>
        <d v="2012-08-20T00:00:00"/>
        <d v="2012-08-24T00:00:00"/>
        <d v="2012-08-23T00:00:00"/>
        <d v="2012-09-10T00:00:00"/>
        <d v="2012-09-21T00:00:00"/>
        <d v="2012-08-26T00:00:00"/>
        <d v="2012-09-08T00:00:00"/>
        <d v="2012-09-23T00:00:00"/>
        <d v="2012-09-01T00:00:00"/>
        <d v="2012-09-03T00:00:00"/>
        <d v="2012-08-27T00:00:00"/>
        <d v="2012-08-30T00:00:00"/>
        <d v="2012-09-07T00:00:00"/>
        <d v="2012-09-28T00:00:00"/>
        <d v="2012-10-08T00:00:00"/>
        <d v="2012-09-14T00:00:00"/>
        <d v="2012-09-17T00:00:00"/>
        <d v="2012-09-13T00:00:00"/>
        <d v="2012-09-15T00:00:00"/>
        <d v="2012-09-24T00:00:00"/>
        <d v="2012-09-20T00:00:00"/>
        <d v="2012-09-27T00:00:00"/>
        <d v="2012-09-30T00:00:00"/>
        <d v="2012-09-29T00:00:00"/>
        <d v="2012-10-01T00:00:00"/>
        <d v="2012-10-22T00:00:00"/>
        <d v="2012-10-06T00:00:00"/>
        <d v="2012-10-05T00:00:00"/>
        <d v="2012-10-18T00:00:00"/>
        <d v="2012-10-07T00:00:00"/>
        <d v="2012-10-15T00:00:00"/>
        <d v="2012-10-13T00:00:00"/>
        <d v="2012-10-11T00:00:00"/>
        <d v="2012-10-12T00:00:00"/>
        <d v="2012-10-20T00:00:00"/>
        <d v="2012-11-05T00:00:00"/>
        <d v="2012-10-19T00:00:00"/>
        <d v="2012-10-29T00:00:00"/>
        <d v="2012-10-21T00:00:00"/>
        <d v="2012-11-24T00:00:00"/>
        <d v="2012-10-27T00:00:00"/>
        <d v="2012-11-17T00:00:00"/>
        <d v="2012-10-28T00:00:00"/>
        <d v="2012-10-25T00:00:00"/>
        <d v="2012-10-26T00:00:00"/>
        <d v="2012-11-22T00:00:00"/>
        <d v="2012-11-03T00:00:00"/>
        <d v="2012-11-04T00:00:00"/>
        <d v="2012-11-11T00:00:00"/>
        <d v="2012-11-23T00:00:00"/>
        <d v="2012-11-08T00:00:00"/>
        <d v="2012-11-09T00:00:00"/>
        <d v="2012-11-10T00:00:00"/>
        <d v="2012-11-12T00:00:00"/>
        <d v="2012-12-03T00:00:00"/>
        <d v="2012-11-15T00:00:00"/>
        <d v="2012-12-08T00:00:00"/>
        <d v="2012-11-16T00:00:00"/>
        <d v="2012-11-19T00:00:00"/>
        <d v="2012-11-18T00:00:00"/>
        <d v="2012-12-10T00:00:00"/>
        <d v="2012-11-26T00:00:00"/>
        <d v="2012-11-25T00:00:00"/>
        <d v="2012-12-20T00:00:00"/>
        <d v="2012-12-02T00:00:00"/>
        <d v="2012-11-29T00:00:00"/>
        <d v="2012-12-14T00:00:00"/>
        <d v="2012-12-06T00:00:00"/>
        <d v="2012-12-07T00:00:00"/>
        <d v="2012-12-09T00:00:00"/>
        <d v="2012-12-21T00:00:00"/>
        <d v="2012-12-13T00:00:00"/>
        <d v="2012-12-16T00:00:00"/>
        <d v="2012-12-15T00:00:00"/>
        <d v="2012-12-27T00:00:00"/>
        <d v="2012-12-17T00:00:00"/>
        <d v="2013-01-04T00:00:00"/>
        <d v="2012-12-23T00:00:00"/>
        <d v="2012-12-22T00:00:00"/>
        <d v="2012-12-24T00:00:00"/>
        <d v="2013-01-03T00:00:00"/>
        <d v="2012-12-31T00:00:00"/>
        <d v="2012-12-29T00:00:00"/>
        <d v="2013-01-07T00:00:00"/>
        <d v="2012-12-30T00:00:00"/>
        <d v="2013-01-05T00:00:00"/>
        <d v="2013-01-11T00:00:00"/>
        <d v="2013-01-06T00:00:00"/>
        <d v="2013-01-19T00:00:00"/>
        <d v="2013-01-10T00:00:00"/>
        <d v="2013-01-12T00:00:00"/>
        <d v="2013-01-14T00:00:00"/>
        <d v="2013-02-09T00:00:00"/>
        <d v="2013-01-13T00:00:00"/>
        <d v="2013-01-20T00:00:00"/>
        <d v="2013-01-25T00:00:00"/>
        <d v="2013-01-17T00:00:00"/>
        <d v="2013-01-31T00:00:00"/>
        <d v="2013-01-21T00:00:00"/>
        <d v="2013-01-23T00:00:00"/>
        <d v="2013-02-01T00:00:00"/>
        <d v="2013-01-15T00:00:00"/>
        <d v="2013-01-16T00:00:00"/>
        <d v="2013-02-02T00:00:00"/>
        <d v="2013-01-30T00:00:00"/>
        <d v="2013-01-22T00:00:00"/>
        <d v="2013-01-28T00:00:00"/>
        <d v="2013-02-07T00:00:00"/>
        <d v="2013-01-27T00:00:00"/>
        <d v="2013-02-12T00:00:00"/>
        <d v="2013-02-04T00:00:00"/>
        <d v="2013-02-08T00:00:00"/>
        <d v="2013-01-24T00:00:00"/>
        <d v="2013-01-26T00:00:00"/>
        <d v="2013-02-03T00:00:00"/>
        <d v="2013-02-10T00:00:00"/>
        <d v="2013-01-29T00:00:00"/>
        <d v="2013-02-11T00:00:00"/>
        <d v="2013-02-19T00:00:00"/>
        <d v="2013-02-13T00:00:00"/>
        <d v="2013-02-15T00:00:00"/>
        <d v="2013-02-05T00:00:00"/>
        <d v="2013-02-14T00:00:00"/>
        <d v="2013-02-17T00:00:00"/>
        <d v="2013-02-20T00:00:00"/>
        <d v="2013-02-16T00:00:00"/>
        <d v="2013-02-18T00:00:00"/>
        <d v="2013-02-06T00:00:00"/>
        <d v="2013-02-22T00:00:00"/>
        <d v="2013-02-24T00:00:00"/>
        <d v="2013-02-21T00:00:00"/>
        <d v="2013-02-26T00:00:00"/>
        <d v="2013-02-23T00:00:00"/>
        <d v="2013-03-02T00:00:00"/>
        <d v="2013-03-01T00:00:00"/>
        <d v="2013-02-25T00:00:00"/>
        <d v="2013-02-27T00:00:00"/>
        <d v="2013-03-05T00:00:00"/>
        <d v="2013-03-04T00:00:00"/>
        <d v="2013-02-28T00:00:00"/>
        <d v="2013-03-09T00:00:00"/>
        <d v="2013-03-13T00:00:00"/>
        <d v="2013-03-07T00:00:00"/>
        <d v="2013-03-12T00:00:00"/>
        <d v="2013-03-15T00:00:00"/>
        <d v="2013-03-06T00:00:00"/>
        <d v="2013-03-16T00:00:00"/>
        <d v="2013-03-19T00:00:00"/>
        <d v="2013-03-03T00:00:00"/>
        <d v="2013-03-18T00:00:00"/>
        <d v="2013-03-23T00:00:00"/>
        <d v="2013-03-14T00:00:00"/>
        <d v="2013-03-22T00:00:00"/>
        <d v="2013-03-20T00:00:00"/>
        <d v="2013-03-11T00:00:00"/>
        <d v="2013-03-27T00:00:00"/>
        <d v="2013-03-21T00:00:00"/>
        <d v="2013-03-24T00:00:00"/>
        <d v="2013-03-28T00:00:00"/>
        <d v="2013-03-31T00:00:00"/>
        <d v="2013-03-29T00:00:00"/>
        <d v="2013-03-26T00:00:00"/>
        <d v="2013-03-17T00:00:00"/>
        <d v="2013-04-03T00:00:00"/>
        <d v="2013-03-25T00:00:00"/>
        <d v="2013-04-05T00:00:00"/>
        <d v="2013-04-08T00:00:00"/>
        <d v="2013-04-04T00:00:00"/>
        <d v="2013-03-30T00:00:00"/>
        <d v="2013-04-01T00:00:00"/>
        <d v="2013-04-02T00:00:00"/>
        <d v="2013-04-06T00:00:00"/>
        <d v="2013-04-10T00:00:00"/>
        <d v="2013-04-09T00:00:00"/>
        <d v="2013-04-12T00:00:00"/>
        <d v="2013-04-07T00:00:00"/>
        <d v="2013-04-15T00:00:00"/>
        <d v="2013-04-11T00:00:00"/>
        <d v="2013-04-16T00:00:00"/>
        <d v="2013-04-14T00:00:00"/>
        <d v="2013-04-19T00:00:00"/>
        <d v="2013-04-23T00:00:00"/>
        <d v="2013-04-21T00:00:00"/>
        <d v="2013-04-17T00:00:00"/>
        <d v="2013-04-24T00:00:00"/>
        <d v="2013-04-20T00:00:00"/>
        <d v="2013-04-22T00:00:00"/>
        <d v="2013-05-03T00:00:00"/>
        <d v="2013-05-05T00:00:00"/>
        <d v="2013-04-27T00:00:00"/>
        <d v="2013-04-29T00:00:00"/>
        <d v="2013-04-18T00:00:00"/>
        <d v="2013-05-09T00:00:00"/>
        <d v="2013-05-10T00:00:00"/>
        <d v="2013-05-07T00:00:00"/>
        <d v="2013-05-08T00:00:00"/>
        <d v="2013-05-02T00:00:00"/>
        <d v="2013-05-04T00:00:00"/>
        <d v="2013-04-28T00:00:00"/>
        <d v="2013-05-16T00:00:00"/>
        <d v="2013-05-15T00:00:00"/>
        <d v="2013-05-14T00:00:00"/>
        <d v="2013-05-11T00:00:00"/>
        <d v="2013-05-18T00:00:00"/>
        <d v="2013-05-13T00:00:00"/>
        <d v="2013-05-19T00:00:00"/>
        <d v="2013-05-01T00:00:00"/>
        <d v="2013-05-06T00:00:00"/>
        <d v="2013-05-17T00:00:00"/>
        <d v="2013-05-21T00:00:00"/>
        <d v="2013-05-20T00:00:00"/>
        <d v="2013-05-22T00:00:00"/>
        <d v="2013-05-24T00:00:00"/>
        <d v="2013-05-29T00:00:00"/>
        <d v="2013-05-23T00:00:00"/>
        <d v="2013-05-26T00:00:00"/>
        <d v="2013-06-04T00:00:00"/>
        <d v="2013-05-25T00:00:00"/>
        <d v="2013-06-03T00:00:00"/>
        <d v="2013-06-02T00:00:00"/>
        <d v="2013-05-30T00:00:00"/>
        <d v="2013-05-27T00:00:00"/>
        <d v="2013-05-31T00:00:00"/>
        <d v="2013-05-28T00:00:00"/>
        <d v="2013-06-06T00:00:00"/>
        <d v="2013-06-01T00:00:00"/>
        <d v="2013-06-08T00:00:00"/>
        <d v="2013-06-07T00:00:00"/>
        <d v="2013-06-16T00:00:00"/>
        <d v="2013-06-10T00:00:00"/>
        <d v="2013-06-05T00:00:00"/>
        <d v="2013-06-19T00:00:00"/>
        <d v="2013-06-15T00:00:00"/>
        <d v="2013-06-09T00:00:00"/>
        <d v="2013-06-11T00:00:00"/>
        <d v="2013-06-21T00:00:00"/>
        <d v="2013-06-17T00:00:00"/>
        <d v="2013-06-18T00:00:00"/>
        <d v="2013-06-14T00:00:00"/>
        <d v="2013-06-26T00:00:00"/>
        <d v="2013-06-25T00:00:00"/>
        <d v="2013-06-28T00:00:00"/>
        <d v="2013-06-27T00:00:00"/>
        <d v="2013-06-23T00:00:00"/>
        <d v="2013-06-20T00:00:00"/>
        <d v="2013-06-22T00:00:00"/>
        <d v="2013-06-29T00:00:00"/>
        <d v="2013-07-08T00:00:00"/>
        <d v="2013-07-06T00:00:00"/>
        <d v="2013-07-07T00:00:00"/>
        <d v="2013-07-05T00:00:00"/>
        <d v="2013-06-24T00:00:00"/>
        <d v="2013-07-04T00:00:00"/>
        <d v="2013-07-12T00:00:00"/>
        <d v="2013-07-02T00:00:00"/>
        <d v="2013-07-16T00:00:00"/>
        <d v="2013-07-10T00:00:00"/>
        <d v="2013-07-09T00:00:00"/>
        <d v="2013-07-03T00:00:00"/>
        <d v="2013-07-24T00:00:00"/>
        <d v="2013-07-18T00:00:00"/>
        <d v="2013-07-20T00:00:00"/>
        <d v="2013-06-30T00:00:00"/>
        <d v="2013-07-11T00:00:00"/>
        <d v="2013-07-13T00:00:00"/>
        <d v="2013-07-21T00:00:00"/>
        <d v="2013-07-17T00:00:00"/>
        <d v="2013-07-23T00:00:00"/>
        <d v="2013-07-15T00:00:00"/>
        <d v="2013-07-22T00:00:00"/>
        <d v="2013-07-28T00:00:00"/>
        <d v="2013-07-27T00:00:00"/>
        <d v="2013-07-26T00:00:00"/>
        <d v="2013-07-25T00:00:00"/>
        <d v="2013-07-30T00:00:00"/>
        <d v="2013-08-02T00:00:00"/>
        <d v="2013-07-31T00:00:00"/>
        <d v="2013-08-04T00:00:00"/>
        <d v="2013-07-29T00:00:00"/>
        <d v="2013-08-01T00:00:00"/>
        <d v="2013-08-06T00:00:00"/>
        <d v="2013-08-03T00:00:00"/>
        <d v="2013-08-18T00:00:00"/>
        <d v="2013-08-11T00:00:00"/>
        <d v="2013-08-14T00:00:00"/>
        <d v="2013-08-13T00:00:00"/>
        <d v="2013-08-10T00:00:00"/>
        <d v="2013-08-05T00:00:00"/>
        <d v="2013-08-08T00:00:00"/>
        <d v="2013-08-09T00:00:00"/>
        <d v="2013-08-12T00:00:00"/>
        <d v="2013-08-16T00:00:00"/>
        <d v="2013-08-21T00:00:00"/>
        <d v="2013-08-23T00:00:00"/>
        <d v="2013-08-07T00:00:00"/>
        <d v="2013-08-22T00:00:00"/>
        <d v="2013-08-24T00:00:00"/>
        <d v="2013-08-25T00:00:00"/>
        <d v="2013-08-27T00:00:00"/>
        <d v="2013-08-20T00:00:00"/>
        <d v="2013-08-17T00:00:00"/>
        <d v="2013-08-26T00:00:00"/>
        <d v="2013-08-29T00:00:00"/>
        <d v="2013-08-15T00:00:00"/>
        <d v="2013-09-01T00:00:00"/>
        <d v="2013-09-03T00:00:00"/>
        <d v="2013-08-31T00:00:00"/>
        <d v="2013-09-05T00:00:00"/>
        <d v="2013-09-06T00:00:00"/>
        <d v="2013-08-19T00:00:00"/>
        <d v="2013-09-07T00:00:00"/>
        <d v="2013-09-04T00:00:00"/>
        <d v="2013-08-28T00:00:00"/>
        <d v="2013-08-30T00:00:00"/>
        <d v="2013-09-09T00:00:00"/>
        <d v="2013-09-08T00:00:00"/>
        <d v="2013-09-13T00:00:00"/>
        <d v="2013-09-12T00:00:00"/>
        <d v="2013-09-02T00:00:00"/>
        <d v="2013-09-11T00:00:00"/>
        <d v="2013-09-15T00:00:00"/>
        <d v="2013-09-19T00:00:00"/>
        <d v="2013-09-14T00:00:00"/>
        <d v="2013-09-21T00:00:00"/>
        <d v="2013-09-16T00:00:00"/>
        <d v="2013-09-18T00:00:00"/>
        <d v="2013-09-25T00:00:00"/>
        <d v="2013-09-24T00:00:00"/>
        <d v="2013-09-28T00:00:00"/>
        <d v="2013-09-20T00:00:00"/>
        <d v="2013-09-22T00:00:00"/>
        <d v="2013-09-29T00:00:00"/>
        <d v="2013-09-23T00:00:00"/>
        <d v="2013-09-30T00:00:00"/>
        <d v="2013-09-10T00:00:00"/>
        <d v="2013-10-01T00:00:00"/>
        <d v="2013-09-26T00:00:00"/>
        <d v="2013-10-07T00:00:00"/>
        <d v="2013-09-27T00:00:00"/>
        <d v="2013-10-05T00:00:00"/>
        <d v="2013-10-04T00:00:00"/>
        <d v="2013-10-12T00:00:00"/>
        <d v="2013-10-08T00:00:00"/>
        <d v="2013-10-10T00:00:00"/>
        <d v="2013-10-03T00:00:00"/>
        <d v="2013-10-06T00:00:00"/>
        <d v="2013-10-14T00:00:00"/>
        <d v="2013-10-15T00:00:00"/>
        <d v="2013-10-09T00:00:00"/>
        <d v="2013-10-19T00:00:00"/>
        <d v="2013-10-11T00:00:00"/>
        <d v="2013-10-02T00:00:00"/>
        <d v="2013-10-20T00:00:00"/>
        <d v="2013-10-13T00:00:00"/>
        <d v="2013-10-17T00:00:00"/>
        <d v="2013-10-21T00:00:00"/>
        <d v="2013-10-25T00:00:00"/>
        <d v="2013-10-18T00:00:00"/>
        <d v="2013-10-16T00:00:00"/>
        <d v="2013-10-22T00:00:00"/>
        <d v="2013-10-29T00:00:00"/>
        <d v="2013-11-03T00:00:00"/>
        <d v="2013-10-31T00:00:00"/>
        <d v="2013-11-06T00:00:00"/>
        <d v="2013-10-23T00:00:00"/>
        <d v="2013-11-02T00:00:00"/>
        <d v="2013-11-01T00:00:00"/>
        <d v="2013-10-24T00:00:00"/>
        <d v="2013-10-28T00:00:00"/>
        <d v="2013-10-27T00:00:00"/>
        <d v="2013-10-26T00:00:00"/>
        <d v="2013-11-15T00:00:00"/>
        <d v="2013-11-07T00:00:00"/>
        <d v="2013-11-10T00:00:00"/>
        <d v="2013-11-11T00:00:00"/>
        <d v="2013-11-16T00:00:00"/>
        <d v="2013-11-09T00:00:00"/>
        <d v="2013-10-30T00:00:00"/>
        <d v="2013-11-04T00:00:00"/>
        <d v="2013-11-05T00:00:00"/>
        <d v="2013-11-19T00:00:00"/>
        <d v="2013-11-14T00:00:00"/>
        <d v="2013-11-21T00:00:00"/>
        <d v="2013-11-18T00:00:00"/>
        <d v="2013-11-17T00:00:00"/>
        <d v="2013-11-13T00:00:00"/>
        <d v="2013-11-20T00:00:00"/>
        <d v="2013-11-22T00:00:00"/>
        <d v="2013-11-12T00:00:00"/>
        <d v="2013-11-25T00:00:00"/>
        <d v="2013-11-24T00:00:00"/>
        <d v="2013-11-23T00:00:00"/>
        <d v="2013-12-01T00:00:00"/>
        <d v="2013-11-30T00:00:00"/>
        <d v="2013-11-27T00:00:00"/>
        <d v="2013-11-26T00:00:00"/>
        <d v="2013-11-28T00:00:00"/>
        <d v="2013-12-03T00:00:00"/>
        <d v="2013-12-07T00:00:00"/>
        <d v="2013-12-04T00:00:00"/>
        <d v="2013-12-05T00:00:00"/>
        <d v="2013-12-08T00:00:00"/>
        <d v="2013-12-10T00:00:00"/>
        <d v="2013-12-02T00:00:00"/>
        <d v="2013-12-12T00:00:00"/>
        <d v="2013-12-06T00:00:00"/>
        <d v="2013-12-13T00:00:00"/>
        <d v="2013-12-15T00:00:00"/>
        <d v="2013-12-11T00:00:00"/>
        <d v="2013-12-21T00:00:00"/>
        <d v="2013-12-19T00:00:00"/>
        <d v="2013-12-09T00:00:00"/>
        <d v="2013-11-29T00:00:00"/>
        <d v="2013-12-17T00:00:00"/>
        <d v="2013-12-14T00:00:00"/>
        <d v="2013-12-16T00:00:00"/>
        <d v="2013-12-25T00:00:00"/>
        <d v="2013-12-20T00:00:00"/>
        <d v="2013-12-28T00:00:00"/>
        <d v="2013-12-18T00:00:00"/>
        <d v="2013-12-22T00:00:00"/>
        <d v="2013-12-26T00:00:00"/>
        <d v="2013-12-27T00:00:00"/>
        <d v="2013-12-31T00:00:00"/>
        <d v="2013-12-24T00:00:00"/>
        <d v="2013-12-30T00:00:00"/>
        <d v="2013-12-29T00:00:00"/>
        <d v="2014-01-05T00:00:00"/>
        <d v="2014-01-06T00:00:00"/>
        <d v="2013-12-23T00:00:00"/>
        <d v="2014-01-01T00:00:00"/>
        <d v="2014-01-07T00:00:00"/>
        <d v="2014-01-08T00:00:00"/>
        <d v="2014-01-02T00:00:00"/>
        <d v="2014-01-15T00:00:00"/>
        <d v="2014-01-04T00:00:00"/>
        <d v="2014-01-14T00:00:00"/>
        <d v="2014-01-10T00:00:00"/>
        <d v="2014-01-12T00:00:00"/>
        <d v="2014-01-19T00:00:00"/>
        <d v="2014-01-11T00:00:00"/>
        <d v="2014-01-16T00:00:00"/>
        <d v="2014-01-03T00:00:00"/>
        <d v="2014-01-13T00:00:00"/>
        <d v="2014-01-09T00:00:00"/>
        <d v="2014-01-20T00:00:00"/>
        <d v="2014-01-21T00:00:00"/>
        <d v="2014-01-29T00:00:00"/>
        <d v="2014-01-25T00:00:00"/>
        <d v="2014-01-17T00:00:00"/>
        <d v="2014-01-22T00:00:00"/>
        <d v="2014-01-28T00:00:00"/>
        <d v="2014-01-27T00:00:00"/>
        <d v="2014-01-18T00:00:00"/>
        <d v="2014-01-26T00:00:00"/>
        <d v="2014-01-31T00:00:00"/>
        <d v="2014-02-03T00:00:00"/>
        <d v="2014-01-30T00:00:00"/>
        <d v="2014-02-05T00:00:00"/>
        <d v="2014-02-01T00:00:00"/>
        <d v="2014-02-02T00:00:00"/>
        <d v="2014-02-07T00:00:00"/>
        <d v="2014-01-24T00:00:00"/>
        <d v="2014-02-10T00:00:00"/>
        <d v="2014-02-04T00:00:00"/>
        <d v="2014-02-09T00:00:00"/>
        <d v="2014-02-11T00:00:00"/>
        <d v="2014-02-06T00:00:00"/>
        <d v="2014-02-08T00:00:00"/>
        <d v="2014-02-17T00:00:00"/>
        <d v="2014-02-19T00:00:00"/>
        <d v="2014-02-13T00:00:00"/>
        <d v="2014-02-14T00:00:00"/>
        <d v="2014-02-18T00:00:00"/>
        <d v="2014-02-20T00:00:00"/>
        <d v="2014-02-12T00:00:00"/>
        <d v="2014-02-16T00:00:00"/>
        <d v="2014-02-24T00:00:00"/>
        <d v="2014-02-27T00:00:00"/>
        <d v="2014-02-25T00:00:00"/>
        <d v="2014-02-22T00:00:00"/>
        <d v="2014-02-21T00:00:00"/>
        <d v="2014-03-03T00:00:00"/>
        <d v="2014-03-05T00:00:00"/>
        <d v="2014-02-28T00:00:00"/>
        <d v="2014-03-02T00:00:00"/>
        <d v="2014-02-23T00:00:00"/>
        <d v="2014-02-26T00:00:00"/>
        <d v="2014-03-07T00:00:00"/>
        <d v="2014-03-04T00:00:00"/>
        <d v="2014-03-08T00:00:00"/>
        <d v="2014-03-01T00:00:00"/>
        <d v="2014-03-10T00:00:00"/>
        <d v="2014-03-12T00:00:00"/>
        <d v="2014-03-06T00:00:00"/>
        <d v="2014-03-18T00:00:00"/>
        <d v="2014-03-15T00:00:00"/>
        <d v="2014-03-09T00:00:00"/>
        <d v="2014-03-19T00:00:00"/>
        <d v="2014-03-23T00:00:00"/>
        <d v="2014-03-25T00:00:00"/>
        <d v="2014-03-11T00:00:00"/>
        <d v="2014-03-24T00:00:00"/>
        <d v="2014-04-01T00:00:00"/>
        <d v="2014-03-28T00:00:00"/>
        <d v="2014-03-30T00:00:00"/>
        <d v="2014-03-17T00:00:00"/>
        <d v="2014-04-03T00:00:00"/>
        <d v="2014-04-02T00:00:00"/>
        <d v="2014-03-16T00:00:00"/>
        <d v="2014-03-26T00:00:00"/>
        <d v="2014-03-27T00:00:00"/>
        <d v="2014-03-22T00:00:00"/>
        <d v="2014-03-20T00:00:00"/>
        <d v="2014-03-21T00:00:00"/>
        <d v="2014-04-04T00:00:00"/>
        <d v="2014-04-06T00:00:00"/>
        <d v="2014-04-05T00:00:00"/>
        <d v="2014-04-11T00:00:00"/>
        <d v="2014-03-31T00:00:00"/>
        <d v="2014-04-09T00:00:00"/>
        <d v="2014-04-07T00:00:00"/>
        <d v="2014-04-16T00:00:00"/>
        <d v="2014-04-14T00:00:00"/>
        <d v="2014-04-08T00:00:00"/>
        <d v="2014-04-15T00:00:00"/>
        <d v="2014-04-13T00:00:00"/>
        <d v="2014-04-17T00:00:00"/>
        <d v="2014-03-29T00:00:00"/>
        <d v="2014-04-19T00:00:00"/>
        <d v="2014-04-10T00:00:00"/>
        <d v="2014-04-21T00:00:00"/>
        <d v="2014-04-18T00:00:00"/>
        <d v="2014-04-26T00:00:00"/>
        <d v="2014-04-24T00:00:00"/>
        <d v="2014-04-25T00:00:00"/>
        <d v="2014-04-28T00:00:00"/>
        <d v="2014-04-20T00:00:00"/>
        <d v="2014-04-12T00:00:00"/>
        <d v="2014-05-07T00:00:00"/>
        <d v="2014-04-27T00:00:00"/>
        <d v="2014-04-22T00:00:00"/>
        <d v="2014-04-23T00:00:00"/>
        <d v="2014-05-09T00:00:00"/>
        <d v="2014-05-01T00:00:00"/>
        <d v="2014-05-06T00:00:00"/>
        <d v="2014-04-30T00:00:00"/>
        <d v="2014-05-02T00:00:00"/>
        <d v="2014-05-03T00:00:00"/>
        <d v="2014-05-13T00:00:00"/>
        <d v="2014-05-04T00:00:00"/>
        <d v="2014-05-12T00:00:00"/>
        <d v="2014-05-11T00:00:00"/>
        <d v="2014-05-05T00:00:00"/>
        <d v="2014-05-20T00:00:00"/>
        <d v="2014-05-14T00:00:00"/>
        <d v="2014-05-19T00:00:00"/>
        <d v="2014-05-22T00:00:00"/>
        <d v="2014-05-08T00:00:00"/>
        <d v="2014-05-18T00:00:00"/>
        <d v="2014-05-24T00:00:00"/>
        <d v="2014-05-17T00:00:00"/>
        <d v="2014-05-10T00:00:00"/>
        <d v="2014-05-27T00:00:00"/>
        <d v="2014-05-21T00:00:00"/>
        <d v="2014-05-26T00:00:00"/>
        <d v="2014-06-02T00:00:00"/>
        <d v="2014-05-15T00:00:00"/>
        <d v="2014-05-29T00:00:00"/>
        <d v="2014-06-04T00:00:00"/>
        <d v="2014-05-30T00:00:00"/>
        <d v="2014-06-09T00:00:00"/>
        <d v="2014-06-05T00:00:00"/>
        <d v="2014-05-28T00:00:00"/>
        <d v="2014-06-08T00:00:00"/>
        <d v="2014-06-13T00:00:00"/>
        <d v="2014-05-31T00:00:00"/>
        <d v="2014-06-14T00:00:00"/>
        <d v="2014-06-07T00:00:00"/>
        <d v="2014-06-06T00:00:00"/>
        <d v="2014-06-03T00:00:00"/>
        <d v="2014-06-15T00:00:00"/>
        <d v="2014-06-10T00:00:00"/>
        <d v="2014-06-19T00:00:00"/>
        <d v="2014-06-22T00:00:00"/>
        <d v="2014-06-18T00:00:00"/>
        <d v="2014-06-16T00:00:00"/>
        <d v="2014-06-23T00:00:00"/>
        <d v="2014-06-21T00:00:00"/>
        <d v="2014-06-12T00:00:00"/>
        <d v="2014-06-24T00:00:00"/>
        <d v="2014-06-11T00:00:00"/>
        <d v="2014-06-29T00:00:00"/>
        <d v="2014-06-26T00:00:00"/>
        <d v="2014-06-17T00:00:00"/>
        <d v="2014-06-20T00:00:00"/>
        <d v="2014-06-27T00:00:00"/>
        <d v="2014-06-25T00:00:00"/>
        <d v="2014-07-01T00:00:00"/>
        <d v="2014-06-28T00:00:00"/>
        <d v="2014-07-06T00:00:00"/>
        <d v="2014-07-02T00:00:00"/>
        <d v="2014-07-03T00:00:00"/>
        <d v="2014-06-30T00:00:00"/>
        <d v="2014-07-09T00:00:00"/>
        <d v="2014-07-04T00:00:00"/>
        <d v="2014-07-12T00:00:00"/>
        <d v="2014-07-10T00:00:00"/>
        <d v="2014-07-07T00:00:00"/>
        <d v="2014-07-05T00:00:00"/>
        <d v="2014-07-11T00:00:00"/>
        <d v="2014-07-15T00:00:00"/>
        <d v="2014-07-08T00:00:00"/>
        <d v="2014-07-19T00:00:00"/>
        <d v="2014-07-21T00:00:00"/>
        <d v="2014-07-20T00:00:00"/>
        <d v="2014-07-18T00:00:00"/>
        <d v="2014-07-26T00:00:00"/>
        <d v="2014-07-27T00:00:00"/>
        <d v="2014-07-13T00:00:00"/>
        <d v="2014-07-22T00:00:00"/>
        <d v="2014-07-17T00:00:00"/>
        <d v="2014-07-25T00:00:00"/>
        <d v="2014-07-23T00:00:00"/>
        <d v="2014-07-16T00:00:00"/>
        <d v="2014-07-24T00:00:00"/>
        <d v="2014-08-06T00:00:00"/>
        <d v="2014-08-05T00:00:00"/>
        <d v="2014-08-04T00:00:00"/>
        <d v="2014-08-02T00:00:00"/>
        <d v="2014-07-31T00:00:00"/>
        <d v="2014-08-03T00:00:00"/>
        <d v="2014-08-01T00:00:00"/>
        <d v="2014-07-29T00:00:00"/>
        <d v="2014-07-28T00:00:00"/>
        <d v="2014-08-08T00:00:00"/>
        <d v="2014-07-30T00:00:00"/>
        <d v="2014-08-10T00:00:00"/>
        <d v="2014-08-13T00:00:00"/>
        <d v="2014-08-17T00:00:00"/>
        <d v="2014-08-16T00:00:00"/>
        <d v="2014-08-14T00:00:00"/>
        <d v="2014-08-07T00:00:00"/>
        <d v="2014-08-12T00:00:00"/>
        <d v="2014-08-21T00:00:00"/>
        <d v="2014-08-24T00:00:00"/>
        <d v="2014-08-09T00:00:00"/>
        <d v="2014-08-26T00:00:00"/>
        <d v="2014-08-11T00:00:00"/>
        <d v="2014-08-15T00:00:00"/>
        <d v="2014-08-25T00:00:00"/>
        <d v="2014-08-27T00:00:00"/>
        <d v="2014-08-22T00:00:00"/>
        <d v="2014-08-19T00:00:00"/>
        <d v="2014-08-23T00:00:00"/>
        <d v="2014-08-28T00:00:00"/>
        <d v="2014-09-02T00:00:00"/>
        <d v="2014-09-04T00:00:00"/>
        <d v="2014-08-30T00:00:00"/>
        <d v="2014-08-31T00:00:00"/>
        <d v="2014-09-01T00:00:00"/>
        <d v="2014-09-03T00:00:00"/>
        <d v="2014-08-29T00:00:00"/>
        <d v="2014-09-07T00:00:00"/>
        <d v="2014-09-10T00:00:00"/>
        <d v="2014-09-11T00:00:00"/>
        <d v="2014-09-09T00:00:00"/>
        <d v="2014-09-15T00:00:00"/>
        <d v="2014-09-08T00:00:00"/>
        <d v="2014-09-17T00:00:00"/>
        <d v="2014-09-12T00:00:00"/>
        <d v="2014-09-16T00:00:00"/>
        <d v="2014-09-14T00:00:00"/>
        <d v="2014-09-13T00:00:00"/>
        <d v="2014-09-22T00:00:00"/>
        <d v="2014-09-06T00:00:00"/>
        <d v="2014-09-20T00:00:00"/>
        <d v="2014-09-21T00:00:00"/>
        <d v="2014-09-25T00:00:00"/>
        <d v="2014-09-24T00:00:00"/>
        <d v="2014-09-18T00:00:00"/>
        <d v="2014-09-19T00:00:00"/>
        <d v="2014-09-23T00:00:00"/>
        <d v="2014-09-27T00:00:00"/>
        <d v="2014-09-29T00:00:00"/>
        <d v="2014-09-28T00:00:00"/>
        <d v="2014-10-04T00:00:00"/>
        <d v="2014-10-06T00:00:00"/>
        <d v="2014-10-07T00:00:00"/>
        <d v="2014-10-01T00:00:00"/>
        <d v="2014-10-02T00:00:00"/>
        <d v="2014-10-03T00:00:00"/>
        <d v="2014-10-11T00:00:00"/>
        <d v="2014-09-30T00:00:00"/>
        <d v="2014-10-08T00:00:00"/>
        <d v="2014-10-15T00:00:00"/>
        <d v="2014-10-09T00:00:00"/>
        <d v="2014-10-12T00:00:00"/>
        <d v="2014-10-13T00:00:00"/>
        <d v="2014-09-26T00:00:00"/>
        <d v="2014-10-10T00:00:00"/>
        <d v="2014-10-14T00:00:00"/>
        <d v="2014-10-24T00:00:00"/>
        <d v="2014-10-05T00:00:00"/>
        <d v="2014-10-18T00:00:00"/>
        <d v="2014-10-19T00:00:00"/>
        <d v="2014-10-25T00:00:00"/>
        <d v="2014-10-17T00:00:00"/>
        <d v="2014-10-23T00:00:00"/>
        <d v="2014-10-16T00:00:00"/>
        <d v="2014-10-21T00:00:00"/>
        <d v="2014-10-22T00:00:00"/>
        <d v="2014-11-01T00:00:00"/>
        <d v="2014-10-28T00:00:00"/>
        <d v="2014-10-29T00:00:00"/>
        <d v="2014-10-31T00:00:00"/>
        <d v="2014-10-20T00:00:00"/>
        <d v="2014-11-06T00:00:00"/>
        <d v="2014-10-27T00:00:00"/>
        <d v="2014-10-30T00:00:00"/>
        <d v="2014-11-08T00:00:00"/>
        <d v="2014-11-03T00:00:00"/>
        <d v="2014-11-09T00:00:00"/>
        <d v="2014-11-07T00:00:00"/>
        <d v="2014-11-04T00:00:00"/>
        <d v="2014-11-11T00:00:00"/>
        <d v="2014-11-12T00:00:00"/>
        <d v="2014-11-13T00:00:00"/>
        <d v="2014-11-02T00:00:00"/>
        <d v="2014-11-05T00:00:00"/>
        <d v="2014-10-26T00:00:00"/>
        <d v="2014-11-17T00:00:00"/>
        <d v="2014-11-10T00:00:00"/>
        <d v="2014-11-22T00:00:00"/>
        <d v="2014-11-14T00:00:00"/>
        <d v="2014-11-21T00:00:00"/>
        <d v="2014-11-18T00:00:00"/>
        <d v="2014-11-16T00:00:00"/>
        <d v="2014-11-19T00:00:00"/>
        <d v="2014-11-25T00:00:00"/>
        <d v="2014-11-24T00:00:00"/>
        <d v="2014-11-20T00:00:00"/>
        <d v="2014-11-28T00:00:00"/>
        <d v="2014-11-27T00:00:00"/>
        <d v="2014-12-04T00:00:00"/>
        <d v="2014-11-29T00:00:00"/>
        <d v="2014-11-26T00:00:00"/>
        <d v="2014-12-06T00:00:00"/>
        <d v="2014-12-02T00:00:00"/>
        <d v="2014-12-05T00:00:00"/>
        <d v="2014-11-23T00:00:00"/>
        <d v="2014-12-03T00:00:00"/>
        <d v="2014-12-01T00:00:00"/>
        <d v="2014-12-09T00:00:00"/>
        <d v="2014-11-30T00:00:00"/>
        <d v="2014-12-11T00:00:00"/>
        <d v="2014-12-16T00:00:00"/>
        <d v="2014-12-13T00:00:00"/>
        <d v="2014-12-14T00:00:00"/>
        <d v="2014-12-08T00:00:00"/>
        <d v="2014-12-07T00:00:00"/>
        <d v="2014-12-10T00:00:00"/>
        <d v="2014-12-23T00:00:00"/>
        <d v="2014-12-22T00:00:00"/>
        <d v="2014-12-12T00:00:00"/>
        <d v="2014-12-19T00:00:00"/>
        <d v="2014-12-24T00:00:00"/>
        <d v="2014-12-26T00:00:00"/>
        <d v="2014-12-18T00:00:00"/>
        <d v="2014-12-29T00:00:00"/>
        <d v="2015-01-02T00:00:00"/>
        <d v="2014-12-17T00:00:00"/>
        <d v="2014-12-25T00:00:00"/>
        <d v="2014-12-15T00:00:00"/>
        <d v="2014-12-20T00:00:00"/>
        <d v="2015-01-06T00:00:00"/>
        <d v="2014-12-28T00:00:00"/>
        <d v="2014-12-27T00:00:00"/>
        <d v="2014-12-31T00:00:00"/>
        <d v="2015-01-04T00:00:00"/>
        <d v="2015-01-03T00:00:00"/>
        <d v="2014-12-30T00:00:00"/>
        <d v="2015-01-09T00:00:00"/>
        <d v="2015-01-13T00:00:00"/>
        <d v="2015-01-07T00:00:00"/>
        <d v="2015-01-11T00:00:00"/>
        <d v="2015-01-10T00:00:00"/>
        <d v="2015-01-05T00:00:00"/>
        <d v="2015-01-15T00:00:00"/>
        <d v="2015-01-12T00:00:00"/>
        <d v="2015-01-18T00:00:00"/>
        <d v="2015-01-16T00:00:00"/>
        <d v="2015-01-14T00:00:00"/>
        <d v="2015-01-21T00:00:00"/>
        <d v="2015-01-22T00:00:00"/>
        <d v="2015-01-23T00:00:00"/>
        <d v="2015-01-26T00:00:00"/>
        <d v="2015-01-17T00:00:00"/>
        <d v="2015-01-19T00:00:00"/>
        <d v="2015-01-24T00:00:00"/>
        <d v="2015-01-27T00:00:00"/>
        <d v="2015-01-08T00:00:00"/>
      </sharedItems>
      <fieldGroup par="22" base="9">
        <rangePr groupBy="months" startDate="2012-01-16T00:00:00" endDate="2015-01-28T00:00:00"/>
        <groupItems count="14">
          <s v="&lt;1/16/2012"/>
          <s v="janv"/>
          <s v="févr"/>
          <s v="mars"/>
          <s v="avr"/>
          <s v="mai"/>
          <s v="juin"/>
          <s v="juil"/>
          <s v="août"/>
          <s v="sept"/>
          <s v="oct"/>
          <s v="nov"/>
          <s v="déc"/>
          <s v="&gt;1/28/2015"/>
        </groupItems>
      </fieldGroup>
    </cacheField>
    <cacheField name="Réf catégorie" numFmtId="3">
      <sharedItems containsSemiMixedTypes="0" containsString="0" containsNumber="1" containsInteger="1" minValue="1" maxValue="8"/>
    </cacheField>
    <cacheField name="Catégorie" numFmtId="14">
      <sharedItems count="8">
        <s v="Boissons"/>
        <s v="Desserts"/>
        <s v="Condiments"/>
        <s v="Poissons et fruits de mer"/>
        <s v="Pâtes et céréales"/>
        <s v="Produits secs"/>
        <s v="Produits laitiers"/>
        <s v="Viandes"/>
      </sharedItems>
    </cacheField>
    <cacheField name="Réf prod" numFmtId="0">
      <sharedItems containsSemiMixedTypes="0" containsString="0" containsNumber="1" containsInteger="1" minValue="1" maxValue="77"/>
    </cacheField>
    <cacheField name="Nom du produit" numFmtId="0">
      <sharedItems/>
    </cacheField>
    <cacheField name="PU tarif" numFmtId="8">
      <sharedItems containsSemiMixedTypes="0" containsString="0" containsNumber="1" minValue="10" maxValue="1317.5"/>
    </cacheField>
    <cacheField name="Quantité" numFmtId="0">
      <sharedItems containsSemiMixedTypes="0" containsString="0" containsNumber="1" containsInteger="1" minValue="1" maxValue="100"/>
    </cacheField>
    <cacheField name="CA tarif" numFmtId="8">
      <sharedItems containsSemiMixedTypes="0" containsString="0" containsNumber="1" minValue="30" maxValue="130432.5"/>
    </cacheField>
    <cacheField name="Tx remise" numFmtId="9">
      <sharedItems containsSemiMixedTypes="0" containsString="0" containsNumber="1" minValue="-0.03" maxValue="0.2"/>
    </cacheField>
    <cacheField name="CA HT" numFmtId="8">
      <sharedItems containsSemiMixedTypes="0" containsString="0" containsNumber="1" minValue="24" maxValue="122606.54999999999"/>
    </cacheField>
    <cacheField name="Port" numFmtId="8">
      <sharedItems containsSemiMixedTypes="0" containsString="0" containsNumber="1" minValue="0" maxValue="3921.8022500000002"/>
    </cacheField>
    <cacheField name="Remise" numFmtId="8">
      <sharedItems containsSemiMixedTypes="0" containsString="0" containsNumber="1" minValue="-3359.625" maxValue="20236.800000000003"/>
    </cacheField>
    <cacheField name="Trimestres" numFmtId="0" databaseField="0">
      <fieldGroup base="9">
        <rangePr groupBy="quarters" startDate="2012-01-16T00:00:00" endDate="2015-01-28T00:00:00"/>
        <groupItems count="6">
          <s v="&lt;1/16/2012"/>
          <s v="Trimestre1"/>
          <s v="Trimestre2"/>
          <s v="Trimestre3"/>
          <s v="Trimestre4"/>
          <s v="&gt;1/28/2015"/>
        </groupItems>
      </fieldGroup>
    </cacheField>
    <cacheField name="Années" numFmtId="0" databaseField="0">
      <fieldGroup base="9">
        <rangePr groupBy="years" startDate="2012-01-16T00:00:00" endDate="2015-01-28T00:00:00"/>
        <groupItems count="6">
          <s v="&lt;1/16/2012"/>
          <s v="2012"/>
          <s v="2013"/>
          <s v="2014"/>
          <s v="2015"/>
          <s v="&gt;1/28/2015"/>
        </groupItems>
      </fieldGroup>
    </cacheField>
    <cacheField name="% remise" numFmtId="0" formula="Remise /'CA tarif'" databaseField="0"/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597">
  <r>
    <s v="WHITC"/>
    <s v="White Clover Markets"/>
    <x v="0"/>
    <x v="0"/>
    <n v="7"/>
    <x v="0"/>
    <n v="10469"/>
    <x v="0"/>
    <d v="2012-01-30T00:00:00"/>
    <x v="0"/>
    <n v="1"/>
    <x v="0"/>
    <n v="2"/>
    <s v="Chang"/>
    <n v="76"/>
    <n v="12"/>
    <n v="912"/>
    <n v="0.16"/>
    <n v="766.07999999999993"/>
    <n v="26.046719999999997"/>
    <n v="145.92000000000007"/>
  </r>
  <r>
    <s v="WHITC"/>
    <s v="White Clover Markets"/>
    <x v="0"/>
    <x v="0"/>
    <n v="7"/>
    <x v="0"/>
    <n v="10469"/>
    <x v="0"/>
    <d v="2012-01-30T00:00:00"/>
    <x v="0"/>
    <n v="3"/>
    <x v="1"/>
    <n v="16"/>
    <s v="Pavlova"/>
    <n v="69.5"/>
    <n v="53"/>
    <n v="3683.5"/>
    <n v="0.2"/>
    <n v="2946.8"/>
    <n v="61.882800000000003"/>
    <n v="736.69999999999982"/>
  </r>
  <r>
    <s v="WHITC"/>
    <s v="White Clover Markets"/>
    <x v="0"/>
    <x v="0"/>
    <n v="7"/>
    <x v="0"/>
    <n v="10469"/>
    <x v="0"/>
    <d v="2012-01-30T00:00:00"/>
    <x v="0"/>
    <n v="2"/>
    <x v="2"/>
    <n v="44"/>
    <s v="Gula Malacca"/>
    <n v="77.5"/>
    <n v="89"/>
    <n v="6897.5"/>
    <n v="0.06"/>
    <n v="6483.65"/>
    <n v="84.287449999999993"/>
    <n v="413.85000000000036"/>
  </r>
  <r>
    <s v="BONAP"/>
    <s v="Bon app'"/>
    <x v="1"/>
    <x v="1"/>
    <n v="5"/>
    <x v="1"/>
    <n v="10470"/>
    <x v="1"/>
    <d v="2012-01-31T00:00:00"/>
    <x v="0"/>
    <n v="8"/>
    <x v="3"/>
    <n v="18"/>
    <s v="Carnarvon Tigers"/>
    <n v="250"/>
    <n v="39"/>
    <n v="9750"/>
    <n v="0.18"/>
    <n v="7995.0000000000009"/>
    <n v="191.88000000000002"/>
    <n v="1754.9999999999991"/>
  </r>
  <r>
    <s v="BONAP"/>
    <s v="Bon app'"/>
    <x v="1"/>
    <x v="1"/>
    <n v="5"/>
    <x v="1"/>
    <n v="10470"/>
    <x v="1"/>
    <d v="2012-01-31T00:00:00"/>
    <x v="0"/>
    <n v="5"/>
    <x v="4"/>
    <n v="23"/>
    <s v="Tunnbröd"/>
    <n v="36"/>
    <n v="91"/>
    <n v="3276"/>
    <n v="7.0000000000000007E-2"/>
    <n v="3046.68"/>
    <n v="6.0933599999999997"/>
    <n v="229.32000000000016"/>
  </r>
  <r>
    <s v="BONAP"/>
    <s v="Bon app'"/>
    <x v="1"/>
    <x v="1"/>
    <n v="5"/>
    <x v="1"/>
    <n v="10470"/>
    <x v="1"/>
    <d v="2012-01-31T00:00:00"/>
    <x v="0"/>
    <n v="5"/>
    <x v="4"/>
    <n v="64"/>
    <s v="Wimmers gute Semmelknödel"/>
    <n v="133"/>
    <n v="11"/>
    <n v="1463"/>
    <n v="0.04"/>
    <n v="1404.48"/>
    <n v="36.516480000000001"/>
    <n v="58.519999999999982"/>
  </r>
  <r>
    <s v="BSBEV"/>
    <s v="B's Beverages"/>
    <x v="2"/>
    <x v="2"/>
    <n v="1"/>
    <x v="2"/>
    <n v="10471"/>
    <x v="1"/>
    <d v="2012-01-31T00:00:00"/>
    <x v="1"/>
    <n v="7"/>
    <x v="5"/>
    <n v="7"/>
    <s v="Uncle Bob's Organic Dried Pears"/>
    <n v="120"/>
    <n v="36"/>
    <n v="4320"/>
    <n v="0.16"/>
    <n v="3628.7999999999997"/>
    <n v="101.60639999999999"/>
    <n v="691.20000000000027"/>
  </r>
  <r>
    <s v="BSBEV"/>
    <s v="B's Beverages"/>
    <x v="2"/>
    <x v="2"/>
    <n v="1"/>
    <x v="2"/>
    <n v="10471"/>
    <x v="1"/>
    <d v="2012-01-31T00:00:00"/>
    <x v="1"/>
    <n v="5"/>
    <x v="4"/>
    <n v="56"/>
    <s v="Gnocchi di nonna Alice"/>
    <n v="152"/>
    <n v="15"/>
    <n v="2280"/>
    <n v="0.11"/>
    <n v="2029.2"/>
    <n v="14.2044"/>
    <n v="250.79999999999995"/>
  </r>
  <r>
    <s v="SEVES"/>
    <s v="Seven Seas Imports"/>
    <x v="2"/>
    <x v="2"/>
    <n v="4"/>
    <x v="3"/>
    <n v="10472"/>
    <x v="2"/>
    <d v="2012-02-01T00:00:00"/>
    <x v="2"/>
    <n v="1"/>
    <x v="0"/>
    <n v="24"/>
    <s v="Guaraná Fantástica"/>
    <n v="18"/>
    <n v="19"/>
    <n v="342"/>
    <n v="0.01"/>
    <n v="338.58"/>
    <n v="9.8188200000000005"/>
    <n v="3.4200000000000159"/>
  </r>
  <r>
    <s v="SEVES"/>
    <s v="Seven Seas Imports"/>
    <x v="2"/>
    <x v="2"/>
    <n v="4"/>
    <x v="3"/>
    <n v="10472"/>
    <x v="2"/>
    <d v="2012-02-01T00:00:00"/>
    <x v="2"/>
    <n v="7"/>
    <x v="5"/>
    <n v="51"/>
    <s v="Manjimup Dried Apples"/>
    <n v="212"/>
    <n v="84"/>
    <n v="17808"/>
    <n v="0"/>
    <n v="17808"/>
    <n v="391.77600000000001"/>
    <n v="0"/>
  </r>
  <r>
    <s v="ISLAT"/>
    <s v="Island Trading"/>
    <x v="3"/>
    <x v="2"/>
    <n v="7"/>
    <x v="0"/>
    <n v="10473"/>
    <x v="3"/>
    <d v="2012-01-19T00:00:00"/>
    <x v="3"/>
    <n v="4"/>
    <x v="6"/>
    <n v="33"/>
    <s v="Geitost"/>
    <n v="10"/>
    <n v="27"/>
    <n v="270"/>
    <n v="0.08"/>
    <n v="248.4"/>
    <n v="5.9616000000000007"/>
    <n v="21.599999999999994"/>
  </r>
  <r>
    <s v="ISLAT"/>
    <s v="Island Trading"/>
    <x v="3"/>
    <x v="2"/>
    <n v="7"/>
    <x v="0"/>
    <n v="10473"/>
    <x v="3"/>
    <d v="2012-01-19T00:00:00"/>
    <x v="3"/>
    <n v="4"/>
    <x v="6"/>
    <n v="71"/>
    <s v="Fløtemysost"/>
    <n v="86"/>
    <n v="76"/>
    <n v="6536"/>
    <n v="0.04"/>
    <n v="6274.5599999999995"/>
    <n v="150.58944"/>
    <n v="261.44000000000051"/>
  </r>
  <r>
    <s v="PERIC"/>
    <s v="Pericles Comidas clásicas"/>
    <x v="4"/>
    <x v="3"/>
    <n v="9"/>
    <x v="4"/>
    <n v="10474"/>
    <x v="3"/>
    <d v="2012-02-02T00:00:00"/>
    <x v="3"/>
    <n v="7"/>
    <x v="5"/>
    <n v="14"/>
    <s v="Tofu"/>
    <n v="93"/>
    <n v="35"/>
    <n v="3255"/>
    <n v="0.03"/>
    <n v="3157.35"/>
    <n v="12.6294"/>
    <n v="97.650000000000091"/>
  </r>
  <r>
    <s v="PERIC"/>
    <s v="Pericles Comidas clásicas"/>
    <x v="4"/>
    <x v="3"/>
    <n v="9"/>
    <x v="4"/>
    <n v="10474"/>
    <x v="3"/>
    <d v="2012-02-02T00:00:00"/>
    <x v="3"/>
    <n v="7"/>
    <x v="5"/>
    <n v="28"/>
    <s v="Rössle Sauerkraut"/>
    <n v="182"/>
    <n v="85"/>
    <n v="15470"/>
    <n v="0.12"/>
    <n v="13613.6"/>
    <n v="299.49920000000003"/>
    <n v="1856.3999999999996"/>
  </r>
  <r>
    <s v="PERIC"/>
    <s v="Pericles Comidas clásicas"/>
    <x v="4"/>
    <x v="3"/>
    <n v="9"/>
    <x v="4"/>
    <n v="10474"/>
    <x v="3"/>
    <d v="2012-02-02T00:00:00"/>
    <x v="3"/>
    <n v="8"/>
    <x v="3"/>
    <n v="40"/>
    <s v="Boston Crab Meat"/>
    <n v="73.5"/>
    <n v="99"/>
    <n v="7276.5"/>
    <n v="0.1"/>
    <n v="6548.85"/>
    <n v="176.81895"/>
    <n v="727.64999999999964"/>
  </r>
  <r>
    <s v="PERIC"/>
    <s v="Pericles Comidas clásicas"/>
    <x v="4"/>
    <x v="3"/>
    <n v="9"/>
    <x v="4"/>
    <n v="10474"/>
    <x v="3"/>
    <d v="2012-02-02T00:00:00"/>
    <x v="3"/>
    <n v="1"/>
    <x v="0"/>
    <n v="75"/>
    <s v="Rhönbräu Klosterbier"/>
    <n v="31"/>
    <n v="6"/>
    <n v="186"/>
    <n v="0.17"/>
    <n v="154.38"/>
    <n v="2.0069400000000002"/>
    <n v="31.620000000000005"/>
  </r>
  <r>
    <s v="SUPRD"/>
    <s v="Suprêmes délices"/>
    <x v="5"/>
    <x v="4"/>
    <n v="2"/>
    <x v="5"/>
    <n v="10475"/>
    <x v="4"/>
    <d v="2012-02-03T00:00:00"/>
    <x v="4"/>
    <n v="4"/>
    <x v="6"/>
    <n v="31"/>
    <s v="Gorgonzola Telino"/>
    <n v="50"/>
    <n v="1"/>
    <n v="50"/>
    <n v="7.0000000000000007E-2"/>
    <n v="46.5"/>
    <n v="1.1160000000000001"/>
    <n v="3.5"/>
  </r>
  <r>
    <s v="SUPRD"/>
    <s v="Suprêmes délices"/>
    <x v="5"/>
    <x v="4"/>
    <n v="2"/>
    <x v="5"/>
    <n v="10475"/>
    <x v="4"/>
    <d v="2012-02-03T00:00:00"/>
    <x v="4"/>
    <n v="2"/>
    <x v="2"/>
    <n v="66"/>
    <s v="Louisiana Hot Spiced Okra"/>
    <n v="68"/>
    <n v="96"/>
    <n v="6528"/>
    <n v="0.19"/>
    <n v="5287.68"/>
    <n v="68.739840000000001"/>
    <n v="1240.3199999999997"/>
  </r>
  <r>
    <s v="SUPRD"/>
    <s v="Suprêmes délices"/>
    <x v="5"/>
    <x v="4"/>
    <n v="2"/>
    <x v="5"/>
    <n v="10475"/>
    <x v="4"/>
    <d v="2012-02-03T00:00:00"/>
    <x v="4"/>
    <n v="1"/>
    <x v="0"/>
    <n v="76"/>
    <s v="Lakkalikööri"/>
    <n v="72"/>
    <n v="23"/>
    <n v="1656"/>
    <n v="0.08"/>
    <n v="1523.52"/>
    <n v="18.282239999999998"/>
    <n v="132.48000000000002"/>
  </r>
  <r>
    <s v="HILAA"/>
    <s v="HILARIÓN-Abastos"/>
    <x v="6"/>
    <x v="5"/>
    <n v="4"/>
    <x v="3"/>
    <n v="10476"/>
    <x v="5"/>
    <d v="2012-02-06T00:00:00"/>
    <x v="5"/>
    <n v="6"/>
    <x v="7"/>
    <n v="55"/>
    <s v="Pâté chinois"/>
    <n v="96"/>
    <n v="79"/>
    <n v="7584"/>
    <n v="0.18"/>
    <n v="6218.88"/>
    <n v="31.0944"/>
    <n v="1365.12"/>
  </r>
  <r>
    <s v="HILAA"/>
    <s v="HILARIÓN-Abastos"/>
    <x v="6"/>
    <x v="5"/>
    <n v="4"/>
    <x v="3"/>
    <n v="10476"/>
    <x v="5"/>
    <d v="2012-02-06T00:00:00"/>
    <x v="5"/>
    <n v="1"/>
    <x v="0"/>
    <n v="70"/>
    <s v="Outback Lager"/>
    <n v="60"/>
    <n v="63"/>
    <n v="3780"/>
    <n v="-0.01"/>
    <n v="3817.8"/>
    <n v="11.453400000000002"/>
    <n v="-37.800000000000182"/>
  </r>
  <r>
    <s v="PRINI"/>
    <s v="Princesa Isabel Vinhos"/>
    <x v="7"/>
    <x v="6"/>
    <n v="9"/>
    <x v="4"/>
    <n v="10477"/>
    <x v="5"/>
    <d v="2012-02-06T00:00:00"/>
    <x v="6"/>
    <n v="1"/>
    <x v="0"/>
    <n v="1"/>
    <s v="Chai"/>
    <n v="72"/>
    <n v="90"/>
    <n v="6480"/>
    <n v="0.06"/>
    <n v="6091.2"/>
    <n v="121.824"/>
    <n v="388.80000000000018"/>
  </r>
  <r>
    <s v="PRINI"/>
    <s v="Princesa Isabel Vinhos"/>
    <x v="7"/>
    <x v="6"/>
    <n v="9"/>
    <x v="4"/>
    <n v="10477"/>
    <x v="5"/>
    <d v="2012-02-06T00:00:00"/>
    <x v="6"/>
    <n v="3"/>
    <x v="1"/>
    <n v="21"/>
    <s v="Sir Rodney's Scones"/>
    <n v="40"/>
    <n v="89"/>
    <n v="3560"/>
    <n v="0.01"/>
    <n v="3524.4"/>
    <n v="119.8296"/>
    <n v="35.599999999999909"/>
  </r>
  <r>
    <s v="PRINI"/>
    <s v="Princesa Isabel Vinhos"/>
    <x v="7"/>
    <x v="6"/>
    <n v="9"/>
    <x v="4"/>
    <n v="10477"/>
    <x v="5"/>
    <d v="2012-02-06T00:00:00"/>
    <x v="6"/>
    <n v="1"/>
    <x v="0"/>
    <n v="39"/>
    <s v="Chartreuse verte"/>
    <n v="72"/>
    <n v="73"/>
    <n v="5256"/>
    <n v="0.09"/>
    <n v="4782.96"/>
    <n v="110.00808000000001"/>
    <n v="473.03999999999996"/>
  </r>
  <r>
    <s v="VICTE"/>
    <s v="Victuailles en stock"/>
    <x v="8"/>
    <x v="1"/>
    <n v="1"/>
    <x v="2"/>
    <n v="10478"/>
    <x v="6"/>
    <d v="2012-01-24T00:00:00"/>
    <x v="7"/>
    <n v="8"/>
    <x v="3"/>
    <n v="10"/>
    <s v="Ikura"/>
    <n v="124"/>
    <n v="4"/>
    <n v="496"/>
    <n v="0.17"/>
    <n v="411.68"/>
    <n v="10.292"/>
    <n v="84.32"/>
  </r>
  <r>
    <s v="RATTC"/>
    <s v="Rattlesnake Canyon Grocery"/>
    <x v="9"/>
    <x v="0"/>
    <n v="3"/>
    <x v="6"/>
    <n v="10479"/>
    <x v="7"/>
    <d v="2012-02-08T00:00:00"/>
    <x v="3"/>
    <n v="1"/>
    <x v="0"/>
    <n v="38"/>
    <s v="Côte de Blaye"/>
    <n v="1054"/>
    <n v="73"/>
    <n v="76942"/>
    <n v="0.04"/>
    <n v="73864.319999999992"/>
    <n v="886.37183999999991"/>
    <n v="3077.6800000000076"/>
  </r>
  <r>
    <s v="RATTC"/>
    <s v="Rattlesnake Canyon Grocery"/>
    <x v="9"/>
    <x v="0"/>
    <n v="3"/>
    <x v="6"/>
    <n v="10479"/>
    <x v="7"/>
    <d v="2012-02-08T00:00:00"/>
    <x v="3"/>
    <n v="6"/>
    <x v="7"/>
    <n v="53"/>
    <s v="Perth Pasties"/>
    <n v="131"/>
    <n v="69"/>
    <n v="9039"/>
    <n v="-0.02"/>
    <n v="9219.7800000000007"/>
    <n v="18.43956"/>
    <n v="-180.78000000000065"/>
  </r>
  <r>
    <s v="RATTC"/>
    <s v="Rattlesnake Canyon Grocery"/>
    <x v="9"/>
    <x v="0"/>
    <n v="3"/>
    <x v="6"/>
    <n v="10479"/>
    <x v="7"/>
    <d v="2012-02-08T00:00:00"/>
    <x v="3"/>
    <n v="4"/>
    <x v="6"/>
    <n v="59"/>
    <s v="Raclette Courdavault"/>
    <n v="220"/>
    <n v="28"/>
    <n v="6160"/>
    <n v="0.01"/>
    <n v="6098.4"/>
    <n v="6.0983999999999998"/>
    <n v="61.600000000000364"/>
  </r>
  <r>
    <s v="RATTC"/>
    <s v="Rattlesnake Canyon Grocery"/>
    <x v="9"/>
    <x v="0"/>
    <n v="3"/>
    <x v="6"/>
    <n v="10479"/>
    <x v="7"/>
    <d v="2012-02-08T00:00:00"/>
    <x v="3"/>
    <n v="5"/>
    <x v="4"/>
    <n v="64"/>
    <s v="Wimmers gute Semmelknödel"/>
    <n v="133"/>
    <n v="22"/>
    <n v="2926"/>
    <n v="-0.01"/>
    <n v="2955.26"/>
    <n v="76.836760000000012"/>
    <n v="-29.260000000000218"/>
  </r>
  <r>
    <s v="FOLIG"/>
    <s v="Folies gourmandes"/>
    <x v="10"/>
    <x v="1"/>
    <n v="6"/>
    <x v="7"/>
    <n v="10480"/>
    <x v="8"/>
    <d v="2012-02-09T00:00:00"/>
    <x v="5"/>
    <n v="3"/>
    <x v="1"/>
    <n v="47"/>
    <s v="Zaanse koeken"/>
    <n v="38"/>
    <n v="21"/>
    <n v="798"/>
    <n v="0.06"/>
    <n v="750.12"/>
    <n v="24.753959999999999"/>
    <n v="47.879999999999995"/>
  </r>
  <r>
    <s v="FOLIG"/>
    <s v="Folies gourmandes"/>
    <x v="10"/>
    <x v="1"/>
    <n v="6"/>
    <x v="7"/>
    <n v="10480"/>
    <x v="8"/>
    <d v="2012-02-09T00:00:00"/>
    <x v="5"/>
    <n v="4"/>
    <x v="6"/>
    <n v="59"/>
    <s v="Raclette Courdavault"/>
    <n v="220"/>
    <n v="46"/>
    <n v="10120"/>
    <n v="0.08"/>
    <n v="9310.4"/>
    <n v="316.55359999999996"/>
    <n v="809.60000000000036"/>
  </r>
  <r>
    <s v="RICAR"/>
    <s v="Ricardo Adocicados"/>
    <x v="11"/>
    <x v="7"/>
    <n v="4"/>
    <x v="3"/>
    <n v="10481"/>
    <x v="8"/>
    <d v="2012-02-09T00:00:00"/>
    <x v="6"/>
    <n v="3"/>
    <x v="1"/>
    <n v="49"/>
    <s v="Maxilaku"/>
    <n v="80"/>
    <n v="25"/>
    <n v="2000"/>
    <n v="0.12"/>
    <n v="1760"/>
    <n v="49.28"/>
    <n v="240"/>
  </r>
  <r>
    <s v="RICAR"/>
    <s v="Ricardo Adocicados"/>
    <x v="11"/>
    <x v="7"/>
    <n v="4"/>
    <x v="3"/>
    <n v="10481"/>
    <x v="8"/>
    <d v="2012-02-09T00:00:00"/>
    <x v="6"/>
    <n v="4"/>
    <x v="6"/>
    <n v="60"/>
    <s v="Camembert Pierrot"/>
    <n v="136"/>
    <n v="66"/>
    <n v="8976"/>
    <n v="7.0000000000000007E-2"/>
    <n v="8347.68"/>
    <n v="16.695360000000001"/>
    <n v="628.31999999999971"/>
  </r>
  <r>
    <s v="LAZYK"/>
    <s v="Lazy K Kountry Store"/>
    <x v="12"/>
    <x v="0"/>
    <n v="7"/>
    <x v="0"/>
    <n v="10482"/>
    <x v="9"/>
    <d v="2012-02-10T00:00:00"/>
    <x v="8"/>
    <n v="8"/>
    <x v="3"/>
    <n v="40"/>
    <s v="Boston Crab Meat"/>
    <n v="73.5"/>
    <n v="99"/>
    <n v="7276.5"/>
    <n v="7.0000000000000007E-2"/>
    <n v="6767.1449999999995"/>
    <n v="54.137159999999994"/>
    <n v="509.35500000000047"/>
  </r>
  <r>
    <s v="WHITC"/>
    <s v="White Clover Markets"/>
    <x v="0"/>
    <x v="0"/>
    <n v="8"/>
    <x v="8"/>
    <n v="10483"/>
    <x v="10"/>
    <d v="2012-02-13T00:00:00"/>
    <x v="9"/>
    <n v="1"/>
    <x v="0"/>
    <n v="34"/>
    <s v="Sasquatch Ale"/>
    <n v="56"/>
    <n v="81"/>
    <n v="4536"/>
    <n v="0.14000000000000001"/>
    <n v="3900.96"/>
    <n v="42.910559999999997"/>
    <n v="635.04"/>
  </r>
  <r>
    <s v="WHITC"/>
    <s v="White Clover Markets"/>
    <x v="0"/>
    <x v="0"/>
    <n v="8"/>
    <x v="8"/>
    <n v="10483"/>
    <x v="10"/>
    <d v="2012-02-13T00:00:00"/>
    <x v="9"/>
    <n v="2"/>
    <x v="2"/>
    <n v="77"/>
    <s v="Original Frankfurter grüne Soße"/>
    <n v="52"/>
    <n v="56"/>
    <n v="2912"/>
    <n v="-0.03"/>
    <n v="2999.36"/>
    <n v="35.992319999999999"/>
    <n v="-87.360000000000127"/>
  </r>
  <r>
    <s v="BSBEV"/>
    <s v="B's Beverages"/>
    <x v="2"/>
    <x v="2"/>
    <n v="3"/>
    <x v="6"/>
    <n v="10484"/>
    <x v="10"/>
    <d v="2012-02-13T00:00:00"/>
    <x v="10"/>
    <n v="3"/>
    <x v="1"/>
    <n v="21"/>
    <s v="Sir Rodney's Scones"/>
    <n v="40"/>
    <n v="74"/>
    <n v="2960"/>
    <n v="0.09"/>
    <n v="2693.6"/>
    <n v="48.484799999999993"/>
    <n v="266.40000000000009"/>
  </r>
  <r>
    <s v="BSBEV"/>
    <s v="B's Beverages"/>
    <x v="2"/>
    <x v="2"/>
    <n v="3"/>
    <x v="6"/>
    <n v="10484"/>
    <x v="10"/>
    <d v="2012-02-13T00:00:00"/>
    <x v="10"/>
    <n v="8"/>
    <x v="3"/>
    <n v="40"/>
    <s v="Boston Crab Meat"/>
    <n v="73.5"/>
    <n v="6"/>
    <n v="441"/>
    <n v="-0.03"/>
    <n v="454.23"/>
    <n v="12.26421"/>
    <n v="-13.230000000000018"/>
  </r>
  <r>
    <s v="BSBEV"/>
    <s v="B's Beverages"/>
    <x v="2"/>
    <x v="2"/>
    <n v="3"/>
    <x v="6"/>
    <n v="10484"/>
    <x v="10"/>
    <d v="2012-02-13T00:00:00"/>
    <x v="10"/>
    <n v="7"/>
    <x v="5"/>
    <n v="51"/>
    <s v="Manjimup Dried Apples"/>
    <n v="212"/>
    <n v="44"/>
    <n v="9328"/>
    <n v="0.18"/>
    <n v="7648.9600000000009"/>
    <n v="91.787520000000015"/>
    <n v="1679.0399999999991"/>
  </r>
  <r>
    <s v="LINOD"/>
    <s v="LINO-Delicateses"/>
    <x v="13"/>
    <x v="5"/>
    <n v="5"/>
    <x v="1"/>
    <n v="10485"/>
    <x v="11"/>
    <d v="2012-01-31T00:00:00"/>
    <x v="11"/>
    <n v="1"/>
    <x v="0"/>
    <n v="2"/>
    <s v="Chang"/>
    <n v="76"/>
    <n v="86"/>
    <n v="6536"/>
    <n v="0.1"/>
    <n v="5882.4000000000005"/>
    <n v="5.8824000000000005"/>
    <n v="653.59999999999945"/>
  </r>
  <r>
    <s v="LINOD"/>
    <s v="LINO-Delicateses"/>
    <x v="13"/>
    <x v="5"/>
    <n v="5"/>
    <x v="1"/>
    <n v="10485"/>
    <x v="11"/>
    <d v="2012-01-31T00:00:00"/>
    <x v="11"/>
    <n v="2"/>
    <x v="2"/>
    <n v="3"/>
    <s v="Aniseed Syrup"/>
    <n v="40"/>
    <n v="40"/>
    <n v="1600"/>
    <n v="0.02"/>
    <n v="1568"/>
    <n v="15.68"/>
    <n v="32"/>
  </r>
  <r>
    <s v="LINOD"/>
    <s v="LINO-Delicateses"/>
    <x v="13"/>
    <x v="5"/>
    <n v="5"/>
    <x v="1"/>
    <n v="10485"/>
    <x v="11"/>
    <d v="2012-01-31T00:00:00"/>
    <x v="11"/>
    <n v="6"/>
    <x v="7"/>
    <n v="55"/>
    <s v="Pâté chinois"/>
    <n v="96"/>
    <n v="29"/>
    <n v="2784"/>
    <n v="0.02"/>
    <n v="2728.32"/>
    <n v="65.479680000000002"/>
    <n v="55.679999999999836"/>
  </r>
  <r>
    <s v="LINOD"/>
    <s v="LINO-Delicateses"/>
    <x v="13"/>
    <x v="5"/>
    <n v="5"/>
    <x v="1"/>
    <n v="10485"/>
    <x v="11"/>
    <d v="2012-01-31T00:00:00"/>
    <x v="11"/>
    <n v="1"/>
    <x v="0"/>
    <n v="70"/>
    <s v="Outback Lager"/>
    <n v="60"/>
    <n v="41"/>
    <n v="2460"/>
    <n v="0.15"/>
    <n v="2091"/>
    <n v="33.456000000000003"/>
    <n v="369"/>
  </r>
  <r>
    <s v="HILAA"/>
    <s v="HILARIÓN-Abastos"/>
    <x v="6"/>
    <x v="5"/>
    <n v="7"/>
    <x v="0"/>
    <n v="10486"/>
    <x v="12"/>
    <d v="2012-02-15T00:00:00"/>
    <x v="12"/>
    <n v="4"/>
    <x v="6"/>
    <n v="11"/>
    <s v="Queso Cabrales"/>
    <n v="84"/>
    <n v="11"/>
    <n v="924"/>
    <n v="0.13"/>
    <n v="803.88"/>
    <n v="8.0388000000000002"/>
    <n v="120.12"/>
  </r>
  <r>
    <s v="HILAA"/>
    <s v="HILARIÓN-Abastos"/>
    <x v="6"/>
    <x v="5"/>
    <n v="7"/>
    <x v="0"/>
    <n v="10486"/>
    <x v="12"/>
    <d v="2012-02-15T00:00:00"/>
    <x v="12"/>
    <n v="7"/>
    <x v="5"/>
    <n v="51"/>
    <s v="Manjimup Dried Apples"/>
    <n v="212"/>
    <n v="96"/>
    <n v="20352"/>
    <n v="0.05"/>
    <n v="19334.399999999998"/>
    <n v="251.34719999999999"/>
    <n v="1017.6000000000022"/>
  </r>
  <r>
    <s v="HILAA"/>
    <s v="HILARIÓN-Abastos"/>
    <x v="6"/>
    <x v="5"/>
    <n v="7"/>
    <x v="0"/>
    <n v="10486"/>
    <x v="12"/>
    <d v="2012-02-15T00:00:00"/>
    <x v="12"/>
    <n v="7"/>
    <x v="5"/>
    <n v="74"/>
    <s v="Longlife Tofu"/>
    <n v="40"/>
    <n v="81"/>
    <n v="3240"/>
    <n v="0.06"/>
    <n v="3045.6"/>
    <n v="88.322399999999988"/>
    <n v="194.40000000000009"/>
  </r>
  <r>
    <s v="QUEEN"/>
    <s v="Queen Cozinha"/>
    <x v="14"/>
    <x v="7"/>
    <n v="1"/>
    <x v="2"/>
    <n v="10487"/>
    <x v="12"/>
    <d v="2012-02-15T00:00:00"/>
    <x v="13"/>
    <n v="3"/>
    <x v="1"/>
    <n v="19"/>
    <s v="Teatime Chocolate Biscuits"/>
    <n v="36.5"/>
    <n v="16"/>
    <n v="584"/>
    <n v="0.12"/>
    <n v="513.91999999999996"/>
    <n v="14.389759999999999"/>
    <n v="70.080000000000041"/>
  </r>
  <r>
    <s v="QUEEN"/>
    <s v="Queen Cozinha"/>
    <x v="14"/>
    <x v="7"/>
    <n v="1"/>
    <x v="2"/>
    <n v="10487"/>
    <x v="12"/>
    <d v="2012-02-15T00:00:00"/>
    <x v="13"/>
    <n v="3"/>
    <x v="1"/>
    <n v="26"/>
    <s v="Gumbär Gummibärchen"/>
    <n v="124.5"/>
    <n v="55"/>
    <n v="6847.5"/>
    <n v="7.0000000000000007E-2"/>
    <n v="6368.1749999999993"/>
    <n v="108.25897499999999"/>
    <n v="479.32500000000073"/>
  </r>
  <r>
    <s v="QUEEN"/>
    <s v="Queen Cozinha"/>
    <x v="14"/>
    <x v="7"/>
    <n v="1"/>
    <x v="2"/>
    <n v="10487"/>
    <x v="12"/>
    <d v="2012-02-15T00:00:00"/>
    <x v="13"/>
    <n v="6"/>
    <x v="7"/>
    <n v="54"/>
    <s v="Tourtière"/>
    <n v="29.5"/>
    <n v="11"/>
    <n v="324.5"/>
    <n v="0.19"/>
    <n v="262.84500000000003"/>
    <n v="7.6225050000000012"/>
    <n v="61.654999999999973"/>
  </r>
  <r>
    <s v="FRANK"/>
    <s v="Messaoui Père &amp; Fils"/>
    <x v="15"/>
    <x v="8"/>
    <n v="4"/>
    <x v="3"/>
    <n v="10488"/>
    <x v="13"/>
    <d v="2012-02-16T00:00:00"/>
    <x v="12"/>
    <n v="4"/>
    <x v="6"/>
    <n v="59"/>
    <s v="Raclette Courdavault"/>
    <n v="220"/>
    <n v="2"/>
    <n v="440"/>
    <n v="0.12"/>
    <n v="387.2"/>
    <n v="0.38719999999999999"/>
    <n v="52.800000000000011"/>
  </r>
  <r>
    <s v="FRANK"/>
    <s v="Messaoui Père &amp; Fils"/>
    <x v="15"/>
    <x v="8"/>
    <n v="4"/>
    <x v="3"/>
    <n v="10488"/>
    <x v="13"/>
    <d v="2012-02-16T00:00:00"/>
    <x v="12"/>
    <n v="8"/>
    <x v="3"/>
    <n v="73"/>
    <s v="Röd Kaviar"/>
    <n v="60"/>
    <n v="2"/>
    <n v="120"/>
    <n v="0.03"/>
    <n v="116.39999999999999"/>
    <n v="0.58199999999999996"/>
    <n v="3.6000000000000085"/>
  </r>
  <r>
    <s v="PICCO"/>
    <s v="Piccolo und mehr"/>
    <x v="16"/>
    <x v="9"/>
    <n v="6"/>
    <x v="7"/>
    <n v="10489"/>
    <x v="14"/>
    <d v="2012-02-17T00:00:00"/>
    <x v="14"/>
    <n v="4"/>
    <x v="6"/>
    <n v="11"/>
    <s v="Queso Cabrales"/>
    <n v="84"/>
    <n v="50"/>
    <n v="4200"/>
    <n v="0.06"/>
    <n v="3948"/>
    <n v="98.7"/>
    <n v="252"/>
  </r>
  <r>
    <s v="PICCO"/>
    <s v="Piccolo und mehr"/>
    <x v="16"/>
    <x v="9"/>
    <n v="6"/>
    <x v="7"/>
    <n v="10489"/>
    <x v="14"/>
    <d v="2012-02-17T00:00:00"/>
    <x v="14"/>
    <n v="3"/>
    <x v="1"/>
    <n v="16"/>
    <s v="Pavlova"/>
    <n v="69.5"/>
    <n v="66"/>
    <n v="4587"/>
    <n v="0.02"/>
    <n v="4495.26"/>
    <n v="76.419420000000002"/>
    <n v="91.739999999999782"/>
  </r>
  <r>
    <s v="HILAA"/>
    <s v="HILARIÓN-Abastos"/>
    <x v="6"/>
    <x v="5"/>
    <n v="8"/>
    <x v="8"/>
    <n v="10490"/>
    <x v="15"/>
    <d v="2012-02-20T00:00:00"/>
    <x v="15"/>
    <n v="4"/>
    <x v="6"/>
    <n v="59"/>
    <s v="Raclette Courdavault"/>
    <n v="220"/>
    <n v="52"/>
    <n v="11440"/>
    <n v="0.18"/>
    <n v="9380.8000000000011"/>
    <n v="272.04320000000001"/>
    <n v="2059.1999999999989"/>
  </r>
  <r>
    <s v="HILAA"/>
    <s v="HILARIÓN-Abastos"/>
    <x v="6"/>
    <x v="5"/>
    <n v="8"/>
    <x v="8"/>
    <n v="10490"/>
    <x v="15"/>
    <d v="2012-02-20T00:00:00"/>
    <x v="15"/>
    <n v="3"/>
    <x v="1"/>
    <n v="68"/>
    <s v="Scottish Longbreads"/>
    <n v="50"/>
    <n v="94"/>
    <n v="4700"/>
    <n v="0.05"/>
    <n v="4465"/>
    <n v="102.69499999999999"/>
    <n v="235"/>
  </r>
  <r>
    <s v="HILAA"/>
    <s v="HILARIÓN-Abastos"/>
    <x v="6"/>
    <x v="5"/>
    <n v="8"/>
    <x v="8"/>
    <n v="10490"/>
    <x v="15"/>
    <d v="2012-02-20T00:00:00"/>
    <x v="15"/>
    <n v="1"/>
    <x v="0"/>
    <n v="75"/>
    <s v="Rhönbräu Klosterbier"/>
    <n v="31"/>
    <n v="94"/>
    <n v="2914"/>
    <n v="0.05"/>
    <n v="2768.2999999999997"/>
    <n v="94.122199999999992"/>
    <n v="145.70000000000027"/>
  </r>
  <r>
    <s v="FURIB"/>
    <s v="Furia Bacalhau e Frutos do Mar"/>
    <x v="7"/>
    <x v="6"/>
    <n v="4"/>
    <x v="3"/>
    <n v="10491"/>
    <x v="15"/>
    <d v="2012-02-20T00:00:00"/>
    <x v="16"/>
    <n v="2"/>
    <x v="2"/>
    <n v="44"/>
    <s v="Gula Malacca"/>
    <n v="77.5"/>
    <n v="27"/>
    <n v="2092.5"/>
    <n v="0.19"/>
    <n v="1694.9250000000002"/>
    <n v="49.152825000000007"/>
    <n v="397.57499999999982"/>
  </r>
  <r>
    <s v="FURIB"/>
    <s v="Furia Bacalhau e Frutos do Mar"/>
    <x v="7"/>
    <x v="6"/>
    <n v="4"/>
    <x v="3"/>
    <n v="10491"/>
    <x v="15"/>
    <d v="2012-02-20T00:00:00"/>
    <x v="16"/>
    <n v="2"/>
    <x v="2"/>
    <n v="77"/>
    <s v="Original Frankfurter grüne Soße"/>
    <n v="52"/>
    <n v="29"/>
    <n v="1508"/>
    <n v="-0.02"/>
    <n v="1538.16"/>
    <n v="49.221119999999999"/>
    <n v="-30.160000000000082"/>
  </r>
  <r>
    <s v="BOTTM"/>
    <s v="Bottom-Dollar Markets"/>
    <x v="17"/>
    <x v="10"/>
    <n v="3"/>
    <x v="6"/>
    <n v="10492"/>
    <x v="16"/>
    <d v="2012-02-21T00:00:00"/>
    <x v="17"/>
    <n v="3"/>
    <x v="1"/>
    <n v="25"/>
    <s v="NuNuCa Nuß-Nougat-Creme"/>
    <n v="56"/>
    <n v="86"/>
    <n v="4816"/>
    <n v="0.13"/>
    <n v="4189.92"/>
    <n v="129.88751999999999"/>
    <n v="626.07999999999993"/>
  </r>
  <r>
    <s v="BOTTM"/>
    <s v="Bottom-Dollar Markets"/>
    <x v="17"/>
    <x v="10"/>
    <n v="3"/>
    <x v="6"/>
    <n v="10492"/>
    <x v="16"/>
    <d v="2012-02-21T00:00:00"/>
    <x v="17"/>
    <n v="5"/>
    <x v="4"/>
    <n v="42"/>
    <s v="Singaporean Hokkien Fried Mee"/>
    <n v="56"/>
    <n v="75"/>
    <n v="4200"/>
    <n v="0.1"/>
    <n v="3780"/>
    <n v="109.62"/>
    <n v="420"/>
  </r>
  <r>
    <s v="LAMAI"/>
    <s v="La maison d'Asie"/>
    <x v="18"/>
    <x v="1"/>
    <n v="5"/>
    <x v="1"/>
    <n v="10493"/>
    <x v="17"/>
    <d v="2012-02-22T00:00:00"/>
    <x v="8"/>
    <n v="2"/>
    <x v="2"/>
    <n v="65"/>
    <s v="Louisiana Fiery Hot Pepper Sauce"/>
    <n v="84"/>
    <n v="44"/>
    <n v="3696"/>
    <n v="0.15"/>
    <n v="3141.6"/>
    <n v="18.849599999999999"/>
    <n v="554.40000000000009"/>
  </r>
  <r>
    <s v="LAMAI"/>
    <s v="La maison d'Asie"/>
    <x v="18"/>
    <x v="1"/>
    <n v="5"/>
    <x v="1"/>
    <n v="10493"/>
    <x v="17"/>
    <d v="2012-02-22T00:00:00"/>
    <x v="8"/>
    <n v="2"/>
    <x v="2"/>
    <n v="66"/>
    <s v="Louisiana Hot Spiced Okra"/>
    <n v="68"/>
    <n v="84"/>
    <n v="5712"/>
    <n v="0.11"/>
    <n v="5083.68"/>
    <n v="10.16736"/>
    <n v="628.31999999999971"/>
  </r>
  <r>
    <s v="LAMAI"/>
    <s v="La maison d'Asie"/>
    <x v="18"/>
    <x v="1"/>
    <n v="5"/>
    <x v="1"/>
    <n v="10493"/>
    <x v="17"/>
    <d v="2012-02-22T00:00:00"/>
    <x v="8"/>
    <n v="4"/>
    <x v="6"/>
    <n v="69"/>
    <s v="Gudbrandsdalsost"/>
    <n v="144"/>
    <n v="67"/>
    <n v="9648"/>
    <n v="0.1"/>
    <n v="8683.2000000000007"/>
    <n v="26.049600000000002"/>
    <n v="964.79999999999927"/>
  </r>
  <r>
    <s v="COMMI"/>
    <s v="Comércio Mineiro"/>
    <x v="14"/>
    <x v="7"/>
    <n v="5"/>
    <x v="1"/>
    <n v="10494"/>
    <x v="17"/>
    <d v="2012-02-22T00:00:00"/>
    <x v="14"/>
    <n v="5"/>
    <x v="4"/>
    <n v="56"/>
    <s v="Gnocchi di nonna Alice"/>
    <n v="152"/>
    <n v="37"/>
    <n v="5624"/>
    <n v="7.0000000000000007E-2"/>
    <n v="5230.32"/>
    <n v="130.75800000000001"/>
    <n v="393.68000000000029"/>
  </r>
  <r>
    <s v="LAUGB"/>
    <s v="Laughing Bacchus Wine Cellars"/>
    <x v="19"/>
    <x v="10"/>
    <n v="3"/>
    <x v="6"/>
    <n v="10495"/>
    <x v="18"/>
    <d v="2012-02-23T00:00:00"/>
    <x v="17"/>
    <n v="5"/>
    <x v="4"/>
    <n v="23"/>
    <s v="Tunnbröd"/>
    <n v="36"/>
    <n v="65"/>
    <n v="2340"/>
    <n v="0.12"/>
    <n v="2059.1999999999998"/>
    <n v="4.1183999999999994"/>
    <n v="280.80000000000018"/>
  </r>
  <r>
    <s v="LAUGB"/>
    <s v="Laughing Bacchus Wine Cellars"/>
    <x v="19"/>
    <x v="10"/>
    <n v="3"/>
    <x v="6"/>
    <n v="10495"/>
    <x v="18"/>
    <d v="2012-02-23T00:00:00"/>
    <x v="17"/>
    <n v="8"/>
    <x v="3"/>
    <n v="41"/>
    <s v="Jack's New England Clam Chowder"/>
    <n v="38.5"/>
    <n v="4"/>
    <n v="154"/>
    <n v="-0.03"/>
    <n v="158.62"/>
    <n v="2.3793000000000002"/>
    <n v="-4.6200000000000045"/>
  </r>
  <r>
    <s v="LAUGB"/>
    <s v="Laughing Bacchus Wine Cellars"/>
    <x v="19"/>
    <x v="10"/>
    <n v="3"/>
    <x v="6"/>
    <n v="10495"/>
    <x v="18"/>
    <d v="2012-02-23T00:00:00"/>
    <x v="17"/>
    <n v="2"/>
    <x v="2"/>
    <n v="77"/>
    <s v="Original Frankfurter grüne Soße"/>
    <n v="52"/>
    <n v="16"/>
    <n v="832"/>
    <n v="0.17"/>
    <n v="690.56"/>
    <n v="14.501759999999999"/>
    <n v="141.44000000000005"/>
  </r>
  <r>
    <s v="TRADH"/>
    <s v="Tradição Hipermercados"/>
    <x v="14"/>
    <x v="7"/>
    <n v="8"/>
    <x v="8"/>
    <n v="10496"/>
    <x v="19"/>
    <d v="2012-02-24T00:00:00"/>
    <x v="18"/>
    <n v="4"/>
    <x v="6"/>
    <n v="31"/>
    <s v="Gorgonzola Telino"/>
    <n v="50"/>
    <n v="86"/>
    <n v="4300"/>
    <n v="0.13"/>
    <n v="3741"/>
    <n v="74.819999999999993"/>
    <n v="559"/>
  </r>
  <r>
    <s v="LEHMS"/>
    <s v="El Khartouri SA"/>
    <x v="20"/>
    <x v="8"/>
    <n v="8"/>
    <x v="8"/>
    <n v="10497"/>
    <x v="19"/>
    <d v="2012-02-24T00:00:00"/>
    <x v="18"/>
    <n v="5"/>
    <x v="4"/>
    <n v="56"/>
    <s v="Gnocchi di nonna Alice"/>
    <n v="152"/>
    <n v="87"/>
    <n v="13224"/>
    <n v="-0.03"/>
    <n v="13620.720000000001"/>
    <n v="40.862160000000003"/>
    <n v="-396.72000000000116"/>
  </r>
  <r>
    <s v="LEHMS"/>
    <s v="El Khartouri SA"/>
    <x v="20"/>
    <x v="8"/>
    <n v="8"/>
    <x v="8"/>
    <n v="10497"/>
    <x v="19"/>
    <d v="2012-02-24T00:00:00"/>
    <x v="18"/>
    <n v="4"/>
    <x v="6"/>
    <n v="72"/>
    <s v="Mozzarella di Giovanni"/>
    <n v="139"/>
    <n v="13"/>
    <n v="1807"/>
    <n v="0.05"/>
    <n v="1716.6499999999999"/>
    <n v="44.632899999999992"/>
    <n v="90.350000000000136"/>
  </r>
  <r>
    <s v="LEHMS"/>
    <s v="El Khartouri SA"/>
    <x v="20"/>
    <x v="8"/>
    <n v="8"/>
    <x v="8"/>
    <n v="10497"/>
    <x v="19"/>
    <d v="2012-02-24T00:00:00"/>
    <x v="18"/>
    <n v="2"/>
    <x v="2"/>
    <n v="77"/>
    <s v="Original Frankfurter grüne Soße"/>
    <n v="52"/>
    <n v="88"/>
    <n v="4576"/>
    <n v="0.18"/>
    <n v="3752.32"/>
    <n v="56.284800000000004"/>
    <n v="823.67999999999984"/>
  </r>
  <r>
    <s v="HILAA"/>
    <s v="HILARIÓN-Abastos"/>
    <x v="6"/>
    <x v="5"/>
    <n v="4"/>
    <x v="3"/>
    <n v="10498"/>
    <x v="20"/>
    <d v="2012-02-27T00:00:00"/>
    <x v="17"/>
    <n v="1"/>
    <x v="0"/>
    <n v="24"/>
    <s v="Guaraná Fantástica"/>
    <n v="22.5"/>
    <n v="46"/>
    <n v="1035"/>
    <n v="0.08"/>
    <n v="952.2"/>
    <n v="1.9044000000000001"/>
    <n v="82.799999999999955"/>
  </r>
  <r>
    <s v="HILAA"/>
    <s v="HILARIÓN-Abastos"/>
    <x v="6"/>
    <x v="5"/>
    <n v="4"/>
    <x v="3"/>
    <n v="10498"/>
    <x v="20"/>
    <d v="2012-02-27T00:00:00"/>
    <x v="17"/>
    <n v="8"/>
    <x v="3"/>
    <n v="40"/>
    <s v="Boston Crab Meat"/>
    <n v="92"/>
    <n v="56"/>
    <n v="5152"/>
    <n v="0.19"/>
    <n v="4173.12"/>
    <n v="75.116160000000008"/>
    <n v="978.88000000000011"/>
  </r>
  <r>
    <s v="HILAA"/>
    <s v="HILARIÓN-Abastos"/>
    <x v="6"/>
    <x v="5"/>
    <n v="4"/>
    <x v="3"/>
    <n v="10498"/>
    <x v="20"/>
    <d v="2012-02-27T00:00:00"/>
    <x v="17"/>
    <n v="5"/>
    <x v="4"/>
    <n v="42"/>
    <s v="Singaporean Hokkien Fried Mee"/>
    <n v="70"/>
    <n v="96"/>
    <n v="6720"/>
    <n v="0.2"/>
    <n v="5376"/>
    <n v="134.4"/>
    <n v="1344"/>
  </r>
  <r>
    <s v="LILAS"/>
    <s v="LILA-Supermercado"/>
    <x v="21"/>
    <x v="5"/>
    <n v="5"/>
    <x v="1"/>
    <n v="10499"/>
    <x v="21"/>
    <d v="2012-02-28T00:00:00"/>
    <x v="19"/>
    <n v="7"/>
    <x v="5"/>
    <n v="28"/>
    <s v="Rössle Sauerkraut"/>
    <n v="228"/>
    <n v="9"/>
    <n v="2052"/>
    <n v="0.15"/>
    <n v="1744.2"/>
    <n v="5.2326000000000006"/>
    <n v="307.79999999999995"/>
  </r>
  <r>
    <s v="LILAS"/>
    <s v="LILA-Supermercado"/>
    <x v="21"/>
    <x v="5"/>
    <n v="5"/>
    <x v="1"/>
    <n v="10499"/>
    <x v="21"/>
    <d v="2012-02-28T00:00:00"/>
    <x v="19"/>
    <n v="3"/>
    <x v="1"/>
    <n v="49"/>
    <s v="Maxilaku"/>
    <n v="100"/>
    <n v="55"/>
    <n v="5500"/>
    <n v="0.17"/>
    <n v="4565"/>
    <n v="95.864999999999995"/>
    <n v="935"/>
  </r>
  <r>
    <s v="LAMAI"/>
    <s v="La maison d'Asie"/>
    <x v="18"/>
    <x v="1"/>
    <n v="6"/>
    <x v="7"/>
    <n v="10500"/>
    <x v="22"/>
    <d v="2012-03-01T00:00:00"/>
    <x v="20"/>
    <n v="2"/>
    <x v="2"/>
    <n v="15"/>
    <s v="Genen Shouyu"/>
    <n v="77.5"/>
    <n v="60"/>
    <n v="4650"/>
    <n v="0.06"/>
    <n v="4371"/>
    <n v="113.646"/>
    <n v="279"/>
  </r>
  <r>
    <s v="LAMAI"/>
    <s v="La maison d'Asie"/>
    <x v="18"/>
    <x v="1"/>
    <n v="6"/>
    <x v="7"/>
    <n v="10500"/>
    <x v="22"/>
    <d v="2012-03-01T00:00:00"/>
    <x v="20"/>
    <n v="7"/>
    <x v="5"/>
    <n v="28"/>
    <s v="Rössle Sauerkraut"/>
    <n v="228"/>
    <n v="4"/>
    <n v="912"/>
    <n v="-0.02"/>
    <n v="930.24"/>
    <n v="16.744319999999998"/>
    <n v="-18.240000000000009"/>
  </r>
  <r>
    <s v="BLAUS"/>
    <s v="Les Douceurs du Maghreb"/>
    <x v="22"/>
    <x v="8"/>
    <n v="2"/>
    <x v="5"/>
    <n v="10501"/>
    <x v="22"/>
    <d v="2012-03-01T00:00:00"/>
    <x v="19"/>
    <n v="6"/>
    <x v="7"/>
    <n v="54"/>
    <s v="Tourtière"/>
    <n v="37.25"/>
    <n v="60"/>
    <n v="2235"/>
    <n v="0"/>
    <n v="2235"/>
    <n v="37.994999999999997"/>
    <n v="0"/>
  </r>
  <r>
    <s v="PERIC"/>
    <s v="Pericles Comidas clásicas"/>
    <x v="4"/>
    <x v="3"/>
    <n v="1"/>
    <x v="2"/>
    <n v="10502"/>
    <x v="23"/>
    <d v="2012-03-02T00:00:00"/>
    <x v="21"/>
    <n v="8"/>
    <x v="3"/>
    <n v="45"/>
    <s v="Røgede sild"/>
    <n v="47.5"/>
    <n v="20"/>
    <n v="950"/>
    <n v="7.0000000000000007E-2"/>
    <n v="883.49999999999989"/>
    <n v="2.6504999999999996"/>
    <n v="66.500000000000114"/>
  </r>
  <r>
    <s v="PERIC"/>
    <s v="Pericles Comidas clásicas"/>
    <x v="4"/>
    <x v="3"/>
    <n v="1"/>
    <x v="2"/>
    <n v="10502"/>
    <x v="23"/>
    <d v="2012-03-02T00:00:00"/>
    <x v="21"/>
    <n v="6"/>
    <x v="7"/>
    <n v="53"/>
    <s v="Perth Pasties"/>
    <n v="164"/>
    <n v="74"/>
    <n v="12136"/>
    <n v="0.05"/>
    <n v="11529.199999999999"/>
    <n v="345.87599999999992"/>
    <n v="606.80000000000109"/>
  </r>
  <r>
    <s v="PERIC"/>
    <s v="Pericles Comidas clásicas"/>
    <x v="4"/>
    <x v="3"/>
    <n v="1"/>
    <x v="2"/>
    <n v="10502"/>
    <x v="23"/>
    <d v="2012-03-02T00:00:00"/>
    <x v="21"/>
    <n v="1"/>
    <x v="0"/>
    <n v="67"/>
    <s v="Laughing Lumberjack Lager"/>
    <n v="70"/>
    <n v="77"/>
    <n v="5390"/>
    <n v="0.14000000000000001"/>
    <n v="4635.3999999999996"/>
    <n v="78.801799999999986"/>
    <n v="754.60000000000036"/>
  </r>
  <r>
    <s v="HUNGO"/>
    <s v="Hungry Owl All-Night Grocers"/>
    <x v="23"/>
    <x v="11"/>
    <n v="6"/>
    <x v="7"/>
    <n v="10503"/>
    <x v="24"/>
    <d v="2012-03-03T00:00:00"/>
    <x v="19"/>
    <n v="7"/>
    <x v="5"/>
    <n v="14"/>
    <s v="Tofu"/>
    <n v="116.25"/>
    <n v="14"/>
    <n v="1627.5"/>
    <n v="0.04"/>
    <n v="1562.3999999999999"/>
    <n v="4.6871999999999998"/>
    <n v="65.100000000000136"/>
  </r>
  <r>
    <s v="HUNGO"/>
    <s v="Hungry Owl All-Night Grocers"/>
    <x v="23"/>
    <x v="11"/>
    <n v="6"/>
    <x v="7"/>
    <n v="10503"/>
    <x v="24"/>
    <d v="2012-03-03T00:00:00"/>
    <x v="19"/>
    <n v="2"/>
    <x v="2"/>
    <n v="65"/>
    <s v="Louisiana Fiery Hot Pepper Sauce"/>
    <n v="105.25"/>
    <n v="34"/>
    <n v="3578.5"/>
    <n v="0.05"/>
    <n v="3399.5749999999998"/>
    <n v="115.58554999999998"/>
    <n v="178.92500000000018"/>
  </r>
  <r>
    <s v="WHITC"/>
    <s v="White Clover Markets"/>
    <x v="0"/>
    <x v="0"/>
    <n v="5"/>
    <x v="1"/>
    <n v="10504"/>
    <x v="24"/>
    <d v="2012-03-03T00:00:00"/>
    <x v="22"/>
    <n v="1"/>
    <x v="0"/>
    <n v="2"/>
    <s v="Chang"/>
    <n v="95"/>
    <n v="73"/>
    <n v="6935"/>
    <n v="0.18"/>
    <n v="5686.7000000000007"/>
    <n v="85.300500000000014"/>
    <n v="1248.2999999999993"/>
  </r>
  <r>
    <s v="WHITC"/>
    <s v="White Clover Markets"/>
    <x v="0"/>
    <x v="0"/>
    <n v="5"/>
    <x v="1"/>
    <n v="10504"/>
    <x v="24"/>
    <d v="2012-03-03T00:00:00"/>
    <x v="22"/>
    <n v="3"/>
    <x v="1"/>
    <n v="21"/>
    <s v="Sir Rodney's Scones"/>
    <n v="50"/>
    <n v="71"/>
    <n v="3550"/>
    <n v="0.13"/>
    <n v="3088.5"/>
    <n v="27.796500000000002"/>
    <n v="461.5"/>
  </r>
  <r>
    <s v="WHITC"/>
    <s v="White Clover Markets"/>
    <x v="0"/>
    <x v="0"/>
    <n v="5"/>
    <x v="1"/>
    <n v="10504"/>
    <x v="24"/>
    <d v="2012-03-03T00:00:00"/>
    <x v="22"/>
    <n v="6"/>
    <x v="7"/>
    <n v="53"/>
    <s v="Perth Pasties"/>
    <n v="164"/>
    <n v="70"/>
    <n v="11480"/>
    <n v="0.03"/>
    <n v="11135.6"/>
    <n v="189.30520000000001"/>
    <n v="344.39999999999964"/>
  </r>
  <r>
    <s v="WHITC"/>
    <s v="White Clover Markets"/>
    <x v="0"/>
    <x v="0"/>
    <n v="5"/>
    <x v="1"/>
    <n v="10504"/>
    <x v="24"/>
    <d v="2012-03-03T00:00:00"/>
    <x v="22"/>
    <n v="2"/>
    <x v="2"/>
    <n v="61"/>
    <s v="Sirop d'érable"/>
    <n v="142.5"/>
    <n v="98"/>
    <n v="13965"/>
    <n v="-0.02"/>
    <n v="14244.300000000001"/>
    <n v="0"/>
    <n v="-279.30000000000109"/>
  </r>
  <r>
    <s v="MEREP"/>
    <s v="Mère Paillarde"/>
    <x v="24"/>
    <x v="10"/>
    <n v="3"/>
    <x v="6"/>
    <n v="10505"/>
    <x v="25"/>
    <d v="2012-03-06T00:00:00"/>
    <x v="23"/>
    <n v="3"/>
    <x v="1"/>
    <n v="62"/>
    <s v="Tarte au sucre"/>
    <n v="246.5"/>
    <n v="81"/>
    <n v="19966.5"/>
    <n v="0.08"/>
    <n v="18369.18"/>
    <n v="624.55211999999995"/>
    <n v="1597.3199999999997"/>
  </r>
  <r>
    <s v="KOENE"/>
    <s v="Belaid SAS"/>
    <x v="15"/>
    <x v="8"/>
    <n v="2"/>
    <x v="5"/>
    <n v="10506"/>
    <x v="26"/>
    <d v="2012-03-07T00:00:00"/>
    <x v="24"/>
    <n v="3"/>
    <x v="1"/>
    <n v="25"/>
    <s v="NuNuCa Nuß-Nougat-Creme"/>
    <n v="70"/>
    <n v="99"/>
    <n v="6930"/>
    <n v="0.14000000000000001"/>
    <n v="5959.8"/>
    <n v="166.87439999999998"/>
    <n v="970.19999999999982"/>
  </r>
  <r>
    <s v="KOENE"/>
    <s v="Belaid SAS"/>
    <x v="15"/>
    <x v="8"/>
    <n v="2"/>
    <x v="5"/>
    <n v="10506"/>
    <x v="26"/>
    <d v="2012-03-07T00:00:00"/>
    <x v="24"/>
    <n v="1"/>
    <x v="0"/>
    <n v="70"/>
    <s v="Outback Lager"/>
    <n v="75"/>
    <n v="22"/>
    <n v="1650"/>
    <n v="-0.03"/>
    <n v="1699.5"/>
    <n v="56.083500000000001"/>
    <n v="-49.5"/>
  </r>
  <r>
    <s v="ANTON"/>
    <s v="Antonio Moreno Taquería"/>
    <x v="4"/>
    <x v="3"/>
    <n v="8"/>
    <x v="8"/>
    <n v="10507"/>
    <x v="26"/>
    <d v="2012-03-07T00:00:00"/>
    <x v="25"/>
    <n v="1"/>
    <x v="0"/>
    <n v="43"/>
    <s v="Ipoh Coffee"/>
    <n v="230"/>
    <n v="29"/>
    <n v="6670"/>
    <n v="7.0000000000000007E-2"/>
    <n v="6203.0999999999995"/>
    <n v="99.249599999999987"/>
    <n v="466.90000000000055"/>
  </r>
  <r>
    <s v="ANTON"/>
    <s v="Antonio Moreno Taquería"/>
    <x v="4"/>
    <x v="3"/>
    <n v="8"/>
    <x v="8"/>
    <n v="10507"/>
    <x v="26"/>
    <d v="2012-03-07T00:00:00"/>
    <x v="25"/>
    <n v="3"/>
    <x v="1"/>
    <n v="48"/>
    <s v="Chocolade"/>
    <n v="63.75"/>
    <n v="25"/>
    <n v="1593.75"/>
    <n v="0.18"/>
    <n v="1306.875"/>
    <n v="43.126874999999998"/>
    <n v="286.875"/>
  </r>
  <r>
    <s v="OTTIK"/>
    <s v="Exotic Products"/>
    <x v="20"/>
    <x v="8"/>
    <n v="7"/>
    <x v="0"/>
    <n v="10508"/>
    <x v="27"/>
    <d v="2012-03-08T00:00:00"/>
    <x v="26"/>
    <n v="8"/>
    <x v="3"/>
    <n v="13"/>
    <s v="Konbu"/>
    <n v="30"/>
    <n v="85"/>
    <n v="2550"/>
    <n v="0.01"/>
    <n v="2524.5"/>
    <n v="32.8185"/>
    <n v="25.5"/>
  </r>
  <r>
    <s v="OTTIK"/>
    <s v="Exotic Products"/>
    <x v="20"/>
    <x v="8"/>
    <n v="7"/>
    <x v="0"/>
    <n v="10508"/>
    <x v="27"/>
    <d v="2012-03-08T00:00:00"/>
    <x v="26"/>
    <n v="1"/>
    <x v="0"/>
    <n v="39"/>
    <s v="Chartreuse verte"/>
    <n v="90"/>
    <n v="70"/>
    <n v="6300"/>
    <n v="0.01"/>
    <n v="6237"/>
    <n v="199.584"/>
    <n v="63"/>
  </r>
  <r>
    <s v="BLAUS"/>
    <s v="Les Douceurs du Maghreb"/>
    <x v="22"/>
    <x v="8"/>
    <n v="5"/>
    <x v="1"/>
    <n v="10509"/>
    <x v="28"/>
    <d v="2012-03-09T00:00:00"/>
    <x v="21"/>
    <n v="7"/>
    <x v="5"/>
    <n v="28"/>
    <s v="Rössle Sauerkraut"/>
    <n v="228"/>
    <n v="49"/>
    <n v="11172"/>
    <n v="0.06"/>
    <n v="10501.68"/>
    <n v="367.55879999999996"/>
    <n v="670.31999999999971"/>
  </r>
  <r>
    <s v="SAVEA"/>
    <s v="Save-a-lot Markets"/>
    <x v="25"/>
    <x v="0"/>
    <n v="6"/>
    <x v="7"/>
    <n v="10510"/>
    <x v="29"/>
    <d v="2012-03-10T00:00:00"/>
    <x v="27"/>
    <n v="6"/>
    <x v="7"/>
    <n v="29"/>
    <s v="Thüringer Rostbratwurst"/>
    <n v="618.95000000000005"/>
    <n v="85"/>
    <n v="52610.750000000007"/>
    <n v="0.09"/>
    <n v="47875.782500000008"/>
    <n v="1436.2734750000004"/>
    <n v="4734.9674999999988"/>
  </r>
  <r>
    <s v="SAVEA"/>
    <s v="Save-a-lot Markets"/>
    <x v="25"/>
    <x v="0"/>
    <n v="6"/>
    <x v="7"/>
    <n v="10510"/>
    <x v="29"/>
    <d v="2012-03-10T00:00:00"/>
    <x v="27"/>
    <n v="1"/>
    <x v="0"/>
    <n v="75"/>
    <s v="Rhönbräu Klosterbier"/>
    <n v="38.75"/>
    <n v="97"/>
    <n v="3758.75"/>
    <n v="0.04"/>
    <n v="3608.4"/>
    <n v="93.818400000000011"/>
    <n v="150.34999999999991"/>
  </r>
  <r>
    <s v="BONAP"/>
    <s v="Bon app'"/>
    <x v="1"/>
    <x v="1"/>
    <n v="5"/>
    <x v="1"/>
    <n v="10511"/>
    <x v="29"/>
    <d v="2012-03-10T00:00:00"/>
    <x v="23"/>
    <n v="2"/>
    <x v="2"/>
    <n v="4"/>
    <s v="Chef Anton's Cajun Seasoning"/>
    <n v="110"/>
    <n v="12"/>
    <n v="1320"/>
    <n v="0.05"/>
    <n v="1254"/>
    <n v="13.794"/>
    <n v="66"/>
  </r>
  <r>
    <s v="BONAP"/>
    <s v="Bon app'"/>
    <x v="1"/>
    <x v="1"/>
    <n v="5"/>
    <x v="1"/>
    <n v="10511"/>
    <x v="29"/>
    <d v="2012-03-10T00:00:00"/>
    <x v="23"/>
    <n v="7"/>
    <x v="5"/>
    <n v="7"/>
    <s v="Uncle Bob's Organic Dried Pears"/>
    <n v="150"/>
    <n v="73"/>
    <n v="10950"/>
    <n v="0.04"/>
    <n v="10512"/>
    <n v="252.28800000000001"/>
    <n v="438"/>
  </r>
  <r>
    <s v="BONAP"/>
    <s v="Bon app'"/>
    <x v="1"/>
    <x v="1"/>
    <n v="5"/>
    <x v="1"/>
    <n v="10511"/>
    <x v="29"/>
    <d v="2012-03-10T00:00:00"/>
    <x v="23"/>
    <n v="2"/>
    <x v="2"/>
    <n v="8"/>
    <s v="Northwoods Cranberry Sauce"/>
    <n v="200"/>
    <n v="36"/>
    <n v="7200"/>
    <n v="0.2"/>
    <n v="5760"/>
    <n v="103.68"/>
    <n v="1440"/>
  </r>
  <r>
    <s v="FAMIA"/>
    <s v="Familia Arquibaldo"/>
    <x v="14"/>
    <x v="7"/>
    <n v="8"/>
    <x v="8"/>
    <n v="10512"/>
    <x v="30"/>
    <d v="2012-03-13T00:00:00"/>
    <x v="28"/>
    <n v="1"/>
    <x v="0"/>
    <n v="24"/>
    <s v="Guaraná Fantástica"/>
    <n v="22.5"/>
    <n v="88"/>
    <n v="1980"/>
    <n v="0.15"/>
    <n v="1683"/>
    <n v="20.196000000000002"/>
    <n v="297"/>
  </r>
  <r>
    <s v="FAMIA"/>
    <s v="Familia Arquibaldo"/>
    <x v="14"/>
    <x v="7"/>
    <n v="8"/>
    <x v="8"/>
    <n v="10512"/>
    <x v="30"/>
    <d v="2012-03-13T00:00:00"/>
    <x v="28"/>
    <n v="8"/>
    <x v="3"/>
    <n v="46"/>
    <s v="Spegesild"/>
    <n v="60"/>
    <n v="78"/>
    <n v="4680"/>
    <n v="0.06"/>
    <n v="4399.2"/>
    <n v="65.988"/>
    <n v="280.80000000000018"/>
  </r>
  <r>
    <s v="FAMIA"/>
    <s v="Familia Arquibaldo"/>
    <x v="14"/>
    <x v="7"/>
    <n v="8"/>
    <x v="8"/>
    <n v="10512"/>
    <x v="30"/>
    <d v="2012-03-13T00:00:00"/>
    <x v="28"/>
    <n v="3"/>
    <x v="1"/>
    <n v="47"/>
    <s v="Zaanse koeken"/>
    <n v="47.5"/>
    <n v="85"/>
    <n v="4037.5"/>
    <n v="0.03"/>
    <n v="3916.375"/>
    <n v="50.912875"/>
    <n v="121.125"/>
  </r>
  <r>
    <s v="FAMIA"/>
    <s v="Familia Arquibaldo"/>
    <x v="14"/>
    <x v="7"/>
    <n v="8"/>
    <x v="8"/>
    <n v="10512"/>
    <x v="30"/>
    <d v="2012-03-13T00:00:00"/>
    <x v="28"/>
    <n v="4"/>
    <x v="6"/>
    <n v="60"/>
    <s v="Camembert Pierrot"/>
    <n v="170"/>
    <n v="1"/>
    <n v="170"/>
    <n v="0.08"/>
    <n v="156.4"/>
    <n v="1.0948"/>
    <n v="13.599999999999994"/>
  </r>
  <r>
    <s v="WANDK"/>
    <s v="Spécialités du Maroc"/>
    <x v="20"/>
    <x v="8"/>
    <n v="8"/>
    <x v="8"/>
    <n v="10513"/>
    <x v="31"/>
    <d v="2012-03-28T00:00:00"/>
    <x v="27"/>
    <n v="3"/>
    <x v="1"/>
    <n v="21"/>
    <s v="Sir Rodney's Scones"/>
    <n v="50"/>
    <n v="66"/>
    <n v="3300"/>
    <n v="0"/>
    <n v="3300"/>
    <n v="59.4"/>
    <n v="0"/>
  </r>
  <r>
    <s v="WANDK"/>
    <s v="Spécialités du Maroc"/>
    <x v="20"/>
    <x v="8"/>
    <n v="8"/>
    <x v="8"/>
    <n v="10513"/>
    <x v="31"/>
    <d v="2012-03-28T00:00:00"/>
    <x v="27"/>
    <n v="4"/>
    <x v="6"/>
    <n v="32"/>
    <s v="Mascarpone Fabioli"/>
    <n v="160"/>
    <n v="9"/>
    <n v="1440"/>
    <n v="0.11"/>
    <n v="1281.5999999999999"/>
    <n v="7.6895999999999995"/>
    <n v="158.40000000000009"/>
  </r>
  <r>
    <s v="WANDK"/>
    <s v="Spécialités du Maroc"/>
    <x v="20"/>
    <x v="8"/>
    <n v="8"/>
    <x v="8"/>
    <n v="10513"/>
    <x v="31"/>
    <d v="2012-03-28T00:00:00"/>
    <x v="27"/>
    <n v="2"/>
    <x v="2"/>
    <n v="61"/>
    <s v="Sirop d'érable"/>
    <n v="142.5"/>
    <n v="79"/>
    <n v="11257.5"/>
    <n v="0.04"/>
    <n v="10807.199999999999"/>
    <n v="280.98719999999997"/>
    <n v="450.30000000000109"/>
  </r>
  <r>
    <s v="ERNSH"/>
    <s v="Ernst Handel"/>
    <x v="26"/>
    <x v="9"/>
    <n v="3"/>
    <x v="6"/>
    <n v="10514"/>
    <x v="31"/>
    <d v="2012-03-14T00:00:00"/>
    <x v="29"/>
    <n v="3"/>
    <x v="1"/>
    <n v="20"/>
    <s v="Sir Rodney's Marmalade"/>
    <n v="405"/>
    <n v="2"/>
    <n v="810"/>
    <n v="0"/>
    <n v="810"/>
    <n v="12.15"/>
    <n v="0"/>
  </r>
  <r>
    <s v="ERNSH"/>
    <s v="Ernst Handel"/>
    <x v="26"/>
    <x v="9"/>
    <n v="3"/>
    <x v="6"/>
    <n v="10514"/>
    <x v="31"/>
    <d v="2012-03-14T00:00:00"/>
    <x v="29"/>
    <n v="7"/>
    <x v="5"/>
    <n v="28"/>
    <s v="Rössle Sauerkraut"/>
    <n v="228"/>
    <n v="16"/>
    <n v="3648"/>
    <n v="0"/>
    <n v="3648"/>
    <n v="116.736"/>
    <n v="0"/>
  </r>
  <r>
    <s v="ERNSH"/>
    <s v="Ernst Handel"/>
    <x v="26"/>
    <x v="9"/>
    <n v="3"/>
    <x v="6"/>
    <n v="10514"/>
    <x v="31"/>
    <d v="2012-03-14T00:00:00"/>
    <x v="29"/>
    <n v="5"/>
    <x v="4"/>
    <n v="56"/>
    <s v="Gnocchi di nonna Alice"/>
    <n v="190"/>
    <n v="62"/>
    <n v="11780"/>
    <n v="0.1"/>
    <n v="10602"/>
    <n v="254.44800000000001"/>
    <n v="1178"/>
  </r>
  <r>
    <s v="ERNSH"/>
    <s v="Ernst Handel"/>
    <x v="26"/>
    <x v="9"/>
    <n v="3"/>
    <x v="6"/>
    <n v="10514"/>
    <x v="31"/>
    <d v="2012-03-14T00:00:00"/>
    <x v="29"/>
    <n v="2"/>
    <x v="2"/>
    <n v="65"/>
    <s v="Louisiana Fiery Hot Pepper Sauce"/>
    <n v="105.25"/>
    <n v="81"/>
    <n v="8525.25"/>
    <n v="0.11"/>
    <n v="7587.4724999999999"/>
    <n v="204.86175750000001"/>
    <n v="937.77750000000015"/>
  </r>
  <r>
    <s v="ERNSH"/>
    <s v="Ernst Handel"/>
    <x v="26"/>
    <x v="9"/>
    <n v="3"/>
    <x v="6"/>
    <n v="10514"/>
    <x v="31"/>
    <d v="2012-03-14T00:00:00"/>
    <x v="29"/>
    <n v="1"/>
    <x v="0"/>
    <n v="75"/>
    <s v="Rhönbräu Klosterbier"/>
    <n v="38.75"/>
    <n v="7"/>
    <n v="271.25"/>
    <n v="7.0000000000000007E-2"/>
    <n v="252.26249999999999"/>
    <n v="3.2794124999999998"/>
    <n v="18.987500000000011"/>
  </r>
  <r>
    <s v="QUICK"/>
    <s v="Bensaïd SA"/>
    <x v="27"/>
    <x v="8"/>
    <n v="1"/>
    <x v="2"/>
    <n v="10515"/>
    <x v="32"/>
    <d v="2012-03-01T00:00:00"/>
    <x v="30"/>
    <n v="6"/>
    <x v="7"/>
    <n v="9"/>
    <s v="Mishi Kobe Niku"/>
    <n v="485"/>
    <n v="20"/>
    <n v="9700"/>
    <n v="0.1"/>
    <n v="8730"/>
    <n v="200.79"/>
    <n v="970"/>
  </r>
  <r>
    <s v="QUICK"/>
    <s v="Bensaïd SA"/>
    <x v="27"/>
    <x v="8"/>
    <n v="1"/>
    <x v="2"/>
    <n v="10515"/>
    <x v="32"/>
    <d v="2012-03-01T00:00:00"/>
    <x v="30"/>
    <n v="3"/>
    <x v="1"/>
    <n v="16"/>
    <s v="Pavlova"/>
    <n v="87.25"/>
    <n v="41"/>
    <n v="3577.25"/>
    <n v="-0.03"/>
    <n v="3684.5675000000001"/>
    <n v="92.1141875"/>
    <n v="-107.31750000000011"/>
  </r>
  <r>
    <s v="QUICK"/>
    <s v="Bensaïd SA"/>
    <x v="27"/>
    <x v="8"/>
    <n v="1"/>
    <x v="2"/>
    <n v="10515"/>
    <x v="32"/>
    <d v="2012-03-01T00:00:00"/>
    <x v="30"/>
    <n v="3"/>
    <x v="1"/>
    <n v="27"/>
    <s v="Schoggi Schokolade"/>
    <n v="219.5"/>
    <n v="43"/>
    <n v="9438.5"/>
    <n v="-0.02"/>
    <n v="9627.27"/>
    <n v="182.91812999999999"/>
    <n v="-188.77000000000044"/>
  </r>
  <r>
    <s v="QUICK"/>
    <s v="Bensaïd SA"/>
    <x v="27"/>
    <x v="8"/>
    <n v="1"/>
    <x v="2"/>
    <n v="10515"/>
    <x v="32"/>
    <d v="2012-03-01T00:00:00"/>
    <x v="30"/>
    <n v="4"/>
    <x v="6"/>
    <n v="33"/>
    <s v="Geitost"/>
    <n v="12.5"/>
    <n v="39"/>
    <n v="487.5"/>
    <n v="0.2"/>
    <n v="390"/>
    <n v="2.73"/>
    <n v="97.5"/>
  </r>
  <r>
    <s v="QUICK"/>
    <s v="Bensaïd SA"/>
    <x v="27"/>
    <x v="8"/>
    <n v="1"/>
    <x v="2"/>
    <n v="10515"/>
    <x v="32"/>
    <d v="2012-03-01T00:00:00"/>
    <x v="30"/>
    <n v="4"/>
    <x v="6"/>
    <n v="60"/>
    <s v="Camembert Pierrot"/>
    <n v="170"/>
    <n v="11"/>
    <n v="1870"/>
    <n v="0.03"/>
    <n v="1813.8999999999999"/>
    <n v="25.394599999999997"/>
    <n v="56.100000000000136"/>
  </r>
  <r>
    <s v="HUNGO"/>
    <s v="Hungry Owl All-Night Grocers"/>
    <x v="23"/>
    <x v="11"/>
    <n v="1"/>
    <x v="2"/>
    <n v="10516"/>
    <x v="33"/>
    <d v="2012-03-16T00:00:00"/>
    <x v="31"/>
    <n v="8"/>
    <x v="3"/>
    <n v="18"/>
    <s v="Carnarvon Tigers"/>
    <n v="312.5"/>
    <n v="54"/>
    <n v="16875"/>
    <n v="0.08"/>
    <n v="15525"/>
    <n v="77.625"/>
    <n v="1350"/>
  </r>
  <r>
    <s v="HUNGO"/>
    <s v="Hungry Owl All-Night Grocers"/>
    <x v="23"/>
    <x v="11"/>
    <n v="1"/>
    <x v="2"/>
    <n v="10516"/>
    <x v="33"/>
    <d v="2012-03-16T00:00:00"/>
    <x v="31"/>
    <n v="8"/>
    <x v="3"/>
    <n v="41"/>
    <s v="Jack's New England Clam Chowder"/>
    <n v="48.25"/>
    <n v="89"/>
    <n v="4294.25"/>
    <n v="0"/>
    <n v="4294.25"/>
    <n v="42.942500000000003"/>
    <n v="0"/>
  </r>
  <r>
    <s v="HUNGO"/>
    <s v="Hungry Owl All-Night Grocers"/>
    <x v="23"/>
    <x v="11"/>
    <n v="1"/>
    <x v="2"/>
    <n v="10516"/>
    <x v="33"/>
    <d v="2012-03-16T00:00:00"/>
    <x v="31"/>
    <n v="5"/>
    <x v="4"/>
    <n v="42"/>
    <s v="Singaporean Hokkien Fried Mee"/>
    <n v="70"/>
    <n v="46"/>
    <n v="3220"/>
    <n v="0.11"/>
    <n v="2865.8"/>
    <n v="71.644999999999996"/>
    <n v="354.19999999999982"/>
  </r>
  <r>
    <s v="NORTS"/>
    <s v="North/South"/>
    <x v="2"/>
    <x v="2"/>
    <n v="3"/>
    <x v="6"/>
    <n v="10517"/>
    <x v="33"/>
    <d v="2012-03-16T00:00:00"/>
    <x v="21"/>
    <n v="5"/>
    <x v="4"/>
    <n v="52"/>
    <s v="Filo Mix"/>
    <n v="35"/>
    <n v="91"/>
    <n v="3185"/>
    <n v="0.08"/>
    <n v="2930.2000000000003"/>
    <n v="96.696600000000004"/>
    <n v="254.79999999999973"/>
  </r>
  <r>
    <s v="NORTS"/>
    <s v="North/South"/>
    <x v="2"/>
    <x v="2"/>
    <n v="3"/>
    <x v="6"/>
    <n v="10517"/>
    <x v="33"/>
    <d v="2012-03-16T00:00:00"/>
    <x v="21"/>
    <n v="4"/>
    <x v="6"/>
    <n v="59"/>
    <s v="Raclette Courdavault"/>
    <n v="275"/>
    <n v="80"/>
    <n v="22000"/>
    <n v="0.01"/>
    <n v="21780"/>
    <n v="283.14"/>
    <n v="220"/>
  </r>
  <r>
    <s v="NORTS"/>
    <s v="North/South"/>
    <x v="2"/>
    <x v="2"/>
    <n v="3"/>
    <x v="6"/>
    <n v="10517"/>
    <x v="33"/>
    <d v="2012-03-16T00:00:00"/>
    <x v="21"/>
    <n v="1"/>
    <x v="0"/>
    <n v="70"/>
    <s v="Outback Lager"/>
    <n v="75"/>
    <n v="25"/>
    <n v="1875"/>
    <n v="-0.02"/>
    <n v="1912.5"/>
    <n v="53.55"/>
    <n v="-37.5"/>
  </r>
  <r>
    <s v="TORTU"/>
    <s v="Tortuga Restaurante"/>
    <x v="4"/>
    <x v="3"/>
    <n v="5"/>
    <x v="1"/>
    <n v="10518"/>
    <x v="34"/>
    <d v="2012-03-03T00:00:00"/>
    <x v="32"/>
    <n v="1"/>
    <x v="0"/>
    <n v="24"/>
    <s v="Guaraná Fantástica"/>
    <n v="22.5"/>
    <n v="11"/>
    <n v="247.5"/>
    <n v="-0.01"/>
    <n v="249.97499999999999"/>
    <n v="0.249975"/>
    <n v="-2.4749999999999943"/>
  </r>
  <r>
    <s v="TORTU"/>
    <s v="Tortuga Restaurante"/>
    <x v="4"/>
    <x v="3"/>
    <n v="5"/>
    <x v="1"/>
    <n v="10518"/>
    <x v="34"/>
    <d v="2012-03-03T00:00:00"/>
    <x v="32"/>
    <n v="1"/>
    <x v="0"/>
    <n v="38"/>
    <s v="Côte de Blaye"/>
    <n v="1317.5"/>
    <n v="85"/>
    <n v="111987.5"/>
    <n v="0.05"/>
    <n v="106388.125"/>
    <n v="851.10500000000002"/>
    <n v="5599.375"/>
  </r>
  <r>
    <s v="TORTU"/>
    <s v="Tortuga Restaurante"/>
    <x v="4"/>
    <x v="3"/>
    <n v="5"/>
    <x v="1"/>
    <n v="10518"/>
    <x v="34"/>
    <d v="2012-03-03T00:00:00"/>
    <x v="32"/>
    <n v="2"/>
    <x v="2"/>
    <n v="44"/>
    <s v="Gula Malacca"/>
    <n v="97.25"/>
    <n v="17"/>
    <n v="1653.25"/>
    <n v="0.15"/>
    <n v="1405.2625"/>
    <n v="1.4052625000000001"/>
    <n v="247.98749999999995"/>
  </r>
  <r>
    <s v="CHOPS"/>
    <s v="Chop-suey Chinese"/>
    <x v="28"/>
    <x v="12"/>
    <n v="6"/>
    <x v="7"/>
    <n v="10519"/>
    <x v="35"/>
    <d v="2012-03-20T00:00:00"/>
    <x v="31"/>
    <n v="8"/>
    <x v="3"/>
    <n v="10"/>
    <s v="Ikura"/>
    <n v="155"/>
    <n v="92"/>
    <n v="14260"/>
    <n v="0"/>
    <n v="14260"/>
    <n v="313.72000000000003"/>
    <n v="0"/>
  </r>
  <r>
    <s v="CHOPS"/>
    <s v="Chop-suey Chinese"/>
    <x v="28"/>
    <x v="12"/>
    <n v="6"/>
    <x v="7"/>
    <n v="10519"/>
    <x v="35"/>
    <d v="2012-03-20T00:00:00"/>
    <x v="31"/>
    <n v="5"/>
    <x v="4"/>
    <n v="56"/>
    <s v="Gnocchi di nonna Alice"/>
    <n v="190"/>
    <n v="33"/>
    <n v="6270"/>
    <n v="7.0000000000000007E-2"/>
    <n v="5831.0999999999995"/>
    <n v="75.804299999999984"/>
    <n v="438.90000000000055"/>
  </r>
  <r>
    <s v="CHOPS"/>
    <s v="Chop-suey Chinese"/>
    <x v="28"/>
    <x v="12"/>
    <n v="6"/>
    <x v="7"/>
    <n v="10519"/>
    <x v="35"/>
    <d v="2012-03-20T00:00:00"/>
    <x v="31"/>
    <n v="4"/>
    <x v="6"/>
    <n v="60"/>
    <s v="Camembert Pierrot"/>
    <n v="170"/>
    <n v="94"/>
    <n v="15980"/>
    <n v="0.14000000000000001"/>
    <n v="13742.8"/>
    <n v="206.142"/>
    <n v="2237.2000000000007"/>
  </r>
  <r>
    <s v="SANTG"/>
    <s v="Santé Gourmet"/>
    <x v="29"/>
    <x v="13"/>
    <n v="8"/>
    <x v="8"/>
    <n v="10520"/>
    <x v="36"/>
    <d v="2012-03-21T00:00:00"/>
    <x v="31"/>
    <n v="1"/>
    <x v="0"/>
    <n v="24"/>
    <s v="Guaraná Fantástica"/>
    <n v="22.5"/>
    <n v="24"/>
    <n v="540"/>
    <n v="0.02"/>
    <n v="529.20000000000005"/>
    <n v="7.9380000000000006"/>
    <n v="10.799999999999955"/>
  </r>
  <r>
    <s v="SANTG"/>
    <s v="Santé Gourmet"/>
    <x v="29"/>
    <x v="13"/>
    <n v="8"/>
    <x v="8"/>
    <n v="10520"/>
    <x v="36"/>
    <d v="2012-03-21T00:00:00"/>
    <x v="31"/>
    <n v="6"/>
    <x v="7"/>
    <n v="53"/>
    <s v="Perth Pasties"/>
    <n v="164"/>
    <n v="76"/>
    <n v="12464"/>
    <n v="0.04"/>
    <n v="11965.439999999999"/>
    <n v="47.861759999999997"/>
    <n v="498.56000000000131"/>
  </r>
  <r>
    <s v="CACTU"/>
    <s v="Cactus Comidas para llevar"/>
    <x v="30"/>
    <x v="14"/>
    <n v="4"/>
    <x v="3"/>
    <n v="10521"/>
    <x v="36"/>
    <d v="2012-03-21T00:00:00"/>
    <x v="24"/>
    <n v="1"/>
    <x v="0"/>
    <n v="35"/>
    <s v="Steeleye Stout"/>
    <n v="90"/>
    <n v="59"/>
    <n v="5310"/>
    <n v="0.13"/>
    <n v="4619.7"/>
    <n v="120.1122"/>
    <n v="690.30000000000018"/>
  </r>
  <r>
    <s v="CACTU"/>
    <s v="Cactus Comidas para llevar"/>
    <x v="30"/>
    <x v="14"/>
    <n v="4"/>
    <x v="3"/>
    <n v="10521"/>
    <x v="36"/>
    <d v="2012-03-21T00:00:00"/>
    <x v="24"/>
    <n v="8"/>
    <x v="3"/>
    <n v="41"/>
    <s v="Jack's New England Clam Chowder"/>
    <n v="48.25"/>
    <n v="74"/>
    <n v="3570.5"/>
    <n v="0.06"/>
    <n v="3356.27"/>
    <n v="93.975560000000002"/>
    <n v="214.23000000000002"/>
  </r>
  <r>
    <s v="CACTU"/>
    <s v="Cactus Comidas para llevar"/>
    <x v="30"/>
    <x v="14"/>
    <n v="4"/>
    <x v="3"/>
    <n v="10521"/>
    <x v="36"/>
    <d v="2012-03-21T00:00:00"/>
    <x v="24"/>
    <n v="3"/>
    <x v="1"/>
    <n v="68"/>
    <s v="Scottish Longbreads"/>
    <n v="62.5"/>
    <n v="88"/>
    <n v="5500"/>
    <n v="-0.01"/>
    <n v="5555"/>
    <n v="61.104999999999997"/>
    <n v="-55"/>
  </r>
  <r>
    <s v="LEHMS"/>
    <s v="El Khartouri SA"/>
    <x v="20"/>
    <x v="8"/>
    <n v="5"/>
    <x v="1"/>
    <n v="10522"/>
    <x v="37"/>
    <d v="2012-03-22T00:00:00"/>
    <x v="33"/>
    <n v="1"/>
    <x v="0"/>
    <n v="1"/>
    <s v="Chai"/>
    <n v="90"/>
    <n v="59"/>
    <n v="5310"/>
    <n v="0.02"/>
    <n v="5203.8"/>
    <n v="78.057000000000002"/>
    <n v="106.19999999999982"/>
  </r>
  <r>
    <s v="LEHMS"/>
    <s v="El Khartouri SA"/>
    <x v="20"/>
    <x v="8"/>
    <n v="5"/>
    <x v="1"/>
    <n v="10522"/>
    <x v="37"/>
    <d v="2012-03-22T00:00:00"/>
    <x v="33"/>
    <n v="2"/>
    <x v="2"/>
    <n v="8"/>
    <s v="Northwoods Cranberry Sauce"/>
    <n v="200"/>
    <n v="98"/>
    <n v="19600"/>
    <n v="0.13"/>
    <n v="17052"/>
    <n v="0"/>
    <n v="2548"/>
  </r>
  <r>
    <s v="LEHMS"/>
    <s v="El Khartouri SA"/>
    <x v="20"/>
    <x v="8"/>
    <n v="5"/>
    <x v="1"/>
    <n v="10522"/>
    <x v="37"/>
    <d v="2012-03-22T00:00:00"/>
    <x v="33"/>
    <n v="8"/>
    <x v="3"/>
    <n v="30"/>
    <s v="Nord-Ost Matjeshering"/>
    <n v="129.44999999999999"/>
    <n v="10"/>
    <n v="1294.5"/>
    <n v="0.05"/>
    <n v="1229.7749999999999"/>
    <n v="29.514599999999998"/>
    <n v="64.725000000000136"/>
  </r>
  <r>
    <s v="LEHMS"/>
    <s v="El Khartouri SA"/>
    <x v="20"/>
    <x v="8"/>
    <n v="5"/>
    <x v="1"/>
    <n v="10522"/>
    <x v="37"/>
    <d v="2012-03-22T00:00:00"/>
    <x v="33"/>
    <n v="8"/>
    <x v="3"/>
    <n v="40"/>
    <s v="Boston Crab Meat"/>
    <n v="92"/>
    <n v="19"/>
    <n v="1748"/>
    <n v="0.14000000000000001"/>
    <n v="1503.28"/>
    <n v="12.02624"/>
    <n v="244.72000000000003"/>
  </r>
  <r>
    <s v="SEVES"/>
    <s v="Seven Seas Imports"/>
    <x v="2"/>
    <x v="2"/>
    <n v="8"/>
    <x v="8"/>
    <n v="10523"/>
    <x v="38"/>
    <d v="2012-03-23T00:00:00"/>
    <x v="34"/>
    <n v="6"/>
    <x v="7"/>
    <n v="17"/>
    <s v="Alice Mutton"/>
    <n v="195"/>
    <n v="36"/>
    <n v="7020"/>
    <n v="-0.02"/>
    <n v="7160.4000000000005"/>
    <n v="128.88720000000001"/>
    <n v="-140.40000000000055"/>
  </r>
  <r>
    <s v="SEVES"/>
    <s v="Seven Seas Imports"/>
    <x v="2"/>
    <x v="2"/>
    <n v="8"/>
    <x v="8"/>
    <n v="10523"/>
    <x v="38"/>
    <d v="2012-03-23T00:00:00"/>
    <x v="34"/>
    <n v="3"/>
    <x v="1"/>
    <n v="20"/>
    <s v="Sir Rodney's Marmalade"/>
    <n v="405"/>
    <n v="65"/>
    <n v="26325"/>
    <n v="0.02"/>
    <n v="25798.5"/>
    <n v="799.75350000000003"/>
    <n v="526.5"/>
  </r>
  <r>
    <s v="SEVES"/>
    <s v="Seven Seas Imports"/>
    <x v="2"/>
    <x v="2"/>
    <n v="8"/>
    <x v="8"/>
    <n v="10523"/>
    <x v="38"/>
    <d v="2012-03-23T00:00:00"/>
    <x v="34"/>
    <n v="8"/>
    <x v="3"/>
    <n v="37"/>
    <s v="Gravad lax"/>
    <n v="130"/>
    <n v="58"/>
    <n v="7540"/>
    <n v="0.09"/>
    <n v="6861.4000000000005"/>
    <n v="109.78240000000001"/>
    <n v="678.59999999999945"/>
  </r>
  <r>
    <s v="SEVES"/>
    <s v="Seven Seas Imports"/>
    <x v="2"/>
    <x v="2"/>
    <n v="8"/>
    <x v="8"/>
    <n v="10523"/>
    <x v="38"/>
    <d v="2012-03-23T00:00:00"/>
    <x v="34"/>
    <n v="8"/>
    <x v="3"/>
    <n v="41"/>
    <s v="Jack's New England Clam Chowder"/>
    <n v="48.25"/>
    <n v="50"/>
    <n v="2412.5"/>
    <n v="0.15"/>
    <n v="2050.625"/>
    <n v="32.81"/>
    <n v="361.875"/>
  </r>
  <r>
    <s v="BERGS"/>
    <s v="Berglunds snabbköp"/>
    <x v="31"/>
    <x v="15"/>
    <n v="7"/>
    <x v="0"/>
    <n v="10524"/>
    <x v="38"/>
    <d v="2012-03-23T00:00:00"/>
    <x v="35"/>
    <n v="8"/>
    <x v="3"/>
    <n v="10"/>
    <s v="Ikura"/>
    <n v="155"/>
    <n v="97"/>
    <n v="15035"/>
    <n v="0.05"/>
    <n v="14283.25"/>
    <n v="0"/>
    <n v="751.75"/>
  </r>
  <r>
    <s v="BERGS"/>
    <s v="Berglunds snabbköp"/>
    <x v="31"/>
    <x v="15"/>
    <n v="7"/>
    <x v="0"/>
    <n v="10524"/>
    <x v="38"/>
    <d v="2012-03-23T00:00:00"/>
    <x v="35"/>
    <n v="8"/>
    <x v="3"/>
    <n v="30"/>
    <s v="Nord-Ost Matjeshering"/>
    <n v="129.44999999999999"/>
    <n v="37"/>
    <n v="4789.6499999999996"/>
    <n v="0.2"/>
    <n v="3831.72"/>
    <n v="57.475799999999992"/>
    <n v="957.92999999999984"/>
  </r>
  <r>
    <s v="BERGS"/>
    <s v="Berglunds snabbköp"/>
    <x v="31"/>
    <x v="15"/>
    <n v="7"/>
    <x v="0"/>
    <n v="10524"/>
    <x v="38"/>
    <d v="2012-03-23T00:00:00"/>
    <x v="35"/>
    <n v="1"/>
    <x v="0"/>
    <n v="43"/>
    <s v="Ipoh Coffee"/>
    <n v="230"/>
    <n v="77"/>
    <n v="17710"/>
    <n v="0.06"/>
    <n v="16647.399999999998"/>
    <n v="66.58959999999999"/>
    <n v="1062.6000000000022"/>
  </r>
  <r>
    <s v="BERGS"/>
    <s v="Berglunds snabbköp"/>
    <x v="31"/>
    <x v="15"/>
    <n v="7"/>
    <x v="0"/>
    <n v="10524"/>
    <x v="38"/>
    <d v="2012-03-23T00:00:00"/>
    <x v="35"/>
    <n v="6"/>
    <x v="7"/>
    <n v="54"/>
    <s v="Tourtière"/>
    <n v="37.25"/>
    <n v="46"/>
    <n v="1713.5"/>
    <n v="-0.02"/>
    <n v="1747.77"/>
    <n v="45.442019999999999"/>
    <n v="-34.269999999999982"/>
  </r>
  <r>
    <s v="BONAP"/>
    <s v="Bon app'"/>
    <x v="1"/>
    <x v="1"/>
    <n v="7"/>
    <x v="0"/>
    <n v="10525"/>
    <x v="39"/>
    <d v="2012-03-24T00:00:00"/>
    <x v="30"/>
    <n v="8"/>
    <x v="3"/>
    <n v="36"/>
    <s v="Inlagd Sill"/>
    <n v="95"/>
    <n v="27"/>
    <n v="2565"/>
    <n v="0.13"/>
    <n v="2231.5500000000002"/>
    <n v="24.547050000000002"/>
    <n v="333.44999999999982"/>
  </r>
  <r>
    <s v="BONAP"/>
    <s v="Bon app'"/>
    <x v="1"/>
    <x v="1"/>
    <n v="7"/>
    <x v="0"/>
    <n v="10525"/>
    <x v="39"/>
    <d v="2012-03-24T00:00:00"/>
    <x v="30"/>
    <n v="8"/>
    <x v="3"/>
    <n v="40"/>
    <s v="Boston Crab Meat"/>
    <n v="92"/>
    <n v="13"/>
    <n v="1196"/>
    <n v="0.11"/>
    <n v="1064.44"/>
    <n v="17.031040000000001"/>
    <n v="131.55999999999995"/>
  </r>
  <r>
    <s v="WARTH"/>
    <s v="Wartian Herkku"/>
    <x v="32"/>
    <x v="16"/>
    <n v="5"/>
    <x v="1"/>
    <n v="10526"/>
    <x v="40"/>
    <d v="2012-03-27T00:00:00"/>
    <x v="36"/>
    <n v="1"/>
    <x v="0"/>
    <n v="1"/>
    <s v="Chai"/>
    <n v="90"/>
    <n v="95"/>
    <n v="8550"/>
    <n v="0.2"/>
    <n v="6840"/>
    <n v="95.76"/>
    <n v="1710"/>
  </r>
  <r>
    <s v="WARTH"/>
    <s v="Wartian Herkku"/>
    <x v="32"/>
    <x v="16"/>
    <n v="5"/>
    <x v="1"/>
    <n v="10526"/>
    <x v="40"/>
    <d v="2012-03-27T00:00:00"/>
    <x v="36"/>
    <n v="8"/>
    <x v="3"/>
    <n v="13"/>
    <s v="Konbu"/>
    <n v="30"/>
    <n v="72"/>
    <n v="2160"/>
    <n v="0.11"/>
    <n v="1922.4"/>
    <n v="38.448"/>
    <n v="237.59999999999991"/>
  </r>
  <r>
    <s v="WARTH"/>
    <s v="Wartian Herkku"/>
    <x v="32"/>
    <x v="16"/>
    <n v="5"/>
    <x v="1"/>
    <n v="10526"/>
    <x v="40"/>
    <d v="2012-03-27T00:00:00"/>
    <x v="36"/>
    <n v="5"/>
    <x v="4"/>
    <n v="56"/>
    <s v="Gnocchi di nonna Alice"/>
    <n v="190"/>
    <n v="13"/>
    <n v="2470"/>
    <n v="-0.01"/>
    <n v="2494.6999999999998"/>
    <n v="59.872799999999998"/>
    <n v="-24.699999999999818"/>
  </r>
  <r>
    <s v="QUICK"/>
    <s v="Bensaïd SA"/>
    <x v="27"/>
    <x v="8"/>
    <n v="8"/>
    <x v="8"/>
    <n v="10527"/>
    <x v="40"/>
    <d v="2012-03-27T00:00:00"/>
    <x v="35"/>
    <n v="2"/>
    <x v="2"/>
    <n v="4"/>
    <s v="Chef Anton's Cajun Seasoning"/>
    <n v="110"/>
    <n v="8"/>
    <n v="880"/>
    <n v="0.12"/>
    <n v="774.4"/>
    <n v="5.4207999999999998"/>
    <n v="105.60000000000002"/>
  </r>
  <r>
    <s v="QUICK"/>
    <s v="Bensaïd SA"/>
    <x v="27"/>
    <x v="8"/>
    <n v="8"/>
    <x v="8"/>
    <n v="10527"/>
    <x v="40"/>
    <d v="2012-03-27T00:00:00"/>
    <x v="35"/>
    <n v="8"/>
    <x v="3"/>
    <n v="36"/>
    <s v="Inlagd Sill"/>
    <n v="95"/>
    <n v="24"/>
    <n v="2280"/>
    <n v="0.06"/>
    <n v="2143.1999999999998"/>
    <n v="42.863999999999997"/>
    <n v="136.80000000000018"/>
  </r>
  <r>
    <s v="GREAL"/>
    <s v="Great Lakes Food Market"/>
    <x v="33"/>
    <x v="0"/>
    <n v="6"/>
    <x v="7"/>
    <n v="10528"/>
    <x v="41"/>
    <d v="2012-03-14T00:00:00"/>
    <x v="37"/>
    <n v="4"/>
    <x v="6"/>
    <n v="11"/>
    <s v="Queso Cabrales"/>
    <n v="105"/>
    <n v="45"/>
    <n v="4725"/>
    <n v="0.2"/>
    <n v="3780"/>
    <n v="56.7"/>
    <n v="945"/>
  </r>
  <r>
    <s v="GREAL"/>
    <s v="Great Lakes Food Market"/>
    <x v="33"/>
    <x v="0"/>
    <n v="6"/>
    <x v="7"/>
    <n v="10528"/>
    <x v="41"/>
    <d v="2012-03-14T00:00:00"/>
    <x v="37"/>
    <n v="4"/>
    <x v="6"/>
    <n v="33"/>
    <s v="Geitost"/>
    <n v="12.5"/>
    <n v="6"/>
    <n v="75"/>
    <n v="0.04"/>
    <n v="72"/>
    <n v="1.1519999999999999"/>
    <n v="3"/>
  </r>
  <r>
    <s v="GREAL"/>
    <s v="Great Lakes Food Market"/>
    <x v="33"/>
    <x v="0"/>
    <n v="6"/>
    <x v="7"/>
    <n v="10528"/>
    <x v="41"/>
    <d v="2012-03-14T00:00:00"/>
    <x v="37"/>
    <n v="4"/>
    <x v="6"/>
    <n v="72"/>
    <s v="Mozzarella di Giovanni"/>
    <n v="174"/>
    <n v="50"/>
    <n v="8700"/>
    <n v="0.12"/>
    <n v="7656"/>
    <n v="229.68"/>
    <n v="1044"/>
  </r>
  <r>
    <s v="MAISD"/>
    <s v="Maison Dewey"/>
    <x v="34"/>
    <x v="4"/>
    <n v="9"/>
    <x v="4"/>
    <n v="10529"/>
    <x v="42"/>
    <d v="2012-03-29T00:00:00"/>
    <x v="37"/>
    <n v="6"/>
    <x v="7"/>
    <n v="55"/>
    <s v="Pâté chinois"/>
    <n v="120"/>
    <n v="17"/>
    <n v="2040"/>
    <n v="0.03"/>
    <n v="1978.8"/>
    <n v="25.724399999999999"/>
    <n v="61.200000000000045"/>
  </r>
  <r>
    <s v="MAISD"/>
    <s v="Maison Dewey"/>
    <x v="34"/>
    <x v="4"/>
    <n v="9"/>
    <x v="4"/>
    <n v="10529"/>
    <x v="42"/>
    <d v="2012-03-29T00:00:00"/>
    <x v="37"/>
    <n v="3"/>
    <x v="1"/>
    <n v="68"/>
    <s v="Scottish Longbreads"/>
    <n v="62.5"/>
    <n v="82"/>
    <n v="5125"/>
    <n v="7.0000000000000007E-2"/>
    <n v="4766.25"/>
    <n v="114.39"/>
    <n v="358.75"/>
  </r>
  <r>
    <s v="MAISD"/>
    <s v="Maison Dewey"/>
    <x v="34"/>
    <x v="4"/>
    <n v="9"/>
    <x v="4"/>
    <n v="10529"/>
    <x v="42"/>
    <d v="2012-03-29T00:00:00"/>
    <x v="37"/>
    <n v="4"/>
    <x v="6"/>
    <n v="69"/>
    <s v="Gudbrandsdalsost"/>
    <n v="180"/>
    <n v="87"/>
    <n v="15660"/>
    <n v="0.16"/>
    <n v="13154.4"/>
    <n v="171.00719999999998"/>
    <n v="2505.6000000000004"/>
  </r>
  <r>
    <s v="PICCO"/>
    <s v="Piccolo und mehr"/>
    <x v="16"/>
    <x v="9"/>
    <n v="3"/>
    <x v="6"/>
    <n v="10530"/>
    <x v="43"/>
    <d v="2012-03-30T00:00:00"/>
    <x v="38"/>
    <n v="6"/>
    <x v="7"/>
    <n v="17"/>
    <s v="Alice Mutton"/>
    <n v="195"/>
    <n v="49"/>
    <n v="9555"/>
    <n v="0.16"/>
    <n v="8026.2"/>
    <n v="184.6026"/>
    <n v="1528.8000000000002"/>
  </r>
  <r>
    <s v="PICCO"/>
    <s v="Piccolo und mehr"/>
    <x v="16"/>
    <x v="9"/>
    <n v="3"/>
    <x v="6"/>
    <n v="10530"/>
    <x v="43"/>
    <d v="2012-03-30T00:00:00"/>
    <x v="38"/>
    <n v="1"/>
    <x v="0"/>
    <n v="43"/>
    <s v="Ipoh Coffee"/>
    <n v="230"/>
    <n v="37"/>
    <n v="8510"/>
    <n v="0.03"/>
    <n v="8254.6999999999989"/>
    <n v="206.36749999999998"/>
    <n v="255.30000000000109"/>
  </r>
  <r>
    <s v="PICCO"/>
    <s v="Piccolo und mehr"/>
    <x v="16"/>
    <x v="9"/>
    <n v="3"/>
    <x v="6"/>
    <n v="10530"/>
    <x v="43"/>
    <d v="2012-03-30T00:00:00"/>
    <x v="38"/>
    <n v="2"/>
    <x v="2"/>
    <n v="61"/>
    <s v="Sirop d'érable"/>
    <n v="142.5"/>
    <n v="85"/>
    <n v="12112.5"/>
    <n v="0.18"/>
    <n v="9932.25"/>
    <n v="168.84825000000001"/>
    <n v="2180.25"/>
  </r>
  <r>
    <s v="PICCO"/>
    <s v="Piccolo und mehr"/>
    <x v="16"/>
    <x v="9"/>
    <n v="3"/>
    <x v="6"/>
    <n v="10530"/>
    <x v="43"/>
    <d v="2012-03-30T00:00:00"/>
    <x v="38"/>
    <n v="1"/>
    <x v="0"/>
    <n v="76"/>
    <s v="Lakkalikööri"/>
    <n v="90"/>
    <n v="74"/>
    <n v="6660"/>
    <n v="0.08"/>
    <n v="6127.2"/>
    <n v="165.43439999999998"/>
    <n v="532.80000000000018"/>
  </r>
  <r>
    <s v="OCEAN"/>
    <s v="Océano Atlántico Ltda."/>
    <x v="30"/>
    <x v="14"/>
    <n v="8"/>
    <x v="8"/>
    <n v="10531"/>
    <x v="43"/>
    <d v="2012-03-30T00:00:00"/>
    <x v="39"/>
    <n v="4"/>
    <x v="6"/>
    <n v="59"/>
    <s v="Raclette Courdavault"/>
    <n v="275"/>
    <n v="29"/>
    <n v="7975"/>
    <n v="0.01"/>
    <n v="7895.25"/>
    <n v="260.54325"/>
    <n v="79.75"/>
  </r>
  <r>
    <s v="EASTC"/>
    <s v="Eastern Connection"/>
    <x v="2"/>
    <x v="2"/>
    <n v="8"/>
    <x v="8"/>
    <n v="10532"/>
    <x v="44"/>
    <d v="2012-03-31T00:00:00"/>
    <x v="38"/>
    <n v="8"/>
    <x v="3"/>
    <n v="30"/>
    <s v="Nord-Ost Matjeshering"/>
    <n v="129.44999999999999"/>
    <n v="90"/>
    <n v="11650.499999999998"/>
    <n v="-0.02"/>
    <n v="11883.509999999998"/>
    <n v="59.417549999999991"/>
    <n v="-233.01000000000022"/>
  </r>
  <r>
    <s v="EASTC"/>
    <s v="Eastern Connection"/>
    <x v="2"/>
    <x v="2"/>
    <n v="8"/>
    <x v="8"/>
    <n v="10532"/>
    <x v="44"/>
    <d v="2012-03-31T00:00:00"/>
    <x v="38"/>
    <n v="2"/>
    <x v="2"/>
    <n v="66"/>
    <s v="Louisiana Hot Spiced Okra"/>
    <n v="85"/>
    <n v="79"/>
    <n v="6715"/>
    <n v="0.06"/>
    <n v="6312.0999999999995"/>
    <n v="170.42669999999998"/>
    <n v="402.90000000000055"/>
  </r>
  <r>
    <s v="FOLKO"/>
    <s v="Folk och fä HB"/>
    <x v="35"/>
    <x v="15"/>
    <n v="4"/>
    <x v="3"/>
    <n v="10533"/>
    <x v="45"/>
    <d v="2012-04-03T00:00:00"/>
    <x v="40"/>
    <n v="2"/>
    <x v="2"/>
    <n v="4"/>
    <s v="Chef Anton's Cajun Seasoning"/>
    <n v="110"/>
    <n v="2"/>
    <n v="220"/>
    <n v="-0.02"/>
    <n v="224.4"/>
    <n v="7.1808000000000005"/>
    <n v="-4.4000000000000057"/>
  </r>
  <r>
    <s v="FOLKO"/>
    <s v="Folk och fä HB"/>
    <x v="35"/>
    <x v="15"/>
    <n v="4"/>
    <x v="3"/>
    <n v="10533"/>
    <x v="45"/>
    <d v="2012-04-03T00:00:00"/>
    <x v="40"/>
    <n v="4"/>
    <x v="6"/>
    <n v="72"/>
    <s v="Mozzarella di Giovanni"/>
    <n v="174"/>
    <n v="36"/>
    <n v="6264"/>
    <n v="0.08"/>
    <n v="5762.88"/>
    <n v="132.54623999999998"/>
    <n v="501.11999999999989"/>
  </r>
  <r>
    <s v="FOLKO"/>
    <s v="Folk och fä HB"/>
    <x v="35"/>
    <x v="15"/>
    <n v="4"/>
    <x v="3"/>
    <n v="10533"/>
    <x v="45"/>
    <d v="2012-04-03T00:00:00"/>
    <x v="40"/>
    <n v="8"/>
    <x v="3"/>
    <n v="73"/>
    <s v="Röd Kaviar"/>
    <n v="75"/>
    <n v="92"/>
    <n v="6900"/>
    <n v="0.19"/>
    <n v="5589"/>
    <n v="67.067999999999998"/>
    <n v="1311"/>
  </r>
  <r>
    <s v="LEHMS"/>
    <s v="El Khartouri SA"/>
    <x v="20"/>
    <x v="8"/>
    <n v="4"/>
    <x v="3"/>
    <n v="10534"/>
    <x v="45"/>
    <d v="2012-04-03T00:00:00"/>
    <x v="41"/>
    <n v="8"/>
    <x v="3"/>
    <n v="30"/>
    <s v="Nord-Ost Matjeshering"/>
    <n v="129.44999999999999"/>
    <n v="74"/>
    <n v="9579.2999999999993"/>
    <n v="0.08"/>
    <n v="8812.9560000000001"/>
    <n v="290.82754800000004"/>
    <n v="766.34399999999914"/>
  </r>
  <r>
    <s v="LEHMS"/>
    <s v="El Khartouri SA"/>
    <x v="20"/>
    <x v="8"/>
    <n v="4"/>
    <x v="3"/>
    <n v="10534"/>
    <x v="45"/>
    <d v="2012-04-03T00:00:00"/>
    <x v="41"/>
    <n v="8"/>
    <x v="3"/>
    <n v="40"/>
    <s v="Boston Crab Meat"/>
    <n v="92"/>
    <n v="10"/>
    <n v="920"/>
    <n v="-0.01"/>
    <n v="929.2"/>
    <n v="4.6459999999999999"/>
    <n v="-9.2000000000000455"/>
  </r>
  <r>
    <s v="LEHMS"/>
    <s v="El Khartouri SA"/>
    <x v="20"/>
    <x v="8"/>
    <n v="4"/>
    <x v="3"/>
    <n v="10534"/>
    <x v="45"/>
    <d v="2012-04-03T00:00:00"/>
    <x v="41"/>
    <n v="6"/>
    <x v="7"/>
    <n v="54"/>
    <s v="Tourtière"/>
    <n v="37.25"/>
    <n v="21"/>
    <n v="782.25"/>
    <n v="0.17"/>
    <n v="649.26749999999993"/>
    <n v="5.8434074999999996"/>
    <n v="132.98250000000007"/>
  </r>
  <r>
    <s v="ANTON"/>
    <s v="Antonio Moreno Taquería"/>
    <x v="4"/>
    <x v="3"/>
    <n v="5"/>
    <x v="1"/>
    <n v="10535"/>
    <x v="46"/>
    <d v="2012-04-04T00:00:00"/>
    <x v="42"/>
    <n v="4"/>
    <x v="6"/>
    <n v="11"/>
    <s v="Queso Cabrales"/>
    <n v="105"/>
    <n v="25"/>
    <n v="2625"/>
    <n v="0.01"/>
    <n v="2598.75"/>
    <n v="64.96875"/>
    <n v="26.25"/>
  </r>
  <r>
    <s v="ANTON"/>
    <s v="Antonio Moreno Taquería"/>
    <x v="4"/>
    <x v="3"/>
    <n v="5"/>
    <x v="1"/>
    <n v="10535"/>
    <x v="46"/>
    <d v="2012-04-04T00:00:00"/>
    <x v="42"/>
    <n v="8"/>
    <x v="3"/>
    <n v="40"/>
    <s v="Boston Crab Meat"/>
    <n v="92"/>
    <n v="49"/>
    <n v="4508"/>
    <n v="0.2"/>
    <n v="3606.4"/>
    <n v="86.553600000000003"/>
    <n v="901.59999999999991"/>
  </r>
  <r>
    <s v="ANTON"/>
    <s v="Antonio Moreno Taquería"/>
    <x v="4"/>
    <x v="3"/>
    <n v="5"/>
    <x v="1"/>
    <n v="10535"/>
    <x v="46"/>
    <d v="2012-04-04T00:00:00"/>
    <x v="42"/>
    <n v="5"/>
    <x v="4"/>
    <n v="57"/>
    <s v="Ravioli Angelo"/>
    <n v="97.5"/>
    <n v="1"/>
    <n v="97.5"/>
    <n v="0.15"/>
    <n v="82.875"/>
    <n v="1.4917499999999999"/>
    <n v="14.625"/>
  </r>
  <r>
    <s v="ANTON"/>
    <s v="Antonio Moreno Taquería"/>
    <x v="4"/>
    <x v="3"/>
    <n v="5"/>
    <x v="1"/>
    <n v="10535"/>
    <x v="46"/>
    <d v="2012-04-04T00:00:00"/>
    <x v="42"/>
    <n v="4"/>
    <x v="6"/>
    <n v="59"/>
    <s v="Raclette Courdavault"/>
    <n v="275"/>
    <n v="93"/>
    <n v="25575"/>
    <n v="0.05"/>
    <n v="24296.25"/>
    <n v="826.07249999999999"/>
    <n v="1278.75"/>
  </r>
  <r>
    <s v="LEHMS"/>
    <s v="El Khartouri SA"/>
    <x v="20"/>
    <x v="8"/>
    <n v="3"/>
    <x v="6"/>
    <n v="10536"/>
    <x v="47"/>
    <d v="2012-04-05T00:00:00"/>
    <x v="43"/>
    <n v="4"/>
    <x v="6"/>
    <n v="12"/>
    <s v="Queso Manchego La Pastora"/>
    <n v="190"/>
    <n v="8"/>
    <n v="1520"/>
    <n v="0.08"/>
    <n v="1398.4"/>
    <n v="13.984"/>
    <n v="121.59999999999991"/>
  </r>
  <r>
    <s v="LEHMS"/>
    <s v="El Khartouri SA"/>
    <x v="20"/>
    <x v="8"/>
    <n v="3"/>
    <x v="6"/>
    <n v="10536"/>
    <x v="47"/>
    <d v="2012-04-05T00:00:00"/>
    <x v="43"/>
    <n v="4"/>
    <x v="6"/>
    <n v="31"/>
    <s v="Gorgonzola Telino"/>
    <n v="62.5"/>
    <n v="36"/>
    <n v="2250"/>
    <n v="0.15"/>
    <n v="1912.5"/>
    <n v="63.112499999999997"/>
    <n v="337.5"/>
  </r>
  <r>
    <s v="LEHMS"/>
    <s v="El Khartouri SA"/>
    <x v="20"/>
    <x v="8"/>
    <n v="3"/>
    <x v="6"/>
    <n v="10536"/>
    <x v="47"/>
    <d v="2012-04-05T00:00:00"/>
    <x v="43"/>
    <n v="4"/>
    <x v="6"/>
    <n v="33"/>
    <s v="Geitost"/>
    <n v="12.5"/>
    <n v="8"/>
    <n v="100"/>
    <n v="0.08"/>
    <n v="92"/>
    <n v="0.73599999999999999"/>
    <n v="8"/>
  </r>
  <r>
    <s v="LEHMS"/>
    <s v="El Khartouri SA"/>
    <x v="20"/>
    <x v="8"/>
    <n v="3"/>
    <x v="6"/>
    <n v="10536"/>
    <x v="47"/>
    <d v="2012-04-05T00:00:00"/>
    <x v="43"/>
    <n v="4"/>
    <x v="6"/>
    <n v="60"/>
    <s v="Camembert Pierrot"/>
    <n v="170"/>
    <n v="78"/>
    <n v="13260"/>
    <n v="0.02"/>
    <n v="12994.8"/>
    <n v="428.82839999999999"/>
    <n v="265.20000000000073"/>
  </r>
  <r>
    <s v="RICSU"/>
    <s v="Richter Supermarkt"/>
    <x v="36"/>
    <x v="12"/>
    <n v="7"/>
    <x v="0"/>
    <n v="10537"/>
    <x v="47"/>
    <d v="2012-03-22T00:00:00"/>
    <x v="39"/>
    <n v="4"/>
    <x v="6"/>
    <n v="31"/>
    <s v="Gorgonzola Telino"/>
    <n v="62.5"/>
    <n v="61"/>
    <n v="3812.5"/>
    <n v="0.06"/>
    <n v="3583.75"/>
    <n v="35.837499999999999"/>
    <n v="228.75"/>
  </r>
  <r>
    <s v="RICSU"/>
    <s v="Richter Supermarkt"/>
    <x v="36"/>
    <x v="12"/>
    <n v="7"/>
    <x v="0"/>
    <n v="10537"/>
    <x v="47"/>
    <d v="2012-03-22T00:00:00"/>
    <x v="39"/>
    <n v="7"/>
    <x v="5"/>
    <n v="51"/>
    <s v="Manjimup Dried Apples"/>
    <n v="265"/>
    <n v="11"/>
    <n v="2915"/>
    <n v="0.2"/>
    <n v="2332"/>
    <n v="6.9960000000000004"/>
    <n v="583"/>
  </r>
  <r>
    <s v="RICSU"/>
    <s v="Richter Supermarkt"/>
    <x v="36"/>
    <x v="12"/>
    <n v="7"/>
    <x v="0"/>
    <n v="10537"/>
    <x v="47"/>
    <d v="2012-03-22T00:00:00"/>
    <x v="39"/>
    <n v="8"/>
    <x v="3"/>
    <n v="58"/>
    <s v="Escargots de Bourgogne"/>
    <n v="66.25"/>
    <n v="19"/>
    <n v="1258.75"/>
    <n v="0.01"/>
    <n v="1246.1624999999999"/>
    <n v="6.2308124999999999"/>
    <n v="12.587500000000091"/>
  </r>
  <r>
    <s v="RICSU"/>
    <s v="Richter Supermarkt"/>
    <x v="36"/>
    <x v="12"/>
    <n v="7"/>
    <x v="0"/>
    <n v="10537"/>
    <x v="47"/>
    <d v="2012-03-22T00:00:00"/>
    <x v="39"/>
    <n v="4"/>
    <x v="6"/>
    <n v="72"/>
    <s v="Mozzarella di Giovanni"/>
    <n v="174"/>
    <n v="69"/>
    <n v="12006"/>
    <n v="0.09"/>
    <n v="10925.460000000001"/>
    <n v="338.68925999999999"/>
    <n v="1080.5399999999991"/>
  </r>
  <r>
    <s v="RICSU"/>
    <s v="Richter Supermarkt"/>
    <x v="36"/>
    <x v="12"/>
    <n v="7"/>
    <x v="0"/>
    <n v="10537"/>
    <x v="47"/>
    <d v="2012-03-22T00:00:00"/>
    <x v="39"/>
    <n v="8"/>
    <x v="3"/>
    <n v="73"/>
    <s v="Röd Kaviar"/>
    <n v="75"/>
    <n v="16"/>
    <n v="1200"/>
    <n v="0.1"/>
    <n v="1080"/>
    <n v="11.88"/>
    <n v="120"/>
  </r>
  <r>
    <s v="BSBEV"/>
    <s v="B's Beverages"/>
    <x v="2"/>
    <x v="2"/>
    <n v="2"/>
    <x v="5"/>
    <n v="10538"/>
    <x v="48"/>
    <d v="2012-04-06T00:00:00"/>
    <x v="29"/>
    <n v="1"/>
    <x v="0"/>
    <n v="70"/>
    <s v="Outback Lager"/>
    <n v="75"/>
    <n v="56"/>
    <n v="4200"/>
    <n v="0.04"/>
    <n v="4032"/>
    <n v="56.448"/>
    <n v="168"/>
  </r>
  <r>
    <s v="BSBEV"/>
    <s v="B's Beverages"/>
    <x v="2"/>
    <x v="2"/>
    <n v="2"/>
    <x v="5"/>
    <n v="10538"/>
    <x v="48"/>
    <d v="2012-04-06T00:00:00"/>
    <x v="29"/>
    <n v="4"/>
    <x v="6"/>
    <n v="72"/>
    <s v="Mozzarella di Giovanni"/>
    <n v="174"/>
    <n v="52"/>
    <n v="9048"/>
    <n v="0.02"/>
    <n v="8867.0399999999991"/>
    <n v="195.07487999999998"/>
    <n v="180.96000000000095"/>
  </r>
  <r>
    <s v="BSBEV"/>
    <s v="B's Beverages"/>
    <x v="2"/>
    <x v="2"/>
    <n v="6"/>
    <x v="7"/>
    <n v="10539"/>
    <x v="49"/>
    <d v="2012-04-07T00:00:00"/>
    <x v="30"/>
    <n v="8"/>
    <x v="3"/>
    <n v="13"/>
    <s v="Konbu"/>
    <n v="30"/>
    <n v="41"/>
    <n v="1230"/>
    <n v="0"/>
    <n v="1230"/>
    <n v="25.83"/>
    <n v="0"/>
  </r>
  <r>
    <s v="BSBEV"/>
    <s v="B's Beverages"/>
    <x v="2"/>
    <x v="2"/>
    <n v="6"/>
    <x v="7"/>
    <n v="10539"/>
    <x v="49"/>
    <d v="2012-04-07T00:00:00"/>
    <x v="30"/>
    <n v="3"/>
    <x v="1"/>
    <n v="21"/>
    <s v="Sir Rodney's Scones"/>
    <n v="50"/>
    <n v="84"/>
    <n v="4200"/>
    <n v="7.0000000000000007E-2"/>
    <n v="3905.9999999999995"/>
    <n v="101.55599999999998"/>
    <n v="294.00000000000045"/>
  </r>
  <r>
    <s v="BSBEV"/>
    <s v="B's Beverages"/>
    <x v="2"/>
    <x v="2"/>
    <n v="6"/>
    <x v="7"/>
    <n v="10539"/>
    <x v="49"/>
    <d v="2012-04-07T00:00:00"/>
    <x v="30"/>
    <n v="4"/>
    <x v="6"/>
    <n v="33"/>
    <s v="Geitost"/>
    <n v="12.5"/>
    <n v="18"/>
    <n v="225"/>
    <n v="0.1"/>
    <n v="202.5"/>
    <n v="6.0750000000000002"/>
    <n v="22.5"/>
  </r>
  <r>
    <s v="BSBEV"/>
    <s v="B's Beverages"/>
    <x v="2"/>
    <x v="2"/>
    <n v="6"/>
    <x v="7"/>
    <n v="10539"/>
    <x v="49"/>
    <d v="2012-04-07T00:00:00"/>
    <x v="30"/>
    <n v="3"/>
    <x v="1"/>
    <n v="49"/>
    <s v="Maxilaku"/>
    <n v="100"/>
    <n v="66"/>
    <n v="6600"/>
    <n v="0.19"/>
    <n v="5346"/>
    <n v="101.574"/>
    <n v="1254"/>
  </r>
  <r>
    <s v="QUICK"/>
    <s v="Bensaïd SA"/>
    <x v="27"/>
    <x v="8"/>
    <n v="3"/>
    <x v="6"/>
    <n v="10540"/>
    <x v="50"/>
    <d v="2012-04-10T00:00:00"/>
    <x v="44"/>
    <n v="2"/>
    <x v="2"/>
    <n v="3"/>
    <s v="Aniseed Syrup"/>
    <n v="50"/>
    <n v="21"/>
    <n v="1050"/>
    <n v="-0.01"/>
    <n v="1060.5"/>
    <n v="19.088999999999999"/>
    <n v="-10.5"/>
  </r>
  <r>
    <s v="QUICK"/>
    <s v="Bensaïd SA"/>
    <x v="27"/>
    <x v="8"/>
    <n v="3"/>
    <x v="6"/>
    <n v="10540"/>
    <x v="50"/>
    <d v="2012-04-10T00:00:00"/>
    <x v="44"/>
    <n v="3"/>
    <x v="1"/>
    <n v="26"/>
    <s v="Gumbär Gummibärchen"/>
    <n v="156.15"/>
    <n v="48"/>
    <n v="7495.2000000000007"/>
    <n v="-0.02"/>
    <n v="7645.1040000000012"/>
    <n v="15.290208000000002"/>
    <n v="-149.90400000000045"/>
  </r>
  <r>
    <s v="QUICK"/>
    <s v="Bensaïd SA"/>
    <x v="27"/>
    <x v="8"/>
    <n v="3"/>
    <x v="6"/>
    <n v="10540"/>
    <x v="50"/>
    <d v="2012-04-10T00:00:00"/>
    <x v="44"/>
    <n v="1"/>
    <x v="0"/>
    <n v="38"/>
    <s v="Côte de Blaye"/>
    <n v="1317.5"/>
    <n v="47"/>
    <n v="61922.5"/>
    <n v="0.09"/>
    <n v="56349.474999999999"/>
    <n v="1352.3873999999998"/>
    <n v="5573.0250000000015"/>
  </r>
  <r>
    <s v="QUICK"/>
    <s v="Bensaïd SA"/>
    <x v="27"/>
    <x v="8"/>
    <n v="3"/>
    <x v="6"/>
    <n v="10540"/>
    <x v="50"/>
    <d v="2012-04-10T00:00:00"/>
    <x v="44"/>
    <n v="3"/>
    <x v="1"/>
    <n v="68"/>
    <s v="Scottish Longbreads"/>
    <n v="62.5"/>
    <n v="32"/>
    <n v="2000"/>
    <n v="0.18"/>
    <n v="1640.0000000000002"/>
    <n v="11.480000000000002"/>
    <n v="359.99999999999977"/>
  </r>
  <r>
    <s v="HANAR"/>
    <s v="Hanari Carnes"/>
    <x v="11"/>
    <x v="7"/>
    <n v="1"/>
    <x v="2"/>
    <n v="10541"/>
    <x v="50"/>
    <d v="2012-04-10T00:00:00"/>
    <x v="45"/>
    <n v="1"/>
    <x v="0"/>
    <n v="24"/>
    <s v="Guaraná Fantástica"/>
    <n v="22.5"/>
    <n v="4"/>
    <n v="90"/>
    <n v="0.19"/>
    <n v="72.900000000000006"/>
    <n v="1.0934999999999999"/>
    <n v="17.099999999999994"/>
  </r>
  <r>
    <s v="HANAR"/>
    <s v="Hanari Carnes"/>
    <x v="11"/>
    <x v="7"/>
    <n v="1"/>
    <x v="2"/>
    <n v="10541"/>
    <x v="50"/>
    <d v="2012-04-10T00:00:00"/>
    <x v="45"/>
    <n v="1"/>
    <x v="0"/>
    <n v="38"/>
    <s v="Côte de Blaye"/>
    <n v="1317.5"/>
    <n v="99"/>
    <n v="130432.5"/>
    <n v="0.06"/>
    <n v="122606.54999999999"/>
    <n v="2452.1309999999999"/>
    <n v="7825.9500000000116"/>
  </r>
  <r>
    <s v="HANAR"/>
    <s v="Hanari Carnes"/>
    <x v="11"/>
    <x v="7"/>
    <n v="1"/>
    <x v="2"/>
    <n v="10541"/>
    <x v="50"/>
    <d v="2012-04-10T00:00:00"/>
    <x v="45"/>
    <n v="2"/>
    <x v="2"/>
    <n v="65"/>
    <s v="Louisiana Fiery Hot Pepper Sauce"/>
    <n v="105.25"/>
    <n v="86"/>
    <n v="9051.5"/>
    <n v="0.11"/>
    <n v="8055.835"/>
    <n v="201.39587499999999"/>
    <n v="995.66499999999996"/>
  </r>
  <r>
    <s v="HANAR"/>
    <s v="Hanari Carnes"/>
    <x v="11"/>
    <x v="7"/>
    <n v="1"/>
    <x v="2"/>
    <n v="10541"/>
    <x v="50"/>
    <d v="2012-04-10T00:00:00"/>
    <x v="45"/>
    <n v="4"/>
    <x v="6"/>
    <n v="71"/>
    <s v="Fløtemysost"/>
    <n v="107.5"/>
    <n v="36"/>
    <n v="3870"/>
    <n v="0.08"/>
    <n v="3560.4"/>
    <n v="92.570400000000006"/>
    <n v="309.59999999999991"/>
  </r>
  <r>
    <s v="KOENE"/>
    <s v="Belaid SAS"/>
    <x v="15"/>
    <x v="8"/>
    <n v="7"/>
    <x v="0"/>
    <n v="10542"/>
    <x v="51"/>
    <d v="2012-04-11T00:00:00"/>
    <x v="46"/>
    <n v="4"/>
    <x v="6"/>
    <n v="11"/>
    <s v="Queso Cabrales"/>
    <n v="105"/>
    <n v="46"/>
    <n v="4830"/>
    <n v="0.13"/>
    <n v="4202.1000000000004"/>
    <n v="42.021000000000001"/>
    <n v="627.89999999999964"/>
  </r>
  <r>
    <s v="KOENE"/>
    <s v="Belaid SAS"/>
    <x v="15"/>
    <x v="8"/>
    <n v="7"/>
    <x v="0"/>
    <n v="10542"/>
    <x v="51"/>
    <d v="2012-04-11T00:00:00"/>
    <x v="46"/>
    <n v="6"/>
    <x v="7"/>
    <n v="54"/>
    <s v="Tourtière"/>
    <n v="37.25"/>
    <n v="59"/>
    <n v="2197.75"/>
    <n v="0.06"/>
    <n v="2065.8849999999998"/>
    <n v="39.251814999999993"/>
    <n v="131.86500000000024"/>
  </r>
  <r>
    <s v="LILAS"/>
    <s v="LILA-Supermercado"/>
    <x v="21"/>
    <x v="5"/>
    <n v="4"/>
    <x v="3"/>
    <n v="10543"/>
    <x v="52"/>
    <d v="2012-04-12T00:00:00"/>
    <x v="30"/>
    <n v="4"/>
    <x v="6"/>
    <n v="12"/>
    <s v="Queso Manchego La Pastora"/>
    <n v="190"/>
    <n v="68"/>
    <n v="12920"/>
    <n v="0.09"/>
    <n v="11757.2"/>
    <n v="176.358"/>
    <n v="1162.7999999999993"/>
  </r>
  <r>
    <s v="LILAS"/>
    <s v="LILA-Supermercado"/>
    <x v="21"/>
    <x v="5"/>
    <n v="4"/>
    <x v="3"/>
    <n v="10543"/>
    <x v="52"/>
    <d v="2012-04-12T00:00:00"/>
    <x v="30"/>
    <n v="5"/>
    <x v="4"/>
    <n v="23"/>
    <s v="Tunnbröd"/>
    <n v="45"/>
    <n v="3"/>
    <n v="135"/>
    <n v="0.16"/>
    <n v="113.39999999999999"/>
    <n v="2.0411999999999999"/>
    <n v="21.600000000000009"/>
  </r>
  <r>
    <s v="LONEP"/>
    <s v="Lonesome Pine Restaurant"/>
    <x v="37"/>
    <x v="0"/>
    <n v="5"/>
    <x v="1"/>
    <n v="10544"/>
    <x v="52"/>
    <d v="2012-04-12T00:00:00"/>
    <x v="34"/>
    <n v="7"/>
    <x v="5"/>
    <n v="28"/>
    <s v="Rössle Sauerkraut"/>
    <n v="228"/>
    <n v="9"/>
    <n v="2052"/>
    <n v="0.06"/>
    <n v="1928.8799999999999"/>
    <n v="38.577599999999997"/>
    <n v="123.12000000000012"/>
  </r>
  <r>
    <s v="LONEP"/>
    <s v="Lonesome Pine Restaurant"/>
    <x v="37"/>
    <x v="0"/>
    <n v="5"/>
    <x v="1"/>
    <n v="10544"/>
    <x v="52"/>
    <d v="2012-04-12T00:00:00"/>
    <x v="34"/>
    <n v="1"/>
    <x v="0"/>
    <n v="67"/>
    <s v="Laughing Lumberjack Lager"/>
    <n v="70"/>
    <n v="24"/>
    <n v="1680"/>
    <n v="0.06"/>
    <n v="1579.1999999999998"/>
    <n v="17.371199999999998"/>
    <n v="100.80000000000018"/>
  </r>
  <r>
    <s v="LAZYK"/>
    <s v="Lazy K Kountry Store"/>
    <x v="12"/>
    <x v="0"/>
    <n v="4"/>
    <x v="3"/>
    <n v="10545"/>
    <x v="53"/>
    <d v="2012-04-13T00:00:00"/>
    <x v="47"/>
    <n v="4"/>
    <x v="6"/>
    <n v="11"/>
    <s v="Queso Cabrales"/>
    <n v="105"/>
    <n v="17"/>
    <n v="1785"/>
    <n v="0.11"/>
    <n v="1588.65"/>
    <n v="47.659500000000001"/>
    <n v="196.34999999999991"/>
  </r>
  <r>
    <s v="VICTE"/>
    <s v="Victuailles en stock"/>
    <x v="8"/>
    <x v="1"/>
    <n v="7"/>
    <x v="0"/>
    <n v="10546"/>
    <x v="54"/>
    <d v="2012-04-14T00:00:00"/>
    <x v="48"/>
    <n v="7"/>
    <x v="5"/>
    <n v="7"/>
    <s v="Uncle Bob's Organic Dried Pears"/>
    <n v="150"/>
    <n v="53"/>
    <n v="7950"/>
    <n v="0.11"/>
    <n v="7075.5"/>
    <n v="35.377499999999998"/>
    <n v="874.5"/>
  </r>
  <r>
    <s v="VICTE"/>
    <s v="Victuailles en stock"/>
    <x v="8"/>
    <x v="1"/>
    <n v="7"/>
    <x v="0"/>
    <n v="10546"/>
    <x v="54"/>
    <d v="2012-04-14T00:00:00"/>
    <x v="48"/>
    <n v="1"/>
    <x v="0"/>
    <n v="35"/>
    <s v="Steeleye Stout"/>
    <n v="90"/>
    <n v="19"/>
    <n v="1710"/>
    <n v="0.17"/>
    <n v="1419.3"/>
    <n v="49.6755"/>
    <n v="290.70000000000005"/>
  </r>
  <r>
    <s v="VICTE"/>
    <s v="Victuailles en stock"/>
    <x v="8"/>
    <x v="1"/>
    <n v="7"/>
    <x v="0"/>
    <n v="10546"/>
    <x v="54"/>
    <d v="2012-04-14T00:00:00"/>
    <x v="48"/>
    <n v="3"/>
    <x v="1"/>
    <n v="62"/>
    <s v="Tarte au sucre"/>
    <n v="246.5"/>
    <n v="96"/>
    <n v="23664"/>
    <n v="0.01"/>
    <n v="23427.360000000001"/>
    <n v="187.41888"/>
    <n v="236.63999999999942"/>
  </r>
  <r>
    <s v="SEVES"/>
    <s v="Seven Seas Imports"/>
    <x v="2"/>
    <x v="2"/>
    <n v="3"/>
    <x v="6"/>
    <n v="10547"/>
    <x v="54"/>
    <d v="2012-04-14T00:00:00"/>
    <x v="49"/>
    <n v="4"/>
    <x v="6"/>
    <n v="32"/>
    <s v="Mascarpone Fabioli"/>
    <n v="160"/>
    <n v="92"/>
    <n v="14720"/>
    <n v="0.05"/>
    <n v="13984"/>
    <n v="475.45600000000002"/>
    <n v="736"/>
  </r>
  <r>
    <s v="SEVES"/>
    <s v="Seven Seas Imports"/>
    <x v="2"/>
    <x v="2"/>
    <n v="3"/>
    <x v="6"/>
    <n v="10547"/>
    <x v="54"/>
    <d v="2012-04-14T00:00:00"/>
    <x v="49"/>
    <n v="8"/>
    <x v="3"/>
    <n v="36"/>
    <s v="Inlagd Sill"/>
    <n v="95"/>
    <n v="4"/>
    <n v="380"/>
    <n v="0.05"/>
    <n v="361"/>
    <n v="10.108000000000001"/>
    <n v="19"/>
  </r>
  <r>
    <s v="TOMSP"/>
    <s v="Jamil Benlassen"/>
    <x v="27"/>
    <x v="8"/>
    <n v="3"/>
    <x v="6"/>
    <n v="10548"/>
    <x v="55"/>
    <d v="2012-04-17T00:00:00"/>
    <x v="49"/>
    <n v="1"/>
    <x v="0"/>
    <n v="34"/>
    <s v="Sasquatch Ale"/>
    <n v="70"/>
    <n v="92"/>
    <n v="6440"/>
    <n v="-0.02"/>
    <n v="6568.8"/>
    <n v="197.06399999999999"/>
    <n v="-128.80000000000018"/>
  </r>
  <r>
    <s v="TOMSP"/>
    <s v="Jamil Benlassen"/>
    <x v="27"/>
    <x v="8"/>
    <n v="3"/>
    <x v="6"/>
    <n v="10548"/>
    <x v="55"/>
    <d v="2012-04-17T00:00:00"/>
    <x v="49"/>
    <n v="8"/>
    <x v="3"/>
    <n v="41"/>
    <s v="Jack's New England Clam Chowder"/>
    <n v="48.25"/>
    <n v="8"/>
    <n v="386"/>
    <n v="0.19"/>
    <n v="312.66000000000003"/>
    <n v="5.9405400000000013"/>
    <n v="73.339999999999975"/>
  </r>
  <r>
    <s v="QUICK"/>
    <s v="Bensaïd SA"/>
    <x v="27"/>
    <x v="8"/>
    <n v="9"/>
    <x v="4"/>
    <n v="10549"/>
    <x v="56"/>
    <d v="2012-04-04T00:00:00"/>
    <x v="34"/>
    <n v="4"/>
    <x v="6"/>
    <n v="31"/>
    <s v="Gorgonzola Telino"/>
    <n v="62.5"/>
    <n v="52"/>
    <n v="3250"/>
    <n v="0.01"/>
    <n v="3217.5"/>
    <n v="109.395"/>
    <n v="32.5"/>
  </r>
  <r>
    <s v="QUICK"/>
    <s v="Bensaïd SA"/>
    <x v="27"/>
    <x v="8"/>
    <n v="9"/>
    <x v="4"/>
    <n v="10549"/>
    <x v="56"/>
    <d v="2012-04-04T00:00:00"/>
    <x v="34"/>
    <n v="8"/>
    <x v="3"/>
    <n v="45"/>
    <s v="Røgede sild"/>
    <n v="47.5"/>
    <n v="19"/>
    <n v="902.5"/>
    <n v="0.16"/>
    <n v="758.1"/>
    <n v="18.952500000000001"/>
    <n v="144.39999999999998"/>
  </r>
  <r>
    <s v="QUICK"/>
    <s v="Bensaïd SA"/>
    <x v="27"/>
    <x v="8"/>
    <n v="9"/>
    <x v="4"/>
    <n v="10549"/>
    <x v="56"/>
    <d v="2012-04-04T00:00:00"/>
    <x v="34"/>
    <n v="7"/>
    <x v="5"/>
    <n v="51"/>
    <s v="Manjimup Dried Apples"/>
    <n v="265"/>
    <n v="11"/>
    <n v="2915"/>
    <n v="0.13"/>
    <n v="2536.0500000000002"/>
    <n v="2.5360500000000004"/>
    <n v="378.94999999999982"/>
  </r>
  <r>
    <s v="GODOS"/>
    <s v="Godos Cocina Típica"/>
    <x v="38"/>
    <x v="17"/>
    <n v="8"/>
    <x v="8"/>
    <n v="10550"/>
    <x v="57"/>
    <d v="2012-04-19T00:00:00"/>
    <x v="43"/>
    <n v="6"/>
    <x v="7"/>
    <n v="17"/>
    <s v="Alice Mutton"/>
    <n v="195"/>
    <n v="85"/>
    <n v="16575"/>
    <n v="0.02"/>
    <n v="16243.5"/>
    <n v="389.84399999999999"/>
    <n v="331.5"/>
  </r>
  <r>
    <s v="GODOS"/>
    <s v="Godos Cocina Típica"/>
    <x v="38"/>
    <x v="17"/>
    <n v="8"/>
    <x v="8"/>
    <n v="10550"/>
    <x v="57"/>
    <d v="2012-04-19T00:00:00"/>
    <x v="43"/>
    <n v="3"/>
    <x v="1"/>
    <n v="19"/>
    <s v="Teatime Chocolate Biscuits"/>
    <n v="46"/>
    <n v="10"/>
    <n v="460"/>
    <n v="0.12"/>
    <n v="404.8"/>
    <n v="3.6432000000000002"/>
    <n v="55.199999999999989"/>
  </r>
  <r>
    <s v="GODOS"/>
    <s v="Godos Cocina Típica"/>
    <x v="38"/>
    <x v="17"/>
    <n v="8"/>
    <x v="8"/>
    <n v="10550"/>
    <x v="57"/>
    <d v="2012-04-19T00:00:00"/>
    <x v="43"/>
    <n v="3"/>
    <x v="1"/>
    <n v="21"/>
    <s v="Sir Rodney's Scones"/>
    <n v="50"/>
    <n v="17"/>
    <n v="850"/>
    <n v="0.13"/>
    <n v="739.5"/>
    <n v="19.227"/>
    <n v="110.5"/>
  </r>
  <r>
    <s v="GODOS"/>
    <s v="Godos Cocina Típica"/>
    <x v="38"/>
    <x v="17"/>
    <n v="8"/>
    <x v="8"/>
    <n v="10550"/>
    <x v="57"/>
    <d v="2012-04-19T00:00:00"/>
    <x v="43"/>
    <n v="2"/>
    <x v="2"/>
    <n v="61"/>
    <s v="Sirop d'érable"/>
    <n v="142.5"/>
    <n v="43"/>
    <n v="6127.5"/>
    <n v="-0.02"/>
    <n v="6250.05"/>
    <n v="112.50090000000002"/>
    <n v="-122.55000000000018"/>
  </r>
  <r>
    <s v="FURIB"/>
    <s v="Furia Bacalhau e Frutos do Mar"/>
    <x v="7"/>
    <x v="6"/>
    <n v="5"/>
    <x v="1"/>
    <n v="10551"/>
    <x v="57"/>
    <d v="2012-05-03T00:00:00"/>
    <x v="43"/>
    <n v="3"/>
    <x v="1"/>
    <n v="16"/>
    <s v="Pavlova"/>
    <n v="87.25"/>
    <n v="36"/>
    <n v="3141"/>
    <n v="0.16"/>
    <n v="2638.44"/>
    <n v="65.960999999999999"/>
    <n v="502.55999999999995"/>
  </r>
  <r>
    <s v="FURIB"/>
    <s v="Furia Bacalhau e Frutos do Mar"/>
    <x v="7"/>
    <x v="6"/>
    <n v="5"/>
    <x v="1"/>
    <n v="10551"/>
    <x v="57"/>
    <d v="2012-05-03T00:00:00"/>
    <x v="43"/>
    <n v="1"/>
    <x v="0"/>
    <n v="35"/>
    <s v="Steeleye Stout"/>
    <n v="90"/>
    <n v="70"/>
    <n v="6300"/>
    <n v="-0.01"/>
    <n v="6363"/>
    <n v="0"/>
    <n v="-63"/>
  </r>
  <r>
    <s v="FURIB"/>
    <s v="Furia Bacalhau e Frutos do Mar"/>
    <x v="7"/>
    <x v="6"/>
    <n v="5"/>
    <x v="1"/>
    <n v="10551"/>
    <x v="57"/>
    <d v="2012-05-03T00:00:00"/>
    <x v="43"/>
    <n v="2"/>
    <x v="2"/>
    <n v="44"/>
    <s v="Gula Malacca"/>
    <n v="97.25"/>
    <n v="60"/>
    <n v="5835"/>
    <n v="0.09"/>
    <n v="5309.85"/>
    <n v="79.647750000000002"/>
    <n v="525.14999999999964"/>
  </r>
  <r>
    <s v="HILAA"/>
    <s v="HILARIÓN-Abastos"/>
    <x v="6"/>
    <x v="5"/>
    <n v="1"/>
    <x v="2"/>
    <n v="10552"/>
    <x v="58"/>
    <d v="2012-04-20T00:00:00"/>
    <x v="50"/>
    <n v="4"/>
    <x v="6"/>
    <n v="69"/>
    <s v="Gudbrandsdalsost"/>
    <n v="180"/>
    <n v="2"/>
    <n v="360"/>
    <n v="0.09"/>
    <n v="327.60000000000002"/>
    <n v="6.2244000000000002"/>
    <n v="32.399999999999977"/>
  </r>
  <r>
    <s v="HILAA"/>
    <s v="HILARIÓN-Abastos"/>
    <x v="6"/>
    <x v="5"/>
    <n v="1"/>
    <x v="2"/>
    <n v="10552"/>
    <x v="58"/>
    <d v="2012-04-20T00:00:00"/>
    <x v="50"/>
    <n v="1"/>
    <x v="0"/>
    <n v="75"/>
    <s v="Rhönbräu Klosterbier"/>
    <n v="38.75"/>
    <n v="91"/>
    <n v="3526.25"/>
    <n v="0.12"/>
    <n v="3103.1"/>
    <n v="31.030999999999999"/>
    <n v="423.15000000000009"/>
  </r>
  <r>
    <s v="WARTH"/>
    <s v="Wartian Herkku"/>
    <x v="32"/>
    <x v="16"/>
    <n v="1"/>
    <x v="2"/>
    <n v="10553"/>
    <x v="59"/>
    <d v="2012-04-21T00:00:00"/>
    <x v="51"/>
    <n v="4"/>
    <x v="6"/>
    <n v="11"/>
    <s v="Queso Cabrales"/>
    <n v="105"/>
    <n v="31"/>
    <n v="3255"/>
    <n v="0.12"/>
    <n v="2864.4"/>
    <n v="34.372800000000005"/>
    <n v="390.59999999999991"/>
  </r>
  <r>
    <s v="WARTH"/>
    <s v="Wartian Herkku"/>
    <x v="32"/>
    <x v="16"/>
    <n v="1"/>
    <x v="2"/>
    <n v="10553"/>
    <x v="59"/>
    <d v="2012-04-21T00:00:00"/>
    <x v="51"/>
    <n v="3"/>
    <x v="1"/>
    <n v="16"/>
    <s v="Pavlova"/>
    <n v="87.25"/>
    <n v="6"/>
    <n v="523.5"/>
    <n v="0.04"/>
    <n v="502.56"/>
    <n v="8.5435200000000009"/>
    <n v="20.939999999999998"/>
  </r>
  <r>
    <s v="WARTH"/>
    <s v="Wartian Herkku"/>
    <x v="32"/>
    <x v="16"/>
    <n v="1"/>
    <x v="2"/>
    <n v="10553"/>
    <x v="59"/>
    <d v="2012-04-21T00:00:00"/>
    <x v="51"/>
    <n v="5"/>
    <x v="4"/>
    <n v="22"/>
    <s v="Gustaf's Knäckebröd"/>
    <n v="105"/>
    <n v="77"/>
    <n v="8085"/>
    <n v="-0.03"/>
    <n v="8327.5500000000011"/>
    <n v="58.292850000000008"/>
    <n v="-242.55000000000109"/>
  </r>
  <r>
    <s v="WARTH"/>
    <s v="Wartian Herkku"/>
    <x v="32"/>
    <x v="16"/>
    <n v="1"/>
    <x v="2"/>
    <n v="10553"/>
    <x v="59"/>
    <d v="2012-04-21T00:00:00"/>
    <x v="51"/>
    <n v="4"/>
    <x v="6"/>
    <n v="31"/>
    <s v="Gorgonzola Telino"/>
    <n v="62.5"/>
    <n v="7"/>
    <n v="437.5"/>
    <n v="0.17"/>
    <n v="363.125"/>
    <n v="0.72624999999999995"/>
    <n v="74.375"/>
  </r>
  <r>
    <s v="WARTH"/>
    <s v="Wartian Herkku"/>
    <x v="32"/>
    <x v="16"/>
    <n v="1"/>
    <x v="2"/>
    <n v="10553"/>
    <x v="59"/>
    <d v="2012-04-21T00:00:00"/>
    <x v="51"/>
    <n v="1"/>
    <x v="0"/>
    <n v="35"/>
    <s v="Steeleye Stout"/>
    <n v="90"/>
    <n v="56"/>
    <n v="5040"/>
    <n v="0.01"/>
    <n v="4989.6000000000004"/>
    <n v="109.77120000000001"/>
    <n v="50.399999999999636"/>
  </r>
  <r>
    <s v="OTTIK"/>
    <s v="Exotic Products"/>
    <x v="20"/>
    <x v="8"/>
    <n v="5"/>
    <x v="1"/>
    <n v="10554"/>
    <x v="59"/>
    <d v="2012-04-21T00:00:00"/>
    <x v="50"/>
    <n v="3"/>
    <x v="1"/>
    <n v="16"/>
    <s v="Pavlova"/>
    <n v="87.25"/>
    <n v="21"/>
    <n v="1832.25"/>
    <n v="-0.02"/>
    <n v="1868.895"/>
    <n v="28.033424999999998"/>
    <n v="-36.644999999999982"/>
  </r>
  <r>
    <s v="OTTIK"/>
    <s v="Exotic Products"/>
    <x v="20"/>
    <x v="8"/>
    <n v="5"/>
    <x v="1"/>
    <n v="10554"/>
    <x v="59"/>
    <d v="2012-04-21T00:00:00"/>
    <x v="50"/>
    <n v="5"/>
    <x v="4"/>
    <n v="23"/>
    <s v="Tunnbröd"/>
    <n v="45"/>
    <n v="6"/>
    <n v="270"/>
    <n v="0.03"/>
    <n v="261.89999999999998"/>
    <n v="3.1427999999999998"/>
    <n v="8.1000000000000227"/>
  </r>
  <r>
    <s v="OTTIK"/>
    <s v="Exotic Products"/>
    <x v="20"/>
    <x v="8"/>
    <n v="5"/>
    <x v="1"/>
    <n v="10554"/>
    <x v="59"/>
    <d v="2012-04-21T00:00:00"/>
    <x v="50"/>
    <n v="3"/>
    <x v="1"/>
    <n v="62"/>
    <s v="Tarte au sucre"/>
    <n v="246.5"/>
    <n v="17"/>
    <n v="4190.5"/>
    <n v="0.19"/>
    <n v="3394.3050000000003"/>
    <n v="78.069015000000007"/>
    <n v="796.19499999999971"/>
  </r>
  <r>
    <s v="OTTIK"/>
    <s v="Exotic Products"/>
    <x v="20"/>
    <x v="8"/>
    <n v="5"/>
    <x v="1"/>
    <n v="10554"/>
    <x v="59"/>
    <d v="2012-04-21T00:00:00"/>
    <x v="50"/>
    <n v="2"/>
    <x v="2"/>
    <n v="77"/>
    <s v="Original Frankfurter grüne Soße"/>
    <n v="65"/>
    <n v="41"/>
    <n v="2665"/>
    <n v="-0.02"/>
    <n v="2718.3"/>
    <n v="27.183"/>
    <n v="-53.300000000000182"/>
  </r>
  <r>
    <s v="SAVEA"/>
    <s v="Save-a-lot Markets"/>
    <x v="25"/>
    <x v="0"/>
    <n v="6"/>
    <x v="7"/>
    <n v="10555"/>
    <x v="60"/>
    <d v="2012-04-24T00:00:00"/>
    <x v="52"/>
    <n v="7"/>
    <x v="5"/>
    <n v="14"/>
    <s v="Tofu"/>
    <n v="116.25"/>
    <n v="81"/>
    <n v="9416.25"/>
    <n v="0.04"/>
    <n v="9039.6"/>
    <n v="162.71280000000002"/>
    <n v="376.64999999999964"/>
  </r>
  <r>
    <s v="SAVEA"/>
    <s v="Save-a-lot Markets"/>
    <x v="25"/>
    <x v="0"/>
    <n v="6"/>
    <x v="7"/>
    <n v="10555"/>
    <x v="60"/>
    <d v="2012-04-24T00:00:00"/>
    <x v="52"/>
    <n v="3"/>
    <x v="1"/>
    <n v="19"/>
    <s v="Teatime Chocolate Biscuits"/>
    <n v="46"/>
    <n v="85"/>
    <n v="3910"/>
    <n v="0.06"/>
    <n v="3675.3999999999996"/>
    <n v="128.63899999999998"/>
    <n v="234.60000000000036"/>
  </r>
  <r>
    <s v="SAVEA"/>
    <s v="Save-a-lot Markets"/>
    <x v="25"/>
    <x v="0"/>
    <n v="6"/>
    <x v="7"/>
    <n v="10555"/>
    <x v="60"/>
    <d v="2012-04-24T00:00:00"/>
    <x v="52"/>
    <n v="1"/>
    <x v="0"/>
    <n v="24"/>
    <s v="Guaraná Fantástica"/>
    <n v="22.5"/>
    <n v="40"/>
    <n v="900"/>
    <n v="0.04"/>
    <n v="864"/>
    <n v="10.368"/>
    <n v="36"/>
  </r>
  <r>
    <s v="SAVEA"/>
    <s v="Save-a-lot Markets"/>
    <x v="25"/>
    <x v="0"/>
    <n v="6"/>
    <x v="7"/>
    <n v="10555"/>
    <x v="60"/>
    <d v="2012-04-24T00:00:00"/>
    <x v="52"/>
    <n v="7"/>
    <x v="5"/>
    <n v="51"/>
    <s v="Manjimup Dried Apples"/>
    <n v="265"/>
    <n v="44"/>
    <n v="11660"/>
    <n v="0.1"/>
    <n v="10494"/>
    <n v="283.33800000000002"/>
    <n v="1166"/>
  </r>
  <r>
    <s v="SAVEA"/>
    <s v="Save-a-lot Markets"/>
    <x v="25"/>
    <x v="0"/>
    <n v="6"/>
    <x v="7"/>
    <n v="10555"/>
    <x v="60"/>
    <d v="2012-04-24T00:00:00"/>
    <x v="52"/>
    <n v="5"/>
    <x v="4"/>
    <n v="56"/>
    <s v="Gnocchi di nonna Alice"/>
    <n v="190"/>
    <n v="18"/>
    <n v="3420"/>
    <n v="0.04"/>
    <n v="3283.2"/>
    <n v="19.699199999999998"/>
    <n v="136.80000000000018"/>
  </r>
  <r>
    <s v="SIMOB"/>
    <s v="Simons bistro"/>
    <x v="39"/>
    <x v="18"/>
    <n v="1"/>
    <x v="2"/>
    <n v="10556"/>
    <x v="61"/>
    <d v="2012-05-09T00:00:00"/>
    <x v="44"/>
    <n v="4"/>
    <x v="6"/>
    <n v="72"/>
    <s v="Mozzarella di Giovanni"/>
    <n v="174"/>
    <n v="10"/>
    <n v="1740"/>
    <n v="-0.01"/>
    <n v="1757.4"/>
    <n v="47.449800000000003"/>
    <n v="-17.400000000000091"/>
  </r>
  <r>
    <s v="LEHMS"/>
    <s v="El Khartouri SA"/>
    <x v="20"/>
    <x v="8"/>
    <n v="2"/>
    <x v="5"/>
    <n v="10557"/>
    <x v="61"/>
    <d v="2012-04-11T00:00:00"/>
    <x v="43"/>
    <n v="5"/>
    <x v="4"/>
    <n v="64"/>
    <s v="Wimmers gute Semmelknödel"/>
    <n v="166.25"/>
    <n v="99"/>
    <n v="16458.75"/>
    <n v="0.08"/>
    <n v="15142.050000000001"/>
    <n v="317.98305000000005"/>
    <n v="1316.6999999999989"/>
  </r>
  <r>
    <s v="LEHMS"/>
    <s v="El Khartouri SA"/>
    <x v="20"/>
    <x v="8"/>
    <n v="2"/>
    <x v="5"/>
    <n v="10557"/>
    <x v="61"/>
    <d v="2012-04-11T00:00:00"/>
    <x v="43"/>
    <n v="1"/>
    <x v="0"/>
    <n v="75"/>
    <s v="Rhönbräu Klosterbier"/>
    <n v="38.75"/>
    <n v="97"/>
    <n v="3758.75"/>
    <n v="0.04"/>
    <n v="3608.4"/>
    <n v="50.517600000000002"/>
    <n v="150.34999999999991"/>
  </r>
  <r>
    <s v="AROUT"/>
    <s v="Around the Horn"/>
    <x v="2"/>
    <x v="2"/>
    <n v="7"/>
    <x v="0"/>
    <n v="10558"/>
    <x v="62"/>
    <d v="2012-04-26T00:00:00"/>
    <x v="53"/>
    <n v="3"/>
    <x v="1"/>
    <n v="47"/>
    <s v="Zaanse koeken"/>
    <n v="47.5"/>
    <n v="21"/>
    <n v="997.5"/>
    <n v="0.01"/>
    <n v="987.52499999999998"/>
    <n v="10.862774999999999"/>
    <n v="9.9750000000000227"/>
  </r>
  <r>
    <s v="AROUT"/>
    <s v="Around the Horn"/>
    <x v="2"/>
    <x v="2"/>
    <n v="7"/>
    <x v="0"/>
    <n v="10558"/>
    <x v="62"/>
    <d v="2012-04-26T00:00:00"/>
    <x v="53"/>
    <n v="7"/>
    <x v="5"/>
    <n v="51"/>
    <s v="Manjimup Dried Apples"/>
    <n v="265"/>
    <n v="77"/>
    <n v="20405"/>
    <n v="0.11"/>
    <n v="18160.45"/>
    <n v="490.33215000000001"/>
    <n v="2244.5499999999993"/>
  </r>
  <r>
    <s v="AROUT"/>
    <s v="Around the Horn"/>
    <x v="2"/>
    <x v="2"/>
    <n v="7"/>
    <x v="0"/>
    <n v="10558"/>
    <x v="62"/>
    <d v="2012-04-26T00:00:00"/>
    <x v="53"/>
    <n v="5"/>
    <x v="4"/>
    <n v="52"/>
    <s v="Filo Mix"/>
    <n v="35"/>
    <n v="32"/>
    <n v="1120"/>
    <n v="0.08"/>
    <n v="1030.4000000000001"/>
    <n v="9.2736000000000001"/>
    <n v="89.599999999999909"/>
  </r>
  <r>
    <s v="AROUT"/>
    <s v="Around the Horn"/>
    <x v="2"/>
    <x v="2"/>
    <n v="7"/>
    <x v="0"/>
    <n v="10558"/>
    <x v="62"/>
    <d v="2012-04-26T00:00:00"/>
    <x v="53"/>
    <n v="6"/>
    <x v="7"/>
    <n v="53"/>
    <s v="Perth Pasties"/>
    <n v="164"/>
    <n v="95"/>
    <n v="15580"/>
    <n v="0.14000000000000001"/>
    <n v="13398.8"/>
    <n v="388.56519999999995"/>
    <n v="2181.2000000000007"/>
  </r>
  <r>
    <s v="AROUT"/>
    <s v="Around the Horn"/>
    <x v="2"/>
    <x v="2"/>
    <n v="7"/>
    <x v="0"/>
    <n v="10558"/>
    <x v="62"/>
    <d v="2012-04-26T00:00:00"/>
    <x v="53"/>
    <n v="8"/>
    <x v="3"/>
    <n v="73"/>
    <s v="Röd Kaviar"/>
    <n v="75"/>
    <n v="21"/>
    <n v="1575"/>
    <n v="0.02"/>
    <n v="1543.5"/>
    <n v="52.478999999999999"/>
    <n v="31.5"/>
  </r>
  <r>
    <s v="BLONP"/>
    <s v="Blondel père et fils"/>
    <x v="40"/>
    <x v="1"/>
    <n v="6"/>
    <x v="7"/>
    <n v="10559"/>
    <x v="63"/>
    <d v="2012-04-27T00:00:00"/>
    <x v="44"/>
    <n v="8"/>
    <x v="3"/>
    <n v="41"/>
    <s v="Jack's New England Clam Chowder"/>
    <n v="48.25"/>
    <n v="61"/>
    <n v="2943.25"/>
    <n v="0"/>
    <n v="2943.25"/>
    <n v="67.694749999999999"/>
    <n v="0"/>
  </r>
  <r>
    <s v="BLONP"/>
    <s v="Blondel père et fils"/>
    <x v="40"/>
    <x v="1"/>
    <n v="6"/>
    <x v="7"/>
    <n v="10559"/>
    <x v="63"/>
    <d v="2012-04-27T00:00:00"/>
    <x v="44"/>
    <n v="6"/>
    <x v="7"/>
    <n v="55"/>
    <s v="Pâté chinois"/>
    <n v="120"/>
    <n v="21"/>
    <n v="2520"/>
    <n v="7.0000000000000007E-2"/>
    <n v="2343.6"/>
    <n v="72.651599999999988"/>
    <n v="176.40000000000009"/>
  </r>
  <r>
    <s v="FRANK"/>
    <s v="Messaoui Père &amp; Fils"/>
    <x v="15"/>
    <x v="8"/>
    <n v="4"/>
    <x v="3"/>
    <n v="10560"/>
    <x v="64"/>
    <d v="2012-04-28T00:00:00"/>
    <x v="54"/>
    <n v="8"/>
    <x v="3"/>
    <n v="30"/>
    <s v="Nord-Ost Matjeshering"/>
    <n v="129.44999999999999"/>
    <n v="61"/>
    <n v="7896.4499999999989"/>
    <n v="0"/>
    <n v="7896.4499999999989"/>
    <n v="15.792899999999998"/>
    <n v="0"/>
  </r>
  <r>
    <s v="FRANK"/>
    <s v="Messaoui Père &amp; Fils"/>
    <x v="15"/>
    <x v="8"/>
    <n v="4"/>
    <x v="3"/>
    <n v="10560"/>
    <x v="64"/>
    <d v="2012-04-28T00:00:00"/>
    <x v="54"/>
    <n v="3"/>
    <x v="1"/>
    <n v="62"/>
    <s v="Tarte au sucre"/>
    <n v="246.5"/>
    <n v="88"/>
    <n v="21692"/>
    <n v="0.2"/>
    <n v="17353.600000000002"/>
    <n v="572.66880000000003"/>
    <n v="4338.3999999999978"/>
  </r>
  <r>
    <s v="FOLKO"/>
    <s v="Folk och fä HB"/>
    <x v="35"/>
    <x v="15"/>
    <n v="1"/>
    <x v="2"/>
    <n v="10561"/>
    <x v="64"/>
    <d v="2012-04-28T00:00:00"/>
    <x v="54"/>
    <n v="2"/>
    <x v="2"/>
    <n v="44"/>
    <s v="Gula Malacca"/>
    <n v="97.25"/>
    <n v="50"/>
    <n v="4862.5"/>
    <n v="0.1"/>
    <n v="4376.25"/>
    <n v="52.515000000000001"/>
    <n v="486.25"/>
  </r>
  <r>
    <s v="FOLKO"/>
    <s v="Folk och fä HB"/>
    <x v="35"/>
    <x v="15"/>
    <n v="1"/>
    <x v="2"/>
    <n v="10561"/>
    <x v="64"/>
    <d v="2012-04-28T00:00:00"/>
    <x v="54"/>
    <n v="7"/>
    <x v="5"/>
    <n v="51"/>
    <s v="Manjimup Dried Apples"/>
    <n v="265"/>
    <n v="20"/>
    <n v="5300"/>
    <n v="-0.02"/>
    <n v="5406"/>
    <n v="10.811999999999999"/>
    <n v="-106"/>
  </r>
  <r>
    <s v="REGGC"/>
    <s v="Reggiani Caseifici"/>
    <x v="41"/>
    <x v="19"/>
    <n v="7"/>
    <x v="0"/>
    <n v="10562"/>
    <x v="65"/>
    <d v="2012-05-01T00:00:00"/>
    <x v="55"/>
    <n v="4"/>
    <x v="6"/>
    <n v="33"/>
    <s v="Geitost"/>
    <n v="12.5"/>
    <n v="36"/>
    <n v="450"/>
    <n v="0.17"/>
    <n v="373.5"/>
    <n v="11.5785"/>
    <n v="76.5"/>
  </r>
  <r>
    <s v="REGGC"/>
    <s v="Reggiani Caseifici"/>
    <x v="41"/>
    <x v="19"/>
    <n v="7"/>
    <x v="0"/>
    <n v="10562"/>
    <x v="65"/>
    <d v="2012-05-01T00:00:00"/>
    <x v="55"/>
    <n v="3"/>
    <x v="1"/>
    <n v="62"/>
    <s v="Tarte au sucre"/>
    <n v="246.5"/>
    <n v="20"/>
    <n v="4930"/>
    <n v="0.15"/>
    <n v="4190.5"/>
    <n v="146.66749999999999"/>
    <n v="739.5"/>
  </r>
  <r>
    <s v="RICAR"/>
    <s v="Ricardo Adocicados"/>
    <x v="11"/>
    <x v="7"/>
    <n v="1"/>
    <x v="2"/>
    <n v="10563"/>
    <x v="66"/>
    <d v="2012-05-16T00:00:00"/>
    <x v="56"/>
    <n v="8"/>
    <x v="3"/>
    <n v="36"/>
    <s v="Inlagd Sill"/>
    <n v="95"/>
    <n v="82"/>
    <n v="7790"/>
    <n v="0.11"/>
    <n v="6933.1"/>
    <n v="214.92610000000002"/>
    <n v="856.89999999999964"/>
  </r>
  <r>
    <s v="RICAR"/>
    <s v="Ricardo Adocicados"/>
    <x v="11"/>
    <x v="7"/>
    <n v="1"/>
    <x v="2"/>
    <n v="10563"/>
    <x v="66"/>
    <d v="2012-05-16T00:00:00"/>
    <x v="56"/>
    <n v="5"/>
    <x v="4"/>
    <n v="52"/>
    <s v="Filo Mix"/>
    <n v="35"/>
    <n v="73"/>
    <n v="2555"/>
    <n v="0.09"/>
    <n v="2325.0500000000002"/>
    <n v="25.575550000000003"/>
    <n v="229.94999999999982"/>
  </r>
  <r>
    <s v="RATTC"/>
    <s v="Rattlesnake Canyon Grocery"/>
    <x v="9"/>
    <x v="0"/>
    <n v="5"/>
    <x v="1"/>
    <n v="10564"/>
    <x v="66"/>
    <d v="2012-05-02T00:00:00"/>
    <x v="57"/>
    <n v="6"/>
    <x v="7"/>
    <n v="17"/>
    <s v="Alice Mutton"/>
    <n v="195"/>
    <n v="93"/>
    <n v="18135"/>
    <n v="0.1"/>
    <n v="16321.5"/>
    <n v="130.572"/>
    <n v="1813.5"/>
  </r>
  <r>
    <s v="RATTC"/>
    <s v="Rattlesnake Canyon Grocery"/>
    <x v="9"/>
    <x v="0"/>
    <n v="5"/>
    <x v="1"/>
    <n v="10564"/>
    <x v="66"/>
    <d v="2012-05-02T00:00:00"/>
    <x v="57"/>
    <n v="4"/>
    <x v="6"/>
    <n v="31"/>
    <s v="Gorgonzola Telino"/>
    <n v="62.5"/>
    <n v="58"/>
    <n v="3625"/>
    <n v="0.12"/>
    <n v="3190"/>
    <n v="3.19"/>
    <n v="435"/>
  </r>
  <r>
    <s v="RATTC"/>
    <s v="Rattlesnake Canyon Grocery"/>
    <x v="9"/>
    <x v="0"/>
    <n v="5"/>
    <x v="1"/>
    <n v="10564"/>
    <x v="66"/>
    <d v="2012-05-02T00:00:00"/>
    <x v="57"/>
    <n v="6"/>
    <x v="7"/>
    <n v="55"/>
    <s v="Pâté chinois"/>
    <n v="120"/>
    <n v="46"/>
    <n v="5520"/>
    <n v="-0.01"/>
    <n v="5575.2"/>
    <n v="156.10560000000001"/>
    <n v="-55.199999999999818"/>
  </r>
  <r>
    <s v="MEREP"/>
    <s v="Mère Paillarde"/>
    <x v="24"/>
    <x v="10"/>
    <n v="4"/>
    <x v="3"/>
    <n v="10565"/>
    <x v="67"/>
    <d v="2012-05-03T00:00:00"/>
    <x v="58"/>
    <n v="1"/>
    <x v="0"/>
    <n v="24"/>
    <s v="Guaraná Fantástica"/>
    <n v="22.5"/>
    <n v="37"/>
    <n v="832.5"/>
    <n v="0.17"/>
    <n v="690.97500000000002"/>
    <n v="15.201450000000001"/>
    <n v="141.52499999999998"/>
  </r>
  <r>
    <s v="MEREP"/>
    <s v="Mère Paillarde"/>
    <x v="24"/>
    <x v="10"/>
    <n v="4"/>
    <x v="3"/>
    <n v="10565"/>
    <x v="67"/>
    <d v="2012-05-03T00:00:00"/>
    <x v="58"/>
    <n v="5"/>
    <x v="4"/>
    <n v="64"/>
    <s v="Wimmers gute Semmelknödel"/>
    <n v="166.25"/>
    <n v="26"/>
    <n v="4322.5"/>
    <n v="0.05"/>
    <n v="4106.375"/>
    <n v="16.4255"/>
    <n v="216.125"/>
  </r>
  <r>
    <s v="BLONP"/>
    <s v="Blondel père et fils"/>
    <x v="40"/>
    <x v="1"/>
    <n v="2"/>
    <x v="5"/>
    <n v="10566"/>
    <x v="68"/>
    <d v="2012-05-04T00:00:00"/>
    <x v="58"/>
    <n v="4"/>
    <x v="6"/>
    <n v="11"/>
    <s v="Queso Cabrales"/>
    <n v="105"/>
    <n v="57"/>
    <n v="5985"/>
    <n v="0.17"/>
    <n v="4967.55"/>
    <n v="24.83775"/>
    <n v="1017.4499999999998"/>
  </r>
  <r>
    <s v="BLONP"/>
    <s v="Blondel père et fils"/>
    <x v="40"/>
    <x v="1"/>
    <n v="2"/>
    <x v="5"/>
    <n v="10566"/>
    <x v="68"/>
    <d v="2012-05-04T00:00:00"/>
    <x v="58"/>
    <n v="8"/>
    <x v="3"/>
    <n v="18"/>
    <s v="Carnarvon Tigers"/>
    <n v="312.5"/>
    <n v="43"/>
    <n v="13437.5"/>
    <n v="0.13"/>
    <n v="11690.625"/>
    <n v="245.50312500000001"/>
    <n v="1746.875"/>
  </r>
  <r>
    <s v="BLONP"/>
    <s v="Blondel père et fils"/>
    <x v="40"/>
    <x v="1"/>
    <n v="2"/>
    <x v="5"/>
    <n v="10566"/>
    <x v="68"/>
    <d v="2012-05-04T00:00:00"/>
    <x v="58"/>
    <n v="1"/>
    <x v="0"/>
    <n v="76"/>
    <s v="Lakkalikööri"/>
    <n v="90"/>
    <n v="59"/>
    <n v="5310"/>
    <n v="0.04"/>
    <n v="5097.5999999999995"/>
    <n v="91.756799999999984"/>
    <n v="212.40000000000055"/>
  </r>
  <r>
    <s v="HUNGO"/>
    <s v="Hungry Owl All-Night Grocers"/>
    <x v="23"/>
    <x v="11"/>
    <n v="7"/>
    <x v="0"/>
    <n v="10567"/>
    <x v="68"/>
    <d v="2012-05-04T00:00:00"/>
    <x v="59"/>
    <n v="4"/>
    <x v="6"/>
    <n v="31"/>
    <s v="Gorgonzola Telino"/>
    <n v="62.5"/>
    <n v="20"/>
    <n v="1250"/>
    <n v="0.08"/>
    <n v="1150"/>
    <n v="4.5999999999999996"/>
    <n v="100"/>
  </r>
  <r>
    <s v="HUNGO"/>
    <s v="Hungry Owl All-Night Grocers"/>
    <x v="23"/>
    <x v="11"/>
    <n v="7"/>
    <x v="0"/>
    <n v="10567"/>
    <x v="68"/>
    <d v="2012-05-04T00:00:00"/>
    <x v="59"/>
    <n v="7"/>
    <x v="5"/>
    <n v="51"/>
    <s v="Manjimup Dried Apples"/>
    <n v="265"/>
    <n v="100"/>
    <n v="26500"/>
    <n v="0.09"/>
    <n v="24115"/>
    <n v="578.76"/>
    <n v="2385"/>
  </r>
  <r>
    <s v="HUNGO"/>
    <s v="Hungry Owl All-Night Grocers"/>
    <x v="23"/>
    <x v="11"/>
    <n v="7"/>
    <x v="0"/>
    <n v="10567"/>
    <x v="68"/>
    <d v="2012-05-04T00:00:00"/>
    <x v="59"/>
    <n v="4"/>
    <x v="6"/>
    <n v="59"/>
    <s v="Raclette Courdavault"/>
    <n v="275"/>
    <n v="7"/>
    <n v="1925"/>
    <n v="0.1"/>
    <n v="1732.5"/>
    <n v="3.4649999999999999"/>
    <n v="192.5"/>
  </r>
  <r>
    <s v="GALED"/>
    <s v="Galería del gastrónomo"/>
    <x v="42"/>
    <x v="17"/>
    <n v="3"/>
    <x v="6"/>
    <n v="10568"/>
    <x v="69"/>
    <d v="2012-05-05T00:00:00"/>
    <x v="60"/>
    <n v="8"/>
    <x v="3"/>
    <n v="10"/>
    <s v="Ikura"/>
    <n v="155"/>
    <n v="22"/>
    <n v="3410"/>
    <n v="0.01"/>
    <n v="3375.9"/>
    <n v="13.5036"/>
    <n v="34.099999999999909"/>
  </r>
  <r>
    <s v="RATTC"/>
    <s v="Rattlesnake Canyon Grocery"/>
    <x v="9"/>
    <x v="0"/>
    <n v="9"/>
    <x v="4"/>
    <n v="10569"/>
    <x v="70"/>
    <d v="2012-05-08T00:00:00"/>
    <x v="61"/>
    <n v="4"/>
    <x v="6"/>
    <n v="31"/>
    <s v="Gorgonzola Telino"/>
    <n v="62.5"/>
    <n v="29"/>
    <n v="1812.5"/>
    <n v="0.02"/>
    <n v="1776.25"/>
    <n v="49.734999999999999"/>
    <n v="36.25"/>
  </r>
  <r>
    <s v="RATTC"/>
    <s v="Rattlesnake Canyon Grocery"/>
    <x v="9"/>
    <x v="0"/>
    <n v="9"/>
    <x v="4"/>
    <n v="10569"/>
    <x v="70"/>
    <d v="2012-05-08T00:00:00"/>
    <x v="61"/>
    <n v="1"/>
    <x v="0"/>
    <n v="76"/>
    <s v="Lakkalikööri"/>
    <n v="90"/>
    <n v="96"/>
    <n v="8640"/>
    <n v="0.04"/>
    <n v="8294.4"/>
    <n v="24.883199999999999"/>
    <n v="345.60000000000036"/>
  </r>
  <r>
    <s v="MEREP"/>
    <s v="Mère Paillarde"/>
    <x v="24"/>
    <x v="10"/>
    <n v="3"/>
    <x v="6"/>
    <n v="10570"/>
    <x v="71"/>
    <d v="2012-05-09T00:00:00"/>
    <x v="62"/>
    <n v="4"/>
    <x v="6"/>
    <n v="11"/>
    <s v="Queso Cabrales"/>
    <n v="105"/>
    <n v="79"/>
    <n v="8295"/>
    <n v="0.09"/>
    <n v="7548.45"/>
    <n v="128.32364999999999"/>
    <n v="746.55000000000018"/>
  </r>
  <r>
    <s v="MEREP"/>
    <s v="Mère Paillarde"/>
    <x v="24"/>
    <x v="10"/>
    <n v="3"/>
    <x v="6"/>
    <n v="10570"/>
    <x v="71"/>
    <d v="2012-05-09T00:00:00"/>
    <x v="62"/>
    <n v="5"/>
    <x v="4"/>
    <n v="56"/>
    <s v="Gnocchi di nonna Alice"/>
    <n v="190"/>
    <n v="92"/>
    <n v="17480"/>
    <n v="-0.03"/>
    <n v="18004.400000000001"/>
    <n v="450.11000000000007"/>
    <n v="-524.40000000000146"/>
  </r>
  <r>
    <s v="ERNSH"/>
    <s v="Ernst Handel"/>
    <x v="26"/>
    <x v="9"/>
    <n v="4"/>
    <x v="3"/>
    <n v="10571"/>
    <x v="71"/>
    <d v="2012-05-23T00:00:00"/>
    <x v="63"/>
    <n v="7"/>
    <x v="5"/>
    <n v="14"/>
    <s v="Tofu"/>
    <n v="116.25"/>
    <n v="76"/>
    <n v="8835"/>
    <n v="0.15"/>
    <n v="7509.75"/>
    <n v="232.80224999999999"/>
    <n v="1325.25"/>
  </r>
  <r>
    <s v="ERNSH"/>
    <s v="Ernst Handel"/>
    <x v="26"/>
    <x v="9"/>
    <n v="4"/>
    <x v="3"/>
    <n v="10571"/>
    <x v="71"/>
    <d v="2012-05-23T00:00:00"/>
    <x v="63"/>
    <n v="5"/>
    <x v="4"/>
    <n v="42"/>
    <s v="Singaporean Hokkien Fried Mee"/>
    <n v="70"/>
    <n v="5"/>
    <n v="350"/>
    <n v="0.09"/>
    <n v="318.5"/>
    <n v="4.1405000000000003"/>
    <n v="31.5"/>
  </r>
  <r>
    <s v="BERGS"/>
    <s v="Berglunds snabbköp"/>
    <x v="31"/>
    <x v="15"/>
    <n v="3"/>
    <x v="6"/>
    <n v="10572"/>
    <x v="72"/>
    <d v="2012-05-10T00:00:00"/>
    <x v="64"/>
    <n v="3"/>
    <x v="1"/>
    <n v="16"/>
    <s v="Pavlova"/>
    <n v="87.25"/>
    <n v="5"/>
    <n v="436.25"/>
    <n v="-0.02"/>
    <n v="444.97500000000002"/>
    <n v="15.129150000000001"/>
    <n v="-8.7250000000000227"/>
  </r>
  <r>
    <s v="BERGS"/>
    <s v="Berglunds snabbköp"/>
    <x v="31"/>
    <x v="15"/>
    <n v="3"/>
    <x v="6"/>
    <n v="10572"/>
    <x v="72"/>
    <d v="2012-05-10T00:00:00"/>
    <x v="64"/>
    <n v="4"/>
    <x v="6"/>
    <n v="32"/>
    <s v="Mascarpone Fabioli"/>
    <n v="160"/>
    <n v="42"/>
    <n v="6720"/>
    <n v="0.15"/>
    <n v="5712"/>
    <n v="165.648"/>
    <n v="1008"/>
  </r>
  <r>
    <s v="BERGS"/>
    <s v="Berglunds snabbköp"/>
    <x v="31"/>
    <x v="15"/>
    <n v="3"/>
    <x v="6"/>
    <n v="10572"/>
    <x v="72"/>
    <d v="2012-05-10T00:00:00"/>
    <x v="64"/>
    <n v="8"/>
    <x v="3"/>
    <n v="40"/>
    <s v="Boston Crab Meat"/>
    <n v="92"/>
    <n v="11"/>
    <n v="1012"/>
    <n v="0.13"/>
    <n v="880.43999999999994"/>
    <n v="30.815399999999997"/>
    <n v="131.56000000000006"/>
  </r>
  <r>
    <s v="BERGS"/>
    <s v="Berglunds snabbköp"/>
    <x v="31"/>
    <x v="15"/>
    <n v="3"/>
    <x v="6"/>
    <n v="10572"/>
    <x v="72"/>
    <d v="2012-05-10T00:00:00"/>
    <x v="64"/>
    <n v="1"/>
    <x v="0"/>
    <n v="75"/>
    <s v="Rhönbräu Klosterbier"/>
    <n v="38.75"/>
    <n v="50"/>
    <n v="1937.5"/>
    <n v="0.12"/>
    <n v="1705"/>
    <n v="32.395000000000003"/>
    <n v="232.5"/>
  </r>
  <r>
    <s v="ANTON"/>
    <s v="Antonio Moreno Taquería"/>
    <x v="4"/>
    <x v="3"/>
    <n v="8"/>
    <x v="8"/>
    <n v="10573"/>
    <x v="73"/>
    <d v="2012-05-11T00:00:00"/>
    <x v="65"/>
    <n v="6"/>
    <x v="7"/>
    <n v="17"/>
    <s v="Alice Mutton"/>
    <n v="195"/>
    <n v="9"/>
    <n v="1755"/>
    <n v="0.08"/>
    <n v="1614.6000000000001"/>
    <n v="51.667200000000001"/>
    <n v="140.39999999999986"/>
  </r>
  <r>
    <s v="ANTON"/>
    <s v="Antonio Moreno Taquería"/>
    <x v="4"/>
    <x v="3"/>
    <n v="8"/>
    <x v="8"/>
    <n v="10573"/>
    <x v="73"/>
    <d v="2012-05-11T00:00:00"/>
    <x v="65"/>
    <n v="1"/>
    <x v="0"/>
    <n v="34"/>
    <s v="Sasquatch Ale"/>
    <n v="70"/>
    <n v="2"/>
    <n v="140"/>
    <n v="7.0000000000000007E-2"/>
    <n v="130.19999999999999"/>
    <n v="0.78119999999999989"/>
    <n v="9.8000000000000114"/>
  </r>
  <r>
    <s v="ANTON"/>
    <s v="Antonio Moreno Taquería"/>
    <x v="4"/>
    <x v="3"/>
    <n v="8"/>
    <x v="8"/>
    <n v="10573"/>
    <x v="73"/>
    <d v="2012-05-11T00:00:00"/>
    <x v="65"/>
    <n v="6"/>
    <x v="7"/>
    <n v="53"/>
    <s v="Perth Pasties"/>
    <n v="164"/>
    <n v="82"/>
    <n v="13448"/>
    <n v="0.11"/>
    <n v="11968.72"/>
    <n v="155.59335999999999"/>
    <n v="1479.2800000000007"/>
  </r>
  <r>
    <s v="TRAIH"/>
    <s v="Trail's Head Gourmet Provisioners"/>
    <x v="43"/>
    <x v="0"/>
    <n v="5"/>
    <x v="1"/>
    <n v="10574"/>
    <x v="73"/>
    <d v="2012-05-11T00:00:00"/>
    <x v="66"/>
    <n v="4"/>
    <x v="6"/>
    <n v="33"/>
    <s v="Geitost"/>
    <n v="12.5"/>
    <n v="38"/>
    <n v="475"/>
    <n v="0.08"/>
    <n v="437"/>
    <n v="1.3109999999999999"/>
    <n v="38"/>
  </r>
  <r>
    <s v="TRAIH"/>
    <s v="Trail's Head Gourmet Provisioners"/>
    <x v="43"/>
    <x v="0"/>
    <n v="5"/>
    <x v="1"/>
    <n v="10574"/>
    <x v="73"/>
    <d v="2012-05-11T00:00:00"/>
    <x v="66"/>
    <n v="8"/>
    <x v="3"/>
    <n v="40"/>
    <s v="Boston Crab Meat"/>
    <n v="92"/>
    <n v="38"/>
    <n v="3496"/>
    <n v="0.16"/>
    <n v="2936.64"/>
    <n v="38.176319999999997"/>
    <n v="559.36000000000013"/>
  </r>
  <r>
    <s v="TRAIH"/>
    <s v="Trail's Head Gourmet Provisioners"/>
    <x v="43"/>
    <x v="0"/>
    <n v="5"/>
    <x v="1"/>
    <n v="10574"/>
    <x v="73"/>
    <d v="2012-05-11T00:00:00"/>
    <x v="66"/>
    <n v="3"/>
    <x v="1"/>
    <n v="62"/>
    <s v="Tarte au sucre"/>
    <n v="246.5"/>
    <n v="90"/>
    <n v="22185"/>
    <n v="0.14000000000000001"/>
    <n v="19079.099999999999"/>
    <n v="133.55369999999999"/>
    <n v="3105.9000000000015"/>
  </r>
  <r>
    <s v="TRAIH"/>
    <s v="Trail's Head Gourmet Provisioners"/>
    <x v="43"/>
    <x v="0"/>
    <n v="5"/>
    <x v="1"/>
    <n v="10574"/>
    <x v="73"/>
    <d v="2012-05-11T00:00:00"/>
    <x v="66"/>
    <n v="5"/>
    <x v="4"/>
    <n v="64"/>
    <s v="Wimmers gute Semmelknödel"/>
    <n v="166.25"/>
    <n v="33"/>
    <n v="5486.25"/>
    <n v="0.09"/>
    <n v="4992.4875000000002"/>
    <n v="144.7821375"/>
    <n v="493.76249999999982"/>
  </r>
  <r>
    <s v="MORGK"/>
    <s v="Commerce oriental"/>
    <x v="44"/>
    <x v="8"/>
    <n v="9"/>
    <x v="4"/>
    <n v="10575"/>
    <x v="74"/>
    <d v="2012-04-28T00:00:00"/>
    <x v="66"/>
    <n v="4"/>
    <x v="6"/>
    <n v="59"/>
    <s v="Raclette Courdavault"/>
    <n v="275"/>
    <n v="1"/>
    <n v="275"/>
    <n v="0.2"/>
    <n v="220"/>
    <n v="4.84"/>
    <n v="55"/>
  </r>
  <r>
    <s v="MORGK"/>
    <s v="Commerce oriental"/>
    <x v="44"/>
    <x v="8"/>
    <n v="9"/>
    <x v="4"/>
    <n v="10575"/>
    <x v="74"/>
    <d v="2012-04-28T00:00:00"/>
    <x v="66"/>
    <n v="2"/>
    <x v="2"/>
    <n v="63"/>
    <s v="Vegie-spread"/>
    <n v="219.5"/>
    <n v="91"/>
    <n v="19974.5"/>
    <n v="0.13"/>
    <n v="17377.814999999999"/>
    <n v="503.95663499999995"/>
    <n v="2596.6850000000013"/>
  </r>
  <r>
    <s v="MORGK"/>
    <s v="Commerce oriental"/>
    <x v="44"/>
    <x v="8"/>
    <n v="9"/>
    <x v="4"/>
    <n v="10575"/>
    <x v="74"/>
    <d v="2012-04-28T00:00:00"/>
    <x v="66"/>
    <n v="4"/>
    <x v="6"/>
    <n v="72"/>
    <s v="Mozzarella di Giovanni"/>
    <n v="174"/>
    <n v="40"/>
    <n v="6960"/>
    <n v="-0.02"/>
    <n v="7099.2"/>
    <n v="113.5872"/>
    <n v="-139.19999999999982"/>
  </r>
  <r>
    <s v="MORGK"/>
    <s v="Commerce oriental"/>
    <x v="44"/>
    <x v="8"/>
    <n v="9"/>
    <x v="4"/>
    <n v="10575"/>
    <x v="74"/>
    <d v="2012-04-28T00:00:00"/>
    <x v="66"/>
    <n v="1"/>
    <x v="0"/>
    <n v="76"/>
    <s v="Lakkalikööri"/>
    <n v="90"/>
    <n v="22"/>
    <n v="1980"/>
    <n v="0.17"/>
    <n v="1643.3999999999999"/>
    <n v="19.720800000000001"/>
    <n v="336.60000000000014"/>
  </r>
  <r>
    <s v="TORTU"/>
    <s v="Tortuga Restaurante"/>
    <x v="4"/>
    <x v="3"/>
    <n v="3"/>
    <x v="6"/>
    <n v="10576"/>
    <x v="75"/>
    <d v="2012-05-01T00:00:00"/>
    <x v="66"/>
    <n v="1"/>
    <x v="0"/>
    <n v="1"/>
    <s v="Chai"/>
    <n v="90"/>
    <n v="62"/>
    <n v="5580"/>
    <n v="0.2"/>
    <n v="4464"/>
    <n v="120.52800000000001"/>
    <n v="1116"/>
  </r>
  <r>
    <s v="TORTU"/>
    <s v="Tortuga Restaurante"/>
    <x v="4"/>
    <x v="3"/>
    <n v="3"/>
    <x v="6"/>
    <n v="10576"/>
    <x v="75"/>
    <d v="2012-05-01T00:00:00"/>
    <x v="66"/>
    <n v="4"/>
    <x v="6"/>
    <n v="31"/>
    <s v="Gorgonzola Telino"/>
    <n v="62.5"/>
    <n v="59"/>
    <n v="3687.5"/>
    <n v="0.15"/>
    <n v="3134.375"/>
    <n v="37.612499999999997"/>
    <n v="553.125"/>
  </r>
  <r>
    <s v="TORTU"/>
    <s v="Tortuga Restaurante"/>
    <x v="4"/>
    <x v="3"/>
    <n v="3"/>
    <x v="6"/>
    <n v="10576"/>
    <x v="75"/>
    <d v="2012-05-01T00:00:00"/>
    <x v="66"/>
    <n v="2"/>
    <x v="2"/>
    <n v="44"/>
    <s v="Gula Malacca"/>
    <n v="97.25"/>
    <n v="24"/>
    <n v="2334"/>
    <n v="0.04"/>
    <n v="2240.64"/>
    <n v="4.4812799999999999"/>
    <n v="93.360000000000127"/>
  </r>
  <r>
    <s v="TRAIH"/>
    <s v="Trail's Head Gourmet Provisioners"/>
    <x v="43"/>
    <x v="0"/>
    <n v="2"/>
    <x v="5"/>
    <n v="10577"/>
    <x v="75"/>
    <d v="2012-05-29T00:00:00"/>
    <x v="66"/>
    <n v="1"/>
    <x v="0"/>
    <n v="39"/>
    <s v="Chartreuse verte"/>
    <n v="90"/>
    <n v="73"/>
    <n v="6570"/>
    <n v="0.05"/>
    <n v="6241.5"/>
    <n v="87.381"/>
    <n v="328.5"/>
  </r>
  <r>
    <s v="TRAIH"/>
    <s v="Trail's Head Gourmet Provisioners"/>
    <x v="43"/>
    <x v="0"/>
    <n v="2"/>
    <x v="5"/>
    <n v="10577"/>
    <x v="75"/>
    <d v="2012-05-29T00:00:00"/>
    <x v="66"/>
    <n v="1"/>
    <x v="0"/>
    <n v="75"/>
    <s v="Rhönbräu Klosterbier"/>
    <n v="38.75"/>
    <n v="34"/>
    <n v="1317.5"/>
    <n v="-0.03"/>
    <n v="1357.0250000000001"/>
    <n v="31.211575"/>
    <n v="-39.525000000000091"/>
  </r>
  <r>
    <s v="TRAIH"/>
    <s v="Trail's Head Gourmet Provisioners"/>
    <x v="43"/>
    <x v="0"/>
    <n v="2"/>
    <x v="5"/>
    <n v="10577"/>
    <x v="75"/>
    <d v="2012-05-29T00:00:00"/>
    <x v="66"/>
    <n v="2"/>
    <x v="2"/>
    <n v="77"/>
    <s v="Original Frankfurter grüne Soße"/>
    <n v="65"/>
    <n v="2"/>
    <n v="130"/>
    <n v="-0.02"/>
    <n v="132.6"/>
    <n v="4.1105999999999998"/>
    <n v="-2.5999999999999943"/>
  </r>
  <r>
    <s v="BSBEV"/>
    <s v="B's Beverages"/>
    <x v="2"/>
    <x v="2"/>
    <n v="5"/>
    <x v="1"/>
    <n v="10578"/>
    <x v="76"/>
    <d v="2012-05-16T00:00:00"/>
    <x v="67"/>
    <n v="1"/>
    <x v="0"/>
    <n v="35"/>
    <s v="Steeleye Stout"/>
    <n v="90"/>
    <n v="33"/>
    <n v="2970"/>
    <n v="0.04"/>
    <n v="2851.2"/>
    <n v="57.024000000000001"/>
    <n v="118.80000000000018"/>
  </r>
  <r>
    <s v="BSBEV"/>
    <s v="B's Beverages"/>
    <x v="2"/>
    <x v="2"/>
    <n v="5"/>
    <x v="1"/>
    <n v="10578"/>
    <x v="76"/>
    <d v="2012-05-16T00:00:00"/>
    <x v="67"/>
    <n v="5"/>
    <x v="4"/>
    <n v="57"/>
    <s v="Ravioli Angelo"/>
    <n v="97.5"/>
    <n v="82"/>
    <n v="7995"/>
    <n v="0.15"/>
    <n v="6795.75"/>
    <n v="203.8725"/>
    <n v="1199.25"/>
  </r>
  <r>
    <s v="LETSS"/>
    <s v="Let's Stop N Shop"/>
    <x v="45"/>
    <x v="0"/>
    <n v="7"/>
    <x v="0"/>
    <n v="10579"/>
    <x v="77"/>
    <d v="2012-05-17T00:00:00"/>
    <x v="63"/>
    <n v="2"/>
    <x v="2"/>
    <n v="15"/>
    <s v="Genen Shouyu"/>
    <n v="77.5"/>
    <n v="87"/>
    <n v="6742.5"/>
    <n v="0.04"/>
    <n v="6472.8"/>
    <n v="148.87439999999998"/>
    <n v="269.69999999999982"/>
  </r>
  <r>
    <s v="LETSS"/>
    <s v="Let's Stop N Shop"/>
    <x v="45"/>
    <x v="0"/>
    <n v="7"/>
    <x v="0"/>
    <n v="10579"/>
    <x v="77"/>
    <d v="2012-05-17T00:00:00"/>
    <x v="63"/>
    <n v="1"/>
    <x v="0"/>
    <n v="75"/>
    <s v="Rhönbräu Klosterbier"/>
    <n v="38.75"/>
    <n v="89"/>
    <n v="3448.75"/>
    <n v="-0.03"/>
    <n v="3552.2125000000001"/>
    <n v="67.492037500000009"/>
    <n v="-103.46250000000009"/>
  </r>
  <r>
    <s v="OTTIK"/>
    <s v="Exotic Products"/>
    <x v="20"/>
    <x v="8"/>
    <n v="5"/>
    <x v="1"/>
    <n v="10580"/>
    <x v="78"/>
    <d v="2012-05-18T00:00:00"/>
    <x v="68"/>
    <n v="7"/>
    <x v="5"/>
    <n v="14"/>
    <s v="Tofu"/>
    <n v="116.25"/>
    <n v="59"/>
    <n v="6858.75"/>
    <n v="-0.01"/>
    <n v="6927.3374999999996"/>
    <n v="96.982724999999988"/>
    <n v="-68.587499999999636"/>
  </r>
  <r>
    <s v="OTTIK"/>
    <s v="Exotic Products"/>
    <x v="20"/>
    <x v="8"/>
    <n v="5"/>
    <x v="1"/>
    <n v="10580"/>
    <x v="78"/>
    <d v="2012-05-18T00:00:00"/>
    <x v="68"/>
    <n v="8"/>
    <x v="3"/>
    <n v="41"/>
    <s v="Jack's New England Clam Chowder"/>
    <n v="48.25"/>
    <n v="84"/>
    <n v="4053"/>
    <n v="0.09"/>
    <n v="3688.23"/>
    <n v="29.505839999999999"/>
    <n v="364.77"/>
  </r>
  <r>
    <s v="OTTIK"/>
    <s v="Exotic Products"/>
    <x v="20"/>
    <x v="8"/>
    <n v="5"/>
    <x v="1"/>
    <n v="10580"/>
    <x v="78"/>
    <d v="2012-05-18T00:00:00"/>
    <x v="68"/>
    <n v="2"/>
    <x v="2"/>
    <n v="65"/>
    <s v="Louisiana Fiery Hot Pepper Sauce"/>
    <n v="105.25"/>
    <n v="47"/>
    <n v="4946.75"/>
    <n v="0.2"/>
    <n v="3957.4"/>
    <n v="122.67940000000002"/>
    <n v="989.34999999999991"/>
  </r>
  <r>
    <s v="FAMIA"/>
    <s v="Familia Arquibaldo"/>
    <x v="14"/>
    <x v="7"/>
    <n v="3"/>
    <x v="6"/>
    <n v="10581"/>
    <x v="78"/>
    <d v="2012-05-18T00:00:00"/>
    <x v="69"/>
    <n v="1"/>
    <x v="0"/>
    <n v="75"/>
    <s v="Rhönbräu Klosterbier"/>
    <n v="38.75"/>
    <n v="82"/>
    <n v="3177.5"/>
    <n v="0.2"/>
    <n v="2542"/>
    <n v="76.260000000000005"/>
    <n v="635.5"/>
  </r>
  <r>
    <s v="BLAUS"/>
    <s v="Les Douceurs du Maghreb"/>
    <x v="22"/>
    <x v="8"/>
    <n v="3"/>
    <x v="6"/>
    <n v="10582"/>
    <x v="79"/>
    <d v="2012-05-19T00:00:00"/>
    <x v="70"/>
    <n v="5"/>
    <x v="4"/>
    <n v="57"/>
    <s v="Ravioli Angelo"/>
    <n v="97.5"/>
    <n v="44"/>
    <n v="4290"/>
    <n v="0.1"/>
    <n v="3861"/>
    <n v="92.664000000000001"/>
    <n v="429"/>
  </r>
  <r>
    <s v="BLAUS"/>
    <s v="Les Douceurs du Maghreb"/>
    <x v="22"/>
    <x v="8"/>
    <n v="3"/>
    <x v="6"/>
    <n v="10582"/>
    <x v="79"/>
    <d v="2012-05-19T00:00:00"/>
    <x v="70"/>
    <n v="1"/>
    <x v="0"/>
    <n v="76"/>
    <s v="Lakkalikööri"/>
    <n v="90"/>
    <n v="100"/>
    <n v="9000"/>
    <n v="0.14000000000000001"/>
    <n v="7740"/>
    <n v="193.5"/>
    <n v="1260"/>
  </r>
  <r>
    <s v="WARTH"/>
    <s v="Wartian Herkku"/>
    <x v="32"/>
    <x v="16"/>
    <n v="1"/>
    <x v="2"/>
    <n v="10583"/>
    <x v="80"/>
    <d v="2012-05-22T00:00:00"/>
    <x v="63"/>
    <n v="6"/>
    <x v="7"/>
    <n v="29"/>
    <s v="Thüringer Rostbratwurst"/>
    <n v="618.95000000000005"/>
    <n v="79"/>
    <n v="48897.05"/>
    <n v="0.03"/>
    <n v="47430.138500000001"/>
    <n v="1422.9041549999999"/>
    <n v="1466.911500000002"/>
  </r>
  <r>
    <s v="WARTH"/>
    <s v="Wartian Herkku"/>
    <x v="32"/>
    <x v="16"/>
    <n v="1"/>
    <x v="2"/>
    <n v="10583"/>
    <x v="80"/>
    <d v="2012-05-22T00:00:00"/>
    <x v="63"/>
    <n v="4"/>
    <x v="6"/>
    <n v="60"/>
    <s v="Camembert Pierrot"/>
    <n v="170"/>
    <n v="64"/>
    <n v="10880"/>
    <n v="-0.01"/>
    <n v="10988.8"/>
    <n v="164.83199999999999"/>
    <n v="-108.79999999999927"/>
  </r>
  <r>
    <s v="WARTH"/>
    <s v="Wartian Herkku"/>
    <x v="32"/>
    <x v="16"/>
    <n v="1"/>
    <x v="2"/>
    <n v="10583"/>
    <x v="80"/>
    <d v="2012-05-22T00:00:00"/>
    <x v="63"/>
    <n v="4"/>
    <x v="6"/>
    <n v="69"/>
    <s v="Gudbrandsdalsost"/>
    <n v="180"/>
    <n v="66"/>
    <n v="11880"/>
    <n v="-0.03"/>
    <n v="12236.4"/>
    <n v="232.49160000000001"/>
    <n v="-356.39999999999964"/>
  </r>
  <r>
    <s v="BLONP"/>
    <s v="Blondel père et fils"/>
    <x v="40"/>
    <x v="1"/>
    <n v="5"/>
    <x v="1"/>
    <n v="10584"/>
    <x v="80"/>
    <d v="2012-05-22T00:00:00"/>
    <x v="63"/>
    <n v="4"/>
    <x v="6"/>
    <n v="31"/>
    <s v="Gorgonzola Telino"/>
    <n v="62.5"/>
    <n v="28"/>
    <n v="1750"/>
    <n v="0.05"/>
    <n v="1662.5"/>
    <n v="33.25"/>
    <n v="87.5"/>
  </r>
  <r>
    <s v="WELLI"/>
    <s v="Wellington Importadora"/>
    <x v="46"/>
    <x v="7"/>
    <n v="8"/>
    <x v="8"/>
    <n v="10585"/>
    <x v="81"/>
    <d v="2012-05-23T00:00:00"/>
    <x v="71"/>
    <n v="3"/>
    <x v="1"/>
    <n v="47"/>
    <s v="Zaanse koeken"/>
    <n v="47.5"/>
    <n v="92"/>
    <n v="4370"/>
    <n v="0.14000000000000001"/>
    <n v="3758.2"/>
    <n v="63.889399999999995"/>
    <n v="611.80000000000018"/>
  </r>
  <r>
    <s v="REGGC"/>
    <s v="Reggiani Caseifici"/>
    <x v="41"/>
    <x v="19"/>
    <n v="2"/>
    <x v="5"/>
    <n v="10586"/>
    <x v="82"/>
    <d v="2012-05-24T00:00:00"/>
    <x v="60"/>
    <n v="5"/>
    <x v="4"/>
    <n v="52"/>
    <s v="Filo Mix"/>
    <n v="35"/>
    <n v="28"/>
    <n v="980"/>
    <n v="0.08"/>
    <n v="901.6"/>
    <n v="25.244799999999998"/>
    <n v="78.399999999999977"/>
  </r>
  <r>
    <s v="QUEDE"/>
    <s v="Que Delícia"/>
    <x v="11"/>
    <x v="7"/>
    <n v="7"/>
    <x v="0"/>
    <n v="10587"/>
    <x v="82"/>
    <d v="2012-05-24T00:00:00"/>
    <x v="60"/>
    <n v="3"/>
    <x v="1"/>
    <n v="26"/>
    <s v="Gumbär Gummibärchen"/>
    <n v="156.15"/>
    <n v="42"/>
    <n v="6558.3"/>
    <n v="0.01"/>
    <n v="6492.7170000000006"/>
    <n v="129.85434000000001"/>
    <n v="65.582999999999629"/>
  </r>
  <r>
    <s v="QUEDE"/>
    <s v="Que Delícia"/>
    <x v="11"/>
    <x v="7"/>
    <n v="7"/>
    <x v="0"/>
    <n v="10587"/>
    <x v="82"/>
    <d v="2012-05-24T00:00:00"/>
    <x v="60"/>
    <n v="1"/>
    <x v="0"/>
    <n v="35"/>
    <s v="Steeleye Stout"/>
    <n v="90"/>
    <n v="70"/>
    <n v="6300"/>
    <n v="0.13"/>
    <n v="5481"/>
    <n v="104.139"/>
    <n v="819"/>
  </r>
  <r>
    <s v="QUEDE"/>
    <s v="Que Delícia"/>
    <x v="11"/>
    <x v="7"/>
    <n v="7"/>
    <x v="0"/>
    <n v="10587"/>
    <x v="82"/>
    <d v="2012-05-24T00:00:00"/>
    <x v="60"/>
    <n v="2"/>
    <x v="2"/>
    <n v="77"/>
    <s v="Original Frankfurter grüne Soße"/>
    <n v="65"/>
    <n v="35"/>
    <n v="2275"/>
    <n v="-0.01"/>
    <n v="2297.75"/>
    <n v="25.27525"/>
    <n v="-22.75"/>
  </r>
  <r>
    <s v="QUICK"/>
    <s v="Bensaïd SA"/>
    <x v="27"/>
    <x v="8"/>
    <n v="1"/>
    <x v="2"/>
    <n v="10588"/>
    <x v="83"/>
    <d v="2012-05-25T00:00:00"/>
    <x v="71"/>
    <n v="8"/>
    <x v="3"/>
    <n v="18"/>
    <s v="Carnarvon Tigers"/>
    <n v="312.5"/>
    <n v="80"/>
    <n v="25000"/>
    <n v="0.08"/>
    <n v="23000"/>
    <n v="368"/>
    <n v="2000"/>
  </r>
  <r>
    <s v="QUICK"/>
    <s v="Bensaïd SA"/>
    <x v="27"/>
    <x v="8"/>
    <n v="1"/>
    <x v="2"/>
    <n v="10588"/>
    <x v="83"/>
    <d v="2012-05-25T00:00:00"/>
    <x v="71"/>
    <n v="5"/>
    <x v="4"/>
    <n v="42"/>
    <s v="Singaporean Hokkien Fried Mee"/>
    <n v="70"/>
    <n v="14"/>
    <n v="980"/>
    <n v="0.11"/>
    <n v="872.2"/>
    <n v="0.87220000000000009"/>
    <n v="107.79999999999995"/>
  </r>
  <r>
    <s v="GREAL"/>
    <s v="Great Lakes Food Market"/>
    <x v="33"/>
    <x v="0"/>
    <n v="4"/>
    <x v="3"/>
    <n v="10589"/>
    <x v="84"/>
    <d v="2012-05-26T00:00:00"/>
    <x v="70"/>
    <n v="1"/>
    <x v="0"/>
    <n v="35"/>
    <s v="Steeleye Stout"/>
    <n v="90"/>
    <n v="61"/>
    <n v="5490"/>
    <n v="-0.01"/>
    <n v="5544.9"/>
    <n v="110.898"/>
    <n v="-54.899999999999636"/>
  </r>
  <r>
    <s v="MEREP"/>
    <s v="Mère Paillarde"/>
    <x v="24"/>
    <x v="10"/>
    <n v="5"/>
    <x v="1"/>
    <n v="10590"/>
    <x v="85"/>
    <d v="2012-05-29T00:00:00"/>
    <x v="70"/>
    <n v="1"/>
    <x v="0"/>
    <n v="1"/>
    <s v="Chai"/>
    <n v="90"/>
    <n v="21"/>
    <n v="1890"/>
    <n v="0.02"/>
    <n v="1852.2"/>
    <n v="1.8522000000000001"/>
    <n v="37.799999999999955"/>
  </r>
  <r>
    <s v="MEREP"/>
    <s v="Mère Paillarde"/>
    <x v="24"/>
    <x v="10"/>
    <n v="5"/>
    <x v="1"/>
    <n v="10590"/>
    <x v="85"/>
    <d v="2012-05-29T00:00:00"/>
    <x v="70"/>
    <n v="2"/>
    <x v="2"/>
    <n v="77"/>
    <s v="Original Frankfurter grüne Soße"/>
    <n v="65"/>
    <n v="35"/>
    <n v="2275"/>
    <n v="0.06"/>
    <n v="2138.5"/>
    <n v="23.523499999999999"/>
    <n v="136.5"/>
  </r>
  <r>
    <s v="VAFFE"/>
    <s v="Vaffeljernet"/>
    <x v="47"/>
    <x v="18"/>
    <n v="7"/>
    <x v="0"/>
    <n v="10591"/>
    <x v="85"/>
    <d v="2012-05-15T00:00:00"/>
    <x v="72"/>
    <n v="2"/>
    <x v="2"/>
    <n v="3"/>
    <s v="Aniseed Syrup"/>
    <n v="50"/>
    <n v="83"/>
    <n v="4150"/>
    <n v="0.05"/>
    <n v="3942.5"/>
    <n v="3.9424999999999999"/>
    <n v="207.5"/>
  </r>
  <r>
    <s v="VAFFE"/>
    <s v="Vaffeljernet"/>
    <x v="47"/>
    <x v="18"/>
    <n v="7"/>
    <x v="0"/>
    <n v="10591"/>
    <x v="85"/>
    <d v="2012-05-15T00:00:00"/>
    <x v="72"/>
    <n v="7"/>
    <x v="5"/>
    <n v="7"/>
    <s v="Uncle Bob's Organic Dried Pears"/>
    <n v="150"/>
    <n v="3"/>
    <n v="450"/>
    <n v="0.1"/>
    <n v="405"/>
    <n v="7.6950000000000003"/>
    <n v="45"/>
  </r>
  <r>
    <s v="VAFFE"/>
    <s v="Vaffeljernet"/>
    <x v="47"/>
    <x v="18"/>
    <n v="7"/>
    <x v="0"/>
    <n v="10591"/>
    <x v="85"/>
    <d v="2012-05-15T00:00:00"/>
    <x v="72"/>
    <n v="6"/>
    <x v="7"/>
    <n v="54"/>
    <s v="Tourtière"/>
    <n v="37.25"/>
    <n v="4"/>
    <n v="149"/>
    <n v="-0.02"/>
    <n v="151.97999999999999"/>
    <n v="1.0638599999999998"/>
    <n v="-2.9799999999999898"/>
  </r>
  <r>
    <s v="LEHMS"/>
    <s v="El Khartouri SA"/>
    <x v="20"/>
    <x v="8"/>
    <n v="3"/>
    <x v="6"/>
    <n v="10592"/>
    <x v="86"/>
    <d v="2012-05-30T00:00:00"/>
    <x v="72"/>
    <n v="2"/>
    <x v="2"/>
    <n v="15"/>
    <s v="Genen Shouyu"/>
    <n v="77.5"/>
    <n v="57"/>
    <n v="4417.5"/>
    <n v="-0.01"/>
    <n v="4461.6750000000002"/>
    <n v="75.848475000000008"/>
    <n v="-44.175000000000182"/>
  </r>
  <r>
    <s v="LEHMS"/>
    <s v="El Khartouri SA"/>
    <x v="20"/>
    <x v="8"/>
    <n v="3"/>
    <x v="6"/>
    <n v="10592"/>
    <x v="86"/>
    <d v="2012-05-30T00:00:00"/>
    <x v="72"/>
    <n v="3"/>
    <x v="1"/>
    <n v="26"/>
    <s v="Gumbär Gummibärchen"/>
    <n v="156.15"/>
    <n v="99"/>
    <n v="15458.85"/>
    <n v="-0.02"/>
    <n v="15768.027"/>
    <n v="488.80883699999998"/>
    <n v="-309.17699999999968"/>
  </r>
  <r>
    <s v="LEHMS"/>
    <s v="El Khartouri SA"/>
    <x v="20"/>
    <x v="8"/>
    <n v="8"/>
    <x v="8"/>
    <n v="10593"/>
    <x v="87"/>
    <d v="2012-05-31T00:00:00"/>
    <x v="73"/>
    <n v="3"/>
    <x v="1"/>
    <n v="20"/>
    <s v="Sir Rodney's Marmalade"/>
    <n v="405"/>
    <n v="75"/>
    <n v="30375"/>
    <n v="0.19"/>
    <n v="24603.75"/>
    <n v="319.84875"/>
    <n v="5771.25"/>
  </r>
  <r>
    <s v="LEHMS"/>
    <s v="El Khartouri SA"/>
    <x v="20"/>
    <x v="8"/>
    <n v="8"/>
    <x v="8"/>
    <n v="10593"/>
    <x v="87"/>
    <d v="2012-05-31T00:00:00"/>
    <x v="73"/>
    <n v="4"/>
    <x v="6"/>
    <n v="69"/>
    <s v="Gudbrandsdalsost"/>
    <n v="180"/>
    <n v="38"/>
    <n v="6840"/>
    <n v="7.0000000000000007E-2"/>
    <n v="6361.2"/>
    <n v="114.5016"/>
    <n v="478.80000000000018"/>
  </r>
  <r>
    <s v="LEHMS"/>
    <s v="El Khartouri SA"/>
    <x v="20"/>
    <x v="8"/>
    <n v="8"/>
    <x v="8"/>
    <n v="10593"/>
    <x v="87"/>
    <d v="2012-05-31T00:00:00"/>
    <x v="73"/>
    <n v="1"/>
    <x v="0"/>
    <n v="76"/>
    <s v="Lakkalikööri"/>
    <n v="90"/>
    <n v="80"/>
    <n v="7200"/>
    <n v="0.17"/>
    <n v="5976"/>
    <n v="95.616"/>
    <n v="1224"/>
  </r>
  <r>
    <s v="OLDWO"/>
    <s v="Old World Delicatessen"/>
    <x v="48"/>
    <x v="0"/>
    <n v="3"/>
    <x v="6"/>
    <n v="10594"/>
    <x v="87"/>
    <d v="2012-05-31T00:00:00"/>
    <x v="72"/>
    <n v="5"/>
    <x v="4"/>
    <n v="52"/>
    <s v="Filo Mix"/>
    <n v="35"/>
    <n v="54"/>
    <n v="1890"/>
    <n v="7.0000000000000007E-2"/>
    <n v="1757.6999999999998"/>
    <n v="40.427099999999996"/>
    <n v="132.30000000000018"/>
  </r>
  <r>
    <s v="OLDWO"/>
    <s v="Old World Delicatessen"/>
    <x v="48"/>
    <x v="0"/>
    <n v="3"/>
    <x v="6"/>
    <n v="10594"/>
    <x v="87"/>
    <d v="2012-05-31T00:00:00"/>
    <x v="72"/>
    <n v="8"/>
    <x v="3"/>
    <n v="58"/>
    <s v="Escargots de Bourgogne"/>
    <n v="66.25"/>
    <n v="49"/>
    <n v="3246.25"/>
    <n v="0.19"/>
    <n v="2629.4625000000001"/>
    <n v="23.665162500000001"/>
    <n v="616.78749999999991"/>
  </r>
  <r>
    <s v="ERNSH"/>
    <s v="Ernst Handel"/>
    <x v="26"/>
    <x v="9"/>
    <n v="1"/>
    <x v="2"/>
    <n v="10595"/>
    <x v="88"/>
    <d v="2012-06-01T00:00:00"/>
    <x v="70"/>
    <n v="1"/>
    <x v="0"/>
    <n v="35"/>
    <s v="Steeleye Stout"/>
    <n v="90"/>
    <n v="27"/>
    <n v="2430"/>
    <n v="-0.03"/>
    <n v="2502.9"/>
    <n v="50.058"/>
    <n v="-72.900000000000091"/>
  </r>
  <r>
    <s v="ERNSH"/>
    <s v="Ernst Handel"/>
    <x v="26"/>
    <x v="9"/>
    <n v="1"/>
    <x v="2"/>
    <n v="10595"/>
    <x v="88"/>
    <d v="2012-06-01T00:00:00"/>
    <x v="70"/>
    <n v="2"/>
    <x v="2"/>
    <n v="61"/>
    <s v="Sirop d'érable"/>
    <n v="142.5"/>
    <n v="85"/>
    <n v="12112.5"/>
    <n v="0.05"/>
    <n v="11506.875"/>
    <n v="322.1925"/>
    <n v="605.625"/>
  </r>
  <r>
    <s v="ERNSH"/>
    <s v="Ernst Handel"/>
    <x v="26"/>
    <x v="9"/>
    <n v="1"/>
    <x v="2"/>
    <n v="10595"/>
    <x v="88"/>
    <d v="2012-06-01T00:00:00"/>
    <x v="70"/>
    <n v="4"/>
    <x v="6"/>
    <n v="69"/>
    <s v="Gudbrandsdalsost"/>
    <n v="180"/>
    <n v="66"/>
    <n v="11880"/>
    <n v="0.02"/>
    <n v="11642.4"/>
    <n v="360.91439999999994"/>
    <n v="237.60000000000036"/>
  </r>
  <r>
    <s v="WHITC"/>
    <s v="White Clover Markets"/>
    <x v="0"/>
    <x v="0"/>
    <n v="4"/>
    <x v="3"/>
    <n v="10596"/>
    <x v="89"/>
    <d v="2012-06-02T00:00:00"/>
    <x v="74"/>
    <n v="5"/>
    <x v="4"/>
    <n v="56"/>
    <s v="Gnocchi di nonna Alice"/>
    <n v="190"/>
    <n v="83"/>
    <n v="15770"/>
    <n v="0.1"/>
    <n v="14193"/>
    <n v="99.350999999999999"/>
    <n v="1577"/>
  </r>
  <r>
    <s v="WHITC"/>
    <s v="White Clover Markets"/>
    <x v="0"/>
    <x v="0"/>
    <n v="4"/>
    <x v="3"/>
    <n v="10596"/>
    <x v="89"/>
    <d v="2012-06-02T00:00:00"/>
    <x v="74"/>
    <n v="2"/>
    <x v="2"/>
    <n v="63"/>
    <s v="Vegie-spread"/>
    <n v="219.5"/>
    <n v="19"/>
    <n v="4170.5"/>
    <n v="0.11"/>
    <n v="3711.7449999999999"/>
    <n v="66.811410000000009"/>
    <n v="458.75500000000011"/>
  </r>
  <r>
    <s v="WHITC"/>
    <s v="White Clover Markets"/>
    <x v="0"/>
    <x v="0"/>
    <n v="4"/>
    <x v="3"/>
    <n v="10596"/>
    <x v="89"/>
    <d v="2012-06-02T00:00:00"/>
    <x v="74"/>
    <n v="1"/>
    <x v="0"/>
    <n v="75"/>
    <s v="Rhönbräu Klosterbier"/>
    <n v="38.75"/>
    <n v="65"/>
    <n v="2518.75"/>
    <n v="0.06"/>
    <n v="2367.625"/>
    <n v="63.925874999999998"/>
    <n v="151.125"/>
  </r>
  <r>
    <s v="PICCO"/>
    <s v="Piccolo und mehr"/>
    <x v="16"/>
    <x v="9"/>
    <n v="8"/>
    <x v="8"/>
    <n v="10597"/>
    <x v="89"/>
    <d v="2012-06-02T00:00:00"/>
    <x v="75"/>
    <n v="1"/>
    <x v="0"/>
    <n v="24"/>
    <s v="Guaraná Fantástica"/>
    <n v="22.5"/>
    <n v="97"/>
    <n v="2182.5"/>
    <n v="0.08"/>
    <n v="2007.9"/>
    <n v="42.165900000000001"/>
    <n v="174.59999999999991"/>
  </r>
  <r>
    <s v="PICCO"/>
    <s v="Piccolo und mehr"/>
    <x v="16"/>
    <x v="9"/>
    <n v="8"/>
    <x v="8"/>
    <n v="10597"/>
    <x v="89"/>
    <d v="2012-06-02T00:00:00"/>
    <x v="75"/>
    <n v="5"/>
    <x v="4"/>
    <n v="57"/>
    <s v="Ravioli Angelo"/>
    <n v="97.5"/>
    <n v="68"/>
    <n v="6630"/>
    <n v="0.17"/>
    <n v="5502.9"/>
    <n v="165.08699999999999"/>
    <n v="1127.1000000000004"/>
  </r>
  <r>
    <s v="PICCO"/>
    <s v="Piccolo und mehr"/>
    <x v="16"/>
    <x v="9"/>
    <n v="8"/>
    <x v="8"/>
    <n v="10597"/>
    <x v="89"/>
    <d v="2012-06-02T00:00:00"/>
    <x v="75"/>
    <n v="2"/>
    <x v="2"/>
    <n v="65"/>
    <s v="Louisiana Fiery Hot Pepper Sauce"/>
    <n v="105.25"/>
    <n v="62"/>
    <n v="6525.5"/>
    <n v="0.08"/>
    <n v="6003.46"/>
    <n v="132.07612"/>
    <n v="522.04"/>
  </r>
  <r>
    <s v="RATTC"/>
    <s v="Rattlesnake Canyon Grocery"/>
    <x v="9"/>
    <x v="0"/>
    <n v="7"/>
    <x v="0"/>
    <n v="10598"/>
    <x v="90"/>
    <d v="2012-06-05T00:00:00"/>
    <x v="75"/>
    <n v="3"/>
    <x v="1"/>
    <n v="27"/>
    <s v="Schoggi Schokolade"/>
    <n v="219.5"/>
    <n v="79"/>
    <n v="17340.5"/>
    <n v="0.06"/>
    <n v="16300.07"/>
    <n v="260.80111999999997"/>
    <n v="1040.4300000000003"/>
  </r>
  <r>
    <s v="RATTC"/>
    <s v="Rattlesnake Canyon Grocery"/>
    <x v="9"/>
    <x v="0"/>
    <n v="7"/>
    <x v="0"/>
    <n v="10598"/>
    <x v="90"/>
    <d v="2012-06-05T00:00:00"/>
    <x v="75"/>
    <n v="4"/>
    <x v="6"/>
    <n v="71"/>
    <s v="Fløtemysost"/>
    <n v="107.5"/>
    <n v="29"/>
    <n v="3117.5"/>
    <n v="-0.01"/>
    <n v="3148.6750000000002"/>
    <n v="47.230125000000001"/>
    <n v="-31.175000000000182"/>
  </r>
  <r>
    <s v="BSBEV"/>
    <s v="B's Beverages"/>
    <x v="2"/>
    <x v="2"/>
    <n v="6"/>
    <x v="7"/>
    <n v="10599"/>
    <x v="91"/>
    <d v="2012-06-20T00:00:00"/>
    <x v="76"/>
    <n v="3"/>
    <x v="1"/>
    <n v="62"/>
    <s v="Tarte au sucre"/>
    <n v="246.5"/>
    <n v="85"/>
    <n v="20952.5"/>
    <n v="0.03"/>
    <n v="20323.924999999999"/>
    <n v="569.06990000000008"/>
    <n v="628.57500000000073"/>
  </r>
  <r>
    <s v="HUNGC"/>
    <s v="Hungry Coyote Import Store"/>
    <x v="49"/>
    <x v="0"/>
    <n v="5"/>
    <x v="1"/>
    <n v="10600"/>
    <x v="92"/>
    <d v="2012-06-07T00:00:00"/>
    <x v="76"/>
    <n v="6"/>
    <x v="7"/>
    <n v="54"/>
    <s v="Tourtière"/>
    <n v="37.25"/>
    <n v="28"/>
    <n v="1043"/>
    <n v="0.05"/>
    <n v="990.84999999999991"/>
    <n v="33.688899999999997"/>
    <n v="52.150000000000091"/>
  </r>
  <r>
    <s v="HUNGC"/>
    <s v="Hungry Coyote Import Store"/>
    <x v="49"/>
    <x v="0"/>
    <n v="5"/>
    <x v="1"/>
    <n v="10600"/>
    <x v="92"/>
    <d v="2012-06-07T00:00:00"/>
    <x v="76"/>
    <n v="8"/>
    <x v="3"/>
    <n v="73"/>
    <s v="Röd Kaviar"/>
    <n v="75"/>
    <n v="43"/>
    <n v="3225"/>
    <n v="0.06"/>
    <n v="3031.5"/>
    <n v="63.661499999999997"/>
    <n v="193.5"/>
  </r>
  <r>
    <s v="HILAA"/>
    <s v="HILARIÓN-Abastos"/>
    <x v="6"/>
    <x v="5"/>
    <n v="8"/>
    <x v="8"/>
    <n v="10601"/>
    <x v="92"/>
    <d v="2012-06-21T00:00:00"/>
    <x v="77"/>
    <n v="8"/>
    <x v="3"/>
    <n v="13"/>
    <s v="Konbu"/>
    <n v="30"/>
    <n v="70"/>
    <n v="2100"/>
    <n v="0.13"/>
    <n v="1827"/>
    <n v="3.6539999999999999"/>
    <n v="273"/>
  </r>
  <r>
    <s v="HILAA"/>
    <s v="HILARIÓN-Abastos"/>
    <x v="6"/>
    <x v="5"/>
    <n v="8"/>
    <x v="8"/>
    <n v="10601"/>
    <x v="92"/>
    <d v="2012-06-21T00:00:00"/>
    <x v="77"/>
    <n v="4"/>
    <x v="6"/>
    <n v="59"/>
    <s v="Raclette Courdavault"/>
    <n v="275"/>
    <n v="44"/>
    <n v="12100"/>
    <n v="0"/>
    <n v="12100"/>
    <n v="387.2"/>
    <n v="0"/>
  </r>
  <r>
    <s v="VAFFE"/>
    <s v="Vaffeljernet"/>
    <x v="47"/>
    <x v="18"/>
    <n v="4"/>
    <x v="3"/>
    <n v="10602"/>
    <x v="93"/>
    <d v="2012-06-08T00:00:00"/>
    <x v="77"/>
    <n v="2"/>
    <x v="2"/>
    <n v="77"/>
    <s v="Original Frankfurter grüne Soße"/>
    <n v="65"/>
    <n v="30"/>
    <n v="1950"/>
    <n v="0"/>
    <n v="1950"/>
    <n v="27.3"/>
    <n v="0"/>
  </r>
  <r>
    <s v="SAVEA"/>
    <s v="Save-a-lot Markets"/>
    <x v="25"/>
    <x v="0"/>
    <n v="4"/>
    <x v="3"/>
    <n v="10603"/>
    <x v="94"/>
    <d v="2012-06-09T00:00:00"/>
    <x v="78"/>
    <n v="5"/>
    <x v="4"/>
    <n v="22"/>
    <s v="Gustaf's Knäckebröd"/>
    <n v="105"/>
    <n v="47"/>
    <n v="4935"/>
    <n v="0"/>
    <n v="4935"/>
    <n v="83.894999999999996"/>
    <n v="0"/>
  </r>
  <r>
    <s v="SAVEA"/>
    <s v="Save-a-lot Markets"/>
    <x v="25"/>
    <x v="0"/>
    <n v="4"/>
    <x v="3"/>
    <n v="10603"/>
    <x v="94"/>
    <d v="2012-06-09T00:00:00"/>
    <x v="78"/>
    <n v="3"/>
    <x v="1"/>
    <n v="49"/>
    <s v="Maxilaku"/>
    <n v="100"/>
    <n v="23"/>
    <n v="2300"/>
    <n v="0.13"/>
    <n v="2001"/>
    <n v="56.027999999999999"/>
    <n v="299"/>
  </r>
  <r>
    <s v="FURIB"/>
    <s v="Furia Bacalhau e Frutos do Mar"/>
    <x v="7"/>
    <x v="6"/>
    <n v="7"/>
    <x v="0"/>
    <n v="10604"/>
    <x v="94"/>
    <d v="2012-06-09T00:00:00"/>
    <x v="79"/>
    <n v="3"/>
    <x v="1"/>
    <n v="48"/>
    <s v="Chocolade"/>
    <n v="63.75"/>
    <n v="41"/>
    <n v="2613.75"/>
    <n v="0.02"/>
    <n v="2561.4749999999999"/>
    <n v="89.651624999999996"/>
    <n v="52.275000000000091"/>
  </r>
  <r>
    <s v="FURIB"/>
    <s v="Furia Bacalhau e Frutos do Mar"/>
    <x v="7"/>
    <x v="6"/>
    <n v="7"/>
    <x v="0"/>
    <n v="10604"/>
    <x v="94"/>
    <d v="2012-06-09T00:00:00"/>
    <x v="79"/>
    <n v="1"/>
    <x v="0"/>
    <n v="76"/>
    <s v="Lakkalikööri"/>
    <n v="90"/>
    <n v="83"/>
    <n v="7470"/>
    <n v="0.01"/>
    <n v="7395.3"/>
    <n v="258.83550000000002"/>
    <n v="74.699999999999818"/>
  </r>
  <r>
    <s v="MEREP"/>
    <s v="Mère Paillarde"/>
    <x v="24"/>
    <x v="10"/>
    <n v="7"/>
    <x v="0"/>
    <n v="10605"/>
    <x v="95"/>
    <d v="2012-06-12T00:00:00"/>
    <x v="79"/>
    <n v="3"/>
    <x v="1"/>
    <n v="16"/>
    <s v="Pavlova"/>
    <n v="87.25"/>
    <n v="52"/>
    <n v="4537"/>
    <n v="0.19"/>
    <n v="3674.9700000000003"/>
    <n v="91.874250000000004"/>
    <n v="862.02999999999975"/>
  </r>
  <r>
    <s v="MEREP"/>
    <s v="Mère Paillarde"/>
    <x v="24"/>
    <x v="10"/>
    <n v="7"/>
    <x v="0"/>
    <n v="10605"/>
    <x v="95"/>
    <d v="2012-06-12T00:00:00"/>
    <x v="79"/>
    <n v="4"/>
    <x v="6"/>
    <n v="59"/>
    <s v="Raclette Courdavault"/>
    <n v="275"/>
    <n v="5"/>
    <n v="1375"/>
    <n v="0.05"/>
    <n v="1306.25"/>
    <n v="24.818750000000001"/>
    <n v="68.75"/>
  </r>
  <r>
    <s v="MEREP"/>
    <s v="Mère Paillarde"/>
    <x v="24"/>
    <x v="10"/>
    <n v="7"/>
    <x v="0"/>
    <n v="10605"/>
    <x v="95"/>
    <d v="2012-06-12T00:00:00"/>
    <x v="79"/>
    <n v="4"/>
    <x v="6"/>
    <n v="60"/>
    <s v="Camembert Pierrot"/>
    <n v="170"/>
    <n v="27"/>
    <n v="4590"/>
    <n v="0.13"/>
    <n v="3993.3"/>
    <n v="63.892800000000001"/>
    <n v="596.69999999999982"/>
  </r>
  <r>
    <s v="MEREP"/>
    <s v="Mère Paillarde"/>
    <x v="24"/>
    <x v="10"/>
    <n v="7"/>
    <x v="0"/>
    <n v="10605"/>
    <x v="95"/>
    <d v="2012-06-12T00:00:00"/>
    <x v="79"/>
    <n v="4"/>
    <x v="6"/>
    <n v="71"/>
    <s v="Fløtemysost"/>
    <n v="107.5"/>
    <n v="71"/>
    <n v="7632.5"/>
    <n v="-0.01"/>
    <n v="7708.8249999999998"/>
    <n v="53.961775000000003"/>
    <n v="-76.324999999999818"/>
  </r>
  <r>
    <s v="TRADH"/>
    <s v="Tradição Hipermercados"/>
    <x v="14"/>
    <x v="7"/>
    <n v="5"/>
    <x v="1"/>
    <n v="10606"/>
    <x v="96"/>
    <d v="2012-06-13T00:00:00"/>
    <x v="80"/>
    <n v="2"/>
    <x v="2"/>
    <n v="4"/>
    <s v="Chef Anton's Cajun Seasoning"/>
    <n v="110"/>
    <n v="2"/>
    <n v="220"/>
    <n v="0.2"/>
    <n v="176"/>
    <n v="2.992"/>
    <n v="44"/>
  </r>
  <r>
    <s v="TRADH"/>
    <s v="Tradição Hipermercados"/>
    <x v="14"/>
    <x v="7"/>
    <n v="5"/>
    <x v="1"/>
    <n v="10606"/>
    <x v="96"/>
    <d v="2012-06-13T00:00:00"/>
    <x v="80"/>
    <n v="6"/>
    <x v="7"/>
    <n v="55"/>
    <s v="Pâté chinois"/>
    <n v="120"/>
    <n v="79"/>
    <n v="9480"/>
    <n v="-0.02"/>
    <n v="9669.6"/>
    <n v="251.40960000000001"/>
    <n v="-189.60000000000036"/>
  </r>
  <r>
    <s v="TRADH"/>
    <s v="Tradição Hipermercados"/>
    <x v="14"/>
    <x v="7"/>
    <n v="5"/>
    <x v="1"/>
    <n v="10606"/>
    <x v="96"/>
    <d v="2012-06-13T00:00:00"/>
    <x v="80"/>
    <n v="3"/>
    <x v="1"/>
    <n v="62"/>
    <s v="Tarte au sucre"/>
    <n v="246.5"/>
    <n v="49"/>
    <n v="12078.5"/>
    <n v="0.1"/>
    <n v="10870.65"/>
    <n v="65.2239"/>
    <n v="1207.8500000000004"/>
  </r>
  <r>
    <s v="SAVEA"/>
    <s v="Save-a-lot Markets"/>
    <x v="25"/>
    <x v="0"/>
    <n v="9"/>
    <x v="4"/>
    <n v="10607"/>
    <x v="96"/>
    <d v="2012-06-13T00:00:00"/>
    <x v="67"/>
    <n v="7"/>
    <x v="5"/>
    <n v="7"/>
    <s v="Uncle Bob's Organic Dried Pears"/>
    <n v="150"/>
    <n v="83"/>
    <n v="12450"/>
    <n v="7.0000000000000007E-2"/>
    <n v="11578.5"/>
    <n v="370.512"/>
    <n v="871.5"/>
  </r>
  <r>
    <s v="SAVEA"/>
    <s v="Save-a-lot Markets"/>
    <x v="25"/>
    <x v="0"/>
    <n v="9"/>
    <x v="4"/>
    <n v="10607"/>
    <x v="96"/>
    <d v="2012-06-13T00:00:00"/>
    <x v="67"/>
    <n v="6"/>
    <x v="7"/>
    <n v="17"/>
    <s v="Alice Mutton"/>
    <n v="195"/>
    <n v="13"/>
    <n v="2535"/>
    <n v="0.04"/>
    <n v="2433.6"/>
    <n v="12.167999999999999"/>
    <n v="101.40000000000009"/>
  </r>
  <r>
    <s v="SAVEA"/>
    <s v="Save-a-lot Markets"/>
    <x v="25"/>
    <x v="0"/>
    <n v="9"/>
    <x v="4"/>
    <n v="10607"/>
    <x v="96"/>
    <d v="2012-06-13T00:00:00"/>
    <x v="67"/>
    <n v="4"/>
    <x v="6"/>
    <n v="33"/>
    <s v="Geitost"/>
    <n v="12.5"/>
    <n v="91"/>
    <n v="1137.5"/>
    <n v="0.2"/>
    <n v="910"/>
    <n v="22.75"/>
    <n v="227.5"/>
  </r>
  <r>
    <s v="SAVEA"/>
    <s v="Save-a-lot Markets"/>
    <x v="25"/>
    <x v="0"/>
    <n v="9"/>
    <x v="4"/>
    <n v="10607"/>
    <x v="96"/>
    <d v="2012-06-13T00:00:00"/>
    <x v="67"/>
    <n v="8"/>
    <x v="3"/>
    <n v="40"/>
    <s v="Boston Crab Meat"/>
    <n v="92"/>
    <n v="14"/>
    <n v="1288"/>
    <n v="0"/>
    <n v="1288"/>
    <n v="18.032"/>
    <n v="0"/>
  </r>
  <r>
    <s v="SAVEA"/>
    <s v="Save-a-lot Markets"/>
    <x v="25"/>
    <x v="0"/>
    <n v="9"/>
    <x v="4"/>
    <n v="10607"/>
    <x v="96"/>
    <d v="2012-06-13T00:00:00"/>
    <x v="67"/>
    <n v="4"/>
    <x v="6"/>
    <n v="72"/>
    <s v="Mozzarella di Giovanni"/>
    <n v="174"/>
    <n v="94"/>
    <n v="16356"/>
    <n v="-0.02"/>
    <n v="16683.12"/>
    <n v="400.39488"/>
    <n v="-327.11999999999898"/>
  </r>
  <r>
    <s v="TOMSP"/>
    <s v="Jamil Benlassen"/>
    <x v="27"/>
    <x v="8"/>
    <n v="5"/>
    <x v="1"/>
    <n v="10608"/>
    <x v="97"/>
    <d v="2012-06-14T00:00:00"/>
    <x v="81"/>
    <n v="5"/>
    <x v="4"/>
    <n v="56"/>
    <s v="Gnocchi di nonna Alice"/>
    <n v="190"/>
    <n v="5"/>
    <n v="950"/>
    <n v="7.0000000000000007E-2"/>
    <n v="883.49999999999989"/>
    <n v="23.854499999999998"/>
    <n v="66.500000000000114"/>
  </r>
  <r>
    <s v="DUMON"/>
    <s v="Du monde entier"/>
    <x v="50"/>
    <x v="1"/>
    <n v="8"/>
    <x v="8"/>
    <n v="10609"/>
    <x v="98"/>
    <d v="2012-06-15T00:00:00"/>
    <x v="82"/>
    <n v="1"/>
    <x v="0"/>
    <n v="1"/>
    <s v="Chai"/>
    <n v="90"/>
    <n v="99"/>
    <n v="8910"/>
    <n v="0.15"/>
    <n v="7573.5"/>
    <n v="227.20500000000001"/>
    <n v="1336.5"/>
  </r>
  <r>
    <s v="DUMON"/>
    <s v="Du monde entier"/>
    <x v="50"/>
    <x v="1"/>
    <n v="8"/>
    <x v="8"/>
    <n v="10609"/>
    <x v="98"/>
    <d v="2012-06-15T00:00:00"/>
    <x v="82"/>
    <n v="8"/>
    <x v="3"/>
    <n v="10"/>
    <s v="Ikura"/>
    <n v="155"/>
    <n v="24"/>
    <n v="3720"/>
    <n v="0.06"/>
    <n v="3496.7999999999997"/>
    <n v="31.471199999999996"/>
    <n v="223.20000000000027"/>
  </r>
  <r>
    <s v="DUMON"/>
    <s v="Du monde entier"/>
    <x v="50"/>
    <x v="1"/>
    <n v="8"/>
    <x v="8"/>
    <n v="10609"/>
    <x v="98"/>
    <d v="2012-06-15T00:00:00"/>
    <x v="82"/>
    <n v="3"/>
    <x v="1"/>
    <n v="21"/>
    <s v="Sir Rodney's Scones"/>
    <n v="50"/>
    <n v="69"/>
    <n v="3450"/>
    <n v="0.17"/>
    <n v="2863.5"/>
    <n v="37.225499999999997"/>
    <n v="586.5"/>
  </r>
  <r>
    <s v="LAMAI"/>
    <s v="La maison d'Asie"/>
    <x v="18"/>
    <x v="1"/>
    <n v="4"/>
    <x v="3"/>
    <n v="10610"/>
    <x v="99"/>
    <d v="2012-06-16T00:00:00"/>
    <x v="83"/>
    <n v="8"/>
    <x v="3"/>
    <n v="36"/>
    <s v="Inlagd Sill"/>
    <n v="95"/>
    <n v="11"/>
    <n v="1045"/>
    <n v="-0.02"/>
    <n v="1065.9000000000001"/>
    <n v="35.174700000000001"/>
    <n v="-20.900000000000091"/>
  </r>
  <r>
    <s v="WOLZA"/>
    <s v="Wolski  Zajazd"/>
    <x v="51"/>
    <x v="20"/>
    <n v="6"/>
    <x v="7"/>
    <n v="10611"/>
    <x v="99"/>
    <d v="2012-06-16T00:00:00"/>
    <x v="81"/>
    <n v="1"/>
    <x v="0"/>
    <n v="1"/>
    <s v="Chai"/>
    <n v="90"/>
    <n v="43"/>
    <n v="3870"/>
    <n v="-0.03"/>
    <n v="3986.1"/>
    <n v="59.791499999999999"/>
    <n v="-116.09999999999991"/>
  </r>
  <r>
    <s v="WOLZA"/>
    <s v="Wolski  Zajazd"/>
    <x v="51"/>
    <x v="20"/>
    <n v="6"/>
    <x v="7"/>
    <n v="10611"/>
    <x v="99"/>
    <d v="2012-06-16T00:00:00"/>
    <x v="81"/>
    <n v="1"/>
    <x v="0"/>
    <n v="2"/>
    <s v="Chang"/>
    <n v="95"/>
    <n v="26"/>
    <n v="2470"/>
    <n v="0.17"/>
    <n v="2050.1"/>
    <n v="24.601199999999999"/>
    <n v="419.90000000000009"/>
  </r>
  <r>
    <s v="WOLZA"/>
    <s v="Wolski  Zajazd"/>
    <x v="51"/>
    <x v="20"/>
    <n v="6"/>
    <x v="7"/>
    <n v="10611"/>
    <x v="99"/>
    <d v="2012-06-16T00:00:00"/>
    <x v="81"/>
    <n v="4"/>
    <x v="6"/>
    <n v="60"/>
    <s v="Camembert Pierrot"/>
    <n v="170"/>
    <n v="29"/>
    <n v="4930"/>
    <n v="0.12"/>
    <n v="4338.3999999999996"/>
    <n v="17.3536"/>
    <n v="591.60000000000036"/>
  </r>
  <r>
    <s v="SAVEA"/>
    <s v="Save-a-lot Markets"/>
    <x v="25"/>
    <x v="0"/>
    <n v="7"/>
    <x v="0"/>
    <n v="10612"/>
    <x v="100"/>
    <d v="2012-06-19T00:00:00"/>
    <x v="81"/>
    <n v="8"/>
    <x v="3"/>
    <n v="10"/>
    <s v="Ikura"/>
    <n v="155"/>
    <n v="3"/>
    <n v="465"/>
    <n v="0.01"/>
    <n v="460.35"/>
    <n v="2.3017500000000002"/>
    <n v="4.6499999999999773"/>
  </r>
  <r>
    <s v="SAVEA"/>
    <s v="Save-a-lot Markets"/>
    <x v="25"/>
    <x v="0"/>
    <n v="7"/>
    <x v="0"/>
    <n v="10612"/>
    <x v="100"/>
    <d v="2012-06-19T00:00:00"/>
    <x v="81"/>
    <n v="8"/>
    <x v="3"/>
    <n v="36"/>
    <s v="Inlagd Sill"/>
    <n v="95"/>
    <n v="20"/>
    <n v="1900"/>
    <n v="0.09"/>
    <n v="1729"/>
    <n v="13.832000000000001"/>
    <n v="171"/>
  </r>
  <r>
    <s v="SAVEA"/>
    <s v="Save-a-lot Markets"/>
    <x v="25"/>
    <x v="0"/>
    <n v="7"/>
    <x v="0"/>
    <n v="10612"/>
    <x v="100"/>
    <d v="2012-06-19T00:00:00"/>
    <x v="81"/>
    <n v="3"/>
    <x v="1"/>
    <n v="49"/>
    <s v="Maxilaku"/>
    <n v="100"/>
    <n v="5"/>
    <n v="500"/>
    <n v="-0.01"/>
    <n v="505"/>
    <n v="11.11"/>
    <n v="-5"/>
  </r>
  <r>
    <s v="SAVEA"/>
    <s v="Save-a-lot Markets"/>
    <x v="25"/>
    <x v="0"/>
    <n v="7"/>
    <x v="0"/>
    <n v="10612"/>
    <x v="100"/>
    <d v="2012-06-19T00:00:00"/>
    <x v="81"/>
    <n v="4"/>
    <x v="6"/>
    <n v="60"/>
    <s v="Camembert Pierrot"/>
    <n v="170"/>
    <n v="30"/>
    <n v="5100"/>
    <n v="-0.02"/>
    <n v="5202"/>
    <n v="166.464"/>
    <n v="-102"/>
  </r>
  <r>
    <s v="SAVEA"/>
    <s v="Save-a-lot Markets"/>
    <x v="25"/>
    <x v="0"/>
    <n v="7"/>
    <x v="0"/>
    <n v="10612"/>
    <x v="100"/>
    <d v="2012-06-19T00:00:00"/>
    <x v="81"/>
    <n v="1"/>
    <x v="0"/>
    <n v="76"/>
    <s v="Lakkalikööri"/>
    <n v="90"/>
    <n v="55"/>
    <n v="4950"/>
    <n v="0.15"/>
    <n v="4207.5"/>
    <n v="96.772499999999994"/>
    <n v="742.5"/>
  </r>
  <r>
    <s v="HILAA"/>
    <s v="HILARIÓN-Abastos"/>
    <x v="6"/>
    <x v="5"/>
    <n v="5"/>
    <x v="1"/>
    <n v="10613"/>
    <x v="101"/>
    <d v="2012-06-20T00:00:00"/>
    <x v="81"/>
    <n v="8"/>
    <x v="3"/>
    <n v="13"/>
    <s v="Konbu"/>
    <n v="30"/>
    <n v="43"/>
    <n v="1290"/>
    <n v="0.05"/>
    <n v="1225.5"/>
    <n v="40.441499999999998"/>
    <n v="64.5"/>
  </r>
  <r>
    <s v="HILAA"/>
    <s v="HILARIÓN-Abastos"/>
    <x v="6"/>
    <x v="5"/>
    <n v="5"/>
    <x v="1"/>
    <n v="10613"/>
    <x v="101"/>
    <d v="2012-06-20T00:00:00"/>
    <x v="81"/>
    <n v="1"/>
    <x v="0"/>
    <n v="75"/>
    <s v="Rhönbräu Klosterbier"/>
    <n v="38.75"/>
    <n v="19"/>
    <n v="736.25"/>
    <n v="7.0000000000000007E-2"/>
    <n v="684.71249999999998"/>
    <n v="19.171950000000002"/>
    <n v="51.537500000000023"/>
  </r>
  <r>
    <s v="BLAUS"/>
    <s v="Les Douceurs du Maghreb"/>
    <x v="22"/>
    <x v="8"/>
    <n v="4"/>
    <x v="3"/>
    <n v="10614"/>
    <x v="101"/>
    <d v="2012-06-20T00:00:00"/>
    <x v="81"/>
    <n v="4"/>
    <x v="6"/>
    <n v="11"/>
    <s v="Queso Cabrales"/>
    <n v="105"/>
    <n v="75"/>
    <n v="7875"/>
    <n v="0.06"/>
    <n v="7402.5"/>
    <n v="251.685"/>
    <n v="472.5"/>
  </r>
  <r>
    <s v="BLAUS"/>
    <s v="Les Douceurs du Maghreb"/>
    <x v="22"/>
    <x v="8"/>
    <n v="4"/>
    <x v="3"/>
    <n v="10614"/>
    <x v="101"/>
    <d v="2012-06-20T00:00:00"/>
    <x v="81"/>
    <n v="3"/>
    <x v="1"/>
    <n v="21"/>
    <s v="Sir Rodney's Scones"/>
    <n v="50"/>
    <n v="85"/>
    <n v="4250"/>
    <n v="0.19"/>
    <n v="3442.5"/>
    <n v="96.39"/>
    <n v="807.5"/>
  </r>
  <r>
    <s v="BLAUS"/>
    <s v="Les Douceurs du Maghreb"/>
    <x v="22"/>
    <x v="8"/>
    <n v="4"/>
    <x v="3"/>
    <n v="10614"/>
    <x v="101"/>
    <d v="2012-06-20T00:00:00"/>
    <x v="81"/>
    <n v="1"/>
    <x v="0"/>
    <n v="39"/>
    <s v="Chartreuse verte"/>
    <n v="90"/>
    <n v="48"/>
    <n v="4320"/>
    <n v="0.05"/>
    <n v="4104"/>
    <n v="123.12"/>
    <n v="216"/>
  </r>
  <r>
    <s v="WILMK"/>
    <s v="Wilman Kala"/>
    <x v="52"/>
    <x v="16"/>
    <n v="1"/>
    <x v="2"/>
    <n v="10615"/>
    <x v="102"/>
    <d v="2012-06-21T00:00:00"/>
    <x v="83"/>
    <n v="6"/>
    <x v="7"/>
    <n v="55"/>
    <s v="Pâté chinois"/>
    <n v="120"/>
    <n v="50"/>
    <n v="6000"/>
    <n v="-0.03"/>
    <n v="6180"/>
    <n v="117.42"/>
    <n v="-180"/>
  </r>
  <r>
    <s v="GREAL"/>
    <s v="Great Lakes Food Market"/>
    <x v="33"/>
    <x v="0"/>
    <n v="7"/>
    <x v="0"/>
    <n v="10616"/>
    <x v="103"/>
    <d v="2012-06-22T00:00:00"/>
    <x v="84"/>
    <n v="1"/>
    <x v="0"/>
    <n v="38"/>
    <s v="Côte de Blaye"/>
    <n v="1317.5"/>
    <n v="71"/>
    <n v="93542.5"/>
    <n v="0.04"/>
    <n v="89800.8"/>
    <n v="0"/>
    <n v="3741.6999999999971"/>
  </r>
  <r>
    <s v="GREAL"/>
    <s v="Great Lakes Food Market"/>
    <x v="33"/>
    <x v="0"/>
    <n v="7"/>
    <x v="0"/>
    <n v="10616"/>
    <x v="103"/>
    <d v="2012-06-22T00:00:00"/>
    <x v="84"/>
    <n v="5"/>
    <x v="4"/>
    <n v="56"/>
    <s v="Gnocchi di nonna Alice"/>
    <n v="190"/>
    <n v="92"/>
    <n v="17480"/>
    <n v="0.03"/>
    <n v="16955.599999999999"/>
    <n v="474.75679999999994"/>
    <n v="524.40000000000146"/>
  </r>
  <r>
    <s v="GREAL"/>
    <s v="Great Lakes Food Market"/>
    <x v="33"/>
    <x v="0"/>
    <n v="7"/>
    <x v="0"/>
    <n v="10616"/>
    <x v="103"/>
    <d v="2012-06-22T00:00:00"/>
    <x v="84"/>
    <n v="1"/>
    <x v="0"/>
    <n v="70"/>
    <s v="Outback Lager"/>
    <n v="75"/>
    <n v="85"/>
    <n v="6375"/>
    <n v="-0.03"/>
    <n v="6566.25"/>
    <n v="137.89125000000001"/>
    <n v="-191.25"/>
  </r>
  <r>
    <s v="GREAL"/>
    <s v="Great Lakes Food Market"/>
    <x v="33"/>
    <x v="0"/>
    <n v="7"/>
    <x v="0"/>
    <n v="10616"/>
    <x v="103"/>
    <d v="2012-06-22T00:00:00"/>
    <x v="84"/>
    <n v="4"/>
    <x v="6"/>
    <n v="71"/>
    <s v="Fløtemysost"/>
    <n v="107.5"/>
    <n v="81"/>
    <n v="8707.5"/>
    <n v="0.09"/>
    <n v="7923.8249999999998"/>
    <n v="261.48622499999999"/>
    <n v="783.67500000000018"/>
  </r>
  <r>
    <s v="GREAL"/>
    <s v="Great Lakes Food Market"/>
    <x v="33"/>
    <x v="0"/>
    <n v="5"/>
    <x v="1"/>
    <n v="10617"/>
    <x v="103"/>
    <d v="2012-06-22T00:00:00"/>
    <x v="85"/>
    <n v="4"/>
    <x v="6"/>
    <n v="59"/>
    <s v="Raclette Courdavault"/>
    <n v="275"/>
    <n v="39"/>
    <n v="10725"/>
    <n v="0.15"/>
    <n v="9116.25"/>
    <n v="218.79"/>
    <n v="1608.75"/>
  </r>
  <r>
    <s v="MEREP"/>
    <s v="Mère Paillarde"/>
    <x v="24"/>
    <x v="10"/>
    <n v="7"/>
    <x v="0"/>
    <n v="10618"/>
    <x v="104"/>
    <d v="2012-07-07T00:00:00"/>
    <x v="78"/>
    <n v="2"/>
    <x v="2"/>
    <n v="6"/>
    <s v="Grandma's Boysenberry Spread"/>
    <n v="125"/>
    <n v="30"/>
    <n v="3750"/>
    <n v="0.04"/>
    <n v="3600"/>
    <n v="50.4"/>
    <n v="150"/>
  </r>
  <r>
    <s v="MEREP"/>
    <s v="Mère Paillarde"/>
    <x v="24"/>
    <x v="10"/>
    <n v="7"/>
    <x v="0"/>
    <n v="10618"/>
    <x v="104"/>
    <d v="2012-07-07T00:00:00"/>
    <x v="78"/>
    <n v="5"/>
    <x v="4"/>
    <n v="56"/>
    <s v="Gnocchi di nonna Alice"/>
    <n v="190"/>
    <n v="94"/>
    <n v="17860"/>
    <n v="0.2"/>
    <n v="14288"/>
    <n v="414.35199999999998"/>
    <n v="3572"/>
  </r>
  <r>
    <s v="MEREP"/>
    <s v="Mère Paillarde"/>
    <x v="24"/>
    <x v="10"/>
    <n v="7"/>
    <x v="0"/>
    <n v="10618"/>
    <x v="104"/>
    <d v="2012-07-07T00:00:00"/>
    <x v="78"/>
    <n v="3"/>
    <x v="1"/>
    <n v="68"/>
    <s v="Scottish Longbreads"/>
    <n v="62.5"/>
    <n v="84"/>
    <n v="5250"/>
    <n v="0.09"/>
    <n v="4777.5"/>
    <n v="57.33"/>
    <n v="472.5"/>
  </r>
  <r>
    <s v="MEREP"/>
    <s v="Mère Paillarde"/>
    <x v="24"/>
    <x v="10"/>
    <n v="3"/>
    <x v="6"/>
    <n v="10619"/>
    <x v="105"/>
    <d v="2012-06-26T00:00:00"/>
    <x v="86"/>
    <n v="3"/>
    <x v="1"/>
    <n v="21"/>
    <s v="Sir Rodney's Scones"/>
    <n v="50"/>
    <n v="18"/>
    <n v="900"/>
    <n v="0.2"/>
    <n v="720"/>
    <n v="18"/>
    <n v="180"/>
  </r>
  <r>
    <s v="MEREP"/>
    <s v="Mère Paillarde"/>
    <x v="24"/>
    <x v="10"/>
    <n v="3"/>
    <x v="6"/>
    <n v="10619"/>
    <x v="105"/>
    <d v="2012-06-26T00:00:00"/>
    <x v="86"/>
    <n v="5"/>
    <x v="4"/>
    <n v="22"/>
    <s v="Gustaf's Knäckebröd"/>
    <n v="105"/>
    <n v="44"/>
    <n v="4620"/>
    <n v="-0.01"/>
    <n v="4666.2"/>
    <n v="144.65219999999999"/>
    <n v="-46.199999999999818"/>
  </r>
  <r>
    <s v="LAUGB"/>
    <s v="Laughing Bacchus Wine Cellars"/>
    <x v="19"/>
    <x v="10"/>
    <n v="1"/>
    <x v="2"/>
    <n v="10620"/>
    <x v="106"/>
    <d v="2012-06-27T00:00:00"/>
    <x v="87"/>
    <n v="1"/>
    <x v="0"/>
    <n v="24"/>
    <s v="Guaraná Fantástica"/>
    <n v="22.5"/>
    <n v="64"/>
    <n v="1440"/>
    <n v="0.11"/>
    <n v="1281.5999999999999"/>
    <n v="38.448"/>
    <n v="158.40000000000009"/>
  </r>
  <r>
    <s v="LAUGB"/>
    <s v="Laughing Bacchus Wine Cellars"/>
    <x v="19"/>
    <x v="10"/>
    <n v="1"/>
    <x v="2"/>
    <n v="10620"/>
    <x v="106"/>
    <d v="2012-06-27T00:00:00"/>
    <x v="87"/>
    <n v="5"/>
    <x v="4"/>
    <n v="52"/>
    <s v="Filo Mix"/>
    <n v="35"/>
    <n v="36"/>
    <n v="1260"/>
    <n v="0.14000000000000001"/>
    <n v="1083.5999999999999"/>
    <n v="27.089999999999996"/>
    <n v="176.40000000000009"/>
  </r>
  <r>
    <s v="ISLAT"/>
    <s v="Island Trading"/>
    <x v="3"/>
    <x v="2"/>
    <n v="5"/>
    <x v="1"/>
    <n v="10621"/>
    <x v="106"/>
    <d v="2012-06-27T00:00:00"/>
    <x v="88"/>
    <n v="3"/>
    <x v="1"/>
    <n v="19"/>
    <s v="Teatime Chocolate Biscuits"/>
    <n v="46"/>
    <n v="84"/>
    <n v="3864"/>
    <n v="0.01"/>
    <n v="3825.36"/>
    <n v="110.93544"/>
    <n v="38.639999999999873"/>
  </r>
  <r>
    <s v="ISLAT"/>
    <s v="Island Trading"/>
    <x v="3"/>
    <x v="2"/>
    <n v="5"/>
    <x v="1"/>
    <n v="10621"/>
    <x v="106"/>
    <d v="2012-06-27T00:00:00"/>
    <x v="88"/>
    <n v="5"/>
    <x v="4"/>
    <n v="23"/>
    <s v="Tunnbröd"/>
    <n v="45"/>
    <n v="69"/>
    <n v="3105"/>
    <n v="0.11"/>
    <n v="2763.45"/>
    <n v="33.161399999999993"/>
    <n v="341.55000000000018"/>
  </r>
  <r>
    <s v="ISLAT"/>
    <s v="Island Trading"/>
    <x v="3"/>
    <x v="2"/>
    <n v="5"/>
    <x v="1"/>
    <n v="10621"/>
    <x v="106"/>
    <d v="2012-06-27T00:00:00"/>
    <x v="88"/>
    <n v="1"/>
    <x v="0"/>
    <n v="70"/>
    <s v="Outback Lager"/>
    <n v="75"/>
    <n v="34"/>
    <n v="2550"/>
    <n v="0.01"/>
    <n v="2524.5"/>
    <n v="55.539000000000001"/>
    <n v="25.5"/>
  </r>
  <r>
    <s v="ISLAT"/>
    <s v="Island Trading"/>
    <x v="3"/>
    <x v="2"/>
    <n v="5"/>
    <x v="1"/>
    <n v="10621"/>
    <x v="106"/>
    <d v="2012-06-27T00:00:00"/>
    <x v="88"/>
    <n v="4"/>
    <x v="6"/>
    <n v="71"/>
    <s v="Fløtemysost"/>
    <n v="107.5"/>
    <n v="44"/>
    <n v="4730"/>
    <n v="0.1"/>
    <n v="4257"/>
    <n v="51.084000000000003"/>
    <n v="473"/>
  </r>
  <r>
    <s v="RICAR"/>
    <s v="Ricardo Adocicados"/>
    <x v="11"/>
    <x v="7"/>
    <n v="5"/>
    <x v="1"/>
    <n v="10622"/>
    <x v="107"/>
    <d v="2012-06-28T00:00:00"/>
    <x v="88"/>
    <n v="1"/>
    <x v="0"/>
    <n v="2"/>
    <s v="Chang"/>
    <n v="95"/>
    <n v="36"/>
    <n v="3420"/>
    <n v="0.08"/>
    <n v="3146.4"/>
    <n v="94.391999999999996"/>
    <n v="273.59999999999991"/>
  </r>
  <r>
    <s v="RICAR"/>
    <s v="Ricardo Adocicados"/>
    <x v="11"/>
    <x v="7"/>
    <n v="5"/>
    <x v="1"/>
    <n v="10622"/>
    <x v="107"/>
    <d v="2012-06-28T00:00:00"/>
    <x v="88"/>
    <n v="3"/>
    <x v="1"/>
    <n v="68"/>
    <s v="Scottish Longbreads"/>
    <n v="62.5"/>
    <n v="12"/>
    <n v="750"/>
    <n v="0.02"/>
    <n v="735"/>
    <n v="4.41"/>
    <n v="15"/>
  </r>
  <r>
    <s v="FRANK"/>
    <s v="Messaoui Père &amp; Fils"/>
    <x v="15"/>
    <x v="8"/>
    <n v="4"/>
    <x v="3"/>
    <n v="10623"/>
    <x v="108"/>
    <d v="2012-06-29T00:00:00"/>
    <x v="74"/>
    <n v="7"/>
    <x v="5"/>
    <n v="14"/>
    <s v="Tofu"/>
    <n v="116.25"/>
    <n v="43"/>
    <n v="4998.75"/>
    <n v="0.12"/>
    <n v="4398.8999999999996"/>
    <n v="140.76479999999998"/>
    <n v="599.85000000000036"/>
  </r>
  <r>
    <s v="FRANK"/>
    <s v="Messaoui Père &amp; Fils"/>
    <x v="15"/>
    <x v="8"/>
    <n v="4"/>
    <x v="3"/>
    <n v="10623"/>
    <x v="108"/>
    <d v="2012-06-29T00:00:00"/>
    <x v="74"/>
    <n v="3"/>
    <x v="1"/>
    <n v="19"/>
    <s v="Teatime Chocolate Biscuits"/>
    <n v="46"/>
    <n v="87"/>
    <n v="4002"/>
    <n v="0.06"/>
    <n v="3761.8799999999997"/>
    <n v="101.57075999999999"/>
    <n v="240.12000000000035"/>
  </r>
  <r>
    <s v="FRANK"/>
    <s v="Messaoui Père &amp; Fils"/>
    <x v="15"/>
    <x v="8"/>
    <n v="4"/>
    <x v="3"/>
    <n v="10623"/>
    <x v="108"/>
    <d v="2012-06-29T00:00:00"/>
    <x v="74"/>
    <n v="3"/>
    <x v="1"/>
    <n v="21"/>
    <s v="Sir Rodney's Scones"/>
    <n v="50"/>
    <n v="20"/>
    <n v="1000"/>
    <n v="-0.03"/>
    <n v="1030"/>
    <n v="12.36"/>
    <n v="-30"/>
  </r>
  <r>
    <s v="FRANK"/>
    <s v="Messaoui Père &amp; Fils"/>
    <x v="15"/>
    <x v="8"/>
    <n v="4"/>
    <x v="3"/>
    <n v="10623"/>
    <x v="108"/>
    <d v="2012-06-29T00:00:00"/>
    <x v="74"/>
    <n v="1"/>
    <x v="0"/>
    <n v="24"/>
    <s v="Guaraná Fantástica"/>
    <n v="22.5"/>
    <n v="99"/>
    <n v="2227.5"/>
    <n v="0.1"/>
    <n v="2004.75"/>
    <n v="64.152000000000001"/>
    <n v="222.75"/>
  </r>
  <r>
    <s v="FRANK"/>
    <s v="Messaoui Père &amp; Fils"/>
    <x v="15"/>
    <x v="8"/>
    <n v="4"/>
    <x v="3"/>
    <n v="10623"/>
    <x v="108"/>
    <d v="2012-06-29T00:00:00"/>
    <x v="74"/>
    <n v="1"/>
    <x v="0"/>
    <n v="35"/>
    <s v="Steeleye Stout"/>
    <n v="90"/>
    <n v="19"/>
    <n v="1710"/>
    <n v="7.0000000000000007E-2"/>
    <n v="1590.3"/>
    <n v="7.9515000000000002"/>
    <n v="119.70000000000005"/>
  </r>
  <r>
    <s v="THECR"/>
    <s v="The Cracker Box"/>
    <x v="53"/>
    <x v="0"/>
    <n v="5"/>
    <x v="1"/>
    <n v="10624"/>
    <x v="108"/>
    <d v="2012-06-29T00:00:00"/>
    <x v="89"/>
    <n v="7"/>
    <x v="5"/>
    <n v="28"/>
    <s v="Rössle Sauerkraut"/>
    <n v="228"/>
    <n v="11"/>
    <n v="2508"/>
    <n v="0.19"/>
    <n v="2031.4800000000002"/>
    <n v="4.0629600000000003"/>
    <n v="476.51999999999975"/>
  </r>
  <r>
    <s v="THECR"/>
    <s v="The Cracker Box"/>
    <x v="53"/>
    <x v="0"/>
    <n v="5"/>
    <x v="1"/>
    <n v="10624"/>
    <x v="108"/>
    <d v="2012-06-29T00:00:00"/>
    <x v="89"/>
    <n v="6"/>
    <x v="7"/>
    <n v="29"/>
    <s v="Thüringer Rostbratwurst"/>
    <n v="618.95000000000005"/>
    <n v="42"/>
    <n v="25995.9"/>
    <n v="0.06"/>
    <n v="24436.146000000001"/>
    <n v="684.21208799999999"/>
    <n v="1559.7540000000008"/>
  </r>
  <r>
    <s v="THECR"/>
    <s v="The Cracker Box"/>
    <x v="53"/>
    <x v="0"/>
    <n v="5"/>
    <x v="1"/>
    <n v="10624"/>
    <x v="108"/>
    <d v="2012-06-29T00:00:00"/>
    <x v="89"/>
    <n v="2"/>
    <x v="2"/>
    <n v="44"/>
    <s v="Gula Malacca"/>
    <n v="97.25"/>
    <n v="14"/>
    <n v="1361.5"/>
    <n v="7.0000000000000007E-2"/>
    <n v="1266.1949999999999"/>
    <n v="1.266195"/>
    <n v="95.305000000000064"/>
  </r>
  <r>
    <s v="ANATR"/>
    <s v="Ana Trujillo Emparedados y helados"/>
    <x v="4"/>
    <x v="3"/>
    <n v="3"/>
    <x v="6"/>
    <n v="10625"/>
    <x v="109"/>
    <d v="2012-06-30T00:00:00"/>
    <x v="87"/>
    <n v="7"/>
    <x v="5"/>
    <n v="14"/>
    <s v="Tofu"/>
    <n v="116.25"/>
    <n v="2"/>
    <n v="232.5"/>
    <n v="0.05"/>
    <n v="220.875"/>
    <n v="5.74275"/>
    <n v="11.625"/>
  </r>
  <r>
    <s v="ANATR"/>
    <s v="Ana Trujillo Emparedados y helados"/>
    <x v="4"/>
    <x v="3"/>
    <n v="3"/>
    <x v="6"/>
    <n v="10625"/>
    <x v="109"/>
    <d v="2012-06-30T00:00:00"/>
    <x v="87"/>
    <n v="5"/>
    <x v="4"/>
    <n v="42"/>
    <s v="Singaporean Hokkien Fried Mee"/>
    <n v="70"/>
    <n v="70"/>
    <n v="4900"/>
    <n v="0.09"/>
    <n v="4459"/>
    <n v="44.59"/>
    <n v="441"/>
  </r>
  <r>
    <s v="ANATR"/>
    <s v="Ana Trujillo Emparedados y helados"/>
    <x v="4"/>
    <x v="3"/>
    <n v="3"/>
    <x v="6"/>
    <n v="10625"/>
    <x v="109"/>
    <d v="2012-06-30T00:00:00"/>
    <x v="87"/>
    <n v="4"/>
    <x v="6"/>
    <n v="60"/>
    <s v="Camembert Pierrot"/>
    <n v="170"/>
    <n v="13"/>
    <n v="2210"/>
    <n v="0.01"/>
    <n v="2187.9"/>
    <n v="28.442700000000002"/>
    <n v="22.099999999999909"/>
  </r>
  <r>
    <s v="BERGS"/>
    <s v="Berglunds snabbköp"/>
    <x v="31"/>
    <x v="15"/>
    <n v="7"/>
    <x v="0"/>
    <n v="10626"/>
    <x v="110"/>
    <d v="2012-07-03T00:00:00"/>
    <x v="90"/>
    <n v="6"/>
    <x v="7"/>
    <n v="53"/>
    <s v="Perth Pasties"/>
    <n v="164"/>
    <n v="66"/>
    <n v="10824"/>
    <n v="0.08"/>
    <n v="9958.08"/>
    <n v="139.41311999999999"/>
    <n v="865.92000000000007"/>
  </r>
  <r>
    <s v="BERGS"/>
    <s v="Berglunds snabbköp"/>
    <x v="31"/>
    <x v="15"/>
    <n v="7"/>
    <x v="0"/>
    <n v="10626"/>
    <x v="110"/>
    <d v="2012-07-03T00:00:00"/>
    <x v="90"/>
    <n v="4"/>
    <x v="6"/>
    <n v="60"/>
    <s v="Camembert Pierrot"/>
    <n v="170"/>
    <n v="81"/>
    <n v="13770"/>
    <n v="0.03"/>
    <n v="13356.9"/>
    <n v="186.9966"/>
    <n v="413.10000000000036"/>
  </r>
  <r>
    <s v="BERGS"/>
    <s v="Berglunds snabbköp"/>
    <x v="31"/>
    <x v="15"/>
    <n v="7"/>
    <x v="0"/>
    <n v="10626"/>
    <x v="110"/>
    <d v="2012-07-03T00:00:00"/>
    <x v="90"/>
    <n v="4"/>
    <x v="6"/>
    <n v="71"/>
    <s v="Fløtemysost"/>
    <n v="107.5"/>
    <n v="42"/>
    <n v="4515"/>
    <n v="0.13"/>
    <n v="3928.05"/>
    <n v="70.704900000000009"/>
    <n v="586.94999999999982"/>
  </r>
  <r>
    <s v="SAVEA"/>
    <s v="Save-a-lot Markets"/>
    <x v="25"/>
    <x v="0"/>
    <n v="4"/>
    <x v="3"/>
    <n v="10627"/>
    <x v="110"/>
    <d v="2012-07-17T00:00:00"/>
    <x v="91"/>
    <n v="3"/>
    <x v="1"/>
    <n v="62"/>
    <s v="Tarte au sucre"/>
    <n v="246.5"/>
    <n v="52"/>
    <n v="12818"/>
    <n v="0.12"/>
    <n v="11279.84"/>
    <n v="67.679040000000015"/>
    <n v="1538.1599999999999"/>
  </r>
  <r>
    <s v="SAVEA"/>
    <s v="Save-a-lot Markets"/>
    <x v="25"/>
    <x v="0"/>
    <n v="4"/>
    <x v="3"/>
    <n v="10627"/>
    <x v="110"/>
    <d v="2012-07-17T00:00:00"/>
    <x v="91"/>
    <n v="8"/>
    <x v="3"/>
    <n v="73"/>
    <s v="Röd Kaviar"/>
    <n v="75"/>
    <n v="5"/>
    <n v="375"/>
    <n v="-0.02"/>
    <n v="382.5"/>
    <n v="4.9725000000000001"/>
    <n v="-7.5"/>
  </r>
  <r>
    <s v="BLONP"/>
    <s v="Blondel père et fils"/>
    <x v="40"/>
    <x v="1"/>
    <n v="5"/>
    <x v="1"/>
    <n v="10628"/>
    <x v="111"/>
    <d v="2012-07-04T00:00:00"/>
    <x v="90"/>
    <n v="1"/>
    <x v="0"/>
    <n v="1"/>
    <s v="Chai"/>
    <n v="90"/>
    <n v="69"/>
    <n v="6210"/>
    <n v="-0.03"/>
    <n v="6396.3"/>
    <n v="83.151900000000012"/>
    <n v="-186.30000000000018"/>
  </r>
  <r>
    <s v="GODOS"/>
    <s v="Godos Cocina Típica"/>
    <x v="38"/>
    <x v="17"/>
    <n v="5"/>
    <x v="1"/>
    <n v="10629"/>
    <x v="111"/>
    <d v="2012-07-04T00:00:00"/>
    <x v="90"/>
    <n v="6"/>
    <x v="7"/>
    <n v="29"/>
    <s v="Thüringer Rostbratwurst"/>
    <n v="618.95000000000005"/>
    <n v="18"/>
    <n v="11141.1"/>
    <n v="-0.03"/>
    <n v="11475.333000000001"/>
    <n v="206.555994"/>
    <n v="-334.23300000000017"/>
  </r>
  <r>
    <s v="GODOS"/>
    <s v="Godos Cocina Típica"/>
    <x v="38"/>
    <x v="17"/>
    <n v="5"/>
    <x v="1"/>
    <n v="10629"/>
    <x v="111"/>
    <d v="2012-07-04T00:00:00"/>
    <x v="90"/>
    <n v="5"/>
    <x v="4"/>
    <n v="64"/>
    <s v="Wimmers gute Semmelknödel"/>
    <n v="166.25"/>
    <n v="97"/>
    <n v="16126.25"/>
    <n v="-0.03"/>
    <n v="16610.037500000002"/>
    <n v="548.1312375"/>
    <n v="-483.78750000000218"/>
  </r>
  <r>
    <s v="KOENE"/>
    <s v="Belaid SAS"/>
    <x v="15"/>
    <x v="8"/>
    <n v="7"/>
    <x v="0"/>
    <n v="10630"/>
    <x v="112"/>
    <d v="2012-07-05T00:00:00"/>
    <x v="89"/>
    <n v="6"/>
    <x v="7"/>
    <n v="55"/>
    <s v="Pâté chinois"/>
    <n v="120"/>
    <n v="27"/>
    <n v="3240"/>
    <n v="-0.01"/>
    <n v="3272.4"/>
    <n v="13.089600000000001"/>
    <n v="-32.400000000000091"/>
  </r>
  <r>
    <s v="KOENE"/>
    <s v="Belaid SAS"/>
    <x v="15"/>
    <x v="8"/>
    <n v="7"/>
    <x v="0"/>
    <n v="10630"/>
    <x v="112"/>
    <d v="2012-07-05T00:00:00"/>
    <x v="89"/>
    <n v="1"/>
    <x v="0"/>
    <n v="76"/>
    <s v="Lakkalikööri"/>
    <n v="90"/>
    <n v="99"/>
    <n v="8910"/>
    <n v="0.02"/>
    <n v="8731.7999999999993"/>
    <n v="87.317999999999998"/>
    <n v="178.20000000000073"/>
  </r>
  <r>
    <s v="LAMAI"/>
    <s v="La maison d'Asie"/>
    <x v="18"/>
    <x v="1"/>
    <n v="4"/>
    <x v="3"/>
    <n v="10631"/>
    <x v="113"/>
    <d v="2012-07-06T00:00:00"/>
    <x v="92"/>
    <n v="1"/>
    <x v="0"/>
    <n v="75"/>
    <s v="Rhönbräu Klosterbier"/>
    <n v="38.75"/>
    <n v="30"/>
    <n v="1162.5"/>
    <n v="0.09"/>
    <n v="1057.875"/>
    <n v="20.099625"/>
    <n v="104.625"/>
  </r>
  <r>
    <s v="WANDK"/>
    <s v="Spécialités du Maroc"/>
    <x v="20"/>
    <x v="8"/>
    <n v="4"/>
    <x v="3"/>
    <n v="10632"/>
    <x v="113"/>
    <d v="2012-07-06T00:00:00"/>
    <x v="89"/>
    <n v="1"/>
    <x v="0"/>
    <n v="2"/>
    <s v="Chang"/>
    <n v="95"/>
    <n v="2"/>
    <n v="190"/>
    <n v="0.19"/>
    <n v="153.9"/>
    <n v="5.3864999999999998"/>
    <n v="36.099999999999994"/>
  </r>
  <r>
    <s v="WANDK"/>
    <s v="Spécialités du Maroc"/>
    <x v="20"/>
    <x v="8"/>
    <n v="4"/>
    <x v="3"/>
    <n v="10632"/>
    <x v="113"/>
    <d v="2012-07-06T00:00:00"/>
    <x v="89"/>
    <n v="4"/>
    <x v="6"/>
    <n v="33"/>
    <s v="Geitost"/>
    <n v="12.5"/>
    <n v="93"/>
    <n v="1162.5"/>
    <n v="0.13"/>
    <n v="1011.375"/>
    <n v="32.363999999999997"/>
    <n v="151.125"/>
  </r>
  <r>
    <s v="ERNSH"/>
    <s v="Ernst Handel"/>
    <x v="26"/>
    <x v="9"/>
    <n v="8"/>
    <x v="8"/>
    <n v="10633"/>
    <x v="114"/>
    <d v="2012-07-07T00:00:00"/>
    <x v="93"/>
    <n v="4"/>
    <x v="6"/>
    <n v="12"/>
    <s v="Queso Manchego La Pastora"/>
    <n v="190"/>
    <n v="63"/>
    <n v="11970"/>
    <n v="0.02"/>
    <n v="11730.6"/>
    <n v="58.652999999999999"/>
    <n v="239.39999999999964"/>
  </r>
  <r>
    <s v="ERNSH"/>
    <s v="Ernst Handel"/>
    <x v="26"/>
    <x v="9"/>
    <n v="8"/>
    <x v="8"/>
    <n v="10633"/>
    <x v="114"/>
    <d v="2012-07-07T00:00:00"/>
    <x v="93"/>
    <n v="8"/>
    <x v="3"/>
    <n v="13"/>
    <s v="Konbu"/>
    <n v="30"/>
    <n v="74"/>
    <n v="2220"/>
    <n v="0.02"/>
    <n v="2175.6"/>
    <n v="21.756"/>
    <n v="44.400000000000091"/>
  </r>
  <r>
    <s v="ERNSH"/>
    <s v="Ernst Handel"/>
    <x v="26"/>
    <x v="9"/>
    <n v="8"/>
    <x v="8"/>
    <n v="10633"/>
    <x v="114"/>
    <d v="2012-07-07T00:00:00"/>
    <x v="93"/>
    <n v="3"/>
    <x v="1"/>
    <n v="26"/>
    <s v="Gumbär Gummibärchen"/>
    <n v="156.15"/>
    <n v="85"/>
    <n v="13272.75"/>
    <n v="0.2"/>
    <n v="10618.2"/>
    <n v="318.54599999999999"/>
    <n v="2654.5499999999993"/>
  </r>
  <r>
    <s v="ERNSH"/>
    <s v="Ernst Handel"/>
    <x v="26"/>
    <x v="9"/>
    <n v="8"/>
    <x v="8"/>
    <n v="10633"/>
    <x v="114"/>
    <d v="2012-07-07T00:00:00"/>
    <x v="93"/>
    <n v="3"/>
    <x v="1"/>
    <n v="62"/>
    <s v="Tarte au sucre"/>
    <n v="246.5"/>
    <n v="18"/>
    <n v="4437"/>
    <n v="0.17"/>
    <n v="3682.71"/>
    <n v="88.385040000000004"/>
    <n v="754.29"/>
  </r>
  <r>
    <s v="FOLIG"/>
    <s v="Folies gourmandes"/>
    <x v="10"/>
    <x v="1"/>
    <n v="5"/>
    <x v="1"/>
    <n v="10634"/>
    <x v="114"/>
    <d v="2012-07-07T00:00:00"/>
    <x v="91"/>
    <n v="7"/>
    <x v="5"/>
    <n v="7"/>
    <s v="Uncle Bob's Organic Dried Pears"/>
    <n v="150"/>
    <n v="63"/>
    <n v="9450"/>
    <n v="0.09"/>
    <n v="8599.5"/>
    <n v="163.3905"/>
    <n v="850.5"/>
  </r>
  <r>
    <s v="FOLIG"/>
    <s v="Folies gourmandes"/>
    <x v="10"/>
    <x v="1"/>
    <n v="5"/>
    <x v="1"/>
    <n v="10634"/>
    <x v="114"/>
    <d v="2012-07-07T00:00:00"/>
    <x v="91"/>
    <n v="8"/>
    <x v="3"/>
    <n v="18"/>
    <s v="Carnarvon Tigers"/>
    <n v="312.5"/>
    <n v="70"/>
    <n v="21875"/>
    <n v="0.02"/>
    <n v="21437.5"/>
    <n v="0"/>
    <n v="437.5"/>
  </r>
  <r>
    <s v="FOLIG"/>
    <s v="Folies gourmandes"/>
    <x v="10"/>
    <x v="1"/>
    <n v="5"/>
    <x v="1"/>
    <n v="10634"/>
    <x v="114"/>
    <d v="2012-07-07T00:00:00"/>
    <x v="91"/>
    <n v="7"/>
    <x v="5"/>
    <n v="51"/>
    <s v="Manjimup Dried Apples"/>
    <n v="265"/>
    <n v="25"/>
    <n v="6625"/>
    <n v="0.06"/>
    <n v="6227.5"/>
    <n v="31.137499999999999"/>
    <n v="397.5"/>
  </r>
  <r>
    <s v="FOLIG"/>
    <s v="Folies gourmandes"/>
    <x v="10"/>
    <x v="1"/>
    <n v="5"/>
    <x v="1"/>
    <n v="10634"/>
    <x v="114"/>
    <d v="2012-07-07T00:00:00"/>
    <x v="91"/>
    <n v="1"/>
    <x v="0"/>
    <n v="75"/>
    <s v="Rhönbräu Klosterbier"/>
    <n v="38.75"/>
    <n v="55"/>
    <n v="2131.25"/>
    <n v="0.19"/>
    <n v="1726.3125"/>
    <n v="44.884124999999997"/>
    <n v="404.9375"/>
  </r>
  <r>
    <s v="MAGAA"/>
    <s v="Magazzini Alimentari Riuniti"/>
    <x v="54"/>
    <x v="19"/>
    <n v="4"/>
    <x v="3"/>
    <n v="10635"/>
    <x v="115"/>
    <d v="2012-07-10T00:00:00"/>
    <x v="91"/>
    <n v="2"/>
    <x v="2"/>
    <n v="4"/>
    <s v="Chef Anton's Cajun Seasoning"/>
    <n v="110"/>
    <n v="28"/>
    <n v="3080"/>
    <n v="0.13"/>
    <n v="2679.6"/>
    <n v="50.912399999999998"/>
    <n v="400.40000000000009"/>
  </r>
  <r>
    <s v="MAGAA"/>
    <s v="Magazzini Alimentari Riuniti"/>
    <x v="54"/>
    <x v="19"/>
    <n v="4"/>
    <x v="3"/>
    <n v="10635"/>
    <x v="115"/>
    <d v="2012-07-10T00:00:00"/>
    <x v="91"/>
    <n v="2"/>
    <x v="2"/>
    <n v="5"/>
    <s v="Chef Anton's Gumbo Mix"/>
    <n v="106.75"/>
    <n v="15"/>
    <n v="1601.25"/>
    <n v="-0.01"/>
    <n v="1617.2625"/>
    <n v="50.135137500000006"/>
    <n v="-16.012500000000045"/>
  </r>
  <r>
    <s v="MAGAA"/>
    <s v="Magazzini Alimentari Riuniti"/>
    <x v="54"/>
    <x v="19"/>
    <n v="4"/>
    <x v="3"/>
    <n v="10635"/>
    <x v="115"/>
    <d v="2012-07-10T00:00:00"/>
    <x v="91"/>
    <n v="5"/>
    <x v="4"/>
    <n v="22"/>
    <s v="Gustaf's Knäckebröd"/>
    <n v="105"/>
    <n v="66"/>
    <n v="6930"/>
    <n v="7.0000000000000007E-2"/>
    <n v="6444.9"/>
    <n v="135.34289999999999"/>
    <n v="485.10000000000036"/>
  </r>
  <r>
    <s v="WARTH"/>
    <s v="Wartian Herkku"/>
    <x v="32"/>
    <x v="16"/>
    <n v="5"/>
    <x v="1"/>
    <n v="10636"/>
    <x v="116"/>
    <d v="2012-07-11T00:00:00"/>
    <x v="94"/>
    <n v="2"/>
    <x v="2"/>
    <n v="4"/>
    <s v="Chef Anton's Cajun Seasoning"/>
    <n v="110"/>
    <n v="43"/>
    <n v="4730"/>
    <n v="-0.03"/>
    <n v="4871.9000000000005"/>
    <n v="146.15700000000004"/>
    <n v="-141.90000000000055"/>
  </r>
  <r>
    <s v="WARTH"/>
    <s v="Wartian Herkku"/>
    <x v="32"/>
    <x v="16"/>
    <n v="5"/>
    <x v="1"/>
    <n v="10636"/>
    <x v="116"/>
    <d v="2012-07-11T00:00:00"/>
    <x v="94"/>
    <n v="8"/>
    <x v="3"/>
    <n v="58"/>
    <s v="Escargots de Bourgogne"/>
    <n v="66.25"/>
    <n v="11"/>
    <n v="728.75"/>
    <n v="0.19"/>
    <n v="590.28750000000002"/>
    <n v="11.80575"/>
    <n v="138.46249999999998"/>
  </r>
  <r>
    <s v="QUEEN"/>
    <s v="Queen Cozinha"/>
    <x v="14"/>
    <x v="7"/>
    <n v="6"/>
    <x v="7"/>
    <n v="10637"/>
    <x v="116"/>
    <d v="2012-07-11T00:00:00"/>
    <x v="94"/>
    <n v="4"/>
    <x v="6"/>
    <n v="11"/>
    <s v="Queso Cabrales"/>
    <n v="105"/>
    <n v="63"/>
    <n v="6615"/>
    <n v="0.2"/>
    <n v="5292"/>
    <n v="95.256"/>
    <n v="1323"/>
  </r>
  <r>
    <s v="QUEEN"/>
    <s v="Queen Cozinha"/>
    <x v="14"/>
    <x v="7"/>
    <n v="6"/>
    <x v="7"/>
    <n v="10637"/>
    <x v="116"/>
    <d v="2012-07-11T00:00:00"/>
    <x v="94"/>
    <n v="3"/>
    <x v="1"/>
    <n v="50"/>
    <s v="Valkoinen suklaa"/>
    <n v="81.25"/>
    <n v="18"/>
    <n v="1462.5"/>
    <n v="0.19"/>
    <n v="1184.625"/>
    <n v="5.9231249999999998"/>
    <n v="277.875"/>
  </r>
  <r>
    <s v="QUEEN"/>
    <s v="Queen Cozinha"/>
    <x v="14"/>
    <x v="7"/>
    <n v="6"/>
    <x v="7"/>
    <n v="10637"/>
    <x v="116"/>
    <d v="2012-07-11T00:00:00"/>
    <x v="94"/>
    <n v="5"/>
    <x v="4"/>
    <n v="56"/>
    <s v="Gnocchi di nonna Alice"/>
    <n v="190"/>
    <n v="18"/>
    <n v="3420"/>
    <n v="0.1"/>
    <n v="3078"/>
    <n v="15.39"/>
    <n v="342"/>
  </r>
  <r>
    <s v="LINOD"/>
    <s v="LINO-Delicateses"/>
    <x v="13"/>
    <x v="5"/>
    <n v="3"/>
    <x v="6"/>
    <n v="10638"/>
    <x v="117"/>
    <d v="2012-07-12T00:00:00"/>
    <x v="95"/>
    <n v="8"/>
    <x v="3"/>
    <n v="45"/>
    <s v="Røgede sild"/>
    <n v="47.5"/>
    <n v="12"/>
    <n v="570"/>
    <n v="0.12"/>
    <n v="501.6"/>
    <n v="3.0096000000000003"/>
    <n v="68.399999999999977"/>
  </r>
  <r>
    <s v="LINOD"/>
    <s v="LINO-Delicateses"/>
    <x v="13"/>
    <x v="5"/>
    <n v="3"/>
    <x v="6"/>
    <n v="10638"/>
    <x v="117"/>
    <d v="2012-07-12T00:00:00"/>
    <x v="95"/>
    <n v="2"/>
    <x v="2"/>
    <n v="65"/>
    <s v="Louisiana Fiery Hot Pepper Sauce"/>
    <n v="105.25"/>
    <n v="10"/>
    <n v="1052.5"/>
    <n v="-0.01"/>
    <n v="1063.0250000000001"/>
    <n v="10.63025"/>
    <n v="-10.525000000000091"/>
  </r>
  <r>
    <s v="LINOD"/>
    <s v="LINO-Delicateses"/>
    <x v="13"/>
    <x v="5"/>
    <n v="3"/>
    <x v="6"/>
    <n v="10638"/>
    <x v="117"/>
    <d v="2012-07-12T00:00:00"/>
    <x v="95"/>
    <n v="4"/>
    <x v="6"/>
    <n v="72"/>
    <s v="Mozzarella di Giovanni"/>
    <n v="174"/>
    <n v="77"/>
    <n v="13398"/>
    <n v="0.05"/>
    <n v="12728.099999999999"/>
    <n v="114.55289999999999"/>
    <n v="669.90000000000146"/>
  </r>
  <r>
    <s v="SANTG"/>
    <s v="Santé Gourmet"/>
    <x v="29"/>
    <x v="13"/>
    <n v="8"/>
    <x v="8"/>
    <n v="10639"/>
    <x v="117"/>
    <d v="2012-07-12T00:00:00"/>
    <x v="96"/>
    <n v="8"/>
    <x v="3"/>
    <n v="18"/>
    <s v="Carnarvon Tigers"/>
    <n v="312.5"/>
    <n v="57"/>
    <n v="17812.5"/>
    <n v="0.06"/>
    <n v="16743.75"/>
    <n v="485.56875000000002"/>
    <n v="1068.75"/>
  </r>
  <r>
    <s v="WANDK"/>
    <s v="Spécialités du Maroc"/>
    <x v="20"/>
    <x v="8"/>
    <n v="5"/>
    <x v="1"/>
    <n v="10640"/>
    <x v="118"/>
    <d v="2012-07-13T00:00:00"/>
    <x v="97"/>
    <n v="4"/>
    <x v="6"/>
    <n v="69"/>
    <s v="Gudbrandsdalsost"/>
    <n v="180"/>
    <n v="10"/>
    <n v="1800"/>
    <n v="7.0000000000000007E-2"/>
    <n v="1674"/>
    <n v="20.088000000000001"/>
    <n v="126"/>
  </r>
  <r>
    <s v="WANDK"/>
    <s v="Spécialités du Maroc"/>
    <x v="20"/>
    <x v="8"/>
    <n v="5"/>
    <x v="1"/>
    <n v="10640"/>
    <x v="118"/>
    <d v="2012-07-13T00:00:00"/>
    <x v="97"/>
    <n v="1"/>
    <x v="0"/>
    <n v="70"/>
    <s v="Outback Lager"/>
    <n v="75"/>
    <n v="36"/>
    <n v="2700"/>
    <n v="0.03"/>
    <n v="2619"/>
    <n v="23.571000000000002"/>
    <n v="81"/>
  </r>
  <r>
    <s v="HILAA"/>
    <s v="HILARIÓN-Abastos"/>
    <x v="6"/>
    <x v="5"/>
    <n v="5"/>
    <x v="1"/>
    <n v="10641"/>
    <x v="119"/>
    <d v="2012-07-14T00:00:00"/>
    <x v="94"/>
    <n v="1"/>
    <x v="0"/>
    <n v="2"/>
    <s v="Chang"/>
    <n v="95"/>
    <n v="49"/>
    <n v="4655"/>
    <n v="0.11"/>
    <n v="4142.95"/>
    <n v="136.71735000000001"/>
    <n v="512.05000000000018"/>
  </r>
  <r>
    <s v="HILAA"/>
    <s v="HILARIÓN-Abastos"/>
    <x v="6"/>
    <x v="5"/>
    <n v="5"/>
    <x v="1"/>
    <n v="10641"/>
    <x v="119"/>
    <d v="2012-07-14T00:00:00"/>
    <x v="94"/>
    <n v="8"/>
    <x v="3"/>
    <n v="40"/>
    <s v="Boston Crab Meat"/>
    <n v="92"/>
    <n v="44"/>
    <n v="4048"/>
    <n v="7.0000000000000007E-2"/>
    <n v="3764.64"/>
    <n v="82.82208"/>
    <n v="283.36000000000013"/>
  </r>
  <r>
    <s v="SIMOB"/>
    <s v="Simons bistro"/>
    <x v="39"/>
    <x v="18"/>
    <n v="8"/>
    <x v="8"/>
    <n v="10642"/>
    <x v="119"/>
    <d v="2012-07-14T00:00:00"/>
    <x v="98"/>
    <n v="3"/>
    <x v="1"/>
    <n v="21"/>
    <s v="Sir Rodney's Scones"/>
    <n v="50"/>
    <n v="58"/>
    <n v="2900"/>
    <n v="0.17"/>
    <n v="2407"/>
    <n v="50.546999999999997"/>
    <n v="493"/>
  </r>
  <r>
    <s v="SIMOB"/>
    <s v="Simons bistro"/>
    <x v="39"/>
    <x v="18"/>
    <n v="8"/>
    <x v="8"/>
    <n v="10642"/>
    <x v="119"/>
    <d v="2012-07-14T00:00:00"/>
    <x v="98"/>
    <n v="2"/>
    <x v="2"/>
    <n v="61"/>
    <s v="Sirop d'érable"/>
    <n v="142.5"/>
    <n v="24"/>
    <n v="3420"/>
    <n v="0.01"/>
    <n v="3385.8"/>
    <n v="44.0154"/>
    <n v="34.199999999999818"/>
  </r>
  <r>
    <s v="AROUT"/>
    <s v="Around the Horn"/>
    <x v="2"/>
    <x v="2"/>
    <n v="6"/>
    <x v="7"/>
    <n v="10643"/>
    <x v="120"/>
    <d v="2012-07-17T00:00:00"/>
    <x v="99"/>
    <n v="7"/>
    <x v="5"/>
    <n v="28"/>
    <s v="Rössle Sauerkraut"/>
    <n v="228"/>
    <n v="50"/>
    <n v="11400"/>
    <n v="0.2"/>
    <n v="9120"/>
    <n v="136.80000000000001"/>
    <n v="2280"/>
  </r>
  <r>
    <s v="AROUT"/>
    <s v="Around the Horn"/>
    <x v="2"/>
    <x v="2"/>
    <n v="6"/>
    <x v="7"/>
    <n v="10643"/>
    <x v="120"/>
    <d v="2012-07-17T00:00:00"/>
    <x v="99"/>
    <n v="1"/>
    <x v="0"/>
    <n v="39"/>
    <s v="Chartreuse verte"/>
    <n v="90"/>
    <n v="21"/>
    <n v="1890"/>
    <n v="0.14000000000000001"/>
    <n v="1625.3999999999999"/>
    <n v="30.8826"/>
    <n v="264.60000000000014"/>
  </r>
  <r>
    <s v="AROUT"/>
    <s v="Around the Horn"/>
    <x v="2"/>
    <x v="2"/>
    <n v="6"/>
    <x v="7"/>
    <n v="10643"/>
    <x v="120"/>
    <d v="2012-07-17T00:00:00"/>
    <x v="99"/>
    <n v="8"/>
    <x v="3"/>
    <n v="46"/>
    <s v="Spegesild"/>
    <n v="60"/>
    <n v="39"/>
    <n v="2340"/>
    <n v="0.18"/>
    <n v="1918.8000000000002"/>
    <n v="28.782000000000004"/>
    <n v="421.19999999999982"/>
  </r>
  <r>
    <s v="WELLI"/>
    <s v="Wellington Importadora"/>
    <x v="46"/>
    <x v="7"/>
    <n v="3"/>
    <x v="6"/>
    <n v="10644"/>
    <x v="120"/>
    <d v="2012-07-17T00:00:00"/>
    <x v="95"/>
    <n v="8"/>
    <x v="3"/>
    <n v="18"/>
    <s v="Carnarvon Tigers"/>
    <n v="312.5"/>
    <n v="24"/>
    <n v="7500"/>
    <n v="0.09"/>
    <n v="6825"/>
    <n v="156.97499999999999"/>
    <n v="675"/>
  </r>
  <r>
    <s v="WELLI"/>
    <s v="Wellington Importadora"/>
    <x v="46"/>
    <x v="7"/>
    <n v="3"/>
    <x v="6"/>
    <n v="10644"/>
    <x v="120"/>
    <d v="2012-07-17T00:00:00"/>
    <x v="95"/>
    <n v="1"/>
    <x v="0"/>
    <n v="43"/>
    <s v="Ipoh Coffee"/>
    <n v="230"/>
    <n v="46"/>
    <n v="10580"/>
    <n v="-0.01"/>
    <n v="10685.8"/>
    <n v="203.03019999999998"/>
    <n v="-105.79999999999927"/>
  </r>
  <r>
    <s v="WELLI"/>
    <s v="Wellington Importadora"/>
    <x v="46"/>
    <x v="7"/>
    <n v="3"/>
    <x v="6"/>
    <n v="10644"/>
    <x v="120"/>
    <d v="2012-07-17T00:00:00"/>
    <x v="95"/>
    <n v="8"/>
    <x v="3"/>
    <n v="46"/>
    <s v="Spegesild"/>
    <n v="60"/>
    <n v="49"/>
    <n v="2940"/>
    <n v="0.06"/>
    <n v="2763.6"/>
    <n v="11.054399999999999"/>
    <n v="176.40000000000009"/>
  </r>
  <r>
    <s v="HANAR"/>
    <s v="Hanari Carnes"/>
    <x v="11"/>
    <x v="7"/>
    <n v="5"/>
    <x v="1"/>
    <n v="10645"/>
    <x v="121"/>
    <d v="2012-07-18T00:00:00"/>
    <x v="99"/>
    <n v="8"/>
    <x v="3"/>
    <n v="18"/>
    <s v="Carnarvon Tigers"/>
    <n v="312.5"/>
    <n v="5"/>
    <n v="1562.5"/>
    <n v="-0.03"/>
    <n v="1609.375"/>
    <n v="0"/>
    <n v="-46.875"/>
  </r>
  <r>
    <s v="HANAR"/>
    <s v="Hanari Carnes"/>
    <x v="11"/>
    <x v="7"/>
    <n v="5"/>
    <x v="1"/>
    <n v="10645"/>
    <x v="121"/>
    <d v="2012-07-18T00:00:00"/>
    <x v="99"/>
    <n v="8"/>
    <x v="3"/>
    <n v="36"/>
    <s v="Inlagd Sill"/>
    <n v="95"/>
    <n v="98"/>
    <n v="9310"/>
    <n v="0.15"/>
    <n v="7913.5"/>
    <n v="0"/>
    <n v="1396.5"/>
  </r>
  <r>
    <s v="HUNGO"/>
    <s v="Hungry Owl All-Night Grocers"/>
    <x v="23"/>
    <x v="11"/>
    <n v="2"/>
    <x v="5"/>
    <n v="10646"/>
    <x v="122"/>
    <d v="2012-08-01T00:00:00"/>
    <x v="100"/>
    <n v="1"/>
    <x v="0"/>
    <n v="1"/>
    <s v="Chai"/>
    <n v="90"/>
    <n v="12"/>
    <n v="1080"/>
    <n v="-0.02"/>
    <n v="1101.5999999999999"/>
    <n v="4.4063999999999997"/>
    <n v="-21.599999999999909"/>
  </r>
  <r>
    <s v="HUNGO"/>
    <s v="Hungry Owl All-Night Grocers"/>
    <x v="23"/>
    <x v="11"/>
    <n v="2"/>
    <x v="5"/>
    <n v="10646"/>
    <x v="122"/>
    <d v="2012-08-01T00:00:00"/>
    <x v="100"/>
    <n v="8"/>
    <x v="3"/>
    <n v="10"/>
    <s v="Ikura"/>
    <n v="155"/>
    <n v="37"/>
    <n v="5735"/>
    <n v="-0.03"/>
    <n v="5907.05"/>
    <n v="165.3974"/>
    <n v="-172.05000000000018"/>
  </r>
  <r>
    <s v="HUNGO"/>
    <s v="Hungry Owl All-Night Grocers"/>
    <x v="23"/>
    <x v="11"/>
    <n v="2"/>
    <x v="5"/>
    <n v="10646"/>
    <x v="122"/>
    <d v="2012-08-01T00:00:00"/>
    <x v="100"/>
    <n v="4"/>
    <x v="6"/>
    <n v="71"/>
    <s v="Fløtemysost"/>
    <n v="107.5"/>
    <n v="72"/>
    <n v="7740"/>
    <n v="0.18"/>
    <n v="6346.8"/>
    <n v="165.01680000000002"/>
    <n v="1393.1999999999998"/>
  </r>
  <r>
    <s v="HUNGO"/>
    <s v="Hungry Owl All-Night Grocers"/>
    <x v="23"/>
    <x v="11"/>
    <n v="2"/>
    <x v="5"/>
    <n v="10646"/>
    <x v="122"/>
    <d v="2012-08-01T00:00:00"/>
    <x v="100"/>
    <n v="2"/>
    <x v="2"/>
    <n v="77"/>
    <s v="Original Frankfurter grüne Soße"/>
    <n v="65"/>
    <n v="20"/>
    <n v="1300"/>
    <n v="0.12"/>
    <n v="1144"/>
    <n v="18.303999999999998"/>
    <n v="156"/>
  </r>
  <r>
    <s v="QUEDE"/>
    <s v="Que Delícia"/>
    <x v="11"/>
    <x v="7"/>
    <n v="5"/>
    <x v="1"/>
    <n v="10647"/>
    <x v="122"/>
    <d v="2012-07-05T00:00:00"/>
    <x v="100"/>
    <n v="3"/>
    <x v="1"/>
    <n v="19"/>
    <s v="Teatime Chocolate Biscuits"/>
    <n v="46"/>
    <n v="18"/>
    <n v="828"/>
    <n v="0.11"/>
    <n v="736.92"/>
    <n v="5.1584399999999997"/>
    <n v="91.080000000000041"/>
  </r>
  <r>
    <s v="QUEDE"/>
    <s v="Que Delícia"/>
    <x v="11"/>
    <x v="7"/>
    <n v="5"/>
    <x v="1"/>
    <n v="10647"/>
    <x v="122"/>
    <d v="2012-07-05T00:00:00"/>
    <x v="100"/>
    <n v="1"/>
    <x v="0"/>
    <n v="39"/>
    <s v="Chartreuse verte"/>
    <n v="90"/>
    <n v="77"/>
    <n v="6930"/>
    <n v="0.08"/>
    <n v="6375.6"/>
    <n v="114.7608"/>
    <n v="554.39999999999964"/>
  </r>
  <r>
    <s v="RICAR"/>
    <s v="Ricardo Adocicados"/>
    <x v="11"/>
    <x v="7"/>
    <n v="9"/>
    <x v="4"/>
    <n v="10648"/>
    <x v="123"/>
    <d v="2012-08-02T00:00:00"/>
    <x v="101"/>
    <n v="5"/>
    <x v="4"/>
    <n v="22"/>
    <s v="Gustaf's Knäckebröd"/>
    <n v="105"/>
    <n v="69"/>
    <n v="7245"/>
    <n v="0.17"/>
    <n v="6013.3499999999995"/>
    <n v="138.30704999999998"/>
    <n v="1231.6500000000005"/>
  </r>
  <r>
    <s v="RICAR"/>
    <s v="Ricardo Adocicados"/>
    <x v="11"/>
    <x v="7"/>
    <n v="9"/>
    <x v="4"/>
    <n v="10648"/>
    <x v="123"/>
    <d v="2012-08-02T00:00:00"/>
    <x v="101"/>
    <n v="1"/>
    <x v="0"/>
    <n v="24"/>
    <s v="Guaraná Fantástica"/>
    <n v="22.5"/>
    <n v="23"/>
    <n v="517.5"/>
    <n v="0.17"/>
    <n v="429.52499999999998"/>
    <n v="12.456224999999998"/>
    <n v="87.975000000000023"/>
  </r>
  <r>
    <s v="MAISD"/>
    <s v="Maison Dewey"/>
    <x v="34"/>
    <x v="4"/>
    <n v="9"/>
    <x v="4"/>
    <n v="10649"/>
    <x v="123"/>
    <d v="2012-07-20T00:00:00"/>
    <x v="102"/>
    <n v="7"/>
    <x v="5"/>
    <n v="28"/>
    <s v="Rössle Sauerkraut"/>
    <n v="228"/>
    <n v="22"/>
    <n v="5016"/>
    <n v="0.16"/>
    <n v="4213.4399999999996"/>
    <n v="84.268799999999985"/>
    <n v="802.5600000000004"/>
  </r>
  <r>
    <s v="MAISD"/>
    <s v="Maison Dewey"/>
    <x v="34"/>
    <x v="4"/>
    <n v="9"/>
    <x v="4"/>
    <n v="10649"/>
    <x v="123"/>
    <d v="2012-07-20T00:00:00"/>
    <x v="102"/>
    <n v="4"/>
    <x v="6"/>
    <n v="72"/>
    <s v="Mozzarella di Giovanni"/>
    <n v="174"/>
    <n v="62"/>
    <n v="10788"/>
    <n v="0.16"/>
    <n v="9061.92"/>
    <n v="18.123840000000001"/>
    <n v="1726.08"/>
  </r>
  <r>
    <s v="FAMIA"/>
    <s v="Familia Arquibaldo"/>
    <x v="14"/>
    <x v="7"/>
    <n v="9"/>
    <x v="4"/>
    <n v="10650"/>
    <x v="124"/>
    <d v="2012-07-21T00:00:00"/>
    <x v="100"/>
    <n v="8"/>
    <x v="3"/>
    <n v="30"/>
    <s v="Nord-Ost Matjeshering"/>
    <n v="129.44999999999999"/>
    <n v="28"/>
    <n v="3624.5999999999995"/>
    <n v="-0.02"/>
    <n v="3697.0919999999996"/>
    <n v="62.850563999999991"/>
    <n v="-72.492000000000189"/>
  </r>
  <r>
    <s v="FAMIA"/>
    <s v="Familia Arquibaldo"/>
    <x v="14"/>
    <x v="7"/>
    <n v="9"/>
    <x v="4"/>
    <n v="10650"/>
    <x v="124"/>
    <d v="2012-07-21T00:00:00"/>
    <x v="100"/>
    <n v="6"/>
    <x v="7"/>
    <n v="53"/>
    <s v="Perth Pasties"/>
    <n v="164"/>
    <n v="6"/>
    <n v="984"/>
    <n v="-0.03"/>
    <n v="1013.52"/>
    <n v="2.02704"/>
    <n v="-29.519999999999982"/>
  </r>
  <r>
    <s v="FAMIA"/>
    <s v="Familia Arquibaldo"/>
    <x v="14"/>
    <x v="7"/>
    <n v="9"/>
    <x v="4"/>
    <n v="10650"/>
    <x v="124"/>
    <d v="2012-07-21T00:00:00"/>
    <x v="100"/>
    <n v="6"/>
    <x v="7"/>
    <n v="54"/>
    <s v="Tourtière"/>
    <n v="37.25"/>
    <n v="31"/>
    <n v="1154.75"/>
    <n v="-0.03"/>
    <n v="1189.3924999999999"/>
    <n v="23.787849999999999"/>
    <n v="-34.642499999999927"/>
  </r>
  <r>
    <s v="WANDK"/>
    <s v="Spécialités du Maroc"/>
    <x v="20"/>
    <x v="8"/>
    <n v="4"/>
    <x v="3"/>
    <n v="10651"/>
    <x v="125"/>
    <d v="2012-07-24T00:00:00"/>
    <x v="103"/>
    <n v="3"/>
    <x v="1"/>
    <n v="19"/>
    <s v="Teatime Chocolate Biscuits"/>
    <n v="46"/>
    <n v="37"/>
    <n v="1702"/>
    <n v="0.09"/>
    <n v="1548.8200000000002"/>
    <n v="43.366960000000006"/>
    <n v="153.17999999999984"/>
  </r>
  <r>
    <s v="WANDK"/>
    <s v="Spécialités du Maroc"/>
    <x v="20"/>
    <x v="8"/>
    <n v="4"/>
    <x v="3"/>
    <n v="10651"/>
    <x v="125"/>
    <d v="2012-07-24T00:00:00"/>
    <x v="103"/>
    <n v="5"/>
    <x v="4"/>
    <n v="22"/>
    <s v="Gustaf's Knäckebröd"/>
    <n v="105"/>
    <n v="57"/>
    <n v="5985"/>
    <n v="0"/>
    <n v="5985"/>
    <n v="17.954999999999998"/>
    <n v="0"/>
  </r>
  <r>
    <s v="GOURL"/>
    <s v="Gourmet Lanchonetes"/>
    <x v="55"/>
    <x v="7"/>
    <n v="5"/>
    <x v="1"/>
    <n v="10652"/>
    <x v="125"/>
    <d v="2012-07-24T00:00:00"/>
    <x v="104"/>
    <n v="8"/>
    <x v="3"/>
    <n v="30"/>
    <s v="Nord-Ost Matjeshering"/>
    <n v="129.44999999999999"/>
    <n v="98"/>
    <n v="12686.099999999999"/>
    <n v="7.0000000000000007E-2"/>
    <n v="11798.072999999999"/>
    <n v="377.53833599999996"/>
    <n v="888.02700000000004"/>
  </r>
  <r>
    <s v="GOURL"/>
    <s v="Gourmet Lanchonetes"/>
    <x v="55"/>
    <x v="7"/>
    <n v="5"/>
    <x v="1"/>
    <n v="10652"/>
    <x v="125"/>
    <d v="2012-07-24T00:00:00"/>
    <x v="104"/>
    <n v="5"/>
    <x v="4"/>
    <n v="42"/>
    <s v="Singaporean Hokkien Fried Mee"/>
    <n v="70"/>
    <n v="6"/>
    <n v="420"/>
    <n v="0.19"/>
    <n v="340.20000000000005"/>
    <n v="9.8658000000000019"/>
    <n v="79.799999999999955"/>
  </r>
  <r>
    <s v="FRANK"/>
    <s v="Messaoui Père &amp; Fils"/>
    <x v="15"/>
    <x v="8"/>
    <n v="7"/>
    <x v="0"/>
    <n v="10653"/>
    <x v="126"/>
    <d v="2012-07-25T00:00:00"/>
    <x v="105"/>
    <n v="3"/>
    <x v="1"/>
    <n v="16"/>
    <s v="Pavlova"/>
    <n v="87.25"/>
    <n v="71"/>
    <n v="6194.75"/>
    <n v="0.1"/>
    <n v="5575.2750000000005"/>
    <n v="22.301100000000002"/>
    <n v="619.47499999999945"/>
  </r>
  <r>
    <s v="FRANK"/>
    <s v="Messaoui Père &amp; Fils"/>
    <x v="15"/>
    <x v="8"/>
    <n v="7"/>
    <x v="0"/>
    <n v="10653"/>
    <x v="126"/>
    <d v="2012-07-25T00:00:00"/>
    <x v="105"/>
    <n v="4"/>
    <x v="6"/>
    <n v="60"/>
    <s v="Camembert Pierrot"/>
    <n v="170"/>
    <n v="50"/>
    <n v="8500"/>
    <n v="0.1"/>
    <n v="7650"/>
    <n v="175.95"/>
    <n v="850"/>
  </r>
  <r>
    <s v="BERGS"/>
    <s v="Berglunds snabbköp"/>
    <x v="31"/>
    <x v="15"/>
    <n v="9"/>
    <x v="4"/>
    <n v="10654"/>
    <x v="126"/>
    <d v="2012-07-25T00:00:00"/>
    <x v="103"/>
    <n v="2"/>
    <x v="2"/>
    <n v="4"/>
    <s v="Chef Anton's Cajun Seasoning"/>
    <n v="110"/>
    <n v="73"/>
    <n v="8030"/>
    <n v="0.19"/>
    <n v="6504.3"/>
    <n v="19.512900000000002"/>
    <n v="1525.6999999999998"/>
  </r>
  <r>
    <s v="BERGS"/>
    <s v="Berglunds snabbköp"/>
    <x v="31"/>
    <x v="15"/>
    <n v="9"/>
    <x v="4"/>
    <n v="10654"/>
    <x v="126"/>
    <d v="2012-07-25T00:00:00"/>
    <x v="103"/>
    <n v="1"/>
    <x v="0"/>
    <n v="39"/>
    <s v="Chartreuse verte"/>
    <n v="90"/>
    <n v="65"/>
    <n v="5850"/>
    <n v="0.02"/>
    <n v="5733"/>
    <n v="126.126"/>
    <n v="117"/>
  </r>
  <r>
    <s v="BERGS"/>
    <s v="Berglunds snabbköp"/>
    <x v="31"/>
    <x v="15"/>
    <n v="9"/>
    <x v="4"/>
    <n v="10654"/>
    <x v="126"/>
    <d v="2012-07-25T00:00:00"/>
    <x v="103"/>
    <n v="6"/>
    <x v="7"/>
    <n v="54"/>
    <s v="Tourtière"/>
    <n v="37.25"/>
    <n v="72"/>
    <n v="2682"/>
    <n v="0.04"/>
    <n v="2574.7199999999998"/>
    <n v="43.770240000000001"/>
    <n v="107.2800000000002"/>
  </r>
  <r>
    <s v="REGGC"/>
    <s v="Reggiani Caseifici"/>
    <x v="41"/>
    <x v="19"/>
    <n v="7"/>
    <x v="0"/>
    <n v="10655"/>
    <x v="127"/>
    <d v="2012-07-24T00:00:00"/>
    <x v="103"/>
    <n v="8"/>
    <x v="3"/>
    <n v="41"/>
    <s v="Jack's New England Clam Chowder"/>
    <n v="48.25"/>
    <n v="30"/>
    <n v="1447.5"/>
    <n v="-0.03"/>
    <n v="1490.925"/>
    <n v="13.418324999999999"/>
    <n v="-43.424999999999955"/>
  </r>
  <r>
    <s v="GREAL"/>
    <s v="Great Lakes Food Market"/>
    <x v="33"/>
    <x v="0"/>
    <n v="6"/>
    <x v="7"/>
    <n v="10656"/>
    <x v="128"/>
    <d v="2012-07-26T00:00:00"/>
    <x v="106"/>
    <n v="7"/>
    <x v="5"/>
    <n v="14"/>
    <s v="Tofu"/>
    <n v="116.25"/>
    <n v="90"/>
    <n v="10462.5"/>
    <n v="0.11"/>
    <n v="9311.625"/>
    <n v="316.59525000000002"/>
    <n v="1150.875"/>
  </r>
  <r>
    <s v="GREAL"/>
    <s v="Great Lakes Food Market"/>
    <x v="33"/>
    <x v="0"/>
    <n v="6"/>
    <x v="7"/>
    <n v="10656"/>
    <x v="128"/>
    <d v="2012-07-26T00:00:00"/>
    <x v="106"/>
    <n v="2"/>
    <x v="2"/>
    <n v="44"/>
    <s v="Gula Malacca"/>
    <n v="97.25"/>
    <n v="43"/>
    <n v="4181.75"/>
    <n v="0.12"/>
    <n v="3679.94"/>
    <n v="36.799399999999999"/>
    <n v="501.80999999999995"/>
  </r>
  <r>
    <s v="GREAL"/>
    <s v="Great Lakes Food Market"/>
    <x v="33"/>
    <x v="0"/>
    <n v="6"/>
    <x v="7"/>
    <n v="10656"/>
    <x v="128"/>
    <d v="2012-07-26T00:00:00"/>
    <x v="106"/>
    <n v="3"/>
    <x v="1"/>
    <n v="47"/>
    <s v="Zaanse koeken"/>
    <n v="47.5"/>
    <n v="35"/>
    <n v="1662.5"/>
    <n v="0"/>
    <n v="1662.5"/>
    <n v="0"/>
    <n v="0"/>
  </r>
  <r>
    <s v="SAVEA"/>
    <s v="Save-a-lot Markets"/>
    <x v="25"/>
    <x v="0"/>
    <n v="1"/>
    <x v="2"/>
    <n v="10657"/>
    <x v="128"/>
    <d v="2012-07-26T00:00:00"/>
    <x v="107"/>
    <n v="2"/>
    <x v="2"/>
    <n v="15"/>
    <s v="Genen Shouyu"/>
    <n v="77.5"/>
    <n v="86"/>
    <n v="6665"/>
    <n v="0"/>
    <n v="6665"/>
    <n v="166.625"/>
    <n v="0"/>
  </r>
  <r>
    <s v="SAVEA"/>
    <s v="Save-a-lot Markets"/>
    <x v="25"/>
    <x v="0"/>
    <n v="1"/>
    <x v="2"/>
    <n v="10657"/>
    <x v="128"/>
    <d v="2012-07-26T00:00:00"/>
    <x v="107"/>
    <n v="8"/>
    <x v="3"/>
    <n v="41"/>
    <s v="Jack's New England Clam Chowder"/>
    <n v="48.25"/>
    <n v="57"/>
    <n v="2750.25"/>
    <n v="0.11"/>
    <n v="2447.7224999999999"/>
    <n v="44.059004999999999"/>
    <n v="302.52750000000015"/>
  </r>
  <r>
    <s v="SAVEA"/>
    <s v="Save-a-lot Markets"/>
    <x v="25"/>
    <x v="0"/>
    <n v="1"/>
    <x v="2"/>
    <n v="10657"/>
    <x v="128"/>
    <d v="2012-07-26T00:00:00"/>
    <x v="107"/>
    <n v="8"/>
    <x v="3"/>
    <n v="46"/>
    <s v="Spegesild"/>
    <n v="60"/>
    <n v="24"/>
    <n v="1440"/>
    <n v="0.04"/>
    <n v="1382.3999999999999"/>
    <n v="16.588799999999999"/>
    <n v="57.600000000000136"/>
  </r>
  <r>
    <s v="SAVEA"/>
    <s v="Save-a-lot Markets"/>
    <x v="25"/>
    <x v="0"/>
    <n v="1"/>
    <x v="2"/>
    <n v="10657"/>
    <x v="128"/>
    <d v="2012-07-26T00:00:00"/>
    <x v="107"/>
    <n v="3"/>
    <x v="1"/>
    <n v="47"/>
    <s v="Zaanse koeken"/>
    <n v="47.5"/>
    <n v="92"/>
    <n v="4370"/>
    <n v="0.08"/>
    <n v="4020.4"/>
    <n v="36.183599999999998"/>
    <n v="349.59999999999991"/>
  </r>
  <r>
    <s v="SAVEA"/>
    <s v="Save-a-lot Markets"/>
    <x v="25"/>
    <x v="0"/>
    <n v="1"/>
    <x v="2"/>
    <n v="10657"/>
    <x v="128"/>
    <d v="2012-07-26T00:00:00"/>
    <x v="107"/>
    <n v="5"/>
    <x v="4"/>
    <n v="56"/>
    <s v="Gnocchi di nonna Alice"/>
    <n v="190"/>
    <n v="27"/>
    <n v="5130"/>
    <n v="0.18"/>
    <n v="4206.6000000000004"/>
    <n v="58.892400000000009"/>
    <n v="923.39999999999964"/>
  </r>
  <r>
    <s v="SAVEA"/>
    <s v="Save-a-lot Markets"/>
    <x v="25"/>
    <x v="0"/>
    <n v="1"/>
    <x v="2"/>
    <n v="10657"/>
    <x v="128"/>
    <d v="2012-07-26T00:00:00"/>
    <x v="107"/>
    <n v="4"/>
    <x v="6"/>
    <n v="60"/>
    <s v="Camembert Pierrot"/>
    <n v="170"/>
    <n v="59"/>
    <n v="10030"/>
    <n v="0.02"/>
    <n v="9829.4"/>
    <n v="265.3938"/>
    <n v="200.60000000000036"/>
  </r>
  <r>
    <s v="QUICK"/>
    <s v="Bensaïd SA"/>
    <x v="27"/>
    <x v="8"/>
    <n v="5"/>
    <x v="1"/>
    <n v="10658"/>
    <x v="129"/>
    <d v="2012-07-27T00:00:00"/>
    <x v="104"/>
    <n v="3"/>
    <x v="1"/>
    <n v="21"/>
    <s v="Sir Rodney's Scones"/>
    <n v="50"/>
    <n v="32"/>
    <n v="1600"/>
    <n v="0.03"/>
    <n v="1552"/>
    <n v="7.76"/>
    <n v="48"/>
  </r>
  <r>
    <s v="QUICK"/>
    <s v="Bensaïd SA"/>
    <x v="27"/>
    <x v="8"/>
    <n v="5"/>
    <x v="1"/>
    <n v="10658"/>
    <x v="129"/>
    <d v="2012-07-27T00:00:00"/>
    <x v="104"/>
    <n v="8"/>
    <x v="3"/>
    <n v="40"/>
    <s v="Boston Crab Meat"/>
    <n v="92"/>
    <n v="91"/>
    <n v="8372"/>
    <n v="0.04"/>
    <n v="8037.12"/>
    <n v="112.51967999999999"/>
    <n v="334.88000000000011"/>
  </r>
  <r>
    <s v="QUICK"/>
    <s v="Bensaïd SA"/>
    <x v="27"/>
    <x v="8"/>
    <n v="5"/>
    <x v="1"/>
    <n v="10658"/>
    <x v="129"/>
    <d v="2012-07-27T00:00:00"/>
    <x v="104"/>
    <n v="4"/>
    <x v="6"/>
    <n v="60"/>
    <s v="Camembert Pierrot"/>
    <n v="170"/>
    <n v="84"/>
    <n v="14280"/>
    <n v="0.1"/>
    <n v="12852"/>
    <n v="102.816"/>
    <n v="1428"/>
  </r>
  <r>
    <s v="QUICK"/>
    <s v="Bensaïd SA"/>
    <x v="27"/>
    <x v="8"/>
    <n v="5"/>
    <x v="1"/>
    <n v="10658"/>
    <x v="129"/>
    <d v="2012-07-27T00:00:00"/>
    <x v="104"/>
    <n v="2"/>
    <x v="2"/>
    <n v="77"/>
    <s v="Original Frankfurter grüne Soße"/>
    <n v="65"/>
    <n v="84"/>
    <n v="5460"/>
    <n v="0.09"/>
    <n v="4968.6000000000004"/>
    <n v="34.780200000000008"/>
    <n v="491.39999999999964"/>
  </r>
  <r>
    <s v="QUEEN"/>
    <s v="Queen Cozinha"/>
    <x v="14"/>
    <x v="7"/>
    <n v="8"/>
    <x v="8"/>
    <n v="10659"/>
    <x v="129"/>
    <d v="2012-07-27T00:00:00"/>
    <x v="106"/>
    <n v="4"/>
    <x v="6"/>
    <n v="31"/>
    <s v="Gorgonzola Telino"/>
    <n v="62.5"/>
    <n v="79"/>
    <n v="4937.5"/>
    <n v="0.08"/>
    <n v="4542.5"/>
    <n v="118.105"/>
    <n v="395"/>
  </r>
  <r>
    <s v="QUEEN"/>
    <s v="Queen Cozinha"/>
    <x v="14"/>
    <x v="7"/>
    <n v="8"/>
    <x v="8"/>
    <n v="10659"/>
    <x v="129"/>
    <d v="2012-07-27T00:00:00"/>
    <x v="106"/>
    <n v="8"/>
    <x v="3"/>
    <n v="40"/>
    <s v="Boston Crab Meat"/>
    <n v="92"/>
    <n v="85"/>
    <n v="7820"/>
    <n v="-0.02"/>
    <n v="7976.4000000000005"/>
    <n v="247.26840000000001"/>
    <n v="-156.40000000000055"/>
  </r>
  <r>
    <s v="QUEEN"/>
    <s v="Queen Cozinha"/>
    <x v="14"/>
    <x v="7"/>
    <n v="8"/>
    <x v="8"/>
    <n v="10659"/>
    <x v="129"/>
    <d v="2012-07-27T00:00:00"/>
    <x v="106"/>
    <n v="1"/>
    <x v="0"/>
    <n v="70"/>
    <s v="Outback Lager"/>
    <n v="75"/>
    <n v="9"/>
    <n v="675"/>
    <n v="0.08"/>
    <n v="621"/>
    <n v="1.242"/>
    <n v="54"/>
  </r>
  <r>
    <s v="HUNGC"/>
    <s v="Hungry Coyote Import Store"/>
    <x v="49"/>
    <x v="0"/>
    <n v="4"/>
    <x v="3"/>
    <n v="10660"/>
    <x v="130"/>
    <d v="2012-07-30T00:00:00"/>
    <x v="108"/>
    <n v="3"/>
    <x v="1"/>
    <n v="20"/>
    <s v="Sir Rodney's Marmalade"/>
    <n v="405"/>
    <n v="39"/>
    <n v="15795"/>
    <n v="7.0000000000000007E-2"/>
    <n v="14689.349999999999"/>
    <n v="425.99114999999995"/>
    <n v="1105.6500000000015"/>
  </r>
  <r>
    <s v="HUNGO"/>
    <s v="Hungry Owl All-Night Grocers"/>
    <x v="23"/>
    <x v="11"/>
    <n v="8"/>
    <x v="8"/>
    <n v="10661"/>
    <x v="131"/>
    <d v="2012-07-31T00:00:00"/>
    <x v="107"/>
    <n v="1"/>
    <x v="0"/>
    <n v="39"/>
    <s v="Chartreuse verte"/>
    <n v="90"/>
    <n v="21"/>
    <n v="1890"/>
    <n v="0.11"/>
    <n v="1682.1000000000001"/>
    <n v="8.4105000000000008"/>
    <n v="207.89999999999986"/>
  </r>
  <r>
    <s v="HUNGO"/>
    <s v="Hungry Owl All-Night Grocers"/>
    <x v="23"/>
    <x v="11"/>
    <n v="8"/>
    <x v="8"/>
    <n v="10661"/>
    <x v="131"/>
    <d v="2012-07-31T00:00:00"/>
    <x v="107"/>
    <n v="8"/>
    <x v="3"/>
    <n v="58"/>
    <s v="Escargots de Bourgogne"/>
    <n v="66.25"/>
    <n v="93"/>
    <n v="6161.25"/>
    <n v="0.09"/>
    <n v="5606.7375000000002"/>
    <n v="50.460637500000004"/>
    <n v="554.51249999999982"/>
  </r>
  <r>
    <s v="LONEP"/>
    <s v="Lonesome Pine Restaurant"/>
    <x v="37"/>
    <x v="0"/>
    <n v="3"/>
    <x v="6"/>
    <n v="10662"/>
    <x v="131"/>
    <d v="2012-07-31T00:00:00"/>
    <x v="109"/>
    <n v="3"/>
    <x v="1"/>
    <n v="68"/>
    <s v="Scottish Longbreads"/>
    <n v="62.5"/>
    <n v="28"/>
    <n v="1750"/>
    <n v="0.12"/>
    <n v="1540"/>
    <n v="13.86"/>
    <n v="210"/>
  </r>
  <r>
    <s v="BONAP"/>
    <s v="Bon app'"/>
    <x v="1"/>
    <x v="1"/>
    <n v="1"/>
    <x v="2"/>
    <n v="10663"/>
    <x v="132"/>
    <d v="2012-07-19T00:00:00"/>
    <x v="110"/>
    <n v="8"/>
    <x v="3"/>
    <n v="40"/>
    <s v="Boston Crab Meat"/>
    <n v="92"/>
    <n v="10"/>
    <n v="920"/>
    <n v="0.09"/>
    <n v="837.2"/>
    <n v="24.278800000000004"/>
    <n v="82.799999999999955"/>
  </r>
  <r>
    <s v="BONAP"/>
    <s v="Bon app'"/>
    <x v="1"/>
    <x v="1"/>
    <n v="1"/>
    <x v="2"/>
    <n v="10663"/>
    <x v="132"/>
    <d v="2012-07-19T00:00:00"/>
    <x v="110"/>
    <n v="5"/>
    <x v="4"/>
    <n v="42"/>
    <s v="Singaporean Hokkien Fried Mee"/>
    <n v="70"/>
    <n v="95"/>
    <n v="6650"/>
    <n v="0.1"/>
    <n v="5985"/>
    <n v="173.565"/>
    <n v="665"/>
  </r>
  <r>
    <s v="BONAP"/>
    <s v="Bon app'"/>
    <x v="1"/>
    <x v="1"/>
    <n v="1"/>
    <x v="2"/>
    <n v="10663"/>
    <x v="132"/>
    <d v="2012-07-19T00:00:00"/>
    <x v="110"/>
    <n v="7"/>
    <x v="5"/>
    <n v="51"/>
    <s v="Manjimup Dried Apples"/>
    <n v="265"/>
    <n v="58"/>
    <n v="15370"/>
    <n v="0.17"/>
    <n v="12757.099999999999"/>
    <n v="433.74139999999994"/>
    <n v="2612.9000000000015"/>
  </r>
  <r>
    <s v="FURIB"/>
    <s v="Furia Bacalhau e Frutos do Mar"/>
    <x v="7"/>
    <x v="6"/>
    <n v="7"/>
    <x v="0"/>
    <n v="10664"/>
    <x v="132"/>
    <d v="2012-08-01T00:00:00"/>
    <x v="105"/>
    <n v="8"/>
    <x v="3"/>
    <n v="10"/>
    <s v="Ikura"/>
    <n v="155"/>
    <n v="6"/>
    <n v="930"/>
    <n v="0.2"/>
    <n v="744"/>
    <n v="2.2320000000000002"/>
    <n v="186"/>
  </r>
  <r>
    <s v="FURIB"/>
    <s v="Furia Bacalhau e Frutos do Mar"/>
    <x v="7"/>
    <x v="6"/>
    <n v="7"/>
    <x v="0"/>
    <n v="10664"/>
    <x v="132"/>
    <d v="2012-08-01T00:00:00"/>
    <x v="105"/>
    <n v="5"/>
    <x v="4"/>
    <n v="56"/>
    <s v="Gnocchi di nonna Alice"/>
    <n v="190"/>
    <n v="27"/>
    <n v="5130"/>
    <n v="0.06"/>
    <n v="4822.2"/>
    <n v="19.288799999999998"/>
    <n v="307.80000000000018"/>
  </r>
  <r>
    <s v="FURIB"/>
    <s v="Furia Bacalhau e Frutos do Mar"/>
    <x v="7"/>
    <x v="6"/>
    <n v="7"/>
    <x v="0"/>
    <n v="10664"/>
    <x v="132"/>
    <d v="2012-08-01T00:00:00"/>
    <x v="105"/>
    <n v="2"/>
    <x v="2"/>
    <n v="65"/>
    <s v="Louisiana Fiery Hot Pepper Sauce"/>
    <n v="105.25"/>
    <n v="91"/>
    <n v="9577.75"/>
    <n v="0.1"/>
    <n v="8619.9750000000004"/>
    <n v="267.21922500000005"/>
    <n v="957.77499999999964"/>
  </r>
  <r>
    <s v="LONEP"/>
    <s v="Lonesome Pine Restaurant"/>
    <x v="37"/>
    <x v="0"/>
    <n v="7"/>
    <x v="0"/>
    <n v="10665"/>
    <x v="133"/>
    <d v="2012-08-02T00:00:00"/>
    <x v="111"/>
    <n v="7"/>
    <x v="5"/>
    <n v="51"/>
    <s v="Manjimup Dried Apples"/>
    <n v="265"/>
    <n v="59"/>
    <n v="15635"/>
    <n v="0.16"/>
    <n v="13133.4"/>
    <n v="210.1344"/>
    <n v="2501.6000000000004"/>
  </r>
  <r>
    <s v="LONEP"/>
    <s v="Lonesome Pine Restaurant"/>
    <x v="37"/>
    <x v="0"/>
    <n v="7"/>
    <x v="0"/>
    <n v="10665"/>
    <x v="133"/>
    <d v="2012-08-02T00:00:00"/>
    <x v="111"/>
    <n v="4"/>
    <x v="6"/>
    <n v="59"/>
    <s v="Raclette Courdavault"/>
    <n v="275"/>
    <n v="95"/>
    <n v="26125"/>
    <n v="0.1"/>
    <n v="23512.5"/>
    <n v="23.512499999999999"/>
    <n v="2612.5"/>
  </r>
  <r>
    <s v="LONEP"/>
    <s v="Lonesome Pine Restaurant"/>
    <x v="37"/>
    <x v="0"/>
    <n v="7"/>
    <x v="0"/>
    <n v="10665"/>
    <x v="133"/>
    <d v="2012-08-02T00:00:00"/>
    <x v="111"/>
    <n v="1"/>
    <x v="0"/>
    <n v="76"/>
    <s v="Lakkalikööri"/>
    <n v="90"/>
    <n v="15"/>
    <n v="1350"/>
    <n v="0.01"/>
    <n v="1336.5"/>
    <n v="44.104500000000002"/>
    <n v="13.5"/>
  </r>
  <r>
    <s v="RICSU"/>
    <s v="Richter Supermarkt"/>
    <x v="36"/>
    <x v="12"/>
    <n v="8"/>
    <x v="8"/>
    <n v="10666"/>
    <x v="134"/>
    <d v="2012-08-03T00:00:00"/>
    <x v="112"/>
    <n v="6"/>
    <x v="7"/>
    <n v="29"/>
    <s v="Thüringer Rostbratwurst"/>
    <n v="618.95000000000005"/>
    <n v="54"/>
    <n v="33423.300000000003"/>
    <n v="0.12"/>
    <n v="29412.504000000004"/>
    <n v="911.78762400000016"/>
    <n v="4010.7959999999985"/>
  </r>
  <r>
    <s v="RICSU"/>
    <s v="Richter Supermarkt"/>
    <x v="36"/>
    <x v="12"/>
    <n v="8"/>
    <x v="8"/>
    <n v="10666"/>
    <x v="134"/>
    <d v="2012-08-03T00:00:00"/>
    <x v="112"/>
    <n v="2"/>
    <x v="2"/>
    <n v="65"/>
    <s v="Louisiana Fiery Hot Pepper Sauce"/>
    <n v="105.25"/>
    <n v="27"/>
    <n v="2841.75"/>
    <n v="7.0000000000000007E-2"/>
    <n v="2642.8274999999999"/>
    <n v="84.570479999999989"/>
    <n v="198.92250000000013"/>
  </r>
  <r>
    <s v="ERNSH"/>
    <s v="Ernst Handel"/>
    <x v="26"/>
    <x v="9"/>
    <n v="8"/>
    <x v="8"/>
    <n v="10667"/>
    <x v="134"/>
    <d v="2012-08-03T00:00:00"/>
    <x v="105"/>
    <n v="4"/>
    <x v="6"/>
    <n v="69"/>
    <s v="Gudbrandsdalsost"/>
    <n v="180"/>
    <n v="84"/>
    <n v="15120"/>
    <n v="0.05"/>
    <n v="14364"/>
    <n v="100.548"/>
    <n v="756"/>
  </r>
  <r>
    <s v="ERNSH"/>
    <s v="Ernst Handel"/>
    <x v="26"/>
    <x v="9"/>
    <n v="8"/>
    <x v="8"/>
    <n v="10667"/>
    <x v="134"/>
    <d v="2012-08-03T00:00:00"/>
    <x v="105"/>
    <n v="4"/>
    <x v="6"/>
    <n v="71"/>
    <s v="Fløtemysost"/>
    <n v="107.5"/>
    <n v="89"/>
    <n v="9567.5"/>
    <n v="0.18"/>
    <n v="7845.35"/>
    <n v="133.37095000000002"/>
    <n v="1722.1499999999996"/>
  </r>
  <r>
    <s v="WANDK"/>
    <s v="Spécialités du Maroc"/>
    <x v="20"/>
    <x v="8"/>
    <n v="7"/>
    <x v="0"/>
    <n v="10668"/>
    <x v="135"/>
    <d v="2012-08-06T00:00:00"/>
    <x v="113"/>
    <n v="4"/>
    <x v="6"/>
    <n v="31"/>
    <s v="Gorgonzola Telino"/>
    <n v="62.5"/>
    <n v="86"/>
    <n v="5375"/>
    <n v="0.01"/>
    <n v="5321.25"/>
    <n v="148.995"/>
    <n v="53.75"/>
  </r>
  <r>
    <s v="WANDK"/>
    <s v="Spécialités du Maroc"/>
    <x v="20"/>
    <x v="8"/>
    <n v="7"/>
    <x v="0"/>
    <n v="10668"/>
    <x v="135"/>
    <d v="2012-08-06T00:00:00"/>
    <x v="113"/>
    <n v="6"/>
    <x v="7"/>
    <n v="55"/>
    <s v="Pâté chinois"/>
    <n v="120"/>
    <n v="30"/>
    <n v="3600"/>
    <n v="0.08"/>
    <n v="3312"/>
    <n v="29.808"/>
    <n v="288"/>
  </r>
  <r>
    <s v="WANDK"/>
    <s v="Spécialités du Maroc"/>
    <x v="20"/>
    <x v="8"/>
    <n v="7"/>
    <x v="0"/>
    <n v="10668"/>
    <x v="135"/>
    <d v="2012-08-06T00:00:00"/>
    <x v="113"/>
    <n v="5"/>
    <x v="4"/>
    <n v="64"/>
    <s v="Wimmers gute Semmelknödel"/>
    <n v="166.25"/>
    <n v="74"/>
    <n v="12302.5"/>
    <n v="-0.03"/>
    <n v="12671.575000000001"/>
    <n v="342.13252500000004"/>
    <n v="-369.07500000000073"/>
  </r>
  <r>
    <s v="SIMOB"/>
    <s v="Simons bistro"/>
    <x v="39"/>
    <x v="18"/>
    <n v="1"/>
    <x v="2"/>
    <n v="10669"/>
    <x v="135"/>
    <d v="2012-08-06T00:00:00"/>
    <x v="112"/>
    <n v="8"/>
    <x v="3"/>
    <n v="36"/>
    <s v="Inlagd Sill"/>
    <n v="95"/>
    <n v="91"/>
    <n v="8645"/>
    <n v="0.17"/>
    <n v="7175.3499999999995"/>
    <n v="193.73444999999998"/>
    <n v="1469.6500000000005"/>
  </r>
  <r>
    <s v="FRANK"/>
    <s v="Messaoui Père &amp; Fils"/>
    <x v="15"/>
    <x v="8"/>
    <n v="5"/>
    <x v="1"/>
    <n v="10670"/>
    <x v="136"/>
    <d v="2012-08-07T00:00:00"/>
    <x v="109"/>
    <n v="5"/>
    <x v="4"/>
    <n v="23"/>
    <s v="Tunnbröd"/>
    <n v="45"/>
    <n v="21"/>
    <n v="945"/>
    <n v="-0.03"/>
    <n v="973.35"/>
    <n v="1.9467000000000001"/>
    <n v="-28.350000000000023"/>
  </r>
  <r>
    <s v="FRANK"/>
    <s v="Messaoui Père &amp; Fils"/>
    <x v="15"/>
    <x v="8"/>
    <n v="5"/>
    <x v="1"/>
    <n v="10670"/>
    <x v="136"/>
    <d v="2012-08-07T00:00:00"/>
    <x v="109"/>
    <n v="8"/>
    <x v="3"/>
    <n v="46"/>
    <s v="Spegesild"/>
    <n v="60"/>
    <n v="71"/>
    <n v="4260"/>
    <n v="0.19"/>
    <n v="3450.6000000000004"/>
    <n v="106.96860000000001"/>
    <n v="809.39999999999964"/>
  </r>
  <r>
    <s v="FRANK"/>
    <s v="Messaoui Père &amp; Fils"/>
    <x v="15"/>
    <x v="8"/>
    <n v="5"/>
    <x v="1"/>
    <n v="10670"/>
    <x v="136"/>
    <d v="2012-08-07T00:00:00"/>
    <x v="109"/>
    <n v="1"/>
    <x v="0"/>
    <n v="67"/>
    <s v="Laughing Lumberjack Lager"/>
    <n v="70"/>
    <n v="46"/>
    <n v="3220"/>
    <n v="0.17"/>
    <n v="2672.6"/>
    <n v="26.725999999999999"/>
    <n v="547.40000000000009"/>
  </r>
  <r>
    <s v="FRANK"/>
    <s v="Messaoui Père &amp; Fils"/>
    <x v="15"/>
    <x v="8"/>
    <n v="5"/>
    <x v="1"/>
    <n v="10670"/>
    <x v="136"/>
    <d v="2012-08-07T00:00:00"/>
    <x v="109"/>
    <n v="8"/>
    <x v="3"/>
    <n v="73"/>
    <s v="Röd Kaviar"/>
    <n v="75"/>
    <n v="78"/>
    <n v="5850"/>
    <n v="0.16"/>
    <n v="4914"/>
    <n v="29.484000000000002"/>
    <n v="936"/>
  </r>
  <r>
    <s v="FRANK"/>
    <s v="Messaoui Père &amp; Fils"/>
    <x v="15"/>
    <x v="8"/>
    <n v="5"/>
    <x v="1"/>
    <n v="10670"/>
    <x v="136"/>
    <d v="2012-08-07T00:00:00"/>
    <x v="109"/>
    <n v="1"/>
    <x v="0"/>
    <n v="75"/>
    <s v="Rhönbräu Klosterbier"/>
    <n v="38.75"/>
    <n v="23"/>
    <n v="891.25"/>
    <n v="0.15"/>
    <n v="757.5625"/>
    <n v="25.757124999999998"/>
    <n v="133.6875"/>
  </r>
  <r>
    <s v="FRANR"/>
    <s v="France restauration"/>
    <x v="50"/>
    <x v="1"/>
    <n v="7"/>
    <x v="0"/>
    <n v="10671"/>
    <x v="137"/>
    <d v="2012-08-08T00:00:00"/>
    <x v="114"/>
    <n v="3"/>
    <x v="1"/>
    <n v="16"/>
    <s v="Pavlova"/>
    <n v="87.25"/>
    <n v="22"/>
    <n v="1919.5"/>
    <n v="7.0000000000000007E-2"/>
    <n v="1785.135"/>
    <n v="28.562159999999999"/>
    <n v="134.36500000000001"/>
  </r>
  <r>
    <s v="FRANR"/>
    <s v="France restauration"/>
    <x v="50"/>
    <x v="1"/>
    <n v="7"/>
    <x v="0"/>
    <n v="10671"/>
    <x v="137"/>
    <d v="2012-08-08T00:00:00"/>
    <x v="114"/>
    <n v="3"/>
    <x v="1"/>
    <n v="62"/>
    <s v="Tarte au sucre"/>
    <n v="246.5"/>
    <n v="100"/>
    <n v="24650"/>
    <n v="0.03"/>
    <n v="23910.5"/>
    <n v="358.65750000000003"/>
    <n v="739.5"/>
  </r>
  <r>
    <s v="FRANR"/>
    <s v="France restauration"/>
    <x v="50"/>
    <x v="1"/>
    <n v="7"/>
    <x v="0"/>
    <n v="10671"/>
    <x v="137"/>
    <d v="2012-08-08T00:00:00"/>
    <x v="114"/>
    <n v="2"/>
    <x v="2"/>
    <n v="65"/>
    <s v="Louisiana Fiery Hot Pepper Sauce"/>
    <n v="105.25"/>
    <n v="37"/>
    <n v="3894.25"/>
    <n v="0.16"/>
    <n v="3271.17"/>
    <n v="26.169360000000001"/>
    <n v="623.07999999999993"/>
  </r>
  <r>
    <s v="BERGS"/>
    <s v="Berglunds snabbköp"/>
    <x v="31"/>
    <x v="15"/>
    <n v="2"/>
    <x v="5"/>
    <n v="10672"/>
    <x v="137"/>
    <d v="2012-07-25T00:00:00"/>
    <x v="115"/>
    <n v="1"/>
    <x v="0"/>
    <n v="38"/>
    <s v="Côte de Blaye"/>
    <n v="1317.5"/>
    <n v="62"/>
    <n v="81685"/>
    <n v="0.03"/>
    <n v="79234.45"/>
    <n v="237.70334999999997"/>
    <n v="2450.5500000000029"/>
  </r>
  <r>
    <s v="BERGS"/>
    <s v="Berglunds snabbköp"/>
    <x v="31"/>
    <x v="15"/>
    <n v="2"/>
    <x v="5"/>
    <n v="10672"/>
    <x v="137"/>
    <d v="2012-07-25T00:00:00"/>
    <x v="115"/>
    <n v="4"/>
    <x v="6"/>
    <n v="71"/>
    <s v="Fløtemysost"/>
    <n v="107.5"/>
    <n v="20"/>
    <n v="2150"/>
    <n v="0.02"/>
    <n v="2107"/>
    <n v="16.856000000000002"/>
    <n v="43"/>
  </r>
  <r>
    <s v="WILMK"/>
    <s v="Wilman Kala"/>
    <x v="52"/>
    <x v="16"/>
    <n v="1"/>
    <x v="2"/>
    <n v="10673"/>
    <x v="138"/>
    <d v="2012-08-09T00:00:00"/>
    <x v="105"/>
    <n v="3"/>
    <x v="1"/>
    <n v="16"/>
    <s v="Pavlova"/>
    <n v="87.25"/>
    <n v="80"/>
    <n v="6980"/>
    <n v="0.11"/>
    <n v="6212.2"/>
    <n v="130.4562"/>
    <n v="767.80000000000018"/>
  </r>
  <r>
    <s v="WILMK"/>
    <s v="Wilman Kala"/>
    <x v="52"/>
    <x v="16"/>
    <n v="1"/>
    <x v="2"/>
    <n v="10673"/>
    <x v="138"/>
    <d v="2012-08-09T00:00:00"/>
    <x v="105"/>
    <n v="5"/>
    <x v="4"/>
    <n v="42"/>
    <s v="Singaporean Hokkien Fried Mee"/>
    <n v="70"/>
    <n v="7"/>
    <n v="490"/>
    <n v="0.17"/>
    <n v="406.7"/>
    <n v="6.1005000000000003"/>
    <n v="83.300000000000011"/>
  </r>
  <r>
    <s v="WILMK"/>
    <s v="Wilman Kala"/>
    <x v="52"/>
    <x v="16"/>
    <n v="1"/>
    <x v="2"/>
    <n v="10673"/>
    <x v="138"/>
    <d v="2012-08-09T00:00:00"/>
    <x v="105"/>
    <n v="1"/>
    <x v="0"/>
    <n v="43"/>
    <s v="Ipoh Coffee"/>
    <n v="230"/>
    <n v="68"/>
    <n v="15640"/>
    <n v="0.14000000000000001"/>
    <n v="13450.4"/>
    <n v="188.3056"/>
    <n v="2189.6000000000004"/>
  </r>
  <r>
    <s v="ISLAT"/>
    <s v="Island Trading"/>
    <x v="3"/>
    <x v="2"/>
    <n v="5"/>
    <x v="1"/>
    <n v="10674"/>
    <x v="138"/>
    <d v="2012-08-09T00:00:00"/>
    <x v="116"/>
    <n v="5"/>
    <x v="4"/>
    <n v="23"/>
    <s v="Tunnbröd"/>
    <n v="45"/>
    <n v="38"/>
    <n v="1710"/>
    <n v="-0.01"/>
    <n v="1727.1"/>
    <n v="17.271000000000001"/>
    <n v="-17.099999999999909"/>
  </r>
  <r>
    <s v="FRANK"/>
    <s v="Messaoui Père &amp; Fils"/>
    <x v="15"/>
    <x v="8"/>
    <n v="9"/>
    <x v="4"/>
    <n v="10675"/>
    <x v="139"/>
    <d v="2012-08-10T00:00:00"/>
    <x v="113"/>
    <n v="7"/>
    <x v="5"/>
    <n v="14"/>
    <s v="Tofu"/>
    <n v="116.25"/>
    <n v="79"/>
    <n v="9183.75"/>
    <n v="0.1"/>
    <n v="8265.375"/>
    <n v="41.326875000000001"/>
    <n v="918.375"/>
  </r>
  <r>
    <s v="FRANK"/>
    <s v="Messaoui Père &amp; Fils"/>
    <x v="15"/>
    <x v="8"/>
    <n v="9"/>
    <x v="4"/>
    <n v="10675"/>
    <x v="139"/>
    <d v="2012-08-10T00:00:00"/>
    <x v="113"/>
    <n v="6"/>
    <x v="7"/>
    <n v="53"/>
    <s v="Perth Pasties"/>
    <n v="164"/>
    <n v="11"/>
    <n v="1804"/>
    <n v="0.16"/>
    <n v="1515.36"/>
    <n v="25.761119999999998"/>
    <n v="288.6400000000001"/>
  </r>
  <r>
    <s v="FRANK"/>
    <s v="Messaoui Père &amp; Fils"/>
    <x v="15"/>
    <x v="8"/>
    <n v="9"/>
    <x v="4"/>
    <n v="10675"/>
    <x v="139"/>
    <d v="2012-08-10T00:00:00"/>
    <x v="113"/>
    <n v="8"/>
    <x v="3"/>
    <n v="58"/>
    <s v="Escargots de Bourgogne"/>
    <n v="66.25"/>
    <n v="33"/>
    <n v="2186.25"/>
    <n v="0.05"/>
    <n v="2076.9375"/>
    <n v="68.538937500000003"/>
    <n v="109.3125"/>
  </r>
  <r>
    <s v="TORTU"/>
    <s v="Tortuga Restaurante"/>
    <x v="4"/>
    <x v="3"/>
    <n v="1"/>
    <x v="2"/>
    <n v="10676"/>
    <x v="140"/>
    <d v="2012-08-13T00:00:00"/>
    <x v="117"/>
    <n v="8"/>
    <x v="3"/>
    <n v="10"/>
    <s v="Ikura"/>
    <n v="155"/>
    <n v="76"/>
    <n v="11780"/>
    <n v="0.06"/>
    <n v="11073.199999999999"/>
    <n v="243.61039999999997"/>
    <n v="706.80000000000109"/>
  </r>
  <r>
    <s v="TORTU"/>
    <s v="Tortuga Restaurante"/>
    <x v="4"/>
    <x v="3"/>
    <n v="1"/>
    <x v="2"/>
    <n v="10676"/>
    <x v="140"/>
    <d v="2012-08-13T00:00:00"/>
    <x v="117"/>
    <n v="3"/>
    <x v="1"/>
    <n v="19"/>
    <s v="Teatime Chocolate Biscuits"/>
    <n v="46"/>
    <n v="63"/>
    <n v="2898"/>
    <n v="-0.03"/>
    <n v="2984.94"/>
    <n v="38.804220000000001"/>
    <n v="-86.940000000000055"/>
  </r>
  <r>
    <s v="TORTU"/>
    <s v="Tortuga Restaurante"/>
    <x v="4"/>
    <x v="3"/>
    <n v="1"/>
    <x v="2"/>
    <n v="10676"/>
    <x v="140"/>
    <d v="2012-08-13T00:00:00"/>
    <x v="117"/>
    <n v="2"/>
    <x v="2"/>
    <n v="44"/>
    <s v="Gula Malacca"/>
    <n v="97.25"/>
    <n v="83"/>
    <n v="8071.75"/>
    <n v="0.09"/>
    <n v="7345.2925000000005"/>
    <n v="205.66819000000001"/>
    <n v="726.45749999999953"/>
  </r>
  <r>
    <s v="ANTON"/>
    <s v="Antonio Moreno Taquería"/>
    <x v="4"/>
    <x v="3"/>
    <n v="7"/>
    <x v="0"/>
    <n v="10677"/>
    <x v="140"/>
    <d v="2012-08-13T00:00:00"/>
    <x v="115"/>
    <n v="3"/>
    <x v="1"/>
    <n v="26"/>
    <s v="Gumbär Gummibärchen"/>
    <n v="156.15"/>
    <n v="16"/>
    <n v="2498.4"/>
    <n v="0.18"/>
    <n v="2048.6880000000001"/>
    <n v="14.340816"/>
    <n v="449.71199999999999"/>
  </r>
  <r>
    <s v="ANTON"/>
    <s v="Antonio Moreno Taquería"/>
    <x v="4"/>
    <x v="3"/>
    <n v="7"/>
    <x v="0"/>
    <n v="10677"/>
    <x v="140"/>
    <d v="2012-08-13T00:00:00"/>
    <x v="115"/>
    <n v="4"/>
    <x v="6"/>
    <n v="33"/>
    <s v="Geitost"/>
    <n v="12.5"/>
    <n v="79"/>
    <n v="987.5"/>
    <n v="0.02"/>
    <n v="967.75"/>
    <n v="17.419499999999999"/>
    <n v="19.75"/>
  </r>
  <r>
    <s v="SAVEA"/>
    <s v="Save-a-lot Markets"/>
    <x v="25"/>
    <x v="0"/>
    <n v="8"/>
    <x v="8"/>
    <n v="10678"/>
    <x v="141"/>
    <d v="2012-08-14T00:00:00"/>
    <x v="118"/>
    <n v="4"/>
    <x v="6"/>
    <n v="12"/>
    <s v="Queso Manchego La Pastora"/>
    <n v="190"/>
    <n v="97"/>
    <n v="18430"/>
    <n v="0.11"/>
    <n v="16402.7"/>
    <n v="49.208100000000009"/>
    <n v="2027.2999999999993"/>
  </r>
  <r>
    <s v="SAVEA"/>
    <s v="Save-a-lot Markets"/>
    <x v="25"/>
    <x v="0"/>
    <n v="8"/>
    <x v="8"/>
    <n v="10678"/>
    <x v="141"/>
    <d v="2012-08-14T00:00:00"/>
    <x v="118"/>
    <n v="4"/>
    <x v="6"/>
    <n v="33"/>
    <s v="Geitost"/>
    <n v="12.5"/>
    <n v="9"/>
    <n v="112.5"/>
    <n v="0.02"/>
    <n v="110.25"/>
    <n v="2.2050000000000001"/>
    <n v="2.25"/>
  </r>
  <r>
    <s v="SAVEA"/>
    <s v="Save-a-lot Markets"/>
    <x v="25"/>
    <x v="0"/>
    <n v="8"/>
    <x v="8"/>
    <n v="10678"/>
    <x v="141"/>
    <d v="2012-08-14T00:00:00"/>
    <x v="118"/>
    <n v="8"/>
    <x v="3"/>
    <n v="41"/>
    <s v="Jack's New England Clam Chowder"/>
    <n v="48.25"/>
    <n v="87"/>
    <n v="4197.75"/>
    <n v="-0.01"/>
    <n v="4239.7275"/>
    <n v="97.513732500000003"/>
    <n v="-41.977499999999964"/>
  </r>
  <r>
    <s v="SAVEA"/>
    <s v="Save-a-lot Markets"/>
    <x v="25"/>
    <x v="0"/>
    <n v="8"/>
    <x v="8"/>
    <n v="10678"/>
    <x v="141"/>
    <d v="2012-08-14T00:00:00"/>
    <x v="118"/>
    <n v="6"/>
    <x v="7"/>
    <n v="54"/>
    <s v="Tourtière"/>
    <n v="37.25"/>
    <n v="94"/>
    <n v="3501.5"/>
    <n v="0.08"/>
    <n v="3221.38"/>
    <n v="93.420020000000008"/>
    <n v="280.11999999999989"/>
  </r>
  <r>
    <s v="BLONP"/>
    <s v="Blondel père et fils"/>
    <x v="40"/>
    <x v="1"/>
    <n v="4"/>
    <x v="3"/>
    <n v="10679"/>
    <x v="141"/>
    <d v="2012-08-14T00:00:00"/>
    <x v="116"/>
    <n v="4"/>
    <x v="6"/>
    <n v="59"/>
    <s v="Raclette Courdavault"/>
    <n v="275"/>
    <n v="33"/>
    <n v="9075"/>
    <n v="0.19"/>
    <n v="7350.7500000000009"/>
    <n v="29.403000000000002"/>
    <n v="1724.2499999999991"/>
  </r>
  <r>
    <s v="OLDWO"/>
    <s v="Old World Delicatessen"/>
    <x v="48"/>
    <x v="0"/>
    <n v="7"/>
    <x v="0"/>
    <n v="10680"/>
    <x v="142"/>
    <d v="2012-08-15T00:00:00"/>
    <x v="115"/>
    <n v="3"/>
    <x v="1"/>
    <n v="16"/>
    <s v="Pavlova"/>
    <n v="87.25"/>
    <n v="83"/>
    <n v="7241.75"/>
    <n v="0.16"/>
    <n v="6083.07"/>
    <n v="121.6614"/>
    <n v="1158.6800000000003"/>
  </r>
  <r>
    <s v="OLDWO"/>
    <s v="Old World Delicatessen"/>
    <x v="48"/>
    <x v="0"/>
    <n v="7"/>
    <x v="0"/>
    <n v="10680"/>
    <x v="142"/>
    <d v="2012-08-15T00:00:00"/>
    <x v="115"/>
    <n v="4"/>
    <x v="6"/>
    <n v="31"/>
    <s v="Gorgonzola Telino"/>
    <n v="62.5"/>
    <n v="26"/>
    <n v="1625"/>
    <n v="0.15"/>
    <n v="1381.25"/>
    <n v="42.818750000000001"/>
    <n v="243.75"/>
  </r>
  <r>
    <s v="OLDWO"/>
    <s v="Old World Delicatessen"/>
    <x v="48"/>
    <x v="0"/>
    <n v="7"/>
    <x v="0"/>
    <n v="10680"/>
    <x v="142"/>
    <d v="2012-08-15T00:00:00"/>
    <x v="115"/>
    <n v="5"/>
    <x v="4"/>
    <n v="42"/>
    <s v="Singaporean Hokkien Fried Mee"/>
    <n v="70"/>
    <n v="28"/>
    <n v="1960"/>
    <n v="0.14000000000000001"/>
    <n v="1685.6"/>
    <n v="38.768799999999999"/>
    <n v="274.40000000000009"/>
  </r>
  <r>
    <s v="GREAL"/>
    <s v="Great Lakes Food Market"/>
    <x v="33"/>
    <x v="0"/>
    <n v="3"/>
    <x v="6"/>
    <n v="10681"/>
    <x v="143"/>
    <d v="2012-08-16T00:00:00"/>
    <x v="116"/>
    <n v="3"/>
    <x v="1"/>
    <n v="19"/>
    <s v="Teatime Chocolate Biscuits"/>
    <n v="46"/>
    <n v="44"/>
    <n v="2024"/>
    <n v="0.06"/>
    <n v="1902.56"/>
    <n v="55.174239999999998"/>
    <n v="121.44000000000005"/>
  </r>
  <r>
    <s v="GREAL"/>
    <s v="Great Lakes Food Market"/>
    <x v="33"/>
    <x v="0"/>
    <n v="3"/>
    <x v="6"/>
    <n v="10681"/>
    <x v="143"/>
    <d v="2012-08-16T00:00:00"/>
    <x v="116"/>
    <n v="3"/>
    <x v="1"/>
    <n v="21"/>
    <s v="Sir Rodney's Scones"/>
    <n v="50"/>
    <n v="30"/>
    <n v="1500"/>
    <n v="7.0000000000000007E-2"/>
    <n v="1395"/>
    <n v="48.825000000000003"/>
    <n v="105"/>
  </r>
  <r>
    <s v="GREAL"/>
    <s v="Great Lakes Food Market"/>
    <x v="33"/>
    <x v="0"/>
    <n v="3"/>
    <x v="6"/>
    <n v="10681"/>
    <x v="143"/>
    <d v="2012-08-16T00:00:00"/>
    <x v="116"/>
    <n v="5"/>
    <x v="4"/>
    <n v="64"/>
    <s v="Wimmers gute Semmelknödel"/>
    <n v="166.25"/>
    <n v="75"/>
    <n v="12468.75"/>
    <n v="0.14000000000000001"/>
    <n v="10723.125"/>
    <n v="268.078125"/>
    <n v="1745.625"/>
  </r>
  <r>
    <s v="ANTON"/>
    <s v="Antonio Moreno Taquería"/>
    <x v="4"/>
    <x v="3"/>
    <n v="3"/>
    <x v="6"/>
    <n v="10682"/>
    <x v="143"/>
    <d v="2012-08-16T00:00:00"/>
    <x v="119"/>
    <n v="4"/>
    <x v="6"/>
    <n v="33"/>
    <s v="Geitost"/>
    <n v="12.5"/>
    <n v="29"/>
    <n v="362.5"/>
    <n v="0.16"/>
    <n v="304.5"/>
    <n v="0.30449999999999999"/>
    <n v="58"/>
  </r>
  <r>
    <s v="ANTON"/>
    <s v="Antonio Moreno Taquería"/>
    <x v="4"/>
    <x v="3"/>
    <n v="3"/>
    <x v="6"/>
    <n v="10682"/>
    <x v="143"/>
    <d v="2012-08-16T00:00:00"/>
    <x v="119"/>
    <n v="2"/>
    <x v="2"/>
    <n v="66"/>
    <s v="Louisiana Hot Spiced Okra"/>
    <n v="85"/>
    <n v="83"/>
    <n v="7055"/>
    <n v="0.05"/>
    <n v="6702.25"/>
    <n v="194.36525"/>
    <n v="352.75"/>
  </r>
  <r>
    <s v="ANTON"/>
    <s v="Antonio Moreno Taquería"/>
    <x v="4"/>
    <x v="3"/>
    <n v="3"/>
    <x v="6"/>
    <n v="10682"/>
    <x v="143"/>
    <d v="2012-08-16T00:00:00"/>
    <x v="119"/>
    <n v="1"/>
    <x v="0"/>
    <n v="75"/>
    <s v="Rhönbräu Klosterbier"/>
    <n v="38.75"/>
    <n v="50"/>
    <n v="1937.5"/>
    <n v="0.02"/>
    <n v="1898.75"/>
    <n v="34.177500000000002"/>
    <n v="38.75"/>
  </r>
  <r>
    <s v="DUMON"/>
    <s v="Du monde entier"/>
    <x v="50"/>
    <x v="1"/>
    <n v="1"/>
    <x v="2"/>
    <n v="10683"/>
    <x v="144"/>
    <d v="2012-08-17T00:00:00"/>
    <x v="119"/>
    <n v="5"/>
    <x v="4"/>
    <n v="52"/>
    <s v="Filo Mix"/>
    <n v="35"/>
    <n v="79"/>
    <n v="2765"/>
    <n v="-0.02"/>
    <n v="2820.3"/>
    <n v="56.405999999999999"/>
    <n v="-55.300000000000182"/>
  </r>
  <r>
    <s v="OTTIK"/>
    <s v="Exotic Products"/>
    <x v="20"/>
    <x v="8"/>
    <n v="3"/>
    <x v="6"/>
    <n v="10684"/>
    <x v="144"/>
    <d v="2012-08-17T00:00:00"/>
    <x v="116"/>
    <n v="8"/>
    <x v="3"/>
    <n v="40"/>
    <s v="Boston Crab Meat"/>
    <n v="92"/>
    <n v="51"/>
    <n v="4692"/>
    <n v="0.12"/>
    <n v="4128.96"/>
    <n v="99.095040000000012"/>
    <n v="563.04"/>
  </r>
  <r>
    <s v="OTTIK"/>
    <s v="Exotic Products"/>
    <x v="20"/>
    <x v="8"/>
    <n v="3"/>
    <x v="6"/>
    <n v="10684"/>
    <x v="144"/>
    <d v="2012-08-17T00:00:00"/>
    <x v="116"/>
    <n v="3"/>
    <x v="1"/>
    <n v="47"/>
    <s v="Zaanse koeken"/>
    <n v="47.5"/>
    <n v="48"/>
    <n v="2280"/>
    <n v="0.15"/>
    <n v="1938"/>
    <n v="52.326000000000001"/>
    <n v="342"/>
  </r>
  <r>
    <s v="OTTIK"/>
    <s v="Exotic Products"/>
    <x v="20"/>
    <x v="8"/>
    <n v="3"/>
    <x v="6"/>
    <n v="10684"/>
    <x v="144"/>
    <d v="2012-08-17T00:00:00"/>
    <x v="116"/>
    <n v="4"/>
    <x v="6"/>
    <n v="60"/>
    <s v="Camembert Pierrot"/>
    <n v="170"/>
    <n v="35"/>
    <n v="5950"/>
    <n v="-0.03"/>
    <n v="6128.5"/>
    <n v="98.055999999999997"/>
    <n v="-178.5"/>
  </r>
  <r>
    <s v="GOURL"/>
    <s v="Gourmet Lanchonetes"/>
    <x v="55"/>
    <x v="7"/>
    <n v="5"/>
    <x v="1"/>
    <n v="10685"/>
    <x v="145"/>
    <d v="2012-08-06T00:00:00"/>
    <x v="110"/>
    <n v="8"/>
    <x v="3"/>
    <n v="10"/>
    <s v="Ikura"/>
    <n v="155"/>
    <n v="23"/>
    <n v="3565"/>
    <n v="0.05"/>
    <n v="3386.75"/>
    <n v="91.442250000000001"/>
    <n v="178.25"/>
  </r>
  <r>
    <s v="GOURL"/>
    <s v="Gourmet Lanchonetes"/>
    <x v="55"/>
    <x v="7"/>
    <n v="5"/>
    <x v="1"/>
    <n v="10685"/>
    <x v="145"/>
    <d v="2012-08-06T00:00:00"/>
    <x v="110"/>
    <n v="8"/>
    <x v="3"/>
    <n v="41"/>
    <s v="Jack's New England Clam Chowder"/>
    <n v="48.25"/>
    <n v="89"/>
    <n v="4294.25"/>
    <n v="0.19"/>
    <n v="3478.3425000000002"/>
    <n v="41.740110000000001"/>
    <n v="815.9074999999998"/>
  </r>
  <r>
    <s v="GOURL"/>
    <s v="Gourmet Lanchonetes"/>
    <x v="55"/>
    <x v="7"/>
    <n v="5"/>
    <x v="1"/>
    <n v="10685"/>
    <x v="145"/>
    <d v="2012-08-06T00:00:00"/>
    <x v="110"/>
    <n v="3"/>
    <x v="1"/>
    <n v="47"/>
    <s v="Zaanse koeken"/>
    <n v="47.5"/>
    <n v="18"/>
    <n v="855"/>
    <n v="-0.03"/>
    <n v="880.65"/>
    <n v="23.777549999999998"/>
    <n v="-25.649999999999977"/>
  </r>
  <r>
    <s v="PICCO"/>
    <s v="Piccolo und mehr"/>
    <x v="16"/>
    <x v="9"/>
    <n v="1"/>
    <x v="2"/>
    <n v="10686"/>
    <x v="146"/>
    <d v="2012-08-21T00:00:00"/>
    <x v="120"/>
    <n v="6"/>
    <x v="7"/>
    <n v="17"/>
    <s v="Alice Mutton"/>
    <n v="195"/>
    <n v="68"/>
    <n v="13260"/>
    <n v="0.01"/>
    <n v="13127.4"/>
    <n v="406.94939999999997"/>
    <n v="132.60000000000036"/>
  </r>
  <r>
    <s v="PICCO"/>
    <s v="Piccolo und mehr"/>
    <x v="16"/>
    <x v="9"/>
    <n v="1"/>
    <x v="2"/>
    <n v="10686"/>
    <x v="146"/>
    <d v="2012-08-21T00:00:00"/>
    <x v="120"/>
    <n v="3"/>
    <x v="1"/>
    <n v="26"/>
    <s v="Gumbär Gummibärchen"/>
    <n v="156.15"/>
    <n v="78"/>
    <n v="12179.7"/>
    <n v="-0.03"/>
    <n v="12545.091"/>
    <n v="363.80763900000005"/>
    <n v="-365.39099999999962"/>
  </r>
  <r>
    <s v="HUNGO"/>
    <s v="Hungry Owl All-Night Grocers"/>
    <x v="23"/>
    <x v="11"/>
    <n v="2"/>
    <x v="5"/>
    <n v="10687"/>
    <x v="146"/>
    <d v="2012-08-21T00:00:00"/>
    <x v="121"/>
    <n v="6"/>
    <x v="7"/>
    <n v="9"/>
    <s v="Mishi Kobe Niku"/>
    <n v="485"/>
    <n v="10"/>
    <n v="4850"/>
    <n v="0.09"/>
    <n v="4413.5"/>
    <n v="150.059"/>
    <n v="436.5"/>
  </r>
  <r>
    <s v="HUNGO"/>
    <s v="Hungry Owl All-Night Grocers"/>
    <x v="23"/>
    <x v="11"/>
    <n v="2"/>
    <x v="5"/>
    <n v="10687"/>
    <x v="146"/>
    <d v="2012-08-21T00:00:00"/>
    <x v="121"/>
    <n v="6"/>
    <x v="7"/>
    <n v="29"/>
    <s v="Thüringer Rostbratwurst"/>
    <n v="618.95000000000005"/>
    <n v="67"/>
    <n v="41469.65"/>
    <n v="0.05"/>
    <n v="39396.167499999996"/>
    <n v="196.98083749999998"/>
    <n v="2073.4825000000055"/>
  </r>
  <r>
    <s v="HUNGO"/>
    <s v="Hungry Owl All-Night Grocers"/>
    <x v="23"/>
    <x v="11"/>
    <n v="2"/>
    <x v="5"/>
    <n v="10687"/>
    <x v="146"/>
    <d v="2012-08-21T00:00:00"/>
    <x v="121"/>
    <n v="8"/>
    <x v="3"/>
    <n v="36"/>
    <s v="Inlagd Sill"/>
    <n v="95"/>
    <n v="10"/>
    <n v="950"/>
    <n v="0.09"/>
    <n v="864.5"/>
    <n v="0"/>
    <n v="85.5"/>
  </r>
  <r>
    <s v="VAFFE"/>
    <s v="Vaffeljernet"/>
    <x v="47"/>
    <x v="18"/>
    <n v="5"/>
    <x v="1"/>
    <n v="10688"/>
    <x v="146"/>
    <d v="2012-08-08T00:00:00"/>
    <x v="122"/>
    <n v="8"/>
    <x v="3"/>
    <n v="10"/>
    <s v="Ikura"/>
    <n v="155"/>
    <n v="87"/>
    <n v="13485"/>
    <n v="0.08"/>
    <n v="12406.2"/>
    <n v="372.18599999999998"/>
    <n v="1078.7999999999993"/>
  </r>
  <r>
    <s v="VAFFE"/>
    <s v="Vaffeljernet"/>
    <x v="47"/>
    <x v="18"/>
    <n v="5"/>
    <x v="1"/>
    <n v="10688"/>
    <x v="146"/>
    <d v="2012-08-08T00:00:00"/>
    <x v="122"/>
    <n v="7"/>
    <x v="5"/>
    <n v="28"/>
    <s v="Rössle Sauerkraut"/>
    <n v="228"/>
    <n v="80"/>
    <n v="18240"/>
    <n v="0.01"/>
    <n v="18057.599999999999"/>
    <n v="577.84319999999991"/>
    <n v="182.40000000000146"/>
  </r>
  <r>
    <s v="VAFFE"/>
    <s v="Vaffeljernet"/>
    <x v="47"/>
    <x v="18"/>
    <n v="5"/>
    <x v="1"/>
    <n v="10688"/>
    <x v="146"/>
    <d v="2012-08-08T00:00:00"/>
    <x v="122"/>
    <n v="1"/>
    <x v="0"/>
    <n v="34"/>
    <s v="Sasquatch Ale"/>
    <n v="70"/>
    <n v="26"/>
    <n v="1820"/>
    <n v="0.19"/>
    <n v="1474.2"/>
    <n v="7.3710000000000004"/>
    <n v="345.79999999999995"/>
  </r>
  <r>
    <s v="BERGS"/>
    <s v="Berglunds snabbköp"/>
    <x v="31"/>
    <x v="15"/>
    <n v="7"/>
    <x v="0"/>
    <n v="10689"/>
    <x v="146"/>
    <d v="2012-08-22T00:00:00"/>
    <x v="122"/>
    <n v="1"/>
    <x v="0"/>
    <n v="1"/>
    <s v="Chai"/>
    <n v="90"/>
    <n v="26"/>
    <n v="2340"/>
    <n v="0.11"/>
    <n v="2082.6"/>
    <n v="37.486799999999995"/>
    <n v="257.40000000000009"/>
  </r>
  <r>
    <s v="HANAR"/>
    <s v="Hanari Carnes"/>
    <x v="11"/>
    <x v="7"/>
    <n v="7"/>
    <x v="0"/>
    <n v="10690"/>
    <x v="147"/>
    <d v="2012-08-23T00:00:00"/>
    <x v="110"/>
    <n v="5"/>
    <x v="4"/>
    <n v="56"/>
    <s v="Gnocchi di nonna Alice"/>
    <n v="190"/>
    <n v="16"/>
    <n v="3040"/>
    <n v="0.13"/>
    <n v="2644.8"/>
    <n v="68.764800000000008"/>
    <n v="395.19999999999982"/>
  </r>
  <r>
    <s v="HANAR"/>
    <s v="Hanari Carnes"/>
    <x v="11"/>
    <x v="7"/>
    <n v="7"/>
    <x v="0"/>
    <n v="10690"/>
    <x v="147"/>
    <d v="2012-08-23T00:00:00"/>
    <x v="110"/>
    <n v="2"/>
    <x v="2"/>
    <n v="77"/>
    <s v="Original Frankfurter grüne Soße"/>
    <n v="65"/>
    <n v="66"/>
    <n v="4290"/>
    <n v="0.06"/>
    <n v="4032.6"/>
    <n v="28.228200000000001"/>
    <n v="257.40000000000009"/>
  </r>
  <r>
    <s v="QUICK"/>
    <s v="Bensaïd SA"/>
    <x v="27"/>
    <x v="8"/>
    <n v="1"/>
    <x v="2"/>
    <n v="10691"/>
    <x v="148"/>
    <d v="2012-09-07T00:00:00"/>
    <x v="123"/>
    <n v="1"/>
    <x v="0"/>
    <n v="1"/>
    <s v="Chai"/>
    <n v="90"/>
    <n v="18"/>
    <n v="1620"/>
    <n v="0.03"/>
    <n v="1571.3999999999999"/>
    <n v="34.570799999999998"/>
    <n v="48.600000000000136"/>
  </r>
  <r>
    <s v="QUICK"/>
    <s v="Bensaïd SA"/>
    <x v="27"/>
    <x v="8"/>
    <n v="1"/>
    <x v="2"/>
    <n v="10691"/>
    <x v="148"/>
    <d v="2012-09-07T00:00:00"/>
    <x v="123"/>
    <n v="6"/>
    <x v="7"/>
    <n v="29"/>
    <s v="Thüringer Rostbratwurst"/>
    <n v="618.95000000000005"/>
    <n v="37"/>
    <n v="22901.15"/>
    <n v="0.09"/>
    <n v="20840.0465"/>
    <n v="416.80092999999999"/>
    <n v="2061.1035000000011"/>
  </r>
  <r>
    <s v="QUICK"/>
    <s v="Bensaïd SA"/>
    <x v="27"/>
    <x v="8"/>
    <n v="1"/>
    <x v="2"/>
    <n v="10691"/>
    <x v="148"/>
    <d v="2012-09-07T00:00:00"/>
    <x v="123"/>
    <n v="1"/>
    <x v="0"/>
    <n v="43"/>
    <s v="Ipoh Coffee"/>
    <n v="230"/>
    <n v="97"/>
    <n v="22310"/>
    <n v="0.15"/>
    <n v="18963.5"/>
    <n v="455.12400000000002"/>
    <n v="3346.5"/>
  </r>
  <r>
    <s v="QUICK"/>
    <s v="Bensaïd SA"/>
    <x v="27"/>
    <x v="8"/>
    <n v="1"/>
    <x v="2"/>
    <n v="10691"/>
    <x v="148"/>
    <d v="2012-09-07T00:00:00"/>
    <x v="123"/>
    <n v="2"/>
    <x v="2"/>
    <n v="44"/>
    <s v="Gula Malacca"/>
    <n v="97.25"/>
    <n v="92"/>
    <n v="8947"/>
    <n v="0.03"/>
    <n v="8678.59"/>
    <n v="199.60757000000001"/>
    <n v="268.40999999999985"/>
  </r>
  <r>
    <s v="QUICK"/>
    <s v="Bensaïd SA"/>
    <x v="27"/>
    <x v="8"/>
    <n v="1"/>
    <x v="2"/>
    <n v="10691"/>
    <x v="148"/>
    <d v="2012-09-07T00:00:00"/>
    <x v="123"/>
    <n v="3"/>
    <x v="1"/>
    <n v="62"/>
    <s v="Tarte au sucre"/>
    <n v="246.5"/>
    <n v="18"/>
    <n v="4437"/>
    <n v="0.13"/>
    <n v="3860.19"/>
    <n v="77.203800000000001"/>
    <n v="576.80999999999995"/>
  </r>
  <r>
    <s v="BSBEV"/>
    <s v="B's Beverages"/>
    <x v="2"/>
    <x v="2"/>
    <n v="5"/>
    <x v="1"/>
    <n v="10692"/>
    <x v="148"/>
    <d v="2012-08-24T00:00:00"/>
    <x v="124"/>
    <n v="2"/>
    <x v="2"/>
    <n v="63"/>
    <s v="Vegie-spread"/>
    <n v="219.5"/>
    <n v="13"/>
    <n v="2853.5"/>
    <n v="0.18"/>
    <n v="2339.8700000000003"/>
    <n v="56.156880000000008"/>
    <n v="513.62999999999965"/>
  </r>
  <r>
    <s v="WHITC"/>
    <s v="White Clover Markets"/>
    <x v="0"/>
    <x v="0"/>
    <n v="3"/>
    <x v="6"/>
    <n v="10693"/>
    <x v="149"/>
    <d v="2012-08-13T00:00:00"/>
    <x v="125"/>
    <n v="6"/>
    <x v="7"/>
    <n v="9"/>
    <s v="Mishi Kobe Niku"/>
    <n v="485"/>
    <n v="2"/>
    <n v="970"/>
    <n v="0.14000000000000001"/>
    <n v="834.19999999999993"/>
    <n v="8.3420000000000005"/>
    <n v="135.80000000000007"/>
  </r>
  <r>
    <s v="WHITC"/>
    <s v="White Clover Markets"/>
    <x v="0"/>
    <x v="0"/>
    <n v="3"/>
    <x v="6"/>
    <n v="10693"/>
    <x v="149"/>
    <d v="2012-08-13T00:00:00"/>
    <x v="125"/>
    <n v="6"/>
    <x v="7"/>
    <n v="54"/>
    <s v="Tourtière"/>
    <n v="37.25"/>
    <n v="41"/>
    <n v="1527.25"/>
    <n v="0.02"/>
    <n v="1496.7049999999999"/>
    <n v="46.397854999999993"/>
    <n v="30.545000000000073"/>
  </r>
  <r>
    <s v="WHITC"/>
    <s v="White Clover Markets"/>
    <x v="0"/>
    <x v="0"/>
    <n v="3"/>
    <x v="6"/>
    <n v="10693"/>
    <x v="149"/>
    <d v="2012-08-13T00:00:00"/>
    <x v="125"/>
    <n v="4"/>
    <x v="6"/>
    <n v="69"/>
    <s v="Gudbrandsdalsost"/>
    <n v="180"/>
    <n v="21"/>
    <n v="3780"/>
    <n v="0.15"/>
    <n v="3213"/>
    <n v="16.065000000000001"/>
    <n v="567"/>
  </r>
  <r>
    <s v="WHITC"/>
    <s v="White Clover Markets"/>
    <x v="0"/>
    <x v="0"/>
    <n v="3"/>
    <x v="6"/>
    <n v="10693"/>
    <x v="149"/>
    <d v="2012-08-13T00:00:00"/>
    <x v="125"/>
    <n v="8"/>
    <x v="3"/>
    <n v="73"/>
    <s v="Röd Kaviar"/>
    <n v="75"/>
    <n v="19"/>
    <n v="1425"/>
    <n v="0.2"/>
    <n v="1140"/>
    <n v="2.2799999999999998"/>
    <n v="285"/>
  </r>
  <r>
    <s v="QUICK"/>
    <s v="Bensaïd SA"/>
    <x v="27"/>
    <x v="8"/>
    <n v="4"/>
    <x v="3"/>
    <n v="10694"/>
    <x v="149"/>
    <d v="2012-08-27T00:00:00"/>
    <x v="126"/>
    <n v="7"/>
    <x v="5"/>
    <n v="7"/>
    <s v="Uncle Bob's Organic Dried Pears"/>
    <n v="150"/>
    <n v="24"/>
    <n v="3600"/>
    <n v="0.12"/>
    <n v="3168"/>
    <n v="63.36"/>
    <n v="432"/>
  </r>
  <r>
    <s v="QUICK"/>
    <s v="Bensaïd SA"/>
    <x v="27"/>
    <x v="8"/>
    <n v="4"/>
    <x v="3"/>
    <n v="10694"/>
    <x v="149"/>
    <d v="2012-08-27T00:00:00"/>
    <x v="126"/>
    <n v="4"/>
    <x v="6"/>
    <n v="59"/>
    <s v="Raclette Courdavault"/>
    <n v="275"/>
    <n v="47"/>
    <n v="12925"/>
    <n v="0.17"/>
    <n v="10727.75"/>
    <n v="203.82724999999999"/>
    <n v="2197.25"/>
  </r>
  <r>
    <s v="QUICK"/>
    <s v="Bensaïd SA"/>
    <x v="27"/>
    <x v="8"/>
    <n v="4"/>
    <x v="3"/>
    <n v="10694"/>
    <x v="149"/>
    <d v="2012-08-27T00:00:00"/>
    <x v="126"/>
    <n v="1"/>
    <x v="0"/>
    <n v="70"/>
    <s v="Outback Lager"/>
    <n v="75"/>
    <n v="39"/>
    <n v="2925"/>
    <n v="-0.03"/>
    <n v="3012.75"/>
    <n v="63.267749999999999"/>
    <n v="-87.75"/>
  </r>
  <r>
    <s v="WILMK"/>
    <s v="Wilman Kala"/>
    <x v="52"/>
    <x v="16"/>
    <n v="8"/>
    <x v="8"/>
    <n v="10695"/>
    <x v="150"/>
    <d v="2012-09-11T00:00:00"/>
    <x v="127"/>
    <n v="2"/>
    <x v="2"/>
    <n v="8"/>
    <s v="Northwoods Cranberry Sauce"/>
    <n v="200"/>
    <n v="17"/>
    <n v="3400"/>
    <n v="7.0000000000000007E-2"/>
    <n v="3162"/>
    <n v="12.648"/>
    <n v="238"/>
  </r>
  <r>
    <s v="WILMK"/>
    <s v="Wilman Kala"/>
    <x v="52"/>
    <x v="16"/>
    <n v="8"/>
    <x v="8"/>
    <n v="10695"/>
    <x v="150"/>
    <d v="2012-09-11T00:00:00"/>
    <x v="127"/>
    <n v="4"/>
    <x v="6"/>
    <n v="12"/>
    <s v="Queso Manchego La Pastora"/>
    <n v="190"/>
    <n v="77"/>
    <n v="14630"/>
    <n v="0"/>
    <n v="14630"/>
    <n v="204.82"/>
    <n v="0"/>
  </r>
  <r>
    <s v="WILMK"/>
    <s v="Wilman Kala"/>
    <x v="52"/>
    <x v="16"/>
    <n v="8"/>
    <x v="8"/>
    <n v="10695"/>
    <x v="150"/>
    <d v="2012-09-11T00:00:00"/>
    <x v="127"/>
    <n v="1"/>
    <x v="0"/>
    <n v="24"/>
    <s v="Guaraná Fantástica"/>
    <n v="22.5"/>
    <n v="13"/>
    <n v="292.5"/>
    <n v="0.14000000000000001"/>
    <n v="251.54999999999998"/>
    <n v="6.2887500000000003"/>
    <n v="40.950000000000017"/>
  </r>
  <r>
    <s v="WHITC"/>
    <s v="White Clover Markets"/>
    <x v="0"/>
    <x v="0"/>
    <n v="4"/>
    <x v="3"/>
    <n v="10696"/>
    <x v="151"/>
    <d v="2012-09-12T00:00:00"/>
    <x v="127"/>
    <n v="6"/>
    <x v="7"/>
    <n v="17"/>
    <s v="Alice Mutton"/>
    <n v="195"/>
    <n v="29"/>
    <n v="5655"/>
    <n v="0.09"/>
    <n v="5146.05"/>
    <n v="128.65125"/>
    <n v="508.94999999999982"/>
  </r>
  <r>
    <s v="WHITC"/>
    <s v="White Clover Markets"/>
    <x v="0"/>
    <x v="0"/>
    <n v="4"/>
    <x v="3"/>
    <n v="10696"/>
    <x v="151"/>
    <d v="2012-09-12T00:00:00"/>
    <x v="127"/>
    <n v="8"/>
    <x v="3"/>
    <n v="46"/>
    <s v="Spegesild"/>
    <n v="60"/>
    <n v="53"/>
    <n v="3180"/>
    <n v="0.13"/>
    <n v="2766.6"/>
    <n v="94.064399999999992"/>
    <n v="413.40000000000009"/>
  </r>
  <r>
    <s v="LINOD"/>
    <s v="LINO-Delicateses"/>
    <x v="13"/>
    <x v="5"/>
    <n v="3"/>
    <x v="6"/>
    <n v="10697"/>
    <x v="151"/>
    <d v="2012-08-29T00:00:00"/>
    <x v="127"/>
    <n v="3"/>
    <x v="1"/>
    <n v="19"/>
    <s v="Teatime Chocolate Biscuits"/>
    <n v="46"/>
    <n v="38"/>
    <n v="1748"/>
    <n v="0.03"/>
    <n v="1695.56"/>
    <n v="45.780119999999997"/>
    <n v="52.440000000000055"/>
  </r>
  <r>
    <s v="LINOD"/>
    <s v="LINO-Delicateses"/>
    <x v="13"/>
    <x v="5"/>
    <n v="3"/>
    <x v="6"/>
    <n v="10697"/>
    <x v="151"/>
    <d v="2012-08-29T00:00:00"/>
    <x v="127"/>
    <n v="1"/>
    <x v="0"/>
    <n v="35"/>
    <s v="Steeleye Stout"/>
    <n v="90"/>
    <n v="76"/>
    <n v="6840"/>
    <n v="0.18"/>
    <n v="5608.8"/>
    <n v="50.479200000000006"/>
    <n v="1231.1999999999998"/>
  </r>
  <r>
    <s v="LINOD"/>
    <s v="LINO-Delicateses"/>
    <x v="13"/>
    <x v="5"/>
    <n v="3"/>
    <x v="6"/>
    <n v="10697"/>
    <x v="151"/>
    <d v="2012-08-29T00:00:00"/>
    <x v="127"/>
    <n v="8"/>
    <x v="3"/>
    <n v="58"/>
    <s v="Escargots de Bourgogne"/>
    <n v="66.25"/>
    <n v="9"/>
    <n v="596.25"/>
    <n v="0.18"/>
    <n v="488.92500000000001"/>
    <n v="16.134525"/>
    <n v="107.32499999999999"/>
  </r>
  <r>
    <s v="LINOD"/>
    <s v="LINO-Delicateses"/>
    <x v="13"/>
    <x v="5"/>
    <n v="3"/>
    <x v="6"/>
    <n v="10697"/>
    <x v="151"/>
    <d v="2012-08-29T00:00:00"/>
    <x v="127"/>
    <n v="1"/>
    <x v="0"/>
    <n v="70"/>
    <s v="Outback Lager"/>
    <n v="75"/>
    <n v="35"/>
    <n v="2625"/>
    <n v="0.04"/>
    <n v="2520"/>
    <n v="17.64"/>
    <n v="105"/>
  </r>
  <r>
    <s v="ERNSH"/>
    <s v="Ernst Handel"/>
    <x v="26"/>
    <x v="9"/>
    <n v="5"/>
    <x v="1"/>
    <n v="10698"/>
    <x v="152"/>
    <d v="2012-08-30T00:00:00"/>
    <x v="128"/>
    <n v="4"/>
    <x v="6"/>
    <n v="11"/>
    <s v="Queso Cabrales"/>
    <n v="105"/>
    <n v="99"/>
    <n v="10395"/>
    <n v="0.11"/>
    <n v="9251.5499999999993"/>
    <n v="323.80425000000002"/>
    <n v="1143.4500000000007"/>
  </r>
  <r>
    <s v="ERNSH"/>
    <s v="Ernst Handel"/>
    <x v="26"/>
    <x v="9"/>
    <n v="5"/>
    <x v="1"/>
    <n v="10698"/>
    <x v="152"/>
    <d v="2012-08-30T00:00:00"/>
    <x v="128"/>
    <n v="6"/>
    <x v="7"/>
    <n v="17"/>
    <s v="Alice Mutton"/>
    <n v="195"/>
    <n v="64"/>
    <n v="12480"/>
    <n v="0.03"/>
    <n v="12105.6"/>
    <n v="254.2176"/>
    <n v="374.39999999999964"/>
  </r>
  <r>
    <s v="ERNSH"/>
    <s v="Ernst Handel"/>
    <x v="26"/>
    <x v="9"/>
    <n v="5"/>
    <x v="1"/>
    <n v="10698"/>
    <x v="152"/>
    <d v="2012-08-30T00:00:00"/>
    <x v="128"/>
    <n v="6"/>
    <x v="7"/>
    <n v="29"/>
    <s v="Thüringer Rostbratwurst"/>
    <n v="618.95000000000005"/>
    <n v="53"/>
    <n v="32804.350000000006"/>
    <n v="0.05"/>
    <n v="31164.132500000003"/>
    <n v="280.4771925"/>
    <n v="1640.2175000000025"/>
  </r>
  <r>
    <s v="ERNSH"/>
    <s v="Ernst Handel"/>
    <x v="26"/>
    <x v="9"/>
    <n v="5"/>
    <x v="1"/>
    <n v="10698"/>
    <x v="152"/>
    <d v="2012-08-30T00:00:00"/>
    <x v="128"/>
    <n v="2"/>
    <x v="2"/>
    <n v="65"/>
    <s v="Louisiana Fiery Hot Pepper Sauce"/>
    <n v="105.25"/>
    <n v="33"/>
    <n v="3473.25"/>
    <n v="0.09"/>
    <n v="3160.6575000000003"/>
    <n v="101.14104"/>
    <n v="312.59249999999975"/>
  </r>
  <r>
    <s v="ERNSH"/>
    <s v="Ernst Handel"/>
    <x v="26"/>
    <x v="9"/>
    <n v="5"/>
    <x v="1"/>
    <n v="10698"/>
    <x v="152"/>
    <d v="2012-08-30T00:00:00"/>
    <x v="128"/>
    <n v="1"/>
    <x v="0"/>
    <n v="70"/>
    <s v="Outback Lager"/>
    <n v="75"/>
    <n v="94"/>
    <n v="7050"/>
    <n v="0.15"/>
    <n v="5992.5"/>
    <n v="203.745"/>
    <n v="1057.5"/>
  </r>
  <r>
    <s v="MORGK"/>
    <s v="Commerce oriental"/>
    <x v="44"/>
    <x v="8"/>
    <n v="3"/>
    <x v="6"/>
    <n v="10699"/>
    <x v="152"/>
    <d v="2012-08-30T00:00:00"/>
    <x v="124"/>
    <n v="3"/>
    <x v="1"/>
    <n v="47"/>
    <s v="Zaanse koeken"/>
    <n v="47.5"/>
    <n v="22"/>
    <n v="1045"/>
    <n v="7.0000000000000007E-2"/>
    <n v="971.84999999999991"/>
    <n v="4.8592500000000003"/>
    <n v="73.150000000000091"/>
  </r>
  <r>
    <s v="SAVEA"/>
    <s v="Save-a-lot Markets"/>
    <x v="25"/>
    <x v="0"/>
    <n v="3"/>
    <x v="6"/>
    <n v="10700"/>
    <x v="153"/>
    <d v="2012-08-31T00:00:00"/>
    <x v="118"/>
    <n v="1"/>
    <x v="0"/>
    <n v="1"/>
    <s v="Chai"/>
    <n v="90"/>
    <n v="28"/>
    <n v="2520"/>
    <n v="0.1"/>
    <n v="2268"/>
    <n v="38.555999999999997"/>
    <n v="252"/>
  </r>
  <r>
    <s v="SAVEA"/>
    <s v="Save-a-lot Markets"/>
    <x v="25"/>
    <x v="0"/>
    <n v="3"/>
    <x v="6"/>
    <n v="10700"/>
    <x v="153"/>
    <d v="2012-08-31T00:00:00"/>
    <x v="118"/>
    <n v="1"/>
    <x v="0"/>
    <n v="34"/>
    <s v="Sasquatch Ale"/>
    <n v="70"/>
    <n v="81"/>
    <n v="5670"/>
    <n v="0.1"/>
    <n v="5103"/>
    <n v="86.751000000000005"/>
    <n v="567"/>
  </r>
  <r>
    <s v="SAVEA"/>
    <s v="Save-a-lot Markets"/>
    <x v="25"/>
    <x v="0"/>
    <n v="3"/>
    <x v="6"/>
    <n v="10700"/>
    <x v="153"/>
    <d v="2012-08-31T00:00:00"/>
    <x v="118"/>
    <n v="3"/>
    <x v="1"/>
    <n v="68"/>
    <s v="Scottish Longbreads"/>
    <n v="62.5"/>
    <n v="81"/>
    <n v="5062.5"/>
    <n v="0.03"/>
    <n v="4910.625"/>
    <n v="39.284999999999997"/>
    <n v="151.875"/>
  </r>
  <r>
    <s v="SAVEA"/>
    <s v="Save-a-lot Markets"/>
    <x v="25"/>
    <x v="0"/>
    <n v="3"/>
    <x v="6"/>
    <n v="10700"/>
    <x v="153"/>
    <d v="2012-08-31T00:00:00"/>
    <x v="118"/>
    <n v="4"/>
    <x v="6"/>
    <n v="71"/>
    <s v="Fløtemysost"/>
    <n v="107.5"/>
    <n v="41"/>
    <n v="4407.5"/>
    <n v="0.08"/>
    <n v="4054.9"/>
    <n v="12.1647"/>
    <n v="352.59999999999991"/>
  </r>
  <r>
    <s v="HUNGO"/>
    <s v="Hungry Owl All-Night Grocers"/>
    <x v="23"/>
    <x v="11"/>
    <n v="6"/>
    <x v="7"/>
    <n v="10701"/>
    <x v="154"/>
    <d v="2012-08-20T00:00:00"/>
    <x v="108"/>
    <n v="4"/>
    <x v="6"/>
    <n v="59"/>
    <s v="Raclette Courdavault"/>
    <n v="275"/>
    <n v="47"/>
    <n v="12925"/>
    <n v="0.01"/>
    <n v="12795.75"/>
    <n v="371.07675"/>
    <n v="129.25"/>
  </r>
  <r>
    <s v="HUNGO"/>
    <s v="Hungry Owl All-Night Grocers"/>
    <x v="23"/>
    <x v="11"/>
    <n v="6"/>
    <x v="7"/>
    <n v="10701"/>
    <x v="154"/>
    <d v="2012-08-20T00:00:00"/>
    <x v="108"/>
    <n v="4"/>
    <x v="6"/>
    <n v="71"/>
    <s v="Fløtemysost"/>
    <n v="107.5"/>
    <n v="30"/>
    <n v="3225"/>
    <n v="0.06"/>
    <n v="3031.5"/>
    <n v="45.472499999999997"/>
    <n v="193.5"/>
  </r>
  <r>
    <s v="HUNGO"/>
    <s v="Hungry Owl All-Night Grocers"/>
    <x v="23"/>
    <x v="11"/>
    <n v="6"/>
    <x v="7"/>
    <n v="10701"/>
    <x v="154"/>
    <d v="2012-08-20T00:00:00"/>
    <x v="108"/>
    <n v="1"/>
    <x v="0"/>
    <n v="76"/>
    <s v="Lakkalikööri"/>
    <n v="90"/>
    <n v="51"/>
    <n v="4590"/>
    <n v="0.2"/>
    <n v="3672"/>
    <n v="113.83199999999999"/>
    <n v="918"/>
  </r>
  <r>
    <s v="ALFKI"/>
    <s v="Al Walad"/>
    <x v="44"/>
    <x v="8"/>
    <n v="5"/>
    <x v="1"/>
    <n v="10702"/>
    <x v="154"/>
    <d v="2012-09-17T00:00:00"/>
    <x v="129"/>
    <n v="2"/>
    <x v="2"/>
    <n v="3"/>
    <s v="Aniseed Syrup"/>
    <n v="50"/>
    <n v="61"/>
    <n v="3050"/>
    <n v="0.01"/>
    <n v="3019.5"/>
    <n v="33.214500000000001"/>
    <n v="30.5"/>
  </r>
  <r>
    <s v="ALFKI"/>
    <s v="Al Walad"/>
    <x v="44"/>
    <x v="8"/>
    <n v="5"/>
    <x v="1"/>
    <n v="10702"/>
    <x v="154"/>
    <d v="2012-09-17T00:00:00"/>
    <x v="129"/>
    <n v="1"/>
    <x v="0"/>
    <n v="76"/>
    <s v="Lakkalikööri"/>
    <n v="90"/>
    <n v="2"/>
    <n v="180"/>
    <n v="-0.03"/>
    <n v="185.4"/>
    <n v="4.8204000000000002"/>
    <n v="-5.4000000000000057"/>
  </r>
  <r>
    <s v="FOLKO"/>
    <s v="Folk och fä HB"/>
    <x v="35"/>
    <x v="15"/>
    <n v="6"/>
    <x v="7"/>
    <n v="10703"/>
    <x v="155"/>
    <d v="2012-09-04T00:00:00"/>
    <x v="130"/>
    <n v="1"/>
    <x v="0"/>
    <n v="2"/>
    <s v="Chang"/>
    <n v="95"/>
    <n v="18"/>
    <n v="1710"/>
    <n v="-0.02"/>
    <n v="1744.2"/>
    <n v="55.814399999999999"/>
    <n v="-34.200000000000045"/>
  </r>
  <r>
    <s v="FOLKO"/>
    <s v="Folk och fä HB"/>
    <x v="35"/>
    <x v="15"/>
    <n v="6"/>
    <x v="7"/>
    <n v="10703"/>
    <x v="155"/>
    <d v="2012-09-04T00:00:00"/>
    <x v="130"/>
    <n v="4"/>
    <x v="6"/>
    <n v="59"/>
    <s v="Raclette Courdavault"/>
    <n v="275"/>
    <n v="19"/>
    <n v="5225"/>
    <n v="0.16"/>
    <n v="4389"/>
    <n v="153.61500000000001"/>
    <n v="836"/>
  </r>
  <r>
    <s v="FOLKO"/>
    <s v="Folk och fä HB"/>
    <x v="35"/>
    <x v="15"/>
    <n v="6"/>
    <x v="7"/>
    <n v="10703"/>
    <x v="155"/>
    <d v="2012-09-04T00:00:00"/>
    <x v="130"/>
    <n v="8"/>
    <x v="3"/>
    <n v="73"/>
    <s v="Röd Kaviar"/>
    <n v="75"/>
    <n v="14"/>
    <n v="1050"/>
    <n v="0.06"/>
    <n v="987"/>
    <n v="12.831"/>
    <n v="63"/>
  </r>
  <r>
    <s v="QUEEN"/>
    <s v="Queen Cozinha"/>
    <x v="14"/>
    <x v="7"/>
    <n v="6"/>
    <x v="7"/>
    <n v="10704"/>
    <x v="155"/>
    <d v="2012-09-04T00:00:00"/>
    <x v="131"/>
    <n v="2"/>
    <x v="2"/>
    <n v="4"/>
    <s v="Chef Anton's Cajun Seasoning"/>
    <n v="110"/>
    <n v="66"/>
    <n v="7260"/>
    <n v="0.05"/>
    <n v="6897"/>
    <n v="34.484999999999999"/>
    <n v="363"/>
  </r>
  <r>
    <s v="QUEEN"/>
    <s v="Queen Cozinha"/>
    <x v="14"/>
    <x v="7"/>
    <n v="6"/>
    <x v="7"/>
    <n v="10704"/>
    <x v="155"/>
    <d v="2012-09-04T00:00:00"/>
    <x v="131"/>
    <n v="1"/>
    <x v="0"/>
    <n v="24"/>
    <s v="Guaraná Fantástica"/>
    <n v="22.5"/>
    <n v="87"/>
    <n v="1957.5"/>
    <n v="0"/>
    <n v="1957.5"/>
    <n v="13.702500000000001"/>
    <n v="0"/>
  </r>
  <r>
    <s v="QUEEN"/>
    <s v="Queen Cozinha"/>
    <x v="14"/>
    <x v="7"/>
    <n v="6"/>
    <x v="7"/>
    <n v="10704"/>
    <x v="155"/>
    <d v="2012-09-04T00:00:00"/>
    <x v="131"/>
    <n v="3"/>
    <x v="1"/>
    <n v="48"/>
    <s v="Chocolade"/>
    <n v="63.75"/>
    <n v="65"/>
    <n v="4143.75"/>
    <n v="0.09"/>
    <n v="3770.8125"/>
    <n v="105.58275"/>
    <n v="372.9375"/>
  </r>
  <r>
    <s v="HILAA"/>
    <s v="HILARIÓN-Abastos"/>
    <x v="6"/>
    <x v="5"/>
    <n v="2"/>
    <x v="5"/>
    <n v="10705"/>
    <x v="156"/>
    <d v="2012-09-05T00:00:00"/>
    <x v="132"/>
    <n v="4"/>
    <x v="6"/>
    <n v="31"/>
    <s v="Gorgonzola Telino"/>
    <n v="62.5"/>
    <n v="82"/>
    <n v="5125"/>
    <n v="0.16"/>
    <n v="4305"/>
    <n v="124.845"/>
    <n v="820"/>
  </r>
  <r>
    <s v="HILAA"/>
    <s v="HILARIÓN-Abastos"/>
    <x v="6"/>
    <x v="5"/>
    <n v="2"/>
    <x v="5"/>
    <n v="10705"/>
    <x v="156"/>
    <d v="2012-09-05T00:00:00"/>
    <x v="132"/>
    <n v="4"/>
    <x v="6"/>
    <n v="32"/>
    <s v="Mascarpone Fabioli"/>
    <n v="160"/>
    <n v="89"/>
    <n v="14240"/>
    <n v="0.01"/>
    <n v="14097.6"/>
    <n v="394.7328"/>
    <n v="142.39999999999964"/>
  </r>
  <r>
    <s v="OLDWO"/>
    <s v="Old World Delicatessen"/>
    <x v="48"/>
    <x v="0"/>
    <n v="4"/>
    <x v="3"/>
    <n v="10706"/>
    <x v="157"/>
    <d v="2012-09-06T00:00:00"/>
    <x v="129"/>
    <n v="3"/>
    <x v="1"/>
    <n v="16"/>
    <s v="Pavlova"/>
    <n v="87.25"/>
    <n v="16"/>
    <n v="1396"/>
    <n v="0.2"/>
    <n v="1116.8"/>
    <n v="36.854399999999998"/>
    <n v="279.20000000000005"/>
  </r>
  <r>
    <s v="OLDWO"/>
    <s v="Old World Delicatessen"/>
    <x v="48"/>
    <x v="0"/>
    <n v="4"/>
    <x v="3"/>
    <n v="10706"/>
    <x v="157"/>
    <d v="2012-09-06T00:00:00"/>
    <x v="129"/>
    <n v="1"/>
    <x v="0"/>
    <n v="43"/>
    <s v="Ipoh Coffee"/>
    <n v="230"/>
    <n v="84"/>
    <n v="19320"/>
    <n v="0.09"/>
    <n v="17581.2"/>
    <n v="70.324799999999996"/>
    <n v="1738.7999999999993"/>
  </r>
  <r>
    <s v="OLDWO"/>
    <s v="Old World Delicatessen"/>
    <x v="48"/>
    <x v="0"/>
    <n v="4"/>
    <x v="3"/>
    <n v="10706"/>
    <x v="157"/>
    <d v="2012-09-06T00:00:00"/>
    <x v="129"/>
    <n v="4"/>
    <x v="6"/>
    <n v="59"/>
    <s v="Raclette Courdavault"/>
    <n v="275"/>
    <n v="14"/>
    <n v="3850"/>
    <n v="7.0000000000000007E-2"/>
    <n v="3580.4999999999995"/>
    <n v="71.609999999999985"/>
    <n v="269.50000000000045"/>
  </r>
  <r>
    <s v="AROUT"/>
    <s v="Around the Horn"/>
    <x v="2"/>
    <x v="2"/>
    <n v="5"/>
    <x v="1"/>
    <n v="10707"/>
    <x v="157"/>
    <d v="2012-08-23T00:00:00"/>
    <x v="133"/>
    <n v="6"/>
    <x v="7"/>
    <n v="55"/>
    <s v="Pâté chinois"/>
    <n v="120"/>
    <n v="32"/>
    <n v="3840"/>
    <n v="0"/>
    <n v="3840"/>
    <n v="57.6"/>
    <n v="0"/>
  </r>
  <r>
    <s v="AROUT"/>
    <s v="Around the Horn"/>
    <x v="2"/>
    <x v="2"/>
    <n v="5"/>
    <x v="1"/>
    <n v="10707"/>
    <x v="157"/>
    <d v="2012-08-23T00:00:00"/>
    <x v="133"/>
    <n v="5"/>
    <x v="4"/>
    <n v="57"/>
    <s v="Ravioli Angelo"/>
    <n v="97.5"/>
    <n v="5"/>
    <n v="487.5"/>
    <n v="0.2"/>
    <n v="390"/>
    <n v="11.7"/>
    <n v="97.5"/>
  </r>
  <r>
    <s v="AROUT"/>
    <s v="Around the Horn"/>
    <x v="2"/>
    <x v="2"/>
    <n v="5"/>
    <x v="1"/>
    <n v="10707"/>
    <x v="157"/>
    <d v="2012-08-23T00:00:00"/>
    <x v="133"/>
    <n v="1"/>
    <x v="0"/>
    <n v="70"/>
    <s v="Outback Lager"/>
    <n v="75"/>
    <n v="97"/>
    <n v="7275"/>
    <n v="0.01"/>
    <n v="7202.25"/>
    <n v="244.87649999999999"/>
    <n v="72.75"/>
  </r>
  <r>
    <s v="THEBI"/>
    <s v="The Big Cheese"/>
    <x v="37"/>
    <x v="0"/>
    <n v="6"/>
    <x v="7"/>
    <n v="10708"/>
    <x v="158"/>
    <d v="2012-09-21T00:00:00"/>
    <x v="134"/>
    <n v="2"/>
    <x v="2"/>
    <n v="5"/>
    <s v="Chef Anton's Gumbo Mix"/>
    <n v="106.75"/>
    <n v="65"/>
    <n v="6938.75"/>
    <n v="0.02"/>
    <n v="6799.9749999999995"/>
    <n v="115.599575"/>
    <n v="138.77500000000055"/>
  </r>
  <r>
    <s v="THEBI"/>
    <s v="The Big Cheese"/>
    <x v="37"/>
    <x v="0"/>
    <n v="6"/>
    <x v="7"/>
    <n v="10708"/>
    <x v="158"/>
    <d v="2012-09-21T00:00:00"/>
    <x v="134"/>
    <n v="8"/>
    <x v="3"/>
    <n v="36"/>
    <s v="Inlagd Sill"/>
    <n v="95"/>
    <n v="99"/>
    <n v="9405"/>
    <n v="0.17"/>
    <n v="7806.15"/>
    <n v="257.60294999999996"/>
    <n v="1598.8500000000004"/>
  </r>
  <r>
    <s v="GOURL"/>
    <s v="Gourmet Lanchonetes"/>
    <x v="55"/>
    <x v="7"/>
    <n v="7"/>
    <x v="0"/>
    <n v="10709"/>
    <x v="158"/>
    <d v="2012-09-07T00:00:00"/>
    <x v="135"/>
    <n v="2"/>
    <x v="2"/>
    <n v="8"/>
    <s v="Northwoods Cranberry Sauce"/>
    <n v="200"/>
    <n v="35"/>
    <n v="7000"/>
    <n v="0.06"/>
    <n v="6580"/>
    <n v="144.76"/>
    <n v="420"/>
  </r>
  <r>
    <s v="GOURL"/>
    <s v="Gourmet Lanchonetes"/>
    <x v="55"/>
    <x v="7"/>
    <n v="7"/>
    <x v="0"/>
    <n v="10709"/>
    <x v="158"/>
    <d v="2012-09-07T00:00:00"/>
    <x v="135"/>
    <n v="7"/>
    <x v="5"/>
    <n v="51"/>
    <s v="Manjimup Dried Apples"/>
    <n v="265"/>
    <n v="99"/>
    <n v="26235"/>
    <n v="0.02"/>
    <n v="25710.3"/>
    <n v="385.65449999999998"/>
    <n v="524.70000000000073"/>
  </r>
  <r>
    <s v="GOURL"/>
    <s v="Gourmet Lanchonetes"/>
    <x v="55"/>
    <x v="7"/>
    <n v="7"/>
    <x v="0"/>
    <n v="10709"/>
    <x v="158"/>
    <d v="2012-09-07T00:00:00"/>
    <x v="135"/>
    <n v="4"/>
    <x v="6"/>
    <n v="60"/>
    <s v="Camembert Pierrot"/>
    <n v="170"/>
    <n v="51"/>
    <n v="8670"/>
    <n v="0.13"/>
    <n v="7542.9"/>
    <n v="211.20119999999997"/>
    <n v="1127.1000000000004"/>
  </r>
  <r>
    <s v="FRANS"/>
    <s v="Franchi S.p.A."/>
    <x v="56"/>
    <x v="19"/>
    <n v="7"/>
    <x v="0"/>
    <n v="10710"/>
    <x v="159"/>
    <d v="2012-09-10T00:00:00"/>
    <x v="133"/>
    <n v="3"/>
    <x v="1"/>
    <n v="19"/>
    <s v="Teatime Chocolate Biscuits"/>
    <n v="46"/>
    <n v="2"/>
    <n v="92"/>
    <n v="0.15"/>
    <n v="78.2"/>
    <n v="1.3294000000000001"/>
    <n v="13.799999999999997"/>
  </r>
  <r>
    <s v="FRANS"/>
    <s v="Franchi S.p.A."/>
    <x v="56"/>
    <x v="19"/>
    <n v="7"/>
    <x v="0"/>
    <n v="10710"/>
    <x v="159"/>
    <d v="2012-09-10T00:00:00"/>
    <x v="133"/>
    <n v="3"/>
    <x v="1"/>
    <n v="47"/>
    <s v="Zaanse koeken"/>
    <n v="47.5"/>
    <n v="83"/>
    <n v="3942.5"/>
    <n v="0.17"/>
    <n v="3272.2749999999996"/>
    <n v="3.2722749999999996"/>
    <n v="670.22500000000036"/>
  </r>
  <r>
    <s v="SAVEA"/>
    <s v="Save-a-lot Markets"/>
    <x v="25"/>
    <x v="0"/>
    <n v="9"/>
    <x v="4"/>
    <n v="10711"/>
    <x v="160"/>
    <d v="2012-09-25T00:00:00"/>
    <x v="136"/>
    <n v="3"/>
    <x v="1"/>
    <n v="19"/>
    <s v="Teatime Chocolate Biscuits"/>
    <n v="46"/>
    <n v="18"/>
    <n v="828"/>
    <n v="0.12"/>
    <n v="728.64"/>
    <n v="10.200959999999998"/>
    <n v="99.360000000000014"/>
  </r>
  <r>
    <s v="SAVEA"/>
    <s v="Save-a-lot Markets"/>
    <x v="25"/>
    <x v="0"/>
    <n v="9"/>
    <x v="4"/>
    <n v="10711"/>
    <x v="160"/>
    <d v="2012-09-25T00:00:00"/>
    <x v="136"/>
    <n v="8"/>
    <x v="3"/>
    <n v="41"/>
    <s v="Jack's New England Clam Chowder"/>
    <n v="48.25"/>
    <n v="58"/>
    <n v="2798.5"/>
    <n v="0.2"/>
    <n v="2238.8000000000002"/>
    <n v="76.119200000000006"/>
    <n v="559.69999999999982"/>
  </r>
  <r>
    <s v="SAVEA"/>
    <s v="Save-a-lot Markets"/>
    <x v="25"/>
    <x v="0"/>
    <n v="9"/>
    <x v="4"/>
    <n v="10711"/>
    <x v="160"/>
    <d v="2012-09-25T00:00:00"/>
    <x v="136"/>
    <n v="6"/>
    <x v="7"/>
    <n v="53"/>
    <s v="Perth Pasties"/>
    <n v="164"/>
    <n v="53"/>
    <n v="8692"/>
    <n v="-0.03"/>
    <n v="8952.76"/>
    <n v="107.43312"/>
    <n v="-260.76000000000022"/>
  </r>
  <r>
    <s v="HUNGO"/>
    <s v="Hungry Owl All-Night Grocers"/>
    <x v="23"/>
    <x v="11"/>
    <n v="3"/>
    <x v="6"/>
    <n v="10712"/>
    <x v="160"/>
    <d v="2012-09-11T00:00:00"/>
    <x v="137"/>
    <n v="6"/>
    <x v="7"/>
    <n v="53"/>
    <s v="Perth Pasties"/>
    <n v="164"/>
    <n v="86"/>
    <n v="14104"/>
    <n v="0.1"/>
    <n v="12693.6"/>
    <n v="444.27600000000001"/>
    <n v="1410.3999999999996"/>
  </r>
  <r>
    <s v="HUNGO"/>
    <s v="Hungry Owl All-Night Grocers"/>
    <x v="23"/>
    <x v="11"/>
    <n v="3"/>
    <x v="6"/>
    <n v="10712"/>
    <x v="160"/>
    <d v="2012-09-11T00:00:00"/>
    <x v="137"/>
    <n v="5"/>
    <x v="4"/>
    <n v="56"/>
    <s v="Gnocchi di nonna Alice"/>
    <n v="190"/>
    <n v="91"/>
    <n v="17290"/>
    <n v="7.0000000000000007E-2"/>
    <n v="16079.699999999999"/>
    <n v="64.318799999999996"/>
    <n v="1210.3000000000011"/>
  </r>
  <r>
    <s v="SAVEA"/>
    <s v="Save-a-lot Markets"/>
    <x v="25"/>
    <x v="0"/>
    <n v="7"/>
    <x v="0"/>
    <n v="10713"/>
    <x v="161"/>
    <d v="2012-09-12T00:00:00"/>
    <x v="138"/>
    <n v="8"/>
    <x v="3"/>
    <n v="10"/>
    <s v="Ikura"/>
    <n v="155"/>
    <n v="85"/>
    <n v="13175"/>
    <n v="0.01"/>
    <n v="13043.25"/>
    <n v="221.73525000000001"/>
    <n v="131.75"/>
  </r>
  <r>
    <s v="SAVEA"/>
    <s v="Save-a-lot Markets"/>
    <x v="25"/>
    <x v="0"/>
    <n v="7"/>
    <x v="0"/>
    <n v="10713"/>
    <x v="161"/>
    <d v="2012-09-12T00:00:00"/>
    <x v="138"/>
    <n v="3"/>
    <x v="1"/>
    <n v="26"/>
    <s v="Gumbär Gummibärchen"/>
    <n v="156.15"/>
    <n v="42"/>
    <n v="6558.3"/>
    <n v="0.12"/>
    <n v="5771.3040000000001"/>
    <n v="196.22433600000002"/>
    <n v="786.99600000000009"/>
  </r>
  <r>
    <s v="SAVEA"/>
    <s v="Save-a-lot Markets"/>
    <x v="25"/>
    <x v="0"/>
    <n v="7"/>
    <x v="0"/>
    <n v="10713"/>
    <x v="161"/>
    <d v="2012-09-12T00:00:00"/>
    <x v="138"/>
    <n v="8"/>
    <x v="3"/>
    <n v="45"/>
    <s v="Røgede sild"/>
    <n v="47.5"/>
    <n v="86"/>
    <n v="4085"/>
    <n v="-0.02"/>
    <n v="4166.7"/>
    <n v="8.3333999999999993"/>
    <n v="-81.699999999999818"/>
  </r>
  <r>
    <s v="SAVEA"/>
    <s v="Save-a-lot Markets"/>
    <x v="25"/>
    <x v="0"/>
    <n v="7"/>
    <x v="0"/>
    <n v="10713"/>
    <x v="161"/>
    <d v="2012-09-12T00:00:00"/>
    <x v="138"/>
    <n v="8"/>
    <x v="3"/>
    <n v="46"/>
    <s v="Spegesild"/>
    <n v="60"/>
    <n v="17"/>
    <n v="1020"/>
    <n v="0.04"/>
    <n v="979.19999999999993"/>
    <n v="4.8959999999999999"/>
    <n v="40.800000000000068"/>
  </r>
  <r>
    <s v="SAVEA"/>
    <s v="Save-a-lot Markets"/>
    <x v="25"/>
    <x v="0"/>
    <n v="9"/>
    <x v="4"/>
    <n v="10714"/>
    <x v="161"/>
    <d v="2012-09-12T00:00:00"/>
    <x v="139"/>
    <n v="1"/>
    <x v="0"/>
    <n v="2"/>
    <s v="Chang"/>
    <n v="95"/>
    <n v="46"/>
    <n v="4370"/>
    <n v="0.06"/>
    <n v="4107.8"/>
    <n v="28.754600000000003"/>
    <n v="262.19999999999982"/>
  </r>
  <r>
    <s v="SAVEA"/>
    <s v="Save-a-lot Markets"/>
    <x v="25"/>
    <x v="0"/>
    <n v="9"/>
    <x v="4"/>
    <n v="10714"/>
    <x v="161"/>
    <d v="2012-09-12T00:00:00"/>
    <x v="139"/>
    <n v="6"/>
    <x v="7"/>
    <n v="17"/>
    <s v="Alice Mutton"/>
    <n v="195"/>
    <n v="2"/>
    <n v="390"/>
    <n v="0.11"/>
    <n v="347.1"/>
    <n v="1.0413000000000001"/>
    <n v="42.899999999999977"/>
  </r>
  <r>
    <s v="SAVEA"/>
    <s v="Save-a-lot Markets"/>
    <x v="25"/>
    <x v="0"/>
    <n v="9"/>
    <x v="4"/>
    <n v="10714"/>
    <x v="161"/>
    <d v="2012-09-12T00:00:00"/>
    <x v="139"/>
    <n v="3"/>
    <x v="1"/>
    <n v="47"/>
    <s v="Zaanse koeken"/>
    <n v="47.5"/>
    <n v="57"/>
    <n v="2707.5"/>
    <n v="-0.02"/>
    <n v="2761.65"/>
    <n v="22.0932"/>
    <n v="-54.150000000000091"/>
  </r>
  <r>
    <s v="SAVEA"/>
    <s v="Save-a-lot Markets"/>
    <x v="25"/>
    <x v="0"/>
    <n v="9"/>
    <x v="4"/>
    <n v="10714"/>
    <x v="161"/>
    <d v="2012-09-12T00:00:00"/>
    <x v="139"/>
    <n v="5"/>
    <x v="4"/>
    <n v="56"/>
    <s v="Gnocchi di nonna Alice"/>
    <n v="190"/>
    <n v="95"/>
    <n v="18050"/>
    <n v="0.08"/>
    <n v="16606"/>
    <n v="431.75599999999997"/>
    <n v="1444"/>
  </r>
  <r>
    <s v="SAVEA"/>
    <s v="Save-a-lot Markets"/>
    <x v="25"/>
    <x v="0"/>
    <n v="9"/>
    <x v="4"/>
    <n v="10714"/>
    <x v="161"/>
    <d v="2012-09-12T00:00:00"/>
    <x v="139"/>
    <n v="8"/>
    <x v="3"/>
    <n v="58"/>
    <s v="Escargots de Bourgogne"/>
    <n v="66.25"/>
    <n v="95"/>
    <n v="6293.75"/>
    <n v="0.15"/>
    <n v="5349.6875"/>
    <n v="160.49062499999999"/>
    <n v="944.0625"/>
  </r>
  <r>
    <s v="BONAP"/>
    <s v="Bon app'"/>
    <x v="1"/>
    <x v="1"/>
    <n v="3"/>
    <x v="6"/>
    <n v="10715"/>
    <x v="162"/>
    <d v="2012-08-30T00:00:00"/>
    <x v="136"/>
    <n v="8"/>
    <x v="3"/>
    <n v="10"/>
    <s v="Ikura"/>
    <n v="155"/>
    <n v="93"/>
    <n v="14415"/>
    <n v="-0.03"/>
    <n v="14847.45"/>
    <n v="282.10154999999997"/>
    <n v="-432.45000000000073"/>
  </r>
  <r>
    <s v="BONAP"/>
    <s v="Bon app'"/>
    <x v="1"/>
    <x v="1"/>
    <n v="3"/>
    <x v="6"/>
    <n v="10715"/>
    <x v="162"/>
    <d v="2012-08-30T00:00:00"/>
    <x v="136"/>
    <n v="4"/>
    <x v="6"/>
    <n v="71"/>
    <s v="Fløtemysost"/>
    <n v="107.5"/>
    <n v="11"/>
    <n v="1182.5"/>
    <n v="0.2"/>
    <n v="946"/>
    <n v="17.027999999999999"/>
    <n v="236.5"/>
  </r>
  <r>
    <s v="RANCH"/>
    <s v="Rancho grande"/>
    <x v="30"/>
    <x v="14"/>
    <n v="5"/>
    <x v="1"/>
    <n v="10716"/>
    <x v="163"/>
    <d v="2012-09-14T00:00:00"/>
    <x v="139"/>
    <n v="3"/>
    <x v="1"/>
    <n v="21"/>
    <s v="Sir Rodney's Scones"/>
    <n v="50"/>
    <n v="33"/>
    <n v="1650"/>
    <n v="0.13"/>
    <n v="1435.5"/>
    <n v="35.887500000000003"/>
    <n v="214.5"/>
  </r>
  <r>
    <s v="RANCH"/>
    <s v="Rancho grande"/>
    <x v="30"/>
    <x v="14"/>
    <n v="5"/>
    <x v="1"/>
    <n v="10716"/>
    <x v="163"/>
    <d v="2012-09-14T00:00:00"/>
    <x v="139"/>
    <n v="7"/>
    <x v="5"/>
    <n v="51"/>
    <s v="Manjimup Dried Apples"/>
    <n v="265"/>
    <n v="60"/>
    <n v="15900"/>
    <n v="0.08"/>
    <n v="14628"/>
    <n v="73.14"/>
    <n v="1272"/>
  </r>
  <r>
    <s v="RANCH"/>
    <s v="Rancho grande"/>
    <x v="30"/>
    <x v="14"/>
    <n v="5"/>
    <x v="1"/>
    <n v="10716"/>
    <x v="163"/>
    <d v="2012-09-14T00:00:00"/>
    <x v="139"/>
    <n v="2"/>
    <x v="2"/>
    <n v="61"/>
    <s v="Sirop d'érable"/>
    <n v="142.5"/>
    <n v="17"/>
    <n v="2422.5"/>
    <n v="0.05"/>
    <n v="2301.375"/>
    <n v="39.123375000000003"/>
    <n v="121.125"/>
  </r>
  <r>
    <s v="FRANK"/>
    <s v="Messaoui Père &amp; Fils"/>
    <x v="15"/>
    <x v="8"/>
    <n v="7"/>
    <x v="0"/>
    <n v="10717"/>
    <x v="163"/>
    <d v="2012-09-14T00:00:00"/>
    <x v="136"/>
    <n v="3"/>
    <x v="1"/>
    <n v="21"/>
    <s v="Sir Rodney's Scones"/>
    <n v="50"/>
    <n v="57"/>
    <n v="2850"/>
    <n v="0.08"/>
    <n v="2622"/>
    <n v="2.6219999999999999"/>
    <n v="228"/>
  </r>
  <r>
    <s v="FRANK"/>
    <s v="Messaoui Père &amp; Fils"/>
    <x v="15"/>
    <x v="8"/>
    <n v="7"/>
    <x v="0"/>
    <n v="10717"/>
    <x v="163"/>
    <d v="2012-09-14T00:00:00"/>
    <x v="136"/>
    <n v="6"/>
    <x v="7"/>
    <n v="54"/>
    <s v="Tourtière"/>
    <n v="37.25"/>
    <n v="93"/>
    <n v="3464.25"/>
    <n v="0.13"/>
    <n v="3013.8975"/>
    <n v="75.347437499999998"/>
    <n v="450.35249999999996"/>
  </r>
  <r>
    <s v="FRANK"/>
    <s v="Messaoui Père &amp; Fils"/>
    <x v="15"/>
    <x v="8"/>
    <n v="7"/>
    <x v="0"/>
    <n v="10717"/>
    <x v="163"/>
    <d v="2012-09-14T00:00:00"/>
    <x v="136"/>
    <n v="4"/>
    <x v="6"/>
    <n v="69"/>
    <s v="Gudbrandsdalsost"/>
    <n v="180"/>
    <n v="39"/>
    <n v="7020"/>
    <n v="0.2"/>
    <n v="5616"/>
    <n v="117.93600000000001"/>
    <n v="1404"/>
  </r>
  <r>
    <s v="KOENE"/>
    <s v="Belaid SAS"/>
    <x v="15"/>
    <x v="8"/>
    <n v="7"/>
    <x v="0"/>
    <n v="10718"/>
    <x v="164"/>
    <d v="2012-09-17T00:00:00"/>
    <x v="136"/>
    <n v="4"/>
    <x v="6"/>
    <n v="12"/>
    <s v="Queso Manchego La Pastora"/>
    <n v="190"/>
    <n v="15"/>
    <n v="2850"/>
    <n v="0.01"/>
    <n v="2821.5"/>
    <n v="50.786999999999999"/>
    <n v="28.5"/>
  </r>
  <r>
    <s v="KOENE"/>
    <s v="Belaid SAS"/>
    <x v="15"/>
    <x v="8"/>
    <n v="7"/>
    <x v="0"/>
    <n v="10718"/>
    <x v="164"/>
    <d v="2012-09-17T00:00:00"/>
    <x v="136"/>
    <n v="3"/>
    <x v="1"/>
    <n v="16"/>
    <s v="Pavlova"/>
    <n v="87.25"/>
    <n v="29"/>
    <n v="2530.25"/>
    <n v="-0.02"/>
    <n v="2580.855"/>
    <n v="30.970260000000003"/>
    <n v="-50.605000000000018"/>
  </r>
  <r>
    <s v="KOENE"/>
    <s v="Belaid SAS"/>
    <x v="15"/>
    <x v="8"/>
    <n v="7"/>
    <x v="0"/>
    <n v="10718"/>
    <x v="164"/>
    <d v="2012-09-17T00:00:00"/>
    <x v="136"/>
    <n v="8"/>
    <x v="3"/>
    <n v="36"/>
    <s v="Inlagd Sill"/>
    <n v="95"/>
    <n v="48"/>
    <n v="4560"/>
    <n v="0.09"/>
    <n v="4149.6000000000004"/>
    <n v="112.03920000000001"/>
    <n v="410.39999999999964"/>
  </r>
  <r>
    <s v="KOENE"/>
    <s v="Belaid SAS"/>
    <x v="15"/>
    <x v="8"/>
    <n v="7"/>
    <x v="0"/>
    <n v="10718"/>
    <x v="164"/>
    <d v="2012-09-17T00:00:00"/>
    <x v="136"/>
    <n v="3"/>
    <x v="1"/>
    <n v="62"/>
    <s v="Tarte au sucre"/>
    <n v="246.5"/>
    <n v="45"/>
    <n v="11092.5"/>
    <n v="0.1"/>
    <n v="9983.25"/>
    <n v="169.71525"/>
    <n v="1109.25"/>
  </r>
  <r>
    <s v="LETSS"/>
    <s v="Let's Stop N Shop"/>
    <x v="45"/>
    <x v="0"/>
    <n v="4"/>
    <x v="3"/>
    <n v="10719"/>
    <x v="164"/>
    <d v="2012-09-17T00:00:00"/>
    <x v="134"/>
    <n v="8"/>
    <x v="3"/>
    <n v="18"/>
    <s v="Carnarvon Tigers"/>
    <n v="312.5"/>
    <n v="4"/>
    <n v="1250"/>
    <n v="0.17"/>
    <n v="1037.5"/>
    <n v="14.525"/>
    <n v="212.5"/>
  </r>
  <r>
    <s v="LETSS"/>
    <s v="Let's Stop N Shop"/>
    <x v="45"/>
    <x v="0"/>
    <n v="4"/>
    <x v="3"/>
    <n v="10719"/>
    <x v="164"/>
    <d v="2012-09-17T00:00:00"/>
    <x v="134"/>
    <n v="8"/>
    <x v="3"/>
    <n v="30"/>
    <s v="Nord-Ost Matjeshering"/>
    <n v="129.44999999999999"/>
    <n v="27"/>
    <n v="3495.1499999999996"/>
    <n v="0.17"/>
    <n v="2900.9744999999994"/>
    <n v="101.53410749999999"/>
    <n v="594.17550000000028"/>
  </r>
  <r>
    <s v="LETSS"/>
    <s v="Let's Stop N Shop"/>
    <x v="45"/>
    <x v="0"/>
    <n v="4"/>
    <x v="3"/>
    <n v="10719"/>
    <x v="164"/>
    <d v="2012-09-17T00:00:00"/>
    <x v="134"/>
    <n v="6"/>
    <x v="7"/>
    <n v="54"/>
    <s v="Tourtière"/>
    <n v="37.25"/>
    <n v="62"/>
    <n v="2309.5"/>
    <n v="0.14000000000000001"/>
    <n v="1986.17"/>
    <n v="69.515950000000004"/>
    <n v="323.32999999999993"/>
  </r>
  <r>
    <s v="QUEDE"/>
    <s v="Que Delícia"/>
    <x v="11"/>
    <x v="7"/>
    <n v="4"/>
    <x v="3"/>
    <n v="10720"/>
    <x v="165"/>
    <d v="2012-09-04T00:00:00"/>
    <x v="134"/>
    <n v="1"/>
    <x v="0"/>
    <n v="35"/>
    <s v="Steeleye Stout"/>
    <n v="90"/>
    <n v="10"/>
    <n v="900"/>
    <n v="0.15"/>
    <n v="765"/>
    <n v="10.71"/>
    <n v="135"/>
  </r>
  <r>
    <s v="QUEDE"/>
    <s v="Que Delícia"/>
    <x v="11"/>
    <x v="7"/>
    <n v="4"/>
    <x v="3"/>
    <n v="10720"/>
    <x v="165"/>
    <d v="2012-09-04T00:00:00"/>
    <x v="134"/>
    <n v="4"/>
    <x v="6"/>
    <n v="71"/>
    <s v="Fløtemysost"/>
    <n v="107.5"/>
    <n v="71"/>
    <n v="7632.5"/>
    <n v="0.12"/>
    <n v="6716.6"/>
    <n v="188.06480000000002"/>
    <n v="915.89999999999964"/>
  </r>
  <r>
    <s v="QUICK"/>
    <s v="Bensaïd SA"/>
    <x v="27"/>
    <x v="8"/>
    <n v="9"/>
    <x v="4"/>
    <n v="10721"/>
    <x v="166"/>
    <d v="2012-09-19T00:00:00"/>
    <x v="137"/>
    <n v="2"/>
    <x v="2"/>
    <n v="44"/>
    <s v="Gula Malacca"/>
    <n v="97.25"/>
    <n v="89"/>
    <n v="8655.25"/>
    <n v="0.08"/>
    <n v="7962.83"/>
    <n v="214.99641"/>
    <n v="692.42000000000007"/>
  </r>
  <r>
    <s v="SAVEA"/>
    <s v="Save-a-lot Markets"/>
    <x v="25"/>
    <x v="0"/>
    <n v="4"/>
    <x v="3"/>
    <n v="10722"/>
    <x v="166"/>
    <d v="2012-10-03T00:00:00"/>
    <x v="140"/>
    <n v="1"/>
    <x v="0"/>
    <n v="2"/>
    <s v="Chang"/>
    <n v="95"/>
    <n v="31"/>
    <n v="2945"/>
    <n v="0.18"/>
    <n v="2414.9"/>
    <n v="67.617199999999997"/>
    <n v="530.09999999999991"/>
  </r>
  <r>
    <s v="SAVEA"/>
    <s v="Save-a-lot Markets"/>
    <x v="25"/>
    <x v="0"/>
    <n v="4"/>
    <x v="3"/>
    <n v="10722"/>
    <x v="166"/>
    <d v="2012-10-03T00:00:00"/>
    <x v="140"/>
    <n v="4"/>
    <x v="6"/>
    <n v="31"/>
    <s v="Gorgonzola Telino"/>
    <n v="62.5"/>
    <n v="42"/>
    <n v="2625"/>
    <n v="0.12"/>
    <n v="2310"/>
    <n v="80.849999999999994"/>
    <n v="315"/>
  </r>
  <r>
    <s v="SAVEA"/>
    <s v="Save-a-lot Markets"/>
    <x v="25"/>
    <x v="0"/>
    <n v="4"/>
    <x v="3"/>
    <n v="10722"/>
    <x v="166"/>
    <d v="2012-10-03T00:00:00"/>
    <x v="140"/>
    <n v="3"/>
    <x v="1"/>
    <n v="68"/>
    <s v="Scottish Longbreads"/>
    <n v="62.5"/>
    <n v="53"/>
    <n v="3312.5"/>
    <n v="0.09"/>
    <n v="3014.375"/>
    <n v="42.201250000000002"/>
    <n v="298.125"/>
  </r>
  <r>
    <s v="SAVEA"/>
    <s v="Save-a-lot Markets"/>
    <x v="25"/>
    <x v="0"/>
    <n v="4"/>
    <x v="3"/>
    <n v="10722"/>
    <x v="166"/>
    <d v="2012-10-03T00:00:00"/>
    <x v="140"/>
    <n v="1"/>
    <x v="0"/>
    <n v="75"/>
    <s v="Rhönbräu Klosterbier"/>
    <n v="38.75"/>
    <n v="82"/>
    <n v="3177.5"/>
    <n v="0.17"/>
    <n v="2637.3249999999998"/>
    <n v="23.735924999999998"/>
    <n v="540.17500000000018"/>
  </r>
  <r>
    <s v="WHITC"/>
    <s v="White Clover Markets"/>
    <x v="0"/>
    <x v="0"/>
    <n v="3"/>
    <x v="6"/>
    <n v="10723"/>
    <x v="167"/>
    <d v="2012-09-20T00:00:00"/>
    <x v="141"/>
    <n v="3"/>
    <x v="1"/>
    <n v="26"/>
    <s v="Gumbär Gummibärchen"/>
    <n v="156.15"/>
    <n v="7"/>
    <n v="1093.05"/>
    <n v="0.05"/>
    <n v="1038.3974999999998"/>
    <n v="10.383974999999998"/>
    <n v="54.652500000000146"/>
  </r>
  <r>
    <s v="MEREP"/>
    <s v="Mère Paillarde"/>
    <x v="24"/>
    <x v="10"/>
    <n v="4"/>
    <x v="3"/>
    <n v="10724"/>
    <x v="167"/>
    <d v="2012-10-04T00:00:00"/>
    <x v="134"/>
    <n v="8"/>
    <x v="3"/>
    <n v="10"/>
    <s v="Ikura"/>
    <n v="155"/>
    <n v="49"/>
    <n v="7595"/>
    <n v="0.03"/>
    <n v="7367.15"/>
    <n v="176.81159999999997"/>
    <n v="227.85000000000036"/>
  </r>
  <r>
    <s v="MEREP"/>
    <s v="Mère Paillarde"/>
    <x v="24"/>
    <x v="10"/>
    <n v="4"/>
    <x v="3"/>
    <n v="10724"/>
    <x v="167"/>
    <d v="2012-10-04T00:00:00"/>
    <x v="134"/>
    <n v="2"/>
    <x v="2"/>
    <n v="61"/>
    <s v="Sirop d'érable"/>
    <n v="142.5"/>
    <n v="73"/>
    <n v="10402.5"/>
    <n v="0"/>
    <n v="10402.5"/>
    <n v="20.805"/>
    <n v="0"/>
  </r>
  <r>
    <s v="FAMIA"/>
    <s v="Familia Arquibaldo"/>
    <x v="14"/>
    <x v="7"/>
    <n v="5"/>
    <x v="1"/>
    <n v="10725"/>
    <x v="168"/>
    <d v="2012-09-21T00:00:00"/>
    <x v="134"/>
    <n v="8"/>
    <x v="3"/>
    <n v="41"/>
    <s v="Jack's New England Clam Chowder"/>
    <n v="48.25"/>
    <n v="5"/>
    <n v="241.25"/>
    <n v="-0.03"/>
    <n v="248.48750000000001"/>
    <n v="7.4546250000000001"/>
    <n v="-7.2375000000000114"/>
  </r>
  <r>
    <s v="FAMIA"/>
    <s v="Familia Arquibaldo"/>
    <x v="14"/>
    <x v="7"/>
    <n v="5"/>
    <x v="1"/>
    <n v="10725"/>
    <x v="168"/>
    <d v="2012-09-21T00:00:00"/>
    <x v="134"/>
    <n v="5"/>
    <x v="4"/>
    <n v="52"/>
    <s v="Filo Mix"/>
    <n v="35"/>
    <n v="44"/>
    <n v="1540"/>
    <n v="0.16"/>
    <n v="1293.5999999999999"/>
    <n v="31.046399999999998"/>
    <n v="246.40000000000009"/>
  </r>
  <r>
    <s v="FAMIA"/>
    <s v="Familia Arquibaldo"/>
    <x v="14"/>
    <x v="7"/>
    <n v="5"/>
    <x v="1"/>
    <n v="10725"/>
    <x v="168"/>
    <d v="2012-09-21T00:00:00"/>
    <x v="134"/>
    <n v="6"/>
    <x v="7"/>
    <n v="55"/>
    <s v="Pâté chinois"/>
    <n v="120"/>
    <n v="48"/>
    <n v="5760"/>
    <n v="0.09"/>
    <n v="5241.6000000000004"/>
    <n v="120.55680000000001"/>
    <n v="518.39999999999964"/>
  </r>
  <r>
    <s v="EASTC"/>
    <s v="Eastern Connection"/>
    <x v="2"/>
    <x v="2"/>
    <n v="5"/>
    <x v="1"/>
    <n v="10726"/>
    <x v="169"/>
    <d v="2012-09-10T00:00:00"/>
    <x v="142"/>
    <n v="2"/>
    <x v="2"/>
    <n v="4"/>
    <s v="Chef Anton's Cajun Seasoning"/>
    <n v="110"/>
    <n v="71"/>
    <n v="7810"/>
    <n v="0.18"/>
    <n v="6404.2000000000007"/>
    <n v="76.850400000000008"/>
    <n v="1405.7999999999993"/>
  </r>
  <r>
    <s v="EASTC"/>
    <s v="Eastern Connection"/>
    <x v="2"/>
    <x v="2"/>
    <n v="5"/>
    <x v="1"/>
    <n v="10726"/>
    <x v="169"/>
    <d v="2012-09-10T00:00:00"/>
    <x v="142"/>
    <n v="4"/>
    <x v="6"/>
    <n v="11"/>
    <s v="Queso Cabrales"/>
    <n v="105"/>
    <n v="92"/>
    <n v="9660"/>
    <n v="0.19"/>
    <n v="7824.6"/>
    <n v="250.38720000000001"/>
    <n v="1835.3999999999996"/>
  </r>
  <r>
    <s v="REGGC"/>
    <s v="Reggiani Caseifici"/>
    <x v="41"/>
    <x v="19"/>
    <n v="1"/>
    <x v="2"/>
    <n v="10727"/>
    <x v="169"/>
    <d v="2012-09-24T00:00:00"/>
    <x v="142"/>
    <n v="6"/>
    <x v="7"/>
    <n v="17"/>
    <s v="Alice Mutton"/>
    <n v="195"/>
    <n v="55"/>
    <n v="10725"/>
    <n v="0.1"/>
    <n v="9652.5"/>
    <n v="193.05"/>
    <n v="1072.5"/>
  </r>
  <r>
    <s v="REGGC"/>
    <s v="Reggiani Caseifici"/>
    <x v="41"/>
    <x v="19"/>
    <n v="1"/>
    <x v="2"/>
    <n v="10727"/>
    <x v="169"/>
    <d v="2012-09-24T00:00:00"/>
    <x v="142"/>
    <n v="5"/>
    <x v="4"/>
    <n v="56"/>
    <s v="Gnocchi di nonna Alice"/>
    <n v="190"/>
    <n v="21"/>
    <n v="3990"/>
    <n v="0.19"/>
    <n v="3231.9"/>
    <n v="58.174200000000006"/>
    <n v="758.09999999999991"/>
  </r>
  <r>
    <s v="REGGC"/>
    <s v="Reggiani Caseifici"/>
    <x v="41"/>
    <x v="19"/>
    <n v="1"/>
    <x v="2"/>
    <n v="10727"/>
    <x v="169"/>
    <d v="2012-09-24T00:00:00"/>
    <x v="142"/>
    <n v="4"/>
    <x v="6"/>
    <n v="59"/>
    <s v="Raclette Courdavault"/>
    <n v="275"/>
    <n v="9"/>
    <n v="2475"/>
    <n v="0.12"/>
    <n v="2178"/>
    <n v="30.492000000000001"/>
    <n v="297"/>
  </r>
  <r>
    <s v="QUEEN"/>
    <s v="Queen Cozinha"/>
    <x v="14"/>
    <x v="7"/>
    <n v="5"/>
    <x v="1"/>
    <n v="10728"/>
    <x v="170"/>
    <d v="2012-09-25T00:00:00"/>
    <x v="143"/>
    <n v="8"/>
    <x v="3"/>
    <n v="30"/>
    <s v="Nord-Ost Matjeshering"/>
    <n v="129.44999999999999"/>
    <n v="42"/>
    <n v="5436.9"/>
    <n v="0.17"/>
    <n v="4512.6269999999995"/>
    <n v="90.252539999999996"/>
    <n v="924.27300000000014"/>
  </r>
  <r>
    <s v="QUEEN"/>
    <s v="Queen Cozinha"/>
    <x v="14"/>
    <x v="7"/>
    <n v="5"/>
    <x v="1"/>
    <n v="10728"/>
    <x v="170"/>
    <d v="2012-09-25T00:00:00"/>
    <x v="143"/>
    <n v="8"/>
    <x v="3"/>
    <n v="40"/>
    <s v="Boston Crab Meat"/>
    <n v="92"/>
    <n v="34"/>
    <n v="3128"/>
    <n v="0.14000000000000001"/>
    <n v="2690.08"/>
    <n v="13.4504"/>
    <n v="437.92000000000007"/>
  </r>
  <r>
    <s v="QUEEN"/>
    <s v="Queen Cozinha"/>
    <x v="14"/>
    <x v="7"/>
    <n v="5"/>
    <x v="1"/>
    <n v="10728"/>
    <x v="170"/>
    <d v="2012-09-25T00:00:00"/>
    <x v="143"/>
    <n v="6"/>
    <x v="7"/>
    <n v="55"/>
    <s v="Pâté chinois"/>
    <n v="120"/>
    <n v="48"/>
    <n v="5760"/>
    <n v="0.03"/>
    <n v="5587.2"/>
    <n v="94.982399999999998"/>
    <n v="172.80000000000018"/>
  </r>
  <r>
    <s v="QUEEN"/>
    <s v="Queen Cozinha"/>
    <x v="14"/>
    <x v="7"/>
    <n v="5"/>
    <x v="1"/>
    <n v="10728"/>
    <x v="170"/>
    <d v="2012-09-25T00:00:00"/>
    <x v="143"/>
    <n v="4"/>
    <x v="6"/>
    <n v="60"/>
    <s v="Camembert Pierrot"/>
    <n v="170"/>
    <n v="49"/>
    <n v="8330"/>
    <n v="0.18"/>
    <n v="6830.6"/>
    <n v="81.967200000000005"/>
    <n v="1499.3999999999996"/>
  </r>
  <r>
    <s v="LINOD"/>
    <s v="LINO-Delicateses"/>
    <x v="13"/>
    <x v="5"/>
    <n v="4"/>
    <x v="3"/>
    <n v="10729"/>
    <x v="170"/>
    <d v="2012-10-09T00:00:00"/>
    <x v="144"/>
    <n v="1"/>
    <x v="0"/>
    <n v="1"/>
    <s v="Chai"/>
    <n v="90"/>
    <n v="72"/>
    <n v="6480"/>
    <n v="7.0000000000000007E-2"/>
    <n v="6026.4"/>
    <n v="66.290399999999991"/>
    <n v="453.60000000000036"/>
  </r>
  <r>
    <s v="LINOD"/>
    <s v="LINO-Delicateses"/>
    <x v="13"/>
    <x v="5"/>
    <n v="4"/>
    <x v="3"/>
    <n v="10729"/>
    <x v="170"/>
    <d v="2012-10-09T00:00:00"/>
    <x v="144"/>
    <n v="3"/>
    <x v="1"/>
    <n v="21"/>
    <s v="Sir Rodney's Scones"/>
    <n v="50"/>
    <n v="45"/>
    <n v="2250"/>
    <n v="-0.03"/>
    <n v="2317.5"/>
    <n v="48.667499999999997"/>
    <n v="-67.5"/>
  </r>
  <r>
    <s v="LINOD"/>
    <s v="LINO-Delicateses"/>
    <x v="13"/>
    <x v="5"/>
    <n v="4"/>
    <x v="3"/>
    <n v="10729"/>
    <x v="170"/>
    <d v="2012-10-09T00:00:00"/>
    <x v="144"/>
    <n v="3"/>
    <x v="1"/>
    <n v="50"/>
    <s v="Valkoinen suklaa"/>
    <n v="81.25"/>
    <n v="14"/>
    <n v="1137.5"/>
    <n v="0.09"/>
    <n v="1035.125"/>
    <n v="15.526875"/>
    <n v="102.375"/>
  </r>
  <r>
    <s v="BONAP"/>
    <s v="Bon app'"/>
    <x v="1"/>
    <x v="1"/>
    <n v="9"/>
    <x v="4"/>
    <n v="10730"/>
    <x v="171"/>
    <d v="2012-09-26T00:00:00"/>
    <x v="144"/>
    <n v="3"/>
    <x v="1"/>
    <n v="16"/>
    <s v="Pavlova"/>
    <n v="87.25"/>
    <n v="49"/>
    <n v="4275.25"/>
    <n v="0.05"/>
    <n v="4061.4874999999997"/>
    <n v="36.553387499999999"/>
    <n v="213.76250000000027"/>
  </r>
  <r>
    <s v="BONAP"/>
    <s v="Bon app'"/>
    <x v="1"/>
    <x v="1"/>
    <n v="9"/>
    <x v="4"/>
    <n v="10730"/>
    <x v="171"/>
    <d v="2012-09-26T00:00:00"/>
    <x v="144"/>
    <n v="4"/>
    <x v="6"/>
    <n v="31"/>
    <s v="Gorgonzola Telino"/>
    <n v="62.5"/>
    <n v="27"/>
    <n v="1687.5"/>
    <n v="0.12"/>
    <n v="1485"/>
    <n v="13.365"/>
    <n v="202.5"/>
  </r>
  <r>
    <s v="BONAP"/>
    <s v="Bon app'"/>
    <x v="1"/>
    <x v="1"/>
    <n v="9"/>
    <x v="4"/>
    <n v="10730"/>
    <x v="171"/>
    <d v="2012-09-26T00:00:00"/>
    <x v="144"/>
    <n v="2"/>
    <x v="2"/>
    <n v="65"/>
    <s v="Louisiana Fiery Hot Pepper Sauce"/>
    <n v="105.25"/>
    <n v="28"/>
    <n v="2947"/>
    <n v="-0.02"/>
    <n v="3005.94"/>
    <n v="9.0178200000000004"/>
    <n v="-58.940000000000055"/>
  </r>
  <r>
    <s v="CHOPS"/>
    <s v="Chop-suey Chinese"/>
    <x v="28"/>
    <x v="12"/>
    <n v="8"/>
    <x v="8"/>
    <n v="10731"/>
    <x v="172"/>
    <d v="2012-09-27T00:00:00"/>
    <x v="144"/>
    <n v="3"/>
    <x v="1"/>
    <n v="21"/>
    <s v="Sir Rodney's Scones"/>
    <n v="50"/>
    <n v="32"/>
    <n v="1600"/>
    <n v="0.1"/>
    <n v="1440"/>
    <n v="23.04"/>
    <n v="160"/>
  </r>
  <r>
    <s v="CHOPS"/>
    <s v="Chop-suey Chinese"/>
    <x v="28"/>
    <x v="12"/>
    <n v="8"/>
    <x v="8"/>
    <n v="10731"/>
    <x v="172"/>
    <d v="2012-09-27T00:00:00"/>
    <x v="144"/>
    <n v="7"/>
    <x v="5"/>
    <n v="51"/>
    <s v="Manjimup Dried Apples"/>
    <n v="265"/>
    <n v="62"/>
    <n v="16430"/>
    <n v="0.01"/>
    <n v="16265.7"/>
    <n v="162.65700000000001"/>
    <n v="164.29999999999927"/>
  </r>
  <r>
    <s v="BONAP"/>
    <s v="Bon app'"/>
    <x v="1"/>
    <x v="1"/>
    <n v="3"/>
    <x v="6"/>
    <n v="10732"/>
    <x v="172"/>
    <d v="2012-09-27T00:00:00"/>
    <x v="131"/>
    <n v="1"/>
    <x v="0"/>
    <n v="76"/>
    <s v="Lakkalikööri"/>
    <n v="90"/>
    <n v="37"/>
    <n v="3330"/>
    <n v="0.18"/>
    <n v="2730.6000000000004"/>
    <n v="5.4612000000000007"/>
    <n v="599.39999999999964"/>
  </r>
  <r>
    <s v="BERGS"/>
    <s v="Berglunds snabbköp"/>
    <x v="31"/>
    <x v="15"/>
    <n v="7"/>
    <x v="0"/>
    <n v="10733"/>
    <x v="173"/>
    <d v="2012-09-28T00:00:00"/>
    <x v="145"/>
    <n v="7"/>
    <x v="5"/>
    <n v="14"/>
    <s v="Tofu"/>
    <n v="116.25"/>
    <n v="50"/>
    <n v="5812.5"/>
    <n v="-0.02"/>
    <n v="5928.75"/>
    <n v="77.073750000000004"/>
    <n v="-116.25"/>
  </r>
  <r>
    <s v="BERGS"/>
    <s v="Berglunds snabbköp"/>
    <x v="31"/>
    <x v="15"/>
    <n v="7"/>
    <x v="0"/>
    <n v="10733"/>
    <x v="173"/>
    <d v="2012-09-28T00:00:00"/>
    <x v="145"/>
    <n v="7"/>
    <x v="5"/>
    <n v="28"/>
    <s v="Rössle Sauerkraut"/>
    <n v="228"/>
    <n v="3"/>
    <n v="684"/>
    <n v="-0.01"/>
    <n v="690.84"/>
    <n v="7.5992400000000009"/>
    <n v="-6.8400000000000318"/>
  </r>
  <r>
    <s v="BERGS"/>
    <s v="Berglunds snabbköp"/>
    <x v="31"/>
    <x v="15"/>
    <n v="7"/>
    <x v="0"/>
    <n v="10733"/>
    <x v="173"/>
    <d v="2012-09-28T00:00:00"/>
    <x v="145"/>
    <n v="5"/>
    <x v="4"/>
    <n v="52"/>
    <s v="Filo Mix"/>
    <n v="35"/>
    <n v="29"/>
    <n v="1015"/>
    <n v="0.08"/>
    <n v="933.80000000000007"/>
    <n v="10.271800000000001"/>
    <n v="81.199999999999932"/>
  </r>
  <r>
    <s v="GOURL"/>
    <s v="Gourmet Lanchonetes"/>
    <x v="55"/>
    <x v="7"/>
    <n v="1"/>
    <x v="2"/>
    <n v="10734"/>
    <x v="173"/>
    <d v="2012-09-28T00:00:00"/>
    <x v="146"/>
    <n v="2"/>
    <x v="2"/>
    <n v="6"/>
    <s v="Grandma's Boysenberry Spread"/>
    <n v="125"/>
    <n v="86"/>
    <n v="10750"/>
    <n v="0.15"/>
    <n v="9137.5"/>
    <n v="264.98750000000001"/>
    <n v="1612.5"/>
  </r>
  <r>
    <s v="GOURL"/>
    <s v="Gourmet Lanchonetes"/>
    <x v="55"/>
    <x v="7"/>
    <n v="1"/>
    <x v="2"/>
    <n v="10734"/>
    <x v="173"/>
    <d v="2012-09-28T00:00:00"/>
    <x v="146"/>
    <n v="8"/>
    <x v="3"/>
    <n v="30"/>
    <s v="Nord-Ost Matjeshering"/>
    <n v="129.44999999999999"/>
    <n v="71"/>
    <n v="9190.9499999999989"/>
    <n v="-0.01"/>
    <n v="9282.8594999999987"/>
    <n v="55.69715699999999"/>
    <n v="-91.909499999999753"/>
  </r>
  <r>
    <s v="GOURL"/>
    <s v="Gourmet Lanchonetes"/>
    <x v="55"/>
    <x v="7"/>
    <n v="1"/>
    <x v="2"/>
    <n v="10734"/>
    <x v="173"/>
    <d v="2012-09-28T00:00:00"/>
    <x v="146"/>
    <n v="1"/>
    <x v="0"/>
    <n v="76"/>
    <s v="Lakkalikööri"/>
    <n v="90"/>
    <n v="37"/>
    <n v="3330"/>
    <n v="0.01"/>
    <n v="3296.7"/>
    <n v="92.307599999999994"/>
    <n v="33.300000000000182"/>
  </r>
  <r>
    <s v="LETSS"/>
    <s v="Let's Stop N Shop"/>
    <x v="45"/>
    <x v="0"/>
    <n v="6"/>
    <x v="7"/>
    <n v="10735"/>
    <x v="174"/>
    <d v="2012-10-01T00:00:00"/>
    <x v="147"/>
    <n v="2"/>
    <x v="2"/>
    <n v="61"/>
    <s v="Sirop d'érable"/>
    <n v="142.5"/>
    <n v="38"/>
    <n v="5415"/>
    <n v="0.14000000000000001"/>
    <n v="4656.8999999999996"/>
    <n v="55.882799999999996"/>
    <n v="758.10000000000036"/>
  </r>
  <r>
    <s v="LETSS"/>
    <s v="Let's Stop N Shop"/>
    <x v="45"/>
    <x v="0"/>
    <n v="6"/>
    <x v="7"/>
    <n v="10735"/>
    <x v="174"/>
    <d v="2012-10-01T00:00:00"/>
    <x v="147"/>
    <n v="2"/>
    <x v="2"/>
    <n v="77"/>
    <s v="Original Frankfurter grüne Soße"/>
    <n v="65"/>
    <n v="10"/>
    <n v="650"/>
    <n v="-0.02"/>
    <n v="663"/>
    <n v="10.608000000000001"/>
    <n v="-13"/>
  </r>
  <r>
    <s v="HUNGO"/>
    <s v="Hungry Owl All-Night Grocers"/>
    <x v="23"/>
    <x v="11"/>
    <n v="2"/>
    <x v="5"/>
    <n v="10736"/>
    <x v="175"/>
    <d v="2012-10-02T00:00:00"/>
    <x v="147"/>
    <n v="2"/>
    <x v="2"/>
    <n v="65"/>
    <s v="Louisiana Fiery Hot Pepper Sauce"/>
    <n v="105.25"/>
    <n v="96"/>
    <n v="10104"/>
    <n v="0.09"/>
    <n v="9194.64"/>
    <n v="303.42311999999998"/>
    <n v="909.36000000000058"/>
  </r>
  <r>
    <s v="HUNGO"/>
    <s v="Hungry Owl All-Night Grocers"/>
    <x v="23"/>
    <x v="11"/>
    <n v="2"/>
    <x v="5"/>
    <n v="10736"/>
    <x v="175"/>
    <d v="2012-10-02T00:00:00"/>
    <x v="147"/>
    <n v="1"/>
    <x v="0"/>
    <n v="75"/>
    <s v="Rhönbräu Klosterbier"/>
    <n v="38.75"/>
    <n v="39"/>
    <n v="1511.25"/>
    <n v="0.08"/>
    <n v="1390.3500000000001"/>
    <n v="30.587700000000005"/>
    <n v="120.89999999999986"/>
  </r>
  <r>
    <s v="VINET"/>
    <s v="Vins et alcools Chevalier"/>
    <x v="57"/>
    <x v="1"/>
    <n v="1"/>
    <x v="2"/>
    <n v="10737"/>
    <x v="175"/>
    <d v="2012-10-02T00:00:00"/>
    <x v="132"/>
    <n v="8"/>
    <x v="3"/>
    <n v="13"/>
    <s v="Konbu"/>
    <n v="30"/>
    <n v="83"/>
    <n v="2490"/>
    <n v="0.14000000000000001"/>
    <n v="2141.4"/>
    <n v="17.1312"/>
    <n v="348.59999999999991"/>
  </r>
  <r>
    <s v="VINET"/>
    <s v="Vins et alcools Chevalier"/>
    <x v="57"/>
    <x v="1"/>
    <n v="1"/>
    <x v="2"/>
    <n v="10737"/>
    <x v="175"/>
    <d v="2012-10-02T00:00:00"/>
    <x v="132"/>
    <n v="8"/>
    <x v="3"/>
    <n v="41"/>
    <s v="Jack's New England Clam Chowder"/>
    <n v="48.25"/>
    <n v="69"/>
    <n v="3329.25"/>
    <n v="0.04"/>
    <n v="3196.08"/>
    <n v="60.725519999999996"/>
    <n v="133.17000000000007"/>
  </r>
  <r>
    <s v="SPECD"/>
    <s v="Spécialités du monde"/>
    <x v="58"/>
    <x v="1"/>
    <n v="1"/>
    <x v="2"/>
    <n v="10738"/>
    <x v="176"/>
    <d v="2012-10-03T00:00:00"/>
    <x v="132"/>
    <n v="3"/>
    <x v="1"/>
    <n v="16"/>
    <s v="Pavlova"/>
    <n v="87.25"/>
    <n v="76"/>
    <n v="6631"/>
    <n v="0.19"/>
    <n v="5371.1100000000006"/>
    <n v="75.195540000000008"/>
    <n v="1259.8899999999994"/>
  </r>
  <r>
    <s v="VINET"/>
    <s v="Vins et alcools Chevalier"/>
    <x v="57"/>
    <x v="1"/>
    <n v="3"/>
    <x v="6"/>
    <n v="10739"/>
    <x v="176"/>
    <d v="2012-10-03T00:00:00"/>
    <x v="148"/>
    <n v="8"/>
    <x v="3"/>
    <n v="36"/>
    <s v="Inlagd Sill"/>
    <n v="95"/>
    <n v="67"/>
    <n v="6365"/>
    <n v="0.1"/>
    <n v="5728.5"/>
    <n v="194.76900000000001"/>
    <n v="636.5"/>
  </r>
  <r>
    <s v="VINET"/>
    <s v="Vins et alcools Chevalier"/>
    <x v="57"/>
    <x v="1"/>
    <n v="3"/>
    <x v="6"/>
    <n v="10739"/>
    <x v="176"/>
    <d v="2012-10-03T00:00:00"/>
    <x v="148"/>
    <n v="5"/>
    <x v="4"/>
    <n v="52"/>
    <s v="Filo Mix"/>
    <n v="35"/>
    <n v="72"/>
    <n v="2520"/>
    <n v="0.18"/>
    <n v="2066.4"/>
    <n v="16.531200000000002"/>
    <n v="453.59999999999991"/>
  </r>
  <r>
    <s v="WHITC"/>
    <s v="White Clover Markets"/>
    <x v="0"/>
    <x v="0"/>
    <n v="5"/>
    <x v="1"/>
    <n v="10740"/>
    <x v="177"/>
    <d v="2012-10-04T00:00:00"/>
    <x v="141"/>
    <n v="7"/>
    <x v="5"/>
    <n v="28"/>
    <s v="Rössle Sauerkraut"/>
    <n v="228"/>
    <n v="59"/>
    <n v="13452"/>
    <n v="0.04"/>
    <n v="12913.92"/>
    <n v="38.741759999999999"/>
    <n v="538.07999999999993"/>
  </r>
  <r>
    <s v="WHITC"/>
    <s v="White Clover Markets"/>
    <x v="0"/>
    <x v="0"/>
    <n v="5"/>
    <x v="1"/>
    <n v="10740"/>
    <x v="177"/>
    <d v="2012-10-04T00:00:00"/>
    <x v="141"/>
    <n v="1"/>
    <x v="0"/>
    <n v="35"/>
    <s v="Steeleye Stout"/>
    <n v="90"/>
    <n v="27"/>
    <n v="2430"/>
    <n v="0.16"/>
    <n v="2041.1999999999998"/>
    <n v="69.40079999999999"/>
    <n v="388.80000000000018"/>
  </r>
  <r>
    <s v="WHITC"/>
    <s v="White Clover Markets"/>
    <x v="0"/>
    <x v="0"/>
    <n v="5"/>
    <x v="1"/>
    <n v="10740"/>
    <x v="177"/>
    <d v="2012-10-04T00:00:00"/>
    <x v="141"/>
    <n v="8"/>
    <x v="3"/>
    <n v="45"/>
    <s v="Røgede sild"/>
    <n v="47.5"/>
    <n v="50"/>
    <n v="2375"/>
    <n v="0.02"/>
    <n v="2327.5"/>
    <n v="0"/>
    <n v="47.5"/>
  </r>
  <r>
    <s v="WHITC"/>
    <s v="White Clover Markets"/>
    <x v="0"/>
    <x v="0"/>
    <n v="5"/>
    <x v="1"/>
    <n v="10740"/>
    <x v="177"/>
    <d v="2012-10-04T00:00:00"/>
    <x v="141"/>
    <n v="5"/>
    <x v="4"/>
    <n v="56"/>
    <s v="Gnocchi di nonna Alice"/>
    <n v="190"/>
    <n v="58"/>
    <n v="11020"/>
    <n v="0.04"/>
    <n v="10579.199999999999"/>
    <n v="317.37599999999992"/>
    <n v="440.80000000000109"/>
  </r>
  <r>
    <s v="AROUT"/>
    <s v="Around the Horn"/>
    <x v="2"/>
    <x v="2"/>
    <n v="5"/>
    <x v="1"/>
    <n v="10741"/>
    <x v="178"/>
    <d v="2012-09-21T00:00:00"/>
    <x v="132"/>
    <n v="1"/>
    <x v="0"/>
    <n v="2"/>
    <s v="Chang"/>
    <n v="95"/>
    <n v="94"/>
    <n v="8930"/>
    <n v="0.13"/>
    <n v="7769.1"/>
    <n v="186.45840000000001"/>
    <n v="1160.8999999999996"/>
  </r>
  <r>
    <s v="BOTTM"/>
    <s v="Bottom-Dollar Markets"/>
    <x v="17"/>
    <x v="10"/>
    <n v="3"/>
    <x v="6"/>
    <n v="10742"/>
    <x v="178"/>
    <d v="2012-10-05T00:00:00"/>
    <x v="132"/>
    <n v="2"/>
    <x v="2"/>
    <n v="3"/>
    <s v="Aniseed Syrup"/>
    <n v="50"/>
    <n v="55"/>
    <n v="2750"/>
    <n v="0.16"/>
    <n v="2310"/>
    <n v="69.3"/>
    <n v="440"/>
  </r>
  <r>
    <s v="BOTTM"/>
    <s v="Bottom-Dollar Markets"/>
    <x v="17"/>
    <x v="10"/>
    <n v="3"/>
    <x v="6"/>
    <n v="10742"/>
    <x v="178"/>
    <d v="2012-10-05T00:00:00"/>
    <x v="132"/>
    <n v="4"/>
    <x v="6"/>
    <n v="60"/>
    <s v="Camembert Pierrot"/>
    <n v="170"/>
    <n v="36"/>
    <n v="6120"/>
    <n v="0.14000000000000001"/>
    <n v="5263.2"/>
    <n v="121.05359999999999"/>
    <n v="856.80000000000018"/>
  </r>
  <r>
    <s v="BOTTM"/>
    <s v="Bottom-Dollar Markets"/>
    <x v="17"/>
    <x v="10"/>
    <n v="3"/>
    <x v="6"/>
    <n v="10742"/>
    <x v="178"/>
    <d v="2012-10-05T00:00:00"/>
    <x v="132"/>
    <n v="4"/>
    <x v="6"/>
    <n v="72"/>
    <s v="Mozzarella di Giovanni"/>
    <n v="174"/>
    <n v="50"/>
    <n v="8700"/>
    <n v="0.04"/>
    <n v="8352"/>
    <n v="100.224"/>
    <n v="348"/>
  </r>
  <r>
    <s v="AROUT"/>
    <s v="Around the Horn"/>
    <x v="2"/>
    <x v="2"/>
    <n v="7"/>
    <x v="0"/>
    <n v="10743"/>
    <x v="179"/>
    <d v="2012-10-08T00:00:00"/>
    <x v="147"/>
    <n v="8"/>
    <x v="3"/>
    <n v="46"/>
    <s v="Spegesild"/>
    <n v="60"/>
    <n v="94"/>
    <n v="5640"/>
    <n v="0.09"/>
    <n v="5132.4000000000005"/>
    <n v="82.118400000000008"/>
    <n v="507.59999999999945"/>
  </r>
  <r>
    <s v="VAFFE"/>
    <s v="Vaffeljernet"/>
    <x v="47"/>
    <x v="18"/>
    <n v="6"/>
    <x v="7"/>
    <n v="10744"/>
    <x v="179"/>
    <d v="2012-10-08T00:00:00"/>
    <x v="149"/>
    <n v="8"/>
    <x v="3"/>
    <n v="40"/>
    <s v="Boston Crab Meat"/>
    <n v="92"/>
    <n v="12"/>
    <n v="1104"/>
    <n v="0.06"/>
    <n v="1037.76"/>
    <n v="19.71744"/>
    <n v="66.240000000000009"/>
  </r>
  <r>
    <s v="QUICK"/>
    <s v="Bensaïd SA"/>
    <x v="27"/>
    <x v="8"/>
    <n v="2"/>
    <x v="5"/>
    <n v="10745"/>
    <x v="180"/>
    <d v="2012-10-09T00:00:00"/>
    <x v="150"/>
    <n v="8"/>
    <x v="3"/>
    <n v="18"/>
    <s v="Carnarvon Tigers"/>
    <n v="312.5"/>
    <n v="51"/>
    <n v="15937.5"/>
    <n v="0.13"/>
    <n v="13865.625"/>
    <n v="180.25312500000001"/>
    <n v="2071.875"/>
  </r>
  <r>
    <s v="QUICK"/>
    <s v="Bensaïd SA"/>
    <x v="27"/>
    <x v="8"/>
    <n v="2"/>
    <x v="5"/>
    <n v="10745"/>
    <x v="180"/>
    <d v="2012-10-09T00:00:00"/>
    <x v="150"/>
    <n v="2"/>
    <x v="2"/>
    <n v="44"/>
    <s v="Gula Malacca"/>
    <n v="97.25"/>
    <n v="12"/>
    <n v="1167"/>
    <n v="0.2"/>
    <n v="933.6"/>
    <n v="0"/>
    <n v="233.39999999999998"/>
  </r>
  <r>
    <s v="QUICK"/>
    <s v="Bensaïd SA"/>
    <x v="27"/>
    <x v="8"/>
    <n v="2"/>
    <x v="5"/>
    <n v="10745"/>
    <x v="180"/>
    <d v="2012-10-09T00:00:00"/>
    <x v="150"/>
    <n v="4"/>
    <x v="6"/>
    <n v="59"/>
    <s v="Raclette Courdavault"/>
    <n v="275"/>
    <n v="97"/>
    <n v="26675"/>
    <n v="0.15"/>
    <n v="22673.75"/>
    <n v="226.73750000000001"/>
    <n v="4001.25"/>
  </r>
  <r>
    <s v="QUICK"/>
    <s v="Bensaïd SA"/>
    <x v="27"/>
    <x v="8"/>
    <n v="2"/>
    <x v="5"/>
    <n v="10745"/>
    <x v="180"/>
    <d v="2012-10-09T00:00:00"/>
    <x v="150"/>
    <n v="4"/>
    <x v="6"/>
    <n v="72"/>
    <s v="Mozzarella di Giovanni"/>
    <n v="174"/>
    <n v="3"/>
    <n v="522"/>
    <n v="0.19"/>
    <n v="422.82000000000005"/>
    <n v="10.570500000000003"/>
    <n v="99.17999999999995"/>
  </r>
  <r>
    <s v="CHOPS"/>
    <s v="Chop-suey Chinese"/>
    <x v="28"/>
    <x v="12"/>
    <n v="7"/>
    <x v="0"/>
    <n v="10746"/>
    <x v="181"/>
    <d v="2012-10-10T00:00:00"/>
    <x v="147"/>
    <n v="8"/>
    <x v="3"/>
    <n v="13"/>
    <s v="Konbu"/>
    <n v="30"/>
    <n v="79"/>
    <n v="2370"/>
    <n v="7.0000000000000007E-2"/>
    <n v="2204.1"/>
    <n v="72.735300000000009"/>
    <n v="165.90000000000009"/>
  </r>
  <r>
    <s v="CHOPS"/>
    <s v="Chop-suey Chinese"/>
    <x v="28"/>
    <x v="12"/>
    <n v="7"/>
    <x v="0"/>
    <n v="10746"/>
    <x v="181"/>
    <d v="2012-10-10T00:00:00"/>
    <x v="147"/>
    <n v="5"/>
    <x v="4"/>
    <n v="42"/>
    <s v="Singaporean Hokkien Fried Mee"/>
    <n v="70"/>
    <n v="90"/>
    <n v="6300"/>
    <n v="-0.03"/>
    <n v="6489"/>
    <n v="181.69200000000001"/>
    <n v="-189"/>
  </r>
  <r>
    <s v="CHOPS"/>
    <s v="Chop-suey Chinese"/>
    <x v="28"/>
    <x v="12"/>
    <n v="7"/>
    <x v="0"/>
    <n v="10746"/>
    <x v="181"/>
    <d v="2012-10-10T00:00:00"/>
    <x v="147"/>
    <n v="3"/>
    <x v="1"/>
    <n v="62"/>
    <s v="Tarte au sucre"/>
    <n v="246.5"/>
    <n v="51"/>
    <n v="12571.5"/>
    <n v="-0.03"/>
    <n v="12948.645"/>
    <n v="103.58916000000001"/>
    <n v="-377.14500000000044"/>
  </r>
  <r>
    <s v="CHOPS"/>
    <s v="Chop-suey Chinese"/>
    <x v="28"/>
    <x v="12"/>
    <n v="7"/>
    <x v="0"/>
    <n v="10746"/>
    <x v="181"/>
    <d v="2012-10-10T00:00:00"/>
    <x v="147"/>
    <n v="4"/>
    <x v="6"/>
    <n v="69"/>
    <s v="Gudbrandsdalsost"/>
    <n v="180"/>
    <n v="17"/>
    <n v="3060"/>
    <n v="0.17"/>
    <n v="2539.7999999999997"/>
    <n v="12.698999999999998"/>
    <n v="520.20000000000027"/>
  </r>
  <r>
    <s v="PICCO"/>
    <s v="Piccolo und mehr"/>
    <x v="16"/>
    <x v="9"/>
    <n v="6"/>
    <x v="7"/>
    <n v="10747"/>
    <x v="181"/>
    <d v="2012-10-10T00:00:00"/>
    <x v="151"/>
    <n v="4"/>
    <x v="6"/>
    <n v="31"/>
    <s v="Gorgonzola Telino"/>
    <n v="62.5"/>
    <n v="20"/>
    <n v="1250"/>
    <n v="0.03"/>
    <n v="1212.5"/>
    <n v="36.375"/>
    <n v="37.5"/>
  </r>
  <r>
    <s v="PICCO"/>
    <s v="Piccolo und mehr"/>
    <x v="16"/>
    <x v="9"/>
    <n v="6"/>
    <x v="7"/>
    <n v="10747"/>
    <x v="181"/>
    <d v="2012-10-10T00:00:00"/>
    <x v="151"/>
    <n v="8"/>
    <x v="3"/>
    <n v="41"/>
    <s v="Jack's New England Clam Chowder"/>
    <n v="48.25"/>
    <n v="29"/>
    <n v="1399.25"/>
    <n v="0.1"/>
    <n v="1259.325"/>
    <n v="41.557724999999998"/>
    <n v="139.92499999999995"/>
  </r>
  <r>
    <s v="PICCO"/>
    <s v="Piccolo und mehr"/>
    <x v="16"/>
    <x v="9"/>
    <n v="6"/>
    <x v="7"/>
    <n v="10747"/>
    <x v="181"/>
    <d v="2012-10-10T00:00:00"/>
    <x v="151"/>
    <n v="2"/>
    <x v="2"/>
    <n v="63"/>
    <s v="Vegie-spread"/>
    <n v="219.5"/>
    <n v="75"/>
    <n v="16462.5"/>
    <n v="0.06"/>
    <n v="15474.75"/>
    <n v="123.798"/>
    <n v="987.75"/>
  </r>
  <r>
    <s v="PICCO"/>
    <s v="Piccolo und mehr"/>
    <x v="16"/>
    <x v="9"/>
    <n v="6"/>
    <x v="7"/>
    <n v="10747"/>
    <x v="181"/>
    <d v="2012-10-10T00:00:00"/>
    <x v="151"/>
    <n v="4"/>
    <x v="6"/>
    <n v="69"/>
    <s v="Gudbrandsdalsost"/>
    <n v="180"/>
    <n v="84"/>
    <n v="15120"/>
    <n v="0.16"/>
    <n v="12700.8"/>
    <n v="342.92159999999996"/>
    <n v="2419.2000000000007"/>
  </r>
  <r>
    <s v="SAVEA"/>
    <s v="Save-a-lot Markets"/>
    <x v="25"/>
    <x v="0"/>
    <n v="3"/>
    <x v="6"/>
    <n v="10748"/>
    <x v="182"/>
    <d v="2012-10-11T00:00:00"/>
    <x v="152"/>
    <n v="5"/>
    <x v="4"/>
    <n v="23"/>
    <s v="Tunnbröd"/>
    <n v="45"/>
    <n v="38"/>
    <n v="1710"/>
    <n v="0.19"/>
    <n v="1385.1000000000001"/>
    <n v="22.161600000000004"/>
    <n v="324.89999999999986"/>
  </r>
  <r>
    <s v="SAVEA"/>
    <s v="Save-a-lot Markets"/>
    <x v="25"/>
    <x v="0"/>
    <n v="3"/>
    <x v="6"/>
    <n v="10748"/>
    <x v="182"/>
    <d v="2012-10-11T00:00:00"/>
    <x v="152"/>
    <n v="8"/>
    <x v="3"/>
    <n v="40"/>
    <s v="Boston Crab Meat"/>
    <n v="92"/>
    <n v="59"/>
    <n v="5428"/>
    <n v="0.1"/>
    <n v="4885.2"/>
    <n v="122.13"/>
    <n v="542.80000000000018"/>
  </r>
  <r>
    <s v="SAVEA"/>
    <s v="Save-a-lot Markets"/>
    <x v="25"/>
    <x v="0"/>
    <n v="3"/>
    <x v="6"/>
    <n v="10748"/>
    <x v="182"/>
    <d v="2012-10-11T00:00:00"/>
    <x v="152"/>
    <n v="5"/>
    <x v="4"/>
    <n v="56"/>
    <s v="Gnocchi di nonna Alice"/>
    <n v="190"/>
    <n v="54"/>
    <n v="10260"/>
    <n v="7.0000000000000007E-2"/>
    <n v="9541.7999999999993"/>
    <n v="257.62859999999995"/>
    <n v="718.20000000000073"/>
  </r>
  <r>
    <s v="ISLAT"/>
    <s v="Island Trading"/>
    <x v="3"/>
    <x v="2"/>
    <n v="5"/>
    <x v="1"/>
    <n v="10749"/>
    <x v="182"/>
    <d v="2012-10-11T00:00:00"/>
    <x v="153"/>
    <n v="5"/>
    <x v="4"/>
    <n v="56"/>
    <s v="Gnocchi di nonna Alice"/>
    <n v="190"/>
    <n v="93"/>
    <n v="17670"/>
    <n v="0.04"/>
    <n v="16963.2"/>
    <n v="593.71199999999999"/>
    <n v="706.79999999999927"/>
  </r>
  <r>
    <s v="ISLAT"/>
    <s v="Island Trading"/>
    <x v="3"/>
    <x v="2"/>
    <n v="5"/>
    <x v="1"/>
    <n v="10749"/>
    <x v="182"/>
    <d v="2012-10-11T00:00:00"/>
    <x v="153"/>
    <n v="4"/>
    <x v="6"/>
    <n v="59"/>
    <s v="Raclette Courdavault"/>
    <n v="275"/>
    <n v="62"/>
    <n v="17050"/>
    <n v="0.03"/>
    <n v="16538.5"/>
    <n v="314.23149999999998"/>
    <n v="511.5"/>
  </r>
  <r>
    <s v="ISLAT"/>
    <s v="Island Trading"/>
    <x v="3"/>
    <x v="2"/>
    <n v="5"/>
    <x v="1"/>
    <n v="10749"/>
    <x v="182"/>
    <d v="2012-10-11T00:00:00"/>
    <x v="153"/>
    <n v="1"/>
    <x v="0"/>
    <n v="76"/>
    <s v="Lakkalikööri"/>
    <n v="90"/>
    <n v="68"/>
    <n v="6120"/>
    <n v="-0.01"/>
    <n v="6181.2"/>
    <n v="123.624"/>
    <n v="-61.199999999999818"/>
  </r>
  <r>
    <s v="WARTH"/>
    <s v="Wartian Herkku"/>
    <x v="32"/>
    <x v="16"/>
    <n v="2"/>
    <x v="5"/>
    <n v="10750"/>
    <x v="183"/>
    <d v="2012-10-12T00:00:00"/>
    <x v="149"/>
    <n v="7"/>
    <x v="5"/>
    <n v="14"/>
    <s v="Tofu"/>
    <n v="116.25"/>
    <n v="88"/>
    <n v="10230"/>
    <n v="0.2"/>
    <n v="8184"/>
    <n v="220.96799999999999"/>
    <n v="2046"/>
  </r>
  <r>
    <s v="WARTH"/>
    <s v="Wartian Herkku"/>
    <x v="32"/>
    <x v="16"/>
    <n v="2"/>
    <x v="5"/>
    <n v="10750"/>
    <x v="183"/>
    <d v="2012-10-12T00:00:00"/>
    <x v="149"/>
    <n v="8"/>
    <x v="3"/>
    <n v="45"/>
    <s v="Røgede sild"/>
    <n v="47.5"/>
    <n v="2"/>
    <n v="95"/>
    <n v="0.04"/>
    <n v="91.2"/>
    <n v="2.7360000000000002"/>
    <n v="3.7999999999999972"/>
  </r>
  <r>
    <s v="WARTH"/>
    <s v="Wartian Herkku"/>
    <x v="32"/>
    <x v="16"/>
    <n v="2"/>
    <x v="5"/>
    <n v="10750"/>
    <x v="183"/>
    <d v="2012-10-12T00:00:00"/>
    <x v="149"/>
    <n v="4"/>
    <x v="6"/>
    <n v="59"/>
    <s v="Raclette Courdavault"/>
    <n v="275"/>
    <n v="13"/>
    <n v="3575"/>
    <n v="0.11"/>
    <n v="3181.75"/>
    <n v="85.907250000000005"/>
    <n v="393.25"/>
  </r>
  <r>
    <s v="RICSU"/>
    <s v="Richter Supermarkt"/>
    <x v="36"/>
    <x v="12"/>
    <n v="3"/>
    <x v="6"/>
    <n v="10751"/>
    <x v="184"/>
    <d v="2012-10-15T00:00:00"/>
    <x v="154"/>
    <n v="3"/>
    <x v="1"/>
    <n v="26"/>
    <s v="Gumbär Gummibärchen"/>
    <n v="156.15"/>
    <n v="27"/>
    <n v="4216.05"/>
    <n v="0.01"/>
    <n v="4173.8895000000002"/>
    <n v="95.999458500000003"/>
    <n v="42.160499999999956"/>
  </r>
  <r>
    <s v="RICSU"/>
    <s v="Richter Supermarkt"/>
    <x v="36"/>
    <x v="12"/>
    <n v="3"/>
    <x v="6"/>
    <n v="10751"/>
    <x v="184"/>
    <d v="2012-10-15T00:00:00"/>
    <x v="154"/>
    <n v="8"/>
    <x v="3"/>
    <n v="30"/>
    <s v="Nord-Ost Matjeshering"/>
    <n v="129.44999999999999"/>
    <n v="66"/>
    <n v="8543.6999999999989"/>
    <n v="0.16"/>
    <n v="7176.7079999999987"/>
    <n v="71.767079999999993"/>
    <n v="1366.9920000000002"/>
  </r>
  <r>
    <s v="RICSU"/>
    <s v="Richter Supermarkt"/>
    <x v="36"/>
    <x v="12"/>
    <n v="3"/>
    <x v="6"/>
    <n v="10751"/>
    <x v="184"/>
    <d v="2012-10-15T00:00:00"/>
    <x v="154"/>
    <n v="3"/>
    <x v="1"/>
    <n v="50"/>
    <s v="Valkoinen suklaa"/>
    <n v="81.25"/>
    <n v="44"/>
    <n v="3575"/>
    <n v="-0.02"/>
    <n v="3646.5"/>
    <n v="36.465000000000003"/>
    <n v="-71.5"/>
  </r>
  <r>
    <s v="RICSU"/>
    <s v="Richter Supermarkt"/>
    <x v="36"/>
    <x v="12"/>
    <n v="3"/>
    <x v="6"/>
    <n v="10751"/>
    <x v="184"/>
    <d v="2012-10-15T00:00:00"/>
    <x v="154"/>
    <n v="8"/>
    <x v="3"/>
    <n v="73"/>
    <s v="Röd Kaviar"/>
    <n v="75"/>
    <n v="87"/>
    <n v="6525"/>
    <n v="0.2"/>
    <n v="5220"/>
    <n v="10.44"/>
    <n v="1305"/>
  </r>
  <r>
    <s v="NORTS"/>
    <s v="North/South"/>
    <x v="2"/>
    <x v="2"/>
    <n v="1"/>
    <x v="2"/>
    <n v="10752"/>
    <x v="184"/>
    <d v="2012-10-15T00:00:00"/>
    <x v="152"/>
    <n v="1"/>
    <x v="0"/>
    <n v="1"/>
    <s v="Chai"/>
    <n v="90"/>
    <n v="38"/>
    <n v="3420"/>
    <n v="0.2"/>
    <n v="2736"/>
    <n v="35.567999999999998"/>
    <n v="684"/>
  </r>
  <r>
    <s v="NORTS"/>
    <s v="North/South"/>
    <x v="2"/>
    <x v="2"/>
    <n v="1"/>
    <x v="2"/>
    <n v="10752"/>
    <x v="184"/>
    <d v="2012-10-15T00:00:00"/>
    <x v="152"/>
    <n v="4"/>
    <x v="6"/>
    <n v="69"/>
    <s v="Gudbrandsdalsost"/>
    <n v="180"/>
    <n v="96"/>
    <n v="17280"/>
    <n v="0.16"/>
    <n v="14515.199999999999"/>
    <n v="14.515199999999998"/>
    <n v="2764.8000000000011"/>
  </r>
  <r>
    <s v="FRANS"/>
    <s v="Franchi S.p.A."/>
    <x v="56"/>
    <x v="19"/>
    <n v="3"/>
    <x v="6"/>
    <n v="10753"/>
    <x v="185"/>
    <d v="2012-10-16T00:00:00"/>
    <x v="150"/>
    <n v="8"/>
    <x v="3"/>
    <n v="45"/>
    <s v="Røgede sild"/>
    <n v="47.5"/>
    <n v="28"/>
    <n v="1330"/>
    <n v="0.16"/>
    <n v="1117.2"/>
    <n v="20.109600000000004"/>
    <n v="212.79999999999995"/>
  </r>
  <r>
    <s v="FRANS"/>
    <s v="Franchi S.p.A."/>
    <x v="56"/>
    <x v="19"/>
    <n v="3"/>
    <x v="6"/>
    <n v="10753"/>
    <x v="185"/>
    <d v="2012-10-16T00:00:00"/>
    <x v="150"/>
    <n v="7"/>
    <x v="5"/>
    <n v="74"/>
    <s v="Longlife Tofu"/>
    <n v="50"/>
    <n v="12"/>
    <n v="600"/>
    <n v="0.17"/>
    <n v="498"/>
    <n v="16.434000000000001"/>
    <n v="102"/>
  </r>
  <r>
    <s v="MAGAA"/>
    <s v="Magazzini Alimentari Riuniti"/>
    <x v="54"/>
    <x v="19"/>
    <n v="6"/>
    <x v="7"/>
    <n v="10754"/>
    <x v="185"/>
    <d v="2012-10-16T00:00:00"/>
    <x v="150"/>
    <n v="8"/>
    <x v="3"/>
    <n v="40"/>
    <s v="Boston Crab Meat"/>
    <n v="92"/>
    <n v="62"/>
    <n v="5704"/>
    <n v="0.17"/>
    <n v="4734.32"/>
    <n v="165.70119999999997"/>
    <n v="969.68000000000029"/>
  </r>
  <r>
    <s v="BONAP"/>
    <s v="Bon app'"/>
    <x v="1"/>
    <x v="1"/>
    <n v="5"/>
    <x v="1"/>
    <n v="10755"/>
    <x v="186"/>
    <d v="2012-10-17T00:00:00"/>
    <x v="152"/>
    <n v="3"/>
    <x v="1"/>
    <n v="47"/>
    <s v="Zaanse koeken"/>
    <n v="47.5"/>
    <n v="95"/>
    <n v="4512.5"/>
    <n v="0.17"/>
    <n v="3745.375"/>
    <n v="108.615875"/>
    <n v="767.125"/>
  </r>
  <r>
    <s v="BONAP"/>
    <s v="Bon app'"/>
    <x v="1"/>
    <x v="1"/>
    <n v="5"/>
    <x v="1"/>
    <n v="10755"/>
    <x v="186"/>
    <d v="2012-10-17T00:00:00"/>
    <x v="152"/>
    <n v="5"/>
    <x v="4"/>
    <n v="56"/>
    <s v="Gnocchi di nonna Alice"/>
    <n v="190"/>
    <n v="97"/>
    <n v="18430"/>
    <n v="0.2"/>
    <n v="14744"/>
    <n v="294.88"/>
    <n v="3686"/>
  </r>
  <r>
    <s v="BONAP"/>
    <s v="Bon app'"/>
    <x v="1"/>
    <x v="1"/>
    <n v="5"/>
    <x v="1"/>
    <n v="10755"/>
    <x v="186"/>
    <d v="2012-10-17T00:00:00"/>
    <x v="152"/>
    <n v="5"/>
    <x v="4"/>
    <n v="57"/>
    <s v="Ravioli Angelo"/>
    <n v="97.5"/>
    <n v="96"/>
    <n v="9360"/>
    <n v="0.16"/>
    <n v="7862.4"/>
    <n v="133.66079999999999"/>
    <n v="1497.6000000000004"/>
  </r>
  <r>
    <s v="BONAP"/>
    <s v="Bon app'"/>
    <x v="1"/>
    <x v="1"/>
    <n v="5"/>
    <x v="1"/>
    <n v="10755"/>
    <x v="186"/>
    <d v="2012-10-17T00:00:00"/>
    <x v="152"/>
    <n v="4"/>
    <x v="6"/>
    <n v="69"/>
    <s v="Gudbrandsdalsost"/>
    <n v="180"/>
    <n v="77"/>
    <n v="13860"/>
    <n v="0.12"/>
    <n v="12196.8"/>
    <n v="134.16479999999999"/>
    <n v="1663.2000000000007"/>
  </r>
  <r>
    <s v="SPLIR"/>
    <s v="Split Rail Beer &amp; Ale"/>
    <x v="59"/>
    <x v="0"/>
    <n v="4"/>
    <x v="3"/>
    <n v="10756"/>
    <x v="187"/>
    <d v="2012-10-18T00:00:00"/>
    <x v="155"/>
    <n v="8"/>
    <x v="3"/>
    <n v="18"/>
    <s v="Carnarvon Tigers"/>
    <n v="312.5"/>
    <n v="61"/>
    <n v="19062.5"/>
    <n v="0.15"/>
    <n v="16203.125"/>
    <n v="145.828125"/>
    <n v="2859.375"/>
  </r>
  <r>
    <s v="SPLIR"/>
    <s v="Split Rail Beer &amp; Ale"/>
    <x v="59"/>
    <x v="0"/>
    <n v="4"/>
    <x v="3"/>
    <n v="10756"/>
    <x v="187"/>
    <d v="2012-10-18T00:00:00"/>
    <x v="155"/>
    <n v="8"/>
    <x v="3"/>
    <n v="36"/>
    <s v="Inlagd Sill"/>
    <n v="95"/>
    <n v="58"/>
    <n v="5510"/>
    <n v="0.15"/>
    <n v="4683.5"/>
    <n v="18.734000000000002"/>
    <n v="826.5"/>
  </r>
  <r>
    <s v="SPLIR"/>
    <s v="Split Rail Beer &amp; Ale"/>
    <x v="59"/>
    <x v="0"/>
    <n v="4"/>
    <x v="3"/>
    <n v="10756"/>
    <x v="187"/>
    <d v="2012-10-18T00:00:00"/>
    <x v="155"/>
    <n v="3"/>
    <x v="1"/>
    <n v="68"/>
    <s v="Scottish Longbreads"/>
    <n v="62.5"/>
    <n v="14"/>
    <n v="875"/>
    <n v="0.16"/>
    <n v="735"/>
    <n v="22.05"/>
    <n v="140"/>
  </r>
  <r>
    <s v="SPLIR"/>
    <s v="Split Rail Beer &amp; Ale"/>
    <x v="59"/>
    <x v="0"/>
    <n v="4"/>
    <x v="3"/>
    <n v="10756"/>
    <x v="187"/>
    <d v="2012-10-18T00:00:00"/>
    <x v="155"/>
    <n v="4"/>
    <x v="6"/>
    <n v="69"/>
    <s v="Gudbrandsdalsost"/>
    <n v="180"/>
    <n v="25"/>
    <n v="4500"/>
    <n v="0.03"/>
    <n v="4365"/>
    <n v="152.77500000000001"/>
    <n v="135"/>
  </r>
  <r>
    <s v="SAVEA"/>
    <s v="Save-a-lot Markets"/>
    <x v="25"/>
    <x v="0"/>
    <n v="6"/>
    <x v="7"/>
    <n v="10757"/>
    <x v="187"/>
    <d v="2012-10-18T00:00:00"/>
    <x v="156"/>
    <n v="1"/>
    <x v="0"/>
    <n v="34"/>
    <s v="Sasquatch Ale"/>
    <n v="70"/>
    <n v="69"/>
    <n v="4830"/>
    <n v="-0.03"/>
    <n v="4974.9000000000005"/>
    <n v="169.14660000000001"/>
    <n v="-144.90000000000055"/>
  </r>
  <r>
    <s v="SAVEA"/>
    <s v="Save-a-lot Markets"/>
    <x v="25"/>
    <x v="0"/>
    <n v="6"/>
    <x v="7"/>
    <n v="10757"/>
    <x v="187"/>
    <d v="2012-10-18T00:00:00"/>
    <x v="156"/>
    <n v="4"/>
    <x v="6"/>
    <n v="59"/>
    <s v="Raclette Courdavault"/>
    <n v="275"/>
    <n v="99"/>
    <n v="27225"/>
    <n v="0.12"/>
    <n v="23958"/>
    <n v="47.915999999999997"/>
    <n v="3267"/>
  </r>
  <r>
    <s v="SAVEA"/>
    <s v="Save-a-lot Markets"/>
    <x v="25"/>
    <x v="0"/>
    <n v="6"/>
    <x v="7"/>
    <n v="10757"/>
    <x v="187"/>
    <d v="2012-10-18T00:00:00"/>
    <x v="156"/>
    <n v="3"/>
    <x v="1"/>
    <n v="62"/>
    <s v="Tarte au sucre"/>
    <n v="246.5"/>
    <n v="41"/>
    <n v="10106.5"/>
    <n v="0.04"/>
    <n v="9702.24"/>
    <n v="58.213440000000006"/>
    <n v="404.26000000000022"/>
  </r>
  <r>
    <s v="SAVEA"/>
    <s v="Save-a-lot Markets"/>
    <x v="25"/>
    <x v="0"/>
    <n v="6"/>
    <x v="7"/>
    <n v="10757"/>
    <x v="187"/>
    <d v="2012-10-18T00:00:00"/>
    <x v="156"/>
    <n v="5"/>
    <x v="4"/>
    <n v="64"/>
    <s v="Wimmers gute Semmelknödel"/>
    <n v="166.25"/>
    <n v="66"/>
    <n v="10972.5"/>
    <n v="0.04"/>
    <n v="10533.6"/>
    <n v="316.00799999999998"/>
    <n v="438.89999999999964"/>
  </r>
  <r>
    <s v="RICSU"/>
    <s v="Richter Supermarkt"/>
    <x v="36"/>
    <x v="12"/>
    <n v="3"/>
    <x v="6"/>
    <n v="10758"/>
    <x v="188"/>
    <d v="2012-10-19T00:00:00"/>
    <x v="157"/>
    <n v="3"/>
    <x v="1"/>
    <n v="26"/>
    <s v="Gumbär Gummibärchen"/>
    <n v="156.15"/>
    <n v="74"/>
    <n v="11555.1"/>
    <n v="0.05"/>
    <n v="10977.344999999999"/>
    <n v="0"/>
    <n v="577.75500000000102"/>
  </r>
  <r>
    <s v="RICSU"/>
    <s v="Richter Supermarkt"/>
    <x v="36"/>
    <x v="12"/>
    <n v="3"/>
    <x v="6"/>
    <n v="10758"/>
    <x v="188"/>
    <d v="2012-10-19T00:00:00"/>
    <x v="157"/>
    <n v="5"/>
    <x v="4"/>
    <n v="52"/>
    <s v="Filo Mix"/>
    <n v="35"/>
    <n v="62"/>
    <n v="2170"/>
    <n v="0.11"/>
    <n v="1931.3"/>
    <n v="63.732900000000001"/>
    <n v="238.70000000000005"/>
  </r>
  <r>
    <s v="RICSU"/>
    <s v="Richter Supermarkt"/>
    <x v="36"/>
    <x v="12"/>
    <n v="3"/>
    <x v="6"/>
    <n v="10758"/>
    <x v="188"/>
    <d v="2012-10-19T00:00:00"/>
    <x v="157"/>
    <n v="1"/>
    <x v="0"/>
    <n v="70"/>
    <s v="Outback Lager"/>
    <n v="75"/>
    <n v="62"/>
    <n v="4650"/>
    <n v="0.01"/>
    <n v="4603.5"/>
    <n v="110.48399999999999"/>
    <n v="46.5"/>
  </r>
  <r>
    <s v="ANATR"/>
    <s v="Ana Trujillo Emparedados y helados"/>
    <x v="4"/>
    <x v="3"/>
    <n v="3"/>
    <x v="6"/>
    <n v="10759"/>
    <x v="188"/>
    <d v="2012-10-19T00:00:00"/>
    <x v="158"/>
    <n v="4"/>
    <x v="6"/>
    <n v="32"/>
    <s v="Mascarpone Fabioli"/>
    <n v="160"/>
    <n v="72"/>
    <n v="11520"/>
    <n v="0.06"/>
    <n v="10828.8"/>
    <n v="249.0624"/>
    <n v="691.20000000000073"/>
  </r>
  <r>
    <s v="MAISD"/>
    <s v="Maison Dewey"/>
    <x v="34"/>
    <x v="4"/>
    <n v="5"/>
    <x v="1"/>
    <n v="10760"/>
    <x v="189"/>
    <d v="2012-10-22T00:00:00"/>
    <x v="159"/>
    <n v="3"/>
    <x v="1"/>
    <n v="25"/>
    <s v="NuNuCa Nuß-Nougat-Creme"/>
    <n v="70"/>
    <n v="99"/>
    <n v="6930"/>
    <n v="-0.02"/>
    <n v="7068.6"/>
    <n v="169.64640000000003"/>
    <n v="-138.60000000000036"/>
  </r>
  <r>
    <s v="MAISD"/>
    <s v="Maison Dewey"/>
    <x v="34"/>
    <x v="4"/>
    <n v="5"/>
    <x v="1"/>
    <n v="10760"/>
    <x v="189"/>
    <d v="2012-10-22T00:00:00"/>
    <x v="159"/>
    <n v="3"/>
    <x v="1"/>
    <n v="27"/>
    <s v="Schoggi Schokolade"/>
    <n v="219.5"/>
    <n v="72"/>
    <n v="15804"/>
    <n v="0.11"/>
    <n v="14065.56"/>
    <n v="351.63900000000001"/>
    <n v="1738.4400000000005"/>
  </r>
  <r>
    <s v="MAISD"/>
    <s v="Maison Dewey"/>
    <x v="34"/>
    <x v="4"/>
    <n v="5"/>
    <x v="1"/>
    <n v="10760"/>
    <x v="189"/>
    <d v="2012-10-22T00:00:00"/>
    <x v="159"/>
    <n v="1"/>
    <x v="0"/>
    <n v="43"/>
    <s v="Ipoh Coffee"/>
    <n v="230"/>
    <n v="40"/>
    <n v="9200"/>
    <n v="0.17"/>
    <n v="7636"/>
    <n v="91.632000000000005"/>
    <n v="1564"/>
  </r>
  <r>
    <s v="RATTC"/>
    <s v="Rattlesnake Canyon Grocery"/>
    <x v="9"/>
    <x v="0"/>
    <n v="9"/>
    <x v="4"/>
    <n v="10761"/>
    <x v="190"/>
    <d v="2012-10-23T00:00:00"/>
    <x v="160"/>
    <n v="3"/>
    <x v="1"/>
    <n v="25"/>
    <s v="NuNuCa Nuß-Nougat-Creme"/>
    <n v="70"/>
    <n v="35"/>
    <n v="2450"/>
    <n v="0.2"/>
    <n v="1960"/>
    <n v="54.88"/>
    <n v="490"/>
  </r>
  <r>
    <s v="RATTC"/>
    <s v="Rattlesnake Canyon Grocery"/>
    <x v="9"/>
    <x v="0"/>
    <n v="9"/>
    <x v="4"/>
    <n v="10761"/>
    <x v="190"/>
    <d v="2012-10-23T00:00:00"/>
    <x v="160"/>
    <n v="1"/>
    <x v="0"/>
    <n v="75"/>
    <s v="Rhönbräu Klosterbier"/>
    <n v="38.75"/>
    <n v="72"/>
    <n v="2790"/>
    <n v="-0.03"/>
    <n v="2873.7000000000003"/>
    <n v="14.368500000000001"/>
    <n v="-83.700000000000273"/>
  </r>
  <r>
    <s v="FOLKO"/>
    <s v="Folk och fä HB"/>
    <x v="35"/>
    <x v="15"/>
    <n v="3"/>
    <x v="6"/>
    <n v="10762"/>
    <x v="190"/>
    <d v="2012-10-23T00:00:00"/>
    <x v="161"/>
    <n v="1"/>
    <x v="0"/>
    <n v="39"/>
    <s v="Chartreuse verte"/>
    <n v="90"/>
    <n v="33"/>
    <n v="2970"/>
    <n v="0.09"/>
    <n v="2702.7000000000003"/>
    <n v="29.729700000000005"/>
    <n v="267.29999999999973"/>
  </r>
  <r>
    <s v="FOLKO"/>
    <s v="Folk och fä HB"/>
    <x v="35"/>
    <x v="15"/>
    <n v="3"/>
    <x v="6"/>
    <n v="10762"/>
    <x v="190"/>
    <d v="2012-10-23T00:00:00"/>
    <x v="161"/>
    <n v="3"/>
    <x v="1"/>
    <n v="47"/>
    <s v="Zaanse koeken"/>
    <n v="47.5"/>
    <n v="1"/>
    <n v="47.5"/>
    <n v="0.08"/>
    <n v="43.7"/>
    <n v="1.2236000000000002"/>
    <n v="3.7999999999999972"/>
  </r>
  <r>
    <s v="FOLKO"/>
    <s v="Folk och fä HB"/>
    <x v="35"/>
    <x v="15"/>
    <n v="3"/>
    <x v="6"/>
    <n v="10762"/>
    <x v="190"/>
    <d v="2012-10-23T00:00:00"/>
    <x v="161"/>
    <n v="7"/>
    <x v="5"/>
    <n v="51"/>
    <s v="Manjimup Dried Apples"/>
    <n v="265"/>
    <n v="61"/>
    <n v="16165"/>
    <n v="0.06"/>
    <n v="15195.099999999999"/>
    <n v="136.7559"/>
    <n v="969.90000000000146"/>
  </r>
  <r>
    <s v="FOLKO"/>
    <s v="Folk och fä HB"/>
    <x v="35"/>
    <x v="15"/>
    <n v="3"/>
    <x v="6"/>
    <n v="10762"/>
    <x v="190"/>
    <d v="2012-10-23T00:00:00"/>
    <x v="161"/>
    <n v="5"/>
    <x v="4"/>
    <n v="56"/>
    <s v="Gnocchi di nonna Alice"/>
    <n v="190"/>
    <n v="1"/>
    <n v="190"/>
    <n v="0.13"/>
    <n v="165.3"/>
    <n v="5.4549000000000003"/>
    <n v="24.699999999999989"/>
  </r>
  <r>
    <s v="FOLIG"/>
    <s v="Folies gourmandes"/>
    <x v="10"/>
    <x v="1"/>
    <n v="3"/>
    <x v="6"/>
    <n v="10763"/>
    <x v="191"/>
    <d v="2012-10-24T00:00:00"/>
    <x v="160"/>
    <n v="3"/>
    <x v="1"/>
    <n v="21"/>
    <s v="Sir Rodney's Scones"/>
    <n v="50"/>
    <n v="43"/>
    <n v="2150"/>
    <n v="0.06"/>
    <n v="2020.9999999999998"/>
    <n v="20.209999999999997"/>
    <n v="129.00000000000023"/>
  </r>
  <r>
    <s v="FOLIG"/>
    <s v="Folies gourmandes"/>
    <x v="10"/>
    <x v="1"/>
    <n v="3"/>
    <x v="6"/>
    <n v="10763"/>
    <x v="191"/>
    <d v="2012-10-24T00:00:00"/>
    <x v="160"/>
    <n v="5"/>
    <x v="4"/>
    <n v="22"/>
    <s v="Gustaf's Knäckebröd"/>
    <n v="105"/>
    <n v="70"/>
    <n v="7350"/>
    <n v="0.06"/>
    <n v="6909"/>
    <n v="41.454000000000001"/>
    <n v="441"/>
  </r>
  <r>
    <s v="FOLIG"/>
    <s v="Folies gourmandes"/>
    <x v="10"/>
    <x v="1"/>
    <n v="3"/>
    <x v="6"/>
    <n v="10763"/>
    <x v="191"/>
    <d v="2012-10-24T00:00:00"/>
    <x v="160"/>
    <n v="1"/>
    <x v="0"/>
    <n v="24"/>
    <s v="Guaraná Fantástica"/>
    <n v="22.5"/>
    <n v="85"/>
    <n v="1912.5"/>
    <n v="0.15"/>
    <n v="1625.625"/>
    <n v="6.5025000000000004"/>
    <n v="286.875"/>
  </r>
  <r>
    <s v="ERNSH"/>
    <s v="Ernst Handel"/>
    <x v="26"/>
    <x v="9"/>
    <n v="6"/>
    <x v="7"/>
    <n v="10764"/>
    <x v="191"/>
    <d v="2012-10-24T00:00:00"/>
    <x v="160"/>
    <n v="2"/>
    <x v="2"/>
    <n v="3"/>
    <s v="Aniseed Syrup"/>
    <n v="50"/>
    <n v="65"/>
    <n v="3250"/>
    <n v="0.04"/>
    <n v="3120"/>
    <n v="59.28"/>
    <n v="130"/>
  </r>
  <r>
    <s v="ERNSH"/>
    <s v="Ernst Handel"/>
    <x v="26"/>
    <x v="9"/>
    <n v="6"/>
    <x v="7"/>
    <n v="10764"/>
    <x v="191"/>
    <d v="2012-10-24T00:00:00"/>
    <x v="160"/>
    <n v="1"/>
    <x v="0"/>
    <n v="39"/>
    <s v="Chartreuse verte"/>
    <n v="90"/>
    <n v="32"/>
    <n v="2880"/>
    <n v="0.2"/>
    <n v="2304"/>
    <n v="13.824"/>
    <n v="576"/>
  </r>
  <r>
    <s v="QUICK"/>
    <s v="Bensaïd SA"/>
    <x v="27"/>
    <x v="8"/>
    <n v="3"/>
    <x v="6"/>
    <n v="10765"/>
    <x v="192"/>
    <d v="2012-10-25T00:00:00"/>
    <x v="161"/>
    <n v="2"/>
    <x v="2"/>
    <n v="65"/>
    <s v="Louisiana Fiery Hot Pepper Sauce"/>
    <n v="105.25"/>
    <n v="95"/>
    <n v="9998.75"/>
    <n v="0.05"/>
    <n v="9498.8125"/>
    <n v="180.47743750000001"/>
    <n v="499.9375"/>
  </r>
  <r>
    <s v="OTTIK"/>
    <s v="Exotic Products"/>
    <x v="20"/>
    <x v="8"/>
    <n v="5"/>
    <x v="1"/>
    <n v="10766"/>
    <x v="193"/>
    <d v="2012-10-26T00:00:00"/>
    <x v="161"/>
    <n v="1"/>
    <x v="0"/>
    <n v="2"/>
    <s v="Chang"/>
    <n v="95"/>
    <n v="24"/>
    <n v="2280"/>
    <n v="0.05"/>
    <n v="2166"/>
    <n v="54.15"/>
    <n v="114"/>
  </r>
  <r>
    <s v="OTTIK"/>
    <s v="Exotic Products"/>
    <x v="20"/>
    <x v="8"/>
    <n v="5"/>
    <x v="1"/>
    <n v="10766"/>
    <x v="193"/>
    <d v="2012-10-26T00:00:00"/>
    <x v="161"/>
    <n v="7"/>
    <x v="5"/>
    <n v="7"/>
    <s v="Uncle Bob's Organic Dried Pears"/>
    <n v="150"/>
    <n v="57"/>
    <n v="8550"/>
    <n v="0.02"/>
    <n v="8379"/>
    <n v="125.685"/>
    <n v="171"/>
  </r>
  <r>
    <s v="OTTIK"/>
    <s v="Exotic Products"/>
    <x v="20"/>
    <x v="8"/>
    <n v="5"/>
    <x v="1"/>
    <n v="10766"/>
    <x v="193"/>
    <d v="2012-10-26T00:00:00"/>
    <x v="161"/>
    <n v="3"/>
    <x v="1"/>
    <n v="68"/>
    <s v="Scottish Longbreads"/>
    <n v="62.5"/>
    <n v="95"/>
    <n v="5937.5"/>
    <n v="0.17"/>
    <n v="4928.125"/>
    <n v="98.5625"/>
    <n v="1009.375"/>
  </r>
  <r>
    <s v="SUPRD"/>
    <s v="Suprêmes délices"/>
    <x v="5"/>
    <x v="4"/>
    <n v="5"/>
    <x v="1"/>
    <n v="10767"/>
    <x v="193"/>
    <d v="2012-10-26T00:00:00"/>
    <x v="156"/>
    <n v="5"/>
    <x v="4"/>
    <n v="42"/>
    <s v="Singaporean Hokkien Fried Mee"/>
    <n v="70"/>
    <n v="12"/>
    <n v="840"/>
    <n v="0.13"/>
    <n v="730.8"/>
    <n v="8.7695999999999987"/>
    <n v="109.20000000000005"/>
  </r>
  <r>
    <s v="AROUT"/>
    <s v="Around the Horn"/>
    <x v="2"/>
    <x v="2"/>
    <n v="3"/>
    <x v="6"/>
    <n v="10768"/>
    <x v="194"/>
    <d v="2012-10-29T00:00:00"/>
    <x v="156"/>
    <n v="5"/>
    <x v="4"/>
    <n v="22"/>
    <s v="Gustaf's Knäckebröd"/>
    <n v="105"/>
    <n v="69"/>
    <n v="7245"/>
    <n v="0.11"/>
    <n v="6448.05"/>
    <n v="219.2337"/>
    <n v="796.94999999999982"/>
  </r>
  <r>
    <s v="AROUT"/>
    <s v="Around the Horn"/>
    <x v="2"/>
    <x v="2"/>
    <n v="3"/>
    <x v="6"/>
    <n v="10768"/>
    <x v="194"/>
    <d v="2012-10-29T00:00:00"/>
    <x v="156"/>
    <n v="4"/>
    <x v="6"/>
    <n v="31"/>
    <s v="Gorgonzola Telino"/>
    <n v="62.5"/>
    <n v="52"/>
    <n v="3250"/>
    <n v="0.14000000000000001"/>
    <n v="2795"/>
    <n v="75.465000000000003"/>
    <n v="455"/>
  </r>
  <r>
    <s v="AROUT"/>
    <s v="Around the Horn"/>
    <x v="2"/>
    <x v="2"/>
    <n v="3"/>
    <x v="6"/>
    <n v="10768"/>
    <x v="194"/>
    <d v="2012-10-29T00:00:00"/>
    <x v="156"/>
    <n v="4"/>
    <x v="6"/>
    <n v="60"/>
    <s v="Camembert Pierrot"/>
    <n v="170"/>
    <n v="92"/>
    <n v="15640"/>
    <n v="0.1"/>
    <n v="14076"/>
    <n v="394.12799999999999"/>
    <n v="1564"/>
  </r>
  <r>
    <s v="AROUT"/>
    <s v="Around the Horn"/>
    <x v="2"/>
    <x v="2"/>
    <n v="3"/>
    <x v="6"/>
    <n v="10768"/>
    <x v="194"/>
    <d v="2012-10-29T00:00:00"/>
    <x v="156"/>
    <n v="4"/>
    <x v="6"/>
    <n v="71"/>
    <s v="Fløtemysost"/>
    <n v="107.5"/>
    <n v="35"/>
    <n v="3762.5"/>
    <n v="0.03"/>
    <n v="3649.625"/>
    <n v="113.138375"/>
    <n v="112.875"/>
  </r>
  <r>
    <s v="VAFFE"/>
    <s v="Vaffeljernet"/>
    <x v="47"/>
    <x v="18"/>
    <n v="3"/>
    <x v="6"/>
    <n v="10769"/>
    <x v="194"/>
    <d v="2012-10-29T00:00:00"/>
    <x v="158"/>
    <n v="8"/>
    <x v="3"/>
    <n v="41"/>
    <s v="Jack's New England Clam Chowder"/>
    <n v="48.25"/>
    <n v="72"/>
    <n v="3474"/>
    <n v="0.15"/>
    <n v="2952.9"/>
    <n v="56.1051"/>
    <n v="521.09999999999991"/>
  </r>
  <r>
    <s v="VAFFE"/>
    <s v="Vaffeljernet"/>
    <x v="47"/>
    <x v="18"/>
    <n v="3"/>
    <x v="6"/>
    <n v="10769"/>
    <x v="194"/>
    <d v="2012-10-29T00:00:00"/>
    <x v="158"/>
    <n v="5"/>
    <x v="4"/>
    <n v="52"/>
    <s v="Filo Mix"/>
    <n v="35"/>
    <n v="25"/>
    <n v="875"/>
    <n v="0.15"/>
    <n v="743.75"/>
    <n v="17.106249999999999"/>
    <n v="131.25"/>
  </r>
  <r>
    <s v="VAFFE"/>
    <s v="Vaffeljernet"/>
    <x v="47"/>
    <x v="18"/>
    <n v="3"/>
    <x v="6"/>
    <n v="10769"/>
    <x v="194"/>
    <d v="2012-10-29T00:00:00"/>
    <x v="158"/>
    <n v="2"/>
    <x v="2"/>
    <n v="61"/>
    <s v="Sirop d'érable"/>
    <n v="142.5"/>
    <n v="85"/>
    <n v="12112.5"/>
    <n v="0.09"/>
    <n v="11022.375"/>
    <n v="187.38037499999999"/>
    <n v="1090.125"/>
  </r>
  <r>
    <s v="VAFFE"/>
    <s v="Vaffeljernet"/>
    <x v="47"/>
    <x v="18"/>
    <n v="3"/>
    <x v="6"/>
    <n v="10769"/>
    <x v="194"/>
    <d v="2012-10-29T00:00:00"/>
    <x v="158"/>
    <n v="3"/>
    <x v="1"/>
    <n v="62"/>
    <s v="Tarte au sucre"/>
    <n v="246.5"/>
    <n v="53"/>
    <n v="13064.5"/>
    <n v="0.17"/>
    <n v="10843.535"/>
    <n v="303.61897999999997"/>
    <n v="2220.9650000000001"/>
  </r>
  <r>
    <s v="HANAR"/>
    <s v="Hanari Carnes"/>
    <x v="11"/>
    <x v="7"/>
    <n v="4"/>
    <x v="3"/>
    <n v="10770"/>
    <x v="195"/>
    <d v="2012-10-30T00:00:00"/>
    <x v="162"/>
    <n v="4"/>
    <x v="6"/>
    <n v="11"/>
    <s v="Queso Cabrales"/>
    <n v="105"/>
    <n v="63"/>
    <n v="6615"/>
    <n v="0.17"/>
    <n v="5490.45"/>
    <n v="93.337649999999996"/>
    <n v="1124.5500000000002"/>
  </r>
  <r>
    <s v="ERNSH"/>
    <s v="Ernst Handel"/>
    <x v="26"/>
    <x v="9"/>
    <n v="2"/>
    <x v="5"/>
    <n v="10771"/>
    <x v="196"/>
    <d v="2012-10-31T00:00:00"/>
    <x v="163"/>
    <n v="4"/>
    <x v="6"/>
    <n v="71"/>
    <s v="Fløtemysost"/>
    <n v="107.5"/>
    <n v="47"/>
    <n v="5052.5"/>
    <n v="0.12"/>
    <n v="4446.2"/>
    <n v="22.231000000000002"/>
    <n v="606.30000000000018"/>
  </r>
  <r>
    <s v="LEHMS"/>
    <s v="El Khartouri SA"/>
    <x v="20"/>
    <x v="8"/>
    <n v="3"/>
    <x v="6"/>
    <n v="10772"/>
    <x v="196"/>
    <d v="2012-10-31T00:00:00"/>
    <x v="153"/>
    <n v="6"/>
    <x v="7"/>
    <n v="29"/>
    <s v="Thüringer Rostbratwurst"/>
    <n v="618.95000000000005"/>
    <n v="90"/>
    <n v="55705.500000000007"/>
    <n v="0.09"/>
    <n v="50692.005000000012"/>
    <n v="608.30406000000016"/>
    <n v="5013.4949999999953"/>
  </r>
  <r>
    <s v="LEHMS"/>
    <s v="El Khartouri SA"/>
    <x v="20"/>
    <x v="8"/>
    <n v="3"/>
    <x v="6"/>
    <n v="10772"/>
    <x v="196"/>
    <d v="2012-10-31T00:00:00"/>
    <x v="153"/>
    <n v="4"/>
    <x v="6"/>
    <n v="59"/>
    <s v="Raclette Courdavault"/>
    <n v="275"/>
    <n v="2"/>
    <n v="550"/>
    <n v="0.13"/>
    <n v="478.5"/>
    <n v="15.311999999999999"/>
    <n v="71.5"/>
  </r>
  <r>
    <s v="ERNSH"/>
    <s v="Ernst Handel"/>
    <x v="26"/>
    <x v="9"/>
    <n v="7"/>
    <x v="0"/>
    <n v="10773"/>
    <x v="197"/>
    <d v="2012-11-01T00:00:00"/>
    <x v="164"/>
    <n v="6"/>
    <x v="7"/>
    <n v="17"/>
    <s v="Alice Mutton"/>
    <n v="195"/>
    <n v="45"/>
    <n v="8775"/>
    <n v="0.16"/>
    <n v="7371"/>
    <n v="154.791"/>
    <n v="1404"/>
  </r>
  <r>
    <s v="ERNSH"/>
    <s v="Ernst Handel"/>
    <x v="26"/>
    <x v="9"/>
    <n v="7"/>
    <x v="0"/>
    <n v="10773"/>
    <x v="197"/>
    <d v="2012-11-01T00:00:00"/>
    <x v="164"/>
    <n v="4"/>
    <x v="6"/>
    <n v="31"/>
    <s v="Gorgonzola Telino"/>
    <n v="62.5"/>
    <n v="51"/>
    <n v="3187.5"/>
    <n v="0"/>
    <n v="3187.5"/>
    <n v="73.3125"/>
    <n v="0"/>
  </r>
  <r>
    <s v="ERNSH"/>
    <s v="Ernst Handel"/>
    <x v="26"/>
    <x v="9"/>
    <n v="7"/>
    <x v="0"/>
    <n v="10773"/>
    <x v="197"/>
    <d v="2012-11-01T00:00:00"/>
    <x v="164"/>
    <n v="1"/>
    <x v="0"/>
    <n v="75"/>
    <s v="Rhönbräu Klosterbier"/>
    <n v="38.75"/>
    <n v="17"/>
    <n v="658.75"/>
    <n v="0.19"/>
    <n v="533.58750000000009"/>
    <n v="11.738925000000004"/>
    <n v="125.16249999999991"/>
  </r>
  <r>
    <s v="FOLKO"/>
    <s v="Folk och fä HB"/>
    <x v="35"/>
    <x v="15"/>
    <n v="5"/>
    <x v="1"/>
    <n v="10774"/>
    <x v="197"/>
    <d v="2012-10-18T00:00:00"/>
    <x v="158"/>
    <n v="4"/>
    <x v="6"/>
    <n v="31"/>
    <s v="Gorgonzola Telino"/>
    <n v="62.5"/>
    <n v="34"/>
    <n v="2125"/>
    <n v="-0.01"/>
    <n v="2146.25"/>
    <n v="4.2925000000000004"/>
    <n v="-21.25"/>
  </r>
  <r>
    <s v="FOLKO"/>
    <s v="Folk och fä HB"/>
    <x v="35"/>
    <x v="15"/>
    <n v="5"/>
    <x v="1"/>
    <n v="10774"/>
    <x v="197"/>
    <d v="2012-10-18T00:00:00"/>
    <x v="158"/>
    <n v="2"/>
    <x v="2"/>
    <n v="66"/>
    <s v="Louisiana Hot Spiced Okra"/>
    <n v="85"/>
    <n v="89"/>
    <n v="7565"/>
    <n v="0.14000000000000001"/>
    <n v="6505.9"/>
    <n v="65.058999999999997"/>
    <n v="1059.1000000000004"/>
  </r>
  <r>
    <s v="THECR"/>
    <s v="The Cracker Box"/>
    <x v="53"/>
    <x v="0"/>
    <n v="8"/>
    <x v="8"/>
    <n v="10775"/>
    <x v="198"/>
    <d v="2012-11-02T00:00:00"/>
    <x v="165"/>
    <n v="8"/>
    <x v="3"/>
    <n v="10"/>
    <s v="Ikura"/>
    <n v="155"/>
    <n v="79"/>
    <n v="12245"/>
    <n v="-0.02"/>
    <n v="12489.9"/>
    <n v="349.71719999999999"/>
    <n v="-244.89999999999964"/>
  </r>
  <r>
    <s v="THECR"/>
    <s v="The Cracker Box"/>
    <x v="53"/>
    <x v="0"/>
    <n v="8"/>
    <x v="8"/>
    <n v="10775"/>
    <x v="198"/>
    <d v="2012-11-02T00:00:00"/>
    <x v="165"/>
    <n v="1"/>
    <x v="0"/>
    <n v="67"/>
    <s v="Laughing Lumberjack Lager"/>
    <n v="70"/>
    <n v="32"/>
    <n v="2240"/>
    <n v="0.1"/>
    <n v="2016"/>
    <n v="62.496000000000002"/>
    <n v="224"/>
  </r>
  <r>
    <s v="ERNSH"/>
    <s v="Ernst Handel"/>
    <x v="26"/>
    <x v="9"/>
    <n v="7"/>
    <x v="0"/>
    <n v="10776"/>
    <x v="199"/>
    <d v="2012-11-05T00:00:00"/>
    <x v="166"/>
    <n v="4"/>
    <x v="6"/>
    <n v="31"/>
    <s v="Gorgonzola Telino"/>
    <n v="62.5"/>
    <n v="68"/>
    <n v="4250"/>
    <n v="0.18"/>
    <n v="3485.0000000000005"/>
    <n v="6.9700000000000006"/>
    <n v="764.99999999999955"/>
  </r>
  <r>
    <s v="ERNSH"/>
    <s v="Ernst Handel"/>
    <x v="26"/>
    <x v="9"/>
    <n v="7"/>
    <x v="0"/>
    <n v="10776"/>
    <x v="199"/>
    <d v="2012-11-05T00:00:00"/>
    <x v="166"/>
    <n v="5"/>
    <x v="4"/>
    <n v="42"/>
    <s v="Singaporean Hokkien Fried Mee"/>
    <n v="70"/>
    <n v="96"/>
    <n v="6720"/>
    <n v="0.04"/>
    <n v="6451.2"/>
    <n v="187.0848"/>
    <n v="268.80000000000018"/>
  </r>
  <r>
    <s v="ERNSH"/>
    <s v="Ernst Handel"/>
    <x v="26"/>
    <x v="9"/>
    <n v="7"/>
    <x v="0"/>
    <n v="10776"/>
    <x v="199"/>
    <d v="2012-11-05T00:00:00"/>
    <x v="166"/>
    <n v="8"/>
    <x v="3"/>
    <n v="45"/>
    <s v="Røgede sild"/>
    <n v="47.5"/>
    <n v="40"/>
    <n v="1900"/>
    <n v="0.02"/>
    <n v="1862"/>
    <n v="53.997999999999998"/>
    <n v="38"/>
  </r>
  <r>
    <s v="ERNSH"/>
    <s v="Ernst Handel"/>
    <x v="26"/>
    <x v="9"/>
    <n v="7"/>
    <x v="0"/>
    <n v="10776"/>
    <x v="199"/>
    <d v="2012-11-05T00:00:00"/>
    <x v="166"/>
    <n v="7"/>
    <x v="5"/>
    <n v="51"/>
    <s v="Manjimup Dried Apples"/>
    <n v="265"/>
    <n v="11"/>
    <n v="2915"/>
    <n v="0.1"/>
    <n v="2623.5"/>
    <n v="81.328500000000005"/>
    <n v="291.5"/>
  </r>
  <r>
    <s v="GOURL"/>
    <s v="Gourmet Lanchonetes"/>
    <x v="55"/>
    <x v="7"/>
    <n v="8"/>
    <x v="8"/>
    <n v="10777"/>
    <x v="199"/>
    <d v="2012-10-22T00:00:00"/>
    <x v="167"/>
    <n v="5"/>
    <x v="4"/>
    <n v="42"/>
    <s v="Singaporean Hokkien Fried Mee"/>
    <n v="70"/>
    <n v="77"/>
    <n v="5390"/>
    <n v="0.16"/>
    <n v="4527.5999999999995"/>
    <n v="22.637999999999998"/>
    <n v="862.40000000000055"/>
  </r>
  <r>
    <s v="BERGS"/>
    <s v="Berglunds snabbköp"/>
    <x v="31"/>
    <x v="15"/>
    <n v="3"/>
    <x v="6"/>
    <n v="10778"/>
    <x v="200"/>
    <d v="2012-11-06T00:00:00"/>
    <x v="168"/>
    <n v="8"/>
    <x v="3"/>
    <n v="41"/>
    <s v="Jack's New England Clam Chowder"/>
    <n v="48.25"/>
    <n v="74"/>
    <n v="3570.5"/>
    <n v="0.05"/>
    <n v="3391.9749999999999"/>
    <n v="84.799374999999998"/>
    <n v="178.52500000000009"/>
  </r>
  <r>
    <s v="MORGK"/>
    <s v="Commerce oriental"/>
    <x v="44"/>
    <x v="8"/>
    <n v="3"/>
    <x v="6"/>
    <n v="10779"/>
    <x v="200"/>
    <d v="2012-11-06T00:00:00"/>
    <x v="169"/>
    <n v="3"/>
    <x v="1"/>
    <n v="16"/>
    <s v="Pavlova"/>
    <n v="87.25"/>
    <n v="25"/>
    <n v="2181.25"/>
    <n v="-0.02"/>
    <n v="2224.875"/>
    <n v="66.746250000000003"/>
    <n v="-43.625"/>
  </r>
  <r>
    <s v="MORGK"/>
    <s v="Commerce oriental"/>
    <x v="44"/>
    <x v="8"/>
    <n v="3"/>
    <x v="6"/>
    <n v="10779"/>
    <x v="200"/>
    <d v="2012-11-06T00:00:00"/>
    <x v="169"/>
    <n v="3"/>
    <x v="1"/>
    <n v="62"/>
    <s v="Tarte au sucre"/>
    <n v="246.5"/>
    <n v="94"/>
    <n v="23171"/>
    <n v="0.14000000000000001"/>
    <n v="19927.060000000001"/>
    <n v="637.66592000000003"/>
    <n v="3243.9399999999987"/>
  </r>
  <r>
    <s v="LILAS"/>
    <s v="LILA-Supermercado"/>
    <x v="21"/>
    <x v="5"/>
    <n v="1"/>
    <x v="2"/>
    <n v="10780"/>
    <x v="200"/>
    <d v="2012-10-23T00:00:00"/>
    <x v="170"/>
    <n v="1"/>
    <x v="0"/>
    <n v="70"/>
    <s v="Outback Lager"/>
    <n v="75"/>
    <n v="61"/>
    <n v="4575"/>
    <n v="0.06"/>
    <n v="4300.5"/>
    <n v="90.310500000000005"/>
    <n v="274.5"/>
  </r>
  <r>
    <s v="LILAS"/>
    <s v="LILA-Supermercado"/>
    <x v="21"/>
    <x v="5"/>
    <n v="1"/>
    <x v="2"/>
    <n v="10780"/>
    <x v="200"/>
    <d v="2012-10-23T00:00:00"/>
    <x v="170"/>
    <n v="2"/>
    <x v="2"/>
    <n v="77"/>
    <s v="Original Frankfurter grüne Soße"/>
    <n v="65"/>
    <n v="45"/>
    <n v="2925"/>
    <n v="0.15"/>
    <n v="2486.25"/>
    <n v="17.403749999999999"/>
    <n v="438.75"/>
  </r>
  <r>
    <s v="WARTH"/>
    <s v="Wartian Herkku"/>
    <x v="32"/>
    <x v="16"/>
    <n v="1"/>
    <x v="2"/>
    <n v="10781"/>
    <x v="201"/>
    <d v="2012-11-07T00:00:00"/>
    <x v="153"/>
    <n v="6"/>
    <x v="7"/>
    <n v="54"/>
    <s v="Tourtière"/>
    <n v="37.25"/>
    <n v="79"/>
    <n v="2942.75"/>
    <n v="0.09"/>
    <n v="2677.9025000000001"/>
    <n v="34.812732499999996"/>
    <n v="264.84749999999985"/>
  </r>
  <r>
    <s v="WARTH"/>
    <s v="Wartian Herkku"/>
    <x v="32"/>
    <x v="16"/>
    <n v="1"/>
    <x v="2"/>
    <n v="10781"/>
    <x v="201"/>
    <d v="2012-11-07T00:00:00"/>
    <x v="153"/>
    <n v="5"/>
    <x v="4"/>
    <n v="56"/>
    <s v="Gnocchi di nonna Alice"/>
    <n v="190"/>
    <n v="6"/>
    <n v="1140"/>
    <n v="0.04"/>
    <n v="1094.3999999999999"/>
    <n v="8.7551999999999985"/>
    <n v="45.600000000000136"/>
  </r>
  <r>
    <s v="WARTH"/>
    <s v="Wartian Herkku"/>
    <x v="32"/>
    <x v="16"/>
    <n v="1"/>
    <x v="2"/>
    <n v="10781"/>
    <x v="201"/>
    <d v="2012-11-07T00:00:00"/>
    <x v="153"/>
    <n v="7"/>
    <x v="5"/>
    <n v="74"/>
    <s v="Longlife Tofu"/>
    <n v="50"/>
    <n v="16"/>
    <n v="800"/>
    <n v="-0.03"/>
    <n v="824"/>
    <n v="18.128"/>
    <n v="-24"/>
  </r>
  <r>
    <s v="CACTU"/>
    <s v="Cactus Comidas para llevar"/>
    <x v="30"/>
    <x v="14"/>
    <n v="2"/>
    <x v="5"/>
    <n v="10782"/>
    <x v="201"/>
    <d v="2012-11-07T00:00:00"/>
    <x v="171"/>
    <n v="4"/>
    <x v="6"/>
    <n v="31"/>
    <s v="Gorgonzola Telino"/>
    <n v="62.5"/>
    <n v="28"/>
    <n v="1750"/>
    <n v="0.04"/>
    <n v="1680"/>
    <n v="25.2"/>
    <n v="70"/>
  </r>
  <r>
    <s v="HANAR"/>
    <s v="Hanari Carnes"/>
    <x v="11"/>
    <x v="7"/>
    <n v="5"/>
    <x v="1"/>
    <n v="10783"/>
    <x v="202"/>
    <d v="2012-11-08T00:00:00"/>
    <x v="153"/>
    <n v="4"/>
    <x v="6"/>
    <n v="31"/>
    <s v="Gorgonzola Telino"/>
    <n v="62.5"/>
    <n v="72"/>
    <n v="4500"/>
    <n v="0.18"/>
    <n v="3690.0000000000005"/>
    <n v="55.350000000000009"/>
    <n v="809.99999999999955"/>
  </r>
  <r>
    <s v="HANAR"/>
    <s v="Hanari Carnes"/>
    <x v="11"/>
    <x v="7"/>
    <n v="5"/>
    <x v="1"/>
    <n v="10783"/>
    <x v="202"/>
    <d v="2012-11-08T00:00:00"/>
    <x v="153"/>
    <n v="1"/>
    <x v="0"/>
    <n v="38"/>
    <s v="Côte de Blaye"/>
    <n v="1317.5"/>
    <n v="9"/>
    <n v="11857.5"/>
    <n v="0.18"/>
    <n v="9723.1500000000015"/>
    <n v="272.24820000000005"/>
    <n v="2134.3499999999985"/>
  </r>
  <r>
    <s v="MAGAA"/>
    <s v="Magazzini Alimentari Riuniti"/>
    <x v="54"/>
    <x v="19"/>
    <n v="5"/>
    <x v="1"/>
    <n v="10784"/>
    <x v="202"/>
    <d v="2012-11-08T00:00:00"/>
    <x v="171"/>
    <n v="8"/>
    <x v="3"/>
    <n v="36"/>
    <s v="Inlagd Sill"/>
    <n v="95"/>
    <n v="71"/>
    <n v="6745"/>
    <n v="-0.01"/>
    <n v="6812.45"/>
    <n v="197.56104999999999"/>
    <n v="-67.449999999999818"/>
  </r>
  <r>
    <s v="MAGAA"/>
    <s v="Magazzini Alimentari Riuniti"/>
    <x v="54"/>
    <x v="19"/>
    <n v="5"/>
    <x v="1"/>
    <n v="10784"/>
    <x v="202"/>
    <d v="2012-11-08T00:00:00"/>
    <x v="171"/>
    <n v="1"/>
    <x v="0"/>
    <n v="39"/>
    <s v="Chartreuse verte"/>
    <n v="90"/>
    <n v="87"/>
    <n v="7830"/>
    <n v="0.16"/>
    <n v="6577.2"/>
    <n v="105.23519999999999"/>
    <n v="1252.8000000000002"/>
  </r>
  <r>
    <s v="MAGAA"/>
    <s v="Magazzini Alimentari Riuniti"/>
    <x v="54"/>
    <x v="19"/>
    <n v="5"/>
    <x v="1"/>
    <n v="10784"/>
    <x v="202"/>
    <d v="2012-11-08T00:00:00"/>
    <x v="171"/>
    <n v="4"/>
    <x v="6"/>
    <n v="72"/>
    <s v="Mozzarella di Giovanni"/>
    <n v="174"/>
    <n v="1"/>
    <n v="174"/>
    <n v="0.09"/>
    <n v="158.34"/>
    <n v="4.5918599999999996"/>
    <n v="15.659999999999997"/>
  </r>
  <r>
    <s v="GROSR"/>
    <s v="GROSELLA-Restaurante"/>
    <x v="60"/>
    <x v="5"/>
    <n v="7"/>
    <x v="0"/>
    <n v="10785"/>
    <x v="202"/>
    <d v="2012-11-08T00:00:00"/>
    <x v="168"/>
    <n v="8"/>
    <x v="3"/>
    <n v="10"/>
    <s v="Ikura"/>
    <n v="155"/>
    <n v="85"/>
    <n v="13175"/>
    <n v="0.08"/>
    <n v="12121"/>
    <n v="375.75099999999998"/>
    <n v="1054"/>
  </r>
  <r>
    <s v="GROSR"/>
    <s v="GROSELLA-Restaurante"/>
    <x v="60"/>
    <x v="5"/>
    <n v="7"/>
    <x v="0"/>
    <n v="10785"/>
    <x v="202"/>
    <d v="2012-11-08T00:00:00"/>
    <x v="168"/>
    <n v="1"/>
    <x v="0"/>
    <n v="75"/>
    <s v="Rhönbräu Klosterbier"/>
    <n v="38.75"/>
    <n v="69"/>
    <n v="2673.75"/>
    <n v="0.03"/>
    <n v="2593.5374999999999"/>
    <n v="25.935375000000001"/>
    <n v="80.212500000000091"/>
  </r>
  <r>
    <s v="QUEEN"/>
    <s v="Queen Cozinha"/>
    <x v="14"/>
    <x v="7"/>
    <n v="4"/>
    <x v="3"/>
    <n v="10786"/>
    <x v="203"/>
    <d v="2012-11-09T00:00:00"/>
    <x v="172"/>
    <n v="2"/>
    <x v="2"/>
    <n v="8"/>
    <s v="Northwoods Cranberry Sauce"/>
    <n v="200"/>
    <n v="25"/>
    <n v="5000"/>
    <n v="-0.02"/>
    <n v="5100"/>
    <n v="25.5"/>
    <n v="-100"/>
  </r>
  <r>
    <s v="QUEEN"/>
    <s v="Queen Cozinha"/>
    <x v="14"/>
    <x v="7"/>
    <n v="4"/>
    <x v="3"/>
    <n v="10786"/>
    <x v="203"/>
    <d v="2012-11-09T00:00:00"/>
    <x v="172"/>
    <n v="8"/>
    <x v="3"/>
    <n v="30"/>
    <s v="Nord-Ost Matjeshering"/>
    <n v="129.44999999999999"/>
    <n v="43"/>
    <n v="5566.3499999999995"/>
    <n v="0.11"/>
    <n v="4954.0514999999996"/>
    <n v="108.98913299999998"/>
    <n v="612.29849999999988"/>
  </r>
  <r>
    <s v="QUEEN"/>
    <s v="Queen Cozinha"/>
    <x v="14"/>
    <x v="7"/>
    <n v="4"/>
    <x v="3"/>
    <n v="10786"/>
    <x v="203"/>
    <d v="2012-11-09T00:00:00"/>
    <x v="172"/>
    <n v="1"/>
    <x v="0"/>
    <n v="75"/>
    <s v="Rhönbräu Klosterbier"/>
    <n v="38.75"/>
    <n v="9"/>
    <n v="348.75"/>
    <n v="7.0000000000000007E-2"/>
    <n v="324.33749999999998"/>
    <n v="10.3788"/>
    <n v="24.412500000000023"/>
  </r>
  <r>
    <s v="LAMAI"/>
    <s v="La maison d'Asie"/>
    <x v="18"/>
    <x v="1"/>
    <n v="1"/>
    <x v="2"/>
    <n v="10787"/>
    <x v="203"/>
    <d v="2012-10-26T00:00:00"/>
    <x v="165"/>
    <n v="1"/>
    <x v="0"/>
    <n v="2"/>
    <s v="Chang"/>
    <n v="95"/>
    <n v="29"/>
    <n v="2755"/>
    <n v="0.1"/>
    <n v="2479.5"/>
    <n v="44.631"/>
    <n v="275.5"/>
  </r>
  <r>
    <s v="LAMAI"/>
    <s v="La maison d'Asie"/>
    <x v="18"/>
    <x v="1"/>
    <n v="1"/>
    <x v="2"/>
    <n v="10787"/>
    <x v="203"/>
    <d v="2012-10-26T00:00:00"/>
    <x v="165"/>
    <n v="6"/>
    <x v="7"/>
    <n v="29"/>
    <s v="Thüringer Rostbratwurst"/>
    <n v="618.95000000000005"/>
    <n v="66"/>
    <n v="40850.700000000004"/>
    <n v="0.13"/>
    <n v="35540.109000000004"/>
    <n v="426.48130800000007"/>
    <n v="5310.5910000000003"/>
  </r>
  <r>
    <s v="QUICK"/>
    <s v="Bensaïd SA"/>
    <x v="27"/>
    <x v="8"/>
    <n v="7"/>
    <x v="0"/>
    <n v="10788"/>
    <x v="204"/>
    <d v="2012-11-12T00:00:00"/>
    <x v="173"/>
    <n v="3"/>
    <x v="1"/>
    <n v="19"/>
    <s v="Teatime Chocolate Biscuits"/>
    <n v="46"/>
    <n v="83"/>
    <n v="3818"/>
    <n v="-0.01"/>
    <n v="3856.18"/>
    <n v="73.267420000000001"/>
    <n v="-38.179999999999836"/>
  </r>
  <r>
    <s v="QUICK"/>
    <s v="Bensaïd SA"/>
    <x v="27"/>
    <x v="8"/>
    <n v="7"/>
    <x v="0"/>
    <n v="10788"/>
    <x v="204"/>
    <d v="2012-11-12T00:00:00"/>
    <x v="173"/>
    <n v="1"/>
    <x v="0"/>
    <n v="75"/>
    <s v="Rhönbräu Klosterbier"/>
    <n v="38.75"/>
    <n v="99"/>
    <n v="3836.25"/>
    <n v="0.04"/>
    <n v="3682.7999999999997"/>
    <n v="110.48399999999998"/>
    <n v="153.45000000000027"/>
  </r>
  <r>
    <s v="FOLIG"/>
    <s v="Folies gourmandes"/>
    <x v="10"/>
    <x v="1"/>
    <n v="7"/>
    <x v="0"/>
    <n v="10789"/>
    <x v="204"/>
    <d v="2012-11-12T00:00:00"/>
    <x v="174"/>
    <n v="8"/>
    <x v="3"/>
    <n v="18"/>
    <s v="Carnarvon Tigers"/>
    <n v="312.5"/>
    <n v="40"/>
    <n v="12500"/>
    <n v="0.18"/>
    <n v="10250"/>
    <n v="328"/>
    <n v="2250"/>
  </r>
  <r>
    <s v="FOLIG"/>
    <s v="Folies gourmandes"/>
    <x v="10"/>
    <x v="1"/>
    <n v="7"/>
    <x v="0"/>
    <n v="10789"/>
    <x v="204"/>
    <d v="2012-11-12T00:00:00"/>
    <x v="174"/>
    <n v="1"/>
    <x v="0"/>
    <n v="35"/>
    <s v="Steeleye Stout"/>
    <n v="90"/>
    <n v="87"/>
    <n v="7830"/>
    <n v="0.16"/>
    <n v="6577.2"/>
    <n v="72.349199999999996"/>
    <n v="1252.8000000000002"/>
  </r>
  <r>
    <s v="FOLIG"/>
    <s v="Folies gourmandes"/>
    <x v="10"/>
    <x v="1"/>
    <n v="7"/>
    <x v="0"/>
    <n v="10789"/>
    <x v="204"/>
    <d v="2012-11-12T00:00:00"/>
    <x v="174"/>
    <n v="2"/>
    <x v="2"/>
    <n v="63"/>
    <s v="Vegie-spread"/>
    <n v="219.5"/>
    <n v="5"/>
    <n v="1097.5"/>
    <n v="0.17"/>
    <n v="910.92499999999995"/>
    <n v="22.773125"/>
    <n v="186.57500000000005"/>
  </r>
  <r>
    <s v="FOLIG"/>
    <s v="Folies gourmandes"/>
    <x v="10"/>
    <x v="1"/>
    <n v="7"/>
    <x v="0"/>
    <n v="10789"/>
    <x v="204"/>
    <d v="2012-11-12T00:00:00"/>
    <x v="174"/>
    <n v="3"/>
    <x v="1"/>
    <n v="68"/>
    <s v="Scottish Longbreads"/>
    <n v="62.5"/>
    <n v="18"/>
    <n v="1125"/>
    <n v="0.09"/>
    <n v="1023.75"/>
    <n v="21.498750000000001"/>
    <n v="101.25"/>
  </r>
  <r>
    <s v="GOURL"/>
    <s v="Gourmet Lanchonetes"/>
    <x v="55"/>
    <x v="7"/>
    <n v="6"/>
    <x v="7"/>
    <n v="10790"/>
    <x v="204"/>
    <d v="2012-11-12T00:00:00"/>
    <x v="165"/>
    <n v="7"/>
    <x v="5"/>
    <n v="7"/>
    <s v="Uncle Bob's Organic Dried Pears"/>
    <n v="150"/>
    <n v="21"/>
    <n v="3150"/>
    <n v="0.02"/>
    <n v="3087"/>
    <n v="27.783000000000001"/>
    <n v="63"/>
  </r>
  <r>
    <s v="GOURL"/>
    <s v="Gourmet Lanchonetes"/>
    <x v="55"/>
    <x v="7"/>
    <n v="6"/>
    <x v="7"/>
    <n v="10790"/>
    <x v="204"/>
    <d v="2012-11-12T00:00:00"/>
    <x v="165"/>
    <n v="5"/>
    <x v="4"/>
    <n v="56"/>
    <s v="Gnocchi di nonna Alice"/>
    <n v="190"/>
    <n v="1"/>
    <n v="190"/>
    <n v="0.04"/>
    <n v="182.4"/>
    <n v="3.4655999999999998"/>
    <n v="7.5999999999999943"/>
  </r>
  <r>
    <s v="FRANK"/>
    <s v="Messaoui Père &amp; Fils"/>
    <x v="15"/>
    <x v="8"/>
    <n v="6"/>
    <x v="7"/>
    <n v="10791"/>
    <x v="205"/>
    <d v="2012-11-13T00:00:00"/>
    <x v="175"/>
    <n v="6"/>
    <x v="7"/>
    <n v="29"/>
    <s v="Thüringer Rostbratwurst"/>
    <n v="618.95000000000005"/>
    <n v="36"/>
    <n v="22282.2"/>
    <n v="0.01"/>
    <n v="22059.378000000001"/>
    <n v="595.603206"/>
    <n v="222.82200000000012"/>
  </r>
  <r>
    <s v="FRANK"/>
    <s v="Messaoui Père &amp; Fils"/>
    <x v="15"/>
    <x v="8"/>
    <n v="6"/>
    <x v="7"/>
    <n v="10791"/>
    <x v="205"/>
    <d v="2012-11-13T00:00:00"/>
    <x v="175"/>
    <n v="8"/>
    <x v="3"/>
    <n v="41"/>
    <s v="Jack's New England Clam Chowder"/>
    <n v="48.25"/>
    <n v="20"/>
    <n v="965"/>
    <n v="-0.03"/>
    <n v="993.95"/>
    <n v="31.8064"/>
    <n v="-28.950000000000045"/>
  </r>
  <r>
    <s v="WOLZA"/>
    <s v="Wolski  Zajazd"/>
    <x v="51"/>
    <x v="20"/>
    <n v="7"/>
    <x v="0"/>
    <n v="10792"/>
    <x v="205"/>
    <d v="2012-11-13T00:00:00"/>
    <x v="174"/>
    <n v="1"/>
    <x v="0"/>
    <n v="2"/>
    <s v="Chang"/>
    <n v="95"/>
    <n v="44"/>
    <n v="4180"/>
    <n v="0.17"/>
    <n v="3469.3999999999996"/>
    <n v="6.9387999999999996"/>
    <n v="710.60000000000036"/>
  </r>
  <r>
    <s v="WOLZA"/>
    <s v="Wolski  Zajazd"/>
    <x v="51"/>
    <x v="20"/>
    <n v="7"/>
    <x v="0"/>
    <n v="10792"/>
    <x v="205"/>
    <d v="2012-11-13T00:00:00"/>
    <x v="174"/>
    <n v="6"/>
    <x v="7"/>
    <n v="54"/>
    <s v="Tourtière"/>
    <n v="37.25"/>
    <n v="21"/>
    <n v="782.25"/>
    <n v="0.05"/>
    <n v="743.13749999999993"/>
    <n v="10.403924999999999"/>
    <n v="39.112500000000068"/>
  </r>
  <r>
    <s v="WOLZA"/>
    <s v="Wolski  Zajazd"/>
    <x v="51"/>
    <x v="20"/>
    <n v="7"/>
    <x v="0"/>
    <n v="10792"/>
    <x v="205"/>
    <d v="2012-11-13T00:00:00"/>
    <x v="174"/>
    <n v="3"/>
    <x v="1"/>
    <n v="68"/>
    <s v="Scottish Longbreads"/>
    <n v="62.5"/>
    <n v="89"/>
    <n v="5562.5"/>
    <n v="0.08"/>
    <n v="5117.5"/>
    <n v="46.057499999999997"/>
    <n v="445"/>
  </r>
  <r>
    <s v="AROUT"/>
    <s v="Around the Horn"/>
    <x v="2"/>
    <x v="2"/>
    <n v="3"/>
    <x v="6"/>
    <n v="10793"/>
    <x v="206"/>
    <d v="2012-11-14T00:00:00"/>
    <x v="176"/>
    <n v="8"/>
    <x v="3"/>
    <n v="41"/>
    <s v="Jack's New England Clam Chowder"/>
    <n v="48.25"/>
    <n v="67"/>
    <n v="3232.75"/>
    <n v="0.03"/>
    <n v="3135.7674999999999"/>
    <n v="84.665722500000001"/>
    <n v="96.982500000000073"/>
  </r>
  <r>
    <s v="AROUT"/>
    <s v="Around the Horn"/>
    <x v="2"/>
    <x v="2"/>
    <n v="3"/>
    <x v="6"/>
    <n v="10793"/>
    <x v="206"/>
    <d v="2012-11-14T00:00:00"/>
    <x v="176"/>
    <n v="5"/>
    <x v="4"/>
    <n v="52"/>
    <s v="Filo Mix"/>
    <n v="35"/>
    <n v="45"/>
    <n v="1575"/>
    <n v="0.01"/>
    <n v="1559.25"/>
    <n v="37.421999999999997"/>
    <n v="15.75"/>
  </r>
  <r>
    <s v="QUEDE"/>
    <s v="Que Delícia"/>
    <x v="11"/>
    <x v="7"/>
    <n v="6"/>
    <x v="7"/>
    <n v="10794"/>
    <x v="206"/>
    <d v="2012-11-14T00:00:00"/>
    <x v="163"/>
    <n v="7"/>
    <x v="5"/>
    <n v="14"/>
    <s v="Tofu"/>
    <n v="116.25"/>
    <n v="89"/>
    <n v="10346.25"/>
    <n v="0.08"/>
    <n v="9518.5500000000011"/>
    <n v="85.666950000000014"/>
    <n v="827.69999999999891"/>
  </r>
  <r>
    <s v="QUEDE"/>
    <s v="Que Delícia"/>
    <x v="11"/>
    <x v="7"/>
    <n v="6"/>
    <x v="7"/>
    <n v="10794"/>
    <x v="206"/>
    <d v="2012-11-14T00:00:00"/>
    <x v="163"/>
    <n v="6"/>
    <x v="7"/>
    <n v="54"/>
    <s v="Tourtière"/>
    <n v="37.25"/>
    <n v="19"/>
    <n v="707.75"/>
    <n v="7.0000000000000007E-2"/>
    <n v="658.20749999999998"/>
    <n v="7.8984899999999998"/>
    <n v="49.542500000000018"/>
  </r>
  <r>
    <s v="ERNSH"/>
    <s v="Ernst Handel"/>
    <x v="26"/>
    <x v="9"/>
    <n v="4"/>
    <x v="3"/>
    <n v="10795"/>
    <x v="206"/>
    <d v="2012-11-14T00:00:00"/>
    <x v="177"/>
    <n v="3"/>
    <x v="1"/>
    <n v="16"/>
    <s v="Pavlova"/>
    <n v="87.25"/>
    <n v="98"/>
    <n v="8550.5"/>
    <n v="0.16"/>
    <n v="7182.42"/>
    <n v="165.19566"/>
    <n v="1368.08"/>
  </r>
  <r>
    <s v="ERNSH"/>
    <s v="Ernst Handel"/>
    <x v="26"/>
    <x v="9"/>
    <n v="4"/>
    <x v="3"/>
    <n v="10795"/>
    <x v="206"/>
    <d v="2012-11-14T00:00:00"/>
    <x v="177"/>
    <n v="6"/>
    <x v="7"/>
    <n v="17"/>
    <s v="Alice Mutton"/>
    <n v="195"/>
    <n v="17"/>
    <n v="3315"/>
    <n v="0.05"/>
    <n v="3149.25"/>
    <n v="50.387999999999998"/>
    <n v="165.75"/>
  </r>
  <r>
    <s v="HILAA"/>
    <s v="HILARIÓN-Abastos"/>
    <x v="6"/>
    <x v="5"/>
    <n v="3"/>
    <x v="6"/>
    <n v="10796"/>
    <x v="207"/>
    <d v="2012-11-15T00:00:00"/>
    <x v="169"/>
    <n v="3"/>
    <x v="1"/>
    <n v="26"/>
    <s v="Gumbär Gummibärchen"/>
    <n v="156.15"/>
    <n v="57"/>
    <n v="8900.5500000000011"/>
    <n v="0.13"/>
    <n v="7743.4785000000011"/>
    <n v="247.79131200000003"/>
    <n v="1157.0715"/>
  </r>
  <r>
    <s v="HILAA"/>
    <s v="HILARIÓN-Abastos"/>
    <x v="6"/>
    <x v="5"/>
    <n v="3"/>
    <x v="6"/>
    <n v="10796"/>
    <x v="207"/>
    <d v="2012-11-15T00:00:00"/>
    <x v="169"/>
    <n v="2"/>
    <x v="2"/>
    <n v="44"/>
    <s v="Gula Malacca"/>
    <n v="97.25"/>
    <n v="95"/>
    <n v="9238.75"/>
    <n v="0.13"/>
    <n v="8037.7124999999996"/>
    <n v="120.5656875"/>
    <n v="1201.0375000000004"/>
  </r>
  <r>
    <s v="HILAA"/>
    <s v="HILARIÓN-Abastos"/>
    <x v="6"/>
    <x v="5"/>
    <n v="3"/>
    <x v="6"/>
    <n v="10796"/>
    <x v="207"/>
    <d v="2012-11-15T00:00:00"/>
    <x v="169"/>
    <n v="5"/>
    <x v="4"/>
    <n v="64"/>
    <s v="Wimmers gute Semmelknödel"/>
    <n v="166.25"/>
    <n v="39"/>
    <n v="6483.75"/>
    <n v="0.03"/>
    <n v="6289.2375000000002"/>
    <n v="12.578475000000001"/>
    <n v="194.51249999999982"/>
  </r>
  <r>
    <s v="HILAA"/>
    <s v="HILARIÓN-Abastos"/>
    <x v="6"/>
    <x v="5"/>
    <n v="3"/>
    <x v="6"/>
    <n v="10796"/>
    <x v="207"/>
    <d v="2012-11-15T00:00:00"/>
    <x v="169"/>
    <n v="4"/>
    <x v="6"/>
    <n v="69"/>
    <s v="Gudbrandsdalsost"/>
    <n v="180"/>
    <n v="88"/>
    <n v="15840"/>
    <n v="0.04"/>
    <n v="15206.4"/>
    <n v="334.54079999999999"/>
    <n v="633.60000000000036"/>
  </r>
  <r>
    <s v="DRACD"/>
    <s v="Maroc exotique"/>
    <x v="22"/>
    <x v="8"/>
    <n v="8"/>
    <x v="8"/>
    <n v="10797"/>
    <x v="207"/>
    <d v="2012-11-15T00:00:00"/>
    <x v="178"/>
    <n v="4"/>
    <x v="6"/>
    <n v="11"/>
    <s v="Queso Cabrales"/>
    <n v="105"/>
    <n v="77"/>
    <n v="8085"/>
    <n v="-0.03"/>
    <n v="8327.5500000000011"/>
    <n v="241.49895000000004"/>
    <n v="-242.55000000000109"/>
  </r>
  <r>
    <s v="ISLAT"/>
    <s v="Island Trading"/>
    <x v="3"/>
    <x v="2"/>
    <n v="1"/>
    <x v="2"/>
    <n v="10798"/>
    <x v="208"/>
    <d v="2012-11-16T00:00:00"/>
    <x v="178"/>
    <n v="3"/>
    <x v="1"/>
    <n v="62"/>
    <s v="Tarte au sucre"/>
    <n v="246.5"/>
    <n v="58"/>
    <n v="14297"/>
    <n v="-0.03"/>
    <n v="14725.91"/>
    <n v="117.80728000000001"/>
    <n v="-428.90999999999985"/>
  </r>
  <r>
    <s v="ISLAT"/>
    <s v="Island Trading"/>
    <x v="3"/>
    <x v="2"/>
    <n v="1"/>
    <x v="2"/>
    <n v="10798"/>
    <x v="208"/>
    <d v="2012-11-16T00:00:00"/>
    <x v="178"/>
    <n v="4"/>
    <x v="6"/>
    <n v="72"/>
    <s v="Mozzarella di Giovanni"/>
    <n v="174"/>
    <n v="39"/>
    <n v="6786"/>
    <n v="0.12"/>
    <n v="5971.68"/>
    <n v="161.23536000000001"/>
    <n v="814.31999999999971"/>
  </r>
  <r>
    <s v="KOENE"/>
    <s v="Belaid SAS"/>
    <x v="15"/>
    <x v="8"/>
    <n v="2"/>
    <x v="5"/>
    <n v="10799"/>
    <x v="208"/>
    <d v="2012-11-30T00:00:00"/>
    <x v="178"/>
    <n v="8"/>
    <x v="3"/>
    <n v="13"/>
    <s v="Konbu"/>
    <n v="30"/>
    <n v="17"/>
    <n v="510"/>
    <n v="0.09"/>
    <n v="464.1"/>
    <n v="12.066600000000001"/>
    <n v="45.899999999999977"/>
  </r>
  <r>
    <s v="KOENE"/>
    <s v="Belaid SAS"/>
    <x v="15"/>
    <x v="8"/>
    <n v="2"/>
    <x v="5"/>
    <n v="10799"/>
    <x v="208"/>
    <d v="2012-11-30T00:00:00"/>
    <x v="178"/>
    <n v="1"/>
    <x v="0"/>
    <n v="24"/>
    <s v="Guaraná Fantástica"/>
    <n v="22.5"/>
    <n v="82"/>
    <n v="1845"/>
    <n v="-0.03"/>
    <n v="1900.3500000000001"/>
    <n v="5.7010500000000004"/>
    <n v="-55.350000000000136"/>
  </r>
  <r>
    <s v="KOENE"/>
    <s v="Belaid SAS"/>
    <x v="15"/>
    <x v="8"/>
    <n v="2"/>
    <x v="5"/>
    <n v="10799"/>
    <x v="208"/>
    <d v="2012-11-30T00:00:00"/>
    <x v="178"/>
    <n v="4"/>
    <x v="6"/>
    <n v="59"/>
    <s v="Raclette Courdavault"/>
    <n v="275"/>
    <n v="6"/>
    <n v="1650"/>
    <n v="0.04"/>
    <n v="1584"/>
    <n v="6.3360000000000003"/>
    <n v="66"/>
  </r>
  <r>
    <s v="SEVES"/>
    <s v="Seven Seas Imports"/>
    <x v="2"/>
    <x v="2"/>
    <n v="7"/>
    <x v="0"/>
    <n v="10800"/>
    <x v="208"/>
    <d v="2012-11-16T00:00:00"/>
    <x v="178"/>
    <n v="4"/>
    <x v="6"/>
    <n v="11"/>
    <s v="Queso Cabrales"/>
    <n v="105"/>
    <n v="67"/>
    <n v="7035"/>
    <n v="0.04"/>
    <n v="6753.5999999999995"/>
    <n v="74.289599999999993"/>
    <n v="281.40000000000055"/>
  </r>
  <r>
    <s v="SEVES"/>
    <s v="Seven Seas Imports"/>
    <x v="2"/>
    <x v="2"/>
    <n v="7"/>
    <x v="0"/>
    <n v="10800"/>
    <x v="208"/>
    <d v="2012-11-16T00:00:00"/>
    <x v="178"/>
    <n v="7"/>
    <x v="5"/>
    <n v="51"/>
    <s v="Manjimup Dried Apples"/>
    <n v="265"/>
    <n v="99"/>
    <n v="26235"/>
    <n v="0.2"/>
    <n v="20988"/>
    <n v="503.71199999999999"/>
    <n v="5247"/>
  </r>
  <r>
    <s v="SEVES"/>
    <s v="Seven Seas Imports"/>
    <x v="2"/>
    <x v="2"/>
    <n v="7"/>
    <x v="0"/>
    <n v="10800"/>
    <x v="208"/>
    <d v="2012-11-16T00:00:00"/>
    <x v="178"/>
    <n v="6"/>
    <x v="7"/>
    <n v="54"/>
    <s v="Tourtière"/>
    <n v="37.25"/>
    <n v="74"/>
    <n v="2756.5"/>
    <n v="0.05"/>
    <n v="2618.6749999999997"/>
    <n v="13.093374999999998"/>
    <n v="137.82500000000027"/>
  </r>
  <r>
    <s v="BOLID"/>
    <s v="Bólido Comidas preparadas"/>
    <x v="61"/>
    <x v="17"/>
    <n v="5"/>
    <x v="1"/>
    <n v="10801"/>
    <x v="209"/>
    <d v="2012-11-19T00:00:00"/>
    <x v="174"/>
    <n v="6"/>
    <x v="7"/>
    <n v="17"/>
    <s v="Alice Mutton"/>
    <n v="195"/>
    <n v="57"/>
    <n v="11115"/>
    <n v="0.09"/>
    <n v="10114.65"/>
    <n v="50.573250000000002"/>
    <n v="1000.3500000000004"/>
  </r>
  <r>
    <s v="BOLID"/>
    <s v="Bólido Comidas preparadas"/>
    <x v="61"/>
    <x v="17"/>
    <n v="5"/>
    <x v="1"/>
    <n v="10801"/>
    <x v="209"/>
    <d v="2012-11-19T00:00:00"/>
    <x v="174"/>
    <n v="6"/>
    <x v="7"/>
    <n v="29"/>
    <s v="Thüringer Rostbratwurst"/>
    <n v="618.95000000000005"/>
    <n v="36"/>
    <n v="22282.2"/>
    <n v="0.16"/>
    <n v="18717.047999999999"/>
    <n v="205.887528"/>
    <n v="3565.1520000000019"/>
  </r>
  <r>
    <s v="SIMOB"/>
    <s v="Simons bistro"/>
    <x v="39"/>
    <x v="18"/>
    <n v="5"/>
    <x v="1"/>
    <n v="10802"/>
    <x v="209"/>
    <d v="2012-11-19T00:00:00"/>
    <x v="163"/>
    <n v="8"/>
    <x v="3"/>
    <n v="30"/>
    <s v="Nord-Ost Matjeshering"/>
    <n v="129.44999999999999"/>
    <n v="45"/>
    <n v="5825.2499999999991"/>
    <n v="0.11"/>
    <n v="5184.4724999999989"/>
    <n v="119.24286749999997"/>
    <n v="640.77750000000015"/>
  </r>
  <r>
    <s v="SIMOB"/>
    <s v="Simons bistro"/>
    <x v="39"/>
    <x v="18"/>
    <n v="5"/>
    <x v="1"/>
    <n v="10802"/>
    <x v="209"/>
    <d v="2012-11-19T00:00:00"/>
    <x v="163"/>
    <n v="7"/>
    <x v="5"/>
    <n v="51"/>
    <s v="Manjimup Dried Apples"/>
    <n v="265"/>
    <n v="68"/>
    <n v="18020"/>
    <n v="-0.02"/>
    <n v="18380.400000000001"/>
    <n v="18.380400000000002"/>
    <n v="-360.40000000000146"/>
  </r>
  <r>
    <s v="SIMOB"/>
    <s v="Simons bistro"/>
    <x v="39"/>
    <x v="18"/>
    <n v="5"/>
    <x v="1"/>
    <n v="10802"/>
    <x v="209"/>
    <d v="2012-11-19T00:00:00"/>
    <x v="163"/>
    <n v="6"/>
    <x v="7"/>
    <n v="55"/>
    <s v="Pâté chinois"/>
    <n v="120"/>
    <n v="39"/>
    <n v="4680"/>
    <n v="0"/>
    <n v="4680"/>
    <n v="102.96"/>
    <n v="0"/>
  </r>
  <r>
    <s v="SIMOB"/>
    <s v="Simons bistro"/>
    <x v="39"/>
    <x v="18"/>
    <n v="5"/>
    <x v="1"/>
    <n v="10802"/>
    <x v="209"/>
    <d v="2012-11-19T00:00:00"/>
    <x v="163"/>
    <n v="3"/>
    <x v="1"/>
    <n v="62"/>
    <s v="Tarte au sucre"/>
    <n v="246.5"/>
    <n v="64"/>
    <n v="15776"/>
    <n v="7.0000000000000007E-2"/>
    <n v="14671.679999999998"/>
    <n v="88.030079999999984"/>
    <n v="1104.3200000000015"/>
  </r>
  <r>
    <s v="WELLI"/>
    <s v="Wellington Importadora"/>
    <x v="46"/>
    <x v="7"/>
    <n v="5"/>
    <x v="1"/>
    <n v="10803"/>
    <x v="210"/>
    <d v="2012-11-20T00:00:00"/>
    <x v="179"/>
    <n v="3"/>
    <x v="1"/>
    <n v="19"/>
    <s v="Teatime Chocolate Biscuits"/>
    <n v="46"/>
    <n v="11"/>
    <n v="506"/>
    <n v="0.03"/>
    <n v="490.82"/>
    <n v="14.724600000000001"/>
    <n v="15.180000000000007"/>
  </r>
  <r>
    <s v="WELLI"/>
    <s v="Wellington Importadora"/>
    <x v="46"/>
    <x v="7"/>
    <n v="5"/>
    <x v="1"/>
    <n v="10803"/>
    <x v="210"/>
    <d v="2012-11-20T00:00:00"/>
    <x v="179"/>
    <n v="3"/>
    <x v="1"/>
    <n v="25"/>
    <s v="NuNuCa Nuß-Nougat-Creme"/>
    <n v="70"/>
    <n v="7"/>
    <n v="490"/>
    <n v="0.15"/>
    <n v="416.5"/>
    <n v="5.4145000000000003"/>
    <n v="73.5"/>
  </r>
  <r>
    <s v="WELLI"/>
    <s v="Wellington Importadora"/>
    <x v="46"/>
    <x v="7"/>
    <n v="5"/>
    <x v="1"/>
    <n v="10803"/>
    <x v="210"/>
    <d v="2012-11-20T00:00:00"/>
    <x v="179"/>
    <n v="4"/>
    <x v="6"/>
    <n v="59"/>
    <s v="Raclette Courdavault"/>
    <n v="275"/>
    <n v="60"/>
    <n v="16500"/>
    <n v="-0.03"/>
    <n v="16995"/>
    <n v="492.85500000000002"/>
    <n v="-495"/>
  </r>
  <r>
    <s v="SEVES"/>
    <s v="Seven Seas Imports"/>
    <x v="2"/>
    <x v="2"/>
    <n v="6"/>
    <x v="7"/>
    <n v="10804"/>
    <x v="210"/>
    <d v="2012-11-20T00:00:00"/>
    <x v="180"/>
    <n v="8"/>
    <x v="3"/>
    <n v="10"/>
    <s v="Ikura"/>
    <n v="155"/>
    <n v="93"/>
    <n v="14415"/>
    <n v="0.04"/>
    <n v="13838.4"/>
    <n v="138.38399999999999"/>
    <n v="576.60000000000036"/>
  </r>
  <r>
    <s v="SEVES"/>
    <s v="Seven Seas Imports"/>
    <x v="2"/>
    <x v="2"/>
    <n v="6"/>
    <x v="7"/>
    <n v="10804"/>
    <x v="210"/>
    <d v="2012-11-20T00:00:00"/>
    <x v="180"/>
    <n v="7"/>
    <x v="5"/>
    <n v="28"/>
    <s v="Rössle Sauerkraut"/>
    <n v="228"/>
    <n v="64"/>
    <n v="14592"/>
    <n v="7.0000000000000007E-2"/>
    <n v="13570.56"/>
    <n v="217.12895999999998"/>
    <n v="1021.4400000000005"/>
  </r>
  <r>
    <s v="SEVES"/>
    <s v="Seven Seas Imports"/>
    <x v="2"/>
    <x v="2"/>
    <n v="6"/>
    <x v="7"/>
    <n v="10804"/>
    <x v="210"/>
    <d v="2012-11-20T00:00:00"/>
    <x v="180"/>
    <n v="3"/>
    <x v="1"/>
    <n v="49"/>
    <s v="Maxilaku"/>
    <n v="100"/>
    <n v="85"/>
    <n v="8500"/>
    <n v="0.13"/>
    <n v="7395"/>
    <n v="59.16"/>
    <n v="1105"/>
  </r>
  <r>
    <s v="THEBI"/>
    <s v="The Big Cheese"/>
    <x v="37"/>
    <x v="0"/>
    <n v="1"/>
    <x v="2"/>
    <n v="10805"/>
    <x v="210"/>
    <d v="2012-11-20T00:00:00"/>
    <x v="181"/>
    <n v="1"/>
    <x v="0"/>
    <n v="34"/>
    <s v="Sasquatch Ale"/>
    <n v="70"/>
    <n v="46"/>
    <n v="3220"/>
    <n v="0.06"/>
    <n v="3026.7999999999997"/>
    <n v="69.616399999999999"/>
    <n v="193.20000000000027"/>
  </r>
  <r>
    <s v="THEBI"/>
    <s v="The Big Cheese"/>
    <x v="37"/>
    <x v="0"/>
    <n v="1"/>
    <x v="2"/>
    <n v="10805"/>
    <x v="210"/>
    <d v="2012-11-20T00:00:00"/>
    <x v="181"/>
    <n v="1"/>
    <x v="0"/>
    <n v="38"/>
    <s v="Côte de Blaye"/>
    <n v="1317.5"/>
    <n v="67"/>
    <n v="88272.5"/>
    <n v="0.14000000000000001"/>
    <n v="75914.350000000006"/>
    <n v="2657.00225"/>
    <n v="12358.149999999994"/>
  </r>
  <r>
    <s v="VICTE"/>
    <s v="Victuailles en stock"/>
    <x v="8"/>
    <x v="1"/>
    <n v="3"/>
    <x v="6"/>
    <n v="10806"/>
    <x v="211"/>
    <d v="2012-11-21T00:00:00"/>
    <x v="178"/>
    <n v="1"/>
    <x v="0"/>
    <n v="2"/>
    <s v="Chang"/>
    <n v="95"/>
    <n v="59"/>
    <n v="5605"/>
    <n v="0.18"/>
    <n v="4596.1000000000004"/>
    <n v="91.921999999999997"/>
    <n v="1008.8999999999996"/>
  </r>
  <r>
    <s v="VICTE"/>
    <s v="Victuailles en stock"/>
    <x v="8"/>
    <x v="1"/>
    <n v="3"/>
    <x v="6"/>
    <n v="10806"/>
    <x v="211"/>
    <d v="2012-11-21T00:00:00"/>
    <x v="178"/>
    <n v="2"/>
    <x v="2"/>
    <n v="65"/>
    <s v="Louisiana Fiery Hot Pepper Sauce"/>
    <n v="105.25"/>
    <n v="14"/>
    <n v="1473.5"/>
    <n v="0.13"/>
    <n v="1281.9449999999999"/>
    <n v="1.2819449999999999"/>
    <n v="191.55500000000006"/>
  </r>
  <r>
    <s v="VICTE"/>
    <s v="Victuailles en stock"/>
    <x v="8"/>
    <x v="1"/>
    <n v="3"/>
    <x v="6"/>
    <n v="10806"/>
    <x v="211"/>
    <d v="2012-11-21T00:00:00"/>
    <x v="178"/>
    <n v="7"/>
    <x v="5"/>
    <n v="74"/>
    <s v="Longlife Tofu"/>
    <n v="50"/>
    <n v="49"/>
    <n v="2450"/>
    <n v="-0.02"/>
    <n v="2499"/>
    <n v="42.482999999999997"/>
    <n v="-49"/>
  </r>
  <r>
    <s v="FRANS"/>
    <s v="Franchi S.p.A."/>
    <x v="56"/>
    <x v="19"/>
    <n v="5"/>
    <x v="1"/>
    <n v="10807"/>
    <x v="211"/>
    <d v="2012-11-21T00:00:00"/>
    <x v="182"/>
    <n v="8"/>
    <x v="3"/>
    <n v="40"/>
    <s v="Boston Crab Meat"/>
    <n v="92"/>
    <n v="22"/>
    <n v="2024"/>
    <n v="0.13"/>
    <n v="1760.8799999999999"/>
    <n v="21.130559999999999"/>
    <n v="263.12000000000012"/>
  </r>
  <r>
    <s v="OLDWO"/>
    <s v="Old World Delicatessen"/>
    <x v="48"/>
    <x v="0"/>
    <n v="1"/>
    <x v="2"/>
    <n v="10808"/>
    <x v="212"/>
    <d v="2012-11-22T00:00:00"/>
    <x v="181"/>
    <n v="5"/>
    <x v="4"/>
    <n v="56"/>
    <s v="Gnocchi di nonna Alice"/>
    <n v="190"/>
    <n v="15"/>
    <n v="2850"/>
    <n v="7.0000000000000007E-2"/>
    <n v="2650.5"/>
    <n v="2.6505000000000001"/>
    <n v="199.5"/>
  </r>
  <r>
    <s v="OLDWO"/>
    <s v="Old World Delicatessen"/>
    <x v="48"/>
    <x v="0"/>
    <n v="1"/>
    <x v="2"/>
    <n v="10808"/>
    <x v="212"/>
    <d v="2012-11-22T00:00:00"/>
    <x v="181"/>
    <n v="1"/>
    <x v="0"/>
    <n v="76"/>
    <s v="Lakkalikööri"/>
    <n v="90"/>
    <n v="33"/>
    <n v="2970"/>
    <n v="0.2"/>
    <n v="2376"/>
    <n v="2.3759999999999999"/>
    <n v="594"/>
  </r>
  <r>
    <s v="WELLI"/>
    <s v="Wellington Importadora"/>
    <x v="46"/>
    <x v="7"/>
    <n v="8"/>
    <x v="8"/>
    <n v="10809"/>
    <x v="212"/>
    <d v="2012-11-22T00:00:00"/>
    <x v="180"/>
    <n v="5"/>
    <x v="4"/>
    <n v="52"/>
    <s v="Filo Mix"/>
    <n v="35"/>
    <n v="48"/>
    <n v="1680"/>
    <n v="0.06"/>
    <n v="1579.1999999999998"/>
    <n v="14.2128"/>
    <n v="100.80000000000018"/>
  </r>
  <r>
    <s v="LAUGB"/>
    <s v="Laughing Bacchus Wine Cellars"/>
    <x v="19"/>
    <x v="10"/>
    <n v="1"/>
    <x v="2"/>
    <n v="10810"/>
    <x v="212"/>
    <d v="2012-11-22T00:00:00"/>
    <x v="180"/>
    <n v="8"/>
    <x v="3"/>
    <n v="13"/>
    <s v="Konbu"/>
    <n v="30"/>
    <n v="14"/>
    <n v="420"/>
    <n v="0.19"/>
    <n v="340.20000000000005"/>
    <n v="11.226600000000003"/>
    <n v="79.799999999999955"/>
  </r>
  <r>
    <s v="LAUGB"/>
    <s v="Laughing Bacchus Wine Cellars"/>
    <x v="19"/>
    <x v="10"/>
    <n v="1"/>
    <x v="2"/>
    <n v="10810"/>
    <x v="212"/>
    <d v="2012-11-22T00:00:00"/>
    <x v="180"/>
    <n v="3"/>
    <x v="1"/>
    <n v="25"/>
    <s v="NuNuCa Nuß-Nougat-Creme"/>
    <n v="70"/>
    <n v="20"/>
    <n v="1400"/>
    <n v="7.0000000000000007E-2"/>
    <n v="1302"/>
    <n v="5.2080000000000002"/>
    <n v="98"/>
  </r>
  <r>
    <s v="LAUGB"/>
    <s v="Laughing Bacchus Wine Cellars"/>
    <x v="19"/>
    <x v="10"/>
    <n v="1"/>
    <x v="2"/>
    <n v="10810"/>
    <x v="212"/>
    <d v="2012-11-22T00:00:00"/>
    <x v="180"/>
    <n v="1"/>
    <x v="0"/>
    <n v="70"/>
    <s v="Outback Lager"/>
    <n v="75"/>
    <n v="97"/>
    <n v="7275"/>
    <n v="7.0000000000000007E-2"/>
    <n v="6765.75"/>
    <n v="169.14375000000001"/>
    <n v="509.25"/>
  </r>
  <r>
    <s v="LINOD"/>
    <s v="LINO-Delicateses"/>
    <x v="13"/>
    <x v="5"/>
    <n v="4"/>
    <x v="3"/>
    <n v="10811"/>
    <x v="213"/>
    <d v="2012-11-23T00:00:00"/>
    <x v="176"/>
    <n v="3"/>
    <x v="1"/>
    <n v="19"/>
    <s v="Teatime Chocolate Biscuits"/>
    <n v="46"/>
    <n v="24"/>
    <n v="1104"/>
    <n v="0.11"/>
    <n v="982.56000000000006"/>
    <n v="8.8430400000000002"/>
    <n v="121.43999999999994"/>
  </r>
  <r>
    <s v="LINOD"/>
    <s v="LINO-Delicateses"/>
    <x v="13"/>
    <x v="5"/>
    <n v="4"/>
    <x v="3"/>
    <n v="10811"/>
    <x v="213"/>
    <d v="2012-11-23T00:00:00"/>
    <x v="176"/>
    <n v="5"/>
    <x v="4"/>
    <n v="23"/>
    <s v="Tunnbröd"/>
    <n v="45"/>
    <n v="34"/>
    <n v="1530"/>
    <n v="0.08"/>
    <n v="1407.6000000000001"/>
    <n v="14.076000000000002"/>
    <n v="122.39999999999986"/>
  </r>
  <r>
    <s v="LINOD"/>
    <s v="LINO-Delicateses"/>
    <x v="13"/>
    <x v="5"/>
    <n v="4"/>
    <x v="3"/>
    <n v="10811"/>
    <x v="213"/>
    <d v="2012-11-23T00:00:00"/>
    <x v="176"/>
    <n v="8"/>
    <x v="3"/>
    <n v="40"/>
    <s v="Boston Crab Meat"/>
    <n v="92"/>
    <n v="45"/>
    <n v="4140"/>
    <n v="0.15"/>
    <n v="3519"/>
    <n v="45.747"/>
    <n v="621"/>
  </r>
  <r>
    <s v="REGGC"/>
    <s v="Reggiani Caseifici"/>
    <x v="41"/>
    <x v="19"/>
    <n v="9"/>
    <x v="4"/>
    <n v="10812"/>
    <x v="213"/>
    <d v="2012-11-23T00:00:00"/>
    <x v="183"/>
    <n v="4"/>
    <x v="6"/>
    <n v="31"/>
    <s v="Gorgonzola Telino"/>
    <n v="62.5"/>
    <n v="76"/>
    <n v="4750"/>
    <n v="0.2"/>
    <n v="3800"/>
    <n v="98.8"/>
    <n v="950"/>
  </r>
  <r>
    <s v="REGGC"/>
    <s v="Reggiani Caseifici"/>
    <x v="41"/>
    <x v="19"/>
    <n v="9"/>
    <x v="4"/>
    <n v="10812"/>
    <x v="213"/>
    <d v="2012-11-23T00:00:00"/>
    <x v="183"/>
    <n v="4"/>
    <x v="6"/>
    <n v="72"/>
    <s v="Mozzarella di Giovanni"/>
    <n v="174"/>
    <n v="5"/>
    <n v="870"/>
    <n v="0.2"/>
    <n v="696"/>
    <n v="7.6559999999999997"/>
    <n v="174"/>
  </r>
  <r>
    <s v="REGGC"/>
    <s v="Reggiani Caseifici"/>
    <x v="41"/>
    <x v="19"/>
    <n v="9"/>
    <x v="4"/>
    <n v="10812"/>
    <x v="213"/>
    <d v="2012-11-23T00:00:00"/>
    <x v="183"/>
    <n v="2"/>
    <x v="2"/>
    <n v="77"/>
    <s v="Original Frankfurter grüne Soße"/>
    <n v="65"/>
    <n v="20"/>
    <n v="1300"/>
    <n v="0.17"/>
    <n v="1079"/>
    <n v="5.3949999999999996"/>
    <n v="221"/>
  </r>
  <r>
    <s v="RICAR"/>
    <s v="Ricardo Adocicados"/>
    <x v="11"/>
    <x v="7"/>
    <n v="7"/>
    <x v="0"/>
    <n v="10813"/>
    <x v="214"/>
    <d v="2012-11-26T00:00:00"/>
    <x v="181"/>
    <n v="1"/>
    <x v="0"/>
    <n v="2"/>
    <s v="Chang"/>
    <n v="95"/>
    <n v="19"/>
    <n v="1805"/>
    <n v="0.19"/>
    <n v="1462.0500000000002"/>
    <n v="1.4620500000000001"/>
    <n v="342.94999999999982"/>
  </r>
  <r>
    <s v="RICAR"/>
    <s v="Ricardo Adocicados"/>
    <x v="11"/>
    <x v="7"/>
    <n v="7"/>
    <x v="0"/>
    <n v="10813"/>
    <x v="214"/>
    <d v="2012-11-26T00:00:00"/>
    <x v="181"/>
    <n v="8"/>
    <x v="3"/>
    <n v="46"/>
    <s v="Spegesild"/>
    <n v="60"/>
    <n v="29"/>
    <n v="1740"/>
    <n v="0.1"/>
    <n v="1566"/>
    <n v="28.187999999999999"/>
    <n v="174"/>
  </r>
  <r>
    <s v="VICTE"/>
    <s v="Victuailles en stock"/>
    <x v="8"/>
    <x v="1"/>
    <n v="3"/>
    <x v="6"/>
    <n v="10814"/>
    <x v="214"/>
    <d v="2012-11-26T00:00:00"/>
    <x v="169"/>
    <n v="8"/>
    <x v="3"/>
    <n v="41"/>
    <s v="Jack's New England Clam Chowder"/>
    <n v="48.25"/>
    <n v="86"/>
    <n v="4149.5"/>
    <n v="0.19"/>
    <n v="3361.0950000000003"/>
    <n v="33.610950000000003"/>
    <n v="788.40499999999975"/>
  </r>
  <r>
    <s v="VICTE"/>
    <s v="Victuailles en stock"/>
    <x v="8"/>
    <x v="1"/>
    <n v="3"/>
    <x v="6"/>
    <n v="10814"/>
    <x v="214"/>
    <d v="2012-11-26T00:00:00"/>
    <x v="169"/>
    <n v="1"/>
    <x v="0"/>
    <n v="43"/>
    <s v="Ipoh Coffee"/>
    <n v="230"/>
    <n v="56"/>
    <n v="12880"/>
    <n v="0.15"/>
    <n v="10948"/>
    <n v="32.844000000000001"/>
    <n v="1932"/>
  </r>
  <r>
    <s v="VICTE"/>
    <s v="Victuailles en stock"/>
    <x v="8"/>
    <x v="1"/>
    <n v="3"/>
    <x v="6"/>
    <n v="10814"/>
    <x v="214"/>
    <d v="2012-11-26T00:00:00"/>
    <x v="169"/>
    <n v="3"/>
    <x v="1"/>
    <n v="48"/>
    <s v="Chocolade"/>
    <n v="63.75"/>
    <n v="94"/>
    <n v="5992.5"/>
    <n v="0.16"/>
    <n v="5033.7"/>
    <n v="35.235900000000001"/>
    <n v="958.80000000000018"/>
  </r>
  <r>
    <s v="VICTE"/>
    <s v="Victuailles en stock"/>
    <x v="8"/>
    <x v="1"/>
    <n v="3"/>
    <x v="6"/>
    <n v="10814"/>
    <x v="214"/>
    <d v="2012-11-26T00:00:00"/>
    <x v="169"/>
    <n v="2"/>
    <x v="2"/>
    <n v="61"/>
    <s v="Sirop d'érable"/>
    <n v="142.5"/>
    <n v="78"/>
    <n v="11115"/>
    <n v="0.16"/>
    <n v="9336.6"/>
    <n v="168.05880000000002"/>
    <n v="1778.3999999999996"/>
  </r>
  <r>
    <s v="SAVEA"/>
    <s v="Save-a-lot Markets"/>
    <x v="25"/>
    <x v="0"/>
    <n v="1"/>
    <x v="2"/>
    <n v="10815"/>
    <x v="214"/>
    <d v="2012-11-26T00:00:00"/>
    <x v="169"/>
    <n v="4"/>
    <x v="6"/>
    <n v="33"/>
    <s v="Geitost"/>
    <n v="12.5"/>
    <n v="57"/>
    <n v="712.5"/>
    <n v="-0.01"/>
    <n v="719.625"/>
    <n v="24.46725"/>
    <n v="-7.125"/>
  </r>
  <r>
    <s v="GREAL"/>
    <s v="Great Lakes Food Market"/>
    <x v="33"/>
    <x v="0"/>
    <n v="5"/>
    <x v="1"/>
    <n v="10816"/>
    <x v="215"/>
    <d v="2012-11-27T00:00:00"/>
    <x v="184"/>
    <n v="1"/>
    <x v="0"/>
    <n v="38"/>
    <s v="Côte de Blaye"/>
    <n v="1317.5"/>
    <n v="60"/>
    <n v="79050"/>
    <n v="-0.01"/>
    <n v="79840.5"/>
    <n v="2794.4175"/>
    <n v="-790.5"/>
  </r>
  <r>
    <s v="GREAL"/>
    <s v="Great Lakes Food Market"/>
    <x v="33"/>
    <x v="0"/>
    <n v="5"/>
    <x v="1"/>
    <n v="10816"/>
    <x v="215"/>
    <d v="2012-11-27T00:00:00"/>
    <x v="184"/>
    <n v="3"/>
    <x v="1"/>
    <n v="62"/>
    <s v="Tarte au sucre"/>
    <n v="246.5"/>
    <n v="48"/>
    <n v="11832"/>
    <n v="0.13"/>
    <n v="10293.84"/>
    <n v="236.75832"/>
    <n v="1538.1599999999999"/>
  </r>
  <r>
    <s v="KOENE"/>
    <s v="Belaid SAS"/>
    <x v="15"/>
    <x v="8"/>
    <n v="3"/>
    <x v="6"/>
    <n v="10817"/>
    <x v="215"/>
    <d v="2012-11-13T00:00:00"/>
    <x v="185"/>
    <n v="3"/>
    <x v="1"/>
    <n v="26"/>
    <s v="Gumbär Gummibärchen"/>
    <n v="156.15"/>
    <n v="84"/>
    <n v="13116.6"/>
    <n v="0.11"/>
    <n v="11673.774000000001"/>
    <n v="198.45415800000004"/>
    <n v="1442.8259999999991"/>
  </r>
  <r>
    <s v="KOENE"/>
    <s v="Belaid SAS"/>
    <x v="15"/>
    <x v="8"/>
    <n v="3"/>
    <x v="6"/>
    <n v="10817"/>
    <x v="215"/>
    <d v="2012-11-13T00:00:00"/>
    <x v="185"/>
    <n v="1"/>
    <x v="0"/>
    <n v="38"/>
    <s v="Côte de Blaye"/>
    <n v="1317.5"/>
    <n v="85"/>
    <n v="111987.5"/>
    <n v="0.14000000000000001"/>
    <n v="96309.25"/>
    <n v="1059.40175"/>
    <n v="15678.25"/>
  </r>
  <r>
    <s v="KOENE"/>
    <s v="Belaid SAS"/>
    <x v="15"/>
    <x v="8"/>
    <n v="3"/>
    <x v="6"/>
    <n v="10817"/>
    <x v="215"/>
    <d v="2012-11-13T00:00:00"/>
    <x v="185"/>
    <n v="8"/>
    <x v="3"/>
    <n v="40"/>
    <s v="Boston Crab Meat"/>
    <n v="92"/>
    <n v="43"/>
    <n v="3956"/>
    <n v="0.16"/>
    <n v="3323.04"/>
    <n v="86.399039999999999"/>
    <n v="632.96"/>
  </r>
  <r>
    <s v="KOENE"/>
    <s v="Belaid SAS"/>
    <x v="15"/>
    <x v="8"/>
    <n v="3"/>
    <x v="6"/>
    <n v="10817"/>
    <x v="215"/>
    <d v="2012-11-13T00:00:00"/>
    <x v="185"/>
    <n v="3"/>
    <x v="1"/>
    <n v="62"/>
    <s v="Tarte au sucre"/>
    <n v="246.5"/>
    <n v="49"/>
    <n v="12078.5"/>
    <n v="0.14000000000000001"/>
    <n v="10387.51"/>
    <n v="10.387510000000001"/>
    <n v="1690.9899999999998"/>
  </r>
  <r>
    <s v="MAGAA"/>
    <s v="Magazzini Alimentari Riuniti"/>
    <x v="54"/>
    <x v="19"/>
    <n v="8"/>
    <x v="8"/>
    <n v="10818"/>
    <x v="216"/>
    <d v="2012-11-28T00:00:00"/>
    <x v="183"/>
    <n v="4"/>
    <x v="6"/>
    <n v="32"/>
    <s v="Mascarpone Fabioli"/>
    <n v="160"/>
    <n v="61"/>
    <n v="9760"/>
    <n v="-0.03"/>
    <n v="10052.800000000001"/>
    <n v="100.52800000000002"/>
    <n v="-292.80000000000109"/>
  </r>
  <r>
    <s v="MAGAA"/>
    <s v="Magazzini Alimentari Riuniti"/>
    <x v="54"/>
    <x v="19"/>
    <n v="8"/>
    <x v="8"/>
    <n v="10818"/>
    <x v="216"/>
    <d v="2012-11-28T00:00:00"/>
    <x v="183"/>
    <n v="8"/>
    <x v="3"/>
    <n v="41"/>
    <s v="Jack's New England Clam Chowder"/>
    <n v="48.25"/>
    <n v="22"/>
    <n v="1061.5"/>
    <n v="0.19"/>
    <n v="859.81500000000005"/>
    <n v="30.093525000000003"/>
    <n v="201.68499999999995"/>
  </r>
  <r>
    <s v="CACTU"/>
    <s v="Cactus Comidas para llevar"/>
    <x v="30"/>
    <x v="14"/>
    <n v="1"/>
    <x v="2"/>
    <n v="10819"/>
    <x v="216"/>
    <d v="2012-11-28T00:00:00"/>
    <x v="186"/>
    <n v="1"/>
    <x v="0"/>
    <n v="43"/>
    <s v="Ipoh Coffee"/>
    <n v="230"/>
    <n v="34"/>
    <n v="7820"/>
    <n v="0.01"/>
    <n v="7741.8"/>
    <n v="108.3852"/>
    <n v="78.199999999999818"/>
  </r>
  <r>
    <s v="CACTU"/>
    <s v="Cactus Comidas para llevar"/>
    <x v="30"/>
    <x v="14"/>
    <n v="1"/>
    <x v="2"/>
    <n v="10819"/>
    <x v="216"/>
    <d v="2012-11-28T00:00:00"/>
    <x v="186"/>
    <n v="1"/>
    <x v="0"/>
    <n v="75"/>
    <s v="Rhönbräu Klosterbier"/>
    <n v="38.75"/>
    <n v="45"/>
    <n v="1743.75"/>
    <n v="0.06"/>
    <n v="1639.125"/>
    <n v="29.504249999999999"/>
    <n v="104.625"/>
  </r>
  <r>
    <s v="RATTC"/>
    <s v="Rattlesnake Canyon Grocery"/>
    <x v="9"/>
    <x v="0"/>
    <n v="3"/>
    <x v="6"/>
    <n v="10820"/>
    <x v="216"/>
    <d v="2012-11-28T00:00:00"/>
    <x v="185"/>
    <n v="5"/>
    <x v="4"/>
    <n v="56"/>
    <s v="Gnocchi di nonna Alice"/>
    <n v="190"/>
    <n v="89"/>
    <n v="16910"/>
    <n v="0.2"/>
    <n v="13528"/>
    <n v="419.36799999999999"/>
    <n v="3382"/>
  </r>
  <r>
    <s v="SPLIR"/>
    <s v="Split Rail Beer &amp; Ale"/>
    <x v="59"/>
    <x v="0"/>
    <n v="7"/>
    <x v="0"/>
    <n v="10821"/>
    <x v="217"/>
    <d v="2012-11-29T00:00:00"/>
    <x v="187"/>
    <n v="1"/>
    <x v="0"/>
    <n v="35"/>
    <s v="Steeleye Stout"/>
    <n v="90"/>
    <n v="87"/>
    <n v="7830"/>
    <n v="0.14000000000000001"/>
    <n v="6733.8"/>
    <n v="161.61120000000003"/>
    <n v="1096.1999999999998"/>
  </r>
  <r>
    <s v="SPLIR"/>
    <s v="Split Rail Beer &amp; Ale"/>
    <x v="59"/>
    <x v="0"/>
    <n v="7"/>
    <x v="0"/>
    <n v="10821"/>
    <x v="217"/>
    <d v="2012-11-29T00:00:00"/>
    <x v="187"/>
    <n v="7"/>
    <x v="5"/>
    <n v="51"/>
    <s v="Manjimup Dried Apples"/>
    <n v="265"/>
    <n v="10"/>
    <n v="2650"/>
    <n v="-0.01"/>
    <n v="2676.5"/>
    <n v="5.3529999999999998"/>
    <n v="-26.5"/>
  </r>
  <r>
    <s v="TRAIH"/>
    <s v="Trail's Head Gourmet Provisioners"/>
    <x v="43"/>
    <x v="0"/>
    <n v="6"/>
    <x v="7"/>
    <n v="10822"/>
    <x v="217"/>
    <d v="2012-11-29T00:00:00"/>
    <x v="186"/>
    <n v="3"/>
    <x v="1"/>
    <n v="62"/>
    <s v="Tarte au sucre"/>
    <n v="246.5"/>
    <n v="55"/>
    <n v="13557.5"/>
    <n v="7.0000000000000007E-2"/>
    <n v="12608.474999999999"/>
    <n v="365.64577499999996"/>
    <n v="949.02500000000146"/>
  </r>
  <r>
    <s v="TRAIH"/>
    <s v="Trail's Head Gourmet Provisioners"/>
    <x v="43"/>
    <x v="0"/>
    <n v="6"/>
    <x v="7"/>
    <n v="10822"/>
    <x v="217"/>
    <d v="2012-11-29T00:00:00"/>
    <x v="186"/>
    <n v="1"/>
    <x v="0"/>
    <n v="70"/>
    <s v="Outback Lager"/>
    <n v="75"/>
    <n v="27"/>
    <n v="2025"/>
    <n v="0.16"/>
    <n v="1701"/>
    <n v="45.927"/>
    <n v="324"/>
  </r>
  <r>
    <s v="LILAS"/>
    <s v="LILA-Supermercado"/>
    <x v="21"/>
    <x v="5"/>
    <n v="9"/>
    <x v="4"/>
    <n v="10823"/>
    <x v="218"/>
    <d v="2012-11-30T00:00:00"/>
    <x v="185"/>
    <n v="4"/>
    <x v="6"/>
    <n v="11"/>
    <s v="Queso Cabrales"/>
    <n v="105"/>
    <n v="89"/>
    <n v="9345"/>
    <n v="0.2"/>
    <n v="7476"/>
    <n v="231.756"/>
    <n v="1869"/>
  </r>
  <r>
    <s v="LILAS"/>
    <s v="LILA-Supermercado"/>
    <x v="21"/>
    <x v="5"/>
    <n v="9"/>
    <x v="4"/>
    <n v="10823"/>
    <x v="218"/>
    <d v="2012-11-30T00:00:00"/>
    <x v="185"/>
    <n v="5"/>
    <x v="4"/>
    <n v="57"/>
    <s v="Ravioli Angelo"/>
    <n v="97.5"/>
    <n v="33"/>
    <n v="3217.5"/>
    <n v="0.1"/>
    <n v="2895.75"/>
    <n v="31.853249999999999"/>
    <n v="321.75"/>
  </r>
  <r>
    <s v="LILAS"/>
    <s v="LILA-Supermercado"/>
    <x v="21"/>
    <x v="5"/>
    <n v="9"/>
    <x v="4"/>
    <n v="10823"/>
    <x v="218"/>
    <d v="2012-11-30T00:00:00"/>
    <x v="185"/>
    <n v="4"/>
    <x v="6"/>
    <n v="59"/>
    <s v="Raclette Courdavault"/>
    <n v="275"/>
    <n v="50"/>
    <n v="13750"/>
    <n v="0.11"/>
    <n v="12237.5"/>
    <n v="159.08750000000001"/>
    <n v="1512.5"/>
  </r>
  <r>
    <s v="LILAS"/>
    <s v="LILA-Supermercado"/>
    <x v="21"/>
    <x v="5"/>
    <n v="9"/>
    <x v="4"/>
    <n v="10823"/>
    <x v="218"/>
    <d v="2012-11-30T00:00:00"/>
    <x v="185"/>
    <n v="2"/>
    <x v="2"/>
    <n v="77"/>
    <s v="Original Frankfurter grüne Soße"/>
    <n v="65"/>
    <n v="54"/>
    <n v="3510"/>
    <n v="0.08"/>
    <n v="3229.2000000000003"/>
    <n v="6.4584000000000001"/>
    <n v="280.79999999999973"/>
  </r>
  <r>
    <s v="FOLKO"/>
    <s v="Folk och fä HB"/>
    <x v="35"/>
    <x v="15"/>
    <n v="4"/>
    <x v="3"/>
    <n v="10824"/>
    <x v="218"/>
    <d v="2012-11-30T00:00:00"/>
    <x v="182"/>
    <n v="8"/>
    <x v="3"/>
    <n v="41"/>
    <s v="Jack's New England Clam Chowder"/>
    <n v="48.25"/>
    <n v="30"/>
    <n v="1447.5"/>
    <n v="0.11"/>
    <n v="1288.2750000000001"/>
    <n v="29.630324999999999"/>
    <n v="159.22499999999991"/>
  </r>
  <r>
    <s v="FOLKO"/>
    <s v="Folk och fä HB"/>
    <x v="35"/>
    <x v="15"/>
    <n v="4"/>
    <x v="3"/>
    <n v="10824"/>
    <x v="218"/>
    <d v="2012-11-30T00:00:00"/>
    <x v="182"/>
    <n v="1"/>
    <x v="0"/>
    <n v="70"/>
    <s v="Outback Lager"/>
    <n v="75"/>
    <n v="35"/>
    <n v="2625"/>
    <n v="-0.03"/>
    <n v="2703.75"/>
    <n v="73.001249999999999"/>
    <n v="-78.75"/>
  </r>
  <r>
    <s v="DRACD"/>
    <s v="Maroc exotique"/>
    <x v="22"/>
    <x v="8"/>
    <n v="7"/>
    <x v="0"/>
    <n v="10825"/>
    <x v="218"/>
    <d v="2012-11-30T00:00:00"/>
    <x v="169"/>
    <n v="3"/>
    <x v="1"/>
    <n v="26"/>
    <s v="Gumbär Gummibärchen"/>
    <n v="156.15"/>
    <n v="84"/>
    <n v="13116.6"/>
    <n v="0.17"/>
    <n v="10886.778"/>
    <n v="97.981002000000004"/>
    <n v="2229.8220000000001"/>
  </r>
  <r>
    <s v="DRACD"/>
    <s v="Maroc exotique"/>
    <x v="22"/>
    <x v="8"/>
    <n v="7"/>
    <x v="0"/>
    <n v="10825"/>
    <x v="218"/>
    <d v="2012-11-30T00:00:00"/>
    <x v="169"/>
    <n v="6"/>
    <x v="7"/>
    <n v="53"/>
    <s v="Perth Pasties"/>
    <n v="164"/>
    <n v="72"/>
    <n v="11808"/>
    <n v="7.0000000000000007E-2"/>
    <n v="10981.439999999999"/>
    <n v="175.70303999999999"/>
    <n v="826.56000000000131"/>
  </r>
  <r>
    <s v="BLONP"/>
    <s v="Blondel père et fils"/>
    <x v="40"/>
    <x v="1"/>
    <n v="6"/>
    <x v="7"/>
    <n v="10826"/>
    <x v="219"/>
    <d v="2012-12-03T00:00:00"/>
    <x v="188"/>
    <n v="4"/>
    <x v="6"/>
    <n v="31"/>
    <s v="Gorgonzola Telino"/>
    <n v="62.5"/>
    <n v="56"/>
    <n v="3500"/>
    <n v="0.08"/>
    <n v="3220"/>
    <n v="103.04"/>
    <n v="280"/>
  </r>
  <r>
    <s v="BLONP"/>
    <s v="Blondel père et fils"/>
    <x v="40"/>
    <x v="1"/>
    <n v="6"/>
    <x v="7"/>
    <n v="10826"/>
    <x v="219"/>
    <d v="2012-12-03T00:00:00"/>
    <x v="188"/>
    <n v="5"/>
    <x v="4"/>
    <n v="57"/>
    <s v="Ravioli Angelo"/>
    <n v="97.5"/>
    <n v="87"/>
    <n v="8482.5"/>
    <n v="0.17"/>
    <n v="7040.4749999999995"/>
    <n v="0"/>
    <n v="1442.0250000000005"/>
  </r>
  <r>
    <s v="BONAP"/>
    <s v="Bon app'"/>
    <x v="1"/>
    <x v="1"/>
    <n v="7"/>
    <x v="0"/>
    <n v="10827"/>
    <x v="219"/>
    <d v="2012-11-19T00:00:00"/>
    <x v="188"/>
    <n v="8"/>
    <x v="3"/>
    <n v="10"/>
    <s v="Ikura"/>
    <n v="155"/>
    <n v="96"/>
    <n v="14880"/>
    <n v="0.2"/>
    <n v="11904"/>
    <n v="83.328000000000003"/>
    <n v="2976"/>
  </r>
  <r>
    <s v="BONAP"/>
    <s v="Bon app'"/>
    <x v="1"/>
    <x v="1"/>
    <n v="7"/>
    <x v="0"/>
    <n v="10827"/>
    <x v="219"/>
    <d v="2012-11-19T00:00:00"/>
    <x v="188"/>
    <n v="1"/>
    <x v="0"/>
    <n v="39"/>
    <s v="Chartreuse verte"/>
    <n v="90"/>
    <n v="59"/>
    <n v="5310"/>
    <n v="0.09"/>
    <n v="4832.1000000000004"/>
    <n v="19.328400000000002"/>
    <n v="477.89999999999964"/>
  </r>
  <r>
    <s v="RANCH"/>
    <s v="Rancho grande"/>
    <x v="30"/>
    <x v="14"/>
    <n v="2"/>
    <x v="5"/>
    <n v="10828"/>
    <x v="220"/>
    <d v="2012-11-20T00:00:00"/>
    <x v="184"/>
    <n v="3"/>
    <x v="1"/>
    <n v="20"/>
    <s v="Sir Rodney's Marmalade"/>
    <n v="405"/>
    <n v="16"/>
    <n v="6480"/>
    <n v="0.18"/>
    <n v="5313.6"/>
    <n v="26.568000000000001"/>
    <n v="1166.3999999999996"/>
  </r>
  <r>
    <s v="RANCH"/>
    <s v="Rancho grande"/>
    <x v="30"/>
    <x v="14"/>
    <n v="2"/>
    <x v="5"/>
    <n v="10828"/>
    <x v="220"/>
    <d v="2012-11-20T00:00:00"/>
    <x v="184"/>
    <n v="1"/>
    <x v="0"/>
    <n v="38"/>
    <s v="Côte de Blaye"/>
    <n v="1317.5"/>
    <n v="48"/>
    <n v="63240"/>
    <n v="0.14000000000000001"/>
    <n v="54386.400000000001"/>
    <n v="1685.9784000000002"/>
    <n v="8853.5999999999985"/>
  </r>
  <r>
    <s v="ISLAT"/>
    <s v="Island Trading"/>
    <x v="3"/>
    <x v="2"/>
    <n v="2"/>
    <x v="5"/>
    <n v="10829"/>
    <x v="220"/>
    <d v="2012-12-04T00:00:00"/>
    <x v="189"/>
    <n v="1"/>
    <x v="0"/>
    <n v="2"/>
    <s v="Chang"/>
    <n v="95"/>
    <n v="20"/>
    <n v="1900"/>
    <n v="0.15"/>
    <n v="1615"/>
    <n v="20.995000000000001"/>
    <n v="285"/>
  </r>
  <r>
    <s v="ISLAT"/>
    <s v="Island Trading"/>
    <x v="3"/>
    <x v="2"/>
    <n v="2"/>
    <x v="5"/>
    <n v="10829"/>
    <x v="220"/>
    <d v="2012-12-04T00:00:00"/>
    <x v="189"/>
    <n v="2"/>
    <x v="2"/>
    <n v="8"/>
    <s v="Northwoods Cranberry Sauce"/>
    <n v="200"/>
    <n v="66"/>
    <n v="13200"/>
    <n v="0.13"/>
    <n v="11484"/>
    <n v="356.00400000000002"/>
    <n v="1716"/>
  </r>
  <r>
    <s v="ISLAT"/>
    <s v="Island Trading"/>
    <x v="3"/>
    <x v="2"/>
    <n v="2"/>
    <x v="5"/>
    <n v="10829"/>
    <x v="220"/>
    <d v="2012-12-04T00:00:00"/>
    <x v="189"/>
    <n v="8"/>
    <x v="3"/>
    <n v="13"/>
    <s v="Konbu"/>
    <n v="30"/>
    <n v="75"/>
    <n v="2250"/>
    <n v="0.02"/>
    <n v="2205"/>
    <n v="6.6150000000000002"/>
    <n v="45"/>
  </r>
  <r>
    <s v="ISLAT"/>
    <s v="Island Trading"/>
    <x v="3"/>
    <x v="2"/>
    <n v="2"/>
    <x v="5"/>
    <n v="10829"/>
    <x v="220"/>
    <d v="2012-12-04T00:00:00"/>
    <x v="189"/>
    <n v="4"/>
    <x v="6"/>
    <n v="60"/>
    <s v="Camembert Pierrot"/>
    <n v="170"/>
    <n v="85"/>
    <n v="14450"/>
    <n v="0.06"/>
    <n v="13583"/>
    <n v="13.583"/>
    <n v="867"/>
  </r>
  <r>
    <s v="TRADH"/>
    <s v="Tradição Hipermercados"/>
    <x v="14"/>
    <x v="7"/>
    <n v="5"/>
    <x v="1"/>
    <n v="10830"/>
    <x v="220"/>
    <d v="2012-12-18T00:00:00"/>
    <x v="167"/>
    <n v="2"/>
    <x v="2"/>
    <n v="6"/>
    <s v="Grandma's Boysenberry Spread"/>
    <n v="125"/>
    <n v="37"/>
    <n v="4625"/>
    <n v="0.05"/>
    <n v="4393.75"/>
    <n v="140.6"/>
    <n v="231.25"/>
  </r>
  <r>
    <s v="TRADH"/>
    <s v="Tradição Hipermercados"/>
    <x v="14"/>
    <x v="7"/>
    <n v="5"/>
    <x v="1"/>
    <n v="10830"/>
    <x v="220"/>
    <d v="2012-12-18T00:00:00"/>
    <x v="167"/>
    <n v="1"/>
    <x v="0"/>
    <n v="39"/>
    <s v="Chartreuse verte"/>
    <n v="90"/>
    <n v="44"/>
    <n v="3960"/>
    <n v="0.08"/>
    <n v="3643.2000000000003"/>
    <n v="72.864000000000004"/>
    <n v="316.79999999999973"/>
  </r>
  <r>
    <s v="TRADH"/>
    <s v="Tradição Hipermercados"/>
    <x v="14"/>
    <x v="7"/>
    <n v="5"/>
    <x v="1"/>
    <n v="10830"/>
    <x v="220"/>
    <d v="2012-12-18T00:00:00"/>
    <x v="167"/>
    <n v="4"/>
    <x v="6"/>
    <n v="60"/>
    <s v="Camembert Pierrot"/>
    <n v="170"/>
    <n v="69"/>
    <n v="11730"/>
    <n v="0"/>
    <n v="11730"/>
    <n v="375.36"/>
    <n v="0"/>
  </r>
  <r>
    <s v="TRADH"/>
    <s v="Tradição Hipermercados"/>
    <x v="14"/>
    <x v="7"/>
    <n v="5"/>
    <x v="1"/>
    <n v="10830"/>
    <x v="220"/>
    <d v="2012-12-18T00:00:00"/>
    <x v="167"/>
    <n v="3"/>
    <x v="1"/>
    <n v="68"/>
    <s v="Scottish Longbreads"/>
    <n v="62.5"/>
    <n v="72"/>
    <n v="4500"/>
    <n v="-0.01"/>
    <n v="4545"/>
    <n v="18.18"/>
    <n v="-45"/>
  </r>
  <r>
    <s v="SANTG"/>
    <s v="Santé Gourmet"/>
    <x v="29"/>
    <x v="13"/>
    <n v="3"/>
    <x v="6"/>
    <n v="10831"/>
    <x v="221"/>
    <d v="2012-12-05T00:00:00"/>
    <x v="189"/>
    <n v="3"/>
    <x v="1"/>
    <n v="19"/>
    <s v="Teatime Chocolate Biscuits"/>
    <n v="46"/>
    <n v="18"/>
    <n v="828"/>
    <n v="0.11"/>
    <n v="736.92"/>
    <n v="14.001479999999999"/>
    <n v="91.080000000000041"/>
  </r>
  <r>
    <s v="SANTG"/>
    <s v="Santé Gourmet"/>
    <x v="29"/>
    <x v="13"/>
    <n v="3"/>
    <x v="6"/>
    <n v="10831"/>
    <x v="221"/>
    <d v="2012-12-05T00:00:00"/>
    <x v="189"/>
    <n v="1"/>
    <x v="0"/>
    <n v="35"/>
    <s v="Steeleye Stout"/>
    <n v="90"/>
    <n v="13"/>
    <n v="1170"/>
    <n v="0.09"/>
    <n v="1064.7"/>
    <n v="22.358700000000002"/>
    <n v="105.29999999999995"/>
  </r>
  <r>
    <s v="SANTG"/>
    <s v="Santé Gourmet"/>
    <x v="29"/>
    <x v="13"/>
    <n v="3"/>
    <x v="6"/>
    <n v="10831"/>
    <x v="221"/>
    <d v="2012-12-05T00:00:00"/>
    <x v="189"/>
    <n v="1"/>
    <x v="0"/>
    <n v="38"/>
    <s v="Côte de Blaye"/>
    <n v="1317.5"/>
    <n v="71"/>
    <n v="93542.5"/>
    <n v="0.01"/>
    <n v="92607.074999999997"/>
    <n v="926.07074999999998"/>
    <n v="935.42500000000291"/>
  </r>
  <r>
    <s v="SANTG"/>
    <s v="Santé Gourmet"/>
    <x v="29"/>
    <x v="13"/>
    <n v="3"/>
    <x v="6"/>
    <n v="10831"/>
    <x v="221"/>
    <d v="2012-12-05T00:00:00"/>
    <x v="189"/>
    <n v="1"/>
    <x v="0"/>
    <n v="43"/>
    <s v="Ipoh Coffee"/>
    <n v="230"/>
    <n v="92"/>
    <n v="21160"/>
    <n v="0.16"/>
    <n v="17774.399999999998"/>
    <n v="142.19519999999997"/>
    <n v="3385.6000000000022"/>
  </r>
  <r>
    <s v="LAMAI"/>
    <s v="La maison d'Asie"/>
    <x v="18"/>
    <x v="1"/>
    <n v="1"/>
    <x v="2"/>
    <n v="10832"/>
    <x v="221"/>
    <d v="2012-12-05T00:00:00"/>
    <x v="173"/>
    <n v="8"/>
    <x v="3"/>
    <n v="13"/>
    <s v="Konbu"/>
    <n v="30"/>
    <n v="61"/>
    <n v="1830"/>
    <n v="0.16"/>
    <n v="1537.2"/>
    <n v="24.595200000000002"/>
    <n v="292.79999999999995"/>
  </r>
  <r>
    <s v="LAMAI"/>
    <s v="La maison d'Asie"/>
    <x v="18"/>
    <x v="1"/>
    <n v="1"/>
    <x v="2"/>
    <n v="10832"/>
    <x v="221"/>
    <d v="2012-12-05T00:00:00"/>
    <x v="173"/>
    <n v="3"/>
    <x v="1"/>
    <n v="25"/>
    <s v="NuNuCa Nuß-Nougat-Creme"/>
    <n v="70"/>
    <n v="98"/>
    <n v="6860"/>
    <n v="0.12"/>
    <n v="6036.8"/>
    <n v="144.88320000000002"/>
    <n v="823.19999999999982"/>
  </r>
  <r>
    <s v="LAMAI"/>
    <s v="La maison d'Asie"/>
    <x v="18"/>
    <x v="1"/>
    <n v="1"/>
    <x v="2"/>
    <n v="10832"/>
    <x v="221"/>
    <d v="2012-12-05T00:00:00"/>
    <x v="173"/>
    <n v="2"/>
    <x v="2"/>
    <n v="44"/>
    <s v="Gula Malacca"/>
    <n v="97.25"/>
    <n v="50"/>
    <n v="4862.5"/>
    <n v="0.2"/>
    <n v="3890"/>
    <n v="124.48"/>
    <n v="972.5"/>
  </r>
  <r>
    <s v="LAMAI"/>
    <s v="La maison d'Asie"/>
    <x v="18"/>
    <x v="1"/>
    <n v="1"/>
    <x v="2"/>
    <n v="10832"/>
    <x v="221"/>
    <d v="2012-12-05T00:00:00"/>
    <x v="173"/>
    <n v="5"/>
    <x v="4"/>
    <n v="64"/>
    <s v="Wimmers gute Semmelknödel"/>
    <n v="166.25"/>
    <n v="3"/>
    <n v="498.75"/>
    <n v="0.19"/>
    <n v="403.98750000000001"/>
    <n v="0"/>
    <n v="94.762499999999989"/>
  </r>
  <r>
    <s v="OTTIK"/>
    <s v="Exotic Products"/>
    <x v="20"/>
    <x v="8"/>
    <n v="6"/>
    <x v="7"/>
    <n v="10833"/>
    <x v="222"/>
    <d v="2012-12-06T00:00:00"/>
    <x v="189"/>
    <n v="7"/>
    <x v="5"/>
    <n v="7"/>
    <s v="Uncle Bob's Organic Dried Pears"/>
    <n v="150"/>
    <n v="73"/>
    <n v="10950"/>
    <n v="-0.03"/>
    <n v="11278.5"/>
    <n v="372.19049999999999"/>
    <n v="-328.5"/>
  </r>
  <r>
    <s v="OTTIK"/>
    <s v="Exotic Products"/>
    <x v="20"/>
    <x v="8"/>
    <n v="6"/>
    <x v="7"/>
    <n v="10833"/>
    <x v="222"/>
    <d v="2012-12-06T00:00:00"/>
    <x v="189"/>
    <n v="4"/>
    <x v="6"/>
    <n v="31"/>
    <s v="Gorgonzola Telino"/>
    <n v="62.5"/>
    <n v="86"/>
    <n v="5375"/>
    <n v="0.17"/>
    <n v="4461.25"/>
    <n v="75.841250000000002"/>
    <n v="913.75"/>
  </r>
  <r>
    <s v="OTTIK"/>
    <s v="Exotic Products"/>
    <x v="20"/>
    <x v="8"/>
    <n v="6"/>
    <x v="7"/>
    <n v="10833"/>
    <x v="222"/>
    <d v="2012-12-06T00:00:00"/>
    <x v="189"/>
    <n v="6"/>
    <x v="7"/>
    <n v="53"/>
    <s v="Perth Pasties"/>
    <n v="164"/>
    <n v="56"/>
    <n v="9184"/>
    <n v="0"/>
    <n v="9184"/>
    <n v="137.76"/>
    <n v="0"/>
  </r>
  <r>
    <s v="TRADH"/>
    <s v="Tradição Hipermercados"/>
    <x v="14"/>
    <x v="7"/>
    <n v="7"/>
    <x v="0"/>
    <n v="10834"/>
    <x v="222"/>
    <d v="2012-12-06T00:00:00"/>
    <x v="173"/>
    <n v="6"/>
    <x v="7"/>
    <n v="29"/>
    <s v="Thüringer Rostbratwurst"/>
    <n v="618.95000000000005"/>
    <n v="86"/>
    <n v="53229.700000000004"/>
    <n v="0.06"/>
    <n v="50035.917999999998"/>
    <n v="1401.0057039999999"/>
    <n v="3193.7820000000065"/>
  </r>
  <r>
    <s v="TRADH"/>
    <s v="Tradição Hipermercados"/>
    <x v="14"/>
    <x v="7"/>
    <n v="7"/>
    <x v="0"/>
    <n v="10834"/>
    <x v="222"/>
    <d v="2012-12-06T00:00:00"/>
    <x v="173"/>
    <n v="8"/>
    <x v="3"/>
    <n v="30"/>
    <s v="Nord-Ost Matjeshering"/>
    <n v="129.44999999999999"/>
    <n v="100"/>
    <n v="12944.999999999998"/>
    <n v="0.2"/>
    <n v="10356"/>
    <n v="51.78"/>
    <n v="2588.9999999999982"/>
  </r>
  <r>
    <s v="ALFKI"/>
    <s v="Al Walad"/>
    <x v="44"/>
    <x v="8"/>
    <n v="7"/>
    <x v="0"/>
    <n v="10835"/>
    <x v="222"/>
    <d v="2012-12-06T00:00:00"/>
    <x v="167"/>
    <n v="4"/>
    <x v="6"/>
    <n v="59"/>
    <s v="Raclette Courdavault"/>
    <n v="275"/>
    <n v="4"/>
    <n v="1100"/>
    <n v="0.03"/>
    <n v="1067"/>
    <n v="7.4690000000000003"/>
    <n v="33"/>
  </r>
  <r>
    <s v="ALFKI"/>
    <s v="Al Walad"/>
    <x v="44"/>
    <x v="8"/>
    <n v="7"/>
    <x v="0"/>
    <n v="10835"/>
    <x v="222"/>
    <d v="2012-12-06T00:00:00"/>
    <x v="167"/>
    <n v="2"/>
    <x v="2"/>
    <n v="77"/>
    <s v="Original Frankfurter grüne Soße"/>
    <n v="65"/>
    <n v="64"/>
    <n v="4160"/>
    <n v="0.2"/>
    <n v="3328"/>
    <n v="73.215999999999994"/>
    <n v="832"/>
  </r>
  <r>
    <s v="ERNSH"/>
    <s v="Ernst Handel"/>
    <x v="26"/>
    <x v="9"/>
    <n v="8"/>
    <x v="8"/>
    <n v="10836"/>
    <x v="223"/>
    <d v="2012-12-07T00:00:00"/>
    <x v="167"/>
    <n v="5"/>
    <x v="4"/>
    <n v="22"/>
    <s v="Gustaf's Knäckebröd"/>
    <n v="105"/>
    <n v="100"/>
    <n v="10500"/>
    <n v="0.03"/>
    <n v="10185"/>
    <n v="81.48"/>
    <n v="315"/>
  </r>
  <r>
    <s v="ERNSH"/>
    <s v="Ernst Handel"/>
    <x v="26"/>
    <x v="9"/>
    <n v="8"/>
    <x v="8"/>
    <n v="10836"/>
    <x v="223"/>
    <d v="2012-12-07T00:00:00"/>
    <x v="167"/>
    <n v="1"/>
    <x v="0"/>
    <n v="35"/>
    <s v="Steeleye Stout"/>
    <n v="90"/>
    <n v="45"/>
    <n v="4050"/>
    <n v="0.13"/>
    <n v="3523.5"/>
    <n v="119.79900000000001"/>
    <n v="526.5"/>
  </r>
  <r>
    <s v="ERNSH"/>
    <s v="Ernst Handel"/>
    <x v="26"/>
    <x v="9"/>
    <n v="8"/>
    <x v="8"/>
    <n v="10836"/>
    <x v="223"/>
    <d v="2012-12-07T00:00:00"/>
    <x v="167"/>
    <n v="5"/>
    <x v="4"/>
    <n v="57"/>
    <s v="Ravioli Angelo"/>
    <n v="97.5"/>
    <n v="29"/>
    <n v="2827.5"/>
    <n v="-0.01"/>
    <n v="2855.7750000000001"/>
    <n v="8.5673250000000003"/>
    <n v="-28.275000000000091"/>
  </r>
  <r>
    <s v="ERNSH"/>
    <s v="Ernst Handel"/>
    <x v="26"/>
    <x v="9"/>
    <n v="8"/>
    <x v="8"/>
    <n v="10836"/>
    <x v="223"/>
    <d v="2012-12-07T00:00:00"/>
    <x v="167"/>
    <n v="4"/>
    <x v="6"/>
    <n v="60"/>
    <s v="Camembert Pierrot"/>
    <n v="170"/>
    <n v="53"/>
    <n v="9010"/>
    <n v="0.19"/>
    <n v="7298.1"/>
    <n v="72.980999999999995"/>
    <n v="1711.8999999999996"/>
  </r>
  <r>
    <s v="ERNSH"/>
    <s v="Ernst Handel"/>
    <x v="26"/>
    <x v="9"/>
    <n v="8"/>
    <x v="8"/>
    <n v="10836"/>
    <x v="223"/>
    <d v="2012-12-07T00:00:00"/>
    <x v="167"/>
    <n v="5"/>
    <x v="4"/>
    <n v="64"/>
    <s v="Wimmers gute Semmelknödel"/>
    <n v="166.25"/>
    <n v="67"/>
    <n v="11138.75"/>
    <n v="0.18"/>
    <n v="9133.7750000000015"/>
    <n v="137.00662500000004"/>
    <n v="2004.9749999999985"/>
  </r>
  <r>
    <s v="BERGS"/>
    <s v="Berglunds snabbköp"/>
    <x v="31"/>
    <x v="15"/>
    <n v="2"/>
    <x v="5"/>
    <n v="10837"/>
    <x v="223"/>
    <d v="2012-12-07T00:00:00"/>
    <x v="189"/>
    <n v="8"/>
    <x v="3"/>
    <n v="13"/>
    <s v="Konbu"/>
    <n v="30"/>
    <n v="71"/>
    <n v="2130"/>
    <n v="0.12"/>
    <n v="1874.4"/>
    <n v="3.7488000000000001"/>
    <n v="255.59999999999991"/>
  </r>
  <r>
    <s v="BERGS"/>
    <s v="Berglunds snabbköp"/>
    <x v="31"/>
    <x v="15"/>
    <n v="2"/>
    <x v="5"/>
    <n v="10837"/>
    <x v="223"/>
    <d v="2012-12-07T00:00:00"/>
    <x v="189"/>
    <n v="8"/>
    <x v="3"/>
    <n v="40"/>
    <s v="Boston Crab Meat"/>
    <n v="92"/>
    <n v="32"/>
    <n v="2944"/>
    <n v="0.04"/>
    <n v="2826.24"/>
    <n v="79.134720000000002"/>
    <n v="117.76000000000022"/>
  </r>
  <r>
    <s v="BERGS"/>
    <s v="Berglunds snabbköp"/>
    <x v="31"/>
    <x v="15"/>
    <n v="2"/>
    <x v="5"/>
    <n v="10837"/>
    <x v="223"/>
    <d v="2012-12-07T00:00:00"/>
    <x v="189"/>
    <n v="3"/>
    <x v="1"/>
    <n v="47"/>
    <s v="Zaanse koeken"/>
    <n v="47.5"/>
    <n v="39"/>
    <n v="1852.5"/>
    <n v="0.13"/>
    <n v="1611.675"/>
    <n v="3.2233499999999999"/>
    <n v="240.82500000000005"/>
  </r>
  <r>
    <s v="BERGS"/>
    <s v="Berglunds snabbköp"/>
    <x v="31"/>
    <x v="15"/>
    <n v="2"/>
    <x v="5"/>
    <n v="10837"/>
    <x v="223"/>
    <d v="2012-12-07T00:00:00"/>
    <x v="189"/>
    <n v="1"/>
    <x v="0"/>
    <n v="76"/>
    <s v="Lakkalikööri"/>
    <n v="90"/>
    <n v="68"/>
    <n v="6120"/>
    <n v="0.08"/>
    <n v="5630.4000000000005"/>
    <n v="78.825600000000009"/>
    <n v="489.59999999999945"/>
  </r>
  <r>
    <s v="LINOD"/>
    <s v="LINO-Delicateses"/>
    <x v="13"/>
    <x v="5"/>
    <n v="3"/>
    <x v="6"/>
    <n v="10838"/>
    <x v="224"/>
    <d v="2012-12-10T00:00:00"/>
    <x v="189"/>
    <n v="1"/>
    <x v="0"/>
    <n v="1"/>
    <s v="Chai"/>
    <n v="90"/>
    <n v="57"/>
    <n v="5130"/>
    <n v="0.18"/>
    <n v="4206.6000000000004"/>
    <n v="96.751800000000003"/>
    <n v="923.39999999999964"/>
  </r>
  <r>
    <s v="LINOD"/>
    <s v="LINO-Delicateses"/>
    <x v="13"/>
    <x v="5"/>
    <n v="3"/>
    <x v="6"/>
    <n v="10838"/>
    <x v="224"/>
    <d v="2012-12-10T00:00:00"/>
    <x v="189"/>
    <n v="8"/>
    <x v="3"/>
    <n v="18"/>
    <s v="Carnarvon Tigers"/>
    <n v="312.5"/>
    <n v="34"/>
    <n v="10625"/>
    <n v="0.08"/>
    <n v="9775"/>
    <n v="87.974999999999994"/>
    <n v="850"/>
  </r>
  <r>
    <s v="LINOD"/>
    <s v="LINO-Delicateses"/>
    <x v="13"/>
    <x v="5"/>
    <n v="3"/>
    <x v="6"/>
    <n v="10838"/>
    <x v="224"/>
    <d v="2012-12-10T00:00:00"/>
    <x v="189"/>
    <n v="8"/>
    <x v="3"/>
    <n v="36"/>
    <s v="Inlagd Sill"/>
    <n v="95"/>
    <n v="4"/>
    <n v="380"/>
    <n v="0.11"/>
    <n v="338.2"/>
    <n v="3.7201999999999997"/>
    <n v="41.800000000000011"/>
  </r>
  <r>
    <s v="TRADH"/>
    <s v="Tradição Hipermercados"/>
    <x v="14"/>
    <x v="7"/>
    <n v="3"/>
    <x v="6"/>
    <n v="10839"/>
    <x v="224"/>
    <d v="2012-12-10T00:00:00"/>
    <x v="190"/>
    <n v="8"/>
    <x v="3"/>
    <n v="58"/>
    <s v="Escargots de Bourgogne"/>
    <n v="66.25"/>
    <n v="86"/>
    <n v="5697.5"/>
    <n v="0.06"/>
    <n v="5355.65"/>
    <n v="32.133899999999997"/>
    <n v="341.85000000000036"/>
  </r>
  <r>
    <s v="TRADH"/>
    <s v="Tradição Hipermercados"/>
    <x v="14"/>
    <x v="7"/>
    <n v="3"/>
    <x v="6"/>
    <n v="10839"/>
    <x v="224"/>
    <d v="2012-12-10T00:00:00"/>
    <x v="190"/>
    <n v="4"/>
    <x v="6"/>
    <n v="72"/>
    <s v="Mozzarella di Giovanni"/>
    <n v="174"/>
    <n v="93"/>
    <n v="16182"/>
    <n v="0.2"/>
    <n v="12945.6"/>
    <n v="194.184"/>
    <n v="3236.3999999999996"/>
  </r>
  <r>
    <s v="LINOD"/>
    <s v="LINO-Delicateses"/>
    <x v="13"/>
    <x v="5"/>
    <n v="5"/>
    <x v="1"/>
    <n v="10840"/>
    <x v="224"/>
    <d v="2012-12-24T00:00:00"/>
    <x v="191"/>
    <n v="3"/>
    <x v="1"/>
    <n v="25"/>
    <s v="NuNuCa Nuß-Nougat-Creme"/>
    <n v="70"/>
    <n v="30"/>
    <n v="2100"/>
    <n v="0.17"/>
    <n v="1743"/>
    <n v="57.518999999999998"/>
    <n v="357"/>
  </r>
  <r>
    <s v="LINOD"/>
    <s v="LINO-Delicateses"/>
    <x v="13"/>
    <x v="5"/>
    <n v="5"/>
    <x v="1"/>
    <n v="10840"/>
    <x v="224"/>
    <d v="2012-12-24T00:00:00"/>
    <x v="191"/>
    <n v="1"/>
    <x v="0"/>
    <n v="39"/>
    <s v="Chartreuse verte"/>
    <n v="90"/>
    <n v="34"/>
    <n v="3060"/>
    <n v="0.18"/>
    <n v="2509.2000000000003"/>
    <n v="72.766800000000003"/>
    <n v="550.79999999999973"/>
  </r>
  <r>
    <s v="SUPRD"/>
    <s v="Suprêmes délices"/>
    <x v="5"/>
    <x v="4"/>
    <n v="9"/>
    <x v="4"/>
    <n v="10841"/>
    <x v="225"/>
    <d v="2012-12-11T00:00:00"/>
    <x v="192"/>
    <n v="8"/>
    <x v="3"/>
    <n v="10"/>
    <s v="Ikura"/>
    <n v="155"/>
    <n v="29"/>
    <n v="4495"/>
    <n v="0.13"/>
    <n v="3910.65"/>
    <n v="129.05144999999999"/>
    <n v="584.34999999999991"/>
  </r>
  <r>
    <s v="SUPRD"/>
    <s v="Suprêmes délices"/>
    <x v="5"/>
    <x v="4"/>
    <n v="9"/>
    <x v="4"/>
    <n v="10841"/>
    <x v="225"/>
    <d v="2012-12-11T00:00:00"/>
    <x v="192"/>
    <n v="5"/>
    <x v="4"/>
    <n v="56"/>
    <s v="Gnocchi di nonna Alice"/>
    <n v="190"/>
    <n v="25"/>
    <n v="4750"/>
    <n v="-0.03"/>
    <n v="4892.5"/>
    <n v="92.957499999999996"/>
    <n v="-142.5"/>
  </r>
  <r>
    <s v="SUPRD"/>
    <s v="Suprêmes délices"/>
    <x v="5"/>
    <x v="4"/>
    <n v="9"/>
    <x v="4"/>
    <n v="10841"/>
    <x v="225"/>
    <d v="2012-12-11T00:00:00"/>
    <x v="192"/>
    <n v="4"/>
    <x v="6"/>
    <n v="59"/>
    <s v="Raclette Courdavault"/>
    <n v="275"/>
    <n v="91"/>
    <n v="25025"/>
    <n v="0.15"/>
    <n v="21271.25"/>
    <n v="42.542499999999997"/>
    <n v="3753.75"/>
  </r>
  <r>
    <s v="SUPRD"/>
    <s v="Suprêmes délices"/>
    <x v="5"/>
    <x v="4"/>
    <n v="9"/>
    <x v="4"/>
    <n v="10841"/>
    <x v="225"/>
    <d v="2012-12-11T00:00:00"/>
    <x v="192"/>
    <n v="2"/>
    <x v="2"/>
    <n v="77"/>
    <s v="Original Frankfurter grüne Soße"/>
    <n v="65"/>
    <n v="83"/>
    <n v="5395"/>
    <n v="0"/>
    <n v="5395"/>
    <n v="124.08499999999999"/>
    <n v="0"/>
  </r>
  <r>
    <s v="TORTU"/>
    <s v="Tortuga Restaurante"/>
    <x v="4"/>
    <x v="3"/>
    <n v="7"/>
    <x v="0"/>
    <n v="10842"/>
    <x v="225"/>
    <d v="2012-12-11T00:00:00"/>
    <x v="192"/>
    <n v="4"/>
    <x v="6"/>
    <n v="11"/>
    <s v="Queso Cabrales"/>
    <n v="105"/>
    <n v="32"/>
    <n v="3360"/>
    <n v="0.16"/>
    <n v="2822.4"/>
    <n v="67.7376"/>
    <n v="537.59999999999991"/>
  </r>
  <r>
    <s v="TORTU"/>
    <s v="Tortuga Restaurante"/>
    <x v="4"/>
    <x v="3"/>
    <n v="7"/>
    <x v="0"/>
    <n v="10842"/>
    <x v="225"/>
    <d v="2012-12-11T00:00:00"/>
    <x v="192"/>
    <n v="1"/>
    <x v="0"/>
    <n v="43"/>
    <s v="Ipoh Coffee"/>
    <n v="230"/>
    <n v="29"/>
    <n v="6670"/>
    <n v="0.2"/>
    <n v="5336"/>
    <n v="16.007999999999999"/>
    <n v="1334"/>
  </r>
  <r>
    <s v="TORTU"/>
    <s v="Tortuga Restaurante"/>
    <x v="4"/>
    <x v="3"/>
    <n v="7"/>
    <x v="0"/>
    <n v="10842"/>
    <x v="225"/>
    <d v="2012-12-11T00:00:00"/>
    <x v="192"/>
    <n v="3"/>
    <x v="1"/>
    <n v="68"/>
    <s v="Scottish Longbreads"/>
    <n v="62.5"/>
    <n v="45"/>
    <n v="2812.5"/>
    <n v="0.06"/>
    <n v="2643.75"/>
    <n v="37.012500000000003"/>
    <n v="168.75"/>
  </r>
  <r>
    <s v="TORTU"/>
    <s v="Tortuga Restaurante"/>
    <x v="4"/>
    <x v="3"/>
    <n v="7"/>
    <x v="0"/>
    <n v="10842"/>
    <x v="225"/>
    <d v="2012-12-11T00:00:00"/>
    <x v="192"/>
    <n v="1"/>
    <x v="0"/>
    <n v="70"/>
    <s v="Outback Lager"/>
    <n v="75"/>
    <n v="67"/>
    <n v="5025"/>
    <n v="0.14000000000000001"/>
    <n v="4321.5"/>
    <n v="0"/>
    <n v="703.5"/>
  </r>
  <r>
    <s v="VICTE"/>
    <s v="Victuailles en stock"/>
    <x v="8"/>
    <x v="1"/>
    <n v="5"/>
    <x v="1"/>
    <n v="10843"/>
    <x v="226"/>
    <d v="2012-12-12T00:00:00"/>
    <x v="193"/>
    <n v="7"/>
    <x v="5"/>
    <n v="51"/>
    <s v="Manjimup Dried Apples"/>
    <n v="265"/>
    <n v="46"/>
    <n v="12190"/>
    <n v="0.12"/>
    <n v="10727.2"/>
    <n v="21.4544"/>
    <n v="1462.7999999999993"/>
  </r>
  <r>
    <s v="PICCO"/>
    <s v="Piccolo und mehr"/>
    <x v="16"/>
    <x v="9"/>
    <n v="4"/>
    <x v="3"/>
    <n v="10844"/>
    <x v="226"/>
    <d v="2012-12-12T00:00:00"/>
    <x v="193"/>
    <n v="5"/>
    <x v="4"/>
    <n v="22"/>
    <s v="Gustaf's Knäckebröd"/>
    <n v="105"/>
    <n v="41"/>
    <n v="4305"/>
    <n v="0.1"/>
    <n v="3874.5"/>
    <n v="69.741"/>
    <n v="430.5"/>
  </r>
  <r>
    <s v="QUICK"/>
    <s v="Bensaïd SA"/>
    <x v="27"/>
    <x v="8"/>
    <n v="4"/>
    <x v="3"/>
    <n v="10845"/>
    <x v="226"/>
    <d v="2012-11-28T00:00:00"/>
    <x v="182"/>
    <n v="5"/>
    <x v="4"/>
    <n v="23"/>
    <s v="Tunnbröd"/>
    <n v="45"/>
    <n v="74"/>
    <n v="3330"/>
    <n v="0"/>
    <n v="3330"/>
    <n v="53.28"/>
    <n v="0"/>
  </r>
  <r>
    <s v="QUICK"/>
    <s v="Bensaïd SA"/>
    <x v="27"/>
    <x v="8"/>
    <n v="4"/>
    <x v="3"/>
    <n v="10845"/>
    <x v="226"/>
    <d v="2012-11-28T00:00:00"/>
    <x v="182"/>
    <n v="1"/>
    <x v="0"/>
    <n v="35"/>
    <s v="Steeleye Stout"/>
    <n v="90"/>
    <n v="30"/>
    <n v="2700"/>
    <n v="0.06"/>
    <n v="2538"/>
    <n v="73.602000000000004"/>
    <n v="162"/>
  </r>
  <r>
    <s v="QUICK"/>
    <s v="Bensaïd SA"/>
    <x v="27"/>
    <x v="8"/>
    <n v="4"/>
    <x v="3"/>
    <n v="10845"/>
    <x v="226"/>
    <d v="2012-11-28T00:00:00"/>
    <x v="182"/>
    <n v="5"/>
    <x v="4"/>
    <n v="42"/>
    <s v="Singaporean Hokkien Fried Mee"/>
    <n v="70"/>
    <n v="18"/>
    <n v="1260"/>
    <n v="0.03"/>
    <n v="1222.2"/>
    <n v="1.2222"/>
    <n v="37.799999999999955"/>
  </r>
  <r>
    <s v="QUICK"/>
    <s v="Bensaïd SA"/>
    <x v="27"/>
    <x v="8"/>
    <n v="4"/>
    <x v="3"/>
    <n v="10845"/>
    <x v="226"/>
    <d v="2012-11-28T00:00:00"/>
    <x v="182"/>
    <n v="8"/>
    <x v="3"/>
    <n v="58"/>
    <s v="Escargots de Bourgogne"/>
    <n v="66.25"/>
    <n v="77"/>
    <n v="5101.25"/>
    <n v="0.2"/>
    <n v="4081"/>
    <n v="4.0810000000000004"/>
    <n v="1020.25"/>
  </r>
  <r>
    <s v="QUICK"/>
    <s v="Bensaïd SA"/>
    <x v="27"/>
    <x v="8"/>
    <n v="4"/>
    <x v="3"/>
    <n v="10845"/>
    <x v="226"/>
    <d v="2012-11-28T00:00:00"/>
    <x v="182"/>
    <n v="5"/>
    <x v="4"/>
    <n v="64"/>
    <s v="Wimmers gute Semmelknödel"/>
    <n v="166.25"/>
    <n v="4"/>
    <n v="665"/>
    <n v="0.01"/>
    <n v="658.35"/>
    <n v="15.800400000000002"/>
    <n v="6.6499999999999773"/>
  </r>
  <r>
    <s v="SUPRD"/>
    <s v="Suprêmes délices"/>
    <x v="5"/>
    <x v="4"/>
    <n v="1"/>
    <x v="2"/>
    <n v="10846"/>
    <x v="227"/>
    <d v="2012-12-27T00:00:00"/>
    <x v="189"/>
    <n v="2"/>
    <x v="2"/>
    <n v="4"/>
    <s v="Chef Anton's Cajun Seasoning"/>
    <n v="110"/>
    <n v="59"/>
    <n v="6490"/>
    <n v="0.02"/>
    <n v="6360.2"/>
    <n v="159.005"/>
    <n v="129.80000000000018"/>
  </r>
  <r>
    <s v="SUPRD"/>
    <s v="Suprêmes délices"/>
    <x v="5"/>
    <x v="4"/>
    <n v="1"/>
    <x v="2"/>
    <n v="10846"/>
    <x v="227"/>
    <d v="2012-12-27T00:00:00"/>
    <x v="189"/>
    <n v="1"/>
    <x v="0"/>
    <n v="70"/>
    <s v="Outback Lager"/>
    <n v="75"/>
    <n v="75"/>
    <n v="5625"/>
    <n v="0.05"/>
    <n v="5343.75"/>
    <n v="128.25"/>
    <n v="281.25"/>
  </r>
  <r>
    <s v="SUPRD"/>
    <s v="Suprêmes délices"/>
    <x v="5"/>
    <x v="4"/>
    <n v="1"/>
    <x v="2"/>
    <n v="10846"/>
    <x v="227"/>
    <d v="2012-12-27T00:00:00"/>
    <x v="189"/>
    <n v="7"/>
    <x v="5"/>
    <n v="74"/>
    <s v="Longlife Tofu"/>
    <n v="50"/>
    <n v="21"/>
    <n v="1050"/>
    <n v="0.1"/>
    <n v="945"/>
    <n v="27.405000000000001"/>
    <n v="105"/>
  </r>
  <r>
    <s v="SAVEA"/>
    <s v="Save-a-lot Markets"/>
    <x v="25"/>
    <x v="0"/>
    <n v="5"/>
    <x v="1"/>
    <n v="10847"/>
    <x v="227"/>
    <d v="2012-11-29T00:00:00"/>
    <x v="194"/>
    <n v="1"/>
    <x v="0"/>
    <n v="1"/>
    <s v="Chai"/>
    <n v="90"/>
    <n v="90"/>
    <n v="8100"/>
    <n v="0.02"/>
    <n v="7938"/>
    <n v="79.38"/>
    <n v="162"/>
  </r>
  <r>
    <s v="SAVEA"/>
    <s v="Save-a-lot Markets"/>
    <x v="25"/>
    <x v="0"/>
    <n v="5"/>
    <x v="1"/>
    <n v="10847"/>
    <x v="227"/>
    <d v="2012-11-29T00:00:00"/>
    <x v="194"/>
    <n v="3"/>
    <x v="1"/>
    <n v="19"/>
    <s v="Teatime Chocolate Biscuits"/>
    <n v="46"/>
    <n v="10"/>
    <n v="460"/>
    <n v="0.01"/>
    <n v="455.4"/>
    <n v="2.7323999999999997"/>
    <n v="4.6000000000000227"/>
  </r>
  <r>
    <s v="SAVEA"/>
    <s v="Save-a-lot Markets"/>
    <x v="25"/>
    <x v="0"/>
    <n v="5"/>
    <x v="1"/>
    <n v="10847"/>
    <x v="227"/>
    <d v="2012-11-29T00:00:00"/>
    <x v="194"/>
    <n v="8"/>
    <x v="3"/>
    <n v="37"/>
    <s v="Gravad lax"/>
    <n v="130"/>
    <n v="39"/>
    <n v="5070"/>
    <n v="0.14000000000000001"/>
    <n v="4360.2"/>
    <n v="148.24679999999998"/>
    <n v="709.80000000000018"/>
  </r>
  <r>
    <s v="SAVEA"/>
    <s v="Save-a-lot Markets"/>
    <x v="25"/>
    <x v="0"/>
    <n v="5"/>
    <x v="1"/>
    <n v="10847"/>
    <x v="227"/>
    <d v="2012-11-29T00:00:00"/>
    <x v="194"/>
    <n v="8"/>
    <x v="3"/>
    <n v="45"/>
    <s v="Røgede sild"/>
    <n v="47.5"/>
    <n v="24"/>
    <n v="1140"/>
    <n v="7.0000000000000007E-2"/>
    <n v="1060.1999999999998"/>
    <n v="30.745799999999996"/>
    <n v="79.800000000000182"/>
  </r>
  <r>
    <s v="SAVEA"/>
    <s v="Save-a-lot Markets"/>
    <x v="25"/>
    <x v="0"/>
    <n v="5"/>
    <x v="1"/>
    <n v="10847"/>
    <x v="227"/>
    <d v="2012-11-29T00:00:00"/>
    <x v="194"/>
    <n v="4"/>
    <x v="6"/>
    <n v="60"/>
    <s v="Camembert Pierrot"/>
    <n v="170"/>
    <n v="69"/>
    <n v="11730"/>
    <n v="0.16"/>
    <n v="9853.1999999999989"/>
    <n v="147.79799999999997"/>
    <n v="1876.8000000000011"/>
  </r>
  <r>
    <s v="SAVEA"/>
    <s v="Save-a-lot Markets"/>
    <x v="25"/>
    <x v="0"/>
    <n v="5"/>
    <x v="1"/>
    <n v="10847"/>
    <x v="227"/>
    <d v="2012-11-29T00:00:00"/>
    <x v="194"/>
    <n v="4"/>
    <x v="6"/>
    <n v="71"/>
    <s v="Fløtemysost"/>
    <n v="107.5"/>
    <n v="61"/>
    <n v="6557.5"/>
    <n v="7.0000000000000007E-2"/>
    <n v="6098.4749999999995"/>
    <n v="115.87102499999999"/>
    <n v="459.02500000000055"/>
  </r>
  <r>
    <s v="CONSH"/>
    <s v="Consolidated Holdings"/>
    <x v="2"/>
    <x v="2"/>
    <n v="8"/>
    <x v="8"/>
    <n v="10848"/>
    <x v="228"/>
    <d v="2012-12-14T00:00:00"/>
    <x v="192"/>
    <n v="2"/>
    <x v="2"/>
    <n v="5"/>
    <s v="Chef Anton's Gumbo Mix"/>
    <n v="106.75"/>
    <n v="11"/>
    <n v="1174.25"/>
    <n v="0.2"/>
    <n v="939.40000000000009"/>
    <n v="21.606200000000001"/>
    <n v="234.84999999999991"/>
  </r>
  <r>
    <s v="CONSH"/>
    <s v="Consolidated Holdings"/>
    <x v="2"/>
    <x v="2"/>
    <n v="8"/>
    <x v="8"/>
    <n v="10848"/>
    <x v="228"/>
    <d v="2012-12-14T00:00:00"/>
    <x v="192"/>
    <n v="6"/>
    <x v="7"/>
    <n v="9"/>
    <s v="Mishi Kobe Niku"/>
    <n v="485"/>
    <n v="24"/>
    <n v="11640"/>
    <n v="0.08"/>
    <n v="10708.800000000001"/>
    <n v="299.84640000000002"/>
    <n v="931.19999999999891"/>
  </r>
  <r>
    <s v="KOENE"/>
    <s v="Belaid SAS"/>
    <x v="15"/>
    <x v="8"/>
    <n v="2"/>
    <x v="5"/>
    <n v="10849"/>
    <x v="228"/>
    <d v="2012-12-14T00:00:00"/>
    <x v="182"/>
    <n v="2"/>
    <x v="2"/>
    <n v="3"/>
    <s v="Aniseed Syrup"/>
    <n v="50"/>
    <n v="71"/>
    <n v="3550"/>
    <n v="0.17"/>
    <n v="2946.5"/>
    <n v="41.250999999999998"/>
    <n v="603.5"/>
  </r>
  <r>
    <s v="KOENE"/>
    <s v="Belaid SAS"/>
    <x v="15"/>
    <x v="8"/>
    <n v="2"/>
    <x v="5"/>
    <n v="10849"/>
    <x v="228"/>
    <d v="2012-12-14T00:00:00"/>
    <x v="182"/>
    <n v="3"/>
    <x v="1"/>
    <n v="26"/>
    <s v="Gumbär Gummibärchen"/>
    <n v="156.15"/>
    <n v="90"/>
    <n v="14053.5"/>
    <n v="0.2"/>
    <n v="11242.800000000001"/>
    <n v="303.55560000000003"/>
    <n v="2810.6999999999989"/>
  </r>
  <r>
    <s v="VICTE"/>
    <s v="Victuailles en stock"/>
    <x v="8"/>
    <x v="1"/>
    <n v="7"/>
    <x v="0"/>
    <n v="10850"/>
    <x v="228"/>
    <d v="2012-12-28T00:00:00"/>
    <x v="182"/>
    <n v="3"/>
    <x v="1"/>
    <n v="25"/>
    <s v="NuNuCa Nuß-Nougat-Creme"/>
    <n v="70"/>
    <n v="71"/>
    <n v="4970"/>
    <n v="0.15"/>
    <n v="4224.5"/>
    <n v="84.49"/>
    <n v="745.5"/>
  </r>
  <r>
    <s v="VICTE"/>
    <s v="Victuailles en stock"/>
    <x v="8"/>
    <x v="1"/>
    <n v="7"/>
    <x v="0"/>
    <n v="10850"/>
    <x v="228"/>
    <d v="2012-12-28T00:00:00"/>
    <x v="182"/>
    <n v="4"/>
    <x v="6"/>
    <n v="33"/>
    <s v="Geitost"/>
    <n v="12.5"/>
    <n v="47"/>
    <n v="587.5"/>
    <n v="0.05"/>
    <n v="558.125"/>
    <n v="5.5812499999999998"/>
    <n v="29.375"/>
  </r>
  <r>
    <s v="VICTE"/>
    <s v="Victuailles en stock"/>
    <x v="8"/>
    <x v="1"/>
    <n v="7"/>
    <x v="0"/>
    <n v="10850"/>
    <x v="228"/>
    <d v="2012-12-28T00:00:00"/>
    <x v="182"/>
    <n v="1"/>
    <x v="0"/>
    <n v="70"/>
    <s v="Outback Lager"/>
    <n v="75"/>
    <n v="9"/>
    <n v="675"/>
    <n v="0.08"/>
    <n v="621"/>
    <n v="5.5890000000000004"/>
    <n v="54"/>
  </r>
  <r>
    <s v="RICAR"/>
    <s v="Ricardo Adocicados"/>
    <x v="11"/>
    <x v="7"/>
    <n v="9"/>
    <x v="4"/>
    <n v="10851"/>
    <x v="229"/>
    <d v="2012-12-17T00:00:00"/>
    <x v="195"/>
    <n v="1"/>
    <x v="0"/>
    <n v="2"/>
    <s v="Chang"/>
    <n v="95"/>
    <n v="54"/>
    <n v="5130"/>
    <n v="0.04"/>
    <n v="4924.8"/>
    <n v="78.796800000000005"/>
    <n v="205.19999999999982"/>
  </r>
  <r>
    <s v="RICAR"/>
    <s v="Ricardo Adocicados"/>
    <x v="11"/>
    <x v="7"/>
    <n v="9"/>
    <x v="4"/>
    <n v="10851"/>
    <x v="229"/>
    <d v="2012-12-17T00:00:00"/>
    <x v="195"/>
    <n v="3"/>
    <x v="1"/>
    <n v="25"/>
    <s v="NuNuCa Nuß-Nougat-Creme"/>
    <n v="70"/>
    <n v="70"/>
    <n v="4900"/>
    <n v="0.15"/>
    <n v="4165"/>
    <n v="83.3"/>
    <n v="735"/>
  </r>
  <r>
    <s v="RICAR"/>
    <s v="Ricardo Adocicados"/>
    <x v="11"/>
    <x v="7"/>
    <n v="9"/>
    <x v="4"/>
    <n v="10851"/>
    <x v="229"/>
    <d v="2012-12-17T00:00:00"/>
    <x v="195"/>
    <n v="5"/>
    <x v="4"/>
    <n v="57"/>
    <s v="Ravioli Angelo"/>
    <n v="97.5"/>
    <n v="13"/>
    <n v="1267.5"/>
    <n v="0.09"/>
    <n v="1153.425"/>
    <n v="3.4602749999999998"/>
    <n v="114.07500000000005"/>
  </r>
  <r>
    <s v="RICAR"/>
    <s v="Ricardo Adocicados"/>
    <x v="11"/>
    <x v="7"/>
    <n v="9"/>
    <x v="4"/>
    <n v="10851"/>
    <x v="229"/>
    <d v="2012-12-17T00:00:00"/>
    <x v="195"/>
    <n v="4"/>
    <x v="6"/>
    <n v="59"/>
    <s v="Raclette Courdavault"/>
    <n v="275"/>
    <n v="54"/>
    <n v="14850"/>
    <n v="0.01"/>
    <n v="14701.5"/>
    <n v="308.73149999999998"/>
    <n v="148.5"/>
  </r>
  <r>
    <s v="RATTC"/>
    <s v="Rattlesnake Canyon Grocery"/>
    <x v="9"/>
    <x v="0"/>
    <n v="4"/>
    <x v="3"/>
    <n v="10852"/>
    <x v="229"/>
    <d v="2012-12-03T00:00:00"/>
    <x v="182"/>
    <n v="1"/>
    <x v="0"/>
    <n v="2"/>
    <s v="Chang"/>
    <n v="95"/>
    <n v="41"/>
    <n v="3895"/>
    <n v="0.03"/>
    <n v="3778.15"/>
    <n v="109.56635"/>
    <n v="116.84999999999991"/>
  </r>
  <r>
    <s v="RATTC"/>
    <s v="Rattlesnake Canyon Grocery"/>
    <x v="9"/>
    <x v="0"/>
    <n v="4"/>
    <x v="3"/>
    <n v="10852"/>
    <x v="229"/>
    <d v="2012-12-03T00:00:00"/>
    <x v="182"/>
    <n v="6"/>
    <x v="7"/>
    <n v="17"/>
    <s v="Alice Mutton"/>
    <n v="195"/>
    <n v="80"/>
    <n v="15600"/>
    <n v="0.05"/>
    <n v="14820"/>
    <n v="370.5"/>
    <n v="780"/>
  </r>
  <r>
    <s v="RATTC"/>
    <s v="Rattlesnake Canyon Grocery"/>
    <x v="9"/>
    <x v="0"/>
    <n v="4"/>
    <x v="3"/>
    <n v="10852"/>
    <x v="229"/>
    <d v="2012-12-03T00:00:00"/>
    <x v="182"/>
    <n v="3"/>
    <x v="1"/>
    <n v="62"/>
    <s v="Tarte au sucre"/>
    <n v="246.5"/>
    <n v="18"/>
    <n v="4437"/>
    <n v="0"/>
    <n v="4437"/>
    <n v="88.74"/>
    <n v="0"/>
  </r>
  <r>
    <s v="BLAUS"/>
    <s v="Les Douceurs du Maghreb"/>
    <x v="22"/>
    <x v="8"/>
    <n v="2"/>
    <x v="5"/>
    <n v="10853"/>
    <x v="230"/>
    <d v="2012-12-18T00:00:00"/>
    <x v="196"/>
    <n v="8"/>
    <x v="3"/>
    <n v="18"/>
    <s v="Carnarvon Tigers"/>
    <n v="312.5"/>
    <n v="96"/>
    <n v="30000"/>
    <n v="0.03"/>
    <n v="29100"/>
    <n v="291"/>
    <n v="900"/>
  </r>
  <r>
    <s v="ERNSH"/>
    <s v="Ernst Handel"/>
    <x v="26"/>
    <x v="9"/>
    <n v="3"/>
    <x v="6"/>
    <n v="10854"/>
    <x v="230"/>
    <d v="2012-12-18T00:00:00"/>
    <x v="197"/>
    <n v="8"/>
    <x v="3"/>
    <n v="10"/>
    <s v="Ikura"/>
    <n v="155"/>
    <n v="20"/>
    <n v="3100"/>
    <n v="-0.01"/>
    <n v="3131"/>
    <n v="68.882000000000005"/>
    <n v="-31"/>
  </r>
  <r>
    <s v="ERNSH"/>
    <s v="Ernst Handel"/>
    <x v="26"/>
    <x v="9"/>
    <n v="3"/>
    <x v="6"/>
    <n v="10854"/>
    <x v="230"/>
    <d v="2012-12-18T00:00:00"/>
    <x v="197"/>
    <n v="8"/>
    <x v="3"/>
    <n v="13"/>
    <s v="Konbu"/>
    <n v="30"/>
    <n v="70"/>
    <n v="2100"/>
    <n v="-0.02"/>
    <n v="2142"/>
    <n v="53.55"/>
    <n v="-42"/>
  </r>
  <r>
    <s v="OLDWO"/>
    <s v="Old World Delicatessen"/>
    <x v="48"/>
    <x v="0"/>
    <n v="3"/>
    <x v="6"/>
    <n v="10855"/>
    <x v="230"/>
    <d v="2012-12-18T00:00:00"/>
    <x v="184"/>
    <n v="3"/>
    <x v="1"/>
    <n v="16"/>
    <s v="Pavlova"/>
    <n v="87.25"/>
    <n v="98"/>
    <n v="8550.5"/>
    <n v="0"/>
    <n v="8550.5"/>
    <n v="282.16649999999998"/>
    <n v="0"/>
  </r>
  <r>
    <s v="OLDWO"/>
    <s v="Old World Delicatessen"/>
    <x v="48"/>
    <x v="0"/>
    <n v="3"/>
    <x v="6"/>
    <n v="10855"/>
    <x v="230"/>
    <d v="2012-12-18T00:00:00"/>
    <x v="184"/>
    <n v="4"/>
    <x v="6"/>
    <n v="31"/>
    <s v="Gorgonzola Telino"/>
    <n v="62.5"/>
    <n v="82"/>
    <n v="5125"/>
    <n v="0.15"/>
    <n v="4356.25"/>
    <n v="26.137499999999999"/>
    <n v="768.75"/>
  </r>
  <r>
    <s v="OLDWO"/>
    <s v="Old World Delicatessen"/>
    <x v="48"/>
    <x v="0"/>
    <n v="3"/>
    <x v="6"/>
    <n v="10855"/>
    <x v="230"/>
    <d v="2012-12-18T00:00:00"/>
    <x v="184"/>
    <n v="5"/>
    <x v="4"/>
    <n v="56"/>
    <s v="Gnocchi di nonna Alice"/>
    <n v="190"/>
    <n v="7"/>
    <n v="1330"/>
    <n v="0.17"/>
    <n v="1103.8999999999999"/>
    <n v="14.3507"/>
    <n v="226.10000000000014"/>
  </r>
  <r>
    <s v="OLDWO"/>
    <s v="Old World Delicatessen"/>
    <x v="48"/>
    <x v="0"/>
    <n v="3"/>
    <x v="6"/>
    <n v="10855"/>
    <x v="230"/>
    <d v="2012-12-18T00:00:00"/>
    <x v="184"/>
    <n v="2"/>
    <x v="2"/>
    <n v="65"/>
    <s v="Louisiana Fiery Hot Pepper Sauce"/>
    <n v="105.25"/>
    <n v="15"/>
    <n v="1578.75"/>
    <n v="0.1"/>
    <n v="1420.875"/>
    <n v="7.1043750000000001"/>
    <n v="157.875"/>
  </r>
  <r>
    <s v="ANTON"/>
    <s v="Antonio Moreno Taquería"/>
    <x v="4"/>
    <x v="3"/>
    <n v="3"/>
    <x v="6"/>
    <n v="10856"/>
    <x v="231"/>
    <d v="2012-12-19T00:00:00"/>
    <x v="194"/>
    <n v="1"/>
    <x v="0"/>
    <n v="2"/>
    <s v="Chang"/>
    <n v="95"/>
    <n v="17"/>
    <n v="1615"/>
    <n v="0.04"/>
    <n v="1550.3999999999999"/>
    <n v="38.76"/>
    <n v="64.600000000000136"/>
  </r>
  <r>
    <s v="ANTON"/>
    <s v="Antonio Moreno Taquería"/>
    <x v="4"/>
    <x v="3"/>
    <n v="3"/>
    <x v="6"/>
    <n v="10856"/>
    <x v="231"/>
    <d v="2012-12-19T00:00:00"/>
    <x v="194"/>
    <n v="5"/>
    <x v="4"/>
    <n v="42"/>
    <s v="Singaporean Hokkien Fried Mee"/>
    <n v="70"/>
    <n v="77"/>
    <n v="5390"/>
    <n v="0.01"/>
    <n v="5336.1"/>
    <n v="154.74690000000001"/>
    <n v="53.899999999999636"/>
  </r>
  <r>
    <s v="BERGS"/>
    <s v="Berglunds snabbköp"/>
    <x v="31"/>
    <x v="15"/>
    <n v="4"/>
    <x v="3"/>
    <n v="10857"/>
    <x v="231"/>
    <d v="2012-12-19T00:00:00"/>
    <x v="188"/>
    <n v="2"/>
    <x v="2"/>
    <n v="3"/>
    <s v="Aniseed Syrup"/>
    <n v="50"/>
    <n v="31"/>
    <n v="1550"/>
    <n v="0.18"/>
    <n v="1271"/>
    <n v="34.317"/>
    <n v="279"/>
  </r>
  <r>
    <s v="BERGS"/>
    <s v="Berglunds snabbköp"/>
    <x v="31"/>
    <x v="15"/>
    <n v="4"/>
    <x v="3"/>
    <n v="10857"/>
    <x v="231"/>
    <d v="2012-12-19T00:00:00"/>
    <x v="188"/>
    <n v="3"/>
    <x v="1"/>
    <n v="26"/>
    <s v="Gumbär Gummibärchen"/>
    <n v="156.15"/>
    <n v="91"/>
    <n v="14209.65"/>
    <n v="0.1"/>
    <n v="12788.684999999999"/>
    <n v="191.830275"/>
    <n v="1420.9650000000001"/>
  </r>
  <r>
    <s v="BERGS"/>
    <s v="Berglunds snabbköp"/>
    <x v="31"/>
    <x v="15"/>
    <n v="4"/>
    <x v="3"/>
    <n v="10857"/>
    <x v="231"/>
    <d v="2012-12-19T00:00:00"/>
    <x v="188"/>
    <n v="6"/>
    <x v="7"/>
    <n v="29"/>
    <s v="Thüringer Rostbratwurst"/>
    <n v="618.95000000000005"/>
    <n v="47"/>
    <n v="29090.65"/>
    <n v="0.04"/>
    <n v="27927.024000000001"/>
    <n v="139.63512"/>
    <n v="1163.6260000000002"/>
  </r>
  <r>
    <s v="LACOR"/>
    <s v="La corne d'abondance"/>
    <x v="62"/>
    <x v="1"/>
    <n v="1"/>
    <x v="2"/>
    <n v="10858"/>
    <x v="232"/>
    <d v="2012-12-20T00:00:00"/>
    <x v="196"/>
    <n v="7"/>
    <x v="5"/>
    <n v="7"/>
    <s v="Uncle Bob's Organic Dried Pears"/>
    <n v="150"/>
    <n v="66"/>
    <n v="9900"/>
    <n v="0.09"/>
    <n v="9009"/>
    <n v="171.17099999999999"/>
    <n v="891"/>
  </r>
  <r>
    <s v="LACOR"/>
    <s v="La corne d'abondance"/>
    <x v="62"/>
    <x v="1"/>
    <n v="1"/>
    <x v="2"/>
    <n v="10858"/>
    <x v="232"/>
    <d v="2012-12-20T00:00:00"/>
    <x v="196"/>
    <n v="3"/>
    <x v="1"/>
    <n v="27"/>
    <s v="Schoggi Schokolade"/>
    <n v="219.5"/>
    <n v="11"/>
    <n v="2414.5"/>
    <n v="0.11"/>
    <n v="2148.9050000000002"/>
    <n v="49.424815000000002"/>
    <n v="265.5949999999998"/>
  </r>
  <r>
    <s v="LACOR"/>
    <s v="La corne d'abondance"/>
    <x v="62"/>
    <x v="1"/>
    <n v="1"/>
    <x v="2"/>
    <n v="10858"/>
    <x v="232"/>
    <d v="2012-12-20T00:00:00"/>
    <x v="196"/>
    <n v="1"/>
    <x v="0"/>
    <n v="70"/>
    <s v="Outback Lager"/>
    <n v="75"/>
    <n v="79"/>
    <n v="5925"/>
    <n v="0.12"/>
    <n v="5214"/>
    <n v="72.995999999999995"/>
    <n v="711"/>
  </r>
  <r>
    <s v="FRANK"/>
    <s v="Messaoui Père &amp; Fils"/>
    <x v="15"/>
    <x v="8"/>
    <n v="7"/>
    <x v="0"/>
    <n v="10859"/>
    <x v="232"/>
    <d v="2012-12-20T00:00:00"/>
    <x v="195"/>
    <n v="1"/>
    <x v="0"/>
    <n v="24"/>
    <s v="Guaraná Fantástica"/>
    <n v="22.5"/>
    <n v="94"/>
    <n v="2115"/>
    <n v="-0.02"/>
    <n v="2157.3000000000002"/>
    <n v="69.033600000000007"/>
    <n v="-42.300000000000182"/>
  </r>
  <r>
    <s v="FRANK"/>
    <s v="Messaoui Père &amp; Fils"/>
    <x v="15"/>
    <x v="8"/>
    <n v="7"/>
    <x v="0"/>
    <n v="10859"/>
    <x v="232"/>
    <d v="2012-12-20T00:00:00"/>
    <x v="195"/>
    <n v="6"/>
    <x v="7"/>
    <n v="54"/>
    <s v="Tourtière"/>
    <n v="37.25"/>
    <n v="78"/>
    <n v="2905.5"/>
    <n v="0.02"/>
    <n v="2847.39"/>
    <n v="2.8473899999999999"/>
    <n v="58.110000000000127"/>
  </r>
  <r>
    <s v="FRANK"/>
    <s v="Messaoui Père &amp; Fils"/>
    <x v="15"/>
    <x v="8"/>
    <n v="7"/>
    <x v="0"/>
    <n v="10859"/>
    <x v="232"/>
    <d v="2012-12-20T00:00:00"/>
    <x v="195"/>
    <n v="5"/>
    <x v="4"/>
    <n v="64"/>
    <s v="Wimmers gute Semmelknödel"/>
    <n v="166.25"/>
    <n v="11"/>
    <n v="1828.75"/>
    <n v="0"/>
    <n v="1828.75"/>
    <n v="12.80125"/>
    <n v="0"/>
  </r>
  <r>
    <s v="FRANR"/>
    <s v="France restauration"/>
    <x v="50"/>
    <x v="1"/>
    <n v="3"/>
    <x v="6"/>
    <n v="10860"/>
    <x v="232"/>
    <d v="2012-12-20T00:00:00"/>
    <x v="184"/>
    <n v="7"/>
    <x v="5"/>
    <n v="51"/>
    <s v="Manjimup Dried Apples"/>
    <n v="265"/>
    <n v="2"/>
    <n v="530"/>
    <n v="0.04"/>
    <n v="508.79999999999995"/>
    <n v="0"/>
    <n v="21.200000000000045"/>
  </r>
  <r>
    <s v="FRANR"/>
    <s v="France restauration"/>
    <x v="50"/>
    <x v="1"/>
    <n v="3"/>
    <x v="6"/>
    <n v="10860"/>
    <x v="232"/>
    <d v="2012-12-20T00:00:00"/>
    <x v="184"/>
    <n v="1"/>
    <x v="0"/>
    <n v="76"/>
    <s v="Lakkalikööri"/>
    <n v="90"/>
    <n v="56"/>
    <n v="5040"/>
    <n v="0"/>
    <n v="5040"/>
    <n v="30.24"/>
    <n v="0"/>
  </r>
  <r>
    <s v="WHITC"/>
    <s v="White Clover Markets"/>
    <x v="0"/>
    <x v="0"/>
    <n v="5"/>
    <x v="1"/>
    <n v="10861"/>
    <x v="233"/>
    <d v="2012-12-21T00:00:00"/>
    <x v="198"/>
    <n v="6"/>
    <x v="7"/>
    <n v="17"/>
    <s v="Alice Mutton"/>
    <n v="195"/>
    <n v="87"/>
    <n v="16965"/>
    <n v="0.2"/>
    <n v="13572"/>
    <n v="285.012"/>
    <n v="3393"/>
  </r>
  <r>
    <s v="WHITC"/>
    <s v="White Clover Markets"/>
    <x v="0"/>
    <x v="0"/>
    <n v="5"/>
    <x v="1"/>
    <n v="10861"/>
    <x v="233"/>
    <d v="2012-12-21T00:00:00"/>
    <x v="198"/>
    <n v="8"/>
    <x v="3"/>
    <n v="18"/>
    <s v="Carnarvon Tigers"/>
    <n v="312.5"/>
    <n v="57"/>
    <n v="17812.5"/>
    <n v="0.17"/>
    <n v="14784.375"/>
    <n v="517.453125"/>
    <n v="3028.125"/>
  </r>
  <r>
    <s v="WHITC"/>
    <s v="White Clover Markets"/>
    <x v="0"/>
    <x v="0"/>
    <n v="5"/>
    <x v="1"/>
    <n v="10861"/>
    <x v="233"/>
    <d v="2012-12-21T00:00:00"/>
    <x v="198"/>
    <n v="3"/>
    <x v="1"/>
    <n v="21"/>
    <s v="Sir Rodney's Scones"/>
    <n v="50"/>
    <n v="48"/>
    <n v="2400"/>
    <n v="0.15"/>
    <n v="2040"/>
    <n v="69.36"/>
    <n v="360"/>
  </r>
  <r>
    <s v="WHITC"/>
    <s v="White Clover Markets"/>
    <x v="0"/>
    <x v="0"/>
    <n v="5"/>
    <x v="1"/>
    <n v="10861"/>
    <x v="233"/>
    <d v="2012-12-21T00:00:00"/>
    <x v="198"/>
    <n v="4"/>
    <x v="6"/>
    <n v="33"/>
    <s v="Geitost"/>
    <n v="12.5"/>
    <n v="51"/>
    <n v="637.5"/>
    <n v="0.16"/>
    <n v="535.5"/>
    <n v="5.8905000000000003"/>
    <n v="102"/>
  </r>
  <r>
    <s v="WHITC"/>
    <s v="White Clover Markets"/>
    <x v="0"/>
    <x v="0"/>
    <n v="5"/>
    <x v="1"/>
    <n v="10861"/>
    <x v="233"/>
    <d v="2012-12-21T00:00:00"/>
    <x v="198"/>
    <n v="3"/>
    <x v="1"/>
    <n v="62"/>
    <s v="Tarte au sucre"/>
    <n v="246.5"/>
    <n v="36"/>
    <n v="8874"/>
    <n v="0.2"/>
    <n v="7099.2000000000007"/>
    <n v="63.892800000000001"/>
    <n v="1774.7999999999993"/>
  </r>
  <r>
    <s v="LEHMS"/>
    <s v="El Khartouri SA"/>
    <x v="20"/>
    <x v="8"/>
    <n v="4"/>
    <x v="3"/>
    <n v="10862"/>
    <x v="233"/>
    <d v="2013-01-04T00:00:00"/>
    <x v="195"/>
    <n v="4"/>
    <x v="6"/>
    <n v="11"/>
    <s v="Queso Cabrales"/>
    <n v="105"/>
    <n v="31"/>
    <n v="3255"/>
    <n v="0.02"/>
    <n v="3189.9"/>
    <n v="76.557600000000008"/>
    <n v="65.099999999999909"/>
  </r>
  <r>
    <s v="LEHMS"/>
    <s v="El Khartouri SA"/>
    <x v="20"/>
    <x v="8"/>
    <n v="4"/>
    <x v="3"/>
    <n v="10862"/>
    <x v="233"/>
    <d v="2013-01-04T00:00:00"/>
    <x v="195"/>
    <n v="5"/>
    <x v="4"/>
    <n v="52"/>
    <s v="Filo Mix"/>
    <n v="35"/>
    <n v="52"/>
    <n v="1820"/>
    <n v="0.18"/>
    <n v="1492.4"/>
    <n v="32.832800000000006"/>
    <n v="327.59999999999991"/>
  </r>
  <r>
    <s v="HILAA"/>
    <s v="HILARIÓN-Abastos"/>
    <x v="6"/>
    <x v="5"/>
    <n v="5"/>
    <x v="1"/>
    <n v="10863"/>
    <x v="234"/>
    <d v="2012-12-24T00:00:00"/>
    <x v="198"/>
    <n v="1"/>
    <x v="0"/>
    <n v="1"/>
    <s v="Chai"/>
    <n v="90"/>
    <n v="80"/>
    <n v="7200"/>
    <n v="0.06"/>
    <n v="6768"/>
    <n v="121.824"/>
    <n v="432"/>
  </r>
  <r>
    <s v="HILAA"/>
    <s v="HILARIÓN-Abastos"/>
    <x v="6"/>
    <x v="5"/>
    <n v="5"/>
    <x v="1"/>
    <n v="10863"/>
    <x v="234"/>
    <d v="2012-12-24T00:00:00"/>
    <x v="198"/>
    <n v="8"/>
    <x v="3"/>
    <n v="58"/>
    <s v="Escargots de Bourgogne"/>
    <n v="66.25"/>
    <n v="38"/>
    <n v="2517.5"/>
    <n v="0.02"/>
    <n v="2467.15"/>
    <n v="24.671500000000002"/>
    <n v="50.349999999999909"/>
  </r>
  <r>
    <s v="AROUT"/>
    <s v="Around the Horn"/>
    <x v="2"/>
    <x v="2"/>
    <n v="5"/>
    <x v="1"/>
    <n v="10864"/>
    <x v="234"/>
    <d v="2012-12-24T00:00:00"/>
    <x v="199"/>
    <n v="1"/>
    <x v="0"/>
    <n v="35"/>
    <s v="Steeleye Stout"/>
    <n v="90"/>
    <n v="51"/>
    <n v="4590"/>
    <n v="0.16"/>
    <n v="3855.6"/>
    <n v="111.8124"/>
    <n v="734.40000000000009"/>
  </r>
  <r>
    <s v="AROUT"/>
    <s v="Around the Horn"/>
    <x v="2"/>
    <x v="2"/>
    <n v="5"/>
    <x v="1"/>
    <n v="10864"/>
    <x v="234"/>
    <d v="2012-12-24T00:00:00"/>
    <x v="199"/>
    <n v="1"/>
    <x v="0"/>
    <n v="67"/>
    <s v="Laughing Lumberjack Lager"/>
    <n v="70"/>
    <n v="15"/>
    <n v="1050"/>
    <n v="0"/>
    <n v="1050"/>
    <n v="1.05"/>
    <n v="0"/>
  </r>
  <r>
    <s v="QUICK"/>
    <s v="Bensaïd SA"/>
    <x v="27"/>
    <x v="8"/>
    <n v="1"/>
    <x v="2"/>
    <n v="10865"/>
    <x v="234"/>
    <d v="2012-12-10T00:00:00"/>
    <x v="200"/>
    <n v="1"/>
    <x v="0"/>
    <n v="38"/>
    <s v="Côte de Blaye"/>
    <n v="1317.5"/>
    <n v="26"/>
    <n v="34255"/>
    <n v="-0.03"/>
    <n v="35282.65"/>
    <n v="776.2183"/>
    <n v="-1027.6500000000015"/>
  </r>
  <r>
    <s v="QUICK"/>
    <s v="Bensaïd SA"/>
    <x v="27"/>
    <x v="8"/>
    <n v="1"/>
    <x v="2"/>
    <n v="10865"/>
    <x v="234"/>
    <d v="2012-12-10T00:00:00"/>
    <x v="200"/>
    <n v="1"/>
    <x v="0"/>
    <n v="39"/>
    <s v="Chartreuse verte"/>
    <n v="90"/>
    <n v="1"/>
    <n v="90"/>
    <n v="0.2"/>
    <n v="72"/>
    <n v="1.224"/>
    <n v="18"/>
  </r>
  <r>
    <s v="BERGS"/>
    <s v="Berglunds snabbköp"/>
    <x v="31"/>
    <x v="15"/>
    <n v="9"/>
    <x v="4"/>
    <n v="10866"/>
    <x v="235"/>
    <d v="2012-12-25T00:00:00"/>
    <x v="200"/>
    <n v="1"/>
    <x v="0"/>
    <n v="2"/>
    <s v="Chang"/>
    <n v="95"/>
    <n v="81"/>
    <n v="7695"/>
    <n v="0.01"/>
    <n v="7618.05"/>
    <n v="144.74295000000001"/>
    <n v="76.949999999999818"/>
  </r>
  <r>
    <s v="BERGS"/>
    <s v="Berglunds snabbköp"/>
    <x v="31"/>
    <x v="15"/>
    <n v="9"/>
    <x v="4"/>
    <n v="10866"/>
    <x v="235"/>
    <d v="2012-12-25T00:00:00"/>
    <x v="200"/>
    <n v="1"/>
    <x v="0"/>
    <n v="24"/>
    <s v="Guaraná Fantástica"/>
    <n v="22.5"/>
    <n v="85"/>
    <n v="1912.5"/>
    <n v="-0.03"/>
    <n v="1969.875"/>
    <n v="33.487875000000003"/>
    <n v="-57.375"/>
  </r>
  <r>
    <s v="BERGS"/>
    <s v="Berglunds snabbköp"/>
    <x v="31"/>
    <x v="15"/>
    <n v="9"/>
    <x v="4"/>
    <n v="10866"/>
    <x v="235"/>
    <d v="2012-12-25T00:00:00"/>
    <x v="200"/>
    <n v="8"/>
    <x v="3"/>
    <n v="30"/>
    <s v="Nord-Ost Matjeshering"/>
    <n v="129.44999999999999"/>
    <n v="38"/>
    <n v="4919.0999999999995"/>
    <n v="0.18"/>
    <n v="4033.6619999999998"/>
    <n v="60.504930000000002"/>
    <n v="885.43799999999965"/>
  </r>
  <r>
    <s v="LONEP"/>
    <s v="Lonesome Pine Restaurant"/>
    <x v="37"/>
    <x v="0"/>
    <n v="6"/>
    <x v="7"/>
    <n v="10867"/>
    <x v="235"/>
    <d v="2013-01-08T00:00:00"/>
    <x v="201"/>
    <n v="6"/>
    <x v="7"/>
    <n v="53"/>
    <s v="Perth Pasties"/>
    <n v="164"/>
    <n v="81"/>
    <n v="13284"/>
    <n v="-0.02"/>
    <n v="13549.68"/>
    <n v="0"/>
    <n v="-265.68000000000029"/>
  </r>
  <r>
    <s v="QUEEN"/>
    <s v="Queen Cozinha"/>
    <x v="14"/>
    <x v="7"/>
    <n v="8"/>
    <x v="8"/>
    <n v="10868"/>
    <x v="236"/>
    <d v="2012-12-26T00:00:00"/>
    <x v="202"/>
    <n v="3"/>
    <x v="1"/>
    <n v="26"/>
    <s v="Gumbär Gummibärchen"/>
    <n v="156.15"/>
    <n v="39"/>
    <n v="6089.85"/>
    <n v="-0.01"/>
    <n v="6150.7485000000006"/>
    <n v="116.86422150000001"/>
    <n v="-60.89850000000024"/>
  </r>
  <r>
    <s v="QUEEN"/>
    <s v="Queen Cozinha"/>
    <x v="14"/>
    <x v="7"/>
    <n v="8"/>
    <x v="8"/>
    <n v="10868"/>
    <x v="236"/>
    <d v="2012-12-26T00:00:00"/>
    <x v="202"/>
    <n v="1"/>
    <x v="0"/>
    <n v="35"/>
    <s v="Steeleye Stout"/>
    <n v="90"/>
    <n v="56"/>
    <n v="5040"/>
    <n v="0.17"/>
    <n v="4183.2"/>
    <n v="75.297599999999989"/>
    <n v="856.80000000000018"/>
  </r>
  <r>
    <s v="QUEEN"/>
    <s v="Queen Cozinha"/>
    <x v="14"/>
    <x v="7"/>
    <n v="8"/>
    <x v="8"/>
    <n v="10868"/>
    <x v="236"/>
    <d v="2012-12-26T00:00:00"/>
    <x v="202"/>
    <n v="3"/>
    <x v="1"/>
    <n v="49"/>
    <s v="Maxilaku"/>
    <n v="100"/>
    <n v="43"/>
    <n v="4300"/>
    <n v="0.11"/>
    <n v="3827"/>
    <n v="118.637"/>
    <n v="473"/>
  </r>
  <r>
    <s v="SEVES"/>
    <s v="Seven Seas Imports"/>
    <x v="2"/>
    <x v="2"/>
    <n v="9"/>
    <x v="4"/>
    <n v="10869"/>
    <x v="236"/>
    <d v="2012-12-26T00:00:00"/>
    <x v="199"/>
    <n v="1"/>
    <x v="0"/>
    <n v="1"/>
    <s v="Chai"/>
    <n v="90"/>
    <n v="35"/>
    <n v="3150"/>
    <n v="-0.02"/>
    <n v="3213"/>
    <n v="57.834000000000003"/>
    <n v="-63"/>
  </r>
  <r>
    <s v="SEVES"/>
    <s v="Seven Seas Imports"/>
    <x v="2"/>
    <x v="2"/>
    <n v="9"/>
    <x v="4"/>
    <n v="10869"/>
    <x v="236"/>
    <d v="2012-12-26T00:00:00"/>
    <x v="199"/>
    <n v="4"/>
    <x v="6"/>
    <n v="11"/>
    <s v="Queso Cabrales"/>
    <n v="105"/>
    <n v="40"/>
    <n v="4200"/>
    <n v="0.11"/>
    <n v="3738"/>
    <n v="130.83000000000001"/>
    <n v="462"/>
  </r>
  <r>
    <s v="SEVES"/>
    <s v="Seven Seas Imports"/>
    <x v="2"/>
    <x v="2"/>
    <n v="9"/>
    <x v="4"/>
    <n v="10869"/>
    <x v="236"/>
    <d v="2012-12-26T00:00:00"/>
    <x v="199"/>
    <n v="5"/>
    <x v="4"/>
    <n v="23"/>
    <s v="Tunnbröd"/>
    <n v="45"/>
    <n v="31"/>
    <n v="1395"/>
    <n v="0.04"/>
    <n v="1339.2"/>
    <n v="26.783999999999999"/>
    <n v="55.799999999999955"/>
  </r>
  <r>
    <s v="SEVES"/>
    <s v="Seven Seas Imports"/>
    <x v="2"/>
    <x v="2"/>
    <n v="9"/>
    <x v="4"/>
    <n v="10869"/>
    <x v="236"/>
    <d v="2012-12-26T00:00:00"/>
    <x v="199"/>
    <n v="3"/>
    <x v="1"/>
    <n v="68"/>
    <s v="Scottish Longbreads"/>
    <n v="62.5"/>
    <n v="17"/>
    <n v="1062.5"/>
    <n v="0.14000000000000001"/>
    <n v="913.75"/>
    <n v="21.016249999999999"/>
    <n v="148.75"/>
  </r>
  <r>
    <s v="WOLZA"/>
    <s v="Wolski  Zajazd"/>
    <x v="51"/>
    <x v="20"/>
    <n v="9"/>
    <x v="4"/>
    <n v="10870"/>
    <x v="236"/>
    <d v="2012-12-26T00:00:00"/>
    <x v="203"/>
    <n v="1"/>
    <x v="0"/>
    <n v="35"/>
    <s v="Steeleye Stout"/>
    <n v="90"/>
    <n v="43"/>
    <n v="3870"/>
    <n v="7.0000000000000007E-2"/>
    <n v="3599.1"/>
    <n v="111.57209999999999"/>
    <n v="270.90000000000009"/>
  </r>
  <r>
    <s v="WOLZA"/>
    <s v="Wolski  Zajazd"/>
    <x v="51"/>
    <x v="20"/>
    <n v="9"/>
    <x v="4"/>
    <n v="10870"/>
    <x v="236"/>
    <d v="2012-12-26T00:00:00"/>
    <x v="203"/>
    <n v="7"/>
    <x v="5"/>
    <n v="51"/>
    <s v="Manjimup Dried Apples"/>
    <n v="265"/>
    <n v="59"/>
    <n v="15635"/>
    <n v="0.18"/>
    <n v="12820.7"/>
    <n v="448.72449999999998"/>
    <n v="2814.2999999999993"/>
  </r>
  <r>
    <s v="BONAP"/>
    <s v="Bon app'"/>
    <x v="1"/>
    <x v="1"/>
    <n v="2"/>
    <x v="5"/>
    <n v="10871"/>
    <x v="237"/>
    <d v="2012-12-27T00:00:00"/>
    <x v="194"/>
    <n v="2"/>
    <x v="2"/>
    <n v="6"/>
    <s v="Grandma's Boysenberry Spread"/>
    <n v="125"/>
    <n v="97"/>
    <n v="12125"/>
    <n v="0.17"/>
    <n v="10063.75"/>
    <n v="161.02000000000001"/>
    <n v="2061.25"/>
  </r>
  <r>
    <s v="BONAP"/>
    <s v="Bon app'"/>
    <x v="1"/>
    <x v="1"/>
    <n v="2"/>
    <x v="5"/>
    <n v="10871"/>
    <x v="237"/>
    <d v="2012-12-27T00:00:00"/>
    <x v="194"/>
    <n v="3"/>
    <x v="1"/>
    <n v="16"/>
    <s v="Pavlova"/>
    <n v="87.25"/>
    <n v="11"/>
    <n v="959.75"/>
    <n v="0.13"/>
    <n v="834.98249999999996"/>
    <n v="20.8745625"/>
    <n v="124.76750000000004"/>
  </r>
  <r>
    <s v="BONAP"/>
    <s v="Bon app'"/>
    <x v="1"/>
    <x v="1"/>
    <n v="2"/>
    <x v="5"/>
    <n v="10871"/>
    <x v="237"/>
    <d v="2012-12-27T00:00:00"/>
    <x v="194"/>
    <n v="6"/>
    <x v="7"/>
    <n v="17"/>
    <s v="Alice Mutton"/>
    <n v="195"/>
    <n v="27"/>
    <n v="5265"/>
    <n v="0.17"/>
    <n v="4369.95"/>
    <n v="96.138899999999992"/>
    <n v="895.05000000000018"/>
  </r>
  <r>
    <s v="GODOS"/>
    <s v="Godos Cocina Típica"/>
    <x v="38"/>
    <x v="17"/>
    <n v="9"/>
    <x v="4"/>
    <n v="10872"/>
    <x v="237"/>
    <d v="2012-12-27T00:00:00"/>
    <x v="199"/>
    <n v="6"/>
    <x v="7"/>
    <n v="55"/>
    <s v="Pâté chinois"/>
    <n v="120"/>
    <n v="16"/>
    <n v="1920"/>
    <n v="0"/>
    <n v="1920"/>
    <n v="19.2"/>
    <n v="0"/>
  </r>
  <r>
    <s v="GODOS"/>
    <s v="Godos Cocina Típica"/>
    <x v="38"/>
    <x v="17"/>
    <n v="9"/>
    <x v="4"/>
    <n v="10872"/>
    <x v="237"/>
    <d v="2012-12-27T00:00:00"/>
    <x v="199"/>
    <n v="3"/>
    <x v="1"/>
    <n v="62"/>
    <s v="Tarte au sucre"/>
    <n v="246.5"/>
    <n v="59"/>
    <n v="14543.5"/>
    <n v="0.06"/>
    <n v="13670.89"/>
    <n v="328.10136"/>
    <n v="872.61000000000058"/>
  </r>
  <r>
    <s v="GODOS"/>
    <s v="Godos Cocina Típica"/>
    <x v="38"/>
    <x v="17"/>
    <n v="9"/>
    <x v="4"/>
    <n v="10872"/>
    <x v="237"/>
    <d v="2012-12-27T00:00:00"/>
    <x v="199"/>
    <n v="5"/>
    <x v="4"/>
    <n v="64"/>
    <s v="Wimmers gute Semmelknödel"/>
    <n v="166.25"/>
    <n v="77"/>
    <n v="12801.25"/>
    <n v="0.05"/>
    <n v="12161.1875"/>
    <n v="279.7073125"/>
    <n v="640.0625"/>
  </r>
  <r>
    <s v="GODOS"/>
    <s v="Godos Cocina Típica"/>
    <x v="38"/>
    <x v="17"/>
    <n v="9"/>
    <x v="4"/>
    <n v="10872"/>
    <x v="237"/>
    <d v="2012-12-27T00:00:00"/>
    <x v="199"/>
    <n v="2"/>
    <x v="2"/>
    <n v="65"/>
    <s v="Louisiana Fiery Hot Pepper Sauce"/>
    <n v="105.25"/>
    <n v="28"/>
    <n v="2947"/>
    <n v="0.03"/>
    <n v="2858.59"/>
    <n v="45.737439999999999"/>
    <n v="88.409999999999854"/>
  </r>
  <r>
    <s v="WILMK"/>
    <s v="Wilman Kala"/>
    <x v="52"/>
    <x v="16"/>
    <n v="5"/>
    <x v="1"/>
    <n v="10873"/>
    <x v="238"/>
    <d v="2012-12-28T00:00:00"/>
    <x v="199"/>
    <n v="3"/>
    <x v="1"/>
    <n v="21"/>
    <s v="Sir Rodney's Scones"/>
    <n v="50"/>
    <n v="18"/>
    <n v="900"/>
    <n v="0.15"/>
    <n v="765"/>
    <n v="26.01"/>
    <n v="135"/>
  </r>
  <r>
    <s v="WILMK"/>
    <s v="Wilman Kala"/>
    <x v="52"/>
    <x v="16"/>
    <n v="5"/>
    <x v="1"/>
    <n v="10873"/>
    <x v="238"/>
    <d v="2012-12-28T00:00:00"/>
    <x v="199"/>
    <n v="7"/>
    <x v="5"/>
    <n v="28"/>
    <s v="Rössle Sauerkraut"/>
    <n v="228"/>
    <n v="70"/>
    <n v="15960"/>
    <n v="0.01"/>
    <n v="15800.4"/>
    <n v="458.21159999999998"/>
    <n v="159.60000000000036"/>
  </r>
  <r>
    <s v="GODOS"/>
    <s v="Godos Cocina Típica"/>
    <x v="38"/>
    <x v="17"/>
    <n v="9"/>
    <x v="4"/>
    <n v="10874"/>
    <x v="238"/>
    <d v="2012-12-28T00:00:00"/>
    <x v="201"/>
    <n v="8"/>
    <x v="3"/>
    <n v="10"/>
    <s v="Ikura"/>
    <n v="155"/>
    <n v="64"/>
    <n v="9920"/>
    <n v="0.15"/>
    <n v="8432"/>
    <n v="278.25599999999997"/>
    <n v="1488"/>
  </r>
  <r>
    <s v="BERGS"/>
    <s v="Berglunds snabbköp"/>
    <x v="31"/>
    <x v="15"/>
    <n v="5"/>
    <x v="1"/>
    <n v="10875"/>
    <x v="238"/>
    <d v="2012-12-28T00:00:00"/>
    <x v="204"/>
    <n v="3"/>
    <x v="1"/>
    <n v="19"/>
    <s v="Teatime Chocolate Biscuits"/>
    <n v="46"/>
    <n v="71"/>
    <n v="3266"/>
    <n v="0.17"/>
    <n v="2710.7799999999997"/>
    <n v="2.7107799999999997"/>
    <n v="555.22000000000025"/>
  </r>
  <r>
    <s v="BERGS"/>
    <s v="Berglunds snabbköp"/>
    <x v="31"/>
    <x v="15"/>
    <n v="5"/>
    <x v="1"/>
    <n v="10875"/>
    <x v="238"/>
    <d v="2012-12-28T00:00:00"/>
    <x v="204"/>
    <n v="3"/>
    <x v="1"/>
    <n v="47"/>
    <s v="Zaanse koeken"/>
    <n v="47.5"/>
    <n v="80"/>
    <n v="3800"/>
    <n v="0.2"/>
    <n v="3040"/>
    <n v="27.36"/>
    <n v="760"/>
  </r>
  <r>
    <s v="BERGS"/>
    <s v="Berglunds snabbköp"/>
    <x v="31"/>
    <x v="15"/>
    <n v="5"/>
    <x v="1"/>
    <n v="10875"/>
    <x v="238"/>
    <d v="2012-12-28T00:00:00"/>
    <x v="204"/>
    <n v="3"/>
    <x v="1"/>
    <n v="49"/>
    <s v="Maxilaku"/>
    <n v="100"/>
    <n v="39"/>
    <n v="3900"/>
    <n v="0.12"/>
    <n v="3432"/>
    <n v="102.96"/>
    <n v="468"/>
  </r>
  <r>
    <s v="BONAP"/>
    <s v="Bon app'"/>
    <x v="1"/>
    <x v="1"/>
    <n v="8"/>
    <x v="8"/>
    <n v="10876"/>
    <x v="239"/>
    <d v="2012-12-31T00:00:00"/>
    <x v="200"/>
    <n v="8"/>
    <x v="3"/>
    <n v="46"/>
    <s v="Spegesild"/>
    <n v="60"/>
    <n v="69"/>
    <n v="4140"/>
    <n v="0.08"/>
    <n v="3808.8"/>
    <n v="3.8088000000000002"/>
    <n v="331.19999999999982"/>
  </r>
  <r>
    <s v="BONAP"/>
    <s v="Bon app'"/>
    <x v="1"/>
    <x v="1"/>
    <n v="8"/>
    <x v="8"/>
    <n v="10876"/>
    <x v="239"/>
    <d v="2012-12-31T00:00:00"/>
    <x v="200"/>
    <n v="5"/>
    <x v="4"/>
    <n v="64"/>
    <s v="Wimmers gute Semmelknödel"/>
    <n v="166.25"/>
    <n v="42"/>
    <n v="6982.5"/>
    <n v="0.15"/>
    <n v="5935.125"/>
    <n v="178.05375000000001"/>
    <n v="1047.375"/>
  </r>
  <r>
    <s v="RICAR"/>
    <s v="Ricardo Adocicados"/>
    <x v="11"/>
    <x v="7"/>
    <n v="7"/>
    <x v="0"/>
    <n v="10877"/>
    <x v="239"/>
    <d v="2012-12-31T00:00:00"/>
    <x v="205"/>
    <n v="3"/>
    <x v="1"/>
    <n v="16"/>
    <s v="Pavlova"/>
    <n v="87.25"/>
    <n v="11"/>
    <n v="959.75"/>
    <n v="0.02"/>
    <n v="940.55499999999995"/>
    <n v="24.454429999999999"/>
    <n v="19.19500000000005"/>
  </r>
  <r>
    <s v="RICAR"/>
    <s v="Ricardo Adocicados"/>
    <x v="11"/>
    <x v="7"/>
    <n v="7"/>
    <x v="0"/>
    <n v="10877"/>
    <x v="239"/>
    <d v="2012-12-31T00:00:00"/>
    <x v="205"/>
    <n v="8"/>
    <x v="3"/>
    <n v="18"/>
    <s v="Carnarvon Tigers"/>
    <n v="312.5"/>
    <n v="75"/>
    <n v="23437.5"/>
    <n v="0.01"/>
    <n v="23203.125"/>
    <n v="603.28125"/>
    <n v="234.375"/>
  </r>
  <r>
    <s v="QUICK"/>
    <s v="Bensaïd SA"/>
    <x v="27"/>
    <x v="8"/>
    <n v="5"/>
    <x v="1"/>
    <n v="10878"/>
    <x v="240"/>
    <d v="2013-01-01T00:00:00"/>
    <x v="200"/>
    <n v="3"/>
    <x v="1"/>
    <n v="20"/>
    <s v="Sir Rodney's Marmalade"/>
    <n v="405"/>
    <n v="45"/>
    <n v="18225"/>
    <n v="0.16"/>
    <n v="15309"/>
    <n v="336.798"/>
    <n v="2916"/>
  </r>
  <r>
    <s v="WILMK"/>
    <s v="Wilman Kala"/>
    <x v="52"/>
    <x v="16"/>
    <n v="3"/>
    <x v="6"/>
    <n v="10879"/>
    <x v="240"/>
    <d v="2013-01-01T00:00:00"/>
    <x v="200"/>
    <n v="8"/>
    <x v="3"/>
    <n v="40"/>
    <s v="Boston Crab Meat"/>
    <n v="92"/>
    <n v="41"/>
    <n v="3772"/>
    <n v="0.06"/>
    <n v="3545.68"/>
    <n v="99.279039999999995"/>
    <n v="226.32000000000016"/>
  </r>
  <r>
    <s v="WILMK"/>
    <s v="Wilman Kala"/>
    <x v="52"/>
    <x v="16"/>
    <n v="3"/>
    <x v="6"/>
    <n v="10879"/>
    <x v="240"/>
    <d v="2013-01-01T00:00:00"/>
    <x v="200"/>
    <n v="2"/>
    <x v="2"/>
    <n v="65"/>
    <s v="Louisiana Fiery Hot Pepper Sauce"/>
    <n v="105.25"/>
    <n v="88"/>
    <n v="9262"/>
    <n v="7.0000000000000007E-2"/>
    <n v="8613.66"/>
    <n v="163.65954000000002"/>
    <n v="648.34000000000015"/>
  </r>
  <r>
    <s v="WILMK"/>
    <s v="Wilman Kala"/>
    <x v="52"/>
    <x v="16"/>
    <n v="3"/>
    <x v="6"/>
    <n v="10879"/>
    <x v="240"/>
    <d v="2013-01-01T00:00:00"/>
    <x v="200"/>
    <n v="1"/>
    <x v="0"/>
    <n v="76"/>
    <s v="Lakkalikööri"/>
    <n v="90"/>
    <n v="64"/>
    <n v="5760"/>
    <n v="0.01"/>
    <n v="5702.4"/>
    <n v="188.17919999999998"/>
    <n v="57.600000000000364"/>
  </r>
  <r>
    <s v="FOLKO"/>
    <s v="Folk och fä HB"/>
    <x v="35"/>
    <x v="15"/>
    <n v="8"/>
    <x v="8"/>
    <n v="10880"/>
    <x v="240"/>
    <d v="2013-01-15T00:00:00"/>
    <x v="206"/>
    <n v="5"/>
    <x v="4"/>
    <n v="23"/>
    <s v="Tunnbröd"/>
    <n v="45"/>
    <n v="5"/>
    <n v="225"/>
    <n v="0.16"/>
    <n v="189"/>
    <n v="2.2679999999999998"/>
    <n v="36"/>
  </r>
  <r>
    <s v="FOLKO"/>
    <s v="Folk och fä HB"/>
    <x v="35"/>
    <x v="15"/>
    <n v="8"/>
    <x v="8"/>
    <n v="10880"/>
    <x v="240"/>
    <d v="2013-01-15T00:00:00"/>
    <x v="206"/>
    <n v="2"/>
    <x v="2"/>
    <n v="61"/>
    <s v="Sirop d'érable"/>
    <n v="142.5"/>
    <n v="48"/>
    <n v="6840"/>
    <n v="0.06"/>
    <n v="6429.5999999999995"/>
    <n v="141.45119999999997"/>
    <n v="410.40000000000055"/>
  </r>
  <r>
    <s v="FOLKO"/>
    <s v="Folk och fä HB"/>
    <x v="35"/>
    <x v="15"/>
    <n v="8"/>
    <x v="8"/>
    <n v="10880"/>
    <x v="240"/>
    <d v="2013-01-15T00:00:00"/>
    <x v="206"/>
    <n v="1"/>
    <x v="0"/>
    <n v="70"/>
    <s v="Outback Lager"/>
    <n v="75"/>
    <n v="88"/>
    <n v="6600"/>
    <n v="0.1"/>
    <n v="5940"/>
    <n v="172.26"/>
    <n v="660"/>
  </r>
  <r>
    <s v="CACTU"/>
    <s v="Cactus Comidas para llevar"/>
    <x v="30"/>
    <x v="14"/>
    <n v="5"/>
    <x v="1"/>
    <n v="10881"/>
    <x v="241"/>
    <d v="2013-01-02T00:00:00"/>
    <x v="206"/>
    <n v="8"/>
    <x v="3"/>
    <n v="73"/>
    <s v="Röd Kaviar"/>
    <n v="75"/>
    <n v="86"/>
    <n v="6450"/>
    <n v="0.11"/>
    <n v="5740.5"/>
    <n v="103.32899999999999"/>
    <n v="709.5"/>
  </r>
  <r>
    <s v="SAVEA"/>
    <s v="Save-a-lot Markets"/>
    <x v="25"/>
    <x v="0"/>
    <n v="5"/>
    <x v="1"/>
    <n v="10882"/>
    <x v="241"/>
    <d v="2013-01-02T00:00:00"/>
    <x v="207"/>
    <n v="5"/>
    <x v="4"/>
    <n v="42"/>
    <s v="Singaporean Hokkien Fried Mee"/>
    <n v="70"/>
    <n v="64"/>
    <n v="4480"/>
    <n v="-0.01"/>
    <n v="4524.8"/>
    <n v="131.2192"/>
    <n v="-44.800000000000182"/>
  </r>
  <r>
    <s v="SAVEA"/>
    <s v="Save-a-lot Markets"/>
    <x v="25"/>
    <x v="0"/>
    <n v="5"/>
    <x v="1"/>
    <n v="10882"/>
    <x v="241"/>
    <d v="2013-01-02T00:00:00"/>
    <x v="207"/>
    <n v="3"/>
    <x v="1"/>
    <n v="49"/>
    <s v="Maxilaku"/>
    <n v="100"/>
    <n v="50"/>
    <n v="5000"/>
    <n v="0.17"/>
    <n v="4150"/>
    <n v="24.9"/>
    <n v="850"/>
  </r>
  <r>
    <s v="SAVEA"/>
    <s v="Save-a-lot Markets"/>
    <x v="25"/>
    <x v="0"/>
    <n v="5"/>
    <x v="1"/>
    <n v="10882"/>
    <x v="241"/>
    <d v="2013-01-02T00:00:00"/>
    <x v="207"/>
    <n v="6"/>
    <x v="7"/>
    <n v="54"/>
    <s v="Tourtière"/>
    <n v="37.25"/>
    <n v="8"/>
    <n v="298"/>
    <n v="-0.03"/>
    <n v="306.94"/>
    <n v="6.1387999999999998"/>
    <n v="-8.9399999999999977"/>
  </r>
  <r>
    <s v="LONEP"/>
    <s v="Lonesome Pine Restaurant"/>
    <x v="37"/>
    <x v="0"/>
    <n v="4"/>
    <x v="3"/>
    <n v="10883"/>
    <x v="242"/>
    <d v="2013-01-03T00:00:00"/>
    <x v="207"/>
    <n v="1"/>
    <x v="0"/>
    <n v="24"/>
    <s v="Guaraná Fantástica"/>
    <n v="22.5"/>
    <n v="59"/>
    <n v="1327.5"/>
    <n v="0.04"/>
    <n v="1274.3999999999999"/>
    <n v="26.7624"/>
    <n v="53.100000000000136"/>
  </r>
  <r>
    <s v="LETSS"/>
    <s v="Let's Stop N Shop"/>
    <x v="45"/>
    <x v="0"/>
    <n v="5"/>
    <x v="1"/>
    <n v="10884"/>
    <x v="242"/>
    <d v="2013-01-03T00:00:00"/>
    <x v="203"/>
    <n v="3"/>
    <x v="1"/>
    <n v="21"/>
    <s v="Sir Rodney's Scones"/>
    <n v="50"/>
    <n v="48"/>
    <n v="2400"/>
    <n v="0.19"/>
    <n v="1944.0000000000002"/>
    <n v="56.376000000000005"/>
    <n v="455.99999999999977"/>
  </r>
  <r>
    <s v="LETSS"/>
    <s v="Let's Stop N Shop"/>
    <x v="45"/>
    <x v="0"/>
    <n v="5"/>
    <x v="1"/>
    <n v="10884"/>
    <x v="242"/>
    <d v="2013-01-03T00:00:00"/>
    <x v="203"/>
    <n v="5"/>
    <x v="4"/>
    <n v="56"/>
    <s v="Gnocchi di nonna Alice"/>
    <n v="190"/>
    <n v="40"/>
    <n v="7600"/>
    <n v="-0.03"/>
    <n v="7828"/>
    <n v="70.451999999999998"/>
    <n v="-228"/>
  </r>
  <r>
    <s v="LETSS"/>
    <s v="Let's Stop N Shop"/>
    <x v="45"/>
    <x v="0"/>
    <n v="5"/>
    <x v="1"/>
    <n v="10884"/>
    <x v="242"/>
    <d v="2013-01-03T00:00:00"/>
    <x v="203"/>
    <n v="2"/>
    <x v="2"/>
    <n v="65"/>
    <s v="Louisiana Fiery Hot Pepper Sauce"/>
    <n v="105.25"/>
    <n v="71"/>
    <n v="7472.75"/>
    <n v="0.16"/>
    <n v="6277.11"/>
    <n v="163.20486"/>
    <n v="1195.6400000000003"/>
  </r>
  <r>
    <s v="SUPRD"/>
    <s v="Suprêmes délices"/>
    <x v="5"/>
    <x v="4"/>
    <n v="6"/>
    <x v="7"/>
    <n v="10885"/>
    <x v="242"/>
    <d v="2013-01-03T00:00:00"/>
    <x v="206"/>
    <n v="1"/>
    <x v="0"/>
    <n v="2"/>
    <s v="Chang"/>
    <n v="95"/>
    <n v="21"/>
    <n v="1995"/>
    <n v="0.01"/>
    <n v="1975.05"/>
    <n v="7.9001999999999999"/>
    <n v="19.950000000000045"/>
  </r>
  <r>
    <s v="SUPRD"/>
    <s v="Suprêmes délices"/>
    <x v="5"/>
    <x v="4"/>
    <n v="6"/>
    <x v="7"/>
    <n v="10885"/>
    <x v="242"/>
    <d v="2013-01-03T00:00:00"/>
    <x v="206"/>
    <n v="1"/>
    <x v="0"/>
    <n v="24"/>
    <s v="Guaraná Fantástica"/>
    <n v="22.5"/>
    <n v="50"/>
    <n v="1125"/>
    <n v="0.16"/>
    <n v="945"/>
    <n v="17.010000000000002"/>
    <n v="180"/>
  </r>
  <r>
    <s v="SUPRD"/>
    <s v="Suprêmes délices"/>
    <x v="5"/>
    <x v="4"/>
    <n v="6"/>
    <x v="7"/>
    <n v="10885"/>
    <x v="242"/>
    <d v="2013-01-03T00:00:00"/>
    <x v="206"/>
    <n v="1"/>
    <x v="0"/>
    <n v="70"/>
    <s v="Outback Lager"/>
    <n v="75"/>
    <n v="29"/>
    <n v="2175"/>
    <n v="0.18"/>
    <n v="1783.5000000000002"/>
    <n v="24.969000000000005"/>
    <n v="391.49999999999977"/>
  </r>
  <r>
    <s v="SUPRD"/>
    <s v="Suprêmes délices"/>
    <x v="5"/>
    <x v="4"/>
    <n v="6"/>
    <x v="7"/>
    <n v="10885"/>
    <x v="242"/>
    <d v="2013-01-03T00:00:00"/>
    <x v="206"/>
    <n v="2"/>
    <x v="2"/>
    <n v="77"/>
    <s v="Original Frankfurter grüne Soße"/>
    <n v="65"/>
    <n v="53"/>
    <n v="3445"/>
    <n v="7.0000000000000007E-2"/>
    <n v="3203.85"/>
    <n v="38.446199999999997"/>
    <n v="241.15000000000009"/>
  </r>
  <r>
    <s v="HANAR"/>
    <s v="Hanari Carnes"/>
    <x v="11"/>
    <x v="7"/>
    <n v="7"/>
    <x v="0"/>
    <n v="10886"/>
    <x v="243"/>
    <d v="2013-01-04T00:00:00"/>
    <x v="208"/>
    <n v="8"/>
    <x v="3"/>
    <n v="10"/>
    <s v="Ikura"/>
    <n v="155"/>
    <n v="64"/>
    <n v="9920"/>
    <n v="-0.02"/>
    <n v="10118.4"/>
    <n v="344.0256"/>
    <n v="-198.39999999999964"/>
  </r>
  <r>
    <s v="HANAR"/>
    <s v="Hanari Carnes"/>
    <x v="11"/>
    <x v="7"/>
    <n v="7"/>
    <x v="0"/>
    <n v="10886"/>
    <x v="243"/>
    <d v="2013-01-04T00:00:00"/>
    <x v="208"/>
    <n v="4"/>
    <x v="6"/>
    <n v="31"/>
    <s v="Gorgonzola Telino"/>
    <n v="62.5"/>
    <n v="18"/>
    <n v="1125"/>
    <n v="0.2"/>
    <n v="900"/>
    <n v="10.8"/>
    <n v="225"/>
  </r>
  <r>
    <s v="HANAR"/>
    <s v="Hanari Carnes"/>
    <x v="11"/>
    <x v="7"/>
    <n v="7"/>
    <x v="0"/>
    <n v="10886"/>
    <x v="243"/>
    <d v="2013-01-04T00:00:00"/>
    <x v="208"/>
    <n v="2"/>
    <x v="2"/>
    <n v="77"/>
    <s v="Original Frankfurter grüne Soße"/>
    <n v="65"/>
    <n v="48"/>
    <n v="3120"/>
    <n v="0.04"/>
    <n v="2995.2"/>
    <n v="38.937599999999996"/>
    <n v="124.80000000000018"/>
  </r>
  <r>
    <s v="GALED"/>
    <s v="Galería del gastrónomo"/>
    <x v="42"/>
    <x v="17"/>
    <n v="4"/>
    <x v="3"/>
    <n v="10887"/>
    <x v="243"/>
    <d v="2013-01-04T00:00:00"/>
    <x v="191"/>
    <n v="3"/>
    <x v="1"/>
    <n v="25"/>
    <s v="NuNuCa Nuß-Nougat-Creme"/>
    <n v="70"/>
    <n v="58"/>
    <n v="4060"/>
    <n v="0.14000000000000001"/>
    <n v="3491.6"/>
    <n v="118.7144"/>
    <n v="568.40000000000009"/>
  </r>
  <r>
    <s v="GODOS"/>
    <s v="Godos Cocina Típica"/>
    <x v="38"/>
    <x v="17"/>
    <n v="7"/>
    <x v="0"/>
    <n v="10888"/>
    <x v="244"/>
    <d v="2013-01-07T00:00:00"/>
    <x v="202"/>
    <n v="1"/>
    <x v="0"/>
    <n v="2"/>
    <s v="Chang"/>
    <n v="95"/>
    <n v="91"/>
    <n v="8645"/>
    <n v="0.04"/>
    <n v="8299.1999999999989"/>
    <n v="149.38559999999998"/>
    <n v="345.80000000000109"/>
  </r>
  <r>
    <s v="GODOS"/>
    <s v="Godos Cocina Típica"/>
    <x v="38"/>
    <x v="17"/>
    <n v="7"/>
    <x v="0"/>
    <n v="10888"/>
    <x v="244"/>
    <d v="2013-01-07T00:00:00"/>
    <x v="202"/>
    <n v="3"/>
    <x v="1"/>
    <n v="68"/>
    <s v="Scottish Longbreads"/>
    <n v="62.5"/>
    <n v="59"/>
    <n v="3687.5"/>
    <n v="7.0000000000000007E-2"/>
    <n v="3429.3749999999995"/>
    <n v="48.01124999999999"/>
    <n v="258.12500000000045"/>
  </r>
  <r>
    <s v="RATTC"/>
    <s v="Rattlesnake Canyon Grocery"/>
    <x v="9"/>
    <x v="0"/>
    <n v="2"/>
    <x v="5"/>
    <n v="10889"/>
    <x v="244"/>
    <d v="2013-01-07T00:00:00"/>
    <x v="202"/>
    <n v="4"/>
    <x v="6"/>
    <n v="11"/>
    <s v="Queso Cabrales"/>
    <n v="105"/>
    <n v="80"/>
    <n v="8400"/>
    <n v="0.06"/>
    <n v="7896"/>
    <n v="55.271999999999998"/>
    <n v="504"/>
  </r>
  <r>
    <s v="RATTC"/>
    <s v="Rattlesnake Canyon Grocery"/>
    <x v="9"/>
    <x v="0"/>
    <n v="2"/>
    <x v="5"/>
    <n v="10889"/>
    <x v="244"/>
    <d v="2013-01-07T00:00:00"/>
    <x v="202"/>
    <n v="1"/>
    <x v="0"/>
    <n v="38"/>
    <s v="Côte de Blaye"/>
    <n v="1317.5"/>
    <n v="41"/>
    <n v="54017.5"/>
    <n v="0.15"/>
    <n v="45914.875"/>
    <n v="459.14875000000001"/>
    <n v="8102.625"/>
  </r>
  <r>
    <s v="DUMON"/>
    <s v="Du monde entier"/>
    <x v="50"/>
    <x v="1"/>
    <n v="8"/>
    <x v="8"/>
    <n v="10890"/>
    <x v="244"/>
    <d v="2013-01-07T00:00:00"/>
    <x v="206"/>
    <n v="6"/>
    <x v="7"/>
    <n v="17"/>
    <s v="Alice Mutton"/>
    <n v="195"/>
    <n v="70"/>
    <n v="13650"/>
    <n v="0.15"/>
    <n v="11602.5"/>
    <n v="359.67750000000001"/>
    <n v="2047.5"/>
  </r>
  <r>
    <s v="DUMON"/>
    <s v="Du monde entier"/>
    <x v="50"/>
    <x v="1"/>
    <n v="8"/>
    <x v="8"/>
    <n v="10890"/>
    <x v="244"/>
    <d v="2013-01-07T00:00:00"/>
    <x v="206"/>
    <n v="1"/>
    <x v="0"/>
    <n v="34"/>
    <s v="Sasquatch Ale"/>
    <n v="70"/>
    <n v="53"/>
    <n v="3710"/>
    <n v="0.02"/>
    <n v="3635.7999999999997"/>
    <n v="90.894999999999996"/>
    <n v="74.200000000000273"/>
  </r>
  <r>
    <s v="DUMON"/>
    <s v="Du monde entier"/>
    <x v="50"/>
    <x v="1"/>
    <n v="8"/>
    <x v="8"/>
    <n v="10890"/>
    <x v="244"/>
    <d v="2013-01-07T00:00:00"/>
    <x v="206"/>
    <n v="8"/>
    <x v="3"/>
    <n v="41"/>
    <s v="Jack's New England Clam Chowder"/>
    <n v="48.25"/>
    <n v="83"/>
    <n v="4004.75"/>
    <n v="0.08"/>
    <n v="3684.3700000000003"/>
    <n v="121.58421000000001"/>
    <n v="320.37999999999965"/>
  </r>
  <r>
    <s v="LEHMS"/>
    <s v="El Khartouri SA"/>
    <x v="20"/>
    <x v="8"/>
    <n v="8"/>
    <x v="8"/>
    <n v="10891"/>
    <x v="245"/>
    <d v="2013-01-08T00:00:00"/>
    <x v="205"/>
    <n v="8"/>
    <x v="3"/>
    <n v="30"/>
    <s v="Nord-Ost Matjeshering"/>
    <n v="129.44999999999999"/>
    <n v="82"/>
    <n v="10614.9"/>
    <n v="-0.01"/>
    <n v="10721.048999999999"/>
    <n v="235.86307799999997"/>
    <n v="-106.14899999999943"/>
  </r>
  <r>
    <s v="MAISD"/>
    <s v="Maison Dewey"/>
    <x v="34"/>
    <x v="4"/>
    <n v="5"/>
    <x v="1"/>
    <n v="10892"/>
    <x v="245"/>
    <d v="2013-01-08T00:00:00"/>
    <x v="205"/>
    <n v="4"/>
    <x v="6"/>
    <n v="59"/>
    <s v="Raclette Courdavault"/>
    <n v="275"/>
    <n v="1"/>
    <n v="275"/>
    <n v="-0.03"/>
    <n v="283.25"/>
    <n v="8.4975000000000005"/>
    <n v="-8.25"/>
  </r>
  <r>
    <s v="KOENE"/>
    <s v="Belaid SAS"/>
    <x v="15"/>
    <x v="8"/>
    <n v="2"/>
    <x v="5"/>
    <n v="10893"/>
    <x v="246"/>
    <d v="2013-01-09T00:00:00"/>
    <x v="207"/>
    <n v="2"/>
    <x v="2"/>
    <n v="8"/>
    <s v="Northwoods Cranberry Sauce"/>
    <n v="200"/>
    <n v="62"/>
    <n v="12400"/>
    <n v="0.06"/>
    <n v="11656"/>
    <n v="104.904"/>
    <n v="744"/>
  </r>
  <r>
    <s v="KOENE"/>
    <s v="Belaid SAS"/>
    <x v="15"/>
    <x v="8"/>
    <n v="2"/>
    <x v="5"/>
    <n v="10893"/>
    <x v="246"/>
    <d v="2013-01-09T00:00:00"/>
    <x v="207"/>
    <n v="1"/>
    <x v="0"/>
    <n v="24"/>
    <s v="Guaraná Fantástica"/>
    <n v="22.5"/>
    <n v="58"/>
    <n v="1305"/>
    <n v="-0.03"/>
    <n v="1344.15"/>
    <n v="29.571300000000004"/>
    <n v="-39.150000000000091"/>
  </r>
  <r>
    <s v="KOENE"/>
    <s v="Belaid SAS"/>
    <x v="15"/>
    <x v="8"/>
    <n v="2"/>
    <x v="5"/>
    <n v="10893"/>
    <x v="246"/>
    <d v="2013-01-09T00:00:00"/>
    <x v="207"/>
    <n v="6"/>
    <x v="7"/>
    <n v="29"/>
    <s v="Thüringer Rostbratwurst"/>
    <n v="618.95000000000005"/>
    <n v="99"/>
    <n v="61276.05"/>
    <n v="0.09"/>
    <n v="55761.205500000004"/>
    <n v="1170.9853155000001"/>
    <n v="5514.8444999999992"/>
  </r>
  <r>
    <s v="KOENE"/>
    <s v="Belaid SAS"/>
    <x v="15"/>
    <x v="8"/>
    <n v="2"/>
    <x v="5"/>
    <n v="10893"/>
    <x v="246"/>
    <d v="2013-01-09T00:00:00"/>
    <x v="207"/>
    <n v="8"/>
    <x v="3"/>
    <n v="30"/>
    <s v="Nord-Ost Matjeshering"/>
    <n v="129.44999999999999"/>
    <n v="56"/>
    <n v="7249.1999999999989"/>
    <n v="0.11"/>
    <n v="6451.7879999999996"/>
    <n v="70.969667999999984"/>
    <n v="797.41199999999935"/>
  </r>
  <r>
    <s v="KOENE"/>
    <s v="Belaid SAS"/>
    <x v="15"/>
    <x v="8"/>
    <n v="2"/>
    <x v="5"/>
    <n v="10893"/>
    <x v="246"/>
    <d v="2013-01-09T00:00:00"/>
    <x v="207"/>
    <n v="8"/>
    <x v="3"/>
    <n v="36"/>
    <s v="Inlagd Sill"/>
    <n v="95"/>
    <n v="68"/>
    <n v="6460"/>
    <n v="-0.02"/>
    <n v="6589.2"/>
    <n v="85.659599999999998"/>
    <n v="-129.19999999999982"/>
  </r>
  <r>
    <s v="SAVEA"/>
    <s v="Save-a-lot Markets"/>
    <x v="25"/>
    <x v="0"/>
    <n v="7"/>
    <x v="0"/>
    <n v="10894"/>
    <x v="246"/>
    <d v="2013-01-09T00:00:00"/>
    <x v="207"/>
    <n v="8"/>
    <x v="3"/>
    <n v="13"/>
    <s v="Konbu"/>
    <n v="30"/>
    <n v="18"/>
    <n v="540"/>
    <n v="0.19"/>
    <n v="437.40000000000003"/>
    <n v="8.7479999999999993"/>
    <n v="102.59999999999997"/>
  </r>
  <r>
    <s v="SAVEA"/>
    <s v="Save-a-lot Markets"/>
    <x v="25"/>
    <x v="0"/>
    <n v="7"/>
    <x v="0"/>
    <n v="10894"/>
    <x v="246"/>
    <d v="2013-01-09T00:00:00"/>
    <x v="207"/>
    <n v="4"/>
    <x v="6"/>
    <n v="69"/>
    <s v="Gudbrandsdalsost"/>
    <n v="180"/>
    <n v="76"/>
    <n v="13680"/>
    <n v="0.18"/>
    <n v="11217.6"/>
    <n v="224.352"/>
    <n v="2462.3999999999996"/>
  </r>
  <r>
    <s v="SAVEA"/>
    <s v="Save-a-lot Markets"/>
    <x v="25"/>
    <x v="0"/>
    <n v="7"/>
    <x v="0"/>
    <n v="10894"/>
    <x v="246"/>
    <d v="2013-01-09T00:00:00"/>
    <x v="207"/>
    <n v="1"/>
    <x v="0"/>
    <n v="75"/>
    <s v="Rhönbräu Klosterbier"/>
    <n v="38.75"/>
    <n v="37"/>
    <n v="1433.75"/>
    <n v="0.17"/>
    <n v="1190.0125"/>
    <n v="36.890387500000003"/>
    <n v="243.73749999999995"/>
  </r>
  <r>
    <s v="ERNSH"/>
    <s v="Ernst Handel"/>
    <x v="26"/>
    <x v="9"/>
    <n v="3"/>
    <x v="6"/>
    <n v="10895"/>
    <x v="246"/>
    <d v="2013-01-09T00:00:00"/>
    <x v="202"/>
    <n v="1"/>
    <x v="0"/>
    <n v="24"/>
    <s v="Guaraná Fantástica"/>
    <n v="22.5"/>
    <n v="33"/>
    <n v="742.5"/>
    <n v="0.13"/>
    <n v="645.97500000000002"/>
    <n v="17.441324999999999"/>
    <n v="96.524999999999977"/>
  </r>
  <r>
    <s v="ERNSH"/>
    <s v="Ernst Handel"/>
    <x v="26"/>
    <x v="9"/>
    <n v="3"/>
    <x v="6"/>
    <n v="10895"/>
    <x v="246"/>
    <d v="2013-01-09T00:00:00"/>
    <x v="202"/>
    <n v="1"/>
    <x v="0"/>
    <n v="39"/>
    <s v="Chartreuse verte"/>
    <n v="90"/>
    <n v="37"/>
    <n v="3330"/>
    <n v="0.16"/>
    <n v="2797.2"/>
    <n v="69.930000000000007"/>
    <n v="532.80000000000018"/>
  </r>
  <r>
    <s v="ERNSH"/>
    <s v="Ernst Handel"/>
    <x v="26"/>
    <x v="9"/>
    <n v="3"/>
    <x v="6"/>
    <n v="10895"/>
    <x v="246"/>
    <d v="2013-01-09T00:00:00"/>
    <x v="202"/>
    <n v="8"/>
    <x v="3"/>
    <n v="40"/>
    <s v="Boston Crab Meat"/>
    <n v="92"/>
    <n v="21"/>
    <n v="1932"/>
    <n v="0.08"/>
    <n v="1777.44"/>
    <n v="56.878080000000004"/>
    <n v="154.55999999999995"/>
  </r>
  <r>
    <s v="ERNSH"/>
    <s v="Ernst Handel"/>
    <x v="26"/>
    <x v="9"/>
    <n v="3"/>
    <x v="6"/>
    <n v="10895"/>
    <x v="246"/>
    <d v="2013-01-09T00:00:00"/>
    <x v="202"/>
    <n v="4"/>
    <x v="6"/>
    <n v="60"/>
    <s v="Camembert Pierrot"/>
    <n v="170"/>
    <n v="78"/>
    <n v="13260"/>
    <n v="0.16"/>
    <n v="11138.4"/>
    <n v="211.62960000000001"/>
    <n v="2121.6000000000004"/>
  </r>
  <r>
    <s v="MAISD"/>
    <s v="Maison Dewey"/>
    <x v="34"/>
    <x v="4"/>
    <n v="8"/>
    <x v="8"/>
    <n v="10896"/>
    <x v="247"/>
    <d v="2013-01-10T00:00:00"/>
    <x v="209"/>
    <n v="8"/>
    <x v="3"/>
    <n v="45"/>
    <s v="Røgede sild"/>
    <n v="47.5"/>
    <n v="4"/>
    <n v="190"/>
    <n v="0.13"/>
    <n v="165.3"/>
    <n v="2.8101000000000003"/>
    <n v="24.699999999999989"/>
  </r>
  <r>
    <s v="MAISD"/>
    <s v="Maison Dewey"/>
    <x v="34"/>
    <x v="4"/>
    <n v="8"/>
    <x v="8"/>
    <n v="10896"/>
    <x v="247"/>
    <d v="2013-01-10T00:00:00"/>
    <x v="209"/>
    <n v="5"/>
    <x v="4"/>
    <n v="56"/>
    <s v="Gnocchi di nonna Alice"/>
    <n v="190"/>
    <n v="14"/>
    <n v="2660"/>
    <n v="-0.03"/>
    <n v="2739.8"/>
    <n v="10.959200000000001"/>
    <n v="-79.800000000000182"/>
  </r>
  <r>
    <s v="HUNGO"/>
    <s v="Hungry Owl All-Night Grocers"/>
    <x v="23"/>
    <x v="11"/>
    <n v="3"/>
    <x v="6"/>
    <n v="10897"/>
    <x v="247"/>
    <d v="2013-01-10T00:00:00"/>
    <x v="210"/>
    <n v="6"/>
    <x v="7"/>
    <n v="29"/>
    <s v="Thüringer Rostbratwurst"/>
    <n v="618.95000000000005"/>
    <n v="34"/>
    <n v="21044.300000000003"/>
    <n v="0.09"/>
    <n v="19150.313000000002"/>
    <n v="651.1106420000001"/>
    <n v="1893.987000000001"/>
  </r>
  <r>
    <s v="HUNGO"/>
    <s v="Hungry Owl All-Night Grocers"/>
    <x v="23"/>
    <x v="11"/>
    <n v="3"/>
    <x v="6"/>
    <n v="10897"/>
    <x v="247"/>
    <d v="2013-01-10T00:00:00"/>
    <x v="210"/>
    <n v="8"/>
    <x v="3"/>
    <n v="30"/>
    <s v="Nord-Ost Matjeshering"/>
    <n v="129.44999999999999"/>
    <n v="59"/>
    <n v="7637.5499999999993"/>
    <n v="-0.01"/>
    <n v="7713.9254999999994"/>
    <n v="262.27346699999998"/>
    <n v="-76.375500000000102"/>
  </r>
  <r>
    <s v="OCEAN"/>
    <s v="Océano Atlántico Ltda."/>
    <x v="30"/>
    <x v="14"/>
    <n v="5"/>
    <x v="1"/>
    <n v="10898"/>
    <x v="248"/>
    <d v="2013-01-11T00:00:00"/>
    <x v="211"/>
    <n v="8"/>
    <x v="3"/>
    <n v="13"/>
    <s v="Konbu"/>
    <n v="30"/>
    <n v="1"/>
    <n v="30"/>
    <n v="0.2"/>
    <n v="24"/>
    <n v="0.12"/>
    <n v="6"/>
  </r>
  <r>
    <s v="LILAS"/>
    <s v="LILA-Supermercado"/>
    <x v="21"/>
    <x v="5"/>
    <n v="9"/>
    <x v="4"/>
    <n v="10899"/>
    <x v="248"/>
    <d v="2013-01-11T00:00:00"/>
    <x v="212"/>
    <n v="1"/>
    <x v="0"/>
    <n v="39"/>
    <s v="Chartreuse verte"/>
    <n v="90"/>
    <n v="25"/>
    <n v="2250"/>
    <n v="0.18"/>
    <n v="1845.0000000000002"/>
    <n v="59.040000000000006"/>
    <n v="404.99999999999977"/>
  </r>
  <r>
    <s v="WELLI"/>
    <s v="Wellington Importadora"/>
    <x v="46"/>
    <x v="7"/>
    <n v="7"/>
    <x v="0"/>
    <n v="10900"/>
    <x v="248"/>
    <d v="2013-01-11T00:00:00"/>
    <x v="213"/>
    <n v="1"/>
    <x v="0"/>
    <n v="70"/>
    <s v="Outback Lager"/>
    <n v="75"/>
    <n v="75"/>
    <n v="5625"/>
    <n v="0.15"/>
    <n v="4781.25"/>
    <n v="62.15625"/>
    <n v="843.75"/>
  </r>
  <r>
    <s v="HILAA"/>
    <s v="HILARIÓN-Abastos"/>
    <x v="6"/>
    <x v="5"/>
    <n v="5"/>
    <x v="1"/>
    <n v="10901"/>
    <x v="249"/>
    <d v="2013-01-14T00:00:00"/>
    <x v="212"/>
    <n v="8"/>
    <x v="3"/>
    <n v="41"/>
    <s v="Jack's New England Clam Chowder"/>
    <n v="48.25"/>
    <n v="33"/>
    <n v="1592.25"/>
    <n v="0.14000000000000001"/>
    <n v="1369.335"/>
    <n v="24.648029999999999"/>
    <n v="222.91499999999996"/>
  </r>
  <r>
    <s v="HILAA"/>
    <s v="HILARIÓN-Abastos"/>
    <x v="6"/>
    <x v="5"/>
    <n v="5"/>
    <x v="1"/>
    <n v="10901"/>
    <x v="249"/>
    <d v="2013-01-14T00:00:00"/>
    <x v="212"/>
    <n v="4"/>
    <x v="6"/>
    <n v="71"/>
    <s v="Fløtemysost"/>
    <n v="107.5"/>
    <n v="42"/>
    <n v="4515"/>
    <n v="0.15"/>
    <n v="3837.75"/>
    <n v="69.079499999999996"/>
    <n v="677.25"/>
  </r>
  <r>
    <s v="FOLKO"/>
    <s v="Folk och fä HB"/>
    <x v="35"/>
    <x v="15"/>
    <n v="7"/>
    <x v="0"/>
    <n v="10902"/>
    <x v="249"/>
    <d v="2013-01-14T00:00:00"/>
    <x v="204"/>
    <n v="6"/>
    <x v="7"/>
    <n v="55"/>
    <s v="Pâté chinois"/>
    <n v="120"/>
    <n v="87"/>
    <n v="10440"/>
    <n v="0.02"/>
    <n v="10231.199999999999"/>
    <n v="358.09199999999993"/>
    <n v="208.80000000000109"/>
  </r>
  <r>
    <s v="FOLKO"/>
    <s v="Folk och fä HB"/>
    <x v="35"/>
    <x v="15"/>
    <n v="7"/>
    <x v="0"/>
    <n v="10902"/>
    <x v="249"/>
    <d v="2013-01-14T00:00:00"/>
    <x v="204"/>
    <n v="3"/>
    <x v="1"/>
    <n v="62"/>
    <s v="Tarte au sucre"/>
    <n v="246.5"/>
    <n v="32"/>
    <n v="7888"/>
    <n v="0.05"/>
    <n v="7493.5999999999995"/>
    <n v="262.27600000000001"/>
    <n v="394.40000000000055"/>
  </r>
  <r>
    <s v="HANAR"/>
    <s v="Hanari Carnes"/>
    <x v="11"/>
    <x v="7"/>
    <n v="3"/>
    <x v="6"/>
    <n v="10903"/>
    <x v="250"/>
    <d v="2013-01-15T00:00:00"/>
    <x v="213"/>
    <n v="8"/>
    <x v="3"/>
    <n v="13"/>
    <s v="Konbu"/>
    <n v="30"/>
    <n v="36"/>
    <n v="1080"/>
    <n v="0.01"/>
    <n v="1069.2"/>
    <n v="12.830400000000001"/>
    <n v="10.799999999999955"/>
  </r>
  <r>
    <s v="HANAR"/>
    <s v="Hanari Carnes"/>
    <x v="11"/>
    <x v="7"/>
    <n v="3"/>
    <x v="6"/>
    <n v="10903"/>
    <x v="250"/>
    <d v="2013-01-15T00:00:00"/>
    <x v="213"/>
    <n v="2"/>
    <x v="2"/>
    <n v="65"/>
    <s v="Louisiana Fiery Hot Pepper Sauce"/>
    <n v="105.25"/>
    <n v="96"/>
    <n v="10104"/>
    <n v="0.14000000000000001"/>
    <n v="8689.44"/>
    <n v="78.20496"/>
    <n v="1414.5599999999995"/>
  </r>
  <r>
    <s v="HANAR"/>
    <s v="Hanari Carnes"/>
    <x v="11"/>
    <x v="7"/>
    <n v="3"/>
    <x v="6"/>
    <n v="10903"/>
    <x v="250"/>
    <d v="2013-01-15T00:00:00"/>
    <x v="213"/>
    <n v="3"/>
    <x v="1"/>
    <n v="68"/>
    <s v="Scottish Longbreads"/>
    <n v="62.5"/>
    <n v="78"/>
    <n v="4875"/>
    <n v="0.18"/>
    <n v="3997.5000000000005"/>
    <n v="75.952500000000015"/>
    <n v="877.49999999999955"/>
  </r>
  <r>
    <s v="WHITC"/>
    <s v="White Clover Markets"/>
    <x v="0"/>
    <x v="0"/>
    <n v="3"/>
    <x v="6"/>
    <n v="10904"/>
    <x v="250"/>
    <d v="2013-01-15T00:00:00"/>
    <x v="209"/>
    <n v="8"/>
    <x v="3"/>
    <n v="58"/>
    <s v="Escargots de Bourgogne"/>
    <n v="66.25"/>
    <n v="87"/>
    <n v="5763.75"/>
    <n v="0.13"/>
    <n v="5014.4624999999996"/>
    <n v="90.260324999999995"/>
    <n v="749.28750000000036"/>
  </r>
  <r>
    <s v="WHITC"/>
    <s v="White Clover Markets"/>
    <x v="0"/>
    <x v="0"/>
    <n v="3"/>
    <x v="6"/>
    <n v="10904"/>
    <x v="250"/>
    <d v="2013-01-15T00:00:00"/>
    <x v="209"/>
    <n v="3"/>
    <x v="1"/>
    <n v="62"/>
    <s v="Tarte au sucre"/>
    <n v="246.5"/>
    <n v="72"/>
    <n v="17748"/>
    <n v="0.08"/>
    <n v="16328.16"/>
    <n v="538.82928000000004"/>
    <n v="1419.8400000000001"/>
  </r>
  <r>
    <s v="WELLI"/>
    <s v="Wellington Importadora"/>
    <x v="46"/>
    <x v="7"/>
    <n v="2"/>
    <x v="5"/>
    <n v="10905"/>
    <x v="250"/>
    <d v="2013-01-15T00:00:00"/>
    <x v="211"/>
    <n v="1"/>
    <x v="0"/>
    <n v="1"/>
    <s v="Chai"/>
    <n v="90"/>
    <n v="20"/>
    <n v="1800"/>
    <n v="0.01"/>
    <n v="1782"/>
    <n v="23.166"/>
    <n v="18"/>
  </r>
  <r>
    <s v="WOLZA"/>
    <s v="Wolski  Zajazd"/>
    <x v="51"/>
    <x v="20"/>
    <n v="5"/>
    <x v="1"/>
    <n v="10906"/>
    <x v="251"/>
    <d v="2013-01-02T00:00:00"/>
    <x v="204"/>
    <n v="2"/>
    <x v="2"/>
    <n v="61"/>
    <s v="Sirop d'érable"/>
    <n v="142.5"/>
    <n v="43"/>
    <n v="6127.5"/>
    <n v="0.15"/>
    <n v="5208.375"/>
    <n v="161.45962499999999"/>
    <n v="919.125"/>
  </r>
  <r>
    <s v="SPECD"/>
    <s v="Spécialités du monde"/>
    <x v="58"/>
    <x v="1"/>
    <n v="6"/>
    <x v="7"/>
    <n v="10907"/>
    <x v="251"/>
    <d v="2013-01-16T00:00:00"/>
    <x v="209"/>
    <n v="1"/>
    <x v="0"/>
    <n v="75"/>
    <s v="Rhönbräu Klosterbier"/>
    <n v="38.75"/>
    <n v="5"/>
    <n v="193.75"/>
    <n v="0.1"/>
    <n v="174.375"/>
    <n v="0.87187499999999996"/>
    <n v="19.375"/>
  </r>
  <r>
    <s v="REGGC"/>
    <s v="Reggiani Caseifici"/>
    <x v="41"/>
    <x v="19"/>
    <n v="5"/>
    <x v="1"/>
    <n v="10908"/>
    <x v="252"/>
    <d v="2013-01-17T00:00:00"/>
    <x v="211"/>
    <n v="7"/>
    <x v="5"/>
    <n v="7"/>
    <s v="Uncle Bob's Organic Dried Pears"/>
    <n v="150"/>
    <n v="47"/>
    <n v="7050"/>
    <n v="0.16"/>
    <n v="5922"/>
    <n v="0"/>
    <n v="1128"/>
  </r>
  <r>
    <s v="REGGC"/>
    <s v="Reggiani Caseifici"/>
    <x v="41"/>
    <x v="19"/>
    <n v="5"/>
    <x v="1"/>
    <n v="10908"/>
    <x v="252"/>
    <d v="2013-01-17T00:00:00"/>
    <x v="211"/>
    <n v="5"/>
    <x v="4"/>
    <n v="52"/>
    <s v="Filo Mix"/>
    <n v="35"/>
    <n v="29"/>
    <n v="1015"/>
    <n v="0.12"/>
    <n v="893.2"/>
    <n v="15.184400000000002"/>
    <n v="121.79999999999995"/>
  </r>
  <r>
    <s v="SANTG"/>
    <s v="Santé Gourmet"/>
    <x v="29"/>
    <x v="13"/>
    <n v="7"/>
    <x v="0"/>
    <n v="10909"/>
    <x v="252"/>
    <d v="2013-01-17T00:00:00"/>
    <x v="214"/>
    <n v="7"/>
    <x v="5"/>
    <n v="7"/>
    <s v="Uncle Bob's Organic Dried Pears"/>
    <n v="150"/>
    <n v="27"/>
    <n v="4050"/>
    <n v="0.12"/>
    <n v="3564"/>
    <n v="60.588000000000001"/>
    <n v="486"/>
  </r>
  <r>
    <s v="SANTG"/>
    <s v="Santé Gourmet"/>
    <x v="29"/>
    <x v="13"/>
    <n v="7"/>
    <x v="0"/>
    <n v="10909"/>
    <x v="252"/>
    <d v="2013-01-17T00:00:00"/>
    <x v="214"/>
    <n v="3"/>
    <x v="1"/>
    <n v="16"/>
    <s v="Pavlova"/>
    <n v="87.25"/>
    <n v="91"/>
    <n v="7939.75"/>
    <n v="0.16"/>
    <n v="6669.3899999999994"/>
    <n v="100.04084999999999"/>
    <n v="1270.3600000000006"/>
  </r>
  <r>
    <s v="SANTG"/>
    <s v="Santé Gourmet"/>
    <x v="29"/>
    <x v="13"/>
    <n v="7"/>
    <x v="0"/>
    <n v="10909"/>
    <x v="252"/>
    <d v="2013-01-17T00:00:00"/>
    <x v="214"/>
    <n v="8"/>
    <x v="3"/>
    <n v="41"/>
    <s v="Jack's New England Clam Chowder"/>
    <n v="48.25"/>
    <n v="98"/>
    <n v="4728.5"/>
    <n v="0.06"/>
    <n v="4444.79"/>
    <n v="75.561429999999987"/>
    <n v="283.71000000000004"/>
  </r>
  <r>
    <s v="WILMK"/>
    <s v="Wilman Kala"/>
    <x v="52"/>
    <x v="16"/>
    <n v="7"/>
    <x v="0"/>
    <n v="10910"/>
    <x v="252"/>
    <d v="2013-01-17T00:00:00"/>
    <x v="213"/>
    <n v="3"/>
    <x v="1"/>
    <n v="19"/>
    <s v="Teatime Chocolate Biscuits"/>
    <n v="46"/>
    <n v="14"/>
    <n v="644"/>
    <n v="7.0000000000000007E-2"/>
    <n v="598.91999999999996"/>
    <n v="19.764359999999996"/>
    <n v="45.080000000000041"/>
  </r>
  <r>
    <s v="WILMK"/>
    <s v="Wilman Kala"/>
    <x v="52"/>
    <x v="16"/>
    <n v="7"/>
    <x v="0"/>
    <n v="10910"/>
    <x v="252"/>
    <d v="2013-01-17T00:00:00"/>
    <x v="213"/>
    <n v="3"/>
    <x v="1"/>
    <n v="49"/>
    <s v="Maxilaku"/>
    <n v="100"/>
    <n v="82"/>
    <n v="8200"/>
    <n v="0.02"/>
    <n v="8036"/>
    <n v="184.828"/>
    <n v="164"/>
  </r>
  <r>
    <s v="WILMK"/>
    <s v="Wilman Kala"/>
    <x v="52"/>
    <x v="16"/>
    <n v="7"/>
    <x v="0"/>
    <n v="10910"/>
    <x v="252"/>
    <d v="2013-01-17T00:00:00"/>
    <x v="213"/>
    <n v="2"/>
    <x v="2"/>
    <n v="61"/>
    <s v="Sirop d'érable"/>
    <n v="142.5"/>
    <n v="74"/>
    <n v="10545"/>
    <n v="0.06"/>
    <n v="9912.2999999999993"/>
    <n v="168.50909999999999"/>
    <n v="632.70000000000073"/>
  </r>
  <r>
    <s v="GODOS"/>
    <s v="Godos Cocina Típica"/>
    <x v="38"/>
    <x v="17"/>
    <n v="3"/>
    <x v="6"/>
    <n v="10911"/>
    <x v="252"/>
    <d v="2013-01-17T00:00:00"/>
    <x v="215"/>
    <n v="1"/>
    <x v="0"/>
    <n v="1"/>
    <s v="Chai"/>
    <n v="90"/>
    <n v="82"/>
    <n v="7380"/>
    <n v="0.18"/>
    <n v="6051.6"/>
    <n v="157.3416"/>
    <n v="1328.3999999999996"/>
  </r>
  <r>
    <s v="GODOS"/>
    <s v="Godos Cocina Típica"/>
    <x v="38"/>
    <x v="17"/>
    <n v="3"/>
    <x v="6"/>
    <n v="10911"/>
    <x v="252"/>
    <d v="2013-01-17T00:00:00"/>
    <x v="215"/>
    <n v="6"/>
    <x v="7"/>
    <n v="17"/>
    <s v="Alice Mutton"/>
    <n v="195"/>
    <n v="52"/>
    <n v="10140"/>
    <n v="0.1"/>
    <n v="9126"/>
    <n v="9.1259999999999994"/>
    <n v="1014"/>
  </r>
  <r>
    <s v="GODOS"/>
    <s v="Godos Cocina Típica"/>
    <x v="38"/>
    <x v="17"/>
    <n v="3"/>
    <x v="6"/>
    <n v="10911"/>
    <x v="252"/>
    <d v="2013-01-17T00:00:00"/>
    <x v="215"/>
    <n v="1"/>
    <x v="0"/>
    <n v="67"/>
    <s v="Laughing Lumberjack Lager"/>
    <n v="70"/>
    <n v="25"/>
    <n v="1750"/>
    <n v="7.0000000000000007E-2"/>
    <n v="1627.5"/>
    <n v="40.6875"/>
    <n v="122.5"/>
  </r>
  <r>
    <s v="HUNGO"/>
    <s v="Hungry Owl All-Night Grocers"/>
    <x v="23"/>
    <x v="11"/>
    <n v="1"/>
    <x v="2"/>
    <n v="10912"/>
    <x v="252"/>
    <d v="2013-01-17T00:00:00"/>
    <x v="216"/>
    <n v="4"/>
    <x v="6"/>
    <n v="11"/>
    <s v="Queso Cabrales"/>
    <n v="105"/>
    <n v="17"/>
    <n v="1785"/>
    <n v="0.06"/>
    <n v="1677.8999999999999"/>
    <n v="58.726499999999994"/>
    <n v="107.10000000000014"/>
  </r>
  <r>
    <s v="HUNGO"/>
    <s v="Hungry Owl All-Night Grocers"/>
    <x v="23"/>
    <x v="11"/>
    <n v="1"/>
    <x v="2"/>
    <n v="10912"/>
    <x v="252"/>
    <d v="2013-01-17T00:00:00"/>
    <x v="216"/>
    <n v="6"/>
    <x v="7"/>
    <n v="29"/>
    <s v="Thüringer Rostbratwurst"/>
    <n v="618.95000000000005"/>
    <n v="54"/>
    <n v="33423.300000000003"/>
    <n v="0.18"/>
    <n v="27407.106000000003"/>
    <n v="328.88527200000004"/>
    <n v="6016.1939999999995"/>
  </r>
  <r>
    <s v="QUEEN"/>
    <s v="Queen Cozinha"/>
    <x v="14"/>
    <x v="7"/>
    <n v="5"/>
    <x v="1"/>
    <n v="10913"/>
    <x v="252"/>
    <d v="2013-01-17T00:00:00"/>
    <x v="213"/>
    <n v="2"/>
    <x v="2"/>
    <n v="4"/>
    <s v="Chef Anton's Cajun Seasoning"/>
    <n v="110"/>
    <n v="14"/>
    <n v="1540"/>
    <n v="0"/>
    <n v="1540"/>
    <n v="23.1"/>
    <n v="0"/>
  </r>
  <r>
    <s v="QUEEN"/>
    <s v="Queen Cozinha"/>
    <x v="14"/>
    <x v="7"/>
    <n v="5"/>
    <x v="1"/>
    <n v="10913"/>
    <x v="252"/>
    <d v="2013-01-17T00:00:00"/>
    <x v="213"/>
    <n v="4"/>
    <x v="6"/>
    <n v="33"/>
    <s v="Geitost"/>
    <n v="12.5"/>
    <n v="14"/>
    <n v="175"/>
    <n v="0.06"/>
    <n v="164.5"/>
    <n v="4.1124999999999998"/>
    <n v="10.5"/>
  </r>
  <r>
    <s v="QUEEN"/>
    <s v="Queen Cozinha"/>
    <x v="14"/>
    <x v="7"/>
    <n v="5"/>
    <x v="1"/>
    <n v="10913"/>
    <x v="252"/>
    <d v="2013-01-17T00:00:00"/>
    <x v="213"/>
    <n v="8"/>
    <x v="3"/>
    <n v="58"/>
    <s v="Escargots de Bourgogne"/>
    <n v="66.25"/>
    <n v="64"/>
    <n v="4240"/>
    <n v="0.09"/>
    <n v="3858.4"/>
    <n v="104.1768"/>
    <n v="381.59999999999991"/>
  </r>
  <r>
    <s v="QUEEN"/>
    <s v="Queen Cozinha"/>
    <x v="14"/>
    <x v="7"/>
    <n v="6"/>
    <x v="7"/>
    <n v="10914"/>
    <x v="253"/>
    <d v="2013-01-18T00:00:00"/>
    <x v="208"/>
    <n v="4"/>
    <x v="6"/>
    <n v="71"/>
    <s v="Fløtemysost"/>
    <n v="107.5"/>
    <n v="100"/>
    <n v="10750"/>
    <n v="0.16"/>
    <n v="9030"/>
    <n v="252.84"/>
    <n v="1720"/>
  </r>
  <r>
    <s v="TORTU"/>
    <s v="Tortuga Restaurante"/>
    <x v="4"/>
    <x v="3"/>
    <n v="1"/>
    <x v="2"/>
    <n v="10915"/>
    <x v="253"/>
    <d v="2013-01-18T00:00:00"/>
    <x v="208"/>
    <n v="6"/>
    <x v="7"/>
    <n v="17"/>
    <s v="Alice Mutton"/>
    <n v="195"/>
    <n v="90"/>
    <n v="17550"/>
    <n v="-0.01"/>
    <n v="17725.5"/>
    <n v="425.41199999999998"/>
    <n v="-175.5"/>
  </r>
  <r>
    <s v="TORTU"/>
    <s v="Tortuga Restaurante"/>
    <x v="4"/>
    <x v="3"/>
    <n v="1"/>
    <x v="2"/>
    <n v="10915"/>
    <x v="253"/>
    <d v="2013-01-18T00:00:00"/>
    <x v="208"/>
    <n v="4"/>
    <x v="6"/>
    <n v="33"/>
    <s v="Geitost"/>
    <n v="12.5"/>
    <n v="82"/>
    <n v="1025"/>
    <n v="0.13"/>
    <n v="891.75"/>
    <n v="21.402000000000001"/>
    <n v="133.25"/>
  </r>
  <r>
    <s v="TORTU"/>
    <s v="Tortuga Restaurante"/>
    <x v="4"/>
    <x v="3"/>
    <n v="1"/>
    <x v="2"/>
    <n v="10915"/>
    <x v="253"/>
    <d v="2013-01-18T00:00:00"/>
    <x v="208"/>
    <n v="6"/>
    <x v="7"/>
    <n v="54"/>
    <s v="Tourtière"/>
    <n v="37.25"/>
    <n v="33"/>
    <n v="1229.25"/>
    <n v="0.18"/>
    <n v="1007.9850000000001"/>
    <n v="22.17567"/>
    <n v="221.26499999999987"/>
  </r>
  <r>
    <s v="RANCH"/>
    <s v="Rancho grande"/>
    <x v="30"/>
    <x v="14"/>
    <n v="7"/>
    <x v="0"/>
    <n v="10916"/>
    <x v="253"/>
    <d v="2013-01-18T00:00:00"/>
    <x v="217"/>
    <n v="3"/>
    <x v="1"/>
    <n v="16"/>
    <s v="Pavlova"/>
    <n v="87.25"/>
    <n v="26"/>
    <n v="2268.5"/>
    <n v="0.06"/>
    <n v="2132.39"/>
    <n v="17.05912"/>
    <n v="136.11000000000013"/>
  </r>
  <r>
    <s v="RANCH"/>
    <s v="Rancho grande"/>
    <x v="30"/>
    <x v="14"/>
    <n v="7"/>
    <x v="0"/>
    <n v="10916"/>
    <x v="253"/>
    <d v="2013-01-18T00:00:00"/>
    <x v="217"/>
    <n v="4"/>
    <x v="6"/>
    <n v="32"/>
    <s v="Mascarpone Fabioli"/>
    <n v="160"/>
    <n v="31"/>
    <n v="4960"/>
    <n v="-0.02"/>
    <n v="5059.2"/>
    <n v="146.71679999999998"/>
    <n v="-99.199999999999818"/>
  </r>
  <r>
    <s v="RANCH"/>
    <s v="Rancho grande"/>
    <x v="30"/>
    <x v="14"/>
    <n v="7"/>
    <x v="0"/>
    <n v="10916"/>
    <x v="253"/>
    <d v="2013-01-18T00:00:00"/>
    <x v="217"/>
    <n v="5"/>
    <x v="4"/>
    <n v="57"/>
    <s v="Ravioli Angelo"/>
    <n v="97.5"/>
    <n v="33"/>
    <n v="3217.5"/>
    <n v="0.15"/>
    <n v="2734.875"/>
    <n v="5.4697500000000003"/>
    <n v="482.625"/>
  </r>
  <r>
    <s v="ROMEY"/>
    <s v="Romero y tomillo"/>
    <x v="61"/>
    <x v="17"/>
    <n v="5"/>
    <x v="1"/>
    <n v="10917"/>
    <x v="254"/>
    <d v="2013-01-21T00:00:00"/>
    <x v="218"/>
    <n v="8"/>
    <x v="3"/>
    <n v="30"/>
    <s v="Nord-Ost Matjeshering"/>
    <n v="129.44999999999999"/>
    <n v="100"/>
    <n v="12944.999999999998"/>
    <n v="-0.01"/>
    <n v="13074.449999999999"/>
    <n v="104.59559999999999"/>
    <n v="-129.45000000000073"/>
  </r>
  <r>
    <s v="ROMEY"/>
    <s v="Romero y tomillo"/>
    <x v="61"/>
    <x v="17"/>
    <n v="5"/>
    <x v="1"/>
    <n v="10917"/>
    <x v="254"/>
    <d v="2013-01-21T00:00:00"/>
    <x v="218"/>
    <n v="4"/>
    <x v="6"/>
    <n v="60"/>
    <s v="Camembert Pierrot"/>
    <n v="170"/>
    <n v="18"/>
    <n v="3060"/>
    <n v="0.1"/>
    <n v="2754"/>
    <n v="19.277999999999999"/>
    <n v="306"/>
  </r>
  <r>
    <s v="BOTTM"/>
    <s v="Bottom-Dollar Markets"/>
    <x v="17"/>
    <x v="10"/>
    <n v="3"/>
    <x v="6"/>
    <n v="10918"/>
    <x v="254"/>
    <d v="2013-01-21T00:00:00"/>
    <x v="218"/>
    <n v="1"/>
    <x v="0"/>
    <n v="1"/>
    <s v="Chai"/>
    <n v="90"/>
    <n v="22"/>
    <n v="1980"/>
    <n v="0"/>
    <n v="1980"/>
    <n v="1.98"/>
    <n v="0"/>
  </r>
  <r>
    <s v="BOTTM"/>
    <s v="Bottom-Dollar Markets"/>
    <x v="17"/>
    <x v="10"/>
    <n v="3"/>
    <x v="6"/>
    <n v="10918"/>
    <x v="254"/>
    <d v="2013-01-21T00:00:00"/>
    <x v="218"/>
    <n v="4"/>
    <x v="6"/>
    <n v="60"/>
    <s v="Camembert Pierrot"/>
    <n v="170"/>
    <n v="51"/>
    <n v="8670"/>
    <n v="0.01"/>
    <n v="8583.2999999999993"/>
    <n v="137.33279999999999"/>
    <n v="86.700000000000728"/>
  </r>
  <r>
    <s v="LINOD"/>
    <s v="LINO-Delicateses"/>
    <x v="13"/>
    <x v="5"/>
    <n v="1"/>
    <x v="2"/>
    <n v="10919"/>
    <x v="254"/>
    <d v="2013-01-21T00:00:00"/>
    <x v="213"/>
    <n v="3"/>
    <x v="1"/>
    <n v="16"/>
    <s v="Pavlova"/>
    <n v="87.25"/>
    <n v="86"/>
    <n v="7503.5"/>
    <n v="0.11"/>
    <n v="6678.1149999999998"/>
    <n v="200.34344999999999"/>
    <n v="825.38500000000022"/>
  </r>
  <r>
    <s v="LINOD"/>
    <s v="LINO-Delicateses"/>
    <x v="13"/>
    <x v="5"/>
    <n v="1"/>
    <x v="2"/>
    <n v="10919"/>
    <x v="254"/>
    <d v="2013-01-21T00:00:00"/>
    <x v="213"/>
    <n v="3"/>
    <x v="1"/>
    <n v="25"/>
    <s v="NuNuCa Nuß-Nougat-Creme"/>
    <n v="70"/>
    <n v="88"/>
    <n v="6160"/>
    <n v="0.14000000000000001"/>
    <n v="5297.6"/>
    <n v="90.059200000000018"/>
    <n v="862.39999999999964"/>
  </r>
  <r>
    <s v="LINOD"/>
    <s v="LINO-Delicateses"/>
    <x v="13"/>
    <x v="5"/>
    <n v="1"/>
    <x v="2"/>
    <n v="10919"/>
    <x v="254"/>
    <d v="2013-01-21T00:00:00"/>
    <x v="213"/>
    <n v="8"/>
    <x v="3"/>
    <n v="40"/>
    <s v="Boston Crab Meat"/>
    <n v="92"/>
    <n v="91"/>
    <n v="8372"/>
    <n v="0.01"/>
    <n v="8288.2800000000007"/>
    <n v="33.153120000000001"/>
    <n v="83.719999999999345"/>
  </r>
  <r>
    <s v="AROUT"/>
    <s v="Around the Horn"/>
    <x v="2"/>
    <x v="2"/>
    <n v="5"/>
    <x v="1"/>
    <n v="10920"/>
    <x v="255"/>
    <d v="2013-01-22T00:00:00"/>
    <x v="217"/>
    <n v="3"/>
    <x v="1"/>
    <n v="50"/>
    <s v="Valkoinen suklaa"/>
    <n v="81.25"/>
    <n v="100"/>
    <n v="8125"/>
    <n v="0.17"/>
    <n v="6743.75"/>
    <n v="87.668750000000003"/>
    <n v="1381.25"/>
  </r>
  <r>
    <s v="VAFFE"/>
    <s v="Vaffeljernet"/>
    <x v="47"/>
    <x v="18"/>
    <n v="7"/>
    <x v="0"/>
    <n v="10921"/>
    <x v="255"/>
    <d v="2013-02-05T00:00:00"/>
    <x v="217"/>
    <n v="1"/>
    <x v="0"/>
    <n v="35"/>
    <s v="Steeleye Stout"/>
    <n v="90"/>
    <n v="19"/>
    <n v="1710"/>
    <n v="-0.02"/>
    <n v="1744.2"/>
    <n v="61.046999999999997"/>
    <n v="-34.200000000000045"/>
  </r>
  <r>
    <s v="VAFFE"/>
    <s v="Vaffeljernet"/>
    <x v="47"/>
    <x v="18"/>
    <n v="7"/>
    <x v="0"/>
    <n v="10921"/>
    <x v="255"/>
    <d v="2013-02-05T00:00:00"/>
    <x v="217"/>
    <n v="2"/>
    <x v="2"/>
    <n v="63"/>
    <s v="Vegie-spread"/>
    <n v="219.5"/>
    <n v="96"/>
    <n v="21072"/>
    <n v="0.08"/>
    <n v="19386.240000000002"/>
    <n v="368.33856000000003"/>
    <n v="1685.7599999999984"/>
  </r>
  <r>
    <s v="HANAR"/>
    <s v="Hanari Carnes"/>
    <x v="11"/>
    <x v="7"/>
    <n v="9"/>
    <x v="4"/>
    <n v="10922"/>
    <x v="255"/>
    <d v="2013-01-22T00:00:00"/>
    <x v="215"/>
    <n v="6"/>
    <x v="7"/>
    <n v="17"/>
    <s v="Alice Mutton"/>
    <n v="195"/>
    <n v="57"/>
    <n v="11115"/>
    <n v="0.18"/>
    <n v="9114.3000000000011"/>
    <n v="127.60020000000002"/>
    <n v="2000.6999999999989"/>
  </r>
  <r>
    <s v="HANAR"/>
    <s v="Hanari Carnes"/>
    <x v="11"/>
    <x v="7"/>
    <n v="9"/>
    <x v="4"/>
    <n v="10922"/>
    <x v="255"/>
    <d v="2013-01-22T00:00:00"/>
    <x v="215"/>
    <n v="1"/>
    <x v="0"/>
    <n v="24"/>
    <s v="Guaraná Fantástica"/>
    <n v="22.5"/>
    <n v="76"/>
    <n v="1710"/>
    <n v="0.06"/>
    <n v="1607.3999999999999"/>
    <n v="0"/>
    <n v="102.60000000000014"/>
  </r>
  <r>
    <s v="LAMAI"/>
    <s v="La maison d'Asie"/>
    <x v="18"/>
    <x v="1"/>
    <n v="8"/>
    <x v="8"/>
    <n v="10923"/>
    <x v="255"/>
    <d v="2013-02-05T00:00:00"/>
    <x v="219"/>
    <n v="5"/>
    <x v="4"/>
    <n v="42"/>
    <s v="Singaporean Hokkien Fried Mee"/>
    <n v="70"/>
    <n v="12"/>
    <n v="840"/>
    <n v="0.13"/>
    <n v="730.8"/>
    <n v="23.3856"/>
    <n v="109.20000000000005"/>
  </r>
  <r>
    <s v="LAMAI"/>
    <s v="La maison d'Asie"/>
    <x v="18"/>
    <x v="1"/>
    <n v="8"/>
    <x v="8"/>
    <n v="10923"/>
    <x v="255"/>
    <d v="2013-02-05T00:00:00"/>
    <x v="219"/>
    <n v="1"/>
    <x v="0"/>
    <n v="43"/>
    <s v="Ipoh Coffee"/>
    <n v="230"/>
    <n v="41"/>
    <n v="9430"/>
    <n v="0.18"/>
    <n v="7732.6"/>
    <n v="54.128200000000007"/>
    <n v="1697.3999999999996"/>
  </r>
  <r>
    <s v="LAMAI"/>
    <s v="La maison d'Asie"/>
    <x v="18"/>
    <x v="1"/>
    <n v="8"/>
    <x v="8"/>
    <n v="10923"/>
    <x v="255"/>
    <d v="2013-02-05T00:00:00"/>
    <x v="219"/>
    <n v="1"/>
    <x v="0"/>
    <n v="67"/>
    <s v="Laughing Lumberjack Lager"/>
    <n v="70"/>
    <n v="58"/>
    <n v="4060"/>
    <n v="0"/>
    <n v="4060"/>
    <n v="0"/>
    <n v="0"/>
  </r>
  <r>
    <s v="BERGS"/>
    <s v="Berglunds snabbköp"/>
    <x v="31"/>
    <x v="15"/>
    <n v="3"/>
    <x v="6"/>
    <n v="10924"/>
    <x v="256"/>
    <d v="2013-01-23T00:00:00"/>
    <x v="220"/>
    <n v="8"/>
    <x v="3"/>
    <n v="10"/>
    <s v="Ikura"/>
    <n v="155"/>
    <n v="72"/>
    <n v="11160"/>
    <n v="0.19"/>
    <n v="9039.6"/>
    <n v="162.71280000000002"/>
    <n v="2120.3999999999996"/>
  </r>
  <r>
    <s v="BERGS"/>
    <s v="Berglunds snabbköp"/>
    <x v="31"/>
    <x v="15"/>
    <n v="3"/>
    <x v="6"/>
    <n v="10924"/>
    <x v="256"/>
    <d v="2013-01-23T00:00:00"/>
    <x v="220"/>
    <n v="7"/>
    <x v="5"/>
    <n v="28"/>
    <s v="Rössle Sauerkraut"/>
    <n v="228"/>
    <n v="26"/>
    <n v="5928"/>
    <n v="0.05"/>
    <n v="5631.5999999999995"/>
    <n v="95.737200000000001"/>
    <n v="296.40000000000055"/>
  </r>
  <r>
    <s v="BERGS"/>
    <s v="Berglunds snabbköp"/>
    <x v="31"/>
    <x v="15"/>
    <n v="3"/>
    <x v="6"/>
    <n v="10924"/>
    <x v="256"/>
    <d v="2013-01-23T00:00:00"/>
    <x v="220"/>
    <n v="1"/>
    <x v="0"/>
    <n v="75"/>
    <s v="Rhönbräu Klosterbier"/>
    <n v="38.75"/>
    <n v="13"/>
    <n v="503.75"/>
    <n v="7.0000000000000007E-2"/>
    <n v="468.48749999999995"/>
    <n v="16.397062500000001"/>
    <n v="35.262500000000045"/>
  </r>
  <r>
    <s v="HANAR"/>
    <s v="Hanari Carnes"/>
    <x v="11"/>
    <x v="7"/>
    <n v="3"/>
    <x v="6"/>
    <n v="10925"/>
    <x v="256"/>
    <d v="2013-01-23T00:00:00"/>
    <x v="219"/>
    <n v="8"/>
    <x v="3"/>
    <n v="36"/>
    <s v="Inlagd Sill"/>
    <n v="95"/>
    <n v="27"/>
    <n v="2565"/>
    <n v="0.05"/>
    <n v="2436.75"/>
    <n v="31.67775"/>
    <n v="128.25"/>
  </r>
  <r>
    <s v="HANAR"/>
    <s v="Hanari Carnes"/>
    <x v="11"/>
    <x v="7"/>
    <n v="3"/>
    <x v="6"/>
    <n v="10925"/>
    <x v="256"/>
    <d v="2013-01-23T00:00:00"/>
    <x v="219"/>
    <n v="5"/>
    <x v="4"/>
    <n v="52"/>
    <s v="Filo Mix"/>
    <n v="35"/>
    <n v="99"/>
    <n v="3465"/>
    <n v="0.08"/>
    <n v="3187.8"/>
    <n v="76.507200000000012"/>
    <n v="277.19999999999982"/>
  </r>
  <r>
    <s v="ANATR"/>
    <s v="Ana Trujillo Emparedados y helados"/>
    <x v="4"/>
    <x v="3"/>
    <n v="5"/>
    <x v="1"/>
    <n v="10926"/>
    <x v="256"/>
    <d v="2013-01-23T00:00:00"/>
    <x v="218"/>
    <n v="4"/>
    <x v="6"/>
    <n v="11"/>
    <s v="Queso Cabrales"/>
    <n v="105"/>
    <n v="96"/>
    <n v="10080"/>
    <n v="0.05"/>
    <n v="9576"/>
    <n v="316.00799999999998"/>
    <n v="504"/>
  </r>
  <r>
    <s v="ANATR"/>
    <s v="Ana Trujillo Emparedados y helados"/>
    <x v="4"/>
    <x v="3"/>
    <n v="5"/>
    <x v="1"/>
    <n v="10926"/>
    <x v="256"/>
    <d v="2013-01-23T00:00:00"/>
    <x v="218"/>
    <n v="8"/>
    <x v="3"/>
    <n v="13"/>
    <s v="Konbu"/>
    <n v="30"/>
    <n v="70"/>
    <n v="2100"/>
    <n v="0.03"/>
    <n v="2037"/>
    <n v="63.146999999999998"/>
    <n v="63"/>
  </r>
  <r>
    <s v="ANATR"/>
    <s v="Ana Trujillo Emparedados y helados"/>
    <x v="4"/>
    <x v="3"/>
    <n v="5"/>
    <x v="1"/>
    <n v="10926"/>
    <x v="256"/>
    <d v="2013-01-23T00:00:00"/>
    <x v="218"/>
    <n v="3"/>
    <x v="1"/>
    <n v="19"/>
    <s v="Teatime Chocolate Biscuits"/>
    <n v="46"/>
    <n v="74"/>
    <n v="3404"/>
    <n v="0.06"/>
    <n v="3199.7599999999998"/>
    <n v="6.3995199999999999"/>
    <n v="204.24000000000024"/>
  </r>
  <r>
    <s v="ANATR"/>
    <s v="Ana Trujillo Emparedados y helados"/>
    <x v="4"/>
    <x v="3"/>
    <n v="5"/>
    <x v="1"/>
    <n v="10926"/>
    <x v="256"/>
    <d v="2013-01-23T00:00:00"/>
    <x v="218"/>
    <n v="4"/>
    <x v="6"/>
    <n v="72"/>
    <s v="Mozzarella di Giovanni"/>
    <n v="174"/>
    <n v="47"/>
    <n v="8178"/>
    <n v="0.02"/>
    <n v="8014.44"/>
    <n v="224.40431999999998"/>
    <n v="163.5600000000004"/>
  </r>
  <r>
    <s v="LACOR"/>
    <s v="La corne d'abondance"/>
    <x v="62"/>
    <x v="1"/>
    <n v="5"/>
    <x v="1"/>
    <n v="10927"/>
    <x v="257"/>
    <d v="2013-01-24T00:00:00"/>
    <x v="220"/>
    <n v="3"/>
    <x v="1"/>
    <n v="20"/>
    <s v="Sir Rodney's Marmalade"/>
    <n v="405"/>
    <n v="97"/>
    <n v="39285"/>
    <n v="0.03"/>
    <n v="38106.449999999997"/>
    <n v="762.12900000000002"/>
    <n v="1178.5500000000029"/>
  </r>
  <r>
    <s v="LACOR"/>
    <s v="La corne d'abondance"/>
    <x v="62"/>
    <x v="1"/>
    <n v="5"/>
    <x v="1"/>
    <n v="10927"/>
    <x v="257"/>
    <d v="2013-01-24T00:00:00"/>
    <x v="220"/>
    <n v="5"/>
    <x v="4"/>
    <n v="52"/>
    <s v="Filo Mix"/>
    <n v="35"/>
    <n v="36"/>
    <n v="1260"/>
    <n v="-0.03"/>
    <n v="1297.8"/>
    <n v="6.4889999999999999"/>
    <n v="-37.799999999999955"/>
  </r>
  <r>
    <s v="LACOR"/>
    <s v="La corne d'abondance"/>
    <x v="62"/>
    <x v="1"/>
    <n v="5"/>
    <x v="1"/>
    <n v="10927"/>
    <x v="257"/>
    <d v="2013-01-24T00:00:00"/>
    <x v="220"/>
    <n v="1"/>
    <x v="0"/>
    <n v="76"/>
    <s v="Lakkalikööri"/>
    <n v="90"/>
    <n v="32"/>
    <n v="2880"/>
    <n v="0.1"/>
    <n v="2592"/>
    <n v="20.736000000000001"/>
    <n v="288"/>
  </r>
  <r>
    <s v="GALED"/>
    <s v="Galería del gastrónomo"/>
    <x v="42"/>
    <x v="17"/>
    <n v="7"/>
    <x v="0"/>
    <n v="10928"/>
    <x v="257"/>
    <d v="2013-01-24T00:00:00"/>
    <x v="216"/>
    <n v="3"/>
    <x v="1"/>
    <n v="47"/>
    <s v="Zaanse koeken"/>
    <n v="47.5"/>
    <n v="45"/>
    <n v="2137.5"/>
    <n v="0.11"/>
    <n v="1902.375"/>
    <n v="1.9023749999999999"/>
    <n v="235.125"/>
  </r>
  <r>
    <s v="GALED"/>
    <s v="Galería del gastrónomo"/>
    <x v="42"/>
    <x v="17"/>
    <n v="7"/>
    <x v="0"/>
    <n v="10928"/>
    <x v="257"/>
    <d v="2013-01-24T00:00:00"/>
    <x v="216"/>
    <n v="1"/>
    <x v="0"/>
    <n v="76"/>
    <s v="Lakkalikööri"/>
    <n v="90"/>
    <n v="45"/>
    <n v="4050"/>
    <n v="0.14000000000000001"/>
    <n v="3483"/>
    <n v="94.040999999999997"/>
    <n v="567"/>
  </r>
  <r>
    <s v="FRANK"/>
    <s v="Messaoui Père &amp; Fils"/>
    <x v="15"/>
    <x v="8"/>
    <n v="6"/>
    <x v="7"/>
    <n v="10929"/>
    <x v="257"/>
    <d v="2013-01-24T00:00:00"/>
    <x v="221"/>
    <n v="3"/>
    <x v="1"/>
    <n v="21"/>
    <s v="Sir Rodney's Scones"/>
    <n v="50"/>
    <n v="46"/>
    <n v="2300"/>
    <n v="-0.03"/>
    <n v="2369"/>
    <n v="73.438999999999993"/>
    <n v="-69"/>
  </r>
  <r>
    <s v="FRANK"/>
    <s v="Messaoui Père &amp; Fils"/>
    <x v="15"/>
    <x v="8"/>
    <n v="6"/>
    <x v="7"/>
    <n v="10929"/>
    <x v="257"/>
    <d v="2013-01-24T00:00:00"/>
    <x v="221"/>
    <n v="1"/>
    <x v="0"/>
    <n v="75"/>
    <s v="Rhönbräu Klosterbier"/>
    <n v="38.75"/>
    <n v="8"/>
    <n v="310"/>
    <n v="0.18"/>
    <n v="254.20000000000002"/>
    <n v="3.8130000000000006"/>
    <n v="55.799999999999983"/>
  </r>
  <r>
    <s v="FRANK"/>
    <s v="Messaoui Père &amp; Fils"/>
    <x v="15"/>
    <x v="8"/>
    <n v="6"/>
    <x v="7"/>
    <n v="10929"/>
    <x v="257"/>
    <d v="2013-01-24T00:00:00"/>
    <x v="221"/>
    <n v="2"/>
    <x v="2"/>
    <n v="77"/>
    <s v="Original Frankfurter grüne Soße"/>
    <n v="65"/>
    <n v="69"/>
    <n v="4485"/>
    <n v="0.16"/>
    <n v="3767.3999999999996"/>
    <n v="30.139199999999995"/>
    <n v="717.60000000000036"/>
  </r>
  <r>
    <s v="SUPRD"/>
    <s v="Suprêmes délices"/>
    <x v="5"/>
    <x v="4"/>
    <n v="5"/>
    <x v="1"/>
    <n v="10930"/>
    <x v="258"/>
    <d v="2013-02-08T00:00:00"/>
    <x v="216"/>
    <n v="3"/>
    <x v="1"/>
    <n v="21"/>
    <s v="Sir Rodney's Scones"/>
    <n v="50"/>
    <n v="90"/>
    <n v="4500"/>
    <n v="0.05"/>
    <n v="4275"/>
    <n v="98.325000000000003"/>
    <n v="225"/>
  </r>
  <r>
    <s v="SUPRD"/>
    <s v="Suprêmes délices"/>
    <x v="5"/>
    <x v="4"/>
    <n v="5"/>
    <x v="1"/>
    <n v="10930"/>
    <x v="258"/>
    <d v="2013-02-08T00:00:00"/>
    <x v="216"/>
    <n v="3"/>
    <x v="1"/>
    <n v="27"/>
    <s v="Schoggi Schokolade"/>
    <n v="219.5"/>
    <n v="50"/>
    <n v="10975"/>
    <n v="0.04"/>
    <n v="10536"/>
    <n v="73.751999999999995"/>
    <n v="439"/>
  </r>
  <r>
    <s v="SUPRD"/>
    <s v="Suprêmes délices"/>
    <x v="5"/>
    <x v="4"/>
    <n v="5"/>
    <x v="1"/>
    <n v="10930"/>
    <x v="258"/>
    <d v="2013-02-08T00:00:00"/>
    <x v="216"/>
    <n v="6"/>
    <x v="7"/>
    <n v="55"/>
    <s v="Pâté chinois"/>
    <n v="120"/>
    <n v="92"/>
    <n v="11040"/>
    <n v="0"/>
    <n v="11040"/>
    <n v="44.16"/>
    <n v="0"/>
  </r>
  <r>
    <s v="SUPRD"/>
    <s v="Suprêmes délices"/>
    <x v="5"/>
    <x v="4"/>
    <n v="5"/>
    <x v="1"/>
    <n v="10930"/>
    <x v="258"/>
    <d v="2013-02-08T00:00:00"/>
    <x v="216"/>
    <n v="8"/>
    <x v="3"/>
    <n v="58"/>
    <s v="Escargots de Bourgogne"/>
    <n v="66.25"/>
    <n v="13"/>
    <n v="861.25"/>
    <n v="-0.03"/>
    <n v="887.08749999999998"/>
    <n v="23.951362499999998"/>
    <n v="-25.837499999999977"/>
  </r>
  <r>
    <s v="RICSU"/>
    <s v="Richter Supermarkt"/>
    <x v="36"/>
    <x v="12"/>
    <n v="5"/>
    <x v="1"/>
    <n v="10931"/>
    <x v="258"/>
    <d v="2013-01-11T00:00:00"/>
    <x v="222"/>
    <n v="8"/>
    <x v="3"/>
    <n v="13"/>
    <s v="Konbu"/>
    <n v="30"/>
    <n v="75"/>
    <n v="2250"/>
    <n v="0.02"/>
    <n v="2205"/>
    <n v="19.844999999999999"/>
    <n v="45"/>
  </r>
  <r>
    <s v="RICSU"/>
    <s v="Richter Supermarkt"/>
    <x v="36"/>
    <x v="12"/>
    <n v="5"/>
    <x v="1"/>
    <n v="10931"/>
    <x v="258"/>
    <d v="2013-01-11T00:00:00"/>
    <x v="222"/>
    <n v="5"/>
    <x v="4"/>
    <n v="57"/>
    <s v="Ravioli Angelo"/>
    <n v="97.5"/>
    <n v="80"/>
    <n v="7800"/>
    <n v="0.09"/>
    <n v="7098"/>
    <n v="14.196"/>
    <n v="702"/>
  </r>
  <r>
    <s v="BONAP"/>
    <s v="Bon app'"/>
    <x v="1"/>
    <x v="1"/>
    <n v="4"/>
    <x v="3"/>
    <n v="10932"/>
    <x v="258"/>
    <d v="2013-01-25T00:00:00"/>
    <x v="223"/>
    <n v="3"/>
    <x v="1"/>
    <n v="16"/>
    <s v="Pavlova"/>
    <n v="87.25"/>
    <n v="19"/>
    <n v="1657.75"/>
    <n v="0.19"/>
    <n v="1342.7775000000001"/>
    <n v="1.3427775000000002"/>
    <n v="314.97249999999985"/>
  </r>
  <r>
    <s v="BONAP"/>
    <s v="Bon app'"/>
    <x v="1"/>
    <x v="1"/>
    <n v="4"/>
    <x v="3"/>
    <n v="10932"/>
    <x v="258"/>
    <d v="2013-01-25T00:00:00"/>
    <x v="223"/>
    <n v="3"/>
    <x v="1"/>
    <n v="62"/>
    <s v="Tarte au sucre"/>
    <n v="246.5"/>
    <n v="15"/>
    <n v="3697.5"/>
    <n v="0.2"/>
    <n v="2958"/>
    <n v="88.74"/>
    <n v="739.5"/>
  </r>
  <r>
    <s v="BONAP"/>
    <s v="Bon app'"/>
    <x v="1"/>
    <x v="1"/>
    <n v="4"/>
    <x v="3"/>
    <n v="10932"/>
    <x v="258"/>
    <d v="2013-01-25T00:00:00"/>
    <x v="223"/>
    <n v="4"/>
    <x v="6"/>
    <n v="72"/>
    <s v="Mozzarella di Giovanni"/>
    <n v="174"/>
    <n v="39"/>
    <n v="6786"/>
    <n v="0.02"/>
    <n v="6650.28"/>
    <n v="13.300559999999999"/>
    <n v="135.72000000000025"/>
  </r>
  <r>
    <s v="BONAP"/>
    <s v="Bon app'"/>
    <x v="1"/>
    <x v="1"/>
    <n v="4"/>
    <x v="3"/>
    <n v="10932"/>
    <x v="258"/>
    <d v="2013-01-25T00:00:00"/>
    <x v="223"/>
    <n v="1"/>
    <x v="0"/>
    <n v="75"/>
    <s v="Rhönbräu Klosterbier"/>
    <n v="38.75"/>
    <n v="87"/>
    <n v="3371.25"/>
    <n v="0.03"/>
    <n v="3270.1124999999997"/>
    <n v="42.511462499999993"/>
    <n v="101.13750000000027"/>
  </r>
  <r>
    <s v="ISLAT"/>
    <s v="Island Trading"/>
    <x v="3"/>
    <x v="2"/>
    <n v="6"/>
    <x v="7"/>
    <n v="10933"/>
    <x v="258"/>
    <d v="2013-01-25T00:00:00"/>
    <x v="224"/>
    <n v="6"/>
    <x v="7"/>
    <n v="53"/>
    <s v="Perth Pasties"/>
    <n v="164"/>
    <n v="13"/>
    <n v="2132"/>
    <n v="0.03"/>
    <n v="2068.04"/>
    <n v="68.245319999999992"/>
    <n v="63.960000000000036"/>
  </r>
  <r>
    <s v="ISLAT"/>
    <s v="Island Trading"/>
    <x v="3"/>
    <x v="2"/>
    <n v="6"/>
    <x v="7"/>
    <n v="10933"/>
    <x v="258"/>
    <d v="2013-01-25T00:00:00"/>
    <x v="224"/>
    <n v="2"/>
    <x v="2"/>
    <n v="61"/>
    <s v="Sirop d'érable"/>
    <n v="142.5"/>
    <n v="100"/>
    <n v="14250"/>
    <n v="0.11"/>
    <n v="12682.5"/>
    <n v="329.745"/>
    <n v="1567.5"/>
  </r>
  <r>
    <s v="LEHMS"/>
    <s v="El Khartouri SA"/>
    <x v="20"/>
    <x v="8"/>
    <n v="3"/>
    <x v="6"/>
    <n v="10934"/>
    <x v="259"/>
    <d v="2013-01-28T00:00:00"/>
    <x v="221"/>
    <n v="2"/>
    <x v="2"/>
    <n v="6"/>
    <s v="Grandma's Boysenberry Spread"/>
    <n v="125"/>
    <n v="4"/>
    <n v="500"/>
    <n v="0.08"/>
    <n v="460"/>
    <n v="12.42"/>
    <n v="40"/>
  </r>
  <r>
    <s v="WELLI"/>
    <s v="Wellington Importadora"/>
    <x v="46"/>
    <x v="7"/>
    <n v="5"/>
    <x v="1"/>
    <n v="10935"/>
    <x v="259"/>
    <d v="2013-01-28T00:00:00"/>
    <x v="216"/>
    <n v="1"/>
    <x v="0"/>
    <n v="1"/>
    <s v="Chai"/>
    <n v="90"/>
    <n v="43"/>
    <n v="3870"/>
    <n v="0.14000000000000001"/>
    <n v="3328.2"/>
    <n v="116.48699999999999"/>
    <n v="541.80000000000018"/>
  </r>
  <r>
    <s v="WELLI"/>
    <s v="Wellington Importadora"/>
    <x v="46"/>
    <x v="7"/>
    <n v="5"/>
    <x v="1"/>
    <n v="10935"/>
    <x v="259"/>
    <d v="2013-01-28T00:00:00"/>
    <x v="216"/>
    <n v="8"/>
    <x v="3"/>
    <n v="18"/>
    <s v="Carnarvon Tigers"/>
    <n v="312.5"/>
    <n v="58"/>
    <n v="18125"/>
    <n v="0.12"/>
    <n v="15950"/>
    <n v="526.35"/>
    <n v="2175"/>
  </r>
  <r>
    <s v="WELLI"/>
    <s v="Wellington Importadora"/>
    <x v="46"/>
    <x v="7"/>
    <n v="5"/>
    <x v="1"/>
    <n v="10935"/>
    <x v="259"/>
    <d v="2013-01-28T00:00:00"/>
    <x v="216"/>
    <n v="5"/>
    <x v="4"/>
    <n v="23"/>
    <s v="Tunnbröd"/>
    <n v="45"/>
    <n v="73"/>
    <n v="3285"/>
    <n v="0.1"/>
    <n v="2956.5"/>
    <n v="29.565000000000001"/>
    <n v="328.5"/>
  </r>
  <r>
    <s v="GREAL"/>
    <s v="Great Lakes Food Market"/>
    <x v="33"/>
    <x v="0"/>
    <n v="3"/>
    <x v="6"/>
    <n v="10936"/>
    <x v="259"/>
    <d v="2013-01-28T00:00:00"/>
    <x v="216"/>
    <n v="8"/>
    <x v="3"/>
    <n v="36"/>
    <s v="Inlagd Sill"/>
    <n v="95"/>
    <n v="48"/>
    <n v="4560"/>
    <n v="0.14000000000000001"/>
    <n v="3921.6"/>
    <n v="19.608000000000001"/>
    <n v="638.40000000000009"/>
  </r>
  <r>
    <s v="QUEEN"/>
    <s v="Queen Cozinha"/>
    <x v="14"/>
    <x v="7"/>
    <n v="1"/>
    <x v="2"/>
    <n v="10487"/>
    <x v="260"/>
    <d v="2013-01-22T00:00:00"/>
    <x v="223"/>
    <n v="6"/>
    <x v="7"/>
    <n v="54"/>
    <s v="Tourtière"/>
    <n v="29.5"/>
    <n v="15"/>
    <n v="442.5"/>
    <n v="0.2"/>
    <n v="354"/>
    <n v="0"/>
    <n v="88.5"/>
  </r>
  <r>
    <s v="COMMI"/>
    <s v="Comércio Mineiro"/>
    <x v="14"/>
    <x v="7"/>
    <n v="5"/>
    <x v="1"/>
    <n v="10494"/>
    <x v="260"/>
    <d v="2013-01-30T00:00:00"/>
    <x v="225"/>
    <n v="5"/>
    <x v="4"/>
    <n v="56"/>
    <s v="Gnocchi di nonna Alice"/>
    <n v="152"/>
    <n v="43"/>
    <n v="6536"/>
    <n v="0"/>
    <n v="6536"/>
    <n v="176.47200000000001"/>
    <n v="0"/>
  </r>
  <r>
    <s v="QUICK"/>
    <s v="Bensaïd SA"/>
    <x v="27"/>
    <x v="8"/>
    <n v="1"/>
    <x v="2"/>
    <n v="10691"/>
    <x v="260"/>
    <d v="2013-01-25T00:00:00"/>
    <x v="226"/>
    <n v="1"/>
    <x v="0"/>
    <n v="43"/>
    <s v="Ipoh Coffee"/>
    <n v="230"/>
    <n v="84"/>
    <n v="19320"/>
    <n v="0.14000000000000001"/>
    <n v="16615.2"/>
    <n v="149.53680000000003"/>
    <n v="2704.7999999999993"/>
  </r>
  <r>
    <s v="BONAP"/>
    <s v="Bon app'"/>
    <x v="1"/>
    <x v="1"/>
    <n v="2"/>
    <x v="5"/>
    <n v="10871"/>
    <x v="260"/>
    <d v="2013-01-20T00:00:00"/>
    <x v="216"/>
    <n v="6"/>
    <x v="7"/>
    <n v="17"/>
    <s v="Alice Mutton"/>
    <n v="195"/>
    <n v="96"/>
    <n v="18720"/>
    <n v="0.01"/>
    <n v="18532.8"/>
    <n v="500.38559999999995"/>
    <n v="187.20000000000073"/>
  </r>
  <r>
    <s v="GREAL"/>
    <s v="Great Lakes Food Market"/>
    <x v="33"/>
    <x v="0"/>
    <n v="6"/>
    <x v="7"/>
    <n v="10528"/>
    <x v="261"/>
    <d v="2013-01-22T00:00:00"/>
    <x v="227"/>
    <n v="4"/>
    <x v="6"/>
    <n v="72"/>
    <s v="Mozzarella di Giovanni"/>
    <n v="174"/>
    <n v="60"/>
    <n v="10440"/>
    <n v="0.06"/>
    <n v="9813.5999999999985"/>
    <n v="39.254399999999997"/>
    <n v="626.40000000000146"/>
  </r>
  <r>
    <s v="FRANS"/>
    <s v="Franchi S.p.A."/>
    <x v="56"/>
    <x v="19"/>
    <n v="7"/>
    <x v="0"/>
    <n v="10710"/>
    <x v="261"/>
    <d v="2013-01-29T00:00:00"/>
    <x v="228"/>
    <n v="3"/>
    <x v="1"/>
    <n v="19"/>
    <s v="Teatime Chocolate Biscuits"/>
    <n v="46"/>
    <n v="5"/>
    <n v="230"/>
    <n v="0.02"/>
    <n v="225.4"/>
    <n v="2.4794"/>
    <n v="4.5999999999999943"/>
  </r>
  <r>
    <s v="WELLI"/>
    <s v="Wellington Importadora"/>
    <x v="46"/>
    <x v="7"/>
    <n v="7"/>
    <x v="0"/>
    <n v="10900"/>
    <x v="261"/>
    <d v="2013-01-17T00:00:00"/>
    <x v="229"/>
    <n v="1"/>
    <x v="0"/>
    <n v="70"/>
    <s v="Outback Lager"/>
    <n v="75"/>
    <n v="3"/>
    <n v="225"/>
    <n v="0.11"/>
    <n v="200.25"/>
    <n v="5.2065000000000001"/>
    <n v="24.75"/>
  </r>
  <r>
    <s v="BONAP"/>
    <s v="Bon app'"/>
    <x v="1"/>
    <x v="1"/>
    <n v="7"/>
    <x v="0"/>
    <n v="10525"/>
    <x v="262"/>
    <d v="2013-01-16T00:00:00"/>
    <x v="230"/>
    <n v="8"/>
    <x v="3"/>
    <n v="36"/>
    <s v="Inlagd Sill"/>
    <n v="95"/>
    <n v="48"/>
    <n v="4560"/>
    <n v="0.1"/>
    <n v="4104"/>
    <n v="106.70399999999999"/>
    <n v="456"/>
  </r>
  <r>
    <s v="HUNGO"/>
    <s v="Hungry Owl All-Night Grocers"/>
    <x v="23"/>
    <x v="11"/>
    <n v="6"/>
    <x v="7"/>
    <n v="10701"/>
    <x v="262"/>
    <d v="2013-01-23T00:00:00"/>
    <x v="223"/>
    <n v="1"/>
    <x v="0"/>
    <n v="76"/>
    <s v="Lakkalikööri"/>
    <n v="90"/>
    <n v="91"/>
    <n v="8190"/>
    <n v="0.19"/>
    <n v="6633.9000000000005"/>
    <n v="79.606800000000007"/>
    <n v="1556.0999999999995"/>
  </r>
  <r>
    <s v="HILAA"/>
    <s v="HILARIÓN-Abastos"/>
    <x v="6"/>
    <x v="5"/>
    <n v="5"/>
    <x v="1"/>
    <n v="10863"/>
    <x v="262"/>
    <d v="2013-01-17T00:00:00"/>
    <x v="216"/>
    <n v="1"/>
    <x v="0"/>
    <n v="1"/>
    <s v="Chai"/>
    <n v="90"/>
    <n v="60"/>
    <n v="5400"/>
    <n v="0.06"/>
    <n v="5076"/>
    <n v="76.14"/>
    <n v="324"/>
  </r>
  <r>
    <s v="BONAP"/>
    <s v="Bon app'"/>
    <x v="1"/>
    <x v="1"/>
    <n v="5"/>
    <x v="1"/>
    <n v="10470"/>
    <x v="263"/>
    <d v="2013-01-17T00:00:00"/>
    <x v="216"/>
    <n v="5"/>
    <x v="4"/>
    <n v="64"/>
    <s v="Wimmers gute Semmelknödel"/>
    <n v="133"/>
    <n v="58"/>
    <n v="7714"/>
    <n v="0"/>
    <n v="7714"/>
    <n v="23.141999999999999"/>
    <n v="0"/>
  </r>
  <r>
    <s v="LEHMS"/>
    <s v="El Khartouri SA"/>
    <x v="20"/>
    <x v="8"/>
    <n v="5"/>
    <x v="1"/>
    <n v="10522"/>
    <x v="263"/>
    <d v="2013-01-22T00:00:00"/>
    <x v="222"/>
    <n v="8"/>
    <x v="3"/>
    <n v="40"/>
    <s v="Boston Crab Meat"/>
    <n v="92"/>
    <n v="15"/>
    <n v="1380"/>
    <n v="0.19"/>
    <n v="1117.8000000000002"/>
    <n v="31.298400000000004"/>
    <n v="262.19999999999982"/>
  </r>
  <r>
    <s v="TORTU"/>
    <s v="Tortuga Restaurante"/>
    <x v="4"/>
    <x v="3"/>
    <n v="1"/>
    <x v="2"/>
    <n v="10915"/>
    <x v="263"/>
    <d v="2013-01-19T00:00:00"/>
    <x v="230"/>
    <n v="6"/>
    <x v="7"/>
    <n v="17"/>
    <s v="Alice Mutton"/>
    <n v="195"/>
    <n v="28"/>
    <n v="5460"/>
    <n v="0.11"/>
    <n v="4859.3999999999996"/>
    <n v="116.62559999999999"/>
    <n v="600.60000000000036"/>
  </r>
  <r>
    <s v="FAMIA"/>
    <s v="Familia Arquibaldo"/>
    <x v="14"/>
    <x v="7"/>
    <n v="8"/>
    <x v="8"/>
    <n v="10512"/>
    <x v="264"/>
    <d v="2013-01-31T00:00:00"/>
    <x v="231"/>
    <n v="3"/>
    <x v="1"/>
    <n v="47"/>
    <s v="Zaanse koeken"/>
    <n v="47.5"/>
    <n v="66"/>
    <n v="3135"/>
    <n v="0.06"/>
    <n v="2946.8999999999996"/>
    <n v="14.734499999999999"/>
    <n v="188.10000000000036"/>
  </r>
  <r>
    <s v="QUICK"/>
    <s v="Bensaïd SA"/>
    <x v="27"/>
    <x v="8"/>
    <n v="1"/>
    <x v="2"/>
    <n v="10515"/>
    <x v="264"/>
    <d v="2013-01-25T00:00:00"/>
    <x v="227"/>
    <n v="4"/>
    <x v="6"/>
    <n v="33"/>
    <s v="Geitost"/>
    <n v="12.5"/>
    <n v="91"/>
    <n v="1137.5"/>
    <n v="0.1"/>
    <n v="1023.75"/>
    <n v="26.6175"/>
    <n v="113.75"/>
  </r>
  <r>
    <s v="KOENE"/>
    <s v="Belaid SAS"/>
    <x v="15"/>
    <x v="8"/>
    <n v="7"/>
    <x v="0"/>
    <n v="10542"/>
    <x v="264"/>
    <d v="2013-01-29T00:00:00"/>
    <x v="232"/>
    <n v="4"/>
    <x v="6"/>
    <n v="11"/>
    <s v="Queso Cabrales"/>
    <n v="105"/>
    <n v="77"/>
    <n v="8085"/>
    <n v="-0.01"/>
    <n v="8165.85"/>
    <n v="16.331700000000001"/>
    <n v="-80.850000000000364"/>
  </r>
  <r>
    <s v="QUICK"/>
    <s v="Bensaïd SA"/>
    <x v="27"/>
    <x v="8"/>
    <n v="4"/>
    <x v="3"/>
    <n v="10694"/>
    <x v="264"/>
    <d v="2013-01-19T00:00:00"/>
    <x v="233"/>
    <n v="1"/>
    <x v="0"/>
    <n v="70"/>
    <s v="Outback Lager"/>
    <n v="75"/>
    <n v="60"/>
    <n v="4500"/>
    <n v="0.04"/>
    <n v="4320"/>
    <n v="116.64"/>
    <n v="180"/>
  </r>
  <r>
    <s v="LETSS"/>
    <s v="Let's Stop N Shop"/>
    <x v="45"/>
    <x v="0"/>
    <n v="6"/>
    <x v="7"/>
    <n v="10735"/>
    <x v="264"/>
    <d v="2013-01-25T00:00:00"/>
    <x v="227"/>
    <n v="2"/>
    <x v="2"/>
    <n v="77"/>
    <s v="Original Frankfurter grüne Soße"/>
    <n v="65"/>
    <n v="89"/>
    <n v="5785"/>
    <n v="0.17"/>
    <n v="4801.55"/>
    <n v="148.84805000000003"/>
    <n v="983.44999999999982"/>
  </r>
  <r>
    <s v="VINET"/>
    <s v="Vins et alcools Chevalier"/>
    <x v="57"/>
    <x v="1"/>
    <n v="3"/>
    <x v="6"/>
    <n v="10739"/>
    <x v="264"/>
    <d v="2013-01-28T00:00:00"/>
    <x v="234"/>
    <n v="5"/>
    <x v="4"/>
    <n v="52"/>
    <s v="Filo Mix"/>
    <n v="35"/>
    <n v="53"/>
    <n v="1855"/>
    <n v="0.02"/>
    <n v="1817.8999999999999"/>
    <n v="54.536999999999992"/>
    <n v="37.100000000000136"/>
  </r>
  <r>
    <s v="SEVES"/>
    <s v="Seven Seas Imports"/>
    <x v="2"/>
    <x v="2"/>
    <n v="9"/>
    <x v="4"/>
    <n v="10869"/>
    <x v="264"/>
    <d v="2013-02-04T00:00:00"/>
    <x v="235"/>
    <n v="3"/>
    <x v="1"/>
    <n v="68"/>
    <s v="Scottish Longbreads"/>
    <n v="62.5"/>
    <n v="40"/>
    <n v="2500"/>
    <n v="0.09"/>
    <n v="2275"/>
    <n v="9.1"/>
    <n v="225"/>
  </r>
  <r>
    <s v="WILMK"/>
    <s v="Wilman Kala"/>
    <x v="52"/>
    <x v="16"/>
    <n v="7"/>
    <x v="0"/>
    <n v="10910"/>
    <x v="264"/>
    <d v="2013-01-19T00:00:00"/>
    <x v="219"/>
    <n v="3"/>
    <x v="1"/>
    <n v="19"/>
    <s v="Teatime Chocolate Biscuits"/>
    <n v="46"/>
    <n v="80"/>
    <n v="3680"/>
    <n v="7.0000000000000007E-2"/>
    <n v="3422.3999999999996"/>
    <n v="20.534399999999998"/>
    <n v="257.60000000000036"/>
  </r>
  <r>
    <s v="WILMK"/>
    <s v="Wilman Kala"/>
    <x v="52"/>
    <x v="16"/>
    <n v="1"/>
    <x v="2"/>
    <n v="10673"/>
    <x v="265"/>
    <d v="2013-01-29T00:00:00"/>
    <x v="223"/>
    <n v="1"/>
    <x v="0"/>
    <n v="43"/>
    <s v="Ipoh Coffee"/>
    <n v="230"/>
    <n v="74"/>
    <n v="17020"/>
    <n v="-0.02"/>
    <n v="17360.400000000001"/>
    <n v="295.12680000000006"/>
    <n v="-340.40000000000146"/>
  </r>
  <r>
    <s v="CACTU"/>
    <s v="Cactus Comidas para llevar"/>
    <x v="30"/>
    <x v="14"/>
    <n v="5"/>
    <x v="1"/>
    <n v="10881"/>
    <x v="265"/>
    <d v="2013-01-18T00:00:00"/>
    <x v="229"/>
    <n v="8"/>
    <x v="3"/>
    <n v="73"/>
    <s v="Röd Kaviar"/>
    <n v="75"/>
    <n v="35"/>
    <n v="2625"/>
    <n v="0.14000000000000001"/>
    <n v="2257.5"/>
    <n v="51.922499999999999"/>
    <n v="367.5"/>
  </r>
  <r>
    <s v="BERGS"/>
    <s v="Berglunds snabbköp"/>
    <x v="31"/>
    <x v="15"/>
    <n v="3"/>
    <x v="6"/>
    <n v="10572"/>
    <x v="266"/>
    <d v="2013-01-30T00:00:00"/>
    <x v="225"/>
    <n v="8"/>
    <x v="3"/>
    <n v="40"/>
    <s v="Boston Crab Meat"/>
    <n v="92"/>
    <n v="13"/>
    <n v="1196"/>
    <n v="0.03"/>
    <n v="1160.1199999999999"/>
    <n v="37.123839999999994"/>
    <n v="35.880000000000109"/>
  </r>
  <r>
    <s v="BLAUS"/>
    <s v="Les Douceurs du Maghreb"/>
    <x v="22"/>
    <x v="8"/>
    <n v="4"/>
    <x v="3"/>
    <n v="10614"/>
    <x v="266"/>
    <d v="2013-01-30T00:00:00"/>
    <x v="225"/>
    <n v="3"/>
    <x v="1"/>
    <n v="21"/>
    <s v="Sir Rodney's Scones"/>
    <n v="50"/>
    <n v="48"/>
    <n v="2400"/>
    <n v="-0.03"/>
    <n v="2472"/>
    <n v="71.688000000000002"/>
    <n v="-72"/>
  </r>
  <r>
    <s v="BOTTM"/>
    <s v="Bottom-Dollar Markets"/>
    <x v="17"/>
    <x v="10"/>
    <n v="3"/>
    <x v="6"/>
    <n v="10492"/>
    <x v="267"/>
    <d v="2013-01-29T00:00:00"/>
    <x v="236"/>
    <n v="3"/>
    <x v="1"/>
    <n v="25"/>
    <s v="NuNuCa Nuß-Nougat-Creme"/>
    <n v="56"/>
    <n v="45"/>
    <n v="2520"/>
    <n v="0.13"/>
    <n v="2192.4"/>
    <n v="72.349199999999996"/>
    <n v="327.59999999999991"/>
  </r>
  <r>
    <s v="PERIC"/>
    <s v="Pericles Comidas clásicas"/>
    <x v="4"/>
    <x v="3"/>
    <n v="1"/>
    <x v="2"/>
    <n v="10502"/>
    <x v="267"/>
    <d v="2013-01-20T00:00:00"/>
    <x v="222"/>
    <n v="6"/>
    <x v="7"/>
    <n v="53"/>
    <s v="Perth Pasties"/>
    <n v="164"/>
    <n v="84"/>
    <n v="13776"/>
    <n v="0"/>
    <n v="13776"/>
    <n v="192.864"/>
    <n v="0"/>
  </r>
  <r>
    <s v="RATTC"/>
    <s v="Rattlesnake Canyon Grocery"/>
    <x v="9"/>
    <x v="0"/>
    <n v="4"/>
    <x v="3"/>
    <n v="10852"/>
    <x v="267"/>
    <d v="2013-01-28T00:00:00"/>
    <x v="223"/>
    <n v="6"/>
    <x v="7"/>
    <n v="17"/>
    <s v="Alice Mutton"/>
    <n v="195"/>
    <n v="83"/>
    <n v="16185"/>
    <n v="-0.02"/>
    <n v="16508.7"/>
    <n v="231.12180000000001"/>
    <n v="-323.70000000000073"/>
  </r>
  <r>
    <s v="HANAR"/>
    <s v="Hanari Carnes"/>
    <x v="11"/>
    <x v="7"/>
    <n v="1"/>
    <x v="2"/>
    <n v="10541"/>
    <x v="268"/>
    <d v="2013-02-11T00:00:00"/>
    <x v="237"/>
    <n v="4"/>
    <x v="6"/>
    <n v="71"/>
    <s v="Fløtemysost"/>
    <n v="107.5"/>
    <n v="8"/>
    <n v="860"/>
    <n v="0.11"/>
    <n v="765.4"/>
    <n v="6.8885999999999994"/>
    <n v="94.600000000000023"/>
  </r>
  <r>
    <s v="QUICK"/>
    <s v="Bensaïd SA"/>
    <x v="27"/>
    <x v="8"/>
    <n v="9"/>
    <x v="4"/>
    <n v="10549"/>
    <x v="268"/>
    <d v="2013-02-09T00:00:00"/>
    <x v="238"/>
    <n v="7"/>
    <x v="5"/>
    <n v="51"/>
    <s v="Manjimup Dried Apples"/>
    <n v="265"/>
    <n v="66"/>
    <n v="17490"/>
    <n v="0.01"/>
    <n v="17315.099999999999"/>
    <n v="519.45299999999997"/>
    <n v="174.90000000000146"/>
  </r>
  <r>
    <s v="ERNSH"/>
    <s v="Ernst Handel"/>
    <x v="26"/>
    <x v="9"/>
    <n v="8"/>
    <x v="8"/>
    <n v="10633"/>
    <x v="268"/>
    <d v="2013-02-08T00:00:00"/>
    <x v="235"/>
    <n v="4"/>
    <x v="6"/>
    <n v="12"/>
    <s v="Queso Manchego La Pastora"/>
    <n v="190"/>
    <n v="19"/>
    <n v="3610"/>
    <n v="0.03"/>
    <n v="3501.7"/>
    <n v="98.047599999999989"/>
    <n v="108.30000000000018"/>
  </r>
  <r>
    <s v="FRANK"/>
    <s v="Messaoui Père &amp; Fils"/>
    <x v="15"/>
    <x v="8"/>
    <n v="9"/>
    <x v="4"/>
    <n v="10675"/>
    <x v="268"/>
    <d v="2013-02-10T00:00:00"/>
    <x v="239"/>
    <n v="8"/>
    <x v="3"/>
    <n v="58"/>
    <s v="Escargots de Bourgogne"/>
    <n v="66.25"/>
    <n v="73"/>
    <n v="4836.25"/>
    <n v="0.01"/>
    <n v="4787.8874999999998"/>
    <n v="148.42451249999999"/>
    <n v="48.362500000000182"/>
  </r>
  <r>
    <s v="HILAA"/>
    <s v="HILARIÓN-Abastos"/>
    <x v="6"/>
    <x v="5"/>
    <n v="3"/>
    <x v="6"/>
    <n v="10796"/>
    <x v="268"/>
    <d v="2013-01-26T00:00:00"/>
    <x v="223"/>
    <n v="5"/>
    <x v="4"/>
    <n v="64"/>
    <s v="Wimmers gute Semmelknödel"/>
    <n v="166.25"/>
    <n v="34"/>
    <n v="5652.5"/>
    <n v="-0.02"/>
    <n v="5765.55"/>
    <n v="40.358849999999997"/>
    <n v="-113.05000000000018"/>
  </r>
  <r>
    <s v="TORTU"/>
    <s v="Tortuga Restaurante"/>
    <x v="4"/>
    <x v="3"/>
    <n v="1"/>
    <x v="2"/>
    <n v="10915"/>
    <x v="268"/>
    <d v="2013-01-29T00:00:00"/>
    <x v="223"/>
    <n v="4"/>
    <x v="6"/>
    <n v="33"/>
    <s v="Geitost"/>
    <n v="12.5"/>
    <n v="8"/>
    <n v="100"/>
    <n v="0.08"/>
    <n v="92"/>
    <n v="1.6559999999999999"/>
    <n v="8"/>
  </r>
  <r>
    <s v="LEHMS"/>
    <s v="El Khartouri SA"/>
    <x v="20"/>
    <x v="8"/>
    <n v="8"/>
    <x v="8"/>
    <n v="10497"/>
    <x v="269"/>
    <d v="2013-01-24T00:00:00"/>
    <x v="223"/>
    <n v="5"/>
    <x v="4"/>
    <n v="56"/>
    <s v="Gnocchi di nonna Alice"/>
    <n v="152"/>
    <n v="74"/>
    <n v="11248"/>
    <n v="0.16"/>
    <n v="9448.32"/>
    <n v="18.896639999999998"/>
    <n v="1799.6800000000003"/>
  </r>
  <r>
    <s v="WELLI"/>
    <s v="Wellington Importadora"/>
    <x v="46"/>
    <x v="7"/>
    <n v="3"/>
    <x v="6"/>
    <n v="10644"/>
    <x v="269"/>
    <d v="2013-01-28T00:00:00"/>
    <x v="240"/>
    <n v="8"/>
    <x v="3"/>
    <n v="46"/>
    <s v="Spegesild"/>
    <n v="60"/>
    <n v="8"/>
    <n v="480"/>
    <n v="-0.03"/>
    <n v="494.40000000000003"/>
    <n v="5.4384000000000006"/>
    <n v="-14.400000000000034"/>
  </r>
  <r>
    <s v="BONAP"/>
    <s v="Bon app'"/>
    <x v="1"/>
    <x v="1"/>
    <n v="9"/>
    <x v="4"/>
    <n v="10730"/>
    <x v="269"/>
    <d v="2013-01-28T00:00:00"/>
    <x v="241"/>
    <n v="3"/>
    <x v="1"/>
    <n v="16"/>
    <s v="Pavlova"/>
    <n v="87.25"/>
    <n v="42"/>
    <n v="3664.5"/>
    <n v="-0.02"/>
    <n v="3737.79"/>
    <n v="93.444749999999999"/>
    <n v="-73.289999999999964"/>
  </r>
  <r>
    <s v="AROUT"/>
    <s v="Around the Horn"/>
    <x v="2"/>
    <x v="2"/>
    <n v="3"/>
    <x v="6"/>
    <n v="10793"/>
    <x v="269"/>
    <d v="2013-02-06T00:00:00"/>
    <x v="228"/>
    <n v="5"/>
    <x v="4"/>
    <n v="52"/>
    <s v="Filo Mix"/>
    <n v="35"/>
    <n v="84"/>
    <n v="2940"/>
    <n v="0.1"/>
    <n v="2646"/>
    <n v="31.751999999999999"/>
    <n v="294"/>
  </r>
  <r>
    <s v="VICTE"/>
    <s v="Victuailles en stock"/>
    <x v="8"/>
    <x v="1"/>
    <n v="7"/>
    <x v="0"/>
    <n v="10850"/>
    <x v="269"/>
    <d v="2013-01-31T00:00:00"/>
    <x v="228"/>
    <n v="4"/>
    <x v="6"/>
    <n v="33"/>
    <s v="Geitost"/>
    <n v="12.5"/>
    <n v="69"/>
    <n v="862.5"/>
    <n v="0.12"/>
    <n v="759"/>
    <n v="20.492999999999999"/>
    <n v="103.5"/>
  </r>
  <r>
    <s v="GODOS"/>
    <s v="Godos Cocina Típica"/>
    <x v="38"/>
    <x v="17"/>
    <n v="8"/>
    <x v="8"/>
    <n v="10550"/>
    <x v="270"/>
    <d v="2013-02-07T00:00:00"/>
    <x v="242"/>
    <n v="3"/>
    <x v="1"/>
    <n v="19"/>
    <s v="Teatime Chocolate Biscuits"/>
    <n v="46"/>
    <n v="86"/>
    <n v="3956"/>
    <n v="0.15"/>
    <n v="3362.6"/>
    <n v="50.439"/>
    <n v="593.40000000000009"/>
  </r>
  <r>
    <s v="WARTH"/>
    <s v="Wartian Herkku"/>
    <x v="32"/>
    <x v="16"/>
    <n v="1"/>
    <x v="2"/>
    <n v="10583"/>
    <x v="270"/>
    <d v="2013-01-28T00:00:00"/>
    <x v="241"/>
    <n v="4"/>
    <x v="6"/>
    <n v="60"/>
    <s v="Camembert Pierrot"/>
    <n v="170"/>
    <n v="61"/>
    <n v="10370"/>
    <n v="0.18"/>
    <n v="8503.4000000000015"/>
    <n v="59.523800000000008"/>
    <n v="1866.5999999999985"/>
  </r>
  <r>
    <s v="GODOS"/>
    <s v="Godos Cocina Típica"/>
    <x v="38"/>
    <x v="17"/>
    <n v="5"/>
    <x v="1"/>
    <n v="10629"/>
    <x v="270"/>
    <d v="2013-02-08T00:00:00"/>
    <x v="243"/>
    <n v="6"/>
    <x v="7"/>
    <n v="29"/>
    <s v="Thüringer Rostbratwurst"/>
    <n v="618.95000000000005"/>
    <n v="17"/>
    <n v="10522.150000000001"/>
    <n v="0.19"/>
    <n v="8522.9415000000026"/>
    <n v="272.73412800000011"/>
    <n v="1999.2084999999988"/>
  </r>
  <r>
    <s v="RICSU"/>
    <s v="Richter Supermarkt"/>
    <x v="36"/>
    <x v="12"/>
    <n v="3"/>
    <x v="6"/>
    <n v="10751"/>
    <x v="270"/>
    <d v="2013-02-13T00:00:00"/>
    <x v="243"/>
    <n v="3"/>
    <x v="1"/>
    <n v="50"/>
    <s v="Valkoinen suklaa"/>
    <n v="81.25"/>
    <n v="19"/>
    <n v="1543.75"/>
    <n v="0.15"/>
    <n v="1312.1875"/>
    <n v="38.053437500000001"/>
    <n v="231.5625"/>
  </r>
  <r>
    <s v="LAMAI"/>
    <s v="La maison d'Asie"/>
    <x v="18"/>
    <x v="1"/>
    <n v="5"/>
    <x v="1"/>
    <n v="10493"/>
    <x v="271"/>
    <d v="2013-01-31T00:00:00"/>
    <x v="244"/>
    <n v="4"/>
    <x v="6"/>
    <n v="69"/>
    <s v="Gudbrandsdalsost"/>
    <n v="144"/>
    <n v="53"/>
    <n v="7632"/>
    <n v="0.14000000000000001"/>
    <n v="6563.5199999999995"/>
    <n v="6.5635199999999996"/>
    <n v="1068.4800000000005"/>
  </r>
  <r>
    <s v="OTTIK"/>
    <s v="Exotic Products"/>
    <x v="20"/>
    <x v="8"/>
    <n v="7"/>
    <x v="0"/>
    <n v="10508"/>
    <x v="271"/>
    <d v="2013-02-07T00:00:00"/>
    <x v="242"/>
    <n v="1"/>
    <x v="0"/>
    <n v="39"/>
    <s v="Chartreuse verte"/>
    <n v="90"/>
    <n v="47"/>
    <n v="4230"/>
    <n v="0.17"/>
    <n v="3510.8999999999996"/>
    <n v="17.554500000000001"/>
    <n v="719.10000000000036"/>
  </r>
  <r>
    <s v="ERNSH"/>
    <s v="Ernst Handel"/>
    <x v="26"/>
    <x v="9"/>
    <n v="7"/>
    <x v="0"/>
    <n v="10776"/>
    <x v="271"/>
    <d v="2013-01-28T00:00:00"/>
    <x v="240"/>
    <n v="4"/>
    <x v="6"/>
    <n v="31"/>
    <s v="Gorgonzola Telino"/>
    <n v="62.5"/>
    <n v="31"/>
    <n v="1937.5"/>
    <n v="0.02"/>
    <n v="1898.75"/>
    <n v="24.68375"/>
    <n v="38.75"/>
  </r>
  <r>
    <s v="HANAR"/>
    <s v="Hanari Carnes"/>
    <x v="11"/>
    <x v="7"/>
    <n v="7"/>
    <x v="0"/>
    <n v="10690"/>
    <x v="272"/>
    <d v="2013-01-29T00:00:00"/>
    <x v="225"/>
    <n v="2"/>
    <x v="2"/>
    <n v="77"/>
    <s v="Original Frankfurter grüne Soße"/>
    <n v="65"/>
    <n v="87"/>
    <n v="5655"/>
    <n v="0.08"/>
    <n v="5202.6000000000004"/>
    <n v="46.823399999999999"/>
    <n v="452.39999999999964"/>
  </r>
  <r>
    <s v="CHOPS"/>
    <s v="Chop-suey Chinese"/>
    <x v="28"/>
    <x v="12"/>
    <n v="7"/>
    <x v="0"/>
    <n v="10746"/>
    <x v="272"/>
    <d v="2013-02-01T00:00:00"/>
    <x v="225"/>
    <n v="5"/>
    <x v="4"/>
    <n v="42"/>
    <s v="Singaporean Hokkien Fried Mee"/>
    <n v="70"/>
    <n v="86"/>
    <n v="6020"/>
    <n v="-0.02"/>
    <n v="6140.4000000000005"/>
    <n v="67.54440000000001"/>
    <n v="-120.40000000000055"/>
  </r>
  <r>
    <s v="MAISD"/>
    <s v="Maison Dewey"/>
    <x v="34"/>
    <x v="4"/>
    <n v="5"/>
    <x v="1"/>
    <n v="10760"/>
    <x v="272"/>
    <d v="2013-01-30T00:00:00"/>
    <x v="228"/>
    <n v="1"/>
    <x v="0"/>
    <n v="43"/>
    <s v="Ipoh Coffee"/>
    <n v="230"/>
    <n v="12"/>
    <n v="2760"/>
    <n v="0.12"/>
    <n v="2428.8000000000002"/>
    <n v="46.147200000000005"/>
    <n v="331.19999999999982"/>
  </r>
  <r>
    <s v="REGGC"/>
    <s v="Reggiani Caseifici"/>
    <x v="41"/>
    <x v="19"/>
    <n v="9"/>
    <x v="4"/>
    <n v="10812"/>
    <x v="272"/>
    <d v="2013-02-08T00:00:00"/>
    <x v="245"/>
    <n v="4"/>
    <x v="6"/>
    <n v="31"/>
    <s v="Gorgonzola Telino"/>
    <n v="62.5"/>
    <n v="34"/>
    <n v="2125"/>
    <n v="0.12"/>
    <n v="1870"/>
    <n v="35.53"/>
    <n v="255"/>
  </r>
  <r>
    <s v="WOLZA"/>
    <s v="Wolski  Zajazd"/>
    <x v="51"/>
    <x v="20"/>
    <n v="9"/>
    <x v="4"/>
    <n v="10870"/>
    <x v="272"/>
    <d v="2013-02-02T00:00:00"/>
    <x v="231"/>
    <n v="7"/>
    <x v="5"/>
    <n v="51"/>
    <s v="Manjimup Dried Apples"/>
    <n v="265"/>
    <n v="19"/>
    <n v="5035"/>
    <n v="-0.01"/>
    <n v="5085.3500000000004"/>
    <n v="40.6828"/>
    <n v="-50.350000000000364"/>
  </r>
  <r>
    <s v="QUICK"/>
    <s v="Bensaïd SA"/>
    <x v="27"/>
    <x v="8"/>
    <n v="1"/>
    <x v="2"/>
    <n v="10515"/>
    <x v="273"/>
    <d v="2013-02-09T00:00:00"/>
    <x v="245"/>
    <n v="3"/>
    <x v="1"/>
    <n v="16"/>
    <s v="Pavlova"/>
    <n v="87.25"/>
    <n v="57"/>
    <n v="4973.25"/>
    <n v="0.17"/>
    <n v="4127.7974999999997"/>
    <n v="115.57832999999999"/>
    <n v="845.45250000000033"/>
  </r>
  <r>
    <s v="LEHMS"/>
    <s v="El Khartouri SA"/>
    <x v="20"/>
    <x v="8"/>
    <n v="5"/>
    <x v="1"/>
    <n v="10522"/>
    <x v="273"/>
    <d v="2013-02-17T00:00:00"/>
    <x v="246"/>
    <n v="8"/>
    <x v="3"/>
    <n v="30"/>
    <s v="Nord-Ost Matjeshering"/>
    <n v="129.44999999999999"/>
    <n v="16"/>
    <n v="2071.1999999999998"/>
    <n v="0.15"/>
    <n v="1760.5199999999998"/>
    <n v="40.491959999999992"/>
    <n v="310.68000000000006"/>
  </r>
  <r>
    <s v="MEREP"/>
    <s v="Mère Paillarde"/>
    <x v="24"/>
    <x v="10"/>
    <n v="5"/>
    <x v="1"/>
    <n v="10590"/>
    <x v="273"/>
    <d v="2013-02-09T00:00:00"/>
    <x v="239"/>
    <n v="2"/>
    <x v="2"/>
    <n v="77"/>
    <s v="Original Frankfurter grüne Soße"/>
    <n v="65"/>
    <n v="81"/>
    <n v="5265"/>
    <n v="0.04"/>
    <n v="5054.3999999999996"/>
    <n v="176.904"/>
    <n v="210.60000000000036"/>
  </r>
  <r>
    <s v="LAUGB"/>
    <s v="Laughing Bacchus Wine Cellars"/>
    <x v="19"/>
    <x v="10"/>
    <n v="1"/>
    <x v="2"/>
    <n v="10620"/>
    <x v="273"/>
    <d v="2013-02-02T00:00:00"/>
    <x v="238"/>
    <n v="5"/>
    <x v="4"/>
    <n v="52"/>
    <s v="Filo Mix"/>
    <n v="35"/>
    <n v="40"/>
    <n v="1400"/>
    <n v="0.03"/>
    <n v="1358"/>
    <n v="16.295999999999999"/>
    <n v="42"/>
  </r>
  <r>
    <s v="FOLIG"/>
    <s v="Folies gourmandes"/>
    <x v="10"/>
    <x v="1"/>
    <n v="5"/>
    <x v="1"/>
    <n v="10634"/>
    <x v="273"/>
    <d v="2013-02-16T00:00:00"/>
    <x v="247"/>
    <n v="7"/>
    <x v="5"/>
    <n v="51"/>
    <s v="Manjimup Dried Apples"/>
    <n v="265"/>
    <n v="84"/>
    <n v="22260"/>
    <n v="0.2"/>
    <n v="17808"/>
    <n v="356.16"/>
    <n v="4452"/>
  </r>
  <r>
    <s v="QUEEN"/>
    <s v="Queen Cozinha"/>
    <x v="14"/>
    <x v="7"/>
    <n v="6"/>
    <x v="7"/>
    <n v="10704"/>
    <x v="273"/>
    <d v="2013-02-17T00:00:00"/>
    <x v="248"/>
    <n v="1"/>
    <x v="0"/>
    <n v="24"/>
    <s v="Guaraná Fantástica"/>
    <n v="22.5"/>
    <n v="5"/>
    <n v="112.5"/>
    <n v="0.01"/>
    <n v="111.375"/>
    <n v="0.77962500000000001"/>
    <n v="1.125"/>
  </r>
  <r>
    <s v="OLDWO"/>
    <s v="Old World Delicatessen"/>
    <x v="48"/>
    <x v="0"/>
    <n v="4"/>
    <x v="3"/>
    <n v="10706"/>
    <x v="273"/>
    <d v="2013-01-29T00:00:00"/>
    <x v="244"/>
    <n v="1"/>
    <x v="0"/>
    <n v="43"/>
    <s v="Ipoh Coffee"/>
    <n v="230"/>
    <n v="75"/>
    <n v="17250"/>
    <n v="0.14000000000000001"/>
    <n v="14835"/>
    <n v="370.875"/>
    <n v="2415"/>
  </r>
  <r>
    <s v="FOLKO"/>
    <s v="Folk och fä HB"/>
    <x v="35"/>
    <x v="15"/>
    <n v="4"/>
    <x v="3"/>
    <n v="10824"/>
    <x v="273"/>
    <d v="2013-01-28T00:00:00"/>
    <x v="240"/>
    <n v="1"/>
    <x v="0"/>
    <n v="70"/>
    <s v="Outback Lager"/>
    <n v="75"/>
    <n v="26"/>
    <n v="1950"/>
    <n v="0.01"/>
    <n v="1930.5"/>
    <n v="52.1235"/>
    <n v="19.5"/>
  </r>
  <r>
    <s v="GODOS"/>
    <s v="Godos Cocina Típica"/>
    <x v="38"/>
    <x v="17"/>
    <n v="9"/>
    <x v="4"/>
    <n v="10872"/>
    <x v="273"/>
    <d v="2013-02-08T00:00:00"/>
    <x v="239"/>
    <n v="6"/>
    <x v="7"/>
    <n v="55"/>
    <s v="Pâté chinois"/>
    <n v="120"/>
    <n v="25"/>
    <n v="3000"/>
    <n v="0.04"/>
    <n v="2880"/>
    <n v="97.92"/>
    <n v="120"/>
  </r>
  <r>
    <s v="SANTG"/>
    <s v="Santé Gourmet"/>
    <x v="29"/>
    <x v="13"/>
    <n v="7"/>
    <x v="0"/>
    <n v="10909"/>
    <x v="273"/>
    <d v="2013-01-31T00:00:00"/>
    <x v="242"/>
    <n v="7"/>
    <x v="5"/>
    <n v="7"/>
    <s v="Uncle Bob's Organic Dried Pears"/>
    <n v="150"/>
    <n v="23"/>
    <n v="3450"/>
    <n v="-0.03"/>
    <n v="3553.5"/>
    <n v="53.302500000000002"/>
    <n v="-103.5"/>
  </r>
  <r>
    <s v="GOURL"/>
    <s v="Gourmet Lanchonetes"/>
    <x v="55"/>
    <x v="7"/>
    <n v="5"/>
    <x v="1"/>
    <n v="10652"/>
    <x v="274"/>
    <d v="2013-02-03T00:00:00"/>
    <x v="232"/>
    <n v="5"/>
    <x v="4"/>
    <n v="42"/>
    <s v="Singaporean Hokkien Fried Mee"/>
    <n v="70"/>
    <n v="53"/>
    <n v="3710"/>
    <n v="0.08"/>
    <n v="3413.2000000000003"/>
    <n v="3.4132000000000002"/>
    <n v="296.79999999999973"/>
  </r>
  <r>
    <s v="BOTTM"/>
    <s v="Bottom-Dollar Markets"/>
    <x v="17"/>
    <x v="10"/>
    <n v="3"/>
    <x v="6"/>
    <n v="10742"/>
    <x v="274"/>
    <d v="2013-02-10T00:00:00"/>
    <x v="235"/>
    <n v="4"/>
    <x v="6"/>
    <n v="60"/>
    <s v="Camembert Pierrot"/>
    <n v="170"/>
    <n v="66"/>
    <n v="11220"/>
    <n v="-0.03"/>
    <n v="11556.6"/>
    <n v="0"/>
    <n v="-336.60000000000036"/>
  </r>
  <r>
    <s v="FOLKO"/>
    <s v="Folk och fä HB"/>
    <x v="35"/>
    <x v="15"/>
    <n v="3"/>
    <x v="6"/>
    <n v="10762"/>
    <x v="274"/>
    <d v="2013-02-03T00:00:00"/>
    <x v="249"/>
    <n v="3"/>
    <x v="1"/>
    <n v="47"/>
    <s v="Zaanse koeken"/>
    <n v="47.5"/>
    <n v="31"/>
    <n v="1472.5"/>
    <n v="0.15"/>
    <n v="1251.625"/>
    <n v="33.793875"/>
    <n v="220.875"/>
  </r>
  <r>
    <s v="FOLIG"/>
    <s v="Folies gourmandes"/>
    <x v="10"/>
    <x v="1"/>
    <n v="3"/>
    <x v="6"/>
    <n v="10763"/>
    <x v="274"/>
    <d v="2013-02-16T00:00:00"/>
    <x v="250"/>
    <n v="5"/>
    <x v="4"/>
    <n v="22"/>
    <s v="Gustaf's Knäckebröd"/>
    <n v="105"/>
    <n v="20"/>
    <n v="2100"/>
    <n v="7.0000000000000007E-2"/>
    <n v="1952.9999999999998"/>
    <n v="42.965999999999994"/>
    <n v="147.00000000000023"/>
  </r>
  <r>
    <s v="TORTU"/>
    <s v="Tortuga Restaurante"/>
    <x v="4"/>
    <x v="3"/>
    <n v="7"/>
    <x v="0"/>
    <n v="10842"/>
    <x v="274"/>
    <d v="2013-02-12T00:00:00"/>
    <x v="235"/>
    <n v="3"/>
    <x v="1"/>
    <n v="68"/>
    <s v="Scottish Longbreads"/>
    <n v="62.5"/>
    <n v="72"/>
    <n v="4500"/>
    <n v="0.16"/>
    <n v="3780"/>
    <n v="64.260000000000005"/>
    <n v="720"/>
  </r>
  <r>
    <s v="DUMON"/>
    <s v="Du monde entier"/>
    <x v="50"/>
    <x v="1"/>
    <n v="8"/>
    <x v="8"/>
    <n v="10890"/>
    <x v="274"/>
    <d v="2013-01-30T00:00:00"/>
    <x v="223"/>
    <n v="6"/>
    <x v="7"/>
    <n v="17"/>
    <s v="Alice Mutton"/>
    <n v="195"/>
    <n v="47"/>
    <n v="9165"/>
    <n v="-0.03"/>
    <n v="9439.9500000000007"/>
    <n v="18.879900000000003"/>
    <n v="-274.95000000000073"/>
  </r>
  <r>
    <s v="REGGC"/>
    <s v="Reggiani Caseifici"/>
    <x v="41"/>
    <x v="19"/>
    <n v="1"/>
    <x v="2"/>
    <n v="10727"/>
    <x v="275"/>
    <d v="2013-02-05T00:00:00"/>
    <x v="249"/>
    <n v="5"/>
    <x v="4"/>
    <n v="56"/>
    <s v="Gnocchi di nonna Alice"/>
    <n v="190"/>
    <n v="70"/>
    <n v="13300"/>
    <n v="0.17"/>
    <n v="11039"/>
    <n v="242.858"/>
    <n v="2261"/>
  </r>
  <r>
    <s v="KOENE"/>
    <s v="Belaid SAS"/>
    <x v="15"/>
    <x v="8"/>
    <n v="2"/>
    <x v="5"/>
    <n v="10849"/>
    <x v="275"/>
    <d v="2013-02-19T00:00:00"/>
    <x v="251"/>
    <n v="3"/>
    <x v="1"/>
    <n v="26"/>
    <s v="Gumbär Gummibärchen"/>
    <n v="156.15"/>
    <n v="55"/>
    <n v="8588.25"/>
    <n v="0.19"/>
    <n v="6956.4825000000001"/>
    <n v="13.912965"/>
    <n v="1631.7674999999999"/>
  </r>
  <r>
    <s v="HILAA"/>
    <s v="HILARIÓN-Abastos"/>
    <x v="6"/>
    <x v="5"/>
    <n v="7"/>
    <x v="0"/>
    <n v="10486"/>
    <x v="276"/>
    <d v="2013-02-10T00:00:00"/>
    <x v="247"/>
    <n v="7"/>
    <x v="5"/>
    <n v="74"/>
    <s v="Longlife Tofu"/>
    <n v="40"/>
    <n v="36"/>
    <n v="1440"/>
    <n v="0.06"/>
    <n v="1353.6"/>
    <n v="13.536"/>
    <n v="86.400000000000091"/>
  </r>
  <r>
    <s v="HUNGO"/>
    <s v="Hungry Owl All-Night Grocers"/>
    <x v="23"/>
    <x v="11"/>
    <n v="2"/>
    <x v="5"/>
    <n v="10687"/>
    <x v="277"/>
    <d v="2013-02-13T00:00:00"/>
    <x v="237"/>
    <n v="6"/>
    <x v="7"/>
    <n v="9"/>
    <s v="Mishi Kobe Niku"/>
    <n v="485"/>
    <n v="97"/>
    <n v="47045"/>
    <n v="-0.01"/>
    <n v="47515.45"/>
    <n v="475.15449999999998"/>
    <n v="-470.44999999999709"/>
  </r>
  <r>
    <s v="LINOD"/>
    <s v="LINO-Delicateses"/>
    <x v="13"/>
    <x v="5"/>
    <n v="4"/>
    <x v="3"/>
    <n v="10729"/>
    <x v="277"/>
    <d v="2013-02-05T00:00:00"/>
    <x v="242"/>
    <n v="3"/>
    <x v="1"/>
    <n v="21"/>
    <s v="Sir Rodney's Scones"/>
    <n v="50"/>
    <n v="81"/>
    <n v="4050"/>
    <n v="0.09"/>
    <n v="3685.5"/>
    <n v="81.081000000000003"/>
    <n v="364.5"/>
  </r>
  <r>
    <s v="RICSU"/>
    <s v="Richter Supermarkt"/>
    <x v="36"/>
    <x v="12"/>
    <n v="3"/>
    <x v="6"/>
    <n v="10751"/>
    <x v="277"/>
    <d v="2013-02-08T00:00:00"/>
    <x v="242"/>
    <n v="8"/>
    <x v="3"/>
    <n v="73"/>
    <s v="Röd Kaviar"/>
    <n v="75"/>
    <n v="9"/>
    <n v="675"/>
    <n v="0.08"/>
    <n v="621"/>
    <n v="11.178000000000001"/>
    <n v="54"/>
  </r>
  <r>
    <s v="SPLIR"/>
    <s v="Split Rail Beer &amp; Ale"/>
    <x v="59"/>
    <x v="0"/>
    <n v="7"/>
    <x v="0"/>
    <n v="10821"/>
    <x v="277"/>
    <d v="2013-02-17T00:00:00"/>
    <x v="247"/>
    <n v="1"/>
    <x v="0"/>
    <n v="35"/>
    <s v="Steeleye Stout"/>
    <n v="90"/>
    <n v="79"/>
    <n v="7110"/>
    <n v="0.06"/>
    <n v="6683.4"/>
    <n v="113.61779999999999"/>
    <n v="426.60000000000036"/>
  </r>
  <r>
    <s v="HANAR"/>
    <s v="Hanari Carnes"/>
    <x v="11"/>
    <x v="7"/>
    <n v="3"/>
    <x v="6"/>
    <n v="10903"/>
    <x v="277"/>
    <d v="2013-02-02T00:00:00"/>
    <x v="238"/>
    <n v="8"/>
    <x v="3"/>
    <n v="13"/>
    <s v="Konbu"/>
    <n v="30"/>
    <n v="69"/>
    <n v="2070"/>
    <n v="0.05"/>
    <n v="1966.5"/>
    <n v="11.798999999999999"/>
    <n v="103.5"/>
  </r>
  <r>
    <s v="SAVEA"/>
    <s v="Save-a-lot Markets"/>
    <x v="25"/>
    <x v="0"/>
    <n v="6"/>
    <x v="7"/>
    <n v="10510"/>
    <x v="278"/>
    <d v="2013-02-21T00:00:00"/>
    <x v="252"/>
    <n v="6"/>
    <x v="7"/>
    <n v="29"/>
    <s v="Thüringer Rostbratwurst"/>
    <n v="618.95000000000005"/>
    <n v="63"/>
    <n v="38993.850000000006"/>
    <n v="0.08"/>
    <n v="35874.342000000004"/>
    <n v="0"/>
    <n v="3119.5080000000016"/>
  </r>
  <r>
    <s v="LEHMS"/>
    <s v="El Khartouri SA"/>
    <x v="20"/>
    <x v="8"/>
    <n v="3"/>
    <x v="6"/>
    <n v="10592"/>
    <x v="278"/>
    <d v="2013-02-15T00:00:00"/>
    <x v="253"/>
    <n v="3"/>
    <x v="1"/>
    <n v="26"/>
    <s v="Gumbär Gummibärchen"/>
    <n v="156.15"/>
    <n v="26"/>
    <n v="4059.9"/>
    <n v="7.0000000000000007E-2"/>
    <n v="3775.7069999999999"/>
    <n v="33.981362999999995"/>
    <n v="284.19300000000021"/>
  </r>
  <r>
    <s v="GROSR"/>
    <s v="GROSELLA-Restaurante"/>
    <x v="60"/>
    <x v="5"/>
    <n v="7"/>
    <x v="0"/>
    <n v="10785"/>
    <x v="278"/>
    <d v="2013-02-04T00:00:00"/>
    <x v="225"/>
    <n v="8"/>
    <x v="3"/>
    <n v="10"/>
    <s v="Ikura"/>
    <n v="155"/>
    <n v="68"/>
    <n v="10540"/>
    <n v="0.12"/>
    <n v="9275.2000000000007"/>
    <n v="222.60480000000001"/>
    <n v="1264.7999999999993"/>
  </r>
  <r>
    <s v="HILAA"/>
    <s v="HILARIÓN-Abastos"/>
    <x v="6"/>
    <x v="5"/>
    <n v="5"/>
    <x v="1"/>
    <n v="10863"/>
    <x v="278"/>
    <d v="2013-02-17T00:00:00"/>
    <x v="250"/>
    <n v="8"/>
    <x v="3"/>
    <n v="58"/>
    <s v="Escargots de Bourgogne"/>
    <n v="66.25"/>
    <n v="93"/>
    <n v="6161.25"/>
    <n v="0.18"/>
    <n v="5052.2250000000004"/>
    <n v="146.51452500000002"/>
    <n v="1109.0249999999996"/>
  </r>
  <r>
    <s v="LINOD"/>
    <s v="LINO-Delicateses"/>
    <x v="13"/>
    <x v="5"/>
    <n v="1"/>
    <x v="2"/>
    <n v="10919"/>
    <x v="278"/>
    <d v="2013-02-07T00:00:00"/>
    <x v="231"/>
    <n v="3"/>
    <x v="1"/>
    <n v="16"/>
    <s v="Pavlova"/>
    <n v="87.25"/>
    <n v="43"/>
    <n v="3751.75"/>
    <n v="0.18"/>
    <n v="3076.4350000000004"/>
    <n v="36.91722"/>
    <n v="675.3149999999996"/>
  </r>
  <r>
    <s v="FRANK"/>
    <s v="Messaoui Père &amp; Fils"/>
    <x v="15"/>
    <x v="8"/>
    <n v="4"/>
    <x v="3"/>
    <n v="10560"/>
    <x v="279"/>
    <d v="2013-02-20T00:00:00"/>
    <x v="246"/>
    <n v="3"/>
    <x v="1"/>
    <n v="62"/>
    <s v="Tarte au sucre"/>
    <n v="246.5"/>
    <n v="23"/>
    <n v="5669.5"/>
    <n v="0.05"/>
    <n v="5386.0249999999996"/>
    <n v="80.790374999999997"/>
    <n v="283.47500000000036"/>
  </r>
  <r>
    <s v="SAVEA"/>
    <s v="Save-a-lot Markets"/>
    <x v="25"/>
    <x v="0"/>
    <n v="1"/>
    <x v="2"/>
    <n v="10657"/>
    <x v="279"/>
    <d v="2013-02-08T00:00:00"/>
    <x v="245"/>
    <n v="8"/>
    <x v="3"/>
    <n v="46"/>
    <s v="Spegesild"/>
    <n v="60"/>
    <n v="100"/>
    <n v="6000"/>
    <n v="0.1"/>
    <n v="5400"/>
    <n v="75.599999999999994"/>
    <n v="600"/>
  </r>
  <r>
    <s v="FURIB"/>
    <s v="Furia Bacalhau e Frutos do Mar"/>
    <x v="7"/>
    <x v="6"/>
    <n v="7"/>
    <x v="0"/>
    <n v="10664"/>
    <x v="279"/>
    <d v="2013-02-18T00:00:00"/>
    <x v="254"/>
    <n v="5"/>
    <x v="4"/>
    <n v="56"/>
    <s v="Gnocchi di nonna Alice"/>
    <n v="190"/>
    <n v="89"/>
    <n v="16910"/>
    <n v="-0.02"/>
    <n v="17248.2"/>
    <n v="206.97840000000002"/>
    <n v="-338.20000000000073"/>
  </r>
  <r>
    <s v="QUEEN"/>
    <s v="Queen Cozinha"/>
    <x v="14"/>
    <x v="7"/>
    <n v="5"/>
    <x v="1"/>
    <n v="10728"/>
    <x v="279"/>
    <d v="2013-02-12T00:00:00"/>
    <x v="247"/>
    <n v="6"/>
    <x v="7"/>
    <n v="55"/>
    <s v="Pâté chinois"/>
    <n v="120"/>
    <n v="2"/>
    <n v="240"/>
    <n v="0.02"/>
    <n v="235.2"/>
    <n v="2.8223999999999996"/>
    <n v="4.8000000000000114"/>
  </r>
  <r>
    <s v="LINOD"/>
    <s v="LINO-Delicateses"/>
    <x v="13"/>
    <x v="5"/>
    <n v="4"/>
    <x v="3"/>
    <n v="10729"/>
    <x v="279"/>
    <d v="2013-02-19T00:00:00"/>
    <x v="246"/>
    <n v="3"/>
    <x v="1"/>
    <n v="50"/>
    <s v="Valkoinen suklaa"/>
    <n v="81.25"/>
    <n v="9"/>
    <n v="731.25"/>
    <n v="0.16"/>
    <n v="614.25"/>
    <n v="15.356249999999999"/>
    <n v="117"/>
  </r>
  <r>
    <s v="RICSU"/>
    <s v="Richter Supermarkt"/>
    <x v="36"/>
    <x v="12"/>
    <n v="3"/>
    <x v="6"/>
    <n v="10758"/>
    <x v="279"/>
    <d v="2013-02-05T00:00:00"/>
    <x v="238"/>
    <n v="5"/>
    <x v="4"/>
    <n v="52"/>
    <s v="Filo Mix"/>
    <n v="35"/>
    <n v="19"/>
    <n v="665"/>
    <n v="0.05"/>
    <n v="631.75"/>
    <n v="9.4762500000000003"/>
    <n v="33.25"/>
  </r>
  <r>
    <s v="OTTIK"/>
    <s v="Exotic Products"/>
    <x v="20"/>
    <x v="8"/>
    <n v="5"/>
    <x v="1"/>
    <n v="10766"/>
    <x v="279"/>
    <d v="2013-02-09T00:00:00"/>
    <x v="255"/>
    <n v="7"/>
    <x v="5"/>
    <n v="7"/>
    <s v="Uncle Bob's Organic Dried Pears"/>
    <n v="150"/>
    <n v="40"/>
    <n v="6000"/>
    <n v="0.2"/>
    <n v="4800"/>
    <n v="24"/>
    <n v="1200"/>
  </r>
  <r>
    <s v="WOLZA"/>
    <s v="Wolski  Zajazd"/>
    <x v="51"/>
    <x v="20"/>
    <n v="7"/>
    <x v="0"/>
    <n v="10792"/>
    <x v="279"/>
    <d v="2013-02-16T00:00:00"/>
    <x v="247"/>
    <n v="3"/>
    <x v="1"/>
    <n v="68"/>
    <s v="Scottish Longbreads"/>
    <n v="62.5"/>
    <n v="75"/>
    <n v="4687.5"/>
    <n v="0.17"/>
    <n v="3890.625"/>
    <n v="70.03125"/>
    <n v="796.875"/>
  </r>
  <r>
    <s v="LONEP"/>
    <s v="Lonesome Pine Restaurant"/>
    <x v="37"/>
    <x v="0"/>
    <n v="7"/>
    <x v="0"/>
    <n v="10665"/>
    <x v="280"/>
    <d v="2013-02-22T00:00:00"/>
    <x v="256"/>
    <n v="4"/>
    <x v="6"/>
    <n v="59"/>
    <s v="Raclette Courdavault"/>
    <n v="275"/>
    <n v="53"/>
    <n v="14575"/>
    <n v="0.19"/>
    <n v="11805.75"/>
    <n v="70.834500000000006"/>
    <n v="2769.25"/>
  </r>
  <r>
    <s v="DUMON"/>
    <s v="Du monde entier"/>
    <x v="50"/>
    <x v="1"/>
    <n v="8"/>
    <x v="8"/>
    <n v="10890"/>
    <x v="280"/>
    <d v="2013-02-21T00:00:00"/>
    <x v="257"/>
    <n v="1"/>
    <x v="0"/>
    <n v="34"/>
    <s v="Sasquatch Ale"/>
    <n v="70"/>
    <n v="21"/>
    <n v="1470"/>
    <n v="0.15"/>
    <n v="1249.5"/>
    <n v="41.233499999999999"/>
    <n v="220.5"/>
  </r>
  <r>
    <s v="BSBEV"/>
    <s v="B's Beverages"/>
    <x v="2"/>
    <x v="2"/>
    <n v="6"/>
    <x v="7"/>
    <n v="10539"/>
    <x v="281"/>
    <d v="2013-02-20T00:00:00"/>
    <x v="253"/>
    <n v="3"/>
    <x v="1"/>
    <n v="49"/>
    <s v="Maxilaku"/>
    <n v="100"/>
    <n v="48"/>
    <n v="4800"/>
    <n v="0.15"/>
    <n v="4080"/>
    <n v="48.96"/>
    <n v="720"/>
  </r>
  <r>
    <s v="WARTH"/>
    <s v="Wartian Herkku"/>
    <x v="32"/>
    <x v="16"/>
    <n v="1"/>
    <x v="2"/>
    <n v="10553"/>
    <x v="281"/>
    <d v="2013-02-21T00:00:00"/>
    <x v="258"/>
    <n v="3"/>
    <x v="1"/>
    <n v="16"/>
    <s v="Pavlova"/>
    <n v="87.25"/>
    <n v="43"/>
    <n v="3751.75"/>
    <n v="7.0000000000000007E-2"/>
    <n v="3489.1274999999996"/>
    <n v="73.271677499999996"/>
    <n v="262.6225000000004"/>
  </r>
  <r>
    <s v="HANAR"/>
    <s v="Hanari Carnes"/>
    <x v="11"/>
    <x v="7"/>
    <n v="5"/>
    <x v="1"/>
    <n v="10645"/>
    <x v="281"/>
    <d v="2013-02-11T00:00:00"/>
    <x v="250"/>
    <n v="8"/>
    <x v="3"/>
    <n v="18"/>
    <s v="Carnarvon Tigers"/>
    <n v="312.5"/>
    <n v="71"/>
    <n v="22187.5"/>
    <n v="0.02"/>
    <n v="21743.75"/>
    <n v="695.8"/>
    <n v="443.75"/>
  </r>
  <r>
    <s v="ERNSH"/>
    <s v="Ernst Handel"/>
    <x v="26"/>
    <x v="9"/>
    <n v="5"/>
    <x v="1"/>
    <n v="10698"/>
    <x v="281"/>
    <d v="2013-02-12T00:00:00"/>
    <x v="245"/>
    <n v="1"/>
    <x v="0"/>
    <n v="70"/>
    <s v="Outback Lager"/>
    <n v="75"/>
    <n v="99"/>
    <n v="7425"/>
    <n v="0.09"/>
    <n v="6756.75"/>
    <n v="114.86475"/>
    <n v="668.25"/>
  </r>
  <r>
    <s v="QUEDE"/>
    <s v="Que Delícia"/>
    <x v="11"/>
    <x v="7"/>
    <n v="6"/>
    <x v="7"/>
    <n v="10794"/>
    <x v="281"/>
    <d v="2013-02-20T00:00:00"/>
    <x v="253"/>
    <n v="7"/>
    <x v="5"/>
    <n v="14"/>
    <s v="Tofu"/>
    <n v="116.25"/>
    <n v="89"/>
    <n v="10346.25"/>
    <n v="0.01"/>
    <n v="10242.7875"/>
    <n v="163.88460000000001"/>
    <n v="103.46249999999964"/>
  </r>
  <r>
    <s v="NORTS"/>
    <s v="North/South"/>
    <x v="2"/>
    <x v="2"/>
    <n v="3"/>
    <x v="6"/>
    <n v="10517"/>
    <x v="282"/>
    <d v="2013-02-14T00:00:00"/>
    <x v="237"/>
    <n v="1"/>
    <x v="0"/>
    <n v="70"/>
    <s v="Outback Lager"/>
    <n v="75"/>
    <n v="51"/>
    <n v="3825"/>
    <n v="0.09"/>
    <n v="3480.75"/>
    <n v="62.653500000000001"/>
    <n v="344.25"/>
  </r>
  <r>
    <s v="SAVEA"/>
    <s v="Save-a-lot Markets"/>
    <x v="25"/>
    <x v="0"/>
    <n v="4"/>
    <x v="3"/>
    <n v="10603"/>
    <x v="282"/>
    <d v="2013-02-26T00:00:00"/>
    <x v="258"/>
    <n v="3"/>
    <x v="1"/>
    <n v="49"/>
    <s v="Maxilaku"/>
    <n v="100"/>
    <n v="3"/>
    <n v="300"/>
    <n v="0.09"/>
    <n v="273"/>
    <n v="6.2789999999999999"/>
    <n v="27"/>
  </r>
  <r>
    <s v="SAVEA"/>
    <s v="Save-a-lot Markets"/>
    <x v="25"/>
    <x v="0"/>
    <n v="8"/>
    <x v="8"/>
    <n v="10678"/>
    <x v="282"/>
    <d v="2013-02-18T00:00:00"/>
    <x v="254"/>
    <n v="4"/>
    <x v="6"/>
    <n v="33"/>
    <s v="Geitost"/>
    <n v="12.5"/>
    <n v="69"/>
    <n v="862.5"/>
    <n v="0.2"/>
    <n v="690"/>
    <n v="7.59"/>
    <n v="172.5"/>
  </r>
  <r>
    <s v="OLDWO"/>
    <s v="Old World Delicatessen"/>
    <x v="48"/>
    <x v="0"/>
    <n v="4"/>
    <x v="3"/>
    <n v="10706"/>
    <x v="282"/>
    <d v="2013-02-13T00:00:00"/>
    <x v="239"/>
    <n v="4"/>
    <x v="6"/>
    <n v="59"/>
    <s v="Raclette Courdavault"/>
    <n v="275"/>
    <n v="20"/>
    <n v="5500"/>
    <n v="-0.03"/>
    <n v="5665"/>
    <n v="50.984999999999999"/>
    <n v="-165"/>
  </r>
  <r>
    <s v="KOENE"/>
    <s v="Belaid SAS"/>
    <x v="15"/>
    <x v="8"/>
    <n v="2"/>
    <x v="5"/>
    <n v="10799"/>
    <x v="282"/>
    <d v="2013-02-17T00:00:00"/>
    <x v="237"/>
    <n v="1"/>
    <x v="0"/>
    <n v="24"/>
    <s v="Guaraná Fantástica"/>
    <n v="22.5"/>
    <n v="72"/>
    <n v="1620"/>
    <n v="7.0000000000000007E-2"/>
    <n v="1506.6"/>
    <n v="42.184799999999996"/>
    <n v="113.40000000000009"/>
  </r>
  <r>
    <s v="LILAS"/>
    <s v="LILA-Supermercado"/>
    <x v="21"/>
    <x v="5"/>
    <n v="9"/>
    <x v="4"/>
    <n v="10823"/>
    <x v="282"/>
    <d v="2013-02-27T00:00:00"/>
    <x v="257"/>
    <n v="4"/>
    <x v="6"/>
    <n v="11"/>
    <s v="Queso Cabrales"/>
    <n v="105"/>
    <n v="72"/>
    <n v="7560"/>
    <n v="0.05"/>
    <n v="7182"/>
    <n v="129.27600000000001"/>
    <n v="378"/>
  </r>
  <r>
    <s v="BERGS"/>
    <s v="Berglunds snabbköp"/>
    <x v="31"/>
    <x v="15"/>
    <n v="2"/>
    <x v="5"/>
    <n v="10837"/>
    <x v="282"/>
    <d v="2013-02-27T00:00:00"/>
    <x v="259"/>
    <n v="8"/>
    <x v="3"/>
    <n v="40"/>
    <s v="Boston Crab Meat"/>
    <n v="92"/>
    <n v="14"/>
    <n v="1288"/>
    <n v="0.19"/>
    <n v="1043.28"/>
    <n v="9.389520000000001"/>
    <n v="244.72000000000003"/>
  </r>
  <r>
    <s v="QUICK"/>
    <s v="Bensaïd SA"/>
    <x v="27"/>
    <x v="8"/>
    <n v="5"/>
    <x v="1"/>
    <n v="10878"/>
    <x v="282"/>
    <d v="2013-02-27T00:00:00"/>
    <x v="260"/>
    <n v="3"/>
    <x v="1"/>
    <n v="20"/>
    <s v="Sir Rodney's Marmalade"/>
    <n v="405"/>
    <n v="1"/>
    <n v="405"/>
    <n v="0.11"/>
    <n v="360.45"/>
    <n v="0"/>
    <n v="44.550000000000011"/>
  </r>
  <r>
    <s v="MEREP"/>
    <s v="Mère Paillarde"/>
    <x v="24"/>
    <x v="10"/>
    <n v="3"/>
    <x v="6"/>
    <n v="10619"/>
    <x v="283"/>
    <d v="2013-02-27T00:00:00"/>
    <x v="261"/>
    <n v="3"/>
    <x v="1"/>
    <n v="21"/>
    <s v="Sir Rodney's Scones"/>
    <n v="50"/>
    <n v="48"/>
    <n v="2400"/>
    <n v="0.18"/>
    <n v="1968.0000000000002"/>
    <n v="64.944000000000003"/>
    <n v="431.99999999999977"/>
  </r>
  <r>
    <s v="SAVEA"/>
    <s v="Save-a-lot Markets"/>
    <x v="25"/>
    <x v="0"/>
    <n v="3"/>
    <x v="6"/>
    <n v="10748"/>
    <x v="283"/>
    <d v="2013-02-11T00:00:00"/>
    <x v="237"/>
    <n v="5"/>
    <x v="4"/>
    <n v="56"/>
    <s v="Gnocchi di nonna Alice"/>
    <n v="190"/>
    <n v="70"/>
    <n v="13300"/>
    <n v="-0.03"/>
    <n v="13699"/>
    <n v="328.77600000000001"/>
    <n v="-399"/>
  </r>
  <r>
    <s v="MAGAA"/>
    <s v="Magazzini Alimentari Riuniti"/>
    <x v="54"/>
    <x v="19"/>
    <n v="6"/>
    <x v="7"/>
    <n v="10754"/>
    <x v="283"/>
    <d v="2013-02-26T00:00:00"/>
    <x v="262"/>
    <n v="8"/>
    <x v="3"/>
    <n v="40"/>
    <s v="Boston Crab Meat"/>
    <n v="92"/>
    <n v="94"/>
    <n v="8648"/>
    <n v="0.15"/>
    <n v="7350.8"/>
    <n v="66.157200000000003"/>
    <n v="1297.1999999999998"/>
  </r>
  <r>
    <s v="TRADH"/>
    <s v="Tradição Hipermercados"/>
    <x v="14"/>
    <x v="7"/>
    <n v="7"/>
    <x v="0"/>
    <n v="10834"/>
    <x v="283"/>
    <d v="2013-02-15T00:00:00"/>
    <x v="251"/>
    <n v="8"/>
    <x v="3"/>
    <n v="30"/>
    <s v="Nord-Ost Matjeshering"/>
    <n v="129.44999999999999"/>
    <n v="55"/>
    <n v="7119.7499999999991"/>
    <n v="-0.01"/>
    <n v="7190.9474999999993"/>
    <n v="107.86421249999999"/>
    <n v="-71.197500000000218"/>
  </r>
  <r>
    <s v="FURIB"/>
    <s v="Furia Bacalhau e Frutos do Mar"/>
    <x v="7"/>
    <x v="6"/>
    <n v="7"/>
    <x v="0"/>
    <n v="10664"/>
    <x v="284"/>
    <d v="2013-02-13T00:00:00"/>
    <x v="220"/>
    <n v="2"/>
    <x v="2"/>
    <n v="65"/>
    <s v="Louisiana Fiery Hot Pepper Sauce"/>
    <n v="105.25"/>
    <n v="60"/>
    <n v="6315"/>
    <n v="-0.01"/>
    <n v="6378.15"/>
    <n v="159.45375000000001"/>
    <n v="-63.149999999999636"/>
  </r>
  <r>
    <s v="WHITC"/>
    <s v="White Clover Markets"/>
    <x v="0"/>
    <x v="0"/>
    <n v="3"/>
    <x v="6"/>
    <n v="10693"/>
    <x v="284"/>
    <d v="2013-02-26T00:00:00"/>
    <x v="263"/>
    <n v="6"/>
    <x v="7"/>
    <n v="9"/>
    <s v="Mishi Kobe Niku"/>
    <n v="485"/>
    <n v="43"/>
    <n v="20855"/>
    <n v="0.04"/>
    <n v="20020.8"/>
    <n v="320.33279999999996"/>
    <n v="834.20000000000073"/>
  </r>
  <r>
    <s v="SUPRD"/>
    <s v="Suprêmes délices"/>
    <x v="5"/>
    <x v="4"/>
    <n v="6"/>
    <x v="7"/>
    <n v="10885"/>
    <x v="284"/>
    <d v="2013-02-19T00:00:00"/>
    <x v="256"/>
    <n v="1"/>
    <x v="0"/>
    <n v="24"/>
    <s v="Guaraná Fantástica"/>
    <n v="22.5"/>
    <n v="56"/>
    <n v="1260"/>
    <n v="0.13"/>
    <n v="1096.2"/>
    <n v="19.731600000000004"/>
    <n v="163.79999999999995"/>
  </r>
  <r>
    <s v="HUNGO"/>
    <s v="Hungry Owl All-Night Grocers"/>
    <x v="23"/>
    <x v="11"/>
    <n v="8"/>
    <x v="8"/>
    <n v="10661"/>
    <x v="285"/>
    <d v="2013-02-12T00:00:00"/>
    <x v="243"/>
    <n v="1"/>
    <x v="0"/>
    <n v="39"/>
    <s v="Chartreuse verte"/>
    <n v="90"/>
    <n v="65"/>
    <n v="5850"/>
    <n v="-0.02"/>
    <n v="5967"/>
    <n v="155.142"/>
    <n v="-117"/>
  </r>
  <r>
    <s v="BONAP"/>
    <s v="Bon app'"/>
    <x v="1"/>
    <x v="1"/>
    <n v="5"/>
    <x v="1"/>
    <n v="10755"/>
    <x v="285"/>
    <d v="2013-02-21T00:00:00"/>
    <x v="253"/>
    <n v="3"/>
    <x v="1"/>
    <n v="47"/>
    <s v="Zaanse koeken"/>
    <n v="47.5"/>
    <n v="95"/>
    <n v="4512.5"/>
    <n v="-0.01"/>
    <n v="4557.625"/>
    <n v="118.49825"/>
    <n v="-45.125"/>
  </r>
  <r>
    <s v="SIMOB"/>
    <s v="Simons bistro"/>
    <x v="39"/>
    <x v="18"/>
    <n v="5"/>
    <x v="1"/>
    <n v="10802"/>
    <x v="285"/>
    <d v="2013-03-02T00:00:00"/>
    <x v="263"/>
    <n v="6"/>
    <x v="7"/>
    <n v="55"/>
    <s v="Pâté chinois"/>
    <n v="120"/>
    <n v="15"/>
    <n v="1800"/>
    <n v="0.14000000000000001"/>
    <n v="1548"/>
    <n v="12.384"/>
    <n v="252"/>
  </r>
  <r>
    <s v="SAVEA"/>
    <s v="Save-a-lot Markets"/>
    <x v="25"/>
    <x v="0"/>
    <n v="5"/>
    <x v="1"/>
    <n v="10847"/>
    <x v="285"/>
    <d v="2013-02-11T00:00:00"/>
    <x v="250"/>
    <n v="8"/>
    <x v="3"/>
    <n v="37"/>
    <s v="Gravad lax"/>
    <n v="130"/>
    <n v="95"/>
    <n v="12350"/>
    <n v="0.19"/>
    <n v="10003.5"/>
    <n v="260.09100000000001"/>
    <n v="2346.5"/>
  </r>
  <r>
    <s v="LILAS"/>
    <s v="LILA-Supermercado"/>
    <x v="21"/>
    <x v="5"/>
    <n v="9"/>
    <x v="4"/>
    <n v="10899"/>
    <x v="285"/>
    <d v="2013-02-20T00:00:00"/>
    <x v="260"/>
    <n v="1"/>
    <x v="0"/>
    <n v="39"/>
    <s v="Chartreuse verte"/>
    <n v="90"/>
    <n v="73"/>
    <n v="6570"/>
    <n v="-0.02"/>
    <n v="6701.4000000000005"/>
    <n v="214.44480000000001"/>
    <n v="-131.40000000000055"/>
  </r>
  <r>
    <s v="PICCO"/>
    <s v="Piccolo und mehr"/>
    <x v="16"/>
    <x v="9"/>
    <n v="8"/>
    <x v="8"/>
    <n v="10597"/>
    <x v="286"/>
    <d v="2013-02-14T00:00:00"/>
    <x v="248"/>
    <n v="5"/>
    <x v="4"/>
    <n v="57"/>
    <s v="Ravioli Angelo"/>
    <n v="97.5"/>
    <n v="34"/>
    <n v="3315"/>
    <n v="0.02"/>
    <n v="3248.7"/>
    <n v="103.9584"/>
    <n v="66.300000000000182"/>
  </r>
  <r>
    <s v="ANATR"/>
    <s v="Ana Trujillo Emparedados y helados"/>
    <x v="4"/>
    <x v="3"/>
    <n v="3"/>
    <x v="6"/>
    <n v="10625"/>
    <x v="286"/>
    <d v="2013-02-16T00:00:00"/>
    <x v="247"/>
    <n v="7"/>
    <x v="5"/>
    <n v="14"/>
    <s v="Tofu"/>
    <n v="116.25"/>
    <n v="41"/>
    <n v="4766.25"/>
    <n v="-0.01"/>
    <n v="4813.9125000000004"/>
    <n v="62.580862500000002"/>
    <n v="-47.662500000000364"/>
  </r>
  <r>
    <s v="KOENE"/>
    <s v="Belaid SAS"/>
    <x v="15"/>
    <x v="8"/>
    <n v="7"/>
    <x v="0"/>
    <n v="10542"/>
    <x v="287"/>
    <d v="2013-02-17T00:00:00"/>
    <x v="251"/>
    <n v="6"/>
    <x v="7"/>
    <n v="54"/>
    <s v="Tourtière"/>
    <n v="37.25"/>
    <n v="63"/>
    <n v="2346.75"/>
    <n v="0.03"/>
    <n v="2276.3474999999999"/>
    <n v="6.8290424999999999"/>
    <n v="70.402500000000146"/>
  </r>
  <r>
    <s v="GODOS"/>
    <s v="Godos Cocina Típica"/>
    <x v="38"/>
    <x v="17"/>
    <n v="5"/>
    <x v="1"/>
    <n v="10629"/>
    <x v="287"/>
    <d v="2013-02-21T00:00:00"/>
    <x v="251"/>
    <n v="5"/>
    <x v="4"/>
    <n v="64"/>
    <s v="Wimmers gute Semmelknödel"/>
    <n v="166.25"/>
    <n v="41"/>
    <n v="6816.25"/>
    <n v="-0.03"/>
    <n v="7020.7375000000002"/>
    <n v="0"/>
    <n v="-204.48750000000018"/>
  </r>
  <r>
    <s v="QUEEN"/>
    <s v="Queen Cozinha"/>
    <x v="14"/>
    <x v="7"/>
    <n v="8"/>
    <x v="8"/>
    <n v="10659"/>
    <x v="287"/>
    <d v="2013-02-13T00:00:00"/>
    <x v="237"/>
    <n v="8"/>
    <x v="3"/>
    <n v="40"/>
    <s v="Boston Crab Meat"/>
    <n v="92"/>
    <n v="34"/>
    <n v="3128"/>
    <n v="0.19"/>
    <n v="2533.6800000000003"/>
    <n v="5.0673600000000008"/>
    <n v="594.31999999999971"/>
  </r>
  <r>
    <s v="SIMOB"/>
    <s v="Simons bistro"/>
    <x v="39"/>
    <x v="18"/>
    <n v="1"/>
    <x v="2"/>
    <n v="10669"/>
    <x v="288"/>
    <d v="2013-02-14T00:00:00"/>
    <x v="253"/>
    <n v="8"/>
    <x v="3"/>
    <n v="36"/>
    <s v="Inlagd Sill"/>
    <n v="95"/>
    <n v="81"/>
    <n v="7695"/>
    <n v="0.02"/>
    <n v="7541.0999999999995"/>
    <n v="203.60969999999998"/>
    <n v="153.90000000000055"/>
  </r>
  <r>
    <s v="SAVEA"/>
    <s v="Save-a-lot Markets"/>
    <x v="25"/>
    <x v="0"/>
    <n v="7"/>
    <x v="0"/>
    <n v="10713"/>
    <x v="288"/>
    <d v="2013-02-25T00:00:00"/>
    <x v="257"/>
    <n v="3"/>
    <x v="1"/>
    <n v="26"/>
    <s v="Gumbär Gummibärchen"/>
    <n v="156.15"/>
    <n v="13"/>
    <n v="2029.95"/>
    <n v="0.19"/>
    <n v="1644.2595000000001"/>
    <n v="9.8655570000000008"/>
    <n v="385.69049999999993"/>
  </r>
  <r>
    <s v="WILMK"/>
    <s v="Wilman Kala"/>
    <x v="52"/>
    <x v="16"/>
    <n v="8"/>
    <x v="8"/>
    <n v="10695"/>
    <x v="289"/>
    <d v="2013-02-19T00:00:00"/>
    <x v="252"/>
    <n v="2"/>
    <x v="2"/>
    <n v="8"/>
    <s v="Northwoods Cranberry Sauce"/>
    <n v="200"/>
    <n v="71"/>
    <n v="14200"/>
    <n v="0.04"/>
    <n v="13632"/>
    <n v="299.904"/>
    <n v="568"/>
  </r>
  <r>
    <s v="FOLKO"/>
    <s v="Folk och fä HB"/>
    <x v="35"/>
    <x v="15"/>
    <n v="8"/>
    <x v="8"/>
    <n v="10880"/>
    <x v="289"/>
    <d v="2013-03-02T00:00:00"/>
    <x v="264"/>
    <n v="5"/>
    <x v="4"/>
    <n v="23"/>
    <s v="Tunnbröd"/>
    <n v="45"/>
    <n v="63"/>
    <n v="2835"/>
    <n v="0.14000000000000001"/>
    <n v="2438.1"/>
    <n v="17.066700000000001"/>
    <n v="396.90000000000009"/>
  </r>
  <r>
    <s v="SANTG"/>
    <s v="Santé Gourmet"/>
    <x v="29"/>
    <x v="13"/>
    <n v="7"/>
    <x v="0"/>
    <n v="10909"/>
    <x v="289"/>
    <d v="2013-02-17T00:00:00"/>
    <x v="247"/>
    <n v="8"/>
    <x v="3"/>
    <n v="41"/>
    <s v="Jack's New England Clam Chowder"/>
    <n v="48.25"/>
    <n v="92"/>
    <n v="4439"/>
    <n v="-0.02"/>
    <n v="4527.78"/>
    <n v="0"/>
    <n v="-88.779999999999745"/>
  </r>
  <r>
    <s v="CONSH"/>
    <s v="Consolidated Holdings"/>
    <x v="2"/>
    <x v="2"/>
    <n v="8"/>
    <x v="8"/>
    <n v="10848"/>
    <x v="290"/>
    <d v="2013-02-27T00:00:00"/>
    <x v="264"/>
    <n v="6"/>
    <x v="7"/>
    <n v="9"/>
    <s v="Mishi Kobe Niku"/>
    <n v="485"/>
    <n v="74"/>
    <n v="35890"/>
    <n v="0.2"/>
    <n v="28712"/>
    <n v="488.10399999999998"/>
    <n v="7178"/>
  </r>
  <r>
    <s v="WHITC"/>
    <s v="White Clover Markets"/>
    <x v="0"/>
    <x v="0"/>
    <n v="5"/>
    <x v="1"/>
    <n v="10861"/>
    <x v="291"/>
    <d v="2013-02-17T00:00:00"/>
    <x v="237"/>
    <n v="8"/>
    <x v="3"/>
    <n v="18"/>
    <s v="Carnarvon Tigers"/>
    <n v="312.5"/>
    <n v="83"/>
    <n v="25937.5"/>
    <n v="0.05"/>
    <n v="24640.625"/>
    <n v="542.09375"/>
    <n v="1296.875"/>
  </r>
  <r>
    <s v="TORTU"/>
    <s v="Tortuga Restaurante"/>
    <x v="4"/>
    <x v="3"/>
    <n v="1"/>
    <x v="2"/>
    <n v="10915"/>
    <x v="291"/>
    <d v="2013-03-05T00:00:00"/>
    <x v="265"/>
    <n v="6"/>
    <x v="7"/>
    <n v="54"/>
    <s v="Tourtière"/>
    <n v="37.25"/>
    <n v="64"/>
    <n v="2384"/>
    <n v="0.11"/>
    <n v="2121.7600000000002"/>
    <n v="2.1217600000000001"/>
    <n v="262.23999999999978"/>
  </r>
  <r>
    <s v="GODOS"/>
    <s v="Godos Cocina Típica"/>
    <x v="38"/>
    <x v="17"/>
    <n v="8"/>
    <x v="8"/>
    <n v="10550"/>
    <x v="292"/>
    <d v="2013-02-19T00:00:00"/>
    <x v="252"/>
    <n v="3"/>
    <x v="1"/>
    <n v="21"/>
    <s v="Sir Rodney's Scones"/>
    <n v="50"/>
    <n v="4"/>
    <n v="200"/>
    <n v="0.18"/>
    <n v="164"/>
    <n v="2.7879999999999998"/>
    <n v="36"/>
  </r>
  <r>
    <s v="LACOR"/>
    <s v="La corne d'abondance"/>
    <x v="62"/>
    <x v="1"/>
    <n v="1"/>
    <x v="2"/>
    <n v="10858"/>
    <x v="292"/>
    <d v="2013-03-05T00:00:00"/>
    <x v="262"/>
    <n v="1"/>
    <x v="0"/>
    <n v="70"/>
    <s v="Outback Lager"/>
    <n v="75"/>
    <n v="63"/>
    <n v="4725"/>
    <n v="0.13"/>
    <n v="4110.75"/>
    <n v="49.329000000000001"/>
    <n v="614.25"/>
  </r>
  <r>
    <s v="OTTIK"/>
    <s v="Exotic Products"/>
    <x v="20"/>
    <x v="8"/>
    <n v="5"/>
    <x v="1"/>
    <n v="10554"/>
    <x v="293"/>
    <d v="2013-02-22T00:00:00"/>
    <x v="254"/>
    <n v="3"/>
    <x v="1"/>
    <n v="16"/>
    <s v="Pavlova"/>
    <n v="87.25"/>
    <n v="75"/>
    <n v="6543.75"/>
    <n v="0.13"/>
    <n v="5693.0625"/>
    <n v="113.86125"/>
    <n v="850.6875"/>
  </r>
  <r>
    <s v="MEREP"/>
    <s v="Mère Paillarde"/>
    <x v="24"/>
    <x v="10"/>
    <n v="3"/>
    <x v="6"/>
    <n v="10570"/>
    <x v="293"/>
    <d v="2013-03-03T00:00:00"/>
    <x v="259"/>
    <n v="5"/>
    <x v="4"/>
    <n v="56"/>
    <s v="Gnocchi di nonna Alice"/>
    <n v="190"/>
    <n v="21"/>
    <n v="3990"/>
    <n v="0.16"/>
    <n v="3351.6"/>
    <n v="70.383599999999987"/>
    <n v="638.40000000000009"/>
  </r>
  <r>
    <s v="PICCO"/>
    <s v="Piccolo und mehr"/>
    <x v="16"/>
    <x v="9"/>
    <n v="4"/>
    <x v="3"/>
    <n v="10844"/>
    <x v="293"/>
    <d v="2013-02-21T00:00:00"/>
    <x v="256"/>
    <n v="5"/>
    <x v="4"/>
    <n v="22"/>
    <s v="Gustaf's Knäckebröd"/>
    <n v="105"/>
    <n v="99"/>
    <n v="10395"/>
    <n v="0.02"/>
    <n v="10187.1"/>
    <n v="295.42590000000001"/>
    <n v="207.89999999999964"/>
  </r>
  <r>
    <s v="ISLAT"/>
    <s v="Island Trading"/>
    <x v="3"/>
    <x v="2"/>
    <n v="5"/>
    <x v="1"/>
    <n v="10621"/>
    <x v="294"/>
    <d v="2013-03-02T00:00:00"/>
    <x v="266"/>
    <n v="1"/>
    <x v="0"/>
    <n v="70"/>
    <s v="Outback Lager"/>
    <n v="75"/>
    <n v="86"/>
    <n v="6450"/>
    <n v="7.0000000000000007E-2"/>
    <n v="5998.5"/>
    <n v="119.97"/>
    <n v="451.5"/>
  </r>
  <r>
    <s v="KOENE"/>
    <s v="Belaid SAS"/>
    <x v="15"/>
    <x v="8"/>
    <n v="2"/>
    <x v="5"/>
    <n v="10849"/>
    <x v="294"/>
    <d v="2013-02-27T00:00:00"/>
    <x v="261"/>
    <n v="2"/>
    <x v="2"/>
    <n v="3"/>
    <s v="Aniseed Syrup"/>
    <n v="50"/>
    <n v="61"/>
    <n v="3050"/>
    <n v="0.08"/>
    <n v="2806"/>
    <n v="81.373999999999995"/>
    <n v="244"/>
  </r>
  <r>
    <s v="SEVES"/>
    <s v="Seven Seas Imports"/>
    <x v="2"/>
    <x v="2"/>
    <n v="8"/>
    <x v="8"/>
    <n v="10523"/>
    <x v="295"/>
    <d v="2013-03-01T00:00:00"/>
    <x v="264"/>
    <n v="6"/>
    <x v="7"/>
    <n v="17"/>
    <s v="Alice Mutton"/>
    <n v="195"/>
    <n v="51"/>
    <n v="9945"/>
    <n v="0.06"/>
    <n v="9348.2999999999993"/>
    <n v="205.66259999999997"/>
    <n v="596.70000000000073"/>
  </r>
  <r>
    <s v="VICTE"/>
    <s v="Victuailles en stock"/>
    <x v="8"/>
    <x v="1"/>
    <n v="3"/>
    <x v="6"/>
    <n v="10814"/>
    <x v="295"/>
    <d v="2013-03-03T00:00:00"/>
    <x v="266"/>
    <n v="2"/>
    <x v="2"/>
    <n v="61"/>
    <s v="Sirop d'érable"/>
    <n v="142.5"/>
    <n v="84"/>
    <n v="11970"/>
    <n v="0.11"/>
    <n v="10653.3"/>
    <n v="42.613199999999999"/>
    <n v="1316.7000000000007"/>
  </r>
  <r>
    <s v="HUNGO"/>
    <s v="Hungry Owl All-Night Grocers"/>
    <x v="23"/>
    <x v="11"/>
    <n v="6"/>
    <x v="7"/>
    <n v="10503"/>
    <x v="296"/>
    <d v="2013-02-22T00:00:00"/>
    <x v="254"/>
    <n v="7"/>
    <x v="5"/>
    <n v="14"/>
    <s v="Tofu"/>
    <n v="116.25"/>
    <n v="32"/>
    <n v="3720"/>
    <n v="0.13"/>
    <n v="3236.4"/>
    <n v="61.491599999999998"/>
    <n v="483.59999999999991"/>
  </r>
  <r>
    <s v="PICCO"/>
    <s v="Piccolo und mehr"/>
    <x v="16"/>
    <x v="9"/>
    <n v="3"/>
    <x v="6"/>
    <n v="10530"/>
    <x v="296"/>
    <d v="2013-03-01T00:00:00"/>
    <x v="267"/>
    <n v="2"/>
    <x v="2"/>
    <n v="61"/>
    <s v="Sirop d'érable"/>
    <n v="142.5"/>
    <n v="66"/>
    <n v="9405"/>
    <n v="0.1"/>
    <n v="8464.5"/>
    <n v="25.3935"/>
    <n v="940.5"/>
  </r>
  <r>
    <s v="WARTH"/>
    <s v="Wartian Herkku"/>
    <x v="32"/>
    <x v="16"/>
    <n v="1"/>
    <x v="2"/>
    <n v="10553"/>
    <x v="296"/>
    <d v="2013-03-09T00:00:00"/>
    <x v="266"/>
    <n v="4"/>
    <x v="6"/>
    <n v="11"/>
    <s v="Queso Cabrales"/>
    <n v="105"/>
    <n v="45"/>
    <n v="4725"/>
    <n v="0.12"/>
    <n v="4158"/>
    <n v="41.58"/>
    <n v="567"/>
  </r>
  <r>
    <s v="LINOD"/>
    <s v="LINO-Delicateses"/>
    <x v="13"/>
    <x v="5"/>
    <n v="3"/>
    <x v="6"/>
    <n v="10638"/>
    <x v="296"/>
    <d v="2013-02-28T00:00:00"/>
    <x v="257"/>
    <n v="4"/>
    <x v="6"/>
    <n v="72"/>
    <s v="Mozzarella di Giovanni"/>
    <n v="174"/>
    <n v="90"/>
    <n v="15660"/>
    <n v="0.01"/>
    <n v="15503.4"/>
    <n v="217.04760000000002"/>
    <n v="156.60000000000036"/>
  </r>
  <r>
    <s v="RATTC"/>
    <s v="Rattlesnake Canyon Grocery"/>
    <x v="9"/>
    <x v="0"/>
    <n v="2"/>
    <x v="5"/>
    <n v="10889"/>
    <x v="296"/>
    <d v="2013-03-12T00:00:00"/>
    <x v="268"/>
    <n v="4"/>
    <x v="6"/>
    <n v="11"/>
    <s v="Queso Cabrales"/>
    <n v="105"/>
    <n v="46"/>
    <n v="4830"/>
    <n v="0.15"/>
    <n v="4105.5"/>
    <n v="45.160499999999999"/>
    <n v="724.5"/>
  </r>
  <r>
    <s v="QUICK"/>
    <s v="Bensaïd SA"/>
    <x v="27"/>
    <x v="8"/>
    <n v="8"/>
    <x v="8"/>
    <n v="10527"/>
    <x v="297"/>
    <d v="2013-03-09T00:00:00"/>
    <x v="268"/>
    <n v="2"/>
    <x v="2"/>
    <n v="4"/>
    <s v="Chef Anton's Cajun Seasoning"/>
    <n v="110"/>
    <n v="23"/>
    <n v="2530"/>
    <n v="0.03"/>
    <n v="2454.1"/>
    <n v="41.719699999999996"/>
    <n v="75.900000000000091"/>
  </r>
  <r>
    <s v="CHOPS"/>
    <s v="Chop-suey Chinese"/>
    <x v="28"/>
    <x v="12"/>
    <n v="7"/>
    <x v="0"/>
    <n v="10746"/>
    <x v="297"/>
    <d v="2013-03-05T00:00:00"/>
    <x v="265"/>
    <n v="4"/>
    <x v="6"/>
    <n v="69"/>
    <s v="Gudbrandsdalsost"/>
    <n v="180"/>
    <n v="50"/>
    <n v="9000"/>
    <n v="0.14000000000000001"/>
    <n v="7740"/>
    <n v="54.18"/>
    <n v="1260"/>
  </r>
  <r>
    <s v="PRINI"/>
    <s v="Princesa Isabel Vinhos"/>
    <x v="7"/>
    <x v="6"/>
    <n v="9"/>
    <x v="4"/>
    <n v="10477"/>
    <x v="298"/>
    <d v="2013-02-25T00:00:00"/>
    <x v="267"/>
    <n v="3"/>
    <x v="1"/>
    <n v="21"/>
    <s v="Sir Rodney's Scones"/>
    <n v="40"/>
    <n v="2"/>
    <n v="80"/>
    <n v="0.15"/>
    <n v="68"/>
    <n v="1.768"/>
    <n v="12"/>
  </r>
  <r>
    <s v="BLAUS"/>
    <s v="Les Douceurs du Maghreb"/>
    <x v="22"/>
    <x v="8"/>
    <n v="4"/>
    <x v="3"/>
    <n v="10614"/>
    <x v="298"/>
    <d v="2013-02-27T00:00:00"/>
    <x v="267"/>
    <n v="4"/>
    <x v="6"/>
    <n v="11"/>
    <s v="Queso Cabrales"/>
    <n v="105"/>
    <n v="13"/>
    <n v="1365"/>
    <n v="0.1"/>
    <n v="1228.5"/>
    <n v="6.1425000000000001"/>
    <n v="136.5"/>
  </r>
  <r>
    <s v="VAFFE"/>
    <s v="Vaffeljernet"/>
    <x v="47"/>
    <x v="18"/>
    <n v="5"/>
    <x v="1"/>
    <n v="10688"/>
    <x v="298"/>
    <d v="2013-03-11T00:00:00"/>
    <x v="269"/>
    <n v="8"/>
    <x v="3"/>
    <n v="10"/>
    <s v="Ikura"/>
    <n v="155"/>
    <n v="21"/>
    <n v="3255"/>
    <n v="-0.02"/>
    <n v="3320.1"/>
    <n v="0"/>
    <n v="-65.099999999999909"/>
  </r>
  <r>
    <s v="VAFFE"/>
    <s v="Vaffeljernet"/>
    <x v="47"/>
    <x v="18"/>
    <n v="5"/>
    <x v="1"/>
    <n v="10688"/>
    <x v="298"/>
    <d v="2013-02-24T00:00:00"/>
    <x v="258"/>
    <n v="7"/>
    <x v="5"/>
    <n v="28"/>
    <s v="Rössle Sauerkraut"/>
    <n v="228"/>
    <n v="85"/>
    <n v="19380"/>
    <n v="0.15"/>
    <n v="16473"/>
    <n v="395.35199999999998"/>
    <n v="2907"/>
  </r>
  <r>
    <s v="MORGK"/>
    <s v="Commerce oriental"/>
    <x v="44"/>
    <x v="8"/>
    <n v="3"/>
    <x v="6"/>
    <n v="10699"/>
    <x v="298"/>
    <d v="2013-02-28T00:00:00"/>
    <x v="264"/>
    <n v="3"/>
    <x v="1"/>
    <n v="47"/>
    <s v="Zaanse koeken"/>
    <n v="47.5"/>
    <n v="77"/>
    <n v="3657.5"/>
    <n v="0.14000000000000001"/>
    <n v="3145.45"/>
    <n v="110.09075"/>
    <n v="512.05000000000018"/>
  </r>
  <r>
    <s v="BONAP"/>
    <s v="Bon app'"/>
    <x v="1"/>
    <x v="1"/>
    <n v="9"/>
    <x v="4"/>
    <n v="10730"/>
    <x v="298"/>
    <d v="2013-03-07T00:00:00"/>
    <x v="270"/>
    <n v="2"/>
    <x v="2"/>
    <n v="65"/>
    <s v="Louisiana Fiery Hot Pepper Sauce"/>
    <n v="105.25"/>
    <n v="25"/>
    <n v="2631.25"/>
    <n v="0.17"/>
    <n v="2183.9375"/>
    <n v="30.575125"/>
    <n v="447.3125"/>
  </r>
  <r>
    <s v="AROUT"/>
    <s v="Around the Horn"/>
    <x v="2"/>
    <x v="2"/>
    <n v="3"/>
    <x v="6"/>
    <n v="10768"/>
    <x v="298"/>
    <d v="2013-03-14T00:00:00"/>
    <x v="271"/>
    <n v="4"/>
    <x v="6"/>
    <n v="60"/>
    <s v="Camembert Pierrot"/>
    <n v="170"/>
    <n v="78"/>
    <n v="13260"/>
    <n v="-0.03"/>
    <n v="13657.800000000001"/>
    <n v="450.70740000000001"/>
    <n v="-397.80000000000109"/>
  </r>
  <r>
    <s v="ERNSH"/>
    <s v="Ernst Handel"/>
    <x v="26"/>
    <x v="9"/>
    <n v="3"/>
    <x v="6"/>
    <n v="10514"/>
    <x v="299"/>
    <d v="2013-03-02T00:00:00"/>
    <x v="265"/>
    <n v="2"/>
    <x v="2"/>
    <n v="65"/>
    <s v="Louisiana Fiery Hot Pepper Sauce"/>
    <n v="105.25"/>
    <n v="55"/>
    <n v="5788.75"/>
    <n v="0.17"/>
    <n v="4804.6624999999995"/>
    <n v="81.679262499999993"/>
    <n v="984.08750000000055"/>
  </r>
  <r>
    <s v="FRANK"/>
    <s v="Messaoui Père &amp; Fils"/>
    <x v="15"/>
    <x v="8"/>
    <n v="6"/>
    <x v="7"/>
    <n v="10791"/>
    <x v="299"/>
    <d v="2013-02-24T00:00:00"/>
    <x v="259"/>
    <n v="6"/>
    <x v="7"/>
    <n v="29"/>
    <s v="Thüringer Rostbratwurst"/>
    <n v="618.95000000000005"/>
    <n v="88"/>
    <n v="54467.600000000006"/>
    <n v="0.14000000000000001"/>
    <n v="46842.136000000006"/>
    <n v="46.842136000000004"/>
    <n v="7625.4639999999999"/>
  </r>
  <r>
    <s v="ERNSH"/>
    <s v="Ernst Handel"/>
    <x v="26"/>
    <x v="9"/>
    <n v="3"/>
    <x v="6"/>
    <n v="10895"/>
    <x v="299"/>
    <d v="2013-03-06T00:00:00"/>
    <x v="262"/>
    <n v="1"/>
    <x v="0"/>
    <n v="39"/>
    <s v="Chartreuse verte"/>
    <n v="90"/>
    <n v="8"/>
    <n v="720"/>
    <n v="0.11"/>
    <n v="640.79999999999995"/>
    <n v="12.175199999999998"/>
    <n v="79.200000000000045"/>
  </r>
  <r>
    <s v="SAVEA"/>
    <s v="Save-a-lot Markets"/>
    <x v="25"/>
    <x v="0"/>
    <n v="7"/>
    <x v="0"/>
    <n v="10612"/>
    <x v="300"/>
    <d v="2013-03-04T00:00:00"/>
    <x v="270"/>
    <n v="8"/>
    <x v="3"/>
    <n v="10"/>
    <s v="Ikura"/>
    <n v="155"/>
    <n v="85"/>
    <n v="13175"/>
    <n v="0.19"/>
    <n v="10671.75"/>
    <n v="42.686999999999998"/>
    <n v="2503.25"/>
  </r>
  <r>
    <s v="RICAR"/>
    <s v="Ricardo Adocicados"/>
    <x v="11"/>
    <x v="7"/>
    <n v="7"/>
    <x v="0"/>
    <n v="10813"/>
    <x v="300"/>
    <d v="2013-03-17T00:00:00"/>
    <x v="272"/>
    <n v="1"/>
    <x v="0"/>
    <n v="2"/>
    <s v="Chang"/>
    <n v="95"/>
    <n v="94"/>
    <n v="8930"/>
    <n v="0.19"/>
    <n v="7233.3"/>
    <n v="86.799600000000012"/>
    <n v="1696.6999999999998"/>
  </r>
  <r>
    <s v="BONAP"/>
    <s v="Bon app'"/>
    <x v="1"/>
    <x v="1"/>
    <n v="4"/>
    <x v="3"/>
    <n v="10932"/>
    <x v="300"/>
    <d v="2013-03-07T00:00:00"/>
    <x v="270"/>
    <n v="3"/>
    <x v="1"/>
    <n v="16"/>
    <s v="Pavlova"/>
    <n v="87.25"/>
    <n v="80"/>
    <n v="6980"/>
    <n v="-0.03"/>
    <n v="7189.4000000000005"/>
    <n v="57.515200000000007"/>
    <n v="-209.40000000000055"/>
  </r>
  <r>
    <s v="QUICK"/>
    <s v="Bensaïd SA"/>
    <x v="27"/>
    <x v="8"/>
    <n v="7"/>
    <x v="0"/>
    <n v="10788"/>
    <x v="301"/>
    <d v="2013-03-15T00:00:00"/>
    <x v="272"/>
    <n v="1"/>
    <x v="0"/>
    <n v="75"/>
    <s v="Rhönbräu Klosterbier"/>
    <n v="38.75"/>
    <n v="77"/>
    <n v="2983.75"/>
    <n v="0.09"/>
    <n v="2715.2125000000001"/>
    <n v="78.741162500000002"/>
    <n v="268.53749999999991"/>
  </r>
  <r>
    <s v="SUPRD"/>
    <s v="Suprêmes délices"/>
    <x v="5"/>
    <x v="4"/>
    <n v="2"/>
    <x v="5"/>
    <n v="10475"/>
    <x v="302"/>
    <d v="2013-03-04T00:00:00"/>
    <x v="270"/>
    <n v="4"/>
    <x v="6"/>
    <n v="31"/>
    <s v="Gorgonzola Telino"/>
    <n v="50"/>
    <n v="96"/>
    <n v="4800"/>
    <n v="0.02"/>
    <n v="4704"/>
    <n v="42.335999999999999"/>
    <n v="96"/>
  </r>
  <r>
    <s v="HANAR"/>
    <s v="Hanari Carnes"/>
    <x v="11"/>
    <x v="7"/>
    <n v="1"/>
    <x v="2"/>
    <n v="10541"/>
    <x v="303"/>
    <d v="2013-03-06T00:00:00"/>
    <x v="273"/>
    <n v="2"/>
    <x v="2"/>
    <n v="65"/>
    <s v="Louisiana Fiery Hot Pepper Sauce"/>
    <n v="105.25"/>
    <n v="61"/>
    <n v="6420.25"/>
    <n v="0.09"/>
    <n v="5842.4274999999998"/>
    <n v="198.64253500000001"/>
    <n v="577.82250000000022"/>
  </r>
  <r>
    <s v="OLDWO"/>
    <s v="Old World Delicatessen"/>
    <x v="48"/>
    <x v="0"/>
    <n v="3"/>
    <x v="6"/>
    <n v="10594"/>
    <x v="303"/>
    <d v="2013-03-06T00:00:00"/>
    <x v="261"/>
    <n v="8"/>
    <x v="3"/>
    <n v="58"/>
    <s v="Escargots de Bourgogne"/>
    <n v="66.25"/>
    <n v="31"/>
    <n v="2053.75"/>
    <n v="0.09"/>
    <n v="1868.9125000000001"/>
    <n v="7.4756500000000008"/>
    <n v="184.83749999999986"/>
  </r>
  <r>
    <s v="KOENE"/>
    <s v="Belaid SAS"/>
    <x v="15"/>
    <x v="8"/>
    <n v="7"/>
    <x v="0"/>
    <n v="10718"/>
    <x v="303"/>
    <d v="2013-03-14T00:00:00"/>
    <x v="271"/>
    <n v="8"/>
    <x v="3"/>
    <n v="36"/>
    <s v="Inlagd Sill"/>
    <n v="95"/>
    <n v="11"/>
    <n v="1045"/>
    <n v="-0.02"/>
    <n v="1065.9000000000001"/>
    <n v="24.515700000000002"/>
    <n v="-20.900000000000091"/>
  </r>
  <r>
    <s v="SIMOB"/>
    <s v="Simons bistro"/>
    <x v="39"/>
    <x v="18"/>
    <n v="5"/>
    <x v="1"/>
    <n v="10802"/>
    <x v="303"/>
    <d v="2013-03-19T00:00:00"/>
    <x v="274"/>
    <n v="7"/>
    <x v="5"/>
    <n v="51"/>
    <s v="Manjimup Dried Apples"/>
    <n v="265"/>
    <n v="66"/>
    <n v="17490"/>
    <n v="0.01"/>
    <n v="17315.099999999999"/>
    <n v="17.315099999999997"/>
    <n v="174.90000000000146"/>
  </r>
  <r>
    <s v="ANATR"/>
    <s v="Ana Trujillo Emparedados y helados"/>
    <x v="4"/>
    <x v="3"/>
    <n v="5"/>
    <x v="1"/>
    <n v="10926"/>
    <x v="303"/>
    <d v="2013-03-17T00:00:00"/>
    <x v="275"/>
    <n v="8"/>
    <x v="3"/>
    <n v="13"/>
    <s v="Konbu"/>
    <n v="30"/>
    <n v="29"/>
    <n v="870"/>
    <n v="0.09"/>
    <n v="791.7"/>
    <n v="21.375900000000001"/>
    <n v="78.299999999999955"/>
  </r>
  <r>
    <s v="SAVEA"/>
    <s v="Save-a-lot Markets"/>
    <x v="25"/>
    <x v="0"/>
    <n v="4"/>
    <x v="3"/>
    <n v="10603"/>
    <x v="304"/>
    <d v="2013-03-10T00:00:00"/>
    <x v="273"/>
    <n v="5"/>
    <x v="4"/>
    <n v="22"/>
    <s v="Gustaf's Knäckebröd"/>
    <n v="105"/>
    <n v="74"/>
    <n v="7770"/>
    <n v="0.1"/>
    <n v="6993"/>
    <n v="90.909000000000006"/>
    <n v="777"/>
  </r>
  <r>
    <s v="LINOD"/>
    <s v="LINO-Delicateses"/>
    <x v="13"/>
    <x v="5"/>
    <n v="3"/>
    <x v="6"/>
    <n v="10838"/>
    <x v="304"/>
    <d v="2013-03-06T00:00:00"/>
    <x v="270"/>
    <n v="8"/>
    <x v="3"/>
    <n v="18"/>
    <s v="Carnarvon Tigers"/>
    <n v="312.5"/>
    <n v="85"/>
    <n v="26562.5"/>
    <n v="0.03"/>
    <n v="25765.625"/>
    <n v="566.84375"/>
    <n v="796.875"/>
  </r>
  <r>
    <s v="MEREP"/>
    <s v="Mère Paillarde"/>
    <x v="24"/>
    <x v="10"/>
    <n v="4"/>
    <x v="3"/>
    <n v="10565"/>
    <x v="305"/>
    <d v="2013-03-05T00:00:00"/>
    <x v="276"/>
    <n v="5"/>
    <x v="4"/>
    <n v="64"/>
    <s v="Wimmers gute Semmelknödel"/>
    <n v="166.25"/>
    <n v="26"/>
    <n v="4322.5"/>
    <n v="0.19"/>
    <n v="3501.2250000000004"/>
    <n v="52.518375000000006"/>
    <n v="821.27499999999964"/>
  </r>
  <r>
    <s v="WILMK"/>
    <s v="Wilman Kala"/>
    <x v="52"/>
    <x v="16"/>
    <n v="3"/>
    <x v="6"/>
    <n v="10879"/>
    <x v="305"/>
    <d v="2013-03-05T00:00:00"/>
    <x v="273"/>
    <n v="1"/>
    <x v="0"/>
    <n v="76"/>
    <s v="Lakkalikööri"/>
    <n v="90"/>
    <n v="25"/>
    <n v="2250"/>
    <n v="0.19"/>
    <n v="1822.5000000000002"/>
    <n v="63.787500000000009"/>
    <n v="427.49999999999977"/>
  </r>
  <r>
    <s v="GREAL"/>
    <s v="Great Lakes Food Market"/>
    <x v="33"/>
    <x v="0"/>
    <n v="5"/>
    <x v="1"/>
    <n v="10617"/>
    <x v="306"/>
    <d v="2013-03-20T00:00:00"/>
    <x v="277"/>
    <n v="4"/>
    <x v="6"/>
    <n v="59"/>
    <s v="Raclette Courdavault"/>
    <n v="275"/>
    <n v="55"/>
    <n v="15125"/>
    <n v="0.15"/>
    <n v="12856.25"/>
    <n v="192.84375"/>
    <n v="2268.75"/>
  </r>
  <r>
    <s v="ISLAT"/>
    <s v="Island Trading"/>
    <x v="3"/>
    <x v="2"/>
    <n v="5"/>
    <x v="1"/>
    <n v="10621"/>
    <x v="306"/>
    <d v="2013-03-13T00:00:00"/>
    <x v="269"/>
    <n v="3"/>
    <x v="1"/>
    <n v="19"/>
    <s v="Teatime Chocolate Biscuits"/>
    <n v="46"/>
    <n v="32"/>
    <n v="1472"/>
    <n v="0.05"/>
    <n v="1398.3999999999999"/>
    <n v="47.5456"/>
    <n v="73.600000000000136"/>
  </r>
  <r>
    <s v="QUEDE"/>
    <s v="Que Delícia"/>
    <x v="11"/>
    <x v="7"/>
    <n v="4"/>
    <x v="3"/>
    <n v="10720"/>
    <x v="306"/>
    <d v="2013-03-15T00:00:00"/>
    <x v="272"/>
    <n v="4"/>
    <x v="6"/>
    <n v="71"/>
    <s v="Fløtemysost"/>
    <n v="107.5"/>
    <n v="5"/>
    <n v="537.5"/>
    <n v="0.02"/>
    <n v="526.75"/>
    <n v="6.3209999999999997"/>
    <n v="10.75"/>
  </r>
  <r>
    <s v="ERNSH"/>
    <s v="Ernst Handel"/>
    <x v="26"/>
    <x v="9"/>
    <n v="5"/>
    <x v="1"/>
    <n v="10698"/>
    <x v="307"/>
    <d v="2013-03-09T00:00:00"/>
    <x v="270"/>
    <n v="4"/>
    <x v="6"/>
    <n v="11"/>
    <s v="Queso Cabrales"/>
    <n v="105"/>
    <n v="72"/>
    <n v="7560"/>
    <n v="-0.03"/>
    <n v="7786.8"/>
    <n v="85.654800000000009"/>
    <n v="-226.80000000000018"/>
  </r>
  <r>
    <s v="SEVES"/>
    <s v="Seven Seas Imports"/>
    <x v="2"/>
    <x v="2"/>
    <n v="6"/>
    <x v="7"/>
    <n v="10804"/>
    <x v="307"/>
    <d v="2013-03-21T00:00:00"/>
    <x v="274"/>
    <n v="8"/>
    <x v="3"/>
    <n v="10"/>
    <s v="Ikura"/>
    <n v="155"/>
    <n v="98"/>
    <n v="15190"/>
    <n v="0.17"/>
    <n v="12607.699999999999"/>
    <n v="403.44639999999998"/>
    <n v="2582.3000000000011"/>
  </r>
  <r>
    <s v="TRADH"/>
    <s v="Tradição Hipermercados"/>
    <x v="14"/>
    <x v="7"/>
    <n v="3"/>
    <x v="6"/>
    <n v="10839"/>
    <x v="307"/>
    <d v="2013-03-22T00:00:00"/>
    <x v="278"/>
    <n v="8"/>
    <x v="3"/>
    <n v="58"/>
    <s v="Escargots de Bourgogne"/>
    <n v="66.25"/>
    <n v="40"/>
    <n v="2650"/>
    <n v="-0.03"/>
    <n v="2729.5"/>
    <n v="62.778500000000001"/>
    <n v="-79.5"/>
  </r>
  <r>
    <s v="LEHMS"/>
    <s v="El Khartouri SA"/>
    <x v="20"/>
    <x v="8"/>
    <n v="4"/>
    <x v="3"/>
    <n v="10862"/>
    <x v="307"/>
    <d v="2013-03-14T00:00:00"/>
    <x v="279"/>
    <n v="5"/>
    <x v="4"/>
    <n v="52"/>
    <s v="Filo Mix"/>
    <n v="35"/>
    <n v="84"/>
    <n v="2940"/>
    <n v="7.0000000000000007E-2"/>
    <n v="2734.2"/>
    <n v="5.4683999999999999"/>
    <n v="205.80000000000018"/>
  </r>
  <r>
    <s v="HILAA"/>
    <s v="HILARIÓN-Abastos"/>
    <x v="6"/>
    <x v="5"/>
    <n v="8"/>
    <x v="8"/>
    <n v="10490"/>
    <x v="308"/>
    <d v="2013-03-26T00:00:00"/>
    <x v="280"/>
    <n v="1"/>
    <x v="0"/>
    <n v="75"/>
    <s v="Rhönbräu Klosterbier"/>
    <n v="31"/>
    <n v="64"/>
    <n v="1984"/>
    <n v="0.12"/>
    <n v="1745.92"/>
    <n v="55.869440000000004"/>
    <n v="238.07999999999993"/>
  </r>
  <r>
    <s v="FAMIA"/>
    <s v="Familia Arquibaldo"/>
    <x v="14"/>
    <x v="7"/>
    <n v="8"/>
    <x v="8"/>
    <n v="10512"/>
    <x v="308"/>
    <d v="2013-03-08T00:00:00"/>
    <x v="266"/>
    <n v="8"/>
    <x v="3"/>
    <n v="46"/>
    <s v="Spegesild"/>
    <n v="60"/>
    <n v="27"/>
    <n v="1620"/>
    <n v="7.0000000000000007E-2"/>
    <n v="1506.6"/>
    <n v="18.079199999999997"/>
    <n v="113.40000000000009"/>
  </r>
  <r>
    <s v="BERGS"/>
    <s v="Berglunds snabbköp"/>
    <x v="31"/>
    <x v="15"/>
    <n v="3"/>
    <x v="6"/>
    <n v="10572"/>
    <x v="308"/>
    <d v="2013-03-20T00:00:00"/>
    <x v="275"/>
    <n v="4"/>
    <x v="6"/>
    <n v="32"/>
    <s v="Mascarpone Fabioli"/>
    <n v="160"/>
    <n v="47"/>
    <n v="7520"/>
    <n v="0.04"/>
    <n v="7219.2"/>
    <n v="108.288"/>
    <n v="300.80000000000018"/>
  </r>
  <r>
    <s v="SAVEA"/>
    <s v="Save-a-lot Markets"/>
    <x v="25"/>
    <x v="0"/>
    <n v="9"/>
    <x v="4"/>
    <n v="10607"/>
    <x v="308"/>
    <d v="2013-03-09T00:00:00"/>
    <x v="266"/>
    <n v="8"/>
    <x v="3"/>
    <n v="40"/>
    <s v="Boston Crab Meat"/>
    <n v="92"/>
    <n v="25"/>
    <n v="2300"/>
    <n v="0.06"/>
    <n v="2162"/>
    <n v="43.24"/>
    <n v="138"/>
  </r>
  <r>
    <s v="HILAA"/>
    <s v="HILARIÓN-Abastos"/>
    <x v="6"/>
    <x v="5"/>
    <n v="5"/>
    <x v="1"/>
    <n v="10641"/>
    <x v="308"/>
    <d v="2013-03-20T00:00:00"/>
    <x v="280"/>
    <n v="1"/>
    <x v="0"/>
    <n v="2"/>
    <s v="Chang"/>
    <n v="95"/>
    <n v="48"/>
    <n v="4560"/>
    <n v="0.09"/>
    <n v="4149.6000000000004"/>
    <n v="66.393600000000006"/>
    <n v="410.39999999999964"/>
  </r>
  <r>
    <s v="LONEP"/>
    <s v="Lonesome Pine Restaurant"/>
    <x v="37"/>
    <x v="0"/>
    <n v="7"/>
    <x v="0"/>
    <n v="10665"/>
    <x v="308"/>
    <d v="2013-03-22T00:00:00"/>
    <x v="275"/>
    <n v="7"/>
    <x v="5"/>
    <n v="51"/>
    <s v="Manjimup Dried Apples"/>
    <n v="265"/>
    <n v="1"/>
    <n v="265"/>
    <n v="7.0000000000000007E-2"/>
    <n v="246.45"/>
    <n v="5.9147999999999996"/>
    <n v="18.550000000000011"/>
  </r>
  <r>
    <s v="TRADH"/>
    <s v="Tradição Hipermercados"/>
    <x v="14"/>
    <x v="7"/>
    <n v="5"/>
    <x v="1"/>
    <n v="10606"/>
    <x v="309"/>
    <d v="2013-03-13T00:00:00"/>
    <x v="268"/>
    <n v="3"/>
    <x v="1"/>
    <n v="62"/>
    <s v="Tarte au sucre"/>
    <n v="246.5"/>
    <n v="52"/>
    <n v="12818"/>
    <n v="7.0000000000000007E-2"/>
    <n v="11920.74"/>
    <n v="298.01850000000002"/>
    <n v="897.26000000000022"/>
  </r>
  <r>
    <s v="HILAA"/>
    <s v="HILARIÓN-Abastos"/>
    <x v="6"/>
    <x v="5"/>
    <n v="1"/>
    <x v="2"/>
    <n v="10552"/>
    <x v="310"/>
    <d v="2013-03-12T00:00:00"/>
    <x v="269"/>
    <n v="1"/>
    <x v="0"/>
    <n v="75"/>
    <s v="Rhönbräu Klosterbier"/>
    <n v="38.75"/>
    <n v="64"/>
    <n v="2480"/>
    <n v="0.2"/>
    <n v="1984"/>
    <n v="11.904"/>
    <n v="496"/>
  </r>
  <r>
    <s v="FRANK"/>
    <s v="Messaoui Père &amp; Fils"/>
    <x v="15"/>
    <x v="8"/>
    <n v="4"/>
    <x v="3"/>
    <n v="10623"/>
    <x v="310"/>
    <d v="2013-03-25T00:00:00"/>
    <x v="281"/>
    <n v="3"/>
    <x v="1"/>
    <n v="21"/>
    <s v="Sir Rodney's Scones"/>
    <n v="50"/>
    <n v="90"/>
    <n v="4500"/>
    <n v="0.14000000000000001"/>
    <n v="3870"/>
    <n v="34.83"/>
    <n v="630"/>
  </r>
  <r>
    <s v="GOURL"/>
    <s v="Gourmet Lanchonetes"/>
    <x v="55"/>
    <x v="7"/>
    <n v="7"/>
    <x v="0"/>
    <n v="10709"/>
    <x v="310"/>
    <d v="2013-03-16T00:00:00"/>
    <x v="282"/>
    <n v="4"/>
    <x v="6"/>
    <n v="60"/>
    <s v="Camembert Pierrot"/>
    <n v="170"/>
    <n v="3"/>
    <n v="510"/>
    <n v="0.15"/>
    <n v="433.5"/>
    <n v="2.601"/>
    <n v="76.5"/>
  </r>
  <r>
    <s v="WHITC"/>
    <s v="White Clover Markets"/>
    <x v="0"/>
    <x v="0"/>
    <n v="8"/>
    <x v="8"/>
    <n v="10483"/>
    <x v="311"/>
    <d v="2013-03-27T00:00:00"/>
    <x v="283"/>
    <n v="1"/>
    <x v="0"/>
    <n v="34"/>
    <s v="Sasquatch Ale"/>
    <n v="56"/>
    <n v="39"/>
    <n v="2184"/>
    <n v="-0.02"/>
    <n v="2227.6799999999998"/>
    <n v="37.870559999999998"/>
    <n v="-43.679999999999836"/>
  </r>
  <r>
    <s v="LEHMS"/>
    <s v="El Khartouri SA"/>
    <x v="20"/>
    <x v="8"/>
    <n v="5"/>
    <x v="1"/>
    <n v="10522"/>
    <x v="311"/>
    <d v="2013-03-18T00:00:00"/>
    <x v="284"/>
    <n v="2"/>
    <x v="2"/>
    <n v="8"/>
    <s v="Northwoods Cranberry Sauce"/>
    <n v="200"/>
    <n v="10"/>
    <n v="2000"/>
    <n v="-0.01"/>
    <n v="2020"/>
    <n v="8.08"/>
    <n v="-20"/>
  </r>
  <r>
    <s v="VICTE"/>
    <s v="Victuailles en stock"/>
    <x v="8"/>
    <x v="1"/>
    <n v="7"/>
    <x v="0"/>
    <n v="10546"/>
    <x v="311"/>
    <d v="2013-03-13T00:00:00"/>
    <x v="282"/>
    <n v="1"/>
    <x v="0"/>
    <n v="35"/>
    <s v="Steeleye Stout"/>
    <n v="90"/>
    <n v="72"/>
    <n v="6480"/>
    <n v="0.18"/>
    <n v="5313.6"/>
    <n v="69.076800000000006"/>
    <n v="1166.3999999999996"/>
  </r>
  <r>
    <s v="TOMSP"/>
    <s v="Jamil Benlassen"/>
    <x v="27"/>
    <x v="8"/>
    <n v="3"/>
    <x v="6"/>
    <n v="10548"/>
    <x v="311"/>
    <d v="2013-03-15T00:00:00"/>
    <x v="279"/>
    <n v="8"/>
    <x v="3"/>
    <n v="41"/>
    <s v="Jack's New England Clam Chowder"/>
    <n v="48.25"/>
    <n v="30"/>
    <n v="1447.5"/>
    <n v="-0.03"/>
    <n v="1490.925"/>
    <n v="10.436475"/>
    <n v="-43.424999999999955"/>
  </r>
  <r>
    <s v="MEREP"/>
    <s v="Mère Paillarde"/>
    <x v="24"/>
    <x v="10"/>
    <n v="7"/>
    <x v="0"/>
    <n v="10618"/>
    <x v="311"/>
    <d v="2013-03-18T00:00:00"/>
    <x v="279"/>
    <n v="3"/>
    <x v="1"/>
    <n v="68"/>
    <s v="Scottish Longbreads"/>
    <n v="62.5"/>
    <n v="81"/>
    <n v="5062.5"/>
    <n v="0.02"/>
    <n v="4961.25"/>
    <n v="39.69"/>
    <n v="101.25"/>
  </r>
  <r>
    <s v="HUNGO"/>
    <s v="Hungry Owl All-Night Grocers"/>
    <x v="23"/>
    <x v="11"/>
    <n v="2"/>
    <x v="5"/>
    <n v="10687"/>
    <x v="312"/>
    <d v="2013-03-27T00:00:00"/>
    <x v="285"/>
    <n v="6"/>
    <x v="7"/>
    <n v="29"/>
    <s v="Thüringer Rostbratwurst"/>
    <n v="618.95000000000005"/>
    <n v="99"/>
    <n v="61276.05"/>
    <n v="-0.01"/>
    <n v="61888.810500000007"/>
    <n v="61.888810500000005"/>
    <n v="-612.76050000000396"/>
  </r>
  <r>
    <s v="SAVEA"/>
    <s v="Save-a-lot Markets"/>
    <x v="25"/>
    <x v="0"/>
    <n v="9"/>
    <x v="4"/>
    <n v="10711"/>
    <x v="312"/>
    <d v="2013-03-25T00:00:00"/>
    <x v="281"/>
    <n v="6"/>
    <x v="7"/>
    <n v="53"/>
    <s v="Perth Pasties"/>
    <n v="164"/>
    <n v="10"/>
    <n v="1640"/>
    <n v="0"/>
    <n v="1640"/>
    <n v="37.72"/>
    <n v="0"/>
  </r>
  <r>
    <s v="RICSU"/>
    <s v="Richter Supermarkt"/>
    <x v="36"/>
    <x v="12"/>
    <n v="3"/>
    <x v="6"/>
    <n v="10751"/>
    <x v="312"/>
    <d v="2013-03-29T00:00:00"/>
    <x v="286"/>
    <n v="3"/>
    <x v="1"/>
    <n v="26"/>
    <s v="Gumbär Gummibärchen"/>
    <n v="156.15"/>
    <n v="79"/>
    <n v="12335.85"/>
    <n v="0"/>
    <n v="12335.85"/>
    <n v="259.05284999999998"/>
    <n v="0"/>
  </r>
  <r>
    <s v="RICAR"/>
    <s v="Ricardo Adocicados"/>
    <x v="11"/>
    <x v="7"/>
    <n v="9"/>
    <x v="4"/>
    <n v="10851"/>
    <x v="312"/>
    <d v="2013-03-10T00:00:00"/>
    <x v="265"/>
    <n v="3"/>
    <x v="1"/>
    <n v="25"/>
    <s v="NuNuCa Nuß-Nougat-Creme"/>
    <n v="70"/>
    <n v="75"/>
    <n v="5250"/>
    <n v="0.04"/>
    <n v="5040"/>
    <n v="90.72"/>
    <n v="210"/>
  </r>
  <r>
    <s v="QUEEN"/>
    <s v="Queen Cozinha"/>
    <x v="14"/>
    <x v="7"/>
    <n v="6"/>
    <x v="7"/>
    <n v="10914"/>
    <x v="312"/>
    <d v="2013-03-23T00:00:00"/>
    <x v="275"/>
    <n v="4"/>
    <x v="6"/>
    <n v="71"/>
    <s v="Fløtemysost"/>
    <n v="107.5"/>
    <n v="48"/>
    <n v="5160"/>
    <n v="7.0000000000000007E-2"/>
    <n v="4798.7999999999993"/>
    <n v="95.975999999999985"/>
    <n v="361.20000000000073"/>
  </r>
  <r>
    <s v="LILAS"/>
    <s v="LILA-Supermercado"/>
    <x v="21"/>
    <x v="5"/>
    <n v="5"/>
    <x v="1"/>
    <n v="10499"/>
    <x v="313"/>
    <d v="2013-03-29T00:00:00"/>
    <x v="287"/>
    <n v="3"/>
    <x v="1"/>
    <n v="49"/>
    <s v="Maxilaku"/>
    <n v="100"/>
    <n v="10"/>
    <n v="1000"/>
    <n v="0.2"/>
    <n v="800"/>
    <n v="16"/>
    <n v="200"/>
  </r>
  <r>
    <s v="TRAIH"/>
    <s v="Trail's Head Gourmet Provisioners"/>
    <x v="43"/>
    <x v="0"/>
    <n v="5"/>
    <x v="1"/>
    <n v="10574"/>
    <x v="313"/>
    <d v="2013-03-12T00:00:00"/>
    <x v="270"/>
    <n v="5"/>
    <x v="4"/>
    <n v="64"/>
    <s v="Wimmers gute Semmelknödel"/>
    <n v="166.25"/>
    <n v="85"/>
    <n v="14131.25"/>
    <n v="0.14000000000000001"/>
    <n v="12152.875"/>
    <n v="279.51612499999999"/>
    <n v="1978.375"/>
  </r>
  <r>
    <s v="TRADH"/>
    <s v="Tradição Hipermercados"/>
    <x v="14"/>
    <x v="7"/>
    <n v="5"/>
    <x v="1"/>
    <n v="10830"/>
    <x v="313"/>
    <d v="2013-03-28T00:00:00"/>
    <x v="288"/>
    <n v="1"/>
    <x v="0"/>
    <n v="39"/>
    <s v="Chartreuse verte"/>
    <n v="90"/>
    <n v="36"/>
    <n v="3240"/>
    <n v="0.09"/>
    <n v="2948.4"/>
    <n v="23.587199999999999"/>
    <n v="291.59999999999991"/>
  </r>
  <r>
    <s v="SAVEA"/>
    <s v="Save-a-lot Markets"/>
    <x v="25"/>
    <x v="0"/>
    <n v="6"/>
    <x v="7"/>
    <n v="10555"/>
    <x v="314"/>
    <d v="2013-03-21T00:00:00"/>
    <x v="275"/>
    <n v="7"/>
    <x v="5"/>
    <n v="14"/>
    <s v="Tofu"/>
    <n v="116.25"/>
    <n v="95"/>
    <n v="11043.75"/>
    <n v="-0.03"/>
    <n v="11375.0625"/>
    <n v="193.37606249999999"/>
    <n v="-331.3125"/>
  </r>
  <r>
    <s v="OLDWO"/>
    <s v="Old World Delicatessen"/>
    <x v="48"/>
    <x v="0"/>
    <n v="1"/>
    <x v="2"/>
    <n v="10808"/>
    <x v="314"/>
    <d v="2013-03-15T00:00:00"/>
    <x v="277"/>
    <n v="5"/>
    <x v="4"/>
    <n v="56"/>
    <s v="Gnocchi di nonna Alice"/>
    <n v="190"/>
    <n v="88"/>
    <n v="16720"/>
    <n v="0.08"/>
    <n v="15382.400000000001"/>
    <n v="261.50080000000003"/>
    <n v="1337.5999999999985"/>
  </r>
  <r>
    <s v="VAFFE"/>
    <s v="Vaffeljernet"/>
    <x v="47"/>
    <x v="18"/>
    <n v="7"/>
    <x v="0"/>
    <n v="10921"/>
    <x v="314"/>
    <d v="2013-03-12T00:00:00"/>
    <x v="268"/>
    <n v="1"/>
    <x v="0"/>
    <n v="35"/>
    <s v="Steeleye Stout"/>
    <n v="90"/>
    <n v="57"/>
    <n v="5130"/>
    <n v="0.11"/>
    <n v="4565.7"/>
    <n v="50.222699999999996"/>
    <n v="564.30000000000018"/>
  </r>
  <r>
    <s v="GREAL"/>
    <s v="Great Lakes Food Market"/>
    <x v="33"/>
    <x v="0"/>
    <n v="7"/>
    <x v="0"/>
    <n v="10616"/>
    <x v="315"/>
    <d v="2013-03-19T00:00:00"/>
    <x v="280"/>
    <n v="5"/>
    <x v="4"/>
    <n v="56"/>
    <s v="Gnocchi di nonna Alice"/>
    <n v="190"/>
    <n v="93"/>
    <n v="17670"/>
    <n v="0.17"/>
    <n v="14666.099999999999"/>
    <n v="337.32029999999997"/>
    <n v="3003.9000000000015"/>
  </r>
  <r>
    <s v="BERGS"/>
    <s v="Berglunds snabbköp"/>
    <x v="31"/>
    <x v="15"/>
    <n v="9"/>
    <x v="4"/>
    <n v="10866"/>
    <x v="315"/>
    <d v="2013-03-20T00:00:00"/>
    <x v="280"/>
    <n v="1"/>
    <x v="0"/>
    <n v="2"/>
    <s v="Chang"/>
    <n v="95"/>
    <n v="61"/>
    <n v="5795"/>
    <n v="-0.02"/>
    <n v="5910.9000000000005"/>
    <n v="165.5052"/>
    <n v="-115.90000000000055"/>
  </r>
  <r>
    <s v="PERIC"/>
    <s v="Pericles Comidas clásicas"/>
    <x v="4"/>
    <x v="3"/>
    <n v="1"/>
    <x v="2"/>
    <n v="10502"/>
    <x v="316"/>
    <d v="2013-03-24T00:00:00"/>
    <x v="284"/>
    <n v="1"/>
    <x v="0"/>
    <n v="67"/>
    <s v="Laughing Lumberjack Lager"/>
    <n v="70"/>
    <n v="3"/>
    <n v="210"/>
    <n v="0.1"/>
    <n v="189"/>
    <n v="0.94499999999999995"/>
    <n v="21"/>
  </r>
  <r>
    <s v="RATTC"/>
    <s v="Rattlesnake Canyon Grocery"/>
    <x v="9"/>
    <x v="0"/>
    <n v="5"/>
    <x v="1"/>
    <n v="10564"/>
    <x v="316"/>
    <d v="2013-03-25T00:00:00"/>
    <x v="278"/>
    <n v="4"/>
    <x v="6"/>
    <n v="31"/>
    <s v="Gorgonzola Telino"/>
    <n v="62.5"/>
    <n v="5"/>
    <n v="312.5"/>
    <n v="0.11"/>
    <n v="278.125"/>
    <n v="6.953125"/>
    <n v="34.375"/>
  </r>
  <r>
    <s v="LETSS"/>
    <s v="Let's Stop N Shop"/>
    <x v="45"/>
    <x v="0"/>
    <n v="4"/>
    <x v="3"/>
    <n v="10719"/>
    <x v="316"/>
    <d v="2013-03-16T00:00:00"/>
    <x v="271"/>
    <n v="8"/>
    <x v="3"/>
    <n v="18"/>
    <s v="Carnarvon Tigers"/>
    <n v="312.5"/>
    <n v="88"/>
    <n v="27500"/>
    <n v="-0.01"/>
    <n v="27775"/>
    <n v="333.3"/>
    <n v="-275"/>
  </r>
  <r>
    <s v="WELLI"/>
    <s v="Wellington Importadora"/>
    <x v="46"/>
    <x v="7"/>
    <n v="5"/>
    <x v="1"/>
    <n v="10803"/>
    <x v="316"/>
    <d v="2013-03-24T00:00:00"/>
    <x v="289"/>
    <n v="4"/>
    <x v="6"/>
    <n v="59"/>
    <s v="Raclette Courdavault"/>
    <n v="275"/>
    <n v="70"/>
    <n v="19250"/>
    <n v="0.13"/>
    <n v="16747.5"/>
    <n v="33.494999999999997"/>
    <n v="2502.5"/>
  </r>
  <r>
    <s v="BSBEV"/>
    <s v="B's Beverages"/>
    <x v="2"/>
    <x v="2"/>
    <n v="2"/>
    <x v="5"/>
    <n v="10538"/>
    <x v="317"/>
    <d v="2013-04-02T00:00:00"/>
    <x v="286"/>
    <n v="1"/>
    <x v="0"/>
    <n v="70"/>
    <s v="Outback Lager"/>
    <n v="75"/>
    <n v="10"/>
    <n v="750"/>
    <n v="0.15"/>
    <n v="637.5"/>
    <n v="14.025"/>
    <n v="112.5"/>
  </r>
  <r>
    <s v="HILAA"/>
    <s v="HILARIÓN-Abastos"/>
    <x v="6"/>
    <x v="5"/>
    <n v="1"/>
    <x v="2"/>
    <n v="10552"/>
    <x v="317"/>
    <d v="2013-03-15T00:00:00"/>
    <x v="271"/>
    <n v="4"/>
    <x v="6"/>
    <n v="69"/>
    <s v="Gudbrandsdalsost"/>
    <n v="180"/>
    <n v="52"/>
    <n v="9360"/>
    <n v="0.02"/>
    <n v="9172.7999999999993"/>
    <n v="9.1727999999999987"/>
    <n v="187.20000000000073"/>
  </r>
  <r>
    <s v="WHITC"/>
    <s v="White Clover Markets"/>
    <x v="0"/>
    <x v="0"/>
    <n v="4"/>
    <x v="3"/>
    <n v="10596"/>
    <x v="317"/>
    <d v="2013-03-17T00:00:00"/>
    <x v="269"/>
    <n v="2"/>
    <x v="2"/>
    <n v="63"/>
    <s v="Vegie-spread"/>
    <n v="219.5"/>
    <n v="91"/>
    <n v="19974.5"/>
    <n v="0.02"/>
    <n v="19575.009999999998"/>
    <n v="645.97532999999999"/>
    <n v="399.4900000000016"/>
  </r>
  <r>
    <s v="AROUT"/>
    <s v="Around the Horn"/>
    <x v="2"/>
    <x v="2"/>
    <n v="5"/>
    <x v="1"/>
    <n v="10864"/>
    <x v="317"/>
    <d v="2013-03-21T00:00:00"/>
    <x v="290"/>
    <n v="1"/>
    <x v="0"/>
    <n v="35"/>
    <s v="Steeleye Stout"/>
    <n v="90"/>
    <n v="27"/>
    <n v="2430"/>
    <n v="0.03"/>
    <n v="2357.1"/>
    <n v="11.785500000000001"/>
    <n v="72.900000000000091"/>
  </r>
  <r>
    <s v="SAVEA"/>
    <s v="Save-a-lot Markets"/>
    <x v="25"/>
    <x v="0"/>
    <n v="9"/>
    <x v="4"/>
    <n v="10607"/>
    <x v="318"/>
    <d v="2013-03-16T00:00:00"/>
    <x v="290"/>
    <n v="4"/>
    <x v="6"/>
    <n v="33"/>
    <s v="Geitost"/>
    <n v="12.5"/>
    <n v="18"/>
    <n v="225"/>
    <n v="7.0000000000000007E-2"/>
    <n v="209.25"/>
    <n v="5.4405000000000001"/>
    <n v="15.75"/>
  </r>
  <r>
    <s v="QUEEN"/>
    <s v="Queen Cozinha"/>
    <x v="14"/>
    <x v="7"/>
    <n v="6"/>
    <x v="7"/>
    <n v="10637"/>
    <x v="318"/>
    <d v="2013-03-31T00:00:00"/>
    <x v="289"/>
    <n v="3"/>
    <x v="1"/>
    <n v="50"/>
    <s v="Valkoinen suklaa"/>
    <n v="81.25"/>
    <n v="10"/>
    <n v="812.5"/>
    <n v="0.01"/>
    <n v="804.375"/>
    <n v="9.6524999999999999"/>
    <n v="8.125"/>
  </r>
  <r>
    <s v="WANDK"/>
    <s v="Spécialités du Maroc"/>
    <x v="20"/>
    <x v="8"/>
    <n v="4"/>
    <x v="3"/>
    <n v="10651"/>
    <x v="318"/>
    <d v="2013-03-20T00:00:00"/>
    <x v="281"/>
    <n v="5"/>
    <x v="4"/>
    <n v="22"/>
    <s v="Gustaf's Knäckebröd"/>
    <n v="105"/>
    <n v="69"/>
    <n v="7245"/>
    <n v="0.14000000000000001"/>
    <n v="6230.7"/>
    <n v="49.845599999999997"/>
    <n v="1014.3000000000002"/>
  </r>
  <r>
    <s v="GOURL"/>
    <s v="Gourmet Lanchonetes"/>
    <x v="55"/>
    <x v="7"/>
    <n v="5"/>
    <x v="1"/>
    <n v="10685"/>
    <x v="318"/>
    <d v="2013-03-17T00:00:00"/>
    <x v="290"/>
    <n v="8"/>
    <x v="3"/>
    <n v="10"/>
    <s v="Ikura"/>
    <n v="155"/>
    <n v="100"/>
    <n v="15500"/>
    <n v="0.09"/>
    <n v="14105"/>
    <n v="239.785"/>
    <n v="1395"/>
  </r>
  <r>
    <s v="VAFFE"/>
    <s v="Vaffeljernet"/>
    <x v="47"/>
    <x v="18"/>
    <n v="7"/>
    <x v="0"/>
    <n v="10921"/>
    <x v="318"/>
    <d v="2013-03-21T00:00:00"/>
    <x v="275"/>
    <n v="2"/>
    <x v="2"/>
    <n v="63"/>
    <s v="Vegie-spread"/>
    <n v="219.5"/>
    <n v="11"/>
    <n v="2414.5"/>
    <n v="-0.02"/>
    <n v="2462.79"/>
    <n v="83.734859999999998"/>
    <n v="-48.289999999999964"/>
  </r>
  <r>
    <s v="SUPRD"/>
    <s v="Suprêmes délices"/>
    <x v="5"/>
    <x v="4"/>
    <n v="5"/>
    <x v="1"/>
    <n v="10930"/>
    <x v="319"/>
    <d v="2013-03-25T00:00:00"/>
    <x v="284"/>
    <n v="3"/>
    <x v="1"/>
    <n v="21"/>
    <s v="Sir Rodney's Scones"/>
    <n v="50"/>
    <n v="36"/>
    <n v="1800"/>
    <n v="0.19"/>
    <n v="1458"/>
    <n v="8.7479999999999993"/>
    <n v="342"/>
  </r>
  <r>
    <s v="ERNSH"/>
    <s v="Ernst Handel"/>
    <x v="26"/>
    <x v="9"/>
    <n v="1"/>
    <x v="2"/>
    <n v="10595"/>
    <x v="320"/>
    <d v="2013-04-06T00:00:00"/>
    <x v="291"/>
    <n v="2"/>
    <x v="2"/>
    <n v="61"/>
    <s v="Sirop d'érable"/>
    <n v="142.5"/>
    <n v="97"/>
    <n v="13822.5"/>
    <n v="0.03"/>
    <n v="13407.824999999999"/>
    <n v="26.815649999999998"/>
    <n v="414.67500000000109"/>
  </r>
  <r>
    <s v="SAVEA"/>
    <s v="Save-a-lot Markets"/>
    <x v="25"/>
    <x v="0"/>
    <n v="9"/>
    <x v="4"/>
    <n v="10607"/>
    <x v="320"/>
    <d v="2013-04-04T00:00:00"/>
    <x v="291"/>
    <n v="6"/>
    <x v="7"/>
    <n v="17"/>
    <s v="Alice Mutton"/>
    <n v="195"/>
    <n v="40"/>
    <n v="7800"/>
    <n v="0.19"/>
    <n v="6318"/>
    <n v="214.81200000000001"/>
    <n v="1482"/>
  </r>
  <r>
    <s v="BONAP"/>
    <s v="Bon app'"/>
    <x v="1"/>
    <x v="1"/>
    <n v="1"/>
    <x v="2"/>
    <n v="10663"/>
    <x v="320"/>
    <d v="2013-03-21T00:00:00"/>
    <x v="284"/>
    <n v="8"/>
    <x v="3"/>
    <n v="40"/>
    <s v="Boston Crab Meat"/>
    <n v="92"/>
    <n v="89"/>
    <n v="8188"/>
    <n v="0.12"/>
    <n v="7205.44"/>
    <n v="194.54687999999999"/>
    <n v="982.5600000000004"/>
  </r>
  <r>
    <s v="SPLIR"/>
    <s v="Split Rail Beer &amp; Ale"/>
    <x v="59"/>
    <x v="0"/>
    <n v="4"/>
    <x v="3"/>
    <n v="10756"/>
    <x v="320"/>
    <d v="2013-03-29T00:00:00"/>
    <x v="286"/>
    <n v="8"/>
    <x v="3"/>
    <n v="36"/>
    <s v="Inlagd Sill"/>
    <n v="95"/>
    <n v="84"/>
    <n v="7980"/>
    <n v="0.11"/>
    <n v="7102.2"/>
    <n v="28.408799999999999"/>
    <n v="877.80000000000018"/>
  </r>
  <r>
    <s v="SAVEA"/>
    <s v="Save-a-lot Markets"/>
    <x v="25"/>
    <x v="0"/>
    <n v="1"/>
    <x v="2"/>
    <n v="10815"/>
    <x v="320"/>
    <d v="2013-03-23T00:00:00"/>
    <x v="292"/>
    <n v="4"/>
    <x v="6"/>
    <n v="33"/>
    <s v="Geitost"/>
    <n v="12.5"/>
    <n v="70"/>
    <n v="875"/>
    <n v="0.18"/>
    <n v="717.5"/>
    <n v="10.762499999999999"/>
    <n v="157.5"/>
  </r>
  <r>
    <s v="SEVES"/>
    <s v="Seven Seas Imports"/>
    <x v="2"/>
    <x v="2"/>
    <n v="9"/>
    <x v="4"/>
    <n v="10869"/>
    <x v="320"/>
    <d v="2013-03-26T00:00:00"/>
    <x v="278"/>
    <n v="5"/>
    <x v="4"/>
    <n v="23"/>
    <s v="Tunnbröd"/>
    <n v="45"/>
    <n v="63"/>
    <n v="2835"/>
    <n v="0.04"/>
    <n v="2721.6"/>
    <n v="38.102400000000003"/>
    <n v="113.40000000000009"/>
  </r>
  <r>
    <s v="SUPRD"/>
    <s v="Suprêmes délices"/>
    <x v="5"/>
    <x v="4"/>
    <n v="6"/>
    <x v="7"/>
    <n v="10885"/>
    <x v="320"/>
    <d v="2013-03-18T00:00:00"/>
    <x v="275"/>
    <n v="2"/>
    <x v="2"/>
    <n v="77"/>
    <s v="Original Frankfurter grüne Soße"/>
    <n v="65"/>
    <n v="59"/>
    <n v="3835"/>
    <n v="0"/>
    <n v="3835"/>
    <n v="122.72"/>
    <n v="0"/>
  </r>
  <r>
    <s v="SEVES"/>
    <s v="Seven Seas Imports"/>
    <x v="2"/>
    <x v="2"/>
    <n v="4"/>
    <x v="3"/>
    <n v="10472"/>
    <x v="321"/>
    <d v="2013-04-05T00:00:00"/>
    <x v="293"/>
    <n v="7"/>
    <x v="5"/>
    <n v="51"/>
    <s v="Manjimup Dried Apples"/>
    <n v="212"/>
    <n v="56"/>
    <n v="11872"/>
    <n v="-0.03"/>
    <n v="12228.16"/>
    <n v="305.70400000000001"/>
    <n v="-356.15999999999985"/>
  </r>
  <r>
    <s v="QUICK"/>
    <s v="Bensaïd SA"/>
    <x v="27"/>
    <x v="8"/>
    <n v="2"/>
    <x v="5"/>
    <n v="10745"/>
    <x v="321"/>
    <d v="2013-03-24T00:00:00"/>
    <x v="289"/>
    <n v="4"/>
    <x v="6"/>
    <n v="72"/>
    <s v="Mozzarella di Giovanni"/>
    <n v="174"/>
    <n v="81"/>
    <n v="14094"/>
    <n v="0.13"/>
    <n v="12261.78"/>
    <n v="61.308900000000001"/>
    <n v="1832.2199999999993"/>
  </r>
  <r>
    <s v="WARTH"/>
    <s v="Wartian Herkku"/>
    <x v="32"/>
    <x v="16"/>
    <n v="2"/>
    <x v="5"/>
    <n v="10750"/>
    <x v="321"/>
    <d v="2013-04-05T00:00:00"/>
    <x v="294"/>
    <n v="8"/>
    <x v="3"/>
    <n v="45"/>
    <s v="Røgede sild"/>
    <n v="47.5"/>
    <n v="65"/>
    <n v="3087.5"/>
    <n v="0.14000000000000001"/>
    <n v="2655.25"/>
    <n v="26.552499999999998"/>
    <n v="432.25"/>
  </r>
  <r>
    <s v="ANTON"/>
    <s v="Antonio Moreno Taquería"/>
    <x v="4"/>
    <x v="3"/>
    <n v="5"/>
    <x v="1"/>
    <n v="10535"/>
    <x v="322"/>
    <d v="2013-04-04T00:00:00"/>
    <x v="295"/>
    <n v="4"/>
    <x v="6"/>
    <n v="59"/>
    <s v="Raclette Courdavault"/>
    <n v="275"/>
    <n v="12"/>
    <n v="3300"/>
    <n v="-0.01"/>
    <n v="3333"/>
    <n v="53.328000000000003"/>
    <n v="-33"/>
  </r>
  <r>
    <s v="LEHMS"/>
    <s v="El Khartouri SA"/>
    <x v="20"/>
    <x v="8"/>
    <n v="3"/>
    <x v="6"/>
    <n v="10592"/>
    <x v="322"/>
    <d v="2013-04-02T00:00:00"/>
    <x v="296"/>
    <n v="2"/>
    <x v="2"/>
    <n v="15"/>
    <s v="Genen Shouyu"/>
    <n v="77.5"/>
    <n v="83"/>
    <n v="6432.5"/>
    <n v="0.16"/>
    <n v="5403.3"/>
    <n v="178.30889999999999"/>
    <n v="1029.1999999999998"/>
  </r>
  <r>
    <s v="QUEEN"/>
    <s v="Queen Cozinha"/>
    <x v="14"/>
    <x v="7"/>
    <n v="6"/>
    <x v="7"/>
    <n v="10704"/>
    <x v="322"/>
    <d v="2013-03-26T00:00:00"/>
    <x v="284"/>
    <n v="3"/>
    <x v="1"/>
    <n v="48"/>
    <s v="Chocolade"/>
    <n v="63.75"/>
    <n v="65"/>
    <n v="4143.75"/>
    <n v="0.08"/>
    <n v="3812.25"/>
    <n v="118.17975"/>
    <n v="331.5"/>
  </r>
  <r>
    <s v="GOURL"/>
    <s v="Gourmet Lanchonetes"/>
    <x v="55"/>
    <x v="7"/>
    <n v="5"/>
    <x v="1"/>
    <n v="10652"/>
    <x v="323"/>
    <d v="2013-03-25T00:00:00"/>
    <x v="285"/>
    <n v="8"/>
    <x v="3"/>
    <n v="30"/>
    <s v="Nord-Ost Matjeshering"/>
    <n v="129.44999999999999"/>
    <n v="24"/>
    <n v="3106.7999999999997"/>
    <n v="0.19"/>
    <n v="2516.5079999999998"/>
    <n v="57.87968399999999"/>
    <n v="590.29199999999992"/>
  </r>
  <r>
    <s v="ANTON"/>
    <s v="Antonio Moreno Taquería"/>
    <x v="4"/>
    <x v="3"/>
    <n v="7"/>
    <x v="0"/>
    <n v="10677"/>
    <x v="323"/>
    <d v="2013-03-31T00:00:00"/>
    <x v="297"/>
    <n v="3"/>
    <x v="1"/>
    <n v="26"/>
    <s v="Gumbär Gummibärchen"/>
    <n v="156.15"/>
    <n v="83"/>
    <n v="12960.45"/>
    <n v="0.04"/>
    <n v="12442.032000000001"/>
    <n v="62.210160000000002"/>
    <n v="518.41799999999967"/>
  </r>
  <r>
    <s v="HUNGO"/>
    <s v="Hungry Owl All-Night Grocers"/>
    <x v="23"/>
    <x v="11"/>
    <n v="6"/>
    <x v="7"/>
    <n v="10701"/>
    <x v="323"/>
    <d v="2013-04-02T00:00:00"/>
    <x v="297"/>
    <n v="4"/>
    <x v="6"/>
    <n v="59"/>
    <s v="Raclette Courdavault"/>
    <n v="275"/>
    <n v="70"/>
    <n v="19250"/>
    <n v="0.15"/>
    <n v="16362.5"/>
    <n v="310.88749999999999"/>
    <n v="2887.5"/>
  </r>
  <r>
    <s v="LAZYK"/>
    <s v="Lazy K Kountry Store"/>
    <x v="12"/>
    <x v="0"/>
    <n v="7"/>
    <x v="0"/>
    <n v="10482"/>
    <x v="324"/>
    <d v="2013-03-28T00:00:00"/>
    <x v="289"/>
    <n v="8"/>
    <x v="3"/>
    <n v="40"/>
    <s v="Boston Crab Meat"/>
    <n v="73.5"/>
    <n v="47"/>
    <n v="3454.5"/>
    <n v="0.03"/>
    <n v="3350.8649999999998"/>
    <n v="3.3508649999999998"/>
    <n v="103.63500000000022"/>
  </r>
  <r>
    <s v="RICSU"/>
    <s v="Richter Supermarkt"/>
    <x v="36"/>
    <x v="12"/>
    <n v="3"/>
    <x v="6"/>
    <n v="10751"/>
    <x v="324"/>
    <d v="2013-03-31T00:00:00"/>
    <x v="291"/>
    <n v="8"/>
    <x v="3"/>
    <n v="30"/>
    <s v="Nord-Ost Matjeshering"/>
    <n v="129.44999999999999"/>
    <n v="99"/>
    <n v="12815.55"/>
    <n v="0.08"/>
    <n v="11790.306"/>
    <n v="58.951529999999998"/>
    <n v="1025.2439999999988"/>
  </r>
  <r>
    <s v="SUPRD"/>
    <s v="Suprêmes délices"/>
    <x v="5"/>
    <x v="4"/>
    <n v="1"/>
    <x v="2"/>
    <n v="10846"/>
    <x v="324"/>
    <d v="2013-04-09T00:00:00"/>
    <x v="294"/>
    <n v="2"/>
    <x v="2"/>
    <n v="4"/>
    <s v="Chef Anton's Cajun Seasoning"/>
    <n v="110"/>
    <n v="83"/>
    <n v="9130"/>
    <n v="0.06"/>
    <n v="8582.1999999999989"/>
    <n v="25.746599999999997"/>
    <n v="547.80000000000109"/>
  </r>
  <r>
    <s v="WHITC"/>
    <s v="White Clover Markets"/>
    <x v="0"/>
    <x v="0"/>
    <n v="5"/>
    <x v="1"/>
    <n v="10861"/>
    <x v="324"/>
    <d v="2013-03-22T00:00:00"/>
    <x v="277"/>
    <n v="3"/>
    <x v="1"/>
    <n v="62"/>
    <s v="Tarte au sucre"/>
    <n v="246.5"/>
    <n v="61"/>
    <n v="15036.5"/>
    <n v="0.09"/>
    <n v="13683.215"/>
    <n v="136.83214999999998"/>
    <n v="1353.2849999999999"/>
  </r>
  <r>
    <s v="GODOS"/>
    <s v="Godos Cocina Típica"/>
    <x v="38"/>
    <x v="17"/>
    <n v="3"/>
    <x v="6"/>
    <n v="10911"/>
    <x v="324"/>
    <d v="2013-03-29T00:00:00"/>
    <x v="288"/>
    <n v="1"/>
    <x v="0"/>
    <n v="67"/>
    <s v="Laughing Lumberjack Lager"/>
    <n v="70"/>
    <n v="84"/>
    <n v="5880"/>
    <n v="0.13"/>
    <n v="5115.6000000000004"/>
    <n v="153.46799999999999"/>
    <n v="764.39999999999964"/>
  </r>
  <r>
    <s v="FURIB"/>
    <s v="Furia Bacalhau e Frutos do Mar"/>
    <x v="7"/>
    <x v="6"/>
    <n v="5"/>
    <x v="1"/>
    <n v="10551"/>
    <x v="325"/>
    <d v="2013-03-26T00:00:00"/>
    <x v="278"/>
    <n v="2"/>
    <x v="2"/>
    <n v="44"/>
    <s v="Gula Malacca"/>
    <n v="97.25"/>
    <n v="33"/>
    <n v="3209.25"/>
    <n v="0.1"/>
    <n v="2888.3250000000003"/>
    <n v="101.09137500000001"/>
    <n v="320.92499999999973"/>
  </r>
  <r>
    <s v="WARTH"/>
    <s v="Wartian Herkku"/>
    <x v="32"/>
    <x v="16"/>
    <n v="1"/>
    <x v="2"/>
    <n v="10553"/>
    <x v="325"/>
    <d v="2013-04-06T00:00:00"/>
    <x v="291"/>
    <n v="5"/>
    <x v="4"/>
    <n v="22"/>
    <s v="Gustaf's Knäckebröd"/>
    <n v="105"/>
    <n v="16"/>
    <n v="1680"/>
    <n v="0.05"/>
    <n v="1596"/>
    <n v="30.324000000000002"/>
    <n v="84"/>
  </r>
  <r>
    <s v="MEREP"/>
    <s v="Mère Paillarde"/>
    <x v="24"/>
    <x v="10"/>
    <n v="7"/>
    <x v="0"/>
    <n v="10605"/>
    <x v="325"/>
    <d v="2013-04-07T00:00:00"/>
    <x v="298"/>
    <n v="4"/>
    <x v="6"/>
    <n v="59"/>
    <s v="Raclette Courdavault"/>
    <n v="275"/>
    <n v="44"/>
    <n v="12100"/>
    <n v="0.11"/>
    <n v="10769"/>
    <n v="323.07"/>
    <n v="1331"/>
  </r>
  <r>
    <s v="SIMOB"/>
    <s v="Simons bistro"/>
    <x v="39"/>
    <x v="18"/>
    <n v="8"/>
    <x v="8"/>
    <n v="10642"/>
    <x v="325"/>
    <d v="2013-03-29T00:00:00"/>
    <x v="285"/>
    <n v="3"/>
    <x v="1"/>
    <n v="21"/>
    <s v="Sir Rodney's Scones"/>
    <n v="50"/>
    <n v="30"/>
    <n v="1500"/>
    <n v="0.09"/>
    <n v="1365"/>
    <n v="19.11"/>
    <n v="135"/>
  </r>
  <r>
    <s v="QUICK"/>
    <s v="Bensaïd SA"/>
    <x v="27"/>
    <x v="8"/>
    <n v="1"/>
    <x v="2"/>
    <n v="10865"/>
    <x v="325"/>
    <d v="2013-04-06T00:00:00"/>
    <x v="299"/>
    <n v="1"/>
    <x v="0"/>
    <n v="39"/>
    <s v="Chartreuse verte"/>
    <n v="90"/>
    <n v="97"/>
    <n v="8730"/>
    <n v="0.1"/>
    <n v="7857"/>
    <n v="267.13799999999998"/>
    <n v="873"/>
  </r>
  <r>
    <s v="REGGC"/>
    <s v="Reggiani Caseifici"/>
    <x v="41"/>
    <x v="19"/>
    <n v="1"/>
    <x v="2"/>
    <n v="10727"/>
    <x v="326"/>
    <d v="2013-03-24T00:00:00"/>
    <x v="278"/>
    <n v="6"/>
    <x v="7"/>
    <n v="17"/>
    <s v="Alice Mutton"/>
    <n v="195"/>
    <n v="67"/>
    <n v="13065"/>
    <n v="7.0000000000000007E-2"/>
    <n v="12150.449999999999"/>
    <n v="109.35404999999999"/>
    <n v="914.55000000000109"/>
  </r>
  <r>
    <s v="AROUT"/>
    <s v="Around the Horn"/>
    <x v="2"/>
    <x v="2"/>
    <n v="5"/>
    <x v="1"/>
    <n v="10920"/>
    <x v="326"/>
    <d v="2013-03-31T00:00:00"/>
    <x v="291"/>
    <n v="3"/>
    <x v="1"/>
    <n v="50"/>
    <s v="Valkoinen suklaa"/>
    <n v="81.25"/>
    <n v="71"/>
    <n v="5768.75"/>
    <n v="0.1"/>
    <n v="5191.875"/>
    <n v="166.14"/>
    <n v="576.875"/>
  </r>
  <r>
    <s v="SUPRD"/>
    <s v="Suprêmes délices"/>
    <x v="5"/>
    <x v="4"/>
    <n v="5"/>
    <x v="1"/>
    <n v="10930"/>
    <x v="326"/>
    <d v="2013-03-24T00:00:00"/>
    <x v="289"/>
    <n v="6"/>
    <x v="7"/>
    <n v="55"/>
    <s v="Pâté chinois"/>
    <n v="120"/>
    <n v="69"/>
    <n v="8280"/>
    <n v="0.08"/>
    <n v="7617.6"/>
    <n v="121.88160000000001"/>
    <n v="662.39999999999964"/>
  </r>
  <r>
    <s v="ISLAT"/>
    <s v="Island Trading"/>
    <x v="3"/>
    <x v="2"/>
    <n v="5"/>
    <x v="1"/>
    <n v="10674"/>
    <x v="327"/>
    <d v="2013-04-07T00:00:00"/>
    <x v="300"/>
    <n v="5"/>
    <x v="4"/>
    <n v="23"/>
    <s v="Tunnbröd"/>
    <n v="45"/>
    <n v="64"/>
    <n v="2880"/>
    <n v="0.17"/>
    <n v="2390.4"/>
    <n v="31.075200000000002"/>
    <n v="489.59999999999991"/>
  </r>
  <r>
    <s v="SUPRD"/>
    <s v="Suprêmes délices"/>
    <x v="5"/>
    <x v="4"/>
    <n v="5"/>
    <x v="1"/>
    <n v="10930"/>
    <x v="327"/>
    <d v="2013-04-02T00:00:00"/>
    <x v="293"/>
    <n v="3"/>
    <x v="1"/>
    <n v="27"/>
    <s v="Schoggi Schokolade"/>
    <n v="219.5"/>
    <n v="81"/>
    <n v="17779.5"/>
    <n v="0.1"/>
    <n v="16001.550000000001"/>
    <n v="32.003100000000003"/>
    <n v="1777.9499999999989"/>
  </r>
  <r>
    <s v="GREAL"/>
    <s v="Great Lakes Food Market"/>
    <x v="33"/>
    <x v="0"/>
    <n v="3"/>
    <x v="6"/>
    <n v="10936"/>
    <x v="327"/>
    <d v="2013-04-09T00:00:00"/>
    <x v="301"/>
    <n v="8"/>
    <x v="3"/>
    <n v="36"/>
    <s v="Inlagd Sill"/>
    <n v="95"/>
    <n v="62"/>
    <n v="5890"/>
    <n v="0.15"/>
    <n v="5006.5"/>
    <n v="65.084500000000006"/>
    <n v="883.5"/>
  </r>
  <r>
    <s v="SIMOB"/>
    <s v="Simons bistro"/>
    <x v="39"/>
    <x v="18"/>
    <n v="5"/>
    <x v="1"/>
    <n v="10802"/>
    <x v="328"/>
    <d v="2013-04-08T00:00:00"/>
    <x v="294"/>
    <n v="3"/>
    <x v="1"/>
    <n v="62"/>
    <s v="Tarte au sucre"/>
    <n v="246.5"/>
    <n v="81"/>
    <n v="19966.5"/>
    <n v="0.2"/>
    <n v="15973.2"/>
    <n v="543.08879999999999"/>
    <n v="3993.2999999999993"/>
  </r>
  <r>
    <s v="FAMIA"/>
    <s v="Familia Arquibaldo"/>
    <x v="14"/>
    <x v="7"/>
    <n v="5"/>
    <x v="1"/>
    <n v="10725"/>
    <x v="329"/>
    <d v="2013-03-30T00:00:00"/>
    <x v="296"/>
    <n v="6"/>
    <x v="7"/>
    <n v="55"/>
    <s v="Pâté chinois"/>
    <n v="120"/>
    <n v="25"/>
    <n v="3000"/>
    <n v="7.0000000000000007E-2"/>
    <n v="2790"/>
    <n v="72.540000000000006"/>
    <n v="210"/>
  </r>
  <r>
    <s v="HUNGO"/>
    <s v="Hungry Owl All-Night Grocers"/>
    <x v="23"/>
    <x v="11"/>
    <n v="3"/>
    <x v="6"/>
    <n v="10897"/>
    <x v="329"/>
    <d v="2013-04-15T00:00:00"/>
    <x v="302"/>
    <n v="8"/>
    <x v="3"/>
    <n v="30"/>
    <s v="Nord-Ost Matjeshering"/>
    <n v="129.44999999999999"/>
    <n v="98"/>
    <n v="12686.099999999999"/>
    <n v="0.17"/>
    <n v="10529.462999999998"/>
    <n v="221.11872299999996"/>
    <n v="2156.6370000000006"/>
  </r>
  <r>
    <s v="SAVEA"/>
    <s v="Save-a-lot Markets"/>
    <x v="25"/>
    <x v="0"/>
    <n v="7"/>
    <x v="0"/>
    <n v="10612"/>
    <x v="330"/>
    <d v="2013-04-08T00:00:00"/>
    <x v="303"/>
    <n v="3"/>
    <x v="1"/>
    <n v="49"/>
    <s v="Maxilaku"/>
    <n v="100"/>
    <n v="5"/>
    <n v="500"/>
    <n v="0.15"/>
    <n v="425"/>
    <n v="12.324999999999999"/>
    <n v="75"/>
  </r>
  <r>
    <s v="FRANS"/>
    <s v="Franchi S.p.A."/>
    <x v="56"/>
    <x v="19"/>
    <n v="3"/>
    <x v="6"/>
    <n v="10753"/>
    <x v="330"/>
    <d v="2013-04-07T00:00:00"/>
    <x v="295"/>
    <n v="8"/>
    <x v="3"/>
    <n v="45"/>
    <s v="Røgede sild"/>
    <n v="47.5"/>
    <n v="46"/>
    <n v="2185"/>
    <n v="0"/>
    <n v="2185"/>
    <n v="67.734999999999999"/>
    <n v="0"/>
  </r>
  <r>
    <s v="MORGK"/>
    <s v="Commerce oriental"/>
    <x v="44"/>
    <x v="8"/>
    <n v="3"/>
    <x v="6"/>
    <n v="10779"/>
    <x v="330"/>
    <d v="2013-04-14T00:00:00"/>
    <x v="300"/>
    <n v="3"/>
    <x v="1"/>
    <n v="16"/>
    <s v="Pavlova"/>
    <n v="87.25"/>
    <n v="26"/>
    <n v="2268.5"/>
    <n v="0.03"/>
    <n v="2200.4450000000002"/>
    <n v="26.405340000000002"/>
    <n v="68.054999999999836"/>
  </r>
  <r>
    <s v="LINOD"/>
    <s v="LINO-Delicateses"/>
    <x v="13"/>
    <x v="5"/>
    <n v="4"/>
    <x v="3"/>
    <n v="10811"/>
    <x v="330"/>
    <d v="2013-04-01T00:00:00"/>
    <x v="283"/>
    <n v="3"/>
    <x v="1"/>
    <n v="19"/>
    <s v="Teatime Chocolate Biscuits"/>
    <n v="46"/>
    <n v="32"/>
    <n v="1472"/>
    <n v="0.05"/>
    <n v="1398.3999999999999"/>
    <n v="4.1951999999999998"/>
    <n v="73.600000000000136"/>
  </r>
  <r>
    <s v="VICTE"/>
    <s v="Victuailles en stock"/>
    <x v="8"/>
    <x v="1"/>
    <n v="7"/>
    <x v="0"/>
    <n v="10546"/>
    <x v="331"/>
    <d v="2013-04-18T00:00:00"/>
    <x v="304"/>
    <n v="3"/>
    <x v="1"/>
    <n v="62"/>
    <s v="Tarte au sucre"/>
    <n v="246.5"/>
    <n v="13"/>
    <n v="3204.5"/>
    <n v="0.18"/>
    <n v="2627.69"/>
    <n v="81.458389999999994"/>
    <n v="576.80999999999995"/>
  </r>
  <r>
    <s v="KOENE"/>
    <s v="Belaid SAS"/>
    <x v="15"/>
    <x v="8"/>
    <n v="3"/>
    <x v="6"/>
    <n v="10817"/>
    <x v="331"/>
    <d v="2013-04-08T00:00:00"/>
    <x v="305"/>
    <n v="8"/>
    <x v="3"/>
    <n v="40"/>
    <s v="Boston Crab Meat"/>
    <n v="92"/>
    <n v="88"/>
    <n v="8096"/>
    <n v="0.03"/>
    <n v="7853.12"/>
    <n v="39.265599999999999"/>
    <n v="242.88000000000011"/>
  </r>
  <r>
    <s v="LEHMS"/>
    <s v="El Khartouri SA"/>
    <x v="20"/>
    <x v="8"/>
    <n v="3"/>
    <x v="6"/>
    <n v="10536"/>
    <x v="332"/>
    <d v="2013-04-08T00:00:00"/>
    <x v="301"/>
    <n v="4"/>
    <x v="6"/>
    <n v="60"/>
    <s v="Camembert Pierrot"/>
    <n v="170"/>
    <n v="28"/>
    <n v="4760"/>
    <n v="0.19"/>
    <n v="3855.6000000000004"/>
    <n v="50.122800000000005"/>
    <n v="904.39999999999964"/>
  </r>
  <r>
    <s v="SAVEA"/>
    <s v="Save-a-lot Markets"/>
    <x v="25"/>
    <x v="0"/>
    <n v="7"/>
    <x v="0"/>
    <n v="10612"/>
    <x v="332"/>
    <d v="2013-04-18T00:00:00"/>
    <x v="304"/>
    <n v="8"/>
    <x v="3"/>
    <n v="36"/>
    <s v="Inlagd Sill"/>
    <n v="95"/>
    <n v="63"/>
    <n v="5985"/>
    <n v="0.17"/>
    <n v="4967.55"/>
    <n v="59.610600000000005"/>
    <n v="1017.4499999999998"/>
  </r>
  <r>
    <s v="KOENE"/>
    <s v="Belaid SAS"/>
    <x v="15"/>
    <x v="8"/>
    <n v="3"/>
    <x v="6"/>
    <n v="10817"/>
    <x v="332"/>
    <d v="2013-04-04T00:00:00"/>
    <x v="291"/>
    <n v="3"/>
    <x v="1"/>
    <n v="26"/>
    <s v="Gumbär Gummibärchen"/>
    <n v="156.15"/>
    <n v="33"/>
    <n v="5152.95"/>
    <n v="0.13"/>
    <n v="4483.0664999999999"/>
    <n v="134.491995"/>
    <n v="669.88349999999991"/>
  </r>
  <r>
    <s v="LEHMS"/>
    <s v="El Khartouri SA"/>
    <x v="20"/>
    <x v="8"/>
    <n v="3"/>
    <x v="6"/>
    <n v="10536"/>
    <x v="333"/>
    <d v="2013-04-17T00:00:00"/>
    <x v="302"/>
    <n v="4"/>
    <x v="6"/>
    <n v="12"/>
    <s v="Queso Manchego La Pastora"/>
    <n v="190"/>
    <n v="59"/>
    <n v="11210"/>
    <n v="0.05"/>
    <n v="10649.5"/>
    <n v="117.14449999999999"/>
    <n v="560.5"/>
  </r>
  <r>
    <s v="KOENE"/>
    <s v="Belaid SAS"/>
    <x v="15"/>
    <x v="8"/>
    <n v="2"/>
    <x v="5"/>
    <n v="10799"/>
    <x v="333"/>
    <d v="2013-04-03T00:00:00"/>
    <x v="287"/>
    <n v="8"/>
    <x v="3"/>
    <n v="13"/>
    <s v="Konbu"/>
    <n v="30"/>
    <n v="9"/>
    <n v="270"/>
    <n v="0.05"/>
    <n v="256.5"/>
    <n v="1.2825"/>
    <n v="13.5"/>
  </r>
  <r>
    <s v="SUPRD"/>
    <s v="Suprêmes délices"/>
    <x v="5"/>
    <x v="4"/>
    <n v="6"/>
    <x v="7"/>
    <n v="10885"/>
    <x v="333"/>
    <d v="2013-04-18T00:00:00"/>
    <x v="304"/>
    <n v="1"/>
    <x v="0"/>
    <n v="2"/>
    <s v="Chang"/>
    <n v="95"/>
    <n v="17"/>
    <n v="1615"/>
    <n v="0.09"/>
    <n v="1469.65"/>
    <n v="35.271600000000007"/>
    <n v="145.34999999999991"/>
  </r>
  <r>
    <s v="WHITC"/>
    <s v="White Clover Markets"/>
    <x v="0"/>
    <x v="0"/>
    <n v="3"/>
    <x v="6"/>
    <n v="10904"/>
    <x v="333"/>
    <d v="2013-04-15T00:00:00"/>
    <x v="305"/>
    <n v="8"/>
    <x v="3"/>
    <n v="58"/>
    <s v="Escargots de Bourgogne"/>
    <n v="66.25"/>
    <n v="84"/>
    <n v="5565"/>
    <n v="7.0000000000000007E-2"/>
    <n v="5175.45"/>
    <n v="165.61439999999999"/>
    <n v="389.55000000000018"/>
  </r>
  <r>
    <s v="WHITC"/>
    <s v="White Clover Markets"/>
    <x v="0"/>
    <x v="0"/>
    <n v="3"/>
    <x v="6"/>
    <n v="10693"/>
    <x v="334"/>
    <d v="2013-04-15T00:00:00"/>
    <x v="305"/>
    <n v="8"/>
    <x v="3"/>
    <n v="73"/>
    <s v="Röd Kaviar"/>
    <n v="75"/>
    <n v="68"/>
    <n v="5100"/>
    <n v="0.02"/>
    <n v="4998"/>
    <n v="44.981999999999999"/>
    <n v="102"/>
  </r>
  <r>
    <s v="RICSU"/>
    <s v="Richter Supermarkt"/>
    <x v="36"/>
    <x v="12"/>
    <n v="3"/>
    <x v="6"/>
    <n v="10758"/>
    <x v="334"/>
    <d v="2013-04-03T00:00:00"/>
    <x v="288"/>
    <n v="3"/>
    <x v="1"/>
    <n v="26"/>
    <s v="Gumbär Gummibärchen"/>
    <n v="156.15"/>
    <n v="14"/>
    <n v="2186.1"/>
    <n v="7.0000000000000007E-2"/>
    <n v="2033.0729999999999"/>
    <n v="30.496094999999997"/>
    <n v="153.02700000000004"/>
  </r>
  <r>
    <s v="RANCH"/>
    <s v="Rancho grande"/>
    <x v="30"/>
    <x v="14"/>
    <n v="7"/>
    <x v="0"/>
    <n v="10916"/>
    <x v="334"/>
    <d v="2013-04-06T00:00:00"/>
    <x v="301"/>
    <n v="4"/>
    <x v="6"/>
    <n v="32"/>
    <s v="Mascarpone Fabioli"/>
    <n v="160"/>
    <n v="13"/>
    <n v="2080"/>
    <n v="0.05"/>
    <n v="1976"/>
    <n v="39.520000000000003"/>
    <n v="104"/>
  </r>
  <r>
    <s v="GREAL"/>
    <s v="Great Lakes Food Market"/>
    <x v="33"/>
    <x v="0"/>
    <n v="7"/>
    <x v="0"/>
    <n v="10616"/>
    <x v="335"/>
    <d v="2013-04-11T00:00:00"/>
    <x v="303"/>
    <n v="1"/>
    <x v="0"/>
    <n v="38"/>
    <s v="Côte de Blaye"/>
    <n v="1317.5"/>
    <n v="74"/>
    <n v="97495"/>
    <n v="0.1"/>
    <n v="87745.5"/>
    <n v="2895.6015000000002"/>
    <n v="9749.5"/>
  </r>
  <r>
    <s v="ANTON"/>
    <s v="Antonio Moreno Taquería"/>
    <x v="4"/>
    <x v="3"/>
    <n v="3"/>
    <x v="6"/>
    <n v="10682"/>
    <x v="335"/>
    <d v="2013-04-16T00:00:00"/>
    <x v="306"/>
    <n v="4"/>
    <x v="6"/>
    <n v="33"/>
    <s v="Geitost"/>
    <n v="12.5"/>
    <n v="13"/>
    <n v="162.5"/>
    <n v="0.11"/>
    <n v="144.625"/>
    <n v="2.6032500000000001"/>
    <n v="17.875"/>
  </r>
  <r>
    <s v="FOLKO"/>
    <s v="Folk och fä HB"/>
    <x v="35"/>
    <x v="15"/>
    <n v="6"/>
    <x v="7"/>
    <n v="10703"/>
    <x v="335"/>
    <d v="2013-04-14T00:00:00"/>
    <x v="302"/>
    <n v="1"/>
    <x v="0"/>
    <n v="2"/>
    <s v="Chang"/>
    <n v="95"/>
    <n v="91"/>
    <n v="8645"/>
    <n v="0.12"/>
    <n v="7607.6"/>
    <n v="159.75960000000001"/>
    <n v="1037.3999999999996"/>
  </r>
  <r>
    <s v="EASTC"/>
    <s v="Eastern Connection"/>
    <x v="2"/>
    <x v="2"/>
    <n v="5"/>
    <x v="1"/>
    <n v="10726"/>
    <x v="335"/>
    <d v="2013-04-10T00:00:00"/>
    <x v="299"/>
    <n v="4"/>
    <x v="6"/>
    <n v="11"/>
    <s v="Queso Cabrales"/>
    <n v="105"/>
    <n v="14"/>
    <n v="1470"/>
    <n v="0.05"/>
    <n v="1396.5"/>
    <n v="40.4985"/>
    <n v="73.5"/>
  </r>
  <r>
    <s v="BERGS"/>
    <s v="Berglunds snabbköp"/>
    <x v="31"/>
    <x v="15"/>
    <n v="3"/>
    <x v="6"/>
    <n v="10924"/>
    <x v="335"/>
    <d v="2013-04-07T00:00:00"/>
    <x v="295"/>
    <n v="7"/>
    <x v="5"/>
    <n v="28"/>
    <s v="Rössle Sauerkraut"/>
    <n v="228"/>
    <n v="46"/>
    <n v="10488"/>
    <n v="0.16"/>
    <n v="8809.92"/>
    <n v="105.71904000000001"/>
    <n v="1678.08"/>
  </r>
  <r>
    <s v="BLONP"/>
    <s v="Blondel père et fils"/>
    <x v="40"/>
    <x v="1"/>
    <n v="5"/>
    <x v="1"/>
    <n v="10584"/>
    <x v="336"/>
    <d v="2013-04-09T00:00:00"/>
    <x v="300"/>
    <n v="4"/>
    <x v="6"/>
    <n v="31"/>
    <s v="Gorgonzola Telino"/>
    <n v="62.5"/>
    <n v="53"/>
    <n v="3312.5"/>
    <n v="0.04"/>
    <n v="3180"/>
    <n v="41.34"/>
    <n v="132.5"/>
  </r>
  <r>
    <s v="TORTU"/>
    <s v="Tortuga Restaurante"/>
    <x v="4"/>
    <x v="3"/>
    <n v="1"/>
    <x v="2"/>
    <n v="10676"/>
    <x v="336"/>
    <d v="2013-04-16T00:00:00"/>
    <x v="307"/>
    <n v="8"/>
    <x v="3"/>
    <n v="10"/>
    <s v="Ikura"/>
    <n v="155"/>
    <n v="12"/>
    <n v="1860"/>
    <n v="0.04"/>
    <n v="1785.6"/>
    <n v="39.283199999999994"/>
    <n v="74.400000000000091"/>
  </r>
  <r>
    <s v="LETSS"/>
    <s v="Let's Stop N Shop"/>
    <x v="45"/>
    <x v="0"/>
    <n v="4"/>
    <x v="3"/>
    <n v="10719"/>
    <x v="336"/>
    <d v="2013-04-08T00:00:00"/>
    <x v="299"/>
    <n v="8"/>
    <x v="3"/>
    <n v="30"/>
    <s v="Nord-Ost Matjeshering"/>
    <n v="129.44999999999999"/>
    <n v="21"/>
    <n v="2718.45"/>
    <n v="0.03"/>
    <n v="2636.8964999999998"/>
    <n v="39.553447499999997"/>
    <n v="81.553499999999985"/>
  </r>
  <r>
    <s v="CHOPS"/>
    <s v="Chop-suey Chinese"/>
    <x v="28"/>
    <x v="12"/>
    <n v="8"/>
    <x v="8"/>
    <n v="10731"/>
    <x v="336"/>
    <d v="2013-04-03T00:00:00"/>
    <x v="293"/>
    <n v="7"/>
    <x v="5"/>
    <n v="51"/>
    <s v="Manjimup Dried Apples"/>
    <n v="265"/>
    <n v="16"/>
    <n v="4240"/>
    <n v="7.0000000000000007E-2"/>
    <n v="3943.2"/>
    <n v="51.261600000000001"/>
    <n v="296.80000000000018"/>
  </r>
  <r>
    <s v="FOLIG"/>
    <s v="Folies gourmandes"/>
    <x v="10"/>
    <x v="1"/>
    <n v="7"/>
    <x v="0"/>
    <n v="10789"/>
    <x v="336"/>
    <d v="2013-04-06T00:00:00"/>
    <x v="294"/>
    <n v="8"/>
    <x v="3"/>
    <n v="18"/>
    <s v="Carnarvon Tigers"/>
    <n v="312.5"/>
    <n v="77"/>
    <n v="24062.5"/>
    <n v="0"/>
    <n v="24062.5"/>
    <n v="0"/>
    <n v="0"/>
  </r>
  <r>
    <s v="VAFFE"/>
    <s v="Vaffeljernet"/>
    <x v="47"/>
    <x v="18"/>
    <n v="3"/>
    <x v="6"/>
    <n v="10769"/>
    <x v="337"/>
    <d v="2013-04-20T00:00:00"/>
    <x v="308"/>
    <n v="2"/>
    <x v="2"/>
    <n v="61"/>
    <s v="Sirop d'érable"/>
    <n v="142.5"/>
    <n v="7"/>
    <n v="997.5"/>
    <n v="0.18"/>
    <n v="817.95"/>
    <n v="15.54105"/>
    <n v="179.54999999999995"/>
  </r>
  <r>
    <s v="RICSU"/>
    <s v="Richter Supermarkt"/>
    <x v="36"/>
    <x v="12"/>
    <n v="5"/>
    <x v="1"/>
    <n v="10931"/>
    <x v="337"/>
    <d v="2013-04-04T00:00:00"/>
    <x v="287"/>
    <n v="5"/>
    <x v="4"/>
    <n v="57"/>
    <s v="Ravioli Angelo"/>
    <n v="97.5"/>
    <n v="83"/>
    <n v="8092.5"/>
    <n v="0.13"/>
    <n v="7040.4750000000004"/>
    <n v="211.21424999999999"/>
    <n v="1052.0249999999996"/>
  </r>
  <r>
    <s v="LINOD"/>
    <s v="LINO-Delicateses"/>
    <x v="13"/>
    <x v="5"/>
    <n v="5"/>
    <x v="1"/>
    <n v="10485"/>
    <x v="338"/>
    <d v="2013-04-09T00:00:00"/>
    <x v="303"/>
    <n v="1"/>
    <x v="0"/>
    <n v="70"/>
    <s v="Outback Lager"/>
    <n v="60"/>
    <n v="38"/>
    <n v="2280"/>
    <n v="0.11"/>
    <n v="2029.2"/>
    <n v="8.1167999999999996"/>
    <n v="250.79999999999995"/>
  </r>
  <r>
    <s v="KOENE"/>
    <s v="Belaid SAS"/>
    <x v="15"/>
    <x v="8"/>
    <n v="2"/>
    <x v="5"/>
    <n v="10506"/>
    <x v="338"/>
    <d v="2013-04-13T00:00:00"/>
    <x v="302"/>
    <n v="3"/>
    <x v="1"/>
    <n v="25"/>
    <s v="NuNuCa Nuß-Nougat-Creme"/>
    <n v="70"/>
    <n v="93"/>
    <n v="6510"/>
    <n v="0.08"/>
    <n v="5989.2"/>
    <n v="83.848799999999997"/>
    <n v="520.80000000000018"/>
  </r>
  <r>
    <s v="TRADH"/>
    <s v="Tradição Hipermercados"/>
    <x v="14"/>
    <x v="7"/>
    <n v="3"/>
    <x v="6"/>
    <n v="10839"/>
    <x v="338"/>
    <d v="2013-04-08T00:00:00"/>
    <x v="301"/>
    <n v="4"/>
    <x v="6"/>
    <n v="72"/>
    <s v="Mozzarella di Giovanni"/>
    <n v="174"/>
    <n v="77"/>
    <n v="13398"/>
    <n v="0.11"/>
    <n v="11924.22"/>
    <n v="417.34769999999997"/>
    <n v="1473.7800000000007"/>
  </r>
  <r>
    <s v="ERNSH"/>
    <s v="Ernst Handel"/>
    <x v="26"/>
    <x v="9"/>
    <n v="6"/>
    <x v="7"/>
    <n v="10764"/>
    <x v="339"/>
    <d v="2013-04-10T00:00:00"/>
    <x v="294"/>
    <n v="1"/>
    <x v="0"/>
    <n v="39"/>
    <s v="Chartreuse verte"/>
    <n v="90"/>
    <n v="1"/>
    <n v="90"/>
    <n v="0.2"/>
    <n v="72"/>
    <n v="2.016"/>
    <n v="18"/>
  </r>
  <r>
    <s v="RATTC"/>
    <s v="Rattlesnake Canyon Grocery"/>
    <x v="9"/>
    <x v="0"/>
    <n v="2"/>
    <x v="5"/>
    <n v="10889"/>
    <x v="339"/>
    <d v="2013-04-06T00:00:00"/>
    <x v="303"/>
    <n v="1"/>
    <x v="0"/>
    <n v="38"/>
    <s v="Côte de Blaye"/>
    <n v="1317.5"/>
    <n v="93"/>
    <n v="122527.5"/>
    <n v="0.09"/>
    <n v="111500.02500000001"/>
    <n v="1449.5003250000002"/>
    <n v="11027.474999999991"/>
  </r>
  <r>
    <s v="RANCH"/>
    <s v="Rancho grande"/>
    <x v="30"/>
    <x v="14"/>
    <n v="7"/>
    <x v="0"/>
    <n v="10916"/>
    <x v="339"/>
    <d v="2013-04-12T00:00:00"/>
    <x v="300"/>
    <n v="3"/>
    <x v="1"/>
    <n v="16"/>
    <s v="Pavlova"/>
    <n v="87.25"/>
    <n v="17"/>
    <n v="1483.25"/>
    <n v="0.04"/>
    <n v="1423.9199999999998"/>
    <n v="22.782719999999998"/>
    <n v="59.330000000000155"/>
  </r>
  <r>
    <s v="RATTC"/>
    <s v="Rattlesnake Canyon Grocery"/>
    <x v="9"/>
    <x v="0"/>
    <n v="4"/>
    <x v="3"/>
    <n v="10852"/>
    <x v="340"/>
    <d v="2013-04-21T00:00:00"/>
    <x v="308"/>
    <n v="3"/>
    <x v="1"/>
    <n v="62"/>
    <s v="Tarte au sucre"/>
    <n v="246.5"/>
    <n v="49"/>
    <n v="12078.5"/>
    <n v="0.14000000000000001"/>
    <n v="10387.51"/>
    <n v="83.100080000000005"/>
    <n v="1690.9899999999998"/>
  </r>
  <r>
    <s v="LINOD"/>
    <s v="LINO-Delicateses"/>
    <x v="13"/>
    <x v="5"/>
    <n v="1"/>
    <x v="2"/>
    <n v="10919"/>
    <x v="340"/>
    <d v="2013-04-23T00:00:00"/>
    <x v="309"/>
    <n v="3"/>
    <x v="1"/>
    <n v="25"/>
    <s v="NuNuCa Nuß-Nougat-Creme"/>
    <n v="70"/>
    <n v="30"/>
    <n v="2100"/>
    <n v="0.06"/>
    <n v="1974"/>
    <n v="21.713999999999999"/>
    <n v="126"/>
  </r>
  <r>
    <s v="RICAR"/>
    <s v="Ricardo Adocicados"/>
    <x v="11"/>
    <x v="7"/>
    <n v="9"/>
    <x v="4"/>
    <n v="10648"/>
    <x v="341"/>
    <d v="2013-04-16T00:00:00"/>
    <x v="302"/>
    <n v="1"/>
    <x v="0"/>
    <n v="24"/>
    <s v="Guaraná Fantástica"/>
    <n v="22.5"/>
    <n v="2"/>
    <n v="45"/>
    <n v="0.03"/>
    <n v="43.65"/>
    <n v="1.5277499999999999"/>
    <n v="1.3500000000000014"/>
  </r>
  <r>
    <s v="BERGS"/>
    <s v="Berglunds snabbköp"/>
    <x v="31"/>
    <x v="15"/>
    <n v="7"/>
    <x v="0"/>
    <n v="10733"/>
    <x v="341"/>
    <d v="2013-04-20T00:00:00"/>
    <x v="306"/>
    <n v="7"/>
    <x v="5"/>
    <n v="14"/>
    <s v="Tofu"/>
    <n v="116.25"/>
    <n v="43"/>
    <n v="4998.75"/>
    <n v="-0.02"/>
    <n v="5098.7250000000004"/>
    <n v="101.97450000000001"/>
    <n v="-99.975000000000364"/>
  </r>
  <r>
    <s v="BONAP"/>
    <s v="Bon app'"/>
    <x v="1"/>
    <x v="1"/>
    <n v="2"/>
    <x v="5"/>
    <n v="10871"/>
    <x v="341"/>
    <d v="2013-04-21T00:00:00"/>
    <x v="310"/>
    <n v="2"/>
    <x v="2"/>
    <n v="6"/>
    <s v="Grandma's Boysenberry Spread"/>
    <n v="125"/>
    <n v="61"/>
    <n v="7625"/>
    <n v="0.03"/>
    <n v="7396.25"/>
    <n v="162.7175"/>
    <n v="228.75"/>
  </r>
  <r>
    <s v="BONAP"/>
    <s v="Bon app'"/>
    <x v="1"/>
    <x v="1"/>
    <n v="4"/>
    <x v="3"/>
    <n v="10932"/>
    <x v="341"/>
    <d v="2013-04-20T00:00:00"/>
    <x v="311"/>
    <n v="3"/>
    <x v="1"/>
    <n v="62"/>
    <s v="Tarte au sucre"/>
    <n v="246.5"/>
    <n v="5"/>
    <n v="1232.5"/>
    <n v="0.13"/>
    <n v="1072.2750000000001"/>
    <n v="5.3613749999999998"/>
    <n v="160.22499999999991"/>
  </r>
  <r>
    <s v="BOTTM"/>
    <s v="Bottom-Dollar Markets"/>
    <x v="17"/>
    <x v="10"/>
    <n v="3"/>
    <x v="6"/>
    <n v="10492"/>
    <x v="342"/>
    <d v="2013-04-12T00:00:00"/>
    <x v="302"/>
    <n v="5"/>
    <x v="4"/>
    <n v="42"/>
    <s v="Singaporean Hokkien Fried Mee"/>
    <n v="56"/>
    <n v="75"/>
    <n v="4200"/>
    <n v="0.16"/>
    <n v="3528"/>
    <n v="24.696000000000002"/>
    <n v="672"/>
  </r>
  <r>
    <s v="LETSS"/>
    <s v="Let's Stop N Shop"/>
    <x v="45"/>
    <x v="0"/>
    <n v="7"/>
    <x v="0"/>
    <n v="10579"/>
    <x v="343"/>
    <d v="2013-04-12T00:00:00"/>
    <x v="305"/>
    <n v="2"/>
    <x v="2"/>
    <n v="15"/>
    <s v="Genen Shouyu"/>
    <n v="77.5"/>
    <n v="64"/>
    <n v="4960"/>
    <n v="0.09"/>
    <n v="4513.6000000000004"/>
    <n v="135.40799999999999"/>
    <n v="446.39999999999964"/>
  </r>
  <r>
    <s v="OTTIK"/>
    <s v="Exotic Products"/>
    <x v="20"/>
    <x v="8"/>
    <n v="5"/>
    <x v="1"/>
    <n v="10766"/>
    <x v="343"/>
    <d v="2013-04-26T00:00:00"/>
    <x v="312"/>
    <n v="1"/>
    <x v="0"/>
    <n v="2"/>
    <s v="Chang"/>
    <n v="95"/>
    <n v="69"/>
    <n v="6555"/>
    <n v="7.0000000000000007E-2"/>
    <n v="6096.15"/>
    <n v="152.40375"/>
    <n v="458.85000000000036"/>
  </r>
  <r>
    <s v="LEHMS"/>
    <s v="El Khartouri SA"/>
    <x v="20"/>
    <x v="8"/>
    <n v="2"/>
    <x v="5"/>
    <n v="10557"/>
    <x v="344"/>
    <d v="2013-04-16T00:00:00"/>
    <x v="307"/>
    <n v="1"/>
    <x v="0"/>
    <n v="75"/>
    <s v="Rhönbräu Klosterbier"/>
    <n v="38.75"/>
    <n v="66"/>
    <n v="2557.5"/>
    <n v="0.15"/>
    <n v="2173.875"/>
    <n v="47.825249999999997"/>
    <n v="383.625"/>
  </r>
  <r>
    <s v="SAVEA"/>
    <s v="Save-a-lot Markets"/>
    <x v="25"/>
    <x v="0"/>
    <n v="3"/>
    <x v="6"/>
    <n v="10700"/>
    <x v="344"/>
    <d v="2013-04-20T00:00:00"/>
    <x v="313"/>
    <n v="4"/>
    <x v="6"/>
    <n v="71"/>
    <s v="Fløtemysost"/>
    <n v="107.5"/>
    <n v="31"/>
    <n v="3332.5"/>
    <n v="0.05"/>
    <n v="3165.875"/>
    <n v="60.151625000000003"/>
    <n v="166.625"/>
  </r>
  <r>
    <s v="SAVEA"/>
    <s v="Save-a-lot Markets"/>
    <x v="25"/>
    <x v="0"/>
    <n v="7"/>
    <x v="0"/>
    <n v="10713"/>
    <x v="344"/>
    <d v="2013-04-23T00:00:00"/>
    <x v="310"/>
    <n v="8"/>
    <x v="3"/>
    <n v="46"/>
    <s v="Spegesild"/>
    <n v="60"/>
    <n v="58"/>
    <n v="3480"/>
    <n v="0.05"/>
    <n v="3306"/>
    <n v="82.65"/>
    <n v="174"/>
  </r>
  <r>
    <s v="BOTTM"/>
    <s v="Bottom-Dollar Markets"/>
    <x v="17"/>
    <x v="10"/>
    <n v="3"/>
    <x v="6"/>
    <n v="10742"/>
    <x v="344"/>
    <d v="2013-04-15T00:00:00"/>
    <x v="302"/>
    <n v="4"/>
    <x v="6"/>
    <n v="72"/>
    <s v="Mozzarella di Giovanni"/>
    <n v="174"/>
    <n v="73"/>
    <n v="12702"/>
    <n v="0.02"/>
    <n v="12447.96"/>
    <n v="174.27144000000001"/>
    <n v="254.04000000000087"/>
  </r>
  <r>
    <s v="FOLKO"/>
    <s v="Folk och fä HB"/>
    <x v="35"/>
    <x v="15"/>
    <n v="7"/>
    <x v="0"/>
    <n v="10902"/>
    <x v="344"/>
    <d v="2013-04-15T00:00:00"/>
    <x v="300"/>
    <n v="6"/>
    <x v="7"/>
    <n v="55"/>
    <s v="Pâté chinois"/>
    <n v="120"/>
    <n v="72"/>
    <n v="8640"/>
    <n v="0.06"/>
    <n v="8121.5999999999995"/>
    <n v="276.13439999999997"/>
    <n v="518.40000000000055"/>
  </r>
  <r>
    <s v="CACTU"/>
    <s v="Cactus Comidas para llevar"/>
    <x v="30"/>
    <x v="14"/>
    <n v="4"/>
    <x v="3"/>
    <n v="10521"/>
    <x v="345"/>
    <d v="2013-04-22T00:00:00"/>
    <x v="314"/>
    <n v="1"/>
    <x v="0"/>
    <n v="35"/>
    <s v="Steeleye Stout"/>
    <n v="90"/>
    <n v="47"/>
    <n v="4230"/>
    <n v="0.18"/>
    <n v="3468.6000000000004"/>
    <n v="13.874400000000001"/>
    <n v="761.39999999999964"/>
  </r>
  <r>
    <s v="LEHMS"/>
    <s v="El Khartouri SA"/>
    <x v="20"/>
    <x v="8"/>
    <n v="3"/>
    <x v="6"/>
    <n v="10536"/>
    <x v="345"/>
    <d v="2013-04-30T00:00:00"/>
    <x v="315"/>
    <n v="4"/>
    <x v="6"/>
    <n v="31"/>
    <s v="Gorgonzola Telino"/>
    <n v="62.5"/>
    <n v="27"/>
    <n v="1687.5"/>
    <n v="0.05"/>
    <n v="1603.125"/>
    <n v="11.221875000000001"/>
    <n v="84.375"/>
  </r>
  <r>
    <s v="BERGS"/>
    <s v="Berglunds snabbköp"/>
    <x v="31"/>
    <x v="15"/>
    <n v="9"/>
    <x v="4"/>
    <n v="10866"/>
    <x v="345"/>
    <d v="2013-04-14T00:00:00"/>
    <x v="302"/>
    <n v="8"/>
    <x v="3"/>
    <n v="30"/>
    <s v="Nord-Ost Matjeshering"/>
    <n v="129.44999999999999"/>
    <n v="34"/>
    <n v="4401.2999999999993"/>
    <n v="0.09"/>
    <n v="4005.1829999999995"/>
    <n v="104.13475799999999"/>
    <n v="396.11699999999973"/>
  </r>
  <r>
    <s v="RICAR"/>
    <s v="Ricardo Adocicados"/>
    <x v="11"/>
    <x v="7"/>
    <n v="7"/>
    <x v="0"/>
    <n v="10877"/>
    <x v="345"/>
    <d v="2013-05-02T00:00:00"/>
    <x v="316"/>
    <n v="3"/>
    <x v="1"/>
    <n v="16"/>
    <s v="Pavlova"/>
    <n v="87.25"/>
    <n v="29"/>
    <n v="2530.25"/>
    <n v="0.18"/>
    <n v="2074.8050000000003"/>
    <n v="60.169345000000007"/>
    <n v="455.44499999999971"/>
  </r>
  <r>
    <s v="ERNSH"/>
    <s v="Ernst Handel"/>
    <x v="26"/>
    <x v="9"/>
    <n v="3"/>
    <x v="6"/>
    <n v="10514"/>
    <x v="346"/>
    <d v="2013-04-24T00:00:00"/>
    <x v="310"/>
    <n v="3"/>
    <x v="1"/>
    <n v="20"/>
    <s v="Sir Rodney's Marmalade"/>
    <n v="405"/>
    <n v="7"/>
    <n v="2835"/>
    <n v="0.05"/>
    <n v="2693.25"/>
    <n v="75.411000000000001"/>
    <n v="141.75"/>
  </r>
  <r>
    <s v="PICCO"/>
    <s v="Piccolo und mehr"/>
    <x v="16"/>
    <x v="9"/>
    <n v="6"/>
    <x v="7"/>
    <n v="10747"/>
    <x v="346"/>
    <d v="2013-04-30T00:00:00"/>
    <x v="317"/>
    <n v="4"/>
    <x v="6"/>
    <n v="69"/>
    <s v="Gudbrandsdalsost"/>
    <n v="180"/>
    <n v="50"/>
    <n v="9000"/>
    <n v="7.0000000000000007E-2"/>
    <n v="8370"/>
    <n v="50.22"/>
    <n v="630"/>
  </r>
  <r>
    <s v="WELLI"/>
    <s v="Wellington Importadora"/>
    <x v="46"/>
    <x v="7"/>
    <n v="5"/>
    <x v="1"/>
    <n v="10803"/>
    <x v="347"/>
    <d v="2013-04-23T00:00:00"/>
    <x v="312"/>
    <n v="3"/>
    <x v="1"/>
    <n v="19"/>
    <s v="Teatime Chocolate Biscuits"/>
    <n v="46"/>
    <n v="21"/>
    <n v="966"/>
    <n v="0.14000000000000001"/>
    <n v="830.76"/>
    <n v="19.938239999999997"/>
    <n v="135.24"/>
  </r>
  <r>
    <s v="ERNSH"/>
    <s v="Ernst Handel"/>
    <x v="26"/>
    <x v="9"/>
    <n v="8"/>
    <x v="8"/>
    <n v="10836"/>
    <x v="348"/>
    <d v="2013-04-28T00:00:00"/>
    <x v="318"/>
    <n v="4"/>
    <x v="6"/>
    <n v="60"/>
    <s v="Camembert Pierrot"/>
    <n v="170"/>
    <n v="100"/>
    <n v="17000"/>
    <n v="0.02"/>
    <n v="16660"/>
    <n v="16.66"/>
    <n v="340"/>
  </r>
  <r>
    <s v="ANTON"/>
    <s v="Antonio Moreno Taquería"/>
    <x v="4"/>
    <x v="3"/>
    <n v="5"/>
    <x v="1"/>
    <n v="10535"/>
    <x v="349"/>
    <d v="2013-04-21T00:00:00"/>
    <x v="319"/>
    <n v="8"/>
    <x v="3"/>
    <n v="40"/>
    <s v="Boston Crab Meat"/>
    <n v="92"/>
    <n v="65"/>
    <n v="5980"/>
    <n v="0.06"/>
    <n v="5621.2"/>
    <n v="39.348399999999998"/>
    <n v="358.80000000000018"/>
  </r>
  <r>
    <s v="BLONP"/>
    <s v="Blondel père et fils"/>
    <x v="40"/>
    <x v="1"/>
    <n v="2"/>
    <x v="5"/>
    <n v="10566"/>
    <x v="349"/>
    <d v="2013-04-20T00:00:00"/>
    <x v="309"/>
    <n v="1"/>
    <x v="0"/>
    <n v="76"/>
    <s v="Lakkalikööri"/>
    <n v="90"/>
    <n v="81"/>
    <n v="7290"/>
    <n v="-0.03"/>
    <n v="7508.7"/>
    <n v="105.12180000000001"/>
    <n v="-218.69999999999982"/>
  </r>
  <r>
    <s v="EASTC"/>
    <s v="Eastern Connection"/>
    <x v="2"/>
    <x v="2"/>
    <n v="5"/>
    <x v="1"/>
    <n v="10726"/>
    <x v="349"/>
    <d v="2013-04-21T00:00:00"/>
    <x v="312"/>
    <n v="2"/>
    <x v="2"/>
    <n v="4"/>
    <s v="Chef Anton's Cajun Seasoning"/>
    <n v="110"/>
    <n v="58"/>
    <n v="6380"/>
    <n v="0.2"/>
    <n v="5104"/>
    <n v="102.08"/>
    <n v="1276"/>
  </r>
  <r>
    <s v="OLDWO"/>
    <s v="Old World Delicatessen"/>
    <x v="48"/>
    <x v="0"/>
    <n v="3"/>
    <x v="6"/>
    <n v="10855"/>
    <x v="349"/>
    <d v="2013-05-06T00:00:00"/>
    <x v="320"/>
    <n v="5"/>
    <x v="4"/>
    <n v="56"/>
    <s v="Gnocchi di nonna Alice"/>
    <n v="190"/>
    <n v="67"/>
    <n v="12730"/>
    <n v="-0.01"/>
    <n v="12857.3"/>
    <n v="270.00329999999997"/>
    <n v="-127.29999999999927"/>
  </r>
  <r>
    <s v="FRANK"/>
    <s v="Messaoui Père &amp; Fils"/>
    <x v="15"/>
    <x v="8"/>
    <n v="6"/>
    <x v="7"/>
    <n v="10929"/>
    <x v="350"/>
    <d v="2013-04-19T00:00:00"/>
    <x v="311"/>
    <n v="2"/>
    <x v="2"/>
    <n v="77"/>
    <s v="Original Frankfurter grüne Soße"/>
    <n v="65"/>
    <n v="90"/>
    <n v="5850"/>
    <n v="0.16"/>
    <n v="4914"/>
    <n v="9.8279999999999994"/>
    <n v="936"/>
  </r>
  <r>
    <s v="BONAP"/>
    <s v="Bon app'"/>
    <x v="1"/>
    <x v="1"/>
    <n v="4"/>
    <x v="3"/>
    <n v="10932"/>
    <x v="350"/>
    <d v="2013-05-09T00:00:00"/>
    <x v="321"/>
    <n v="4"/>
    <x v="6"/>
    <n v="72"/>
    <s v="Mozzarella di Giovanni"/>
    <n v="174"/>
    <n v="44"/>
    <n v="7656"/>
    <n v="0.03"/>
    <n v="7426.32"/>
    <n v="148.5264"/>
    <n v="229.68000000000029"/>
  </r>
  <r>
    <s v="ERNSH"/>
    <s v="Ernst Handel"/>
    <x v="26"/>
    <x v="9"/>
    <n v="1"/>
    <x v="2"/>
    <n v="10595"/>
    <x v="351"/>
    <d v="2013-04-21T00:00:00"/>
    <x v="319"/>
    <n v="1"/>
    <x v="0"/>
    <n v="35"/>
    <s v="Steeleye Stout"/>
    <n v="90"/>
    <n v="12"/>
    <n v="1080"/>
    <n v="0.04"/>
    <n v="1036.8"/>
    <n v="3.1103999999999998"/>
    <n v="43.200000000000045"/>
  </r>
  <r>
    <s v="WANDK"/>
    <s v="Spécialités du Maroc"/>
    <x v="20"/>
    <x v="8"/>
    <n v="4"/>
    <x v="3"/>
    <n v="10632"/>
    <x v="351"/>
    <d v="2013-04-20T00:00:00"/>
    <x v="308"/>
    <n v="4"/>
    <x v="6"/>
    <n v="33"/>
    <s v="Geitost"/>
    <n v="12.5"/>
    <n v="29"/>
    <n v="362.5"/>
    <n v="0.02"/>
    <n v="355.25"/>
    <n v="7.1050000000000004"/>
    <n v="7.25"/>
  </r>
  <r>
    <s v="QUICK"/>
    <s v="Bensaïd SA"/>
    <x v="27"/>
    <x v="8"/>
    <n v="8"/>
    <x v="8"/>
    <n v="10527"/>
    <x v="352"/>
    <d v="2013-05-07T00:00:00"/>
    <x v="320"/>
    <n v="8"/>
    <x v="3"/>
    <n v="36"/>
    <s v="Inlagd Sill"/>
    <n v="95"/>
    <n v="26"/>
    <n v="2470"/>
    <n v="7.0000000000000007E-2"/>
    <n v="2297.1"/>
    <n v="32.159399999999998"/>
    <n v="172.90000000000009"/>
  </r>
  <r>
    <s v="LEHMS"/>
    <s v="El Khartouri SA"/>
    <x v="20"/>
    <x v="8"/>
    <n v="3"/>
    <x v="6"/>
    <n v="10536"/>
    <x v="352"/>
    <d v="2013-05-09T00:00:00"/>
    <x v="320"/>
    <n v="4"/>
    <x v="6"/>
    <n v="33"/>
    <s v="Geitost"/>
    <n v="12.5"/>
    <n v="69"/>
    <n v="862.5"/>
    <n v="0"/>
    <n v="862.5"/>
    <n v="8.625"/>
    <n v="0"/>
  </r>
  <r>
    <s v="MAISD"/>
    <s v="Maison Dewey"/>
    <x v="34"/>
    <x v="4"/>
    <n v="5"/>
    <x v="1"/>
    <n v="10760"/>
    <x v="352"/>
    <d v="2013-05-07T00:00:00"/>
    <x v="321"/>
    <n v="3"/>
    <x v="1"/>
    <n v="25"/>
    <s v="NuNuCa Nuß-Nougat-Creme"/>
    <n v="70"/>
    <n v="81"/>
    <n v="5670"/>
    <n v="0.16"/>
    <n v="4762.8"/>
    <n v="157.17239999999998"/>
    <n v="907.19999999999982"/>
  </r>
  <r>
    <s v="SAVEA"/>
    <s v="Save-a-lot Markets"/>
    <x v="25"/>
    <x v="0"/>
    <n v="6"/>
    <x v="7"/>
    <n v="10555"/>
    <x v="353"/>
    <d v="2013-05-06T00:00:00"/>
    <x v="322"/>
    <n v="7"/>
    <x v="5"/>
    <n v="51"/>
    <s v="Manjimup Dried Apples"/>
    <n v="265"/>
    <n v="32"/>
    <n v="8480"/>
    <n v="0.11"/>
    <n v="7547.2"/>
    <n v="22.641599999999997"/>
    <n v="932.80000000000018"/>
  </r>
  <r>
    <s v="ANATR"/>
    <s v="Ana Trujillo Emparedados y helados"/>
    <x v="4"/>
    <x v="3"/>
    <n v="3"/>
    <x v="6"/>
    <n v="10625"/>
    <x v="353"/>
    <d v="2013-05-03T00:00:00"/>
    <x v="316"/>
    <n v="4"/>
    <x v="6"/>
    <n v="60"/>
    <s v="Camembert Pierrot"/>
    <n v="170"/>
    <n v="98"/>
    <n v="16660"/>
    <n v="0.18"/>
    <n v="13661.2"/>
    <n v="40.983600000000003"/>
    <n v="2998.7999999999993"/>
  </r>
  <r>
    <s v="BONAP"/>
    <s v="Bon app'"/>
    <x v="1"/>
    <x v="1"/>
    <n v="9"/>
    <x v="4"/>
    <n v="10730"/>
    <x v="353"/>
    <d v="2013-05-01T00:00:00"/>
    <x v="318"/>
    <n v="4"/>
    <x v="6"/>
    <n v="31"/>
    <s v="Gorgonzola Telino"/>
    <n v="62.5"/>
    <n v="91"/>
    <n v="5687.5"/>
    <n v="0.16"/>
    <n v="4777.5"/>
    <n v="124.215"/>
    <n v="910"/>
  </r>
  <r>
    <s v="SAVEA"/>
    <s v="Save-a-lot Markets"/>
    <x v="25"/>
    <x v="0"/>
    <n v="7"/>
    <x v="0"/>
    <n v="10894"/>
    <x v="353"/>
    <d v="2013-05-07T00:00:00"/>
    <x v="322"/>
    <n v="1"/>
    <x v="0"/>
    <n v="75"/>
    <s v="Rhönbräu Klosterbier"/>
    <n v="38.75"/>
    <n v="85"/>
    <n v="3293.75"/>
    <n v="0.12"/>
    <n v="2898.5"/>
    <n v="72.462500000000006"/>
    <n v="395.25"/>
  </r>
  <r>
    <s v="TRAIH"/>
    <s v="Trail's Head Gourmet Provisioners"/>
    <x v="43"/>
    <x v="0"/>
    <n v="2"/>
    <x v="5"/>
    <n v="10577"/>
    <x v="354"/>
    <d v="2013-04-24T00:00:00"/>
    <x v="314"/>
    <n v="1"/>
    <x v="0"/>
    <n v="39"/>
    <s v="Chartreuse verte"/>
    <n v="90"/>
    <n v="15"/>
    <n v="1350"/>
    <n v="0.17"/>
    <n v="1120.5"/>
    <n v="31.373999999999999"/>
    <n v="229.5"/>
  </r>
  <r>
    <s v="MEREP"/>
    <s v="Mère Paillarde"/>
    <x v="24"/>
    <x v="10"/>
    <n v="7"/>
    <x v="0"/>
    <n v="10618"/>
    <x v="354"/>
    <d v="2013-05-01T00:00:00"/>
    <x v="315"/>
    <n v="2"/>
    <x v="2"/>
    <n v="6"/>
    <s v="Grandma's Boysenberry Spread"/>
    <n v="125"/>
    <n v="74"/>
    <n v="9250"/>
    <n v="0.14000000000000001"/>
    <n v="7955"/>
    <n v="167.05500000000001"/>
    <n v="1295"/>
  </r>
  <r>
    <s v="QUICK"/>
    <s v="Bensaïd SA"/>
    <x v="27"/>
    <x v="8"/>
    <n v="1"/>
    <x v="2"/>
    <n v="10691"/>
    <x v="354"/>
    <d v="2013-05-09T00:00:00"/>
    <x v="323"/>
    <n v="1"/>
    <x v="0"/>
    <n v="1"/>
    <s v="Chai"/>
    <n v="90"/>
    <n v="48"/>
    <n v="4320"/>
    <n v="0.17"/>
    <n v="3585.6"/>
    <n v="118.3248"/>
    <n v="734.40000000000009"/>
  </r>
  <r>
    <s v="LINOD"/>
    <s v="LINO-Delicateses"/>
    <x v="13"/>
    <x v="5"/>
    <n v="3"/>
    <x v="6"/>
    <n v="10838"/>
    <x v="354"/>
    <d v="2013-04-30T00:00:00"/>
    <x v="317"/>
    <n v="8"/>
    <x v="3"/>
    <n v="36"/>
    <s v="Inlagd Sill"/>
    <n v="95"/>
    <n v="29"/>
    <n v="2755"/>
    <n v="0.2"/>
    <n v="2204"/>
    <n v="48.488"/>
    <n v="551"/>
  </r>
  <r>
    <s v="SAVEA"/>
    <s v="Save-a-lot Markets"/>
    <x v="25"/>
    <x v="0"/>
    <n v="5"/>
    <x v="1"/>
    <n v="10847"/>
    <x v="354"/>
    <d v="2013-05-07T00:00:00"/>
    <x v="324"/>
    <n v="4"/>
    <x v="6"/>
    <n v="71"/>
    <s v="Fløtemysost"/>
    <n v="107.5"/>
    <n v="33"/>
    <n v="3547.5"/>
    <n v="-0.02"/>
    <n v="3618.4500000000003"/>
    <n v="123.0273"/>
    <n v="-70.950000000000273"/>
  </r>
  <r>
    <s v="QUEEN"/>
    <s v="Queen Cozinha"/>
    <x v="14"/>
    <x v="7"/>
    <n v="5"/>
    <x v="1"/>
    <n v="10913"/>
    <x v="354"/>
    <d v="2013-05-03T00:00:00"/>
    <x v="318"/>
    <n v="2"/>
    <x v="2"/>
    <n v="4"/>
    <s v="Chef Anton's Cajun Seasoning"/>
    <n v="110"/>
    <n v="71"/>
    <n v="7810"/>
    <n v="0.09"/>
    <n v="7107.1"/>
    <n v="56.8568"/>
    <n v="702.89999999999964"/>
  </r>
  <r>
    <s v="OTTIK"/>
    <s v="Exotic Products"/>
    <x v="20"/>
    <x v="8"/>
    <n v="5"/>
    <x v="1"/>
    <n v="10580"/>
    <x v="355"/>
    <d v="2013-05-05T00:00:00"/>
    <x v="325"/>
    <n v="2"/>
    <x v="2"/>
    <n v="65"/>
    <s v="Louisiana Fiery Hot Pepper Sauce"/>
    <n v="105.25"/>
    <n v="36"/>
    <n v="3789"/>
    <n v="-0.03"/>
    <n v="3902.67"/>
    <n v="93.664079999999998"/>
    <n v="-113.67000000000007"/>
  </r>
  <r>
    <s v="ISLAT"/>
    <s v="Island Trading"/>
    <x v="3"/>
    <x v="2"/>
    <n v="5"/>
    <x v="1"/>
    <n v="10749"/>
    <x v="355"/>
    <d v="2013-05-03T00:00:00"/>
    <x v="326"/>
    <n v="5"/>
    <x v="4"/>
    <n v="56"/>
    <s v="Gnocchi di nonna Alice"/>
    <n v="190"/>
    <n v="29"/>
    <n v="5510"/>
    <n v="-0.03"/>
    <n v="5675.3"/>
    <n v="39.7271"/>
    <n v="-165.30000000000018"/>
  </r>
  <r>
    <s v="AROUT"/>
    <s v="Around the Horn"/>
    <x v="2"/>
    <x v="2"/>
    <n v="3"/>
    <x v="6"/>
    <n v="10768"/>
    <x v="355"/>
    <d v="2013-05-08T00:00:00"/>
    <x v="315"/>
    <n v="4"/>
    <x v="6"/>
    <n v="71"/>
    <s v="Fløtemysost"/>
    <n v="107.5"/>
    <n v="92"/>
    <n v="9890"/>
    <n v="0.15"/>
    <n v="8406.5"/>
    <n v="84.064999999999998"/>
    <n v="1483.5"/>
  </r>
  <r>
    <s v="HILAA"/>
    <s v="HILARIÓN-Abastos"/>
    <x v="6"/>
    <x v="5"/>
    <n v="4"/>
    <x v="3"/>
    <n v="10498"/>
    <x v="356"/>
    <d v="2013-05-02T00:00:00"/>
    <x v="316"/>
    <n v="8"/>
    <x v="3"/>
    <n v="40"/>
    <s v="Boston Crab Meat"/>
    <n v="92"/>
    <n v="24"/>
    <n v="2208"/>
    <n v="-0.01"/>
    <n v="2230.08"/>
    <n v="53.521920000000001"/>
    <n v="-22.079999999999927"/>
  </r>
  <r>
    <s v="BSBEV"/>
    <s v="B's Beverages"/>
    <x v="2"/>
    <x v="2"/>
    <n v="5"/>
    <x v="1"/>
    <n v="10578"/>
    <x v="356"/>
    <d v="2013-04-26T00:00:00"/>
    <x v="309"/>
    <n v="5"/>
    <x v="4"/>
    <n v="57"/>
    <s v="Ravioli Angelo"/>
    <n v="97.5"/>
    <n v="61"/>
    <n v="5947.5"/>
    <n v="0.09"/>
    <n v="5412.2250000000004"/>
    <n v="48.710025000000002"/>
    <n v="535.27499999999964"/>
  </r>
  <r>
    <s v="FRANK"/>
    <s v="Messaoui Père &amp; Fils"/>
    <x v="15"/>
    <x v="8"/>
    <n v="9"/>
    <x v="4"/>
    <n v="10675"/>
    <x v="356"/>
    <d v="2013-04-29T00:00:00"/>
    <x v="317"/>
    <n v="6"/>
    <x v="7"/>
    <n v="53"/>
    <s v="Perth Pasties"/>
    <n v="164"/>
    <n v="2"/>
    <n v="328"/>
    <n v="0.04"/>
    <n v="314.88"/>
    <n v="6.6124799999999997"/>
    <n v="13.120000000000005"/>
  </r>
  <r>
    <s v="SAVEA"/>
    <s v="Save-a-lot Markets"/>
    <x v="25"/>
    <x v="0"/>
    <n v="8"/>
    <x v="8"/>
    <n v="10678"/>
    <x v="356"/>
    <d v="2013-05-09T00:00:00"/>
    <x v="316"/>
    <n v="4"/>
    <x v="6"/>
    <n v="12"/>
    <s v="Queso Manchego La Pastora"/>
    <n v="190"/>
    <n v="73"/>
    <n v="13870"/>
    <n v="0.02"/>
    <n v="13592.6"/>
    <n v="108.74080000000001"/>
    <n v="277.39999999999964"/>
  </r>
  <r>
    <s v="THEBI"/>
    <s v="The Big Cheese"/>
    <x v="37"/>
    <x v="0"/>
    <n v="6"/>
    <x v="7"/>
    <n v="10708"/>
    <x v="356"/>
    <d v="2013-05-06T00:00:00"/>
    <x v="320"/>
    <n v="8"/>
    <x v="3"/>
    <n v="36"/>
    <s v="Inlagd Sill"/>
    <n v="95"/>
    <n v="94"/>
    <n v="8930"/>
    <n v="0.14000000000000001"/>
    <n v="7679.8"/>
    <n v="238.07380000000001"/>
    <n v="1250.1999999999998"/>
  </r>
  <r>
    <s v="ISLAT"/>
    <s v="Island Trading"/>
    <x v="3"/>
    <x v="2"/>
    <n v="5"/>
    <x v="1"/>
    <n v="10749"/>
    <x v="356"/>
    <d v="2013-05-13T00:00:00"/>
    <x v="327"/>
    <n v="1"/>
    <x v="0"/>
    <n v="76"/>
    <s v="Lakkalikööri"/>
    <n v="90"/>
    <n v="98"/>
    <n v="8820"/>
    <n v="0.15"/>
    <n v="7497"/>
    <n v="127.449"/>
    <n v="1323"/>
  </r>
  <r>
    <s v="WARTH"/>
    <s v="Wartian Herkku"/>
    <x v="32"/>
    <x v="16"/>
    <n v="5"/>
    <x v="1"/>
    <n v="10636"/>
    <x v="357"/>
    <d v="2013-05-14T00:00:00"/>
    <x v="328"/>
    <n v="2"/>
    <x v="2"/>
    <n v="4"/>
    <s v="Chef Anton's Cajun Seasoning"/>
    <n v="110"/>
    <n v="18"/>
    <n v="1980"/>
    <n v="0.17"/>
    <n v="1643.3999999999999"/>
    <n v="49.301999999999992"/>
    <n v="336.60000000000014"/>
  </r>
  <r>
    <s v="QUICK"/>
    <s v="Bensaïd SA"/>
    <x v="27"/>
    <x v="8"/>
    <n v="3"/>
    <x v="6"/>
    <n v="10540"/>
    <x v="358"/>
    <d v="2013-05-13T00:00:00"/>
    <x v="329"/>
    <n v="1"/>
    <x v="0"/>
    <n v="38"/>
    <s v="Côte de Blaye"/>
    <n v="1317.5"/>
    <n v="85"/>
    <n v="111987.5"/>
    <n v="0.03"/>
    <n v="108627.875"/>
    <n v="651.76724999999999"/>
    <n v="3359.625"/>
  </r>
  <r>
    <s v="FRANS"/>
    <s v="Franchi S.p.A."/>
    <x v="56"/>
    <x v="19"/>
    <n v="7"/>
    <x v="0"/>
    <n v="10710"/>
    <x v="358"/>
    <d v="2013-04-30T00:00:00"/>
    <x v="318"/>
    <n v="3"/>
    <x v="1"/>
    <n v="47"/>
    <s v="Zaanse koeken"/>
    <n v="47.5"/>
    <n v="75"/>
    <n v="3562.5"/>
    <n v="0.09"/>
    <n v="3241.875"/>
    <n v="61.595624999999998"/>
    <n v="320.625"/>
  </r>
  <r>
    <s v="WOLZA"/>
    <s v="Wolski  Zajazd"/>
    <x v="51"/>
    <x v="20"/>
    <n v="7"/>
    <x v="0"/>
    <n v="10792"/>
    <x v="358"/>
    <d v="2013-05-10T00:00:00"/>
    <x v="330"/>
    <n v="6"/>
    <x v="7"/>
    <n v="54"/>
    <s v="Tourtière"/>
    <n v="37.25"/>
    <n v="40"/>
    <n v="1490"/>
    <n v="0.2"/>
    <n v="1192"/>
    <n v="14.304"/>
    <n v="298"/>
  </r>
  <r>
    <s v="TRADH"/>
    <s v="Tradição Hipermercados"/>
    <x v="14"/>
    <x v="7"/>
    <n v="5"/>
    <x v="1"/>
    <n v="10606"/>
    <x v="359"/>
    <d v="2013-05-02T00:00:00"/>
    <x v="324"/>
    <n v="6"/>
    <x v="7"/>
    <n v="55"/>
    <s v="Pâté chinois"/>
    <n v="120"/>
    <n v="48"/>
    <n v="5760"/>
    <n v="0.13"/>
    <n v="5011.2"/>
    <n v="40.089599999999997"/>
    <n v="748.80000000000018"/>
  </r>
  <r>
    <s v="LINOD"/>
    <s v="LINO-Delicateses"/>
    <x v="13"/>
    <x v="5"/>
    <n v="4"/>
    <x v="3"/>
    <n v="10811"/>
    <x v="359"/>
    <d v="2013-05-05T00:00:00"/>
    <x v="324"/>
    <n v="5"/>
    <x v="4"/>
    <n v="23"/>
    <s v="Tunnbröd"/>
    <n v="45"/>
    <n v="15"/>
    <n v="675"/>
    <n v="0.19"/>
    <n v="546.75"/>
    <n v="16.4025"/>
    <n v="128.25"/>
  </r>
  <r>
    <s v="WOLZA"/>
    <s v="Wolski  Zajazd"/>
    <x v="51"/>
    <x v="20"/>
    <n v="6"/>
    <x v="7"/>
    <n v="10611"/>
    <x v="360"/>
    <d v="2013-04-29T00:00:00"/>
    <x v="324"/>
    <n v="1"/>
    <x v="0"/>
    <n v="2"/>
    <s v="Chang"/>
    <n v="95"/>
    <n v="29"/>
    <n v="2755"/>
    <n v="0.12"/>
    <n v="2424.4"/>
    <n v="60.61"/>
    <n v="330.59999999999991"/>
  </r>
  <r>
    <s v="WILMK"/>
    <s v="Wilman Kala"/>
    <x v="52"/>
    <x v="16"/>
    <n v="1"/>
    <x v="2"/>
    <n v="10615"/>
    <x v="360"/>
    <d v="2013-04-30T00:00:00"/>
    <x v="318"/>
    <n v="6"/>
    <x v="7"/>
    <n v="55"/>
    <s v="Pâté chinois"/>
    <n v="120"/>
    <n v="64"/>
    <n v="7680"/>
    <n v="0.2"/>
    <n v="6144"/>
    <n v="153.6"/>
    <n v="1536"/>
  </r>
  <r>
    <s v="SAVEA"/>
    <s v="Save-a-lot Markets"/>
    <x v="25"/>
    <x v="0"/>
    <n v="7"/>
    <x v="0"/>
    <n v="10713"/>
    <x v="360"/>
    <d v="2013-05-18T00:00:00"/>
    <x v="331"/>
    <n v="8"/>
    <x v="3"/>
    <n v="45"/>
    <s v="Røgede sild"/>
    <n v="47.5"/>
    <n v="6"/>
    <n v="285"/>
    <n v="-0.02"/>
    <n v="290.7"/>
    <n v="8.1395999999999997"/>
    <n v="-5.6999999999999886"/>
  </r>
  <r>
    <s v="AROUT"/>
    <s v="Around the Horn"/>
    <x v="2"/>
    <x v="2"/>
    <n v="3"/>
    <x v="6"/>
    <n v="10768"/>
    <x v="360"/>
    <d v="2013-05-16T00:00:00"/>
    <x v="330"/>
    <n v="5"/>
    <x v="4"/>
    <n v="22"/>
    <s v="Gustaf's Knäckebröd"/>
    <n v="105"/>
    <n v="47"/>
    <n v="4935"/>
    <n v="-0.01"/>
    <n v="4984.3500000000004"/>
    <n v="149.53049999999999"/>
    <n v="-49.350000000000364"/>
  </r>
  <r>
    <s v="BERGS"/>
    <s v="Berglunds snabbköp"/>
    <x v="31"/>
    <x v="15"/>
    <n v="3"/>
    <x v="6"/>
    <n v="10572"/>
    <x v="361"/>
    <d v="2013-05-10T00:00:00"/>
    <x v="332"/>
    <n v="1"/>
    <x v="0"/>
    <n v="75"/>
    <s v="Rhönbräu Klosterbier"/>
    <n v="38.75"/>
    <n v="44"/>
    <n v="1705"/>
    <n v="0.17"/>
    <n v="1415.1499999999999"/>
    <n v="29.718149999999998"/>
    <n v="289.85000000000014"/>
  </r>
  <r>
    <s v="FRANK"/>
    <s v="Messaoui Père &amp; Fils"/>
    <x v="15"/>
    <x v="8"/>
    <n v="7"/>
    <x v="0"/>
    <n v="10717"/>
    <x v="361"/>
    <d v="2013-05-10T00:00:00"/>
    <x v="330"/>
    <n v="4"/>
    <x v="6"/>
    <n v="69"/>
    <s v="Gudbrandsdalsost"/>
    <n v="180"/>
    <n v="66"/>
    <n v="11880"/>
    <n v="0.09"/>
    <n v="10810.800000000001"/>
    <n v="248.64840000000001"/>
    <n v="1069.1999999999989"/>
  </r>
  <r>
    <s v="ERNSH"/>
    <s v="Ernst Handel"/>
    <x v="26"/>
    <x v="9"/>
    <n v="7"/>
    <x v="0"/>
    <n v="10776"/>
    <x v="361"/>
    <d v="2013-05-03T00:00:00"/>
    <x v="315"/>
    <n v="8"/>
    <x v="3"/>
    <n v="45"/>
    <s v="Røgede sild"/>
    <n v="47.5"/>
    <n v="94"/>
    <n v="4465"/>
    <n v="7.0000000000000007E-2"/>
    <n v="4152.45"/>
    <n v="58.134299999999996"/>
    <n v="312.55000000000018"/>
  </r>
  <r>
    <s v="QUEEN"/>
    <s v="Queen Cozinha"/>
    <x v="14"/>
    <x v="7"/>
    <n v="1"/>
    <x v="2"/>
    <n v="10487"/>
    <x v="362"/>
    <d v="2013-05-05T00:00:00"/>
    <x v="325"/>
    <n v="3"/>
    <x v="1"/>
    <n v="26"/>
    <s v="Gumbär Gummibärchen"/>
    <n v="124.5"/>
    <n v="91"/>
    <n v="11329.5"/>
    <n v="0.09"/>
    <n v="10309.845000000001"/>
    <n v="329.91504000000003"/>
    <n v="1019.6549999999988"/>
  </r>
  <r>
    <s v="RICAR"/>
    <s v="Ricardo Adocicados"/>
    <x v="11"/>
    <x v="7"/>
    <n v="1"/>
    <x v="2"/>
    <n v="10563"/>
    <x v="362"/>
    <d v="2013-05-10T00:00:00"/>
    <x v="316"/>
    <n v="8"/>
    <x v="3"/>
    <n v="36"/>
    <s v="Inlagd Sill"/>
    <n v="95"/>
    <n v="26"/>
    <n v="2470"/>
    <n v="-0.03"/>
    <n v="2544.1"/>
    <n v="55.970199999999998"/>
    <n v="-74.099999999999909"/>
  </r>
  <r>
    <s v="BLAUS"/>
    <s v="Les Douceurs du Maghreb"/>
    <x v="22"/>
    <x v="8"/>
    <n v="3"/>
    <x v="6"/>
    <n v="10582"/>
    <x v="362"/>
    <d v="2013-05-12T00:00:00"/>
    <x v="328"/>
    <n v="5"/>
    <x v="4"/>
    <n v="57"/>
    <s v="Ravioli Angelo"/>
    <n v="97.5"/>
    <n v="41"/>
    <n v="3997.5"/>
    <n v="0.15"/>
    <n v="3397.875"/>
    <n v="57.763874999999999"/>
    <n v="599.625"/>
  </r>
  <r>
    <s v="SAVEA"/>
    <s v="Save-a-lot Markets"/>
    <x v="25"/>
    <x v="0"/>
    <n v="9"/>
    <x v="4"/>
    <n v="10711"/>
    <x v="362"/>
    <d v="2013-05-19T00:00:00"/>
    <x v="333"/>
    <n v="8"/>
    <x v="3"/>
    <n v="41"/>
    <s v="Jack's New England Clam Chowder"/>
    <n v="48.25"/>
    <n v="55"/>
    <n v="2653.75"/>
    <n v="0.05"/>
    <n v="2521.0625"/>
    <n v="65.547624999999996"/>
    <n v="132.6875"/>
  </r>
  <r>
    <s v="MAGAA"/>
    <s v="Magazzini Alimentari Riuniti"/>
    <x v="54"/>
    <x v="19"/>
    <n v="8"/>
    <x v="8"/>
    <n v="10818"/>
    <x v="362"/>
    <d v="2013-05-21T00:00:00"/>
    <x v="331"/>
    <n v="4"/>
    <x v="6"/>
    <n v="32"/>
    <s v="Mascarpone Fabioli"/>
    <n v="160"/>
    <n v="69"/>
    <n v="11040"/>
    <n v="0.05"/>
    <n v="10488"/>
    <n v="178.29599999999999"/>
    <n v="552"/>
  </r>
  <r>
    <s v="QUICK"/>
    <s v="Bensaïd SA"/>
    <x v="27"/>
    <x v="8"/>
    <n v="4"/>
    <x v="3"/>
    <n v="10845"/>
    <x v="362"/>
    <d v="2013-05-03T00:00:00"/>
    <x v="318"/>
    <n v="1"/>
    <x v="0"/>
    <n v="35"/>
    <s v="Steeleye Stout"/>
    <n v="90"/>
    <n v="61"/>
    <n v="5490"/>
    <n v="7.0000000000000007E-2"/>
    <n v="5105.7"/>
    <n v="20.422799999999999"/>
    <n v="384.30000000000018"/>
  </r>
  <r>
    <s v="GODOS"/>
    <s v="Godos Cocina Típica"/>
    <x v="38"/>
    <x v="17"/>
    <n v="9"/>
    <x v="4"/>
    <n v="10872"/>
    <x v="362"/>
    <d v="2013-05-10T00:00:00"/>
    <x v="330"/>
    <n v="3"/>
    <x v="1"/>
    <n v="62"/>
    <s v="Tarte au sucre"/>
    <n v="246.5"/>
    <n v="9"/>
    <n v="2218.5"/>
    <n v="0.06"/>
    <n v="2085.39"/>
    <n v="14.59773"/>
    <n v="133.11000000000013"/>
  </r>
  <r>
    <s v="MORGK"/>
    <s v="Commerce oriental"/>
    <x v="44"/>
    <x v="8"/>
    <n v="3"/>
    <x v="6"/>
    <n v="10779"/>
    <x v="363"/>
    <d v="2013-05-06T00:00:00"/>
    <x v="334"/>
    <n v="3"/>
    <x v="1"/>
    <n v="62"/>
    <s v="Tarte au sucre"/>
    <n v="246.5"/>
    <n v="94"/>
    <n v="23171"/>
    <n v="0.11"/>
    <n v="20622.189999999999"/>
    <n v="185.59970999999999"/>
    <n v="2548.8100000000013"/>
  </r>
  <r>
    <s v="TORTU"/>
    <s v="Tortuga Restaurante"/>
    <x v="4"/>
    <x v="3"/>
    <n v="7"/>
    <x v="0"/>
    <n v="10842"/>
    <x v="363"/>
    <d v="2013-05-11T00:00:00"/>
    <x v="335"/>
    <n v="1"/>
    <x v="0"/>
    <n v="70"/>
    <s v="Outback Lager"/>
    <n v="75"/>
    <n v="37"/>
    <n v="2775"/>
    <n v="0.19"/>
    <n v="2247.75"/>
    <n v="42.707250000000002"/>
    <n v="527.25"/>
  </r>
  <r>
    <s v="ERNSH"/>
    <s v="Ernst Handel"/>
    <x v="26"/>
    <x v="9"/>
    <n v="3"/>
    <x v="6"/>
    <n v="10895"/>
    <x v="363"/>
    <d v="2013-05-14T00:00:00"/>
    <x v="332"/>
    <n v="8"/>
    <x v="3"/>
    <n v="40"/>
    <s v="Boston Crab Meat"/>
    <n v="92"/>
    <n v="69"/>
    <n v="6348"/>
    <n v="0"/>
    <n v="6348"/>
    <n v="152.352"/>
    <n v="0"/>
  </r>
  <r>
    <s v="QUICK"/>
    <s v="Bensaïd SA"/>
    <x v="27"/>
    <x v="8"/>
    <n v="9"/>
    <x v="4"/>
    <n v="10549"/>
    <x v="364"/>
    <d v="2013-05-12T00:00:00"/>
    <x v="329"/>
    <n v="8"/>
    <x v="3"/>
    <n v="45"/>
    <s v="Røgede sild"/>
    <n v="47.5"/>
    <n v="16"/>
    <n v="760"/>
    <n v="0.04"/>
    <n v="729.6"/>
    <n v="3.6480000000000001"/>
    <n v="30.399999999999977"/>
  </r>
  <r>
    <s v="FOLIG"/>
    <s v="Folies gourmandes"/>
    <x v="10"/>
    <x v="1"/>
    <n v="7"/>
    <x v="0"/>
    <n v="10789"/>
    <x v="364"/>
    <d v="2013-05-14T00:00:00"/>
    <x v="328"/>
    <n v="1"/>
    <x v="0"/>
    <n v="35"/>
    <s v="Steeleye Stout"/>
    <n v="90"/>
    <n v="6"/>
    <n v="540"/>
    <n v="0.05"/>
    <n v="513"/>
    <n v="10.26"/>
    <n v="27"/>
  </r>
  <r>
    <s v="SANTG"/>
    <s v="Santé Gourmet"/>
    <x v="29"/>
    <x v="13"/>
    <n v="3"/>
    <x v="6"/>
    <n v="10831"/>
    <x v="364"/>
    <d v="2013-05-12T00:00:00"/>
    <x v="323"/>
    <n v="1"/>
    <x v="0"/>
    <n v="43"/>
    <s v="Ipoh Coffee"/>
    <n v="230"/>
    <n v="26"/>
    <n v="5980"/>
    <n v="0.19"/>
    <n v="4843.8"/>
    <n v="164.6892"/>
    <n v="1136.1999999999998"/>
  </r>
  <r>
    <s v="BERGS"/>
    <s v="Berglunds snabbköp"/>
    <x v="31"/>
    <x v="15"/>
    <n v="4"/>
    <x v="3"/>
    <n v="10857"/>
    <x v="364"/>
    <d v="2013-05-22T00:00:00"/>
    <x v="336"/>
    <n v="6"/>
    <x v="7"/>
    <n v="29"/>
    <s v="Thüringer Rostbratwurst"/>
    <n v="618.95000000000005"/>
    <n v="99"/>
    <n v="61276.05"/>
    <n v="0.19"/>
    <n v="49633.600500000008"/>
    <n v="1489.0080150000001"/>
    <n v="11642.449499999995"/>
  </r>
  <r>
    <s v="ISLAT"/>
    <s v="Island Trading"/>
    <x v="3"/>
    <x v="2"/>
    <n v="7"/>
    <x v="0"/>
    <n v="10473"/>
    <x v="365"/>
    <d v="2013-05-18T00:00:00"/>
    <x v="337"/>
    <n v="4"/>
    <x v="6"/>
    <n v="71"/>
    <s v="Fløtemysost"/>
    <n v="86"/>
    <n v="79"/>
    <n v="6794"/>
    <n v="0.03"/>
    <n v="6590.1799999999994"/>
    <n v="210.88575999999998"/>
    <n v="203.82000000000062"/>
  </r>
  <r>
    <s v="FRANK"/>
    <s v="Messaoui Père &amp; Fils"/>
    <x v="15"/>
    <x v="8"/>
    <n v="4"/>
    <x v="3"/>
    <n v="10488"/>
    <x v="365"/>
    <d v="2013-05-20T00:00:00"/>
    <x v="337"/>
    <n v="8"/>
    <x v="3"/>
    <n v="73"/>
    <s v="Röd Kaviar"/>
    <n v="60"/>
    <n v="88"/>
    <n v="5280"/>
    <n v="0.2"/>
    <n v="4224"/>
    <n v="38.015999999999998"/>
    <n v="1056"/>
  </r>
  <r>
    <s v="BSBEV"/>
    <s v="B's Beverages"/>
    <x v="2"/>
    <x v="2"/>
    <n v="2"/>
    <x v="5"/>
    <n v="10538"/>
    <x v="365"/>
    <d v="2013-05-20T00:00:00"/>
    <x v="338"/>
    <n v="4"/>
    <x v="6"/>
    <n v="72"/>
    <s v="Mozzarella di Giovanni"/>
    <n v="174"/>
    <n v="49"/>
    <n v="8526"/>
    <n v="0.02"/>
    <n v="8355.48"/>
    <n v="233.95344"/>
    <n v="170.52000000000044"/>
  </r>
  <r>
    <s v="QUICK"/>
    <s v="Bensaïd SA"/>
    <x v="27"/>
    <x v="8"/>
    <n v="5"/>
    <x v="1"/>
    <n v="10658"/>
    <x v="365"/>
    <d v="2013-05-19T00:00:00"/>
    <x v="333"/>
    <n v="2"/>
    <x v="2"/>
    <n v="77"/>
    <s v="Original Frankfurter grüne Soße"/>
    <n v="65"/>
    <n v="31"/>
    <n v="2015"/>
    <n v="0.19"/>
    <n v="1632.15"/>
    <n v="22.850100000000001"/>
    <n v="382.84999999999991"/>
  </r>
  <r>
    <s v="ERNSH"/>
    <s v="Ernst Handel"/>
    <x v="26"/>
    <x v="9"/>
    <n v="4"/>
    <x v="3"/>
    <n v="10795"/>
    <x v="365"/>
    <d v="2013-05-04T00:00:00"/>
    <x v="325"/>
    <n v="6"/>
    <x v="7"/>
    <n v="17"/>
    <s v="Alice Mutton"/>
    <n v="195"/>
    <n v="20"/>
    <n v="3900"/>
    <n v="0.11"/>
    <n v="3471"/>
    <n v="55.536000000000001"/>
    <n v="429"/>
  </r>
  <r>
    <s v="LAUGB"/>
    <s v="Laughing Bacchus Wine Cellars"/>
    <x v="19"/>
    <x v="10"/>
    <n v="1"/>
    <x v="2"/>
    <n v="10810"/>
    <x v="365"/>
    <d v="2013-05-11T00:00:00"/>
    <x v="321"/>
    <n v="3"/>
    <x v="1"/>
    <n v="25"/>
    <s v="NuNuCa Nuß-Nougat-Creme"/>
    <n v="70"/>
    <n v="70"/>
    <n v="4900"/>
    <n v="0.1"/>
    <n v="4410"/>
    <n v="13.23"/>
    <n v="490"/>
  </r>
  <r>
    <s v="QUICK"/>
    <s v="Bensaïd SA"/>
    <x v="27"/>
    <x v="8"/>
    <n v="3"/>
    <x v="6"/>
    <n v="10540"/>
    <x v="366"/>
    <d v="2013-05-10T00:00:00"/>
    <x v="330"/>
    <n v="3"/>
    <x v="1"/>
    <n v="68"/>
    <s v="Scottish Longbreads"/>
    <n v="62.5"/>
    <n v="59"/>
    <n v="3687.5"/>
    <n v="0.16"/>
    <n v="3097.5"/>
    <n v="12.39"/>
    <n v="590"/>
  </r>
  <r>
    <s v="FRANS"/>
    <s v="Franchi S.p.A."/>
    <x v="56"/>
    <x v="19"/>
    <n v="3"/>
    <x v="6"/>
    <n v="10753"/>
    <x v="366"/>
    <d v="2013-05-13T00:00:00"/>
    <x v="329"/>
    <n v="7"/>
    <x v="5"/>
    <n v="74"/>
    <s v="Longlife Tofu"/>
    <n v="50"/>
    <n v="33"/>
    <n v="1650"/>
    <n v="-0.03"/>
    <n v="1699.5"/>
    <n v="11.8965"/>
    <n v="-49.5"/>
  </r>
  <r>
    <s v="SAVEA"/>
    <s v="Save-a-lot Markets"/>
    <x v="25"/>
    <x v="0"/>
    <n v="6"/>
    <x v="7"/>
    <n v="10757"/>
    <x v="366"/>
    <d v="2013-05-18T00:00:00"/>
    <x v="332"/>
    <n v="3"/>
    <x v="1"/>
    <n v="62"/>
    <s v="Tarte au sucre"/>
    <n v="246.5"/>
    <n v="25"/>
    <n v="6162.5"/>
    <n v="0.16"/>
    <n v="5176.5"/>
    <n v="139.7655"/>
    <n v="986"/>
  </r>
  <r>
    <s v="LAMAI"/>
    <s v="La maison d'Asie"/>
    <x v="18"/>
    <x v="1"/>
    <n v="6"/>
    <x v="7"/>
    <n v="10500"/>
    <x v="367"/>
    <d v="2013-05-06T00:00:00"/>
    <x v="324"/>
    <n v="2"/>
    <x v="2"/>
    <n v="15"/>
    <s v="Genen Shouyu"/>
    <n v="77.5"/>
    <n v="100"/>
    <n v="7750"/>
    <n v="0.17"/>
    <n v="6432.5"/>
    <n v="6.4325000000000001"/>
    <n v="1317.5"/>
  </r>
  <r>
    <s v="LINOD"/>
    <s v="LINO-Delicateses"/>
    <x v="13"/>
    <x v="5"/>
    <n v="3"/>
    <x v="6"/>
    <n v="10638"/>
    <x v="367"/>
    <d v="2013-05-20T00:00:00"/>
    <x v="333"/>
    <n v="2"/>
    <x v="2"/>
    <n v="65"/>
    <s v="Louisiana Fiery Hot Pepper Sauce"/>
    <n v="105.25"/>
    <n v="59"/>
    <n v="6209.75"/>
    <n v="0.08"/>
    <n v="5712.97"/>
    <n v="51.416730000000001"/>
    <n v="496.77999999999975"/>
  </r>
  <r>
    <s v="WELLI"/>
    <s v="Wellington Importadora"/>
    <x v="46"/>
    <x v="7"/>
    <n v="3"/>
    <x v="6"/>
    <n v="10644"/>
    <x v="367"/>
    <d v="2013-05-08T00:00:00"/>
    <x v="322"/>
    <n v="1"/>
    <x v="0"/>
    <n v="43"/>
    <s v="Ipoh Coffee"/>
    <n v="230"/>
    <n v="41"/>
    <n v="9430"/>
    <n v="0.18"/>
    <n v="7732.6"/>
    <n v="201.04760000000002"/>
    <n v="1697.3999999999996"/>
  </r>
  <r>
    <s v="HANAR"/>
    <s v="Hanari Carnes"/>
    <x v="11"/>
    <x v="7"/>
    <n v="4"/>
    <x v="3"/>
    <n v="10770"/>
    <x v="367"/>
    <d v="2013-05-22T00:00:00"/>
    <x v="339"/>
    <n v="4"/>
    <x v="6"/>
    <n v="11"/>
    <s v="Queso Cabrales"/>
    <n v="105"/>
    <n v="56"/>
    <n v="5880"/>
    <n v="0.11"/>
    <n v="5233.2"/>
    <n v="15.699599999999998"/>
    <n v="646.80000000000018"/>
  </r>
  <r>
    <s v="RATTC"/>
    <s v="Rattlesnake Canyon Grocery"/>
    <x v="9"/>
    <x v="0"/>
    <n v="3"/>
    <x v="6"/>
    <n v="10479"/>
    <x v="368"/>
    <d v="2013-05-22T00:00:00"/>
    <x v="333"/>
    <n v="1"/>
    <x v="0"/>
    <n v="38"/>
    <s v="Côte de Blaye"/>
    <n v="1054"/>
    <n v="43"/>
    <n v="45322"/>
    <n v="0.05"/>
    <n v="43055.9"/>
    <n v="731.95030000000008"/>
    <n v="2266.0999999999985"/>
  </r>
  <r>
    <s v="SUPRD"/>
    <s v="Suprêmes délices"/>
    <x v="5"/>
    <x v="4"/>
    <n v="5"/>
    <x v="1"/>
    <n v="10767"/>
    <x v="368"/>
    <d v="2013-05-24T00:00:00"/>
    <x v="340"/>
    <n v="5"/>
    <x v="4"/>
    <n v="42"/>
    <s v="Singaporean Hokkien Fried Mee"/>
    <n v="70"/>
    <n v="58"/>
    <n v="4060"/>
    <n v="0.12"/>
    <n v="3572.8"/>
    <n v="96.465600000000009"/>
    <n v="487.19999999999982"/>
  </r>
  <r>
    <s v="OTTIK"/>
    <s v="Exotic Products"/>
    <x v="20"/>
    <x v="8"/>
    <n v="5"/>
    <x v="1"/>
    <n v="10554"/>
    <x v="369"/>
    <d v="2013-05-11T00:00:00"/>
    <x v="330"/>
    <n v="2"/>
    <x v="2"/>
    <n v="77"/>
    <s v="Original Frankfurter grüne Soße"/>
    <n v="65"/>
    <n v="43"/>
    <n v="2795"/>
    <n v="7.0000000000000007E-2"/>
    <n v="2599.35"/>
    <n v="85.77855000000001"/>
    <n v="195.65000000000009"/>
  </r>
  <r>
    <s v="SAVEA"/>
    <s v="Save-a-lot Markets"/>
    <x v="25"/>
    <x v="0"/>
    <n v="6"/>
    <x v="7"/>
    <n v="10555"/>
    <x v="369"/>
    <d v="2013-05-13T00:00:00"/>
    <x v="330"/>
    <n v="3"/>
    <x v="1"/>
    <n v="19"/>
    <s v="Teatime Chocolate Biscuits"/>
    <n v="46"/>
    <n v="43"/>
    <n v="1978"/>
    <n v="0.16"/>
    <n v="1661.52"/>
    <n v="33.230400000000003"/>
    <n v="316.48"/>
  </r>
  <r>
    <s v="ISLAT"/>
    <s v="Island Trading"/>
    <x v="3"/>
    <x v="2"/>
    <n v="2"/>
    <x v="5"/>
    <n v="10829"/>
    <x v="369"/>
    <d v="2013-05-16T00:00:00"/>
    <x v="328"/>
    <n v="2"/>
    <x v="2"/>
    <n v="8"/>
    <s v="Northwoods Cranberry Sauce"/>
    <n v="200"/>
    <n v="89"/>
    <n v="17800"/>
    <n v="-0.03"/>
    <n v="18334"/>
    <n v="128.33799999999999"/>
    <n v="-534"/>
  </r>
  <r>
    <s v="WELLI"/>
    <s v="Wellington Importadora"/>
    <x v="46"/>
    <x v="7"/>
    <n v="2"/>
    <x v="5"/>
    <n v="10905"/>
    <x v="369"/>
    <d v="2013-05-23T00:00:00"/>
    <x v="338"/>
    <n v="1"/>
    <x v="0"/>
    <n v="1"/>
    <s v="Chai"/>
    <n v="90"/>
    <n v="25"/>
    <n v="2250"/>
    <n v="0.01"/>
    <n v="2227.5"/>
    <n v="35.64"/>
    <n v="22.5"/>
  </r>
  <r>
    <s v="QUICK"/>
    <s v="Bensaïd SA"/>
    <x v="27"/>
    <x v="8"/>
    <n v="4"/>
    <x v="3"/>
    <n v="10694"/>
    <x v="370"/>
    <d v="2013-05-29T00:00:00"/>
    <x v="341"/>
    <n v="7"/>
    <x v="5"/>
    <n v="7"/>
    <s v="Uncle Bob's Organic Dried Pears"/>
    <n v="150"/>
    <n v="45"/>
    <n v="6750"/>
    <n v="0"/>
    <n v="6750"/>
    <n v="0"/>
    <n v="0"/>
  </r>
  <r>
    <s v="BOLID"/>
    <s v="Bólido Comidas preparadas"/>
    <x v="61"/>
    <x v="17"/>
    <n v="5"/>
    <x v="1"/>
    <n v="10801"/>
    <x v="370"/>
    <d v="2013-05-17T00:00:00"/>
    <x v="338"/>
    <n v="6"/>
    <x v="7"/>
    <n v="17"/>
    <s v="Alice Mutton"/>
    <n v="195"/>
    <n v="9"/>
    <n v="1755"/>
    <n v="0.19"/>
    <n v="1421.5500000000002"/>
    <n v="46.911150000000006"/>
    <n v="333.44999999999982"/>
  </r>
  <r>
    <s v="AROUT"/>
    <s v="Around the Horn"/>
    <x v="2"/>
    <x v="2"/>
    <n v="5"/>
    <x v="1"/>
    <n v="10707"/>
    <x v="371"/>
    <d v="2013-05-28T00:00:00"/>
    <x v="342"/>
    <n v="6"/>
    <x v="7"/>
    <n v="55"/>
    <s v="Pâté chinois"/>
    <n v="120"/>
    <n v="53"/>
    <n v="6360"/>
    <n v="0.19"/>
    <n v="5151.6000000000004"/>
    <n v="10.3032"/>
    <n v="1208.3999999999996"/>
  </r>
  <r>
    <s v="OCEAN"/>
    <s v="Océano Atlántico Ltda."/>
    <x v="30"/>
    <x v="14"/>
    <n v="5"/>
    <x v="1"/>
    <n v="10898"/>
    <x v="371"/>
    <d v="2013-05-29T00:00:00"/>
    <x v="343"/>
    <n v="8"/>
    <x v="3"/>
    <n v="13"/>
    <s v="Konbu"/>
    <n v="30"/>
    <n v="72"/>
    <n v="2160"/>
    <n v="0.08"/>
    <n v="1987.2"/>
    <n v="15.897600000000001"/>
    <n v="172.79999999999995"/>
  </r>
  <r>
    <s v="WHITC"/>
    <s v="White Clover Markets"/>
    <x v="0"/>
    <x v="0"/>
    <n v="5"/>
    <x v="1"/>
    <n v="10504"/>
    <x v="372"/>
    <d v="2013-05-26T00:00:00"/>
    <x v="337"/>
    <n v="1"/>
    <x v="0"/>
    <n v="2"/>
    <s v="Chang"/>
    <n v="95"/>
    <n v="51"/>
    <n v="4845"/>
    <n v="0.05"/>
    <n v="4602.75"/>
    <n v="59.835749999999997"/>
    <n v="242.25"/>
  </r>
  <r>
    <s v="MEREP"/>
    <s v="Mère Paillarde"/>
    <x v="24"/>
    <x v="10"/>
    <n v="3"/>
    <x v="6"/>
    <n v="10570"/>
    <x v="372"/>
    <d v="2013-05-15T00:00:00"/>
    <x v="321"/>
    <n v="4"/>
    <x v="6"/>
    <n v="11"/>
    <s v="Queso Cabrales"/>
    <n v="105"/>
    <n v="60"/>
    <n v="6300"/>
    <n v="0.1"/>
    <n v="5670"/>
    <n v="56.7"/>
    <n v="630"/>
  </r>
  <r>
    <s v="REGGC"/>
    <s v="Reggiani Caseifici"/>
    <x v="41"/>
    <x v="19"/>
    <n v="9"/>
    <x v="4"/>
    <n v="10812"/>
    <x v="372"/>
    <d v="2013-05-14T00:00:00"/>
    <x v="332"/>
    <n v="2"/>
    <x v="2"/>
    <n v="77"/>
    <s v="Original Frankfurter grüne Soße"/>
    <n v="65"/>
    <n v="90"/>
    <n v="5850"/>
    <n v="0.16"/>
    <n v="4914"/>
    <n v="142.506"/>
    <n v="936"/>
  </r>
  <r>
    <s v="REGGC"/>
    <s v="Reggiani Caseifici"/>
    <x v="41"/>
    <x v="19"/>
    <n v="5"/>
    <x v="1"/>
    <n v="10908"/>
    <x v="372"/>
    <d v="2013-05-24T00:00:00"/>
    <x v="338"/>
    <n v="7"/>
    <x v="5"/>
    <n v="7"/>
    <s v="Uncle Bob's Organic Dried Pears"/>
    <n v="150"/>
    <n v="49"/>
    <n v="7350"/>
    <n v="0.06"/>
    <n v="6909"/>
    <n v="110.544"/>
    <n v="441"/>
  </r>
  <r>
    <s v="ANATR"/>
    <s v="Ana Trujillo Emparedados y helados"/>
    <x v="4"/>
    <x v="3"/>
    <n v="5"/>
    <x v="1"/>
    <n v="10926"/>
    <x v="372"/>
    <d v="2013-06-01T00:00:00"/>
    <x v="344"/>
    <n v="4"/>
    <x v="6"/>
    <n v="72"/>
    <s v="Mozzarella di Giovanni"/>
    <n v="174"/>
    <n v="44"/>
    <n v="7656"/>
    <n v="0.09"/>
    <n v="6966.96"/>
    <n v="97.537440000000004"/>
    <n v="689.04"/>
  </r>
  <r>
    <s v="WHITC"/>
    <s v="White Clover Markets"/>
    <x v="0"/>
    <x v="0"/>
    <n v="8"/>
    <x v="8"/>
    <n v="10483"/>
    <x v="373"/>
    <d v="2013-05-16T00:00:00"/>
    <x v="328"/>
    <n v="2"/>
    <x v="2"/>
    <n v="77"/>
    <s v="Original Frankfurter grüne Soße"/>
    <n v="52"/>
    <n v="86"/>
    <n v="4472"/>
    <n v="0.14000000000000001"/>
    <n v="3845.92"/>
    <n v="92.302080000000004"/>
    <n v="626.07999999999993"/>
  </r>
  <r>
    <s v="FURIB"/>
    <s v="Furia Bacalhau e Frutos do Mar"/>
    <x v="7"/>
    <x v="6"/>
    <n v="7"/>
    <x v="0"/>
    <n v="10604"/>
    <x v="373"/>
    <d v="2013-05-29T00:00:00"/>
    <x v="345"/>
    <n v="1"/>
    <x v="0"/>
    <n v="76"/>
    <s v="Lakkalikööri"/>
    <n v="90"/>
    <n v="98"/>
    <n v="8820"/>
    <n v="0.2"/>
    <n v="7056"/>
    <n v="119.952"/>
    <n v="1764"/>
  </r>
  <r>
    <s v="GOURL"/>
    <s v="Gourmet Lanchonetes"/>
    <x v="55"/>
    <x v="7"/>
    <n v="8"/>
    <x v="8"/>
    <n v="10777"/>
    <x v="373"/>
    <d v="2013-05-18T00:00:00"/>
    <x v="337"/>
    <n v="5"/>
    <x v="4"/>
    <n v="42"/>
    <s v="Singaporean Hokkien Fried Mee"/>
    <n v="70"/>
    <n v="63"/>
    <n v="4410"/>
    <n v="0.15"/>
    <n v="3748.5"/>
    <n v="78.718500000000006"/>
    <n v="661.5"/>
  </r>
  <r>
    <s v="KOENE"/>
    <s v="Belaid SAS"/>
    <x v="15"/>
    <x v="8"/>
    <n v="3"/>
    <x v="6"/>
    <n v="10817"/>
    <x v="373"/>
    <d v="2013-06-02T00:00:00"/>
    <x v="346"/>
    <n v="1"/>
    <x v="0"/>
    <n v="38"/>
    <s v="Côte de Blaye"/>
    <n v="1317.5"/>
    <n v="75"/>
    <n v="98812.5"/>
    <n v="0.03"/>
    <n v="95848.125"/>
    <n v="1341.87375"/>
    <n v="2964.375"/>
  </r>
  <r>
    <s v="LEHMS"/>
    <s v="El Khartouri SA"/>
    <x v="20"/>
    <x v="8"/>
    <n v="4"/>
    <x v="3"/>
    <n v="10862"/>
    <x v="373"/>
    <d v="2013-05-18T00:00:00"/>
    <x v="338"/>
    <n v="4"/>
    <x v="6"/>
    <n v="11"/>
    <s v="Queso Cabrales"/>
    <n v="105"/>
    <n v="75"/>
    <n v="7875"/>
    <n v="0.06"/>
    <n v="7402.5"/>
    <n v="148.05000000000001"/>
    <n v="472.5"/>
  </r>
  <r>
    <s v="FRANK"/>
    <s v="Messaoui Père &amp; Fils"/>
    <x v="15"/>
    <x v="8"/>
    <n v="4"/>
    <x v="3"/>
    <n v="10488"/>
    <x v="374"/>
    <d v="2013-05-26T00:00:00"/>
    <x v="345"/>
    <n v="4"/>
    <x v="6"/>
    <n v="59"/>
    <s v="Raclette Courdavault"/>
    <n v="220"/>
    <n v="30"/>
    <n v="6600"/>
    <n v="0.01"/>
    <n v="6534"/>
    <n v="189.48599999999999"/>
    <n v="66"/>
  </r>
  <r>
    <s v="SEVES"/>
    <s v="Seven Seas Imports"/>
    <x v="2"/>
    <x v="2"/>
    <n v="3"/>
    <x v="6"/>
    <n v="10547"/>
    <x v="374"/>
    <d v="2013-05-17T00:00:00"/>
    <x v="333"/>
    <n v="4"/>
    <x v="6"/>
    <n v="32"/>
    <s v="Mascarpone Fabioli"/>
    <n v="160"/>
    <n v="92"/>
    <n v="14720"/>
    <n v="0.01"/>
    <n v="14572.8"/>
    <n v="495.47519999999997"/>
    <n v="147.20000000000073"/>
  </r>
  <r>
    <s v="WANDK"/>
    <s v="Spécialités du Maroc"/>
    <x v="20"/>
    <x v="8"/>
    <n v="5"/>
    <x v="1"/>
    <n v="10640"/>
    <x v="374"/>
    <d v="2013-05-22T00:00:00"/>
    <x v="340"/>
    <n v="1"/>
    <x v="0"/>
    <n v="70"/>
    <s v="Outback Lager"/>
    <n v="75"/>
    <n v="8"/>
    <n v="600"/>
    <n v="0.15"/>
    <n v="510"/>
    <n v="1.53"/>
    <n v="90"/>
  </r>
  <r>
    <s v="KOENE"/>
    <s v="Belaid SAS"/>
    <x v="15"/>
    <x v="8"/>
    <n v="2"/>
    <x v="5"/>
    <n v="10799"/>
    <x v="374"/>
    <d v="2013-05-24T00:00:00"/>
    <x v="333"/>
    <n v="4"/>
    <x v="6"/>
    <n v="59"/>
    <s v="Raclette Courdavault"/>
    <n v="275"/>
    <n v="10"/>
    <n v="2750"/>
    <n v="0.02"/>
    <n v="2695"/>
    <n v="43.12"/>
    <n v="55"/>
  </r>
  <r>
    <s v="PICCO"/>
    <s v="Piccolo und mehr"/>
    <x v="16"/>
    <x v="9"/>
    <n v="1"/>
    <x v="2"/>
    <n v="10686"/>
    <x v="375"/>
    <d v="2013-05-19T00:00:00"/>
    <x v="327"/>
    <n v="3"/>
    <x v="1"/>
    <n v="26"/>
    <s v="Gumbär Gummibärchen"/>
    <n v="156.15"/>
    <n v="84"/>
    <n v="13116.6"/>
    <n v="-0.02"/>
    <n v="13378.932000000001"/>
    <n v="307.71543600000001"/>
    <n v="-262.33200000000033"/>
  </r>
  <r>
    <s v="FRANK"/>
    <s v="Messaoui Père &amp; Fils"/>
    <x v="15"/>
    <x v="8"/>
    <n v="6"/>
    <x v="7"/>
    <n v="10929"/>
    <x v="375"/>
    <d v="2013-06-02T00:00:00"/>
    <x v="347"/>
    <n v="3"/>
    <x v="1"/>
    <n v="21"/>
    <s v="Sir Rodney's Scones"/>
    <n v="50"/>
    <n v="51"/>
    <n v="2550"/>
    <n v="0.04"/>
    <n v="2448"/>
    <n v="44.064"/>
    <n v="102"/>
  </r>
  <r>
    <s v="HUNGO"/>
    <s v="Hungry Owl All-Night Grocers"/>
    <x v="23"/>
    <x v="11"/>
    <n v="6"/>
    <x v="7"/>
    <n v="10503"/>
    <x v="376"/>
    <d v="2013-05-23T00:00:00"/>
    <x v="340"/>
    <n v="2"/>
    <x v="2"/>
    <n v="65"/>
    <s v="Louisiana Fiery Hot Pepper Sauce"/>
    <n v="105.25"/>
    <n v="10"/>
    <n v="1052.5"/>
    <n v="0.1"/>
    <n v="947.25"/>
    <n v="3.7890000000000001"/>
    <n v="105.25"/>
  </r>
  <r>
    <s v="WILMK"/>
    <s v="Wilman Kala"/>
    <x v="52"/>
    <x v="16"/>
    <n v="8"/>
    <x v="8"/>
    <n v="10695"/>
    <x v="376"/>
    <d v="2013-05-20T00:00:00"/>
    <x v="339"/>
    <n v="1"/>
    <x v="0"/>
    <n v="24"/>
    <s v="Guaraná Fantástica"/>
    <n v="22.5"/>
    <n v="48"/>
    <n v="1080"/>
    <n v="0.01"/>
    <n v="1069.2"/>
    <n v="18.176400000000001"/>
    <n v="10.799999999999955"/>
  </r>
  <r>
    <s v="LETSS"/>
    <s v="Let's Stop N Shop"/>
    <x v="45"/>
    <x v="0"/>
    <n v="4"/>
    <x v="3"/>
    <n v="10719"/>
    <x v="376"/>
    <d v="2013-05-25T00:00:00"/>
    <x v="342"/>
    <n v="6"/>
    <x v="7"/>
    <n v="54"/>
    <s v="Tourtière"/>
    <n v="37.25"/>
    <n v="7"/>
    <n v="260.75"/>
    <n v="0.17"/>
    <n v="216.42249999999999"/>
    <n v="1.5149575"/>
    <n v="44.327500000000015"/>
  </r>
  <r>
    <s v="RATTC"/>
    <s v="Rattlesnake Canyon Grocery"/>
    <x v="9"/>
    <x v="0"/>
    <n v="9"/>
    <x v="4"/>
    <n v="10761"/>
    <x v="376"/>
    <d v="2013-06-01T00:00:00"/>
    <x v="348"/>
    <n v="1"/>
    <x v="0"/>
    <n v="75"/>
    <s v="Rhönbräu Klosterbier"/>
    <n v="38.75"/>
    <n v="45"/>
    <n v="1743.75"/>
    <n v="0.01"/>
    <n v="1726.3125"/>
    <n v="34.526249999999997"/>
    <n v="17.4375"/>
  </r>
  <r>
    <s v="QUICK"/>
    <s v="Bensaïd SA"/>
    <x v="27"/>
    <x v="8"/>
    <n v="4"/>
    <x v="3"/>
    <n v="10845"/>
    <x v="376"/>
    <d v="2013-05-26T00:00:00"/>
    <x v="342"/>
    <n v="5"/>
    <x v="4"/>
    <n v="64"/>
    <s v="Wimmers gute Semmelknödel"/>
    <n v="166.25"/>
    <n v="99"/>
    <n v="16458.75"/>
    <n v="0.08"/>
    <n v="15142.050000000001"/>
    <n v="136.27845000000002"/>
    <n v="1316.6999999999989"/>
  </r>
  <r>
    <s v="ERNSH"/>
    <s v="Ernst Handel"/>
    <x v="26"/>
    <x v="9"/>
    <n v="3"/>
    <x v="6"/>
    <n v="10854"/>
    <x v="376"/>
    <d v="2013-05-17T00:00:00"/>
    <x v="336"/>
    <n v="8"/>
    <x v="3"/>
    <n v="10"/>
    <s v="Ikura"/>
    <n v="155"/>
    <n v="47"/>
    <n v="7285"/>
    <n v="0.15"/>
    <n v="6192.25"/>
    <n v="55.730249999999998"/>
    <n v="1092.75"/>
  </r>
  <r>
    <s v="WARTH"/>
    <s v="Wartian Herkku"/>
    <x v="32"/>
    <x v="16"/>
    <n v="5"/>
    <x v="1"/>
    <n v="10526"/>
    <x v="377"/>
    <d v="2013-06-02T00:00:00"/>
    <x v="347"/>
    <n v="5"/>
    <x v="4"/>
    <n v="56"/>
    <s v="Gnocchi di nonna Alice"/>
    <n v="190"/>
    <n v="41"/>
    <n v="7790"/>
    <n v="0.08"/>
    <n v="7166.8"/>
    <n v="64.501200000000011"/>
    <n v="623.19999999999982"/>
  </r>
  <r>
    <s v="SEVES"/>
    <s v="Seven Seas Imports"/>
    <x v="2"/>
    <x v="2"/>
    <n v="7"/>
    <x v="0"/>
    <n v="10800"/>
    <x v="377"/>
    <d v="2013-05-20T00:00:00"/>
    <x v="336"/>
    <n v="7"/>
    <x v="5"/>
    <n v="51"/>
    <s v="Manjimup Dried Apples"/>
    <n v="265"/>
    <n v="11"/>
    <n v="2915"/>
    <n v="0.04"/>
    <n v="2798.4"/>
    <n v="89.5488"/>
    <n v="116.59999999999991"/>
  </r>
  <r>
    <s v="WANDK"/>
    <s v="Spécialités du Maroc"/>
    <x v="20"/>
    <x v="8"/>
    <n v="7"/>
    <x v="0"/>
    <n v="10668"/>
    <x v="378"/>
    <d v="2013-05-23T00:00:00"/>
    <x v="342"/>
    <n v="6"/>
    <x v="7"/>
    <n v="55"/>
    <s v="Pâté chinois"/>
    <n v="120"/>
    <n v="74"/>
    <n v="8880"/>
    <n v="0"/>
    <n v="8880"/>
    <n v="168.72"/>
    <n v="0"/>
  </r>
  <r>
    <s v="RICSU"/>
    <s v="Richter Supermarkt"/>
    <x v="36"/>
    <x v="12"/>
    <n v="3"/>
    <x v="6"/>
    <n v="10758"/>
    <x v="378"/>
    <d v="2013-05-25T00:00:00"/>
    <x v="337"/>
    <n v="1"/>
    <x v="0"/>
    <n v="70"/>
    <s v="Outback Lager"/>
    <n v="75"/>
    <n v="2"/>
    <n v="150"/>
    <n v="0.14000000000000001"/>
    <n v="129"/>
    <n v="0.64500000000000002"/>
    <n v="21"/>
  </r>
  <r>
    <s v="BONAP"/>
    <s v="Bon app'"/>
    <x v="1"/>
    <x v="1"/>
    <n v="7"/>
    <x v="0"/>
    <n v="10827"/>
    <x v="378"/>
    <d v="2013-05-21T00:00:00"/>
    <x v="336"/>
    <n v="1"/>
    <x v="0"/>
    <n v="39"/>
    <s v="Chartreuse verte"/>
    <n v="90"/>
    <n v="100"/>
    <n v="9000"/>
    <n v="0.01"/>
    <n v="8910"/>
    <n v="0"/>
    <n v="90"/>
  </r>
  <r>
    <s v="GODOS"/>
    <s v="Godos Cocina Típica"/>
    <x v="38"/>
    <x v="17"/>
    <n v="9"/>
    <x v="4"/>
    <n v="10874"/>
    <x v="378"/>
    <d v="2013-05-24T00:00:00"/>
    <x v="349"/>
    <n v="8"/>
    <x v="3"/>
    <n v="10"/>
    <s v="Ikura"/>
    <n v="155"/>
    <n v="14"/>
    <n v="2170"/>
    <n v="0.02"/>
    <n v="2126.6"/>
    <n v="4.2531999999999996"/>
    <n v="43.400000000000091"/>
  </r>
  <r>
    <s v="SUPRD"/>
    <s v="Suprêmes délices"/>
    <x v="5"/>
    <x v="4"/>
    <n v="2"/>
    <x v="5"/>
    <n v="10475"/>
    <x v="379"/>
    <d v="2013-06-01T00:00:00"/>
    <x v="350"/>
    <n v="2"/>
    <x v="2"/>
    <n v="66"/>
    <s v="Louisiana Hot Spiced Okra"/>
    <n v="68"/>
    <n v="66"/>
    <n v="4488"/>
    <n v="0.01"/>
    <n v="4443.12"/>
    <n v="44.431199999999997"/>
    <n v="44.880000000000109"/>
  </r>
  <r>
    <s v="ANTON"/>
    <s v="Antonio Moreno Taquería"/>
    <x v="4"/>
    <x v="3"/>
    <n v="8"/>
    <x v="8"/>
    <n v="10573"/>
    <x v="379"/>
    <d v="2013-05-31T00:00:00"/>
    <x v="351"/>
    <n v="6"/>
    <x v="7"/>
    <n v="17"/>
    <s v="Alice Mutton"/>
    <n v="195"/>
    <n v="33"/>
    <n v="6435"/>
    <n v="0.08"/>
    <n v="5920.2"/>
    <n v="11.840399999999999"/>
    <n v="514.80000000000018"/>
  </r>
  <r>
    <s v="FRANK"/>
    <s v="Messaoui Père &amp; Fils"/>
    <x v="15"/>
    <x v="8"/>
    <n v="9"/>
    <x v="4"/>
    <n v="10675"/>
    <x v="379"/>
    <d v="2013-06-06T00:00:00"/>
    <x v="352"/>
    <n v="7"/>
    <x v="5"/>
    <n v="14"/>
    <s v="Tofu"/>
    <n v="116.25"/>
    <n v="85"/>
    <n v="9881.25"/>
    <n v="0.09"/>
    <n v="8991.9375"/>
    <n v="296.73393750000002"/>
    <n v="889.3125"/>
  </r>
  <r>
    <s v="FURIB"/>
    <s v="Furia Bacalhau e Frutos do Mar"/>
    <x v="7"/>
    <x v="6"/>
    <n v="7"/>
    <x v="0"/>
    <n v="10664"/>
    <x v="380"/>
    <d v="2013-05-23T00:00:00"/>
    <x v="333"/>
    <n v="8"/>
    <x v="3"/>
    <n v="10"/>
    <s v="Ikura"/>
    <n v="155"/>
    <n v="35"/>
    <n v="5425"/>
    <n v="7.0000000000000007E-2"/>
    <n v="5045.25"/>
    <n v="45.407249999999998"/>
    <n v="379.75"/>
  </r>
  <r>
    <s v="ANTON"/>
    <s v="Antonio Moreno Taquería"/>
    <x v="4"/>
    <x v="3"/>
    <n v="7"/>
    <x v="0"/>
    <n v="10677"/>
    <x v="380"/>
    <d v="2013-05-22T00:00:00"/>
    <x v="339"/>
    <n v="4"/>
    <x v="6"/>
    <n v="33"/>
    <s v="Geitost"/>
    <n v="12.5"/>
    <n v="54"/>
    <n v="675"/>
    <n v="0.2"/>
    <n v="540"/>
    <n v="13.5"/>
    <n v="135"/>
  </r>
  <r>
    <s v="ERNSH"/>
    <s v="Ernst Handel"/>
    <x v="26"/>
    <x v="9"/>
    <n v="5"/>
    <x v="1"/>
    <n v="10698"/>
    <x v="380"/>
    <d v="2013-05-27T00:00:00"/>
    <x v="339"/>
    <n v="2"/>
    <x v="2"/>
    <n v="65"/>
    <s v="Louisiana Fiery Hot Pepper Sauce"/>
    <n v="105.25"/>
    <n v="40"/>
    <n v="4210"/>
    <n v="0.04"/>
    <n v="4041.6"/>
    <n v="48.499199999999995"/>
    <n v="168.40000000000009"/>
  </r>
  <r>
    <s v="BLONP"/>
    <s v="Blondel père et fils"/>
    <x v="40"/>
    <x v="1"/>
    <n v="2"/>
    <x v="5"/>
    <n v="10566"/>
    <x v="381"/>
    <d v="2013-06-03T00:00:00"/>
    <x v="348"/>
    <n v="8"/>
    <x v="3"/>
    <n v="18"/>
    <s v="Carnarvon Tigers"/>
    <n v="312.5"/>
    <n v="71"/>
    <n v="22187.5"/>
    <n v="-0.02"/>
    <n v="22631.25"/>
    <n v="678.9375"/>
    <n v="-443.75"/>
  </r>
  <r>
    <s v="QUEDE"/>
    <s v="Que Delícia"/>
    <x v="11"/>
    <x v="7"/>
    <n v="7"/>
    <x v="0"/>
    <n v="10587"/>
    <x v="381"/>
    <d v="2013-05-31T00:00:00"/>
    <x v="341"/>
    <n v="1"/>
    <x v="0"/>
    <n v="35"/>
    <s v="Steeleye Stout"/>
    <n v="90"/>
    <n v="95"/>
    <n v="8550"/>
    <n v="0.11"/>
    <n v="7609.5"/>
    <n v="38.047499999999999"/>
    <n v="940.5"/>
  </r>
  <r>
    <s v="ISLAT"/>
    <s v="Island Trading"/>
    <x v="3"/>
    <x v="2"/>
    <n v="6"/>
    <x v="7"/>
    <n v="10933"/>
    <x v="381"/>
    <d v="2013-06-02T00:00:00"/>
    <x v="353"/>
    <n v="2"/>
    <x v="2"/>
    <n v="61"/>
    <s v="Sirop d'érable"/>
    <n v="142.5"/>
    <n v="86"/>
    <n v="12255"/>
    <n v="0.1"/>
    <n v="11029.5"/>
    <n v="330.88499999999999"/>
    <n v="1225.5"/>
  </r>
  <r>
    <s v="HUNGO"/>
    <s v="Hungry Owl All-Night Grocers"/>
    <x v="23"/>
    <x v="11"/>
    <n v="8"/>
    <x v="8"/>
    <n v="10661"/>
    <x v="382"/>
    <d v="2013-05-30T00:00:00"/>
    <x v="350"/>
    <n v="8"/>
    <x v="3"/>
    <n v="58"/>
    <s v="Escargots de Bourgogne"/>
    <n v="66.25"/>
    <n v="53"/>
    <n v="3511.25"/>
    <n v="-0.01"/>
    <n v="3546.3625000000002"/>
    <n v="81.566337500000003"/>
    <n v="-35.112500000000182"/>
  </r>
  <r>
    <s v="LILAS"/>
    <s v="LILA-Supermercado"/>
    <x v="21"/>
    <x v="5"/>
    <n v="1"/>
    <x v="2"/>
    <n v="10780"/>
    <x v="382"/>
    <d v="2013-05-24T00:00:00"/>
    <x v="338"/>
    <n v="2"/>
    <x v="2"/>
    <n v="77"/>
    <s v="Original Frankfurter grüne Soße"/>
    <n v="65"/>
    <n v="67"/>
    <n v="4355"/>
    <n v="0.11"/>
    <n v="3875.9500000000003"/>
    <n v="131.78230000000002"/>
    <n v="479.04999999999973"/>
  </r>
  <r>
    <s v="WILMK"/>
    <s v="Wilman Kala"/>
    <x v="52"/>
    <x v="16"/>
    <n v="5"/>
    <x v="1"/>
    <n v="10873"/>
    <x v="383"/>
    <d v="2013-05-25T00:00:00"/>
    <x v="338"/>
    <n v="3"/>
    <x v="1"/>
    <n v="21"/>
    <s v="Sir Rodney's Scones"/>
    <n v="50"/>
    <n v="32"/>
    <n v="1600"/>
    <n v="0.09"/>
    <n v="1456"/>
    <n v="43.68"/>
    <n v="144"/>
  </r>
  <r>
    <s v="FOLKO"/>
    <s v="Folk och fä HB"/>
    <x v="35"/>
    <x v="15"/>
    <n v="4"/>
    <x v="3"/>
    <n v="10533"/>
    <x v="384"/>
    <d v="2013-05-24T00:00:00"/>
    <x v="338"/>
    <n v="8"/>
    <x v="3"/>
    <n v="73"/>
    <s v="Röd Kaviar"/>
    <n v="75"/>
    <n v="61"/>
    <n v="4575"/>
    <n v="0.11"/>
    <n v="4071.75"/>
    <n v="122.1525"/>
    <n v="503.25"/>
  </r>
  <r>
    <s v="SUPRD"/>
    <s v="Suprêmes délices"/>
    <x v="5"/>
    <x v="4"/>
    <n v="9"/>
    <x v="4"/>
    <n v="10841"/>
    <x v="384"/>
    <d v="2013-05-25T00:00:00"/>
    <x v="337"/>
    <n v="8"/>
    <x v="3"/>
    <n v="10"/>
    <s v="Ikura"/>
    <n v="155"/>
    <n v="78"/>
    <n v="12090"/>
    <n v="0.12"/>
    <n v="10639.2"/>
    <n v="63.835200000000007"/>
    <n v="1450.7999999999993"/>
  </r>
  <r>
    <s v="RICAR"/>
    <s v="Ricardo Adocicados"/>
    <x v="11"/>
    <x v="7"/>
    <n v="7"/>
    <x v="0"/>
    <n v="10877"/>
    <x v="384"/>
    <d v="2013-05-27T00:00:00"/>
    <x v="341"/>
    <n v="8"/>
    <x v="3"/>
    <n v="18"/>
    <s v="Carnarvon Tigers"/>
    <n v="312.5"/>
    <n v="88"/>
    <n v="27500"/>
    <n v="0.06"/>
    <n v="25850"/>
    <n v="517"/>
    <n v="1650"/>
  </r>
  <r>
    <s v="SAVEA"/>
    <s v="Save-a-lot Markets"/>
    <x v="25"/>
    <x v="0"/>
    <n v="5"/>
    <x v="1"/>
    <n v="10882"/>
    <x v="384"/>
    <d v="2013-06-02T00:00:00"/>
    <x v="351"/>
    <n v="5"/>
    <x v="4"/>
    <n v="42"/>
    <s v="Singaporean Hokkien Fried Mee"/>
    <n v="70"/>
    <n v="92"/>
    <n v="6440"/>
    <n v="0.04"/>
    <n v="6182.4"/>
    <n v="166.92479999999998"/>
    <n v="257.60000000000036"/>
  </r>
  <r>
    <s v="PERIC"/>
    <s v="Pericles Comidas clásicas"/>
    <x v="4"/>
    <x v="3"/>
    <n v="9"/>
    <x v="4"/>
    <n v="10474"/>
    <x v="385"/>
    <d v="2013-05-30T00:00:00"/>
    <x v="348"/>
    <n v="7"/>
    <x v="5"/>
    <n v="28"/>
    <s v="Rössle Sauerkraut"/>
    <n v="182"/>
    <n v="65"/>
    <n v="11830"/>
    <n v="0.15"/>
    <n v="10055.5"/>
    <n v="110.6105"/>
    <n v="1774.5"/>
  </r>
  <r>
    <s v="HUNGO"/>
    <s v="Hungry Owl All-Night Grocers"/>
    <x v="23"/>
    <x v="11"/>
    <n v="1"/>
    <x v="2"/>
    <n v="10516"/>
    <x v="385"/>
    <d v="2013-06-06T00:00:00"/>
    <x v="354"/>
    <n v="5"/>
    <x v="4"/>
    <n v="42"/>
    <s v="Singaporean Hokkien Fried Mee"/>
    <n v="70"/>
    <n v="94"/>
    <n v="6580"/>
    <n v="0.14000000000000001"/>
    <n v="5658.8"/>
    <n v="90.540800000000004"/>
    <n v="921.19999999999982"/>
  </r>
  <r>
    <s v="BERGS"/>
    <s v="Berglunds snabbköp"/>
    <x v="31"/>
    <x v="15"/>
    <n v="7"/>
    <x v="0"/>
    <n v="10733"/>
    <x v="385"/>
    <d v="2013-05-28T00:00:00"/>
    <x v="343"/>
    <n v="7"/>
    <x v="5"/>
    <n v="28"/>
    <s v="Rössle Sauerkraut"/>
    <n v="228"/>
    <n v="60"/>
    <n v="13680"/>
    <n v="0.08"/>
    <n v="12585.6"/>
    <n v="25.171200000000002"/>
    <n v="1094.3999999999996"/>
  </r>
  <r>
    <s v="QUICK"/>
    <s v="Bensaïd SA"/>
    <x v="27"/>
    <x v="8"/>
    <n v="3"/>
    <x v="6"/>
    <n v="10765"/>
    <x v="385"/>
    <d v="2013-05-31T00:00:00"/>
    <x v="346"/>
    <n v="2"/>
    <x v="2"/>
    <n v="65"/>
    <s v="Louisiana Fiery Hot Pepper Sauce"/>
    <n v="105.25"/>
    <n v="80"/>
    <n v="8420"/>
    <n v="0.01"/>
    <n v="8335.7999999999993"/>
    <n v="108.36539999999999"/>
    <n v="84.200000000000728"/>
  </r>
  <r>
    <s v="REGGC"/>
    <s v="Reggiani Caseifici"/>
    <x v="41"/>
    <x v="19"/>
    <n v="5"/>
    <x v="1"/>
    <n v="10908"/>
    <x v="385"/>
    <d v="2013-06-01T00:00:00"/>
    <x v="346"/>
    <n v="5"/>
    <x v="4"/>
    <n v="52"/>
    <s v="Filo Mix"/>
    <n v="35"/>
    <n v="89"/>
    <n v="3115"/>
    <n v="0.04"/>
    <n v="2990.4"/>
    <n v="77.750400000000013"/>
    <n v="124.59999999999991"/>
  </r>
  <r>
    <s v="BONAP"/>
    <s v="Bon app'"/>
    <x v="1"/>
    <x v="1"/>
    <n v="7"/>
    <x v="0"/>
    <n v="10525"/>
    <x v="386"/>
    <d v="2013-05-26T00:00:00"/>
    <x v="341"/>
    <n v="8"/>
    <x v="3"/>
    <n v="40"/>
    <s v="Boston Crab Meat"/>
    <n v="92"/>
    <n v="31"/>
    <n v="2852"/>
    <n v="0"/>
    <n v="2852"/>
    <n v="96.968000000000004"/>
    <n v="0"/>
  </r>
  <r>
    <s v="FURIB"/>
    <s v="Furia Bacalhau e Frutos do Mar"/>
    <x v="7"/>
    <x v="6"/>
    <n v="5"/>
    <x v="1"/>
    <n v="10551"/>
    <x v="386"/>
    <d v="2013-06-03T00:00:00"/>
    <x v="344"/>
    <n v="1"/>
    <x v="0"/>
    <n v="35"/>
    <s v="Steeleye Stout"/>
    <n v="90"/>
    <n v="68"/>
    <n v="6120"/>
    <n v="0.1"/>
    <n v="5508"/>
    <n v="181.76400000000001"/>
    <n v="612"/>
  </r>
  <r>
    <s v="QUEEN"/>
    <s v="Queen Cozinha"/>
    <x v="14"/>
    <x v="7"/>
    <n v="5"/>
    <x v="1"/>
    <n v="10728"/>
    <x v="386"/>
    <d v="2013-05-29T00:00:00"/>
    <x v="343"/>
    <n v="4"/>
    <x v="6"/>
    <n v="60"/>
    <s v="Camembert Pierrot"/>
    <n v="170"/>
    <n v="41"/>
    <n v="6970"/>
    <n v="0.08"/>
    <n v="6412.4000000000005"/>
    <n v="173.13480000000001"/>
    <n v="557.59999999999945"/>
  </r>
  <r>
    <s v="LINOD"/>
    <s v="LINO-Delicateses"/>
    <x v="13"/>
    <x v="5"/>
    <n v="4"/>
    <x v="3"/>
    <n v="10729"/>
    <x v="386"/>
    <d v="2013-06-10T00:00:00"/>
    <x v="352"/>
    <n v="1"/>
    <x v="0"/>
    <n v="1"/>
    <s v="Chai"/>
    <n v="90"/>
    <n v="69"/>
    <n v="6210"/>
    <n v="0.01"/>
    <n v="6147.9"/>
    <n v="49.183199999999999"/>
    <n v="62.100000000000364"/>
  </r>
  <r>
    <s v="VICTE"/>
    <s v="Victuailles en stock"/>
    <x v="8"/>
    <x v="1"/>
    <n v="3"/>
    <x v="6"/>
    <n v="10814"/>
    <x v="386"/>
    <d v="2013-06-02T00:00:00"/>
    <x v="346"/>
    <n v="3"/>
    <x v="1"/>
    <n v="48"/>
    <s v="Chocolade"/>
    <n v="63.75"/>
    <n v="7"/>
    <n v="446.25"/>
    <n v="0.13"/>
    <n v="388.23750000000001"/>
    <n v="2.7176624999999999"/>
    <n v="58.012499999999989"/>
  </r>
  <r>
    <s v="MORGK"/>
    <s v="Commerce oriental"/>
    <x v="44"/>
    <x v="8"/>
    <n v="9"/>
    <x v="4"/>
    <n v="10575"/>
    <x v="387"/>
    <d v="2013-05-28T00:00:00"/>
    <x v="341"/>
    <n v="4"/>
    <x v="6"/>
    <n v="59"/>
    <s v="Raclette Courdavault"/>
    <n v="275"/>
    <n v="75"/>
    <n v="20625"/>
    <n v="-0.02"/>
    <n v="21037.5"/>
    <n v="483.86250000000001"/>
    <n v="-412.5"/>
  </r>
  <r>
    <s v="LEHMS"/>
    <s v="El Khartouri SA"/>
    <x v="20"/>
    <x v="8"/>
    <n v="8"/>
    <x v="8"/>
    <n v="10593"/>
    <x v="387"/>
    <d v="2013-06-01T00:00:00"/>
    <x v="341"/>
    <n v="4"/>
    <x v="6"/>
    <n v="69"/>
    <s v="Gudbrandsdalsost"/>
    <n v="180"/>
    <n v="32"/>
    <n v="5760"/>
    <n v="0.08"/>
    <n v="5299.2"/>
    <n v="148.3776"/>
    <n v="460.80000000000018"/>
  </r>
  <r>
    <s v="SEVES"/>
    <s v="Seven Seas Imports"/>
    <x v="2"/>
    <x v="2"/>
    <n v="6"/>
    <x v="7"/>
    <n v="10804"/>
    <x v="387"/>
    <d v="2013-05-30T00:00:00"/>
    <x v="343"/>
    <n v="3"/>
    <x v="1"/>
    <n v="49"/>
    <s v="Maxilaku"/>
    <n v="100"/>
    <n v="68"/>
    <n v="6800"/>
    <n v="-0.03"/>
    <n v="7004"/>
    <n v="14.007999999999999"/>
    <n v="-204"/>
  </r>
  <r>
    <s v="TRADH"/>
    <s v="Tradição Hipermercados"/>
    <x v="14"/>
    <x v="7"/>
    <n v="7"/>
    <x v="0"/>
    <n v="10834"/>
    <x v="387"/>
    <d v="2013-05-29T00:00:00"/>
    <x v="340"/>
    <n v="6"/>
    <x v="7"/>
    <n v="29"/>
    <s v="Thüringer Rostbratwurst"/>
    <n v="618.95000000000005"/>
    <n v="53"/>
    <n v="32804.350000000006"/>
    <n v="0.14000000000000001"/>
    <n v="28211.741000000005"/>
    <n v="282.11741000000001"/>
    <n v="4592.6090000000004"/>
  </r>
  <r>
    <s v="SAVEA"/>
    <s v="Save-a-lot Markets"/>
    <x v="25"/>
    <x v="0"/>
    <n v="5"/>
    <x v="1"/>
    <n v="10847"/>
    <x v="387"/>
    <d v="2013-06-05T00:00:00"/>
    <x v="347"/>
    <n v="8"/>
    <x v="3"/>
    <n v="45"/>
    <s v="Røgede sild"/>
    <n v="47.5"/>
    <n v="91"/>
    <n v="4322.5"/>
    <n v="0.04"/>
    <n v="4149.5999999999995"/>
    <n v="82.99199999999999"/>
    <n v="172.90000000000055"/>
  </r>
  <r>
    <s v="LETSS"/>
    <s v="Let's Stop N Shop"/>
    <x v="45"/>
    <x v="0"/>
    <n v="5"/>
    <x v="1"/>
    <n v="10884"/>
    <x v="387"/>
    <d v="2013-06-06T00:00:00"/>
    <x v="355"/>
    <n v="2"/>
    <x v="2"/>
    <n v="65"/>
    <s v="Louisiana Fiery Hot Pepper Sauce"/>
    <n v="105.25"/>
    <n v="97"/>
    <n v="10209.25"/>
    <n v="0.18"/>
    <n v="8371.5850000000009"/>
    <n v="8.3715850000000014"/>
    <n v="1837.6649999999991"/>
  </r>
  <r>
    <s v="WANDK"/>
    <s v="Spécialités du Maroc"/>
    <x v="20"/>
    <x v="8"/>
    <n v="5"/>
    <x v="1"/>
    <n v="10640"/>
    <x v="388"/>
    <d v="2013-06-14T00:00:00"/>
    <x v="356"/>
    <n v="4"/>
    <x v="6"/>
    <n v="69"/>
    <s v="Gudbrandsdalsost"/>
    <n v="180"/>
    <n v="96"/>
    <n v="17280"/>
    <n v="0.14000000000000001"/>
    <n v="14860.8"/>
    <n v="29.721599999999999"/>
    <n v="2419.2000000000007"/>
  </r>
  <r>
    <s v="ISLAT"/>
    <s v="Island Trading"/>
    <x v="3"/>
    <x v="2"/>
    <n v="1"/>
    <x v="2"/>
    <n v="10798"/>
    <x v="388"/>
    <d v="2013-05-31T00:00:00"/>
    <x v="351"/>
    <n v="4"/>
    <x v="6"/>
    <n v="72"/>
    <s v="Mozzarella di Giovanni"/>
    <n v="174"/>
    <n v="3"/>
    <n v="522"/>
    <n v="0.14000000000000001"/>
    <n v="448.92"/>
    <n v="7.1827200000000007"/>
    <n v="73.079999999999984"/>
  </r>
  <r>
    <s v="ISLAT"/>
    <s v="Island Trading"/>
    <x v="3"/>
    <x v="2"/>
    <n v="2"/>
    <x v="5"/>
    <n v="10829"/>
    <x v="388"/>
    <d v="2013-06-11T00:00:00"/>
    <x v="357"/>
    <n v="4"/>
    <x v="6"/>
    <n v="60"/>
    <s v="Camembert Pierrot"/>
    <n v="170"/>
    <n v="88"/>
    <n v="14960"/>
    <n v="0.2"/>
    <n v="11968"/>
    <n v="107.712"/>
    <n v="2992"/>
  </r>
  <r>
    <s v="FOLKO"/>
    <s v="Folk och fä HB"/>
    <x v="35"/>
    <x v="15"/>
    <n v="4"/>
    <x v="3"/>
    <n v="10533"/>
    <x v="389"/>
    <d v="2013-05-30T00:00:00"/>
    <x v="345"/>
    <n v="2"/>
    <x v="2"/>
    <n v="4"/>
    <s v="Chef Anton's Cajun Seasoning"/>
    <n v="110"/>
    <n v="20"/>
    <n v="2200"/>
    <n v="0.11"/>
    <n v="1958"/>
    <n v="15.664"/>
    <n v="242"/>
  </r>
  <r>
    <s v="HANAR"/>
    <s v="Hanari Carnes"/>
    <x v="11"/>
    <x v="7"/>
    <n v="1"/>
    <x v="2"/>
    <n v="10541"/>
    <x v="389"/>
    <d v="2013-06-05T00:00:00"/>
    <x v="358"/>
    <n v="1"/>
    <x v="0"/>
    <n v="38"/>
    <s v="Côte de Blaye"/>
    <n v="1317.5"/>
    <n v="34"/>
    <n v="44795"/>
    <n v="-0.02"/>
    <n v="45690.9"/>
    <n v="1462.1088"/>
    <n v="-895.90000000000146"/>
  </r>
  <r>
    <s v="GALED"/>
    <s v="Galería del gastrónomo"/>
    <x v="42"/>
    <x v="17"/>
    <n v="3"/>
    <x v="6"/>
    <n v="10568"/>
    <x v="389"/>
    <d v="2013-06-16T00:00:00"/>
    <x v="359"/>
    <n v="8"/>
    <x v="3"/>
    <n v="10"/>
    <s v="Ikura"/>
    <n v="155"/>
    <n v="12"/>
    <n v="1860"/>
    <n v="0.05"/>
    <n v="1767"/>
    <n v="7.0679999999999996"/>
    <n v="93"/>
  </r>
  <r>
    <s v="FOLIG"/>
    <s v="Folies gourmandes"/>
    <x v="10"/>
    <x v="1"/>
    <n v="5"/>
    <x v="1"/>
    <n v="10634"/>
    <x v="389"/>
    <d v="2013-06-13T00:00:00"/>
    <x v="360"/>
    <n v="7"/>
    <x v="5"/>
    <n v="7"/>
    <s v="Uncle Bob's Organic Dried Pears"/>
    <n v="150"/>
    <n v="7"/>
    <n v="1050"/>
    <n v="0.08"/>
    <n v="966"/>
    <n v="27.047999999999998"/>
    <n v="84"/>
  </r>
  <r>
    <s v="HUNGO"/>
    <s v="Hungry Owl All-Night Grocers"/>
    <x v="23"/>
    <x v="11"/>
    <n v="2"/>
    <x v="5"/>
    <n v="10646"/>
    <x v="389"/>
    <d v="2013-06-07T00:00:00"/>
    <x v="361"/>
    <n v="1"/>
    <x v="0"/>
    <n v="1"/>
    <s v="Chai"/>
    <n v="90"/>
    <n v="40"/>
    <n v="3600"/>
    <n v="0.04"/>
    <n v="3456"/>
    <n v="13.824"/>
    <n v="144"/>
  </r>
  <r>
    <s v="VICTE"/>
    <s v="Victuailles en stock"/>
    <x v="8"/>
    <x v="1"/>
    <n v="3"/>
    <x v="6"/>
    <n v="10806"/>
    <x v="389"/>
    <d v="2013-06-06T00:00:00"/>
    <x v="358"/>
    <n v="7"/>
    <x v="5"/>
    <n v="74"/>
    <s v="Longlife Tofu"/>
    <n v="50"/>
    <n v="83"/>
    <n v="4150"/>
    <n v="0.02"/>
    <n v="4067"/>
    <n v="40.67"/>
    <n v="83"/>
  </r>
  <r>
    <s v="BONAP"/>
    <s v="Bon app'"/>
    <x v="1"/>
    <x v="1"/>
    <n v="3"/>
    <x v="6"/>
    <n v="10732"/>
    <x v="390"/>
    <d v="2013-06-04T00:00:00"/>
    <x v="350"/>
    <n v="1"/>
    <x v="0"/>
    <n v="76"/>
    <s v="Lakkalikööri"/>
    <n v="90"/>
    <n v="15"/>
    <n v="1350"/>
    <n v="0.03"/>
    <n v="1309.5"/>
    <n v="2.6190000000000002"/>
    <n v="40.5"/>
  </r>
  <r>
    <s v="SAVEA"/>
    <s v="Save-a-lot Markets"/>
    <x v="25"/>
    <x v="0"/>
    <n v="6"/>
    <x v="7"/>
    <n v="10757"/>
    <x v="390"/>
    <d v="2013-06-18T00:00:00"/>
    <x v="360"/>
    <n v="1"/>
    <x v="0"/>
    <n v="34"/>
    <s v="Sasquatch Ale"/>
    <n v="70"/>
    <n v="60"/>
    <n v="4200"/>
    <n v="0.11"/>
    <n v="3738"/>
    <n v="63.545999999999999"/>
    <n v="462"/>
  </r>
  <r>
    <s v="HILAA"/>
    <s v="HILARIÓN-Abastos"/>
    <x v="6"/>
    <x v="5"/>
    <n v="3"/>
    <x v="6"/>
    <n v="10796"/>
    <x v="390"/>
    <d v="2013-06-11T00:00:00"/>
    <x v="361"/>
    <n v="2"/>
    <x v="2"/>
    <n v="44"/>
    <s v="Gula Malacca"/>
    <n v="97.25"/>
    <n v="24"/>
    <n v="2334"/>
    <n v="-0.02"/>
    <n v="2380.6799999999998"/>
    <n v="40.471559999999997"/>
    <n v="-46.679999999999836"/>
  </r>
  <r>
    <s v="MAGAA"/>
    <s v="Magazzini Alimentari Riuniti"/>
    <x v="54"/>
    <x v="19"/>
    <n v="8"/>
    <x v="8"/>
    <n v="10818"/>
    <x v="390"/>
    <d v="2013-06-14T00:00:00"/>
    <x v="362"/>
    <n v="8"/>
    <x v="3"/>
    <n v="41"/>
    <s v="Jack's New England Clam Chowder"/>
    <n v="48.25"/>
    <n v="77"/>
    <n v="3715.25"/>
    <n v="0.12"/>
    <n v="3269.42"/>
    <n v="9.8082600000000006"/>
    <n v="445.82999999999993"/>
  </r>
  <r>
    <s v="DRACD"/>
    <s v="Maroc exotique"/>
    <x v="22"/>
    <x v="8"/>
    <n v="7"/>
    <x v="0"/>
    <n v="10825"/>
    <x v="390"/>
    <d v="2013-06-11T00:00:00"/>
    <x v="352"/>
    <n v="6"/>
    <x v="7"/>
    <n v="53"/>
    <s v="Perth Pasties"/>
    <n v="164"/>
    <n v="9"/>
    <n v="1476"/>
    <n v="0.05"/>
    <n v="1402.2"/>
    <n v="46.272599999999997"/>
    <n v="73.799999999999955"/>
  </r>
  <r>
    <s v="SANTG"/>
    <s v="Santé Gourmet"/>
    <x v="29"/>
    <x v="13"/>
    <n v="3"/>
    <x v="6"/>
    <n v="10831"/>
    <x v="390"/>
    <d v="2013-06-18T00:00:00"/>
    <x v="363"/>
    <n v="1"/>
    <x v="0"/>
    <n v="38"/>
    <s v="Côte de Blaye"/>
    <n v="1317.5"/>
    <n v="33"/>
    <n v="43477.5"/>
    <n v="0.02"/>
    <n v="42607.95"/>
    <n v="0"/>
    <n v="869.55000000000291"/>
  </r>
  <r>
    <s v="LEHMS"/>
    <s v="El Khartouri SA"/>
    <x v="20"/>
    <x v="8"/>
    <n v="3"/>
    <x v="6"/>
    <n v="10934"/>
    <x v="390"/>
    <d v="2013-06-06T00:00:00"/>
    <x v="361"/>
    <n v="2"/>
    <x v="2"/>
    <n v="6"/>
    <s v="Grandma's Boysenberry Spread"/>
    <n v="125"/>
    <n v="100"/>
    <n v="12500"/>
    <n v="0.01"/>
    <n v="12375"/>
    <n v="334.125"/>
    <n v="125"/>
  </r>
  <r>
    <s v="MEREP"/>
    <s v="Mère Paillarde"/>
    <x v="24"/>
    <x v="10"/>
    <n v="4"/>
    <x v="3"/>
    <n v="10565"/>
    <x v="391"/>
    <d v="2013-06-02T00:00:00"/>
    <x v="341"/>
    <n v="1"/>
    <x v="0"/>
    <n v="24"/>
    <s v="Guaraná Fantástica"/>
    <n v="22.5"/>
    <n v="34"/>
    <n v="765"/>
    <n v="0.02"/>
    <n v="749.69999999999993"/>
    <n v="10.495799999999999"/>
    <n v="15.300000000000068"/>
  </r>
  <r>
    <s v="ANTON"/>
    <s v="Antonio Moreno Taquería"/>
    <x v="4"/>
    <x v="3"/>
    <n v="8"/>
    <x v="8"/>
    <n v="10573"/>
    <x v="391"/>
    <d v="2013-06-08T00:00:00"/>
    <x v="352"/>
    <n v="6"/>
    <x v="7"/>
    <n v="53"/>
    <s v="Perth Pasties"/>
    <n v="164"/>
    <n v="71"/>
    <n v="11644"/>
    <n v="0.14000000000000001"/>
    <n v="10013.84"/>
    <n v="210.29064000000002"/>
    <n v="1630.1599999999999"/>
  </r>
  <r>
    <s v="TRAIH"/>
    <s v="Trail's Head Gourmet Provisioners"/>
    <x v="43"/>
    <x v="0"/>
    <n v="5"/>
    <x v="1"/>
    <n v="10574"/>
    <x v="391"/>
    <d v="2013-06-06T00:00:00"/>
    <x v="347"/>
    <n v="3"/>
    <x v="1"/>
    <n v="62"/>
    <s v="Tarte au sucre"/>
    <n v="246.5"/>
    <n v="42"/>
    <n v="10353"/>
    <n v="-0.03"/>
    <n v="10663.59"/>
    <n v="181.28102999999999"/>
    <n v="-310.59000000000015"/>
  </r>
  <r>
    <s v="FOLIG"/>
    <s v="Folies gourmandes"/>
    <x v="10"/>
    <x v="1"/>
    <n v="5"/>
    <x v="1"/>
    <n v="10634"/>
    <x v="391"/>
    <d v="2013-06-18T00:00:00"/>
    <x v="363"/>
    <n v="1"/>
    <x v="0"/>
    <n v="75"/>
    <s v="Rhönbräu Klosterbier"/>
    <n v="38.75"/>
    <n v="55"/>
    <n v="2131.25"/>
    <n v="0.19"/>
    <n v="1726.3125"/>
    <n v="46.610437500000003"/>
    <n v="404.9375"/>
  </r>
  <r>
    <s v="SAVEA"/>
    <s v="Save-a-lot Markets"/>
    <x v="25"/>
    <x v="0"/>
    <n v="6"/>
    <x v="7"/>
    <n v="10757"/>
    <x v="391"/>
    <d v="2013-06-08T00:00:00"/>
    <x v="354"/>
    <n v="4"/>
    <x v="6"/>
    <n v="59"/>
    <s v="Raclette Courdavault"/>
    <n v="275"/>
    <n v="51"/>
    <n v="14025"/>
    <n v="0.18"/>
    <n v="11500.5"/>
    <n v="195.5085"/>
    <n v="2524.5"/>
  </r>
  <r>
    <s v="GREAL"/>
    <s v="Great Lakes Food Market"/>
    <x v="33"/>
    <x v="0"/>
    <n v="5"/>
    <x v="1"/>
    <n v="10816"/>
    <x v="391"/>
    <d v="2013-06-14T00:00:00"/>
    <x v="364"/>
    <n v="1"/>
    <x v="0"/>
    <n v="38"/>
    <s v="Côte de Blaye"/>
    <n v="1317.5"/>
    <n v="96"/>
    <n v="126480"/>
    <n v="0.16"/>
    <n v="106243.2"/>
    <n v="849.94560000000001"/>
    <n v="20236.800000000003"/>
  </r>
  <r>
    <s v="AROUT"/>
    <s v="Around the Horn"/>
    <x v="2"/>
    <x v="2"/>
    <n v="7"/>
    <x v="0"/>
    <n v="10558"/>
    <x v="392"/>
    <d v="2013-06-15T00:00:00"/>
    <x v="360"/>
    <n v="6"/>
    <x v="7"/>
    <n v="53"/>
    <s v="Perth Pasties"/>
    <n v="164"/>
    <n v="15"/>
    <n v="2460"/>
    <n v="-0.01"/>
    <n v="2484.6"/>
    <n v="57.145799999999994"/>
    <n v="-24.599999999999909"/>
  </r>
  <r>
    <s v="FRANK"/>
    <s v="Messaoui Père &amp; Fils"/>
    <x v="15"/>
    <x v="8"/>
    <n v="4"/>
    <x v="3"/>
    <n v="10623"/>
    <x v="392"/>
    <d v="2013-06-16T00:00:00"/>
    <x v="365"/>
    <n v="1"/>
    <x v="0"/>
    <n v="35"/>
    <s v="Steeleye Stout"/>
    <n v="90"/>
    <n v="94"/>
    <n v="8460"/>
    <n v="0.1"/>
    <n v="7614"/>
    <n v="190.35"/>
    <n v="846"/>
  </r>
  <r>
    <s v="WILMK"/>
    <s v="Wilman Kala"/>
    <x v="52"/>
    <x v="16"/>
    <n v="5"/>
    <x v="1"/>
    <n v="10873"/>
    <x v="392"/>
    <d v="2013-06-19T00:00:00"/>
    <x v="365"/>
    <n v="7"/>
    <x v="5"/>
    <n v="28"/>
    <s v="Rössle Sauerkraut"/>
    <n v="228"/>
    <n v="39"/>
    <n v="8892"/>
    <n v="0.11"/>
    <n v="7913.88"/>
    <n v="150.36372"/>
    <n v="978.11999999999989"/>
  </r>
  <r>
    <s v="REGGC"/>
    <s v="Reggiani Caseifici"/>
    <x v="41"/>
    <x v="19"/>
    <n v="7"/>
    <x v="0"/>
    <n v="10655"/>
    <x v="393"/>
    <d v="2013-06-07T00:00:00"/>
    <x v="354"/>
    <n v="8"/>
    <x v="3"/>
    <n v="41"/>
    <s v="Jack's New England Clam Chowder"/>
    <n v="48.25"/>
    <n v="53"/>
    <n v="2557.25"/>
    <n v="0.03"/>
    <n v="2480.5324999999998"/>
    <n v="32.246922499999997"/>
    <n v="76.7175000000002"/>
  </r>
  <r>
    <s v="SAVEA"/>
    <s v="Save-a-lot Markets"/>
    <x v="25"/>
    <x v="0"/>
    <n v="1"/>
    <x v="2"/>
    <n v="10657"/>
    <x v="393"/>
    <d v="2013-06-06T00:00:00"/>
    <x v="355"/>
    <n v="8"/>
    <x v="3"/>
    <n v="41"/>
    <s v="Jack's New England Clam Chowder"/>
    <n v="48.25"/>
    <n v="83"/>
    <n v="4004.75"/>
    <n v="0.11"/>
    <n v="3564.2275"/>
    <n v="46.334957499999994"/>
    <n v="440.52250000000004"/>
  </r>
  <r>
    <s v="WHITC"/>
    <s v="White Clover Markets"/>
    <x v="0"/>
    <x v="0"/>
    <n v="5"/>
    <x v="1"/>
    <n v="10861"/>
    <x v="393"/>
    <d v="2013-06-16T00:00:00"/>
    <x v="366"/>
    <n v="4"/>
    <x v="6"/>
    <n v="33"/>
    <s v="Geitost"/>
    <n v="12.5"/>
    <n v="99"/>
    <n v="1237.5"/>
    <n v="0.02"/>
    <n v="1212.75"/>
    <n v="38.808"/>
    <n v="24.75"/>
  </r>
  <r>
    <s v="BONAP"/>
    <s v="Bon app'"/>
    <x v="1"/>
    <x v="1"/>
    <n v="8"/>
    <x v="8"/>
    <n v="10876"/>
    <x v="394"/>
    <d v="2013-06-21T00:00:00"/>
    <x v="356"/>
    <n v="8"/>
    <x v="3"/>
    <n v="46"/>
    <s v="Spegesild"/>
    <n v="60"/>
    <n v="93"/>
    <n v="5580"/>
    <n v="0.19"/>
    <n v="4519.8"/>
    <n v="18.0792"/>
    <n v="1060.1999999999998"/>
  </r>
  <r>
    <s v="ERNSH"/>
    <s v="Ernst Handel"/>
    <x v="26"/>
    <x v="9"/>
    <n v="3"/>
    <x v="6"/>
    <n v="10854"/>
    <x v="395"/>
    <d v="2013-06-17T00:00:00"/>
    <x v="359"/>
    <n v="8"/>
    <x v="3"/>
    <n v="13"/>
    <s v="Konbu"/>
    <n v="30"/>
    <n v="69"/>
    <n v="2070"/>
    <n v="-0.02"/>
    <n v="2111.4"/>
    <n v="2.1114000000000002"/>
    <n v="-41.400000000000091"/>
  </r>
  <r>
    <s v="MAISD"/>
    <s v="Maison Dewey"/>
    <x v="34"/>
    <x v="4"/>
    <n v="8"/>
    <x v="8"/>
    <n v="10896"/>
    <x v="395"/>
    <d v="2013-06-19T00:00:00"/>
    <x v="359"/>
    <n v="8"/>
    <x v="3"/>
    <n v="45"/>
    <s v="Røgede sild"/>
    <n v="47.5"/>
    <n v="80"/>
    <n v="3800"/>
    <n v="-0.03"/>
    <n v="3914"/>
    <n v="136.99"/>
    <n v="-114"/>
  </r>
  <r>
    <s v="HANAR"/>
    <s v="Hanari Carnes"/>
    <x v="11"/>
    <x v="7"/>
    <n v="3"/>
    <x v="6"/>
    <n v="10925"/>
    <x v="395"/>
    <d v="2013-06-09T00:00:00"/>
    <x v="357"/>
    <n v="8"/>
    <x v="3"/>
    <n v="36"/>
    <s v="Inlagd Sill"/>
    <n v="95"/>
    <n v="76"/>
    <n v="7220"/>
    <n v="-0.01"/>
    <n v="7292.2"/>
    <n v="211.47379999999998"/>
    <n v="-72.199999999999818"/>
  </r>
  <r>
    <s v="LAMAI"/>
    <s v="La maison d'Asie"/>
    <x v="18"/>
    <x v="1"/>
    <n v="1"/>
    <x v="2"/>
    <n v="10787"/>
    <x v="396"/>
    <d v="2013-06-09T00:00:00"/>
    <x v="354"/>
    <n v="1"/>
    <x v="0"/>
    <n v="2"/>
    <s v="Chang"/>
    <n v="95"/>
    <n v="34"/>
    <n v="3230"/>
    <n v="0.06"/>
    <n v="3036.2"/>
    <n v="103.23079999999999"/>
    <n v="193.80000000000018"/>
  </r>
  <r>
    <s v="LINOD"/>
    <s v="LINO-Delicateses"/>
    <x v="13"/>
    <x v="5"/>
    <n v="5"/>
    <x v="1"/>
    <n v="10840"/>
    <x v="396"/>
    <d v="2013-06-17T00:00:00"/>
    <x v="364"/>
    <n v="3"/>
    <x v="1"/>
    <n v="25"/>
    <s v="NuNuCa Nuß-Nougat-Creme"/>
    <n v="70"/>
    <n v="28"/>
    <n v="1960"/>
    <n v="0.19"/>
    <n v="1587.6000000000001"/>
    <n v="11.113200000000001"/>
    <n v="372.39999999999986"/>
  </r>
  <r>
    <s v="GALED"/>
    <s v="Galería del gastrónomo"/>
    <x v="42"/>
    <x v="17"/>
    <n v="4"/>
    <x v="3"/>
    <n v="10887"/>
    <x v="396"/>
    <d v="2013-06-17T00:00:00"/>
    <x v="359"/>
    <n v="3"/>
    <x v="1"/>
    <n v="25"/>
    <s v="NuNuCa Nuß-Nougat-Creme"/>
    <n v="70"/>
    <n v="2"/>
    <n v="140"/>
    <n v="0.06"/>
    <n v="131.6"/>
    <n v="2.5004"/>
    <n v="8.4000000000000057"/>
  </r>
  <r>
    <s v="WARTH"/>
    <s v="Wartian Herkku"/>
    <x v="32"/>
    <x v="16"/>
    <n v="1"/>
    <x v="2"/>
    <n v="10553"/>
    <x v="397"/>
    <d v="2013-06-26T00:00:00"/>
    <x v="367"/>
    <n v="4"/>
    <x v="6"/>
    <n v="31"/>
    <s v="Gorgonzola Telino"/>
    <n v="62.5"/>
    <n v="29"/>
    <n v="1812.5"/>
    <n v="0.15"/>
    <n v="1540.625"/>
    <n v="21.568750000000001"/>
    <n v="271.875"/>
  </r>
  <r>
    <s v="ANTON"/>
    <s v="Antonio Moreno Taquería"/>
    <x v="4"/>
    <x v="3"/>
    <n v="8"/>
    <x v="8"/>
    <n v="10573"/>
    <x v="397"/>
    <d v="2013-06-15T00:00:00"/>
    <x v="357"/>
    <n v="1"/>
    <x v="0"/>
    <n v="34"/>
    <s v="Sasquatch Ale"/>
    <n v="70"/>
    <n v="22"/>
    <n v="1540"/>
    <n v="0.08"/>
    <n v="1416.8"/>
    <n v="32.586399999999998"/>
    <n v="123.20000000000005"/>
  </r>
  <r>
    <s v="NORTS"/>
    <s v="North/South"/>
    <x v="2"/>
    <x v="2"/>
    <n v="3"/>
    <x v="6"/>
    <n v="10517"/>
    <x v="398"/>
    <d v="2013-06-14T00:00:00"/>
    <x v="364"/>
    <n v="4"/>
    <x v="6"/>
    <n v="59"/>
    <s v="Raclette Courdavault"/>
    <n v="275"/>
    <n v="46"/>
    <n v="12650"/>
    <n v="0.01"/>
    <n v="12523.5"/>
    <n v="425.79899999999998"/>
    <n v="126.5"/>
  </r>
  <r>
    <s v="HUNGO"/>
    <s v="Hungry Owl All-Night Grocers"/>
    <x v="23"/>
    <x v="11"/>
    <n v="7"/>
    <x v="0"/>
    <n v="10567"/>
    <x v="398"/>
    <d v="2013-06-11T00:00:00"/>
    <x v="355"/>
    <n v="4"/>
    <x v="6"/>
    <n v="31"/>
    <s v="Gorgonzola Telino"/>
    <n v="62.5"/>
    <n v="33"/>
    <n v="2062.5"/>
    <n v="-0.01"/>
    <n v="2083.125"/>
    <n v="33.33"/>
    <n v="-20.625"/>
  </r>
  <r>
    <s v="GREAL"/>
    <s v="Great Lakes Food Market"/>
    <x v="33"/>
    <x v="0"/>
    <n v="7"/>
    <x v="0"/>
    <n v="10616"/>
    <x v="398"/>
    <d v="2013-06-24T00:00:00"/>
    <x v="368"/>
    <n v="4"/>
    <x v="6"/>
    <n v="71"/>
    <s v="Fløtemysost"/>
    <n v="107.5"/>
    <n v="92"/>
    <n v="9890"/>
    <n v="0.18"/>
    <n v="8109.8"/>
    <n v="267.6234"/>
    <n v="1780.1999999999998"/>
  </r>
  <r>
    <s v="LEHMS"/>
    <s v="El Khartouri SA"/>
    <x v="20"/>
    <x v="8"/>
    <n v="3"/>
    <x v="6"/>
    <n v="10772"/>
    <x v="398"/>
    <d v="2013-06-26T00:00:00"/>
    <x v="369"/>
    <n v="4"/>
    <x v="6"/>
    <n v="59"/>
    <s v="Raclette Courdavault"/>
    <n v="275"/>
    <n v="73"/>
    <n v="20075"/>
    <n v="0.02"/>
    <n v="19673.5"/>
    <n v="216.4085"/>
    <n v="401.5"/>
  </r>
  <r>
    <s v="LAMAI"/>
    <s v="La maison d'Asie"/>
    <x v="18"/>
    <x v="1"/>
    <n v="1"/>
    <x v="2"/>
    <n v="10832"/>
    <x v="398"/>
    <d v="2013-06-07T00:00:00"/>
    <x v="358"/>
    <n v="8"/>
    <x v="3"/>
    <n v="13"/>
    <s v="Konbu"/>
    <n v="30"/>
    <n v="15"/>
    <n v="450"/>
    <n v="0.15"/>
    <n v="382.5"/>
    <n v="9.18"/>
    <n v="67.5"/>
  </r>
  <r>
    <s v="HUNGO"/>
    <s v="Hungry Owl All-Night Grocers"/>
    <x v="23"/>
    <x v="11"/>
    <n v="7"/>
    <x v="0"/>
    <n v="10567"/>
    <x v="399"/>
    <d v="2013-06-20T00:00:00"/>
    <x v="356"/>
    <n v="4"/>
    <x v="6"/>
    <n v="59"/>
    <s v="Raclette Courdavault"/>
    <n v="275"/>
    <n v="26"/>
    <n v="7150"/>
    <n v="0.16"/>
    <n v="6006"/>
    <n v="84.084000000000003"/>
    <n v="1144"/>
  </r>
  <r>
    <s v="MEREP"/>
    <s v="Mère Paillarde"/>
    <x v="24"/>
    <x v="10"/>
    <n v="4"/>
    <x v="3"/>
    <n v="10724"/>
    <x v="399"/>
    <d v="2013-06-27T00:00:00"/>
    <x v="370"/>
    <n v="2"/>
    <x v="2"/>
    <n v="61"/>
    <s v="Sirop d'érable"/>
    <n v="142.5"/>
    <n v="63"/>
    <n v="8977.5"/>
    <n v="0.19"/>
    <n v="7271.7750000000005"/>
    <n v="65.445975000000004"/>
    <n v="1705.7249999999995"/>
  </r>
  <r>
    <s v="ERNSH"/>
    <s v="Ernst Handel"/>
    <x v="26"/>
    <x v="9"/>
    <n v="8"/>
    <x v="8"/>
    <n v="10836"/>
    <x v="399"/>
    <d v="2013-06-20T00:00:00"/>
    <x v="360"/>
    <n v="5"/>
    <x v="4"/>
    <n v="22"/>
    <s v="Gustaf's Knäckebröd"/>
    <n v="105"/>
    <n v="46"/>
    <n v="4830"/>
    <n v="0.15"/>
    <n v="4105.5"/>
    <n v="102.6375"/>
    <n v="724.5"/>
  </r>
  <r>
    <s v="LINOD"/>
    <s v="LINO-Delicateses"/>
    <x v="13"/>
    <x v="5"/>
    <n v="3"/>
    <x v="6"/>
    <n v="10697"/>
    <x v="400"/>
    <d v="2013-06-22T00:00:00"/>
    <x v="371"/>
    <n v="1"/>
    <x v="0"/>
    <n v="35"/>
    <s v="Steeleye Stout"/>
    <n v="90"/>
    <n v="99"/>
    <n v="8910"/>
    <n v="7.0000000000000007E-2"/>
    <n v="8286.2999999999993"/>
    <n v="240.30269999999999"/>
    <n v="623.70000000000073"/>
  </r>
  <r>
    <s v="VAFFE"/>
    <s v="Vaffeljernet"/>
    <x v="47"/>
    <x v="18"/>
    <n v="6"/>
    <x v="7"/>
    <n v="10744"/>
    <x v="400"/>
    <d v="2013-06-17T00:00:00"/>
    <x v="372"/>
    <n v="8"/>
    <x v="3"/>
    <n v="40"/>
    <s v="Boston Crab Meat"/>
    <n v="92"/>
    <n v="34"/>
    <n v="3128"/>
    <n v="0.11"/>
    <n v="2783.92"/>
    <n v="25.05528"/>
    <n v="344.07999999999993"/>
  </r>
  <r>
    <s v="CACTU"/>
    <s v="Cactus Comidas para llevar"/>
    <x v="30"/>
    <x v="14"/>
    <n v="4"/>
    <x v="3"/>
    <n v="10521"/>
    <x v="401"/>
    <d v="2013-06-23T00:00:00"/>
    <x v="373"/>
    <n v="3"/>
    <x v="1"/>
    <n v="68"/>
    <s v="Scottish Longbreads"/>
    <n v="62.5"/>
    <n v="27"/>
    <n v="1687.5"/>
    <n v="0.04"/>
    <n v="1620"/>
    <n v="21.06"/>
    <n v="67.5"/>
  </r>
  <r>
    <s v="GREAL"/>
    <s v="Great Lakes Food Market"/>
    <x v="33"/>
    <x v="0"/>
    <n v="3"/>
    <x v="6"/>
    <n v="10681"/>
    <x v="401"/>
    <d v="2013-06-16T00:00:00"/>
    <x v="365"/>
    <n v="3"/>
    <x v="1"/>
    <n v="19"/>
    <s v="Teatime Chocolate Biscuits"/>
    <n v="46"/>
    <n v="37"/>
    <n v="1702"/>
    <n v="0.1"/>
    <n v="1531.8"/>
    <n v="30.635999999999999"/>
    <n v="170.20000000000005"/>
  </r>
  <r>
    <s v="OLDWO"/>
    <s v="Old World Delicatessen"/>
    <x v="48"/>
    <x v="0"/>
    <n v="4"/>
    <x v="3"/>
    <n v="10706"/>
    <x v="401"/>
    <d v="2013-06-14T00:00:00"/>
    <x v="366"/>
    <n v="3"/>
    <x v="1"/>
    <n v="16"/>
    <s v="Pavlova"/>
    <n v="87.25"/>
    <n v="50"/>
    <n v="4362.5"/>
    <n v="0.11"/>
    <n v="3882.625"/>
    <n v="81.535124999999994"/>
    <n v="479.875"/>
  </r>
  <r>
    <s v="GODOS"/>
    <s v="Godos Cocina Típica"/>
    <x v="38"/>
    <x v="17"/>
    <n v="7"/>
    <x v="0"/>
    <n v="10888"/>
    <x v="401"/>
    <d v="2013-06-12T00:00:00"/>
    <x v="360"/>
    <n v="1"/>
    <x v="0"/>
    <n v="2"/>
    <s v="Chang"/>
    <n v="95"/>
    <n v="65"/>
    <n v="6175"/>
    <n v="0.13"/>
    <n v="5372.25"/>
    <n v="102.07275"/>
    <n v="802.75"/>
  </r>
  <r>
    <s v="VICTE"/>
    <s v="Victuailles en stock"/>
    <x v="8"/>
    <x v="1"/>
    <n v="3"/>
    <x v="6"/>
    <n v="10814"/>
    <x v="402"/>
    <d v="2013-06-15T00:00:00"/>
    <x v="356"/>
    <n v="8"/>
    <x v="3"/>
    <n v="41"/>
    <s v="Jack's New England Clam Chowder"/>
    <n v="48.25"/>
    <n v="15"/>
    <n v="723.75"/>
    <n v="-0.02"/>
    <n v="738.22500000000002"/>
    <n v="16.979174999999998"/>
    <n v="-14.475000000000023"/>
  </r>
  <r>
    <s v="SPECD"/>
    <s v="Spécialités du monde"/>
    <x v="58"/>
    <x v="1"/>
    <n v="6"/>
    <x v="7"/>
    <n v="10907"/>
    <x v="402"/>
    <d v="2013-06-23T00:00:00"/>
    <x v="365"/>
    <n v="1"/>
    <x v="0"/>
    <n v="75"/>
    <s v="Rhönbräu Klosterbier"/>
    <n v="38.75"/>
    <n v="99"/>
    <n v="3836.25"/>
    <n v="0.06"/>
    <n v="3606.0749999999998"/>
    <n v="46.878974999999997"/>
    <n v="230.17500000000018"/>
  </r>
  <r>
    <s v="PICCO"/>
    <s v="Piccolo und mehr"/>
    <x v="16"/>
    <x v="9"/>
    <n v="6"/>
    <x v="7"/>
    <n v="10489"/>
    <x v="403"/>
    <d v="2013-06-16T00:00:00"/>
    <x v="362"/>
    <n v="3"/>
    <x v="1"/>
    <n v="16"/>
    <s v="Pavlova"/>
    <n v="69.5"/>
    <n v="42"/>
    <n v="2919"/>
    <n v="0.15"/>
    <n v="2481.15"/>
    <n v="14.886900000000001"/>
    <n v="437.84999999999991"/>
  </r>
  <r>
    <s v="RATTC"/>
    <s v="Rattlesnake Canyon Grocery"/>
    <x v="9"/>
    <x v="0"/>
    <n v="7"/>
    <x v="0"/>
    <n v="10598"/>
    <x v="403"/>
    <d v="2013-06-27T00:00:00"/>
    <x v="373"/>
    <n v="3"/>
    <x v="1"/>
    <n v="27"/>
    <s v="Schoggi Schokolade"/>
    <n v="219.5"/>
    <n v="54"/>
    <n v="11853"/>
    <n v="0.01"/>
    <n v="11734.47"/>
    <n v="352.03409999999997"/>
    <n v="118.53000000000065"/>
  </r>
  <r>
    <s v="TRADH"/>
    <s v="Tradição Hipermercados"/>
    <x v="14"/>
    <x v="7"/>
    <n v="5"/>
    <x v="1"/>
    <n v="10830"/>
    <x v="403"/>
    <d v="2013-06-14T00:00:00"/>
    <x v="361"/>
    <n v="3"/>
    <x v="1"/>
    <n v="68"/>
    <s v="Scottish Longbreads"/>
    <n v="62.5"/>
    <n v="36"/>
    <n v="2250"/>
    <n v="0.04"/>
    <n v="2160"/>
    <n v="71.28"/>
    <n v="90"/>
  </r>
  <r>
    <s v="LINOD"/>
    <s v="LINO-Delicateses"/>
    <x v="13"/>
    <x v="5"/>
    <n v="5"/>
    <x v="1"/>
    <n v="10840"/>
    <x v="403"/>
    <d v="2013-06-30T00:00:00"/>
    <x v="374"/>
    <n v="1"/>
    <x v="0"/>
    <n v="39"/>
    <s v="Chartreuse verte"/>
    <n v="90"/>
    <n v="57"/>
    <n v="5130"/>
    <n v="7.0000000000000007E-2"/>
    <n v="4770.8999999999996"/>
    <n v="0"/>
    <n v="359.10000000000036"/>
  </r>
  <r>
    <s v="VICTE"/>
    <s v="Victuailles en stock"/>
    <x v="8"/>
    <x v="1"/>
    <n v="3"/>
    <x v="6"/>
    <n v="10814"/>
    <x v="404"/>
    <d v="2013-06-23T00:00:00"/>
    <x v="368"/>
    <n v="1"/>
    <x v="0"/>
    <n v="43"/>
    <s v="Ipoh Coffee"/>
    <n v="230"/>
    <n v="44"/>
    <n v="10120"/>
    <n v="7.0000000000000007E-2"/>
    <n v="9411.5999999999985"/>
    <n v="310.58279999999991"/>
    <n v="708.40000000000146"/>
  </r>
  <r>
    <s v="DUMON"/>
    <s v="Du monde entier"/>
    <x v="50"/>
    <x v="1"/>
    <n v="8"/>
    <x v="8"/>
    <n v="10890"/>
    <x v="404"/>
    <d v="2013-06-18T00:00:00"/>
    <x v="360"/>
    <n v="8"/>
    <x v="3"/>
    <n v="41"/>
    <s v="Jack's New England Clam Chowder"/>
    <n v="48.25"/>
    <n v="63"/>
    <n v="3039.75"/>
    <n v="0.02"/>
    <n v="2978.9549999999999"/>
    <n v="74.473875000000007"/>
    <n v="60.795000000000073"/>
  </r>
  <r>
    <s v="BONAP"/>
    <s v="Bon app'"/>
    <x v="1"/>
    <x v="1"/>
    <n v="1"/>
    <x v="2"/>
    <n v="10663"/>
    <x v="405"/>
    <d v="2013-06-18T00:00:00"/>
    <x v="356"/>
    <n v="5"/>
    <x v="4"/>
    <n v="42"/>
    <s v="Singaporean Hokkien Fried Mee"/>
    <n v="70"/>
    <n v="3"/>
    <n v="210"/>
    <n v="-0.01"/>
    <n v="212.1"/>
    <n v="4.242"/>
    <n v="-2.0999999999999943"/>
  </r>
  <r>
    <s v="VAFFE"/>
    <s v="Vaffeljernet"/>
    <x v="47"/>
    <x v="18"/>
    <n v="7"/>
    <x v="0"/>
    <n v="10591"/>
    <x v="406"/>
    <d v="2013-07-05T00:00:00"/>
    <x v="375"/>
    <n v="7"/>
    <x v="5"/>
    <n v="7"/>
    <s v="Uncle Bob's Organic Dried Pears"/>
    <n v="150"/>
    <n v="20"/>
    <n v="3000"/>
    <n v="-0.02"/>
    <n v="3060"/>
    <n v="94.86"/>
    <n v="-60"/>
  </r>
  <r>
    <s v="LEHMS"/>
    <s v="El Khartouri SA"/>
    <x v="20"/>
    <x v="8"/>
    <n v="8"/>
    <x v="8"/>
    <n v="10593"/>
    <x v="406"/>
    <d v="2013-06-21T00:00:00"/>
    <x v="373"/>
    <n v="1"/>
    <x v="0"/>
    <n v="76"/>
    <s v="Lakkalikööri"/>
    <n v="90"/>
    <n v="89"/>
    <n v="8010"/>
    <n v="0.12"/>
    <n v="7048.8"/>
    <n v="218.51280000000003"/>
    <n v="961.19999999999982"/>
  </r>
  <r>
    <s v="HUNGO"/>
    <s v="Hungry Owl All-Night Grocers"/>
    <x v="23"/>
    <x v="11"/>
    <n v="2"/>
    <x v="5"/>
    <n v="10646"/>
    <x v="406"/>
    <d v="2013-06-22T00:00:00"/>
    <x v="373"/>
    <n v="8"/>
    <x v="3"/>
    <n v="10"/>
    <s v="Ikura"/>
    <n v="155"/>
    <n v="63"/>
    <n v="9765"/>
    <n v="7.0000000000000007E-2"/>
    <n v="9081.4499999999989"/>
    <n v="245.19914999999997"/>
    <n v="683.55000000000109"/>
  </r>
  <r>
    <s v="HILAA"/>
    <s v="HILARIÓN-Abastos"/>
    <x v="6"/>
    <x v="5"/>
    <n v="8"/>
    <x v="8"/>
    <n v="10490"/>
    <x v="407"/>
    <d v="2013-06-21T00:00:00"/>
    <x v="372"/>
    <n v="4"/>
    <x v="6"/>
    <n v="59"/>
    <s v="Raclette Courdavault"/>
    <n v="220"/>
    <n v="87"/>
    <n v="19140"/>
    <n v="0.1"/>
    <n v="17226"/>
    <n v="602.91"/>
    <n v="1914"/>
  </r>
  <r>
    <s v="MORGK"/>
    <s v="Commerce oriental"/>
    <x v="44"/>
    <x v="8"/>
    <n v="9"/>
    <x v="4"/>
    <n v="10575"/>
    <x v="407"/>
    <d v="2013-06-19T00:00:00"/>
    <x v="360"/>
    <n v="2"/>
    <x v="2"/>
    <n v="63"/>
    <s v="Vegie-spread"/>
    <n v="219.5"/>
    <n v="36"/>
    <n v="7902"/>
    <n v="0.15"/>
    <n v="6716.7"/>
    <n v="6.7166999999999994"/>
    <n v="1185.3000000000002"/>
  </r>
  <r>
    <s v="OLDWO"/>
    <s v="Old World Delicatessen"/>
    <x v="48"/>
    <x v="0"/>
    <n v="3"/>
    <x v="6"/>
    <n v="10594"/>
    <x v="407"/>
    <d v="2013-06-22T00:00:00"/>
    <x v="368"/>
    <n v="5"/>
    <x v="4"/>
    <n v="52"/>
    <s v="Filo Mix"/>
    <n v="35"/>
    <n v="51"/>
    <n v="1785"/>
    <n v="0.2"/>
    <n v="1428"/>
    <n v="15.708"/>
    <n v="357"/>
  </r>
  <r>
    <s v="BSBEV"/>
    <s v="B's Beverages"/>
    <x v="2"/>
    <x v="2"/>
    <n v="6"/>
    <x v="7"/>
    <n v="10599"/>
    <x v="407"/>
    <d v="2013-07-03T00:00:00"/>
    <x v="369"/>
    <n v="3"/>
    <x v="1"/>
    <n v="62"/>
    <s v="Tarte au sucre"/>
    <n v="246.5"/>
    <n v="97"/>
    <n v="23910.5"/>
    <n v="0.02"/>
    <n v="23432.29"/>
    <n v="304.61977000000002"/>
    <n v="478.20999999999913"/>
  </r>
  <r>
    <s v="SEVES"/>
    <s v="Seven Seas Imports"/>
    <x v="2"/>
    <x v="2"/>
    <n v="4"/>
    <x v="3"/>
    <n v="10472"/>
    <x v="408"/>
    <d v="2013-07-07T00:00:00"/>
    <x v="376"/>
    <n v="1"/>
    <x v="0"/>
    <n v="24"/>
    <s v="Guaraná Fantástica"/>
    <n v="18"/>
    <n v="77"/>
    <n v="1386"/>
    <n v="-0.03"/>
    <n v="1427.58"/>
    <n v="45.682559999999995"/>
    <n v="-41.579999999999927"/>
  </r>
  <r>
    <s v="SUPRD"/>
    <s v="Suprêmes délices"/>
    <x v="5"/>
    <x v="4"/>
    <n v="2"/>
    <x v="5"/>
    <n v="10475"/>
    <x v="409"/>
    <d v="2013-06-24T00:00:00"/>
    <x v="373"/>
    <n v="1"/>
    <x v="0"/>
    <n v="76"/>
    <s v="Lakkalikööri"/>
    <n v="72"/>
    <n v="56"/>
    <n v="4032"/>
    <n v="0.09"/>
    <n v="3669.1200000000003"/>
    <n v="55.036799999999999"/>
    <n v="362.87999999999965"/>
  </r>
  <r>
    <s v="QUICK"/>
    <s v="Bensaïd SA"/>
    <x v="27"/>
    <x v="8"/>
    <n v="1"/>
    <x v="2"/>
    <n v="10588"/>
    <x v="409"/>
    <d v="2013-06-22T00:00:00"/>
    <x v="364"/>
    <n v="5"/>
    <x v="4"/>
    <n v="42"/>
    <s v="Singaporean Hokkien Fried Mee"/>
    <n v="70"/>
    <n v="5"/>
    <n v="350"/>
    <n v="0.18"/>
    <n v="287"/>
    <n v="4.3049999999999997"/>
    <n v="63"/>
  </r>
  <r>
    <s v="DUMON"/>
    <s v="Du monde entier"/>
    <x v="50"/>
    <x v="1"/>
    <n v="1"/>
    <x v="2"/>
    <n v="10683"/>
    <x v="409"/>
    <d v="2013-07-05T00:00:00"/>
    <x v="377"/>
    <n v="5"/>
    <x v="4"/>
    <n v="52"/>
    <s v="Filo Mix"/>
    <n v="35"/>
    <n v="59"/>
    <n v="2065"/>
    <n v="0.02"/>
    <n v="2023.7"/>
    <n v="38.450300000000006"/>
    <n v="41.299999999999955"/>
  </r>
  <r>
    <s v="BLAUS"/>
    <s v="Les Douceurs du Maghreb"/>
    <x v="22"/>
    <x v="8"/>
    <n v="2"/>
    <x v="5"/>
    <n v="10853"/>
    <x v="409"/>
    <d v="2013-06-20T00:00:00"/>
    <x v="359"/>
    <n v="8"/>
    <x v="3"/>
    <n v="18"/>
    <s v="Carnarvon Tigers"/>
    <n v="312.5"/>
    <n v="14"/>
    <n v="4375"/>
    <n v="0.08"/>
    <n v="4025"/>
    <n v="108.675"/>
    <n v="350"/>
  </r>
  <r>
    <s v="WOLZA"/>
    <s v="Wolski  Zajazd"/>
    <x v="51"/>
    <x v="20"/>
    <n v="6"/>
    <x v="7"/>
    <n v="10611"/>
    <x v="410"/>
    <d v="2013-07-02T00:00:00"/>
    <x v="370"/>
    <n v="4"/>
    <x v="6"/>
    <n v="60"/>
    <s v="Camembert Pierrot"/>
    <n v="170"/>
    <n v="92"/>
    <n v="15640"/>
    <n v="0.17"/>
    <n v="12981.199999999999"/>
    <n v="51.924799999999998"/>
    <n v="2658.8000000000011"/>
  </r>
  <r>
    <s v="ANTON"/>
    <s v="Antonio Moreno Taquería"/>
    <x v="4"/>
    <x v="3"/>
    <n v="8"/>
    <x v="8"/>
    <n v="10507"/>
    <x v="411"/>
    <d v="2013-07-08T00:00:00"/>
    <x v="378"/>
    <n v="3"/>
    <x v="1"/>
    <n v="48"/>
    <s v="Chocolade"/>
    <n v="63.75"/>
    <n v="72"/>
    <n v="4590"/>
    <n v="0.19"/>
    <n v="3717.9"/>
    <n v="92.947500000000005"/>
    <n v="872.09999999999991"/>
  </r>
  <r>
    <s v="MAGAA"/>
    <s v="Magazzini Alimentari Riuniti"/>
    <x v="54"/>
    <x v="19"/>
    <n v="4"/>
    <x v="3"/>
    <n v="10635"/>
    <x v="411"/>
    <d v="2013-07-03T00:00:00"/>
    <x v="378"/>
    <n v="2"/>
    <x v="2"/>
    <n v="4"/>
    <s v="Chef Anton's Cajun Seasoning"/>
    <n v="110"/>
    <n v="56"/>
    <n v="6160"/>
    <n v="0.04"/>
    <n v="5913.5999999999995"/>
    <n v="112.35839999999999"/>
    <n v="246.40000000000055"/>
  </r>
  <r>
    <s v="ERNSH"/>
    <s v="Ernst Handel"/>
    <x v="26"/>
    <x v="9"/>
    <n v="8"/>
    <x v="8"/>
    <n v="10667"/>
    <x v="411"/>
    <d v="2013-06-28T00:00:00"/>
    <x v="379"/>
    <n v="4"/>
    <x v="6"/>
    <n v="69"/>
    <s v="Gudbrandsdalsost"/>
    <n v="180"/>
    <n v="92"/>
    <n v="16560"/>
    <n v="0.18"/>
    <n v="13579.2"/>
    <n v="407.37599999999998"/>
    <n v="2980.7999999999993"/>
  </r>
  <r>
    <s v="WOLZA"/>
    <s v="Wolski  Zajazd"/>
    <x v="51"/>
    <x v="20"/>
    <n v="7"/>
    <x v="0"/>
    <n v="10792"/>
    <x v="411"/>
    <d v="2013-07-07T00:00:00"/>
    <x v="376"/>
    <n v="1"/>
    <x v="0"/>
    <n v="2"/>
    <s v="Chang"/>
    <n v="95"/>
    <n v="62"/>
    <n v="5890"/>
    <n v="0.04"/>
    <n v="5654.4"/>
    <n v="158.32319999999999"/>
    <n v="235.60000000000036"/>
  </r>
  <r>
    <s v="LAMAI"/>
    <s v="La maison d'Asie"/>
    <x v="18"/>
    <x v="1"/>
    <n v="5"/>
    <x v="1"/>
    <n v="10493"/>
    <x v="412"/>
    <d v="2013-07-01T00:00:00"/>
    <x v="380"/>
    <n v="2"/>
    <x v="2"/>
    <n v="65"/>
    <s v="Louisiana Fiery Hot Pepper Sauce"/>
    <n v="84"/>
    <n v="86"/>
    <n v="7224"/>
    <n v="0.04"/>
    <n v="6935.04"/>
    <n v="97.090559999999996"/>
    <n v="288.96000000000004"/>
  </r>
  <r>
    <s v="SAVEA"/>
    <s v="Save-a-lot Markets"/>
    <x v="25"/>
    <x v="0"/>
    <n v="3"/>
    <x v="6"/>
    <n v="10748"/>
    <x v="412"/>
    <d v="2013-06-26T00:00:00"/>
    <x v="363"/>
    <n v="5"/>
    <x v="4"/>
    <n v="23"/>
    <s v="Tunnbröd"/>
    <n v="45"/>
    <n v="58"/>
    <n v="2610"/>
    <n v="0.05"/>
    <n v="2479.5"/>
    <n v="22.3155"/>
    <n v="130.5"/>
  </r>
  <r>
    <s v="FOLKO"/>
    <s v="Folk och fä HB"/>
    <x v="35"/>
    <x v="15"/>
    <n v="8"/>
    <x v="8"/>
    <n v="10880"/>
    <x v="412"/>
    <d v="2013-07-11T00:00:00"/>
    <x v="381"/>
    <n v="2"/>
    <x v="2"/>
    <n v="61"/>
    <s v="Sirop d'érable"/>
    <n v="142.5"/>
    <n v="59"/>
    <n v="8407.5"/>
    <n v="0.02"/>
    <n v="8239.35"/>
    <n v="156.54765"/>
    <n v="168.14999999999964"/>
  </r>
  <r>
    <s v="LILAS"/>
    <s v="LILA-Supermercado"/>
    <x v="21"/>
    <x v="5"/>
    <n v="4"/>
    <x v="3"/>
    <n v="10543"/>
    <x v="413"/>
    <d v="2013-07-08T00:00:00"/>
    <x v="376"/>
    <n v="5"/>
    <x v="4"/>
    <n v="23"/>
    <s v="Tunnbröd"/>
    <n v="45"/>
    <n v="50"/>
    <n v="2250"/>
    <n v="0.02"/>
    <n v="2205"/>
    <n v="17.64"/>
    <n v="45"/>
  </r>
  <r>
    <s v="WOLZA"/>
    <s v="Wolski  Zajazd"/>
    <x v="51"/>
    <x v="20"/>
    <n v="6"/>
    <x v="7"/>
    <n v="10611"/>
    <x v="413"/>
    <d v="2013-07-02T00:00:00"/>
    <x v="382"/>
    <n v="1"/>
    <x v="0"/>
    <n v="1"/>
    <s v="Chai"/>
    <n v="90"/>
    <n v="86"/>
    <n v="7740"/>
    <n v="0.16"/>
    <n v="6501.5999999999995"/>
    <n v="117.02879999999999"/>
    <n v="1238.4000000000005"/>
  </r>
  <r>
    <s v="WHITC"/>
    <s v="White Clover Markets"/>
    <x v="0"/>
    <x v="0"/>
    <n v="4"/>
    <x v="3"/>
    <n v="10596"/>
    <x v="414"/>
    <d v="2013-07-04T00:00:00"/>
    <x v="380"/>
    <n v="1"/>
    <x v="0"/>
    <n v="75"/>
    <s v="Rhönbräu Klosterbier"/>
    <n v="38.75"/>
    <n v="68"/>
    <n v="2635"/>
    <n v="0.15"/>
    <n v="2239.75"/>
    <n v="20.15775"/>
    <n v="395.25"/>
  </r>
  <r>
    <s v="RICAR"/>
    <s v="Ricardo Adocicados"/>
    <x v="11"/>
    <x v="7"/>
    <n v="4"/>
    <x v="3"/>
    <n v="10481"/>
    <x v="415"/>
    <d v="2013-07-10T00:00:00"/>
    <x v="378"/>
    <n v="4"/>
    <x v="6"/>
    <n v="60"/>
    <s v="Camembert Pierrot"/>
    <n v="136"/>
    <n v="75"/>
    <n v="10200"/>
    <n v="0.14000000000000001"/>
    <n v="8772"/>
    <n v="43.86"/>
    <n v="1428"/>
  </r>
  <r>
    <s v="BERGS"/>
    <s v="Berglunds snabbköp"/>
    <x v="31"/>
    <x v="15"/>
    <n v="2"/>
    <x v="5"/>
    <n v="10837"/>
    <x v="415"/>
    <d v="2013-07-13T00:00:00"/>
    <x v="383"/>
    <n v="1"/>
    <x v="0"/>
    <n v="76"/>
    <s v="Lakkalikööri"/>
    <n v="90"/>
    <n v="87"/>
    <n v="7830"/>
    <n v="0"/>
    <n v="7830"/>
    <n v="86.13"/>
    <n v="0"/>
  </r>
  <r>
    <s v="HANAR"/>
    <s v="Hanari Carnes"/>
    <x v="11"/>
    <x v="7"/>
    <n v="7"/>
    <x v="0"/>
    <n v="10886"/>
    <x v="415"/>
    <d v="2013-07-08T00:00:00"/>
    <x v="380"/>
    <n v="8"/>
    <x v="3"/>
    <n v="10"/>
    <s v="Ikura"/>
    <n v="155"/>
    <n v="45"/>
    <n v="6975"/>
    <n v="0.09"/>
    <n v="6347.25"/>
    <n v="139.6395"/>
    <n v="627.75"/>
  </r>
  <r>
    <s v="WARTH"/>
    <s v="Wartian Herkku"/>
    <x v="32"/>
    <x v="16"/>
    <n v="1"/>
    <x v="2"/>
    <n v="10781"/>
    <x v="416"/>
    <d v="2013-07-13T00:00:00"/>
    <x v="384"/>
    <n v="5"/>
    <x v="4"/>
    <n v="56"/>
    <s v="Gnocchi di nonna Alice"/>
    <n v="190"/>
    <n v="71"/>
    <n v="13490"/>
    <n v="-0.02"/>
    <n v="13759.800000000001"/>
    <n v="178.87740000000002"/>
    <n v="-269.80000000000109"/>
  </r>
  <r>
    <s v="BOTTM"/>
    <s v="Bottom-Dollar Markets"/>
    <x v="17"/>
    <x v="10"/>
    <n v="3"/>
    <x v="6"/>
    <n v="10918"/>
    <x v="416"/>
    <d v="2013-06-30T00:00:00"/>
    <x v="374"/>
    <n v="1"/>
    <x v="0"/>
    <n v="1"/>
    <s v="Chai"/>
    <n v="90"/>
    <n v="82"/>
    <n v="7380"/>
    <n v="0.08"/>
    <n v="6789.6"/>
    <n v="115.42320000000001"/>
    <n v="590.39999999999964"/>
  </r>
  <r>
    <s v="LAMAI"/>
    <s v="La maison d'Asie"/>
    <x v="18"/>
    <x v="1"/>
    <n v="4"/>
    <x v="3"/>
    <n v="10631"/>
    <x v="417"/>
    <d v="2013-07-02T00:00:00"/>
    <x v="374"/>
    <n v="1"/>
    <x v="0"/>
    <n v="75"/>
    <s v="Rhönbräu Klosterbier"/>
    <n v="38.75"/>
    <n v="5"/>
    <n v="193.75"/>
    <n v="0"/>
    <n v="193.75"/>
    <n v="3.2937500000000002"/>
    <n v="0"/>
  </r>
  <r>
    <s v="HUNGO"/>
    <s v="Hungry Owl All-Night Grocers"/>
    <x v="23"/>
    <x v="11"/>
    <n v="6"/>
    <x v="7"/>
    <n v="10701"/>
    <x v="417"/>
    <d v="2013-06-28T00:00:00"/>
    <x v="371"/>
    <n v="4"/>
    <x v="6"/>
    <n v="71"/>
    <s v="Fløtemysost"/>
    <n v="107.5"/>
    <n v="81"/>
    <n v="8707.5"/>
    <n v="0.02"/>
    <n v="8533.35"/>
    <n v="273.06720000000001"/>
    <n v="174.14999999999964"/>
  </r>
  <r>
    <s v="VICTE"/>
    <s v="Victuailles en stock"/>
    <x v="8"/>
    <x v="1"/>
    <n v="3"/>
    <x v="6"/>
    <n v="10806"/>
    <x v="417"/>
    <d v="2013-07-10T00:00:00"/>
    <x v="385"/>
    <n v="2"/>
    <x v="2"/>
    <n v="65"/>
    <s v="Louisiana Fiery Hot Pepper Sauce"/>
    <n v="105.25"/>
    <n v="79"/>
    <n v="8314.75"/>
    <n v="0.02"/>
    <n v="8148.4549999999999"/>
    <n v="0"/>
    <n v="166.29500000000007"/>
  </r>
  <r>
    <s v="RICAR"/>
    <s v="Ricardo Adocicados"/>
    <x v="11"/>
    <x v="7"/>
    <n v="9"/>
    <x v="4"/>
    <n v="10851"/>
    <x v="417"/>
    <d v="2013-07-04T00:00:00"/>
    <x v="377"/>
    <n v="1"/>
    <x v="0"/>
    <n v="2"/>
    <s v="Chang"/>
    <n v="95"/>
    <n v="71"/>
    <n v="6745"/>
    <n v="0.17"/>
    <n v="5598.3499999999995"/>
    <n v="67.180199999999999"/>
    <n v="1146.6500000000005"/>
  </r>
  <r>
    <s v="RICSU"/>
    <s v="Richter Supermarkt"/>
    <x v="36"/>
    <x v="12"/>
    <n v="5"/>
    <x v="1"/>
    <n v="10931"/>
    <x v="417"/>
    <d v="2013-06-28T00:00:00"/>
    <x v="379"/>
    <n v="8"/>
    <x v="3"/>
    <n v="13"/>
    <s v="Konbu"/>
    <n v="30"/>
    <n v="1"/>
    <n v="30"/>
    <n v="0.06"/>
    <n v="28.2"/>
    <n v="0.76139999999999997"/>
    <n v="1.8000000000000007"/>
  </r>
  <r>
    <s v="QUEDE"/>
    <s v="Que Delícia"/>
    <x v="11"/>
    <x v="7"/>
    <n v="7"/>
    <x v="0"/>
    <n v="10587"/>
    <x v="418"/>
    <d v="2013-07-01T00:00:00"/>
    <x v="386"/>
    <n v="3"/>
    <x v="1"/>
    <n v="26"/>
    <s v="Gumbär Gummibärchen"/>
    <n v="156.15"/>
    <n v="41"/>
    <n v="6402.1500000000005"/>
    <n v="0.01"/>
    <n v="6338.1285000000007"/>
    <n v="114.086313"/>
    <n v="64.021499999999833"/>
  </r>
  <r>
    <s v="RANCH"/>
    <s v="Rancho grande"/>
    <x v="30"/>
    <x v="14"/>
    <n v="2"/>
    <x v="5"/>
    <n v="10828"/>
    <x v="418"/>
    <d v="2013-07-03T00:00:00"/>
    <x v="382"/>
    <n v="1"/>
    <x v="0"/>
    <n v="38"/>
    <s v="Côte de Blaye"/>
    <n v="1317.5"/>
    <n v="98"/>
    <n v="129115"/>
    <n v="0.12"/>
    <n v="113621.2"/>
    <n v="454.48480000000001"/>
    <n v="15493.800000000003"/>
  </r>
  <r>
    <s v="LAMAI"/>
    <s v="La maison d'Asie"/>
    <x v="18"/>
    <x v="1"/>
    <n v="8"/>
    <x v="8"/>
    <n v="10923"/>
    <x v="418"/>
    <d v="2013-07-07T00:00:00"/>
    <x v="384"/>
    <n v="5"/>
    <x v="4"/>
    <n v="42"/>
    <s v="Singaporean Hokkien Fried Mee"/>
    <n v="70"/>
    <n v="5"/>
    <n v="350"/>
    <n v="0.03"/>
    <n v="339.5"/>
    <n v="10.5245"/>
    <n v="10.5"/>
  </r>
  <r>
    <s v="HUNGC"/>
    <s v="Hungry Coyote Import Store"/>
    <x v="49"/>
    <x v="0"/>
    <n v="5"/>
    <x v="1"/>
    <n v="10600"/>
    <x v="419"/>
    <d v="2013-07-07T00:00:00"/>
    <x v="375"/>
    <n v="6"/>
    <x v="7"/>
    <n v="54"/>
    <s v="Tourtière"/>
    <n v="37.25"/>
    <n v="35"/>
    <n v="1303.75"/>
    <n v="0.11"/>
    <n v="1160.3375000000001"/>
    <n v="34.810124999999999"/>
    <n v="143.41249999999991"/>
  </r>
  <r>
    <s v="OTTIK"/>
    <s v="Exotic Products"/>
    <x v="20"/>
    <x v="8"/>
    <n v="3"/>
    <x v="6"/>
    <n v="10684"/>
    <x v="419"/>
    <d v="2013-07-07T00:00:00"/>
    <x v="384"/>
    <n v="4"/>
    <x v="6"/>
    <n v="60"/>
    <s v="Camembert Pierrot"/>
    <n v="170"/>
    <n v="6"/>
    <n v="1020"/>
    <n v="0.17"/>
    <n v="846.59999999999991"/>
    <n v="0"/>
    <n v="173.40000000000009"/>
  </r>
  <r>
    <s v="ERNSH"/>
    <s v="Ernst Handel"/>
    <x v="26"/>
    <x v="9"/>
    <n v="6"/>
    <x v="7"/>
    <n v="10764"/>
    <x v="419"/>
    <d v="2013-07-11T00:00:00"/>
    <x v="385"/>
    <n v="2"/>
    <x v="2"/>
    <n v="3"/>
    <s v="Aniseed Syrup"/>
    <n v="50"/>
    <n v="74"/>
    <n v="3700"/>
    <n v="0.15"/>
    <n v="3145"/>
    <n v="18.87"/>
    <n v="555"/>
  </r>
  <r>
    <s v="BONAP"/>
    <s v="Bon app'"/>
    <x v="1"/>
    <x v="1"/>
    <n v="2"/>
    <x v="5"/>
    <n v="10871"/>
    <x v="419"/>
    <d v="2013-07-14T00:00:00"/>
    <x v="384"/>
    <n v="3"/>
    <x v="1"/>
    <n v="16"/>
    <s v="Pavlova"/>
    <n v="87.25"/>
    <n v="47"/>
    <n v="4100.75"/>
    <n v="0"/>
    <n v="4100.75"/>
    <n v="73.813500000000005"/>
    <n v="0"/>
  </r>
  <r>
    <s v="FAMIA"/>
    <s v="Familia Arquibaldo"/>
    <x v="14"/>
    <x v="7"/>
    <n v="9"/>
    <x v="4"/>
    <n v="10650"/>
    <x v="420"/>
    <d v="2013-07-08T00:00:00"/>
    <x v="380"/>
    <n v="6"/>
    <x v="7"/>
    <n v="54"/>
    <s v="Tourtière"/>
    <n v="37.25"/>
    <n v="53"/>
    <n v="1974.25"/>
    <n v="0.02"/>
    <n v="1934.7649999999999"/>
    <n v="48.369124999999997"/>
    <n v="39.485000000000127"/>
  </r>
  <r>
    <s v="RATTC"/>
    <s v="Rattlesnake Canyon Grocery"/>
    <x v="9"/>
    <x v="0"/>
    <n v="3"/>
    <x v="6"/>
    <n v="10479"/>
    <x v="421"/>
    <d v="2013-07-21T00:00:00"/>
    <x v="387"/>
    <n v="6"/>
    <x v="7"/>
    <n v="53"/>
    <s v="Perth Pasties"/>
    <n v="131"/>
    <n v="67"/>
    <n v="8777"/>
    <n v="7.0000000000000007E-2"/>
    <n v="8162.61"/>
    <n v="171.41480999999999"/>
    <n v="614.39000000000033"/>
  </r>
  <r>
    <s v="ANATR"/>
    <s v="Ana Trujillo Emparedados y helados"/>
    <x v="4"/>
    <x v="3"/>
    <n v="3"/>
    <x v="6"/>
    <n v="10625"/>
    <x v="421"/>
    <d v="2013-07-16T00:00:00"/>
    <x v="388"/>
    <n v="5"/>
    <x v="4"/>
    <n v="42"/>
    <s v="Singaporean Hokkien Fried Mee"/>
    <n v="70"/>
    <n v="89"/>
    <n v="6230"/>
    <n v="0.13"/>
    <n v="5420.1"/>
    <n v="184.28340000000003"/>
    <n v="809.89999999999964"/>
  </r>
  <r>
    <s v="WANDK"/>
    <s v="Spécialités du Maroc"/>
    <x v="20"/>
    <x v="8"/>
    <n v="4"/>
    <x v="3"/>
    <n v="10632"/>
    <x v="421"/>
    <d v="2013-07-10T00:00:00"/>
    <x v="384"/>
    <n v="1"/>
    <x v="0"/>
    <n v="2"/>
    <s v="Chang"/>
    <n v="95"/>
    <n v="59"/>
    <n v="5605"/>
    <n v="0.03"/>
    <n v="5436.8499999999995"/>
    <n v="108.73699999999998"/>
    <n v="168.15000000000055"/>
  </r>
  <r>
    <s v="BERGS"/>
    <s v="Berglunds snabbköp"/>
    <x v="31"/>
    <x v="15"/>
    <n v="2"/>
    <x v="5"/>
    <n v="10672"/>
    <x v="421"/>
    <d v="2013-07-19T00:00:00"/>
    <x v="389"/>
    <n v="4"/>
    <x v="6"/>
    <n v="71"/>
    <s v="Fløtemysost"/>
    <n v="107.5"/>
    <n v="60"/>
    <n v="6450"/>
    <n v="-0.01"/>
    <n v="6514.5"/>
    <n v="123.77549999999999"/>
    <n v="-64.5"/>
  </r>
  <r>
    <s v="ERNSH"/>
    <s v="Ernst Handel"/>
    <x v="26"/>
    <x v="9"/>
    <n v="7"/>
    <x v="0"/>
    <n v="10776"/>
    <x v="421"/>
    <d v="2013-07-17T00:00:00"/>
    <x v="388"/>
    <n v="5"/>
    <x v="4"/>
    <n v="42"/>
    <s v="Singaporean Hokkien Fried Mee"/>
    <n v="70"/>
    <n v="96"/>
    <n v="6720"/>
    <n v="0.1"/>
    <n v="6048"/>
    <n v="157.24799999999999"/>
    <n v="672"/>
  </r>
  <r>
    <s v="WELLI"/>
    <s v="Wellington Importadora"/>
    <x v="46"/>
    <x v="7"/>
    <n v="8"/>
    <x v="8"/>
    <n v="10809"/>
    <x v="421"/>
    <d v="2013-07-04T00:00:00"/>
    <x v="390"/>
    <n v="5"/>
    <x v="4"/>
    <n v="52"/>
    <s v="Filo Mix"/>
    <n v="35"/>
    <n v="58"/>
    <n v="2030"/>
    <n v="0.16"/>
    <n v="1705.2"/>
    <n v="59.682000000000002"/>
    <n v="324.79999999999995"/>
  </r>
  <r>
    <s v="SAVEA"/>
    <s v="Save-a-lot Markets"/>
    <x v="25"/>
    <x v="0"/>
    <n v="6"/>
    <x v="7"/>
    <n v="10555"/>
    <x v="422"/>
    <d v="2013-07-21T00:00:00"/>
    <x v="387"/>
    <n v="1"/>
    <x v="0"/>
    <n v="24"/>
    <s v="Guaraná Fantástica"/>
    <n v="22.5"/>
    <n v="98"/>
    <n v="2205"/>
    <n v="0.01"/>
    <n v="2182.9499999999998"/>
    <n v="52.390799999999999"/>
    <n v="22.050000000000182"/>
  </r>
  <r>
    <s v="SAVEA"/>
    <s v="Save-a-lot Markets"/>
    <x v="25"/>
    <x v="0"/>
    <n v="6"/>
    <x v="7"/>
    <n v="10555"/>
    <x v="422"/>
    <d v="2013-07-16T00:00:00"/>
    <x v="391"/>
    <n v="5"/>
    <x v="4"/>
    <n v="56"/>
    <s v="Gnocchi di nonna Alice"/>
    <n v="190"/>
    <n v="8"/>
    <n v="1520"/>
    <n v="0.16"/>
    <n v="1276.8"/>
    <n v="21.705599999999997"/>
    <n v="243.20000000000005"/>
  </r>
  <r>
    <s v="ISLAT"/>
    <s v="Island Trading"/>
    <x v="3"/>
    <x v="2"/>
    <n v="5"/>
    <x v="1"/>
    <n v="10621"/>
    <x v="422"/>
    <d v="2013-07-08T00:00:00"/>
    <x v="377"/>
    <n v="4"/>
    <x v="6"/>
    <n v="71"/>
    <s v="Fløtemysost"/>
    <n v="107.5"/>
    <n v="95"/>
    <n v="10212.5"/>
    <n v="0.01"/>
    <n v="10110.375"/>
    <n v="323.53199999999998"/>
    <n v="102.125"/>
  </r>
  <r>
    <s v="ERNSH"/>
    <s v="Ernst Handel"/>
    <x v="26"/>
    <x v="9"/>
    <n v="8"/>
    <x v="8"/>
    <n v="10836"/>
    <x v="422"/>
    <d v="2013-07-11T00:00:00"/>
    <x v="392"/>
    <n v="5"/>
    <x v="4"/>
    <n v="57"/>
    <s v="Ravioli Angelo"/>
    <n v="97.5"/>
    <n v="100"/>
    <n v="9750"/>
    <n v="0.01"/>
    <n v="9652.5"/>
    <n v="328.185"/>
    <n v="97.5"/>
  </r>
  <r>
    <s v="BOLID"/>
    <s v="Bólido Comidas preparadas"/>
    <x v="61"/>
    <x v="17"/>
    <n v="5"/>
    <x v="1"/>
    <n v="10801"/>
    <x v="423"/>
    <d v="2013-07-04T00:00:00"/>
    <x v="378"/>
    <n v="6"/>
    <x v="7"/>
    <n v="29"/>
    <s v="Thüringer Rostbratwurst"/>
    <n v="618.95000000000005"/>
    <n v="89"/>
    <n v="55086.55"/>
    <n v="0.1"/>
    <n v="49577.895000000004"/>
    <n v="1090.7136900000003"/>
    <n v="5508.6549999999988"/>
  </r>
  <r>
    <s v="VICTE"/>
    <s v="Victuailles en stock"/>
    <x v="8"/>
    <x v="1"/>
    <n v="7"/>
    <x v="0"/>
    <n v="10850"/>
    <x v="423"/>
    <d v="2013-07-14T00:00:00"/>
    <x v="391"/>
    <n v="3"/>
    <x v="1"/>
    <n v="25"/>
    <s v="NuNuCa Nuß-Nougat-Creme"/>
    <n v="70"/>
    <n v="49"/>
    <n v="3430"/>
    <n v="-0.01"/>
    <n v="3464.3"/>
    <n v="31.178699999999999"/>
    <n v="-34.300000000000182"/>
  </r>
  <r>
    <s v="WHITC"/>
    <s v="White Clover Markets"/>
    <x v="0"/>
    <x v="0"/>
    <n v="5"/>
    <x v="1"/>
    <n v="10861"/>
    <x v="423"/>
    <d v="2013-07-09T00:00:00"/>
    <x v="377"/>
    <n v="3"/>
    <x v="1"/>
    <n v="21"/>
    <s v="Sir Rodney's Scones"/>
    <n v="50"/>
    <n v="21"/>
    <n v="1050"/>
    <n v="0.18"/>
    <n v="861.00000000000011"/>
    <n v="16.359000000000002"/>
    <n v="188.99999999999989"/>
  </r>
  <r>
    <s v="LAZYK"/>
    <s v="Lazy K Kountry Store"/>
    <x v="12"/>
    <x v="0"/>
    <n v="4"/>
    <x v="3"/>
    <n v="10545"/>
    <x v="424"/>
    <d v="2013-07-17T00:00:00"/>
    <x v="388"/>
    <n v="4"/>
    <x v="6"/>
    <n v="11"/>
    <s v="Queso Cabrales"/>
    <n v="105"/>
    <n v="96"/>
    <n v="10080"/>
    <n v="-0.03"/>
    <n v="10382.4"/>
    <n v="353.0016"/>
    <n v="-302.39999999999964"/>
  </r>
  <r>
    <s v="KOENE"/>
    <s v="Belaid SAS"/>
    <x v="15"/>
    <x v="8"/>
    <n v="7"/>
    <x v="0"/>
    <n v="10718"/>
    <x v="425"/>
    <d v="2013-07-22T00:00:00"/>
    <x v="393"/>
    <n v="3"/>
    <x v="1"/>
    <n v="16"/>
    <s v="Pavlova"/>
    <n v="87.25"/>
    <n v="83"/>
    <n v="7241.75"/>
    <n v="0.09"/>
    <n v="6589.9925000000003"/>
    <n v="13.179985"/>
    <n v="651.75749999999971"/>
  </r>
  <r>
    <s v="LILAS"/>
    <s v="LILA-Supermercado"/>
    <x v="21"/>
    <x v="5"/>
    <n v="9"/>
    <x v="4"/>
    <n v="10823"/>
    <x v="425"/>
    <d v="2013-07-06T00:00:00"/>
    <x v="377"/>
    <n v="4"/>
    <x v="6"/>
    <n v="59"/>
    <s v="Raclette Courdavault"/>
    <n v="275"/>
    <n v="18"/>
    <n v="4950"/>
    <n v="7.0000000000000007E-2"/>
    <n v="4603.5"/>
    <n v="151.91550000000001"/>
    <n v="346.5"/>
  </r>
  <r>
    <s v="SUPRD"/>
    <s v="Suprêmes délices"/>
    <x v="5"/>
    <x v="4"/>
    <n v="1"/>
    <x v="2"/>
    <n v="10846"/>
    <x v="425"/>
    <d v="2013-07-07T00:00:00"/>
    <x v="382"/>
    <n v="7"/>
    <x v="5"/>
    <n v="74"/>
    <s v="Longlife Tofu"/>
    <n v="50"/>
    <n v="16"/>
    <n v="800"/>
    <n v="0.18"/>
    <n v="656"/>
    <n v="13.776"/>
    <n v="144"/>
  </r>
  <r>
    <s v="BERGS"/>
    <s v="Berglunds snabbköp"/>
    <x v="31"/>
    <x v="15"/>
    <n v="3"/>
    <x v="6"/>
    <n v="10924"/>
    <x v="425"/>
    <d v="2013-07-21T00:00:00"/>
    <x v="388"/>
    <n v="8"/>
    <x v="3"/>
    <n v="10"/>
    <s v="Ikura"/>
    <n v="155"/>
    <n v="39"/>
    <n v="6045"/>
    <n v="0.02"/>
    <n v="5924.0999999999995"/>
    <n v="124.4061"/>
    <n v="120.90000000000055"/>
  </r>
  <r>
    <s v="FAMIA"/>
    <s v="Familia Arquibaldo"/>
    <x v="14"/>
    <x v="7"/>
    <n v="9"/>
    <x v="4"/>
    <n v="10650"/>
    <x v="426"/>
    <d v="2013-07-19T00:00:00"/>
    <x v="383"/>
    <n v="8"/>
    <x v="3"/>
    <n v="30"/>
    <s v="Nord-Ost Matjeshering"/>
    <n v="129.44999999999999"/>
    <n v="41"/>
    <n v="5307.45"/>
    <n v="0.2"/>
    <n v="4245.96"/>
    <n v="110.39496000000001"/>
    <n v="1061.4899999999998"/>
  </r>
  <r>
    <s v="SAVEA"/>
    <s v="Save-a-lot Markets"/>
    <x v="25"/>
    <x v="0"/>
    <n v="3"/>
    <x v="6"/>
    <n v="10700"/>
    <x v="426"/>
    <d v="2013-07-09T00:00:00"/>
    <x v="380"/>
    <n v="3"/>
    <x v="1"/>
    <n v="68"/>
    <s v="Scottish Longbreads"/>
    <n v="62.5"/>
    <n v="36"/>
    <n v="2250"/>
    <n v="0.08"/>
    <n v="2070"/>
    <n v="24.84"/>
    <n v="180"/>
  </r>
  <r>
    <s v="SUPRD"/>
    <s v="Suprêmes délices"/>
    <x v="5"/>
    <x v="4"/>
    <n v="6"/>
    <x v="7"/>
    <n v="10885"/>
    <x v="426"/>
    <d v="2013-07-10T00:00:00"/>
    <x v="381"/>
    <n v="1"/>
    <x v="0"/>
    <n v="70"/>
    <s v="Outback Lager"/>
    <n v="75"/>
    <n v="47"/>
    <n v="3525"/>
    <n v="0.04"/>
    <n v="3384"/>
    <n v="111.672"/>
    <n v="141"/>
  </r>
  <r>
    <s v="BLAUS"/>
    <s v="Les Douceurs du Maghreb"/>
    <x v="22"/>
    <x v="8"/>
    <n v="3"/>
    <x v="6"/>
    <n v="10582"/>
    <x v="427"/>
    <d v="2013-07-11T00:00:00"/>
    <x v="377"/>
    <n v="1"/>
    <x v="0"/>
    <n v="76"/>
    <s v="Lakkalikööri"/>
    <n v="90"/>
    <n v="85"/>
    <n v="7650"/>
    <n v="-0.03"/>
    <n v="7879.5"/>
    <n v="70.915499999999994"/>
    <n v="-229.5"/>
  </r>
  <r>
    <s v="SAVEA"/>
    <s v="Save-a-lot Markets"/>
    <x v="25"/>
    <x v="0"/>
    <n v="1"/>
    <x v="2"/>
    <n v="10657"/>
    <x v="427"/>
    <d v="2013-07-10T00:00:00"/>
    <x v="384"/>
    <n v="3"/>
    <x v="1"/>
    <n v="47"/>
    <s v="Zaanse koeken"/>
    <n v="47.5"/>
    <n v="40"/>
    <n v="1900"/>
    <n v="0.06"/>
    <n v="1786"/>
    <n v="41.078000000000003"/>
    <n v="114"/>
  </r>
  <r>
    <s v="CHOPS"/>
    <s v="Chop-suey Chinese"/>
    <x v="28"/>
    <x v="12"/>
    <n v="8"/>
    <x v="8"/>
    <n v="10731"/>
    <x v="427"/>
    <d v="2013-07-21T00:00:00"/>
    <x v="387"/>
    <n v="3"/>
    <x v="1"/>
    <n v="21"/>
    <s v="Sir Rodney's Scones"/>
    <n v="50"/>
    <n v="100"/>
    <n v="5000"/>
    <n v="-0.02"/>
    <n v="5100"/>
    <n v="96.9"/>
    <n v="-100"/>
  </r>
  <r>
    <s v="ERNSH"/>
    <s v="Ernst Handel"/>
    <x v="26"/>
    <x v="9"/>
    <n v="7"/>
    <x v="0"/>
    <n v="10776"/>
    <x v="427"/>
    <d v="2013-07-14T00:00:00"/>
    <x v="394"/>
    <n v="7"/>
    <x v="5"/>
    <n v="51"/>
    <s v="Manjimup Dried Apples"/>
    <n v="265"/>
    <n v="88"/>
    <n v="23320"/>
    <n v="0.15"/>
    <n v="19822"/>
    <n v="574.83799999999997"/>
    <n v="3498"/>
  </r>
  <r>
    <s v="BLONP"/>
    <s v="Blondel père et fils"/>
    <x v="40"/>
    <x v="1"/>
    <n v="6"/>
    <x v="7"/>
    <n v="10826"/>
    <x v="427"/>
    <d v="2013-07-25T00:00:00"/>
    <x v="389"/>
    <n v="4"/>
    <x v="6"/>
    <n v="31"/>
    <s v="Gorgonzola Telino"/>
    <n v="62.5"/>
    <n v="62"/>
    <n v="3875"/>
    <n v="0.19"/>
    <n v="3138.75"/>
    <n v="84.746250000000003"/>
    <n v="736.25"/>
  </r>
  <r>
    <s v="WILMK"/>
    <s v="Wilman Kala"/>
    <x v="52"/>
    <x v="16"/>
    <n v="7"/>
    <x v="0"/>
    <n v="10910"/>
    <x v="427"/>
    <d v="2013-07-24T00:00:00"/>
    <x v="395"/>
    <n v="3"/>
    <x v="1"/>
    <n v="49"/>
    <s v="Maxilaku"/>
    <n v="100"/>
    <n v="54"/>
    <n v="5400"/>
    <n v="0.09"/>
    <n v="4914"/>
    <n v="34.398000000000003"/>
    <n v="486"/>
  </r>
  <r>
    <s v="LACOR"/>
    <s v="La corne d'abondance"/>
    <x v="62"/>
    <x v="1"/>
    <n v="5"/>
    <x v="1"/>
    <n v="10927"/>
    <x v="427"/>
    <d v="2013-07-09T00:00:00"/>
    <x v="391"/>
    <n v="1"/>
    <x v="0"/>
    <n v="76"/>
    <s v="Lakkalikööri"/>
    <n v="90"/>
    <n v="50"/>
    <n v="4500"/>
    <n v="0.15"/>
    <n v="3825"/>
    <n v="7.65"/>
    <n v="675"/>
  </r>
  <r>
    <s v="HUNGO"/>
    <s v="Hungry Owl All-Night Grocers"/>
    <x v="23"/>
    <x v="11"/>
    <n v="2"/>
    <x v="5"/>
    <n v="10646"/>
    <x v="428"/>
    <d v="2013-07-15T00:00:00"/>
    <x v="384"/>
    <n v="4"/>
    <x v="6"/>
    <n v="71"/>
    <s v="Fløtemysost"/>
    <n v="107.5"/>
    <n v="33"/>
    <n v="3547.5"/>
    <n v="-0.02"/>
    <n v="3618.4500000000003"/>
    <n v="25.329150000000002"/>
    <n v="-70.950000000000273"/>
  </r>
  <r>
    <s v="FAMIA"/>
    <s v="Familia Arquibaldo"/>
    <x v="14"/>
    <x v="7"/>
    <n v="5"/>
    <x v="1"/>
    <n v="10725"/>
    <x v="428"/>
    <d v="2013-07-12T00:00:00"/>
    <x v="396"/>
    <n v="8"/>
    <x v="3"/>
    <n v="41"/>
    <s v="Jack's New England Clam Chowder"/>
    <n v="48.25"/>
    <n v="97"/>
    <n v="4680.25"/>
    <n v="0.14000000000000001"/>
    <n v="4025.0149999999999"/>
    <n v="40.250150000000005"/>
    <n v="655.23500000000013"/>
  </r>
  <r>
    <s v="FAMIA"/>
    <s v="Familia Arquibaldo"/>
    <x v="14"/>
    <x v="7"/>
    <n v="5"/>
    <x v="1"/>
    <n v="10725"/>
    <x v="428"/>
    <d v="2013-07-14T00:00:00"/>
    <x v="396"/>
    <n v="5"/>
    <x v="4"/>
    <n v="52"/>
    <s v="Filo Mix"/>
    <n v="35"/>
    <n v="6"/>
    <n v="210"/>
    <n v="0.06"/>
    <n v="197.39999999999998"/>
    <n v="6.3167999999999989"/>
    <n v="12.600000000000023"/>
  </r>
  <r>
    <s v="LILAS"/>
    <s v="LILA-Supermercado"/>
    <x v="21"/>
    <x v="5"/>
    <n v="9"/>
    <x v="4"/>
    <n v="10823"/>
    <x v="428"/>
    <d v="2013-07-09T00:00:00"/>
    <x v="378"/>
    <n v="5"/>
    <x v="4"/>
    <n v="57"/>
    <s v="Ravioli Angelo"/>
    <n v="97.5"/>
    <n v="60"/>
    <n v="5850"/>
    <n v="0.1"/>
    <n v="5265"/>
    <n v="168.48"/>
    <n v="585"/>
  </r>
  <r>
    <s v="WELLI"/>
    <s v="Wellington Importadora"/>
    <x v="46"/>
    <x v="7"/>
    <n v="5"/>
    <x v="1"/>
    <n v="10935"/>
    <x v="428"/>
    <d v="2013-07-08T00:00:00"/>
    <x v="375"/>
    <n v="1"/>
    <x v="0"/>
    <n v="1"/>
    <s v="Chai"/>
    <n v="90"/>
    <n v="72"/>
    <n v="6480"/>
    <n v="0.01"/>
    <n v="6415.2"/>
    <n v="186.04079999999999"/>
    <n v="64.800000000000182"/>
  </r>
  <r>
    <s v="KOENE"/>
    <s v="Belaid SAS"/>
    <x v="15"/>
    <x v="8"/>
    <n v="2"/>
    <x v="5"/>
    <n v="10893"/>
    <x v="429"/>
    <d v="2013-07-17T00:00:00"/>
    <x v="383"/>
    <n v="8"/>
    <x v="3"/>
    <n v="30"/>
    <s v="Nord-Ost Matjeshering"/>
    <n v="129.44999999999999"/>
    <n v="4"/>
    <n v="517.79999999999995"/>
    <n v="-0.02"/>
    <n v="528.15599999999995"/>
    <n v="17.957303999999997"/>
    <n v="-10.355999999999995"/>
  </r>
  <r>
    <s v="ISLAT"/>
    <s v="Island Trading"/>
    <x v="3"/>
    <x v="2"/>
    <n v="7"/>
    <x v="0"/>
    <n v="10473"/>
    <x v="430"/>
    <d v="2013-07-18T00:00:00"/>
    <x v="383"/>
    <n v="4"/>
    <x v="6"/>
    <n v="33"/>
    <s v="Geitost"/>
    <n v="10"/>
    <n v="91"/>
    <n v="910"/>
    <n v="0.11"/>
    <n v="809.9"/>
    <n v="1.6197999999999999"/>
    <n v="100.10000000000002"/>
  </r>
  <r>
    <s v="SEVES"/>
    <s v="Seven Seas Imports"/>
    <x v="2"/>
    <x v="2"/>
    <n v="8"/>
    <x v="8"/>
    <n v="10523"/>
    <x v="430"/>
    <d v="2013-07-19T00:00:00"/>
    <x v="397"/>
    <n v="3"/>
    <x v="1"/>
    <n v="20"/>
    <s v="Sir Rodney's Marmalade"/>
    <n v="405"/>
    <n v="92"/>
    <n v="37260"/>
    <n v="-0.01"/>
    <n v="37632.6"/>
    <n v="0"/>
    <n v="-372.59999999999854"/>
  </r>
  <r>
    <s v="GREAL"/>
    <s v="Great Lakes Food Market"/>
    <x v="33"/>
    <x v="0"/>
    <n v="6"/>
    <x v="7"/>
    <n v="10528"/>
    <x v="430"/>
    <d v="2013-07-16T00:00:00"/>
    <x v="391"/>
    <n v="4"/>
    <x v="6"/>
    <n v="11"/>
    <s v="Queso Cabrales"/>
    <n v="105"/>
    <n v="73"/>
    <n v="7665"/>
    <n v="0.06"/>
    <n v="7205.0999999999995"/>
    <n v="50.435699999999997"/>
    <n v="459.90000000000055"/>
  </r>
  <r>
    <s v="HUNGC"/>
    <s v="Hungry Coyote Import Store"/>
    <x v="49"/>
    <x v="0"/>
    <n v="4"/>
    <x v="3"/>
    <n v="10660"/>
    <x v="430"/>
    <d v="2013-07-25T00:00:00"/>
    <x v="387"/>
    <n v="3"/>
    <x v="1"/>
    <n v="20"/>
    <s v="Sir Rodney's Marmalade"/>
    <n v="405"/>
    <n v="16"/>
    <n v="6480"/>
    <n v="0.17"/>
    <n v="5378.4"/>
    <n v="155.97359999999998"/>
    <n v="1101.6000000000004"/>
  </r>
  <r>
    <s v="GOURL"/>
    <s v="Gourmet Lanchonetes"/>
    <x v="55"/>
    <x v="7"/>
    <n v="1"/>
    <x v="2"/>
    <n v="10734"/>
    <x v="430"/>
    <d v="2013-07-27T00:00:00"/>
    <x v="395"/>
    <n v="8"/>
    <x v="3"/>
    <n v="30"/>
    <s v="Nord-Ost Matjeshering"/>
    <n v="129.44999999999999"/>
    <n v="4"/>
    <n v="517.79999999999995"/>
    <n v="-0.03"/>
    <n v="533.33399999999995"/>
    <n v="17.066687999999999"/>
    <n v="-15.533999999999992"/>
  </r>
  <r>
    <s v="FRANK"/>
    <s v="Messaoui Père &amp; Fils"/>
    <x v="15"/>
    <x v="8"/>
    <n v="6"/>
    <x v="7"/>
    <n v="10791"/>
    <x v="430"/>
    <d v="2013-07-26T00:00:00"/>
    <x v="398"/>
    <n v="8"/>
    <x v="3"/>
    <n v="41"/>
    <s v="Jack's New England Clam Chowder"/>
    <n v="48.25"/>
    <n v="63"/>
    <n v="3039.75"/>
    <n v="0.08"/>
    <n v="2796.57"/>
    <n v="27.965700000000002"/>
    <n v="243.17999999999984"/>
  </r>
  <r>
    <s v="VICTE"/>
    <s v="Victuailles en stock"/>
    <x v="8"/>
    <x v="1"/>
    <n v="7"/>
    <x v="0"/>
    <n v="10850"/>
    <x v="430"/>
    <d v="2013-07-15T00:00:00"/>
    <x v="384"/>
    <n v="1"/>
    <x v="0"/>
    <n v="70"/>
    <s v="Outback Lager"/>
    <n v="75"/>
    <n v="28"/>
    <n v="2100"/>
    <n v="0.16"/>
    <n v="1764"/>
    <n v="15.875999999999999"/>
    <n v="336"/>
  </r>
  <r>
    <s v="BERGS"/>
    <s v="Berglunds snabbköp"/>
    <x v="31"/>
    <x v="15"/>
    <n v="7"/>
    <x v="0"/>
    <n v="10626"/>
    <x v="431"/>
    <d v="2013-07-23T00:00:00"/>
    <x v="393"/>
    <n v="4"/>
    <x v="6"/>
    <n v="71"/>
    <s v="Fløtemysost"/>
    <n v="107.5"/>
    <n v="43"/>
    <n v="4622.5"/>
    <n v="0.17"/>
    <n v="3836.6749999999997"/>
    <n v="0"/>
    <n v="785.82500000000027"/>
  </r>
  <r>
    <s v="KOENE"/>
    <s v="Belaid SAS"/>
    <x v="15"/>
    <x v="8"/>
    <n v="7"/>
    <x v="0"/>
    <n v="10630"/>
    <x v="431"/>
    <d v="2013-07-26T00:00:00"/>
    <x v="399"/>
    <n v="1"/>
    <x v="0"/>
    <n v="76"/>
    <s v="Lakkalikööri"/>
    <n v="90"/>
    <n v="31"/>
    <n v="2790"/>
    <n v="0.18"/>
    <n v="2287.8000000000002"/>
    <n v="2.2878000000000003"/>
    <n v="502.19999999999982"/>
  </r>
  <r>
    <s v="ROMEY"/>
    <s v="Romero y tomillo"/>
    <x v="61"/>
    <x v="17"/>
    <n v="5"/>
    <x v="1"/>
    <n v="10917"/>
    <x v="431"/>
    <d v="2013-07-11T00:00:00"/>
    <x v="385"/>
    <n v="8"/>
    <x v="3"/>
    <n v="30"/>
    <s v="Nord-Ost Matjeshering"/>
    <n v="129.44999999999999"/>
    <n v="16"/>
    <n v="2071.1999999999998"/>
    <n v="0.1"/>
    <n v="1864.08"/>
    <n v="37.281599999999997"/>
    <n v="207.11999999999989"/>
  </r>
  <r>
    <s v="SUPRD"/>
    <s v="Suprêmes délices"/>
    <x v="5"/>
    <x v="4"/>
    <n v="5"/>
    <x v="1"/>
    <n v="10930"/>
    <x v="431"/>
    <d v="2013-07-19T00:00:00"/>
    <x v="394"/>
    <n v="8"/>
    <x v="3"/>
    <n v="58"/>
    <s v="Escargots de Bourgogne"/>
    <n v="66.25"/>
    <n v="40"/>
    <n v="2650"/>
    <n v="0.19"/>
    <n v="2146.5"/>
    <n v="45.076500000000003"/>
    <n v="503.5"/>
  </r>
  <r>
    <s v="AROUT"/>
    <s v="Around the Horn"/>
    <x v="2"/>
    <x v="2"/>
    <n v="7"/>
    <x v="0"/>
    <n v="10558"/>
    <x v="432"/>
    <d v="2013-07-18T00:00:00"/>
    <x v="388"/>
    <n v="5"/>
    <x v="4"/>
    <n v="52"/>
    <s v="Filo Mix"/>
    <n v="35"/>
    <n v="54"/>
    <n v="1890"/>
    <n v="0.1"/>
    <n v="1701"/>
    <n v="39.122999999999998"/>
    <n v="189"/>
  </r>
  <r>
    <s v="FRANK"/>
    <s v="Messaoui Père &amp; Fils"/>
    <x v="15"/>
    <x v="8"/>
    <n v="7"/>
    <x v="0"/>
    <n v="10653"/>
    <x v="432"/>
    <d v="2013-07-18T00:00:00"/>
    <x v="389"/>
    <n v="3"/>
    <x v="1"/>
    <n v="16"/>
    <s v="Pavlova"/>
    <n v="87.25"/>
    <n v="51"/>
    <n v="4449.75"/>
    <n v="0.09"/>
    <n v="4049.2725"/>
    <n v="137.67526500000002"/>
    <n v="400.47749999999996"/>
  </r>
  <r>
    <s v="SPLIR"/>
    <s v="Split Rail Beer &amp; Ale"/>
    <x v="59"/>
    <x v="0"/>
    <n v="4"/>
    <x v="3"/>
    <n v="10756"/>
    <x v="432"/>
    <d v="2013-07-23T00:00:00"/>
    <x v="400"/>
    <n v="8"/>
    <x v="3"/>
    <n v="18"/>
    <s v="Carnarvon Tigers"/>
    <n v="312.5"/>
    <n v="91"/>
    <n v="28437.5"/>
    <n v="0.15"/>
    <n v="24171.875"/>
    <n v="72.515625"/>
    <n v="4265.625"/>
  </r>
  <r>
    <s v="QUEEN"/>
    <s v="Queen Cozinha"/>
    <x v="14"/>
    <x v="7"/>
    <n v="4"/>
    <x v="3"/>
    <n v="10786"/>
    <x v="432"/>
    <d v="2013-08-01T00:00:00"/>
    <x v="399"/>
    <n v="1"/>
    <x v="0"/>
    <n v="75"/>
    <s v="Rhönbräu Klosterbier"/>
    <n v="38.75"/>
    <n v="45"/>
    <n v="1743.75"/>
    <n v="0.1"/>
    <n v="1569.375"/>
    <n v="45.511875000000003"/>
    <n v="174.375"/>
  </r>
  <r>
    <s v="DUMON"/>
    <s v="Du monde entier"/>
    <x v="50"/>
    <x v="1"/>
    <n v="8"/>
    <x v="8"/>
    <n v="10609"/>
    <x v="433"/>
    <d v="2013-07-23T00:00:00"/>
    <x v="397"/>
    <n v="1"/>
    <x v="0"/>
    <n v="1"/>
    <s v="Chai"/>
    <n v="90"/>
    <n v="21"/>
    <n v="1890"/>
    <n v="-0.01"/>
    <n v="1908.9"/>
    <n v="17.180100000000003"/>
    <n v="-18.900000000000091"/>
  </r>
  <r>
    <s v="CHOPS"/>
    <s v="Chop-suey Chinese"/>
    <x v="28"/>
    <x v="12"/>
    <n v="7"/>
    <x v="0"/>
    <n v="10746"/>
    <x v="433"/>
    <d v="2013-07-18T00:00:00"/>
    <x v="394"/>
    <n v="8"/>
    <x v="3"/>
    <n v="13"/>
    <s v="Konbu"/>
    <n v="30"/>
    <n v="13"/>
    <n v="390"/>
    <n v="0.03"/>
    <n v="378.3"/>
    <n v="6.4311000000000007"/>
    <n v="11.699999999999989"/>
  </r>
  <r>
    <s v="BSBEV"/>
    <s v="B's Beverages"/>
    <x v="2"/>
    <x v="2"/>
    <n v="3"/>
    <x v="6"/>
    <n v="10484"/>
    <x v="434"/>
    <d v="2013-07-25T00:00:00"/>
    <x v="393"/>
    <n v="7"/>
    <x v="5"/>
    <n v="51"/>
    <s v="Manjimup Dried Apples"/>
    <n v="212"/>
    <n v="82"/>
    <n v="17384"/>
    <n v="-0.03"/>
    <n v="17905.52"/>
    <n v="393.92144000000002"/>
    <n v="-521.52000000000044"/>
  </r>
  <r>
    <s v="EASTC"/>
    <s v="Eastern Connection"/>
    <x v="2"/>
    <x v="2"/>
    <n v="8"/>
    <x v="8"/>
    <n v="10532"/>
    <x v="434"/>
    <d v="2013-07-30T00:00:00"/>
    <x v="401"/>
    <n v="2"/>
    <x v="2"/>
    <n v="66"/>
    <s v="Louisiana Hot Spiced Okra"/>
    <n v="85"/>
    <n v="8"/>
    <n v="680"/>
    <n v="0.08"/>
    <n v="625.6"/>
    <n v="4.3792"/>
    <n v="54.399999999999977"/>
  </r>
  <r>
    <s v="SAVEA"/>
    <s v="Save-a-lot Markets"/>
    <x v="25"/>
    <x v="0"/>
    <n v="7"/>
    <x v="0"/>
    <n v="10713"/>
    <x v="434"/>
    <d v="2013-07-15T00:00:00"/>
    <x v="381"/>
    <n v="8"/>
    <x v="3"/>
    <n v="10"/>
    <s v="Ikura"/>
    <n v="155"/>
    <n v="30"/>
    <n v="4650"/>
    <n v="-0.02"/>
    <n v="4743"/>
    <n v="4.7430000000000003"/>
    <n v="-93"/>
  </r>
  <r>
    <s v="SIMOB"/>
    <s v="Simons bistro"/>
    <x v="39"/>
    <x v="18"/>
    <n v="5"/>
    <x v="1"/>
    <n v="10802"/>
    <x v="434"/>
    <d v="2013-07-22T00:00:00"/>
    <x v="387"/>
    <n v="8"/>
    <x v="3"/>
    <n v="30"/>
    <s v="Nord-Ost Matjeshering"/>
    <n v="129.44999999999999"/>
    <n v="40"/>
    <n v="5178"/>
    <n v="0.01"/>
    <n v="5126.22"/>
    <n v="123.02928"/>
    <n v="51.779999999999745"/>
  </r>
  <r>
    <s v="SPLIR"/>
    <s v="Split Rail Beer &amp; Ale"/>
    <x v="59"/>
    <x v="0"/>
    <n v="7"/>
    <x v="0"/>
    <n v="10821"/>
    <x v="434"/>
    <d v="2013-07-20T00:00:00"/>
    <x v="389"/>
    <n v="7"/>
    <x v="5"/>
    <n v="51"/>
    <s v="Manjimup Dried Apples"/>
    <n v="265"/>
    <n v="84"/>
    <n v="22260"/>
    <n v="0.05"/>
    <n v="21147"/>
    <n v="422.94"/>
    <n v="1113"/>
  </r>
  <r>
    <s v="LAUGB"/>
    <s v="Laughing Bacchus Wine Cellars"/>
    <x v="19"/>
    <x v="10"/>
    <n v="3"/>
    <x v="6"/>
    <n v="10495"/>
    <x v="435"/>
    <d v="2013-07-17T00:00:00"/>
    <x v="388"/>
    <n v="2"/>
    <x v="2"/>
    <n v="77"/>
    <s v="Original Frankfurter grüne Soße"/>
    <n v="52"/>
    <n v="36"/>
    <n v="1872"/>
    <n v="0.05"/>
    <n v="1778.3999999999999"/>
    <n v="30.232800000000001"/>
    <n v="93.600000000000136"/>
  </r>
  <r>
    <s v="WHITC"/>
    <s v="White Clover Markets"/>
    <x v="0"/>
    <x v="0"/>
    <n v="5"/>
    <x v="1"/>
    <n v="10504"/>
    <x v="435"/>
    <d v="2013-07-17T00:00:00"/>
    <x v="381"/>
    <n v="3"/>
    <x v="1"/>
    <n v="21"/>
    <s v="Sir Rodney's Scones"/>
    <n v="50"/>
    <n v="45"/>
    <n v="2250"/>
    <n v="0.15"/>
    <n v="1912.5"/>
    <n v="34.424999999999997"/>
    <n v="337.5"/>
  </r>
  <r>
    <s v="BERGS"/>
    <s v="Berglunds snabbköp"/>
    <x v="31"/>
    <x v="15"/>
    <n v="7"/>
    <x v="0"/>
    <n v="10626"/>
    <x v="435"/>
    <d v="2013-08-02T00:00:00"/>
    <x v="402"/>
    <n v="4"/>
    <x v="6"/>
    <n v="60"/>
    <s v="Camembert Pierrot"/>
    <n v="170"/>
    <n v="15"/>
    <n v="2550"/>
    <n v="0.06"/>
    <n v="2397"/>
    <n v="19.175999999999998"/>
    <n v="153"/>
  </r>
  <r>
    <s v="AROUT"/>
    <s v="Around the Horn"/>
    <x v="2"/>
    <x v="2"/>
    <n v="7"/>
    <x v="0"/>
    <n v="10558"/>
    <x v="436"/>
    <d v="2013-07-20T00:00:00"/>
    <x v="383"/>
    <n v="8"/>
    <x v="3"/>
    <n v="73"/>
    <s v="Röd Kaviar"/>
    <n v="75"/>
    <n v="73"/>
    <n v="5475"/>
    <n v="-0.01"/>
    <n v="5529.75"/>
    <n v="132.714"/>
    <n v="-54.75"/>
  </r>
  <r>
    <s v="RICAR"/>
    <s v="Ricardo Adocicados"/>
    <x v="11"/>
    <x v="7"/>
    <n v="5"/>
    <x v="1"/>
    <n v="10622"/>
    <x v="436"/>
    <d v="2013-07-27T00:00:00"/>
    <x v="398"/>
    <n v="3"/>
    <x v="1"/>
    <n v="68"/>
    <s v="Scottish Longbreads"/>
    <n v="62.5"/>
    <n v="17"/>
    <n v="1062.5"/>
    <n v="0.08"/>
    <n v="977.5"/>
    <n v="32.2575"/>
    <n v="85"/>
  </r>
  <r>
    <s v="FOLKO"/>
    <s v="Folk och fä HB"/>
    <x v="35"/>
    <x v="15"/>
    <n v="5"/>
    <x v="1"/>
    <n v="10774"/>
    <x v="437"/>
    <d v="2013-07-21T00:00:00"/>
    <x v="383"/>
    <n v="4"/>
    <x v="6"/>
    <n v="31"/>
    <s v="Gorgonzola Telino"/>
    <n v="62.5"/>
    <n v="57"/>
    <n v="3562.5"/>
    <n v="0.09"/>
    <n v="3241.875"/>
    <n v="110.22375"/>
    <n v="320.625"/>
  </r>
  <r>
    <s v="RICSU"/>
    <s v="Richter Supermarkt"/>
    <x v="36"/>
    <x v="12"/>
    <n v="8"/>
    <x v="8"/>
    <n v="10666"/>
    <x v="438"/>
    <d v="2013-08-02T00:00:00"/>
    <x v="403"/>
    <n v="6"/>
    <x v="7"/>
    <n v="29"/>
    <s v="Thüringer Rostbratwurst"/>
    <n v="618.95000000000005"/>
    <n v="11"/>
    <n v="6808.4500000000007"/>
    <n v="0.03"/>
    <n v="6604.1965000000009"/>
    <n v="151.89651950000001"/>
    <n v="204.2534999999998"/>
  </r>
  <r>
    <s v="ALFKI"/>
    <s v="Al Walad"/>
    <x v="44"/>
    <x v="8"/>
    <n v="7"/>
    <x v="0"/>
    <n v="10835"/>
    <x v="438"/>
    <d v="2013-07-30T00:00:00"/>
    <x v="404"/>
    <n v="2"/>
    <x v="2"/>
    <n v="77"/>
    <s v="Original Frankfurter grüne Soße"/>
    <n v="65"/>
    <n v="37"/>
    <n v="2405"/>
    <n v="0.08"/>
    <n v="2212.6"/>
    <n v="13.275599999999999"/>
    <n v="192.40000000000009"/>
  </r>
  <r>
    <s v="PICCO"/>
    <s v="Piccolo und mehr"/>
    <x v="16"/>
    <x v="9"/>
    <n v="3"/>
    <x v="6"/>
    <n v="10530"/>
    <x v="439"/>
    <d v="2013-07-25T00:00:00"/>
    <x v="398"/>
    <n v="1"/>
    <x v="0"/>
    <n v="76"/>
    <s v="Lakkalikööri"/>
    <n v="90"/>
    <n v="43"/>
    <n v="3870"/>
    <n v="0.2"/>
    <n v="3096"/>
    <n v="77.400000000000006"/>
    <n v="774"/>
  </r>
  <r>
    <s v="ERNSH"/>
    <s v="Ernst Handel"/>
    <x v="26"/>
    <x v="9"/>
    <n v="1"/>
    <x v="2"/>
    <n v="10595"/>
    <x v="439"/>
    <d v="2013-07-22T00:00:00"/>
    <x v="395"/>
    <n v="4"/>
    <x v="6"/>
    <n v="69"/>
    <s v="Gudbrandsdalsost"/>
    <n v="180"/>
    <n v="13"/>
    <n v="2340"/>
    <n v="0.14000000000000001"/>
    <n v="2012.3999999999999"/>
    <n v="64.396799999999999"/>
    <n v="327.60000000000014"/>
  </r>
  <r>
    <s v="WILMK"/>
    <s v="Wilman Kala"/>
    <x v="52"/>
    <x v="16"/>
    <n v="8"/>
    <x v="8"/>
    <n v="10695"/>
    <x v="439"/>
    <d v="2013-07-24T00:00:00"/>
    <x v="395"/>
    <n v="4"/>
    <x v="6"/>
    <n v="12"/>
    <s v="Queso Manchego La Pastora"/>
    <n v="190"/>
    <n v="42"/>
    <n v="7980"/>
    <n v="0.05"/>
    <n v="7581"/>
    <n v="219.84899999999999"/>
    <n v="399"/>
  </r>
  <r>
    <s v="KOENE"/>
    <s v="Belaid SAS"/>
    <x v="15"/>
    <x v="8"/>
    <n v="2"/>
    <x v="5"/>
    <n v="10893"/>
    <x v="439"/>
    <d v="2013-08-08T00:00:00"/>
    <x v="405"/>
    <n v="6"/>
    <x v="7"/>
    <n v="29"/>
    <s v="Thüringer Rostbratwurst"/>
    <n v="618.95000000000005"/>
    <n v="44"/>
    <n v="27233.800000000003"/>
    <n v="0.06"/>
    <n v="25599.772000000001"/>
    <n v="0"/>
    <n v="1634.0280000000021"/>
  </r>
  <r>
    <s v="HILAA"/>
    <s v="HILARIÓN-Abastos"/>
    <x v="6"/>
    <x v="5"/>
    <n v="5"/>
    <x v="1"/>
    <n v="10613"/>
    <x v="440"/>
    <d v="2013-07-23T00:00:00"/>
    <x v="387"/>
    <n v="1"/>
    <x v="0"/>
    <n v="75"/>
    <s v="Rhönbräu Klosterbier"/>
    <n v="38.75"/>
    <n v="76"/>
    <n v="2945"/>
    <n v="0.01"/>
    <n v="2915.55"/>
    <n v="37.902149999999999"/>
    <n v="29.449999999999818"/>
  </r>
  <r>
    <s v="RATTC"/>
    <s v="Rattlesnake Canyon Grocery"/>
    <x v="9"/>
    <x v="0"/>
    <n v="9"/>
    <x v="4"/>
    <n v="10761"/>
    <x v="440"/>
    <d v="2013-08-06T00:00:00"/>
    <x v="405"/>
    <n v="3"/>
    <x v="1"/>
    <n v="25"/>
    <s v="NuNuCa Nuß-Nougat-Creme"/>
    <n v="70"/>
    <n v="2"/>
    <n v="140"/>
    <n v="0.1"/>
    <n v="126"/>
    <n v="4.032"/>
    <n v="14"/>
  </r>
  <r>
    <s v="FRANR"/>
    <s v="France restauration"/>
    <x v="50"/>
    <x v="1"/>
    <n v="3"/>
    <x v="6"/>
    <n v="10860"/>
    <x v="440"/>
    <d v="2013-07-26T00:00:00"/>
    <x v="406"/>
    <n v="1"/>
    <x v="0"/>
    <n v="76"/>
    <s v="Lakkalikööri"/>
    <n v="90"/>
    <n v="53"/>
    <n v="4770"/>
    <n v="0.06"/>
    <n v="4483.8"/>
    <n v="85.1922"/>
    <n v="286.19999999999982"/>
  </r>
  <r>
    <s v="RANCH"/>
    <s v="Rancho grande"/>
    <x v="30"/>
    <x v="14"/>
    <n v="7"/>
    <x v="0"/>
    <n v="10916"/>
    <x v="440"/>
    <d v="2013-07-22T00:00:00"/>
    <x v="397"/>
    <n v="5"/>
    <x v="4"/>
    <n v="57"/>
    <s v="Ravioli Angelo"/>
    <n v="97.5"/>
    <n v="33"/>
    <n v="3217.5"/>
    <n v="0.2"/>
    <n v="2574"/>
    <n v="7.7220000000000004"/>
    <n v="643.5"/>
  </r>
  <r>
    <s v="SPLIR"/>
    <s v="Split Rail Beer &amp; Ale"/>
    <x v="59"/>
    <x v="0"/>
    <n v="4"/>
    <x v="3"/>
    <n v="10756"/>
    <x v="441"/>
    <d v="2013-07-22T00:00:00"/>
    <x v="389"/>
    <n v="3"/>
    <x v="1"/>
    <n v="68"/>
    <s v="Scottish Longbreads"/>
    <n v="62.5"/>
    <n v="27"/>
    <n v="1687.5"/>
    <n v="0.15"/>
    <n v="1434.375"/>
    <n v="1.434375"/>
    <n v="253.125"/>
  </r>
  <r>
    <s v="MAGAA"/>
    <s v="Magazzini Alimentari Riuniti"/>
    <x v="54"/>
    <x v="19"/>
    <n v="4"/>
    <x v="3"/>
    <n v="10635"/>
    <x v="442"/>
    <d v="2013-07-24T00:00:00"/>
    <x v="393"/>
    <n v="2"/>
    <x v="2"/>
    <n v="5"/>
    <s v="Chef Anton's Gumbo Mix"/>
    <n v="106.75"/>
    <n v="90"/>
    <n v="9607.5"/>
    <n v="0.05"/>
    <n v="9127.125"/>
    <n v="292.06799999999998"/>
    <n v="480.375"/>
  </r>
  <r>
    <s v="WANDK"/>
    <s v="Spécialités du Maroc"/>
    <x v="20"/>
    <x v="8"/>
    <n v="4"/>
    <x v="3"/>
    <n v="10651"/>
    <x v="442"/>
    <d v="2013-07-25T00:00:00"/>
    <x v="398"/>
    <n v="3"/>
    <x v="1"/>
    <n v="19"/>
    <s v="Teatime Chocolate Biscuits"/>
    <n v="46"/>
    <n v="72"/>
    <n v="3312"/>
    <n v="0.05"/>
    <n v="3146.3999999999996"/>
    <n v="91.245599999999996"/>
    <n v="165.60000000000036"/>
  </r>
  <r>
    <s v="WHITC"/>
    <s v="White Clover Markets"/>
    <x v="0"/>
    <x v="0"/>
    <n v="4"/>
    <x v="3"/>
    <n v="10696"/>
    <x v="442"/>
    <d v="2013-07-30T00:00:00"/>
    <x v="407"/>
    <n v="8"/>
    <x v="3"/>
    <n v="46"/>
    <s v="Spegesild"/>
    <n v="60"/>
    <n v="94"/>
    <n v="5640"/>
    <n v="0.06"/>
    <n v="5301.5999999999995"/>
    <n v="95.428799999999995"/>
    <n v="338.40000000000055"/>
  </r>
  <r>
    <s v="REGGC"/>
    <s v="Reggiani Caseifici"/>
    <x v="41"/>
    <x v="19"/>
    <n v="9"/>
    <x v="4"/>
    <n v="10812"/>
    <x v="442"/>
    <d v="2013-07-29T00:00:00"/>
    <x v="404"/>
    <n v="4"/>
    <x v="6"/>
    <n v="72"/>
    <s v="Mozzarella di Giovanni"/>
    <n v="174"/>
    <n v="46"/>
    <n v="8004"/>
    <n v="0.09"/>
    <n v="7283.64"/>
    <n v="50.985480000000003"/>
    <n v="720.35999999999967"/>
  </r>
  <r>
    <s v="WHITC"/>
    <s v="White Clover Markets"/>
    <x v="0"/>
    <x v="0"/>
    <n v="5"/>
    <x v="1"/>
    <n v="10740"/>
    <x v="443"/>
    <d v="2013-07-26T00:00:00"/>
    <x v="406"/>
    <n v="8"/>
    <x v="3"/>
    <n v="45"/>
    <s v="Røgede sild"/>
    <n v="47.5"/>
    <n v="18"/>
    <n v="855"/>
    <n v="0.14000000000000001"/>
    <n v="735.3"/>
    <n v="4.4117999999999995"/>
    <n v="119.70000000000005"/>
  </r>
  <r>
    <s v="TRADH"/>
    <s v="Tradição Hipermercados"/>
    <x v="14"/>
    <x v="7"/>
    <n v="5"/>
    <x v="1"/>
    <n v="10830"/>
    <x v="443"/>
    <d v="2013-07-25T00:00:00"/>
    <x v="401"/>
    <n v="2"/>
    <x v="2"/>
    <n v="6"/>
    <s v="Grandma's Boysenberry Spread"/>
    <n v="125"/>
    <n v="38"/>
    <n v="4750"/>
    <n v="0.09"/>
    <n v="4322.5"/>
    <n v="25.934999999999999"/>
    <n v="427.5"/>
  </r>
  <r>
    <s v="HILAA"/>
    <s v="HILARIÓN-Abastos"/>
    <x v="6"/>
    <x v="5"/>
    <n v="5"/>
    <x v="1"/>
    <n v="10901"/>
    <x v="444"/>
    <d v="2013-08-07T00:00:00"/>
    <x v="408"/>
    <n v="4"/>
    <x v="6"/>
    <n v="71"/>
    <s v="Fløtemysost"/>
    <n v="107.5"/>
    <n v="55"/>
    <n v="5912.5"/>
    <n v="0.09"/>
    <n v="5380.375"/>
    <n v="145.27012500000001"/>
    <n v="532.125"/>
  </r>
  <r>
    <s v="PERIC"/>
    <s v="Pericles Comidas clásicas"/>
    <x v="4"/>
    <x v="3"/>
    <n v="9"/>
    <x v="4"/>
    <n v="10474"/>
    <x v="445"/>
    <d v="2013-08-05T00:00:00"/>
    <x v="409"/>
    <n v="7"/>
    <x v="5"/>
    <n v="14"/>
    <s v="Tofu"/>
    <n v="93"/>
    <n v="16"/>
    <n v="1488"/>
    <n v="0.13"/>
    <n v="1294.56"/>
    <n v="22.00752"/>
    <n v="193.44000000000005"/>
  </r>
  <r>
    <s v="LILAS"/>
    <s v="LILA-Supermercado"/>
    <x v="21"/>
    <x v="5"/>
    <n v="9"/>
    <x v="4"/>
    <n v="10823"/>
    <x v="445"/>
    <d v="2013-07-29T00:00:00"/>
    <x v="399"/>
    <n v="2"/>
    <x v="2"/>
    <n v="77"/>
    <s v="Original Frankfurter grüne Soße"/>
    <n v="65"/>
    <n v="63"/>
    <n v="4095"/>
    <n v="0.16"/>
    <n v="3439.7999999999997"/>
    <n v="51.596999999999994"/>
    <n v="655.20000000000027"/>
  </r>
  <r>
    <s v="LONEP"/>
    <s v="Lonesome Pine Restaurant"/>
    <x v="37"/>
    <x v="0"/>
    <n v="5"/>
    <x v="1"/>
    <n v="10544"/>
    <x v="446"/>
    <d v="2013-08-16T00:00:00"/>
    <x v="410"/>
    <n v="1"/>
    <x v="0"/>
    <n v="67"/>
    <s v="Laughing Lumberjack Lager"/>
    <n v="70"/>
    <n v="25"/>
    <n v="1750"/>
    <n v="0.1"/>
    <n v="1575"/>
    <n v="42.524999999999999"/>
    <n v="175"/>
  </r>
  <r>
    <s v="RATTC"/>
    <s v="Rattlesnake Canyon Grocery"/>
    <x v="9"/>
    <x v="0"/>
    <n v="5"/>
    <x v="1"/>
    <n v="10564"/>
    <x v="446"/>
    <d v="2013-07-29T00:00:00"/>
    <x v="399"/>
    <n v="6"/>
    <x v="7"/>
    <n v="55"/>
    <s v="Pâté chinois"/>
    <n v="120"/>
    <n v="53"/>
    <n v="6360"/>
    <n v="0.08"/>
    <n v="5851.2"/>
    <n v="169.6848"/>
    <n v="508.80000000000018"/>
  </r>
  <r>
    <s v="BONAP"/>
    <s v="Bon app'"/>
    <x v="1"/>
    <x v="1"/>
    <n v="7"/>
    <x v="0"/>
    <n v="10827"/>
    <x v="446"/>
    <d v="2013-08-14T00:00:00"/>
    <x v="411"/>
    <n v="8"/>
    <x v="3"/>
    <n v="10"/>
    <s v="Ikura"/>
    <n v="155"/>
    <n v="6"/>
    <n v="930"/>
    <n v="0.16"/>
    <n v="781.19999999999993"/>
    <n v="1.5623999999999998"/>
    <n v="148.80000000000007"/>
  </r>
  <r>
    <s v="BERGS"/>
    <s v="Berglunds snabbköp"/>
    <x v="31"/>
    <x v="15"/>
    <n v="2"/>
    <x v="5"/>
    <n v="10837"/>
    <x v="446"/>
    <d v="2013-08-13T00:00:00"/>
    <x v="412"/>
    <n v="8"/>
    <x v="3"/>
    <n v="13"/>
    <s v="Konbu"/>
    <n v="30"/>
    <n v="77"/>
    <n v="2310"/>
    <n v="0.13"/>
    <n v="2009.7"/>
    <n v="22.1067"/>
    <n v="300.29999999999995"/>
  </r>
  <r>
    <s v="QUEEN"/>
    <s v="Queen Cozinha"/>
    <x v="14"/>
    <x v="7"/>
    <n v="8"/>
    <x v="8"/>
    <n v="10868"/>
    <x v="446"/>
    <d v="2013-08-08T00:00:00"/>
    <x v="408"/>
    <n v="1"/>
    <x v="0"/>
    <n v="35"/>
    <s v="Steeleye Stout"/>
    <n v="90"/>
    <n v="87"/>
    <n v="7830"/>
    <n v="-0.01"/>
    <n v="7908.3"/>
    <n v="213.5241"/>
    <n v="-78.300000000000182"/>
  </r>
  <r>
    <s v="SAVEA"/>
    <s v="Save-a-lot Markets"/>
    <x v="25"/>
    <x v="0"/>
    <n v="9"/>
    <x v="4"/>
    <n v="10714"/>
    <x v="447"/>
    <d v="2013-08-01T00:00:00"/>
    <x v="407"/>
    <n v="8"/>
    <x v="3"/>
    <n v="58"/>
    <s v="Escargots de Bourgogne"/>
    <n v="66.25"/>
    <n v="4"/>
    <n v="265"/>
    <n v="0.09"/>
    <n v="241.15"/>
    <n v="4.3407"/>
    <n v="23.849999999999994"/>
  </r>
  <r>
    <s v="ISLAT"/>
    <s v="Island Trading"/>
    <x v="3"/>
    <x v="2"/>
    <n v="5"/>
    <x v="1"/>
    <n v="10749"/>
    <x v="447"/>
    <d v="2013-08-08T00:00:00"/>
    <x v="411"/>
    <n v="4"/>
    <x v="6"/>
    <n v="59"/>
    <s v="Raclette Courdavault"/>
    <n v="275"/>
    <n v="60"/>
    <n v="16500"/>
    <n v="0.16"/>
    <n v="13860"/>
    <n v="27.72"/>
    <n v="2640"/>
  </r>
  <r>
    <s v="BONAP"/>
    <s v="Bon app'"/>
    <x v="1"/>
    <x v="1"/>
    <n v="5"/>
    <x v="1"/>
    <n v="10755"/>
    <x v="447"/>
    <d v="2013-08-10T00:00:00"/>
    <x v="413"/>
    <n v="4"/>
    <x v="6"/>
    <n v="69"/>
    <s v="Gudbrandsdalsost"/>
    <n v="180"/>
    <n v="75"/>
    <n v="13500"/>
    <n v="0.05"/>
    <n v="12825"/>
    <n v="294.97500000000002"/>
    <n v="675"/>
  </r>
  <r>
    <s v="VICTE"/>
    <s v="Victuailles en stock"/>
    <x v="8"/>
    <x v="1"/>
    <n v="5"/>
    <x v="1"/>
    <n v="10843"/>
    <x v="447"/>
    <d v="2013-08-07T00:00:00"/>
    <x v="414"/>
    <n v="7"/>
    <x v="5"/>
    <n v="51"/>
    <s v="Manjimup Dried Apples"/>
    <n v="265"/>
    <n v="100"/>
    <n v="26500"/>
    <n v="-0.02"/>
    <n v="27030"/>
    <n v="270.3"/>
    <n v="-530"/>
  </r>
  <r>
    <s v="QUICK"/>
    <s v="Bensaïd SA"/>
    <x v="27"/>
    <x v="8"/>
    <n v="9"/>
    <x v="4"/>
    <n v="10721"/>
    <x v="448"/>
    <d v="2013-08-10T00:00:00"/>
    <x v="415"/>
    <n v="2"/>
    <x v="2"/>
    <n v="44"/>
    <s v="Gula Malacca"/>
    <n v="97.25"/>
    <n v="90"/>
    <n v="8752.5"/>
    <n v="0.01"/>
    <n v="8664.9750000000004"/>
    <n v="251.28427500000004"/>
    <n v="87.524999999999636"/>
  </r>
  <r>
    <s v="SAVEA"/>
    <s v="Save-a-lot Markets"/>
    <x v="25"/>
    <x v="0"/>
    <n v="5"/>
    <x v="1"/>
    <n v="10847"/>
    <x v="448"/>
    <d v="2013-08-09T00:00:00"/>
    <x v="405"/>
    <n v="1"/>
    <x v="0"/>
    <n v="1"/>
    <s v="Chai"/>
    <n v="90"/>
    <n v="100"/>
    <n v="9000"/>
    <n v="0.02"/>
    <n v="8820"/>
    <n v="52.92"/>
    <n v="180"/>
  </r>
  <r>
    <s v="PICCO"/>
    <s v="Piccolo und mehr"/>
    <x v="16"/>
    <x v="9"/>
    <n v="8"/>
    <x v="8"/>
    <n v="10597"/>
    <x v="449"/>
    <d v="2013-08-02T00:00:00"/>
    <x v="402"/>
    <n v="2"/>
    <x v="2"/>
    <n v="65"/>
    <s v="Louisiana Fiery Hot Pepper Sauce"/>
    <n v="105.25"/>
    <n v="99"/>
    <n v="10419.75"/>
    <n v="0.06"/>
    <n v="9794.5649999999987"/>
    <n v="9.7945649999999986"/>
    <n v="625.18500000000131"/>
  </r>
  <r>
    <s v="GOURL"/>
    <s v="Gourmet Lanchonetes"/>
    <x v="55"/>
    <x v="7"/>
    <n v="1"/>
    <x v="2"/>
    <n v="10734"/>
    <x v="449"/>
    <d v="2013-08-11T00:00:00"/>
    <x v="413"/>
    <n v="2"/>
    <x v="2"/>
    <n v="6"/>
    <s v="Grandma's Boysenberry Spread"/>
    <n v="125"/>
    <n v="77"/>
    <n v="9625"/>
    <n v="0.02"/>
    <n v="9432.5"/>
    <n v="226.38"/>
    <n v="192.5"/>
  </r>
  <r>
    <s v="SEVES"/>
    <s v="Seven Seas Imports"/>
    <x v="2"/>
    <x v="2"/>
    <n v="9"/>
    <x v="4"/>
    <n v="10869"/>
    <x v="449"/>
    <d v="2013-08-11T00:00:00"/>
    <x v="416"/>
    <n v="4"/>
    <x v="6"/>
    <n v="11"/>
    <s v="Queso Cabrales"/>
    <n v="105"/>
    <n v="16"/>
    <n v="1680"/>
    <n v="7.0000000000000007E-2"/>
    <n v="1562.3999999999999"/>
    <n v="28.123199999999997"/>
    <n v="117.60000000000014"/>
  </r>
  <r>
    <s v="TORTU"/>
    <s v="Tortuga Restaurante"/>
    <x v="4"/>
    <x v="3"/>
    <n v="5"/>
    <x v="1"/>
    <n v="10518"/>
    <x v="450"/>
    <d v="2013-08-14T00:00:00"/>
    <x v="411"/>
    <n v="1"/>
    <x v="0"/>
    <n v="38"/>
    <s v="Côte de Blaye"/>
    <n v="1317.5"/>
    <n v="49"/>
    <n v="64557.5"/>
    <n v="0"/>
    <n v="64557.5"/>
    <n v="839.24749999999995"/>
    <n v="0"/>
  </r>
  <r>
    <s v="QUEEN"/>
    <s v="Queen Cozinha"/>
    <x v="14"/>
    <x v="7"/>
    <n v="5"/>
    <x v="1"/>
    <n v="10728"/>
    <x v="450"/>
    <d v="2013-08-16T00:00:00"/>
    <x v="412"/>
    <n v="8"/>
    <x v="3"/>
    <n v="40"/>
    <s v="Boston Crab Meat"/>
    <n v="92"/>
    <n v="63"/>
    <n v="5796"/>
    <n v="0.13"/>
    <n v="5042.5199999999995"/>
    <n v="55.467719999999993"/>
    <n v="753.48000000000047"/>
  </r>
  <r>
    <s v="HANAR"/>
    <s v="Hanari Carnes"/>
    <x v="11"/>
    <x v="7"/>
    <n v="7"/>
    <x v="0"/>
    <n v="10886"/>
    <x v="450"/>
    <d v="2013-08-07T00:00:00"/>
    <x v="414"/>
    <n v="4"/>
    <x v="6"/>
    <n v="31"/>
    <s v="Gorgonzola Telino"/>
    <n v="62.5"/>
    <n v="69"/>
    <n v="4312.5"/>
    <n v="0.17"/>
    <n v="3579.375"/>
    <n v="78.746250000000003"/>
    <n v="733.125"/>
  </r>
  <r>
    <s v="LEHMS"/>
    <s v="El Khartouri SA"/>
    <x v="20"/>
    <x v="8"/>
    <n v="4"/>
    <x v="3"/>
    <n v="10534"/>
    <x v="451"/>
    <d v="2013-08-03T00:00:00"/>
    <x v="408"/>
    <n v="8"/>
    <x v="3"/>
    <n v="40"/>
    <s v="Boston Crab Meat"/>
    <n v="92"/>
    <n v="56"/>
    <n v="5152"/>
    <n v="0.11"/>
    <n v="4585.28"/>
    <n v="110.04672000000001"/>
    <n v="566.72000000000025"/>
  </r>
  <r>
    <s v="LILAS"/>
    <s v="LILA-Supermercado"/>
    <x v="21"/>
    <x v="5"/>
    <n v="4"/>
    <x v="3"/>
    <n v="10543"/>
    <x v="451"/>
    <d v="2013-08-10T00:00:00"/>
    <x v="417"/>
    <n v="4"/>
    <x v="6"/>
    <n v="12"/>
    <s v="Queso Manchego La Pastora"/>
    <n v="190"/>
    <n v="73"/>
    <n v="13870"/>
    <n v="0.04"/>
    <n v="13315.199999999999"/>
    <n v="306.24959999999999"/>
    <n v="554.80000000000109"/>
  </r>
  <r>
    <s v="TORTU"/>
    <s v="Tortuga Restaurante"/>
    <x v="4"/>
    <x v="3"/>
    <n v="3"/>
    <x v="6"/>
    <n v="10576"/>
    <x v="451"/>
    <d v="2013-08-15T00:00:00"/>
    <x v="412"/>
    <n v="4"/>
    <x v="6"/>
    <n v="31"/>
    <s v="Gorgonzola Telino"/>
    <n v="62.5"/>
    <n v="16"/>
    <n v="1000"/>
    <n v="0.08"/>
    <n v="920"/>
    <n v="22.08"/>
    <n v="80"/>
  </r>
  <r>
    <s v="TORTU"/>
    <s v="Tortuga Restaurante"/>
    <x v="4"/>
    <x v="3"/>
    <n v="5"/>
    <x v="1"/>
    <n v="10518"/>
    <x v="452"/>
    <d v="2013-08-05T00:00:00"/>
    <x v="403"/>
    <n v="2"/>
    <x v="2"/>
    <n v="44"/>
    <s v="Gula Malacca"/>
    <n v="97.25"/>
    <n v="44"/>
    <n v="4279"/>
    <n v="0.19"/>
    <n v="3465.9900000000002"/>
    <n v="58.92183"/>
    <n v="813.00999999999976"/>
  </r>
  <r>
    <s v="SANTG"/>
    <s v="Santé Gourmet"/>
    <x v="29"/>
    <x v="13"/>
    <n v="8"/>
    <x v="8"/>
    <n v="10520"/>
    <x v="452"/>
    <d v="2013-08-09T00:00:00"/>
    <x v="418"/>
    <n v="6"/>
    <x v="7"/>
    <n v="53"/>
    <s v="Perth Pasties"/>
    <n v="164"/>
    <n v="53"/>
    <n v="8692"/>
    <n v="0.09"/>
    <n v="7909.72"/>
    <n v="47.458320000000001"/>
    <n v="782.27999999999975"/>
  </r>
  <r>
    <s v="OTTIK"/>
    <s v="Exotic Products"/>
    <x v="20"/>
    <x v="8"/>
    <n v="5"/>
    <x v="1"/>
    <n v="10554"/>
    <x v="452"/>
    <d v="2013-08-13T00:00:00"/>
    <x v="413"/>
    <n v="3"/>
    <x v="1"/>
    <n v="62"/>
    <s v="Tarte au sucre"/>
    <n v="246.5"/>
    <n v="81"/>
    <n v="19966.5"/>
    <n v="7.0000000000000007E-2"/>
    <n v="18568.844999999998"/>
    <n v="167.11960499999998"/>
    <n v="1397.6550000000025"/>
  </r>
  <r>
    <s v="DUMON"/>
    <s v="Du monde entier"/>
    <x v="50"/>
    <x v="1"/>
    <n v="8"/>
    <x v="8"/>
    <n v="10609"/>
    <x v="452"/>
    <d v="2013-08-16T00:00:00"/>
    <x v="419"/>
    <n v="8"/>
    <x v="3"/>
    <n v="10"/>
    <s v="Ikura"/>
    <n v="155"/>
    <n v="65"/>
    <n v="10075"/>
    <n v="0.03"/>
    <n v="9772.75"/>
    <n v="195.45500000000001"/>
    <n v="302.25"/>
  </r>
  <r>
    <s v="SAVEA"/>
    <s v="Save-a-lot Markets"/>
    <x v="25"/>
    <x v="0"/>
    <n v="1"/>
    <x v="2"/>
    <n v="10657"/>
    <x v="452"/>
    <d v="2013-08-21T00:00:00"/>
    <x v="420"/>
    <n v="4"/>
    <x v="6"/>
    <n v="60"/>
    <s v="Camembert Pierrot"/>
    <n v="170"/>
    <n v="51"/>
    <n v="8670"/>
    <n v="-0.01"/>
    <n v="8756.7000000000007"/>
    <n v="26.270100000000003"/>
    <n v="-86.700000000000728"/>
  </r>
  <r>
    <s v="WHITC"/>
    <s v="White Clover Markets"/>
    <x v="0"/>
    <x v="0"/>
    <n v="3"/>
    <x v="6"/>
    <n v="10693"/>
    <x v="452"/>
    <d v="2013-08-15T00:00:00"/>
    <x v="411"/>
    <n v="4"/>
    <x v="6"/>
    <n v="69"/>
    <s v="Gudbrandsdalsost"/>
    <n v="180"/>
    <n v="89"/>
    <n v="16020"/>
    <n v="0.04"/>
    <n v="15379.199999999999"/>
    <n v="153.792"/>
    <n v="640.80000000000109"/>
  </r>
  <r>
    <s v="FRANK"/>
    <s v="Messaoui Père &amp; Fils"/>
    <x v="15"/>
    <x v="8"/>
    <n v="7"/>
    <x v="0"/>
    <n v="10717"/>
    <x v="452"/>
    <d v="2013-08-14T00:00:00"/>
    <x v="414"/>
    <n v="3"/>
    <x v="1"/>
    <n v="21"/>
    <s v="Sir Rodney's Scones"/>
    <n v="50"/>
    <n v="86"/>
    <n v="4300"/>
    <n v="0.03"/>
    <n v="4171"/>
    <n v="70.906999999999996"/>
    <n v="129"/>
  </r>
  <r>
    <s v="LINOD"/>
    <s v="LINO-Delicateses"/>
    <x v="13"/>
    <x v="5"/>
    <n v="3"/>
    <x v="6"/>
    <n v="10697"/>
    <x v="453"/>
    <d v="2013-08-05T00:00:00"/>
    <x v="415"/>
    <n v="1"/>
    <x v="0"/>
    <n v="70"/>
    <s v="Outback Lager"/>
    <n v="75"/>
    <n v="74"/>
    <n v="5550"/>
    <n v="0.09"/>
    <n v="5050.5"/>
    <n v="55.555500000000002"/>
    <n v="499.5"/>
  </r>
  <r>
    <s v="HILAA"/>
    <s v="HILARIÓN-Abastos"/>
    <x v="6"/>
    <x v="5"/>
    <n v="3"/>
    <x v="6"/>
    <n v="10796"/>
    <x v="453"/>
    <d v="2013-08-21T00:00:00"/>
    <x v="421"/>
    <n v="4"/>
    <x v="6"/>
    <n v="69"/>
    <s v="Gudbrandsdalsost"/>
    <n v="180"/>
    <n v="13"/>
    <n v="2340"/>
    <n v="0.12"/>
    <n v="2059.1999999999998"/>
    <n v="4.1183999999999994"/>
    <n v="280.80000000000018"/>
  </r>
  <r>
    <s v="BONAP"/>
    <s v="Bon app'"/>
    <x v="1"/>
    <x v="1"/>
    <n v="5"/>
    <x v="1"/>
    <n v="10470"/>
    <x v="454"/>
    <d v="2013-08-16T00:00:00"/>
    <x v="413"/>
    <n v="8"/>
    <x v="3"/>
    <n v="18"/>
    <s v="Carnarvon Tigers"/>
    <n v="250"/>
    <n v="18"/>
    <n v="4500"/>
    <n v="-0.01"/>
    <n v="4545"/>
    <n v="31.815000000000001"/>
    <n v="-45"/>
  </r>
  <r>
    <s v="FOLIG"/>
    <s v="Folies gourmandes"/>
    <x v="10"/>
    <x v="1"/>
    <n v="5"/>
    <x v="1"/>
    <n v="10634"/>
    <x v="454"/>
    <d v="2013-08-13T00:00:00"/>
    <x v="412"/>
    <n v="8"/>
    <x v="3"/>
    <n v="18"/>
    <s v="Carnarvon Tigers"/>
    <n v="312.5"/>
    <n v="58"/>
    <n v="18125"/>
    <n v="0.17"/>
    <n v="15043.75"/>
    <n v="511.48750000000001"/>
    <n v="3081.25"/>
  </r>
  <r>
    <s v="WHITC"/>
    <s v="White Clover Markets"/>
    <x v="0"/>
    <x v="0"/>
    <n v="3"/>
    <x v="6"/>
    <n v="10693"/>
    <x v="454"/>
    <d v="2013-08-12T00:00:00"/>
    <x v="422"/>
    <n v="6"/>
    <x v="7"/>
    <n v="54"/>
    <s v="Tourtière"/>
    <n v="37.25"/>
    <n v="64"/>
    <n v="2384"/>
    <n v="0.01"/>
    <n v="2360.16"/>
    <n v="49.563360000000003"/>
    <n v="23.840000000000146"/>
  </r>
  <r>
    <s v="BONAP"/>
    <s v="Bon app'"/>
    <x v="1"/>
    <x v="1"/>
    <n v="5"/>
    <x v="1"/>
    <n v="10755"/>
    <x v="454"/>
    <d v="2013-08-18T00:00:00"/>
    <x v="412"/>
    <n v="5"/>
    <x v="4"/>
    <n v="56"/>
    <s v="Gnocchi di nonna Alice"/>
    <n v="190"/>
    <n v="95"/>
    <n v="18050"/>
    <n v="0.08"/>
    <n v="16606"/>
    <n v="315.51400000000001"/>
    <n v="1444"/>
  </r>
  <r>
    <s v="FAMIA"/>
    <s v="Familia Arquibaldo"/>
    <x v="14"/>
    <x v="7"/>
    <n v="9"/>
    <x v="4"/>
    <n v="10650"/>
    <x v="455"/>
    <d v="2013-08-06T00:00:00"/>
    <x v="403"/>
    <n v="6"/>
    <x v="7"/>
    <n v="53"/>
    <s v="Perth Pasties"/>
    <n v="164"/>
    <n v="51"/>
    <n v="8364"/>
    <n v="0"/>
    <n v="8364"/>
    <n v="133.82400000000001"/>
    <n v="0"/>
  </r>
  <r>
    <s v="RANCH"/>
    <s v="Rancho grande"/>
    <x v="30"/>
    <x v="14"/>
    <n v="2"/>
    <x v="5"/>
    <n v="10828"/>
    <x v="455"/>
    <d v="2013-08-05T00:00:00"/>
    <x v="422"/>
    <n v="3"/>
    <x v="1"/>
    <n v="20"/>
    <s v="Sir Rodney's Marmalade"/>
    <n v="405"/>
    <n v="34"/>
    <n v="13770"/>
    <n v="-0.03"/>
    <n v="14183.1"/>
    <n v="113.4648"/>
    <n v="-413.10000000000036"/>
  </r>
  <r>
    <s v="SAVEA"/>
    <s v="Save-a-lot Markets"/>
    <x v="25"/>
    <x v="0"/>
    <n v="4"/>
    <x v="3"/>
    <n v="10722"/>
    <x v="456"/>
    <d v="2013-08-07T00:00:00"/>
    <x v="416"/>
    <n v="1"/>
    <x v="0"/>
    <n v="2"/>
    <s v="Chang"/>
    <n v="95"/>
    <n v="100"/>
    <n v="9500"/>
    <n v="0.01"/>
    <n v="9405"/>
    <n v="206.91"/>
    <n v="95"/>
  </r>
  <r>
    <s v="LAMAI"/>
    <s v="La maison d'Asie"/>
    <x v="18"/>
    <x v="1"/>
    <n v="1"/>
    <x v="2"/>
    <n v="10787"/>
    <x v="456"/>
    <d v="2013-08-08T00:00:00"/>
    <x v="414"/>
    <n v="6"/>
    <x v="7"/>
    <n v="29"/>
    <s v="Thüringer Rostbratwurst"/>
    <n v="618.95000000000005"/>
    <n v="96"/>
    <n v="59419.200000000004"/>
    <n v="0.15"/>
    <n v="50506.32"/>
    <n v="606.07583999999997"/>
    <n v="8912.8800000000047"/>
  </r>
  <r>
    <s v="LONEP"/>
    <s v="Lonesome Pine Restaurant"/>
    <x v="37"/>
    <x v="0"/>
    <n v="4"/>
    <x v="3"/>
    <n v="10883"/>
    <x v="456"/>
    <d v="2013-08-18T00:00:00"/>
    <x v="419"/>
    <n v="1"/>
    <x v="0"/>
    <n v="24"/>
    <s v="Guaraná Fantástica"/>
    <n v="22.5"/>
    <n v="14"/>
    <n v="315"/>
    <n v="0.04"/>
    <n v="302.39999999999998"/>
    <n v="4.2335999999999991"/>
    <n v="12.600000000000023"/>
  </r>
  <r>
    <s v="QUEDE"/>
    <s v="Que Delícia"/>
    <x v="11"/>
    <x v="7"/>
    <n v="5"/>
    <x v="1"/>
    <n v="10647"/>
    <x v="457"/>
    <d v="2013-08-23T00:00:00"/>
    <x v="420"/>
    <n v="1"/>
    <x v="0"/>
    <n v="39"/>
    <s v="Chartreuse verte"/>
    <n v="90"/>
    <n v="45"/>
    <n v="4050"/>
    <n v="0.02"/>
    <n v="3969"/>
    <n v="11.907"/>
    <n v="81"/>
  </r>
  <r>
    <s v="LACOR"/>
    <s v="La corne d'abondance"/>
    <x v="62"/>
    <x v="1"/>
    <n v="1"/>
    <x v="2"/>
    <n v="10858"/>
    <x v="457"/>
    <d v="2013-08-17T00:00:00"/>
    <x v="419"/>
    <n v="7"/>
    <x v="5"/>
    <n v="7"/>
    <s v="Uncle Bob's Organic Dried Pears"/>
    <n v="150"/>
    <n v="14"/>
    <n v="2100"/>
    <n v="0.02"/>
    <n v="2058"/>
    <n v="0"/>
    <n v="42"/>
  </r>
  <r>
    <s v="MEREP"/>
    <s v="Mère Paillarde"/>
    <x v="24"/>
    <x v="10"/>
    <n v="3"/>
    <x v="6"/>
    <n v="10505"/>
    <x v="458"/>
    <d v="2013-08-21T00:00:00"/>
    <x v="423"/>
    <n v="3"/>
    <x v="1"/>
    <n v="62"/>
    <s v="Tarte au sucre"/>
    <n v="246.5"/>
    <n v="16"/>
    <n v="3944"/>
    <n v="0.16"/>
    <n v="3312.96"/>
    <n v="66.259199999999993"/>
    <n v="631.04"/>
  </r>
  <r>
    <s v="PICCO"/>
    <s v="Piccolo und mehr"/>
    <x v="16"/>
    <x v="9"/>
    <n v="3"/>
    <x v="6"/>
    <n v="10530"/>
    <x v="458"/>
    <d v="2013-08-22T00:00:00"/>
    <x v="424"/>
    <n v="1"/>
    <x v="0"/>
    <n v="43"/>
    <s v="Ipoh Coffee"/>
    <n v="230"/>
    <n v="13"/>
    <n v="2990"/>
    <n v="0.19"/>
    <n v="2421.9"/>
    <n v="16.953299999999999"/>
    <n v="568.09999999999991"/>
  </r>
  <r>
    <s v="MAISD"/>
    <s v="Maison Dewey"/>
    <x v="34"/>
    <x v="4"/>
    <n v="8"/>
    <x v="8"/>
    <n v="10896"/>
    <x v="458"/>
    <d v="2013-08-26T00:00:00"/>
    <x v="425"/>
    <n v="5"/>
    <x v="4"/>
    <n v="56"/>
    <s v="Gnocchi di nonna Alice"/>
    <n v="190"/>
    <n v="96"/>
    <n v="18240"/>
    <n v="-0.01"/>
    <n v="18422.400000000001"/>
    <n v="331.60320000000002"/>
    <n v="-182.40000000000146"/>
  </r>
  <r>
    <s v="SEVES"/>
    <s v="Seven Seas Imports"/>
    <x v="2"/>
    <x v="2"/>
    <n v="8"/>
    <x v="8"/>
    <n v="10523"/>
    <x v="459"/>
    <d v="2013-08-19T00:00:00"/>
    <x v="410"/>
    <n v="8"/>
    <x v="3"/>
    <n v="37"/>
    <s v="Gravad lax"/>
    <n v="130"/>
    <n v="11"/>
    <n v="1430"/>
    <n v="0.04"/>
    <n v="1372.8"/>
    <n v="9.6096000000000004"/>
    <n v="57.200000000000045"/>
  </r>
  <r>
    <s v="SANTG"/>
    <s v="Santé Gourmet"/>
    <x v="29"/>
    <x v="13"/>
    <n v="8"/>
    <x v="8"/>
    <n v="10639"/>
    <x v="459"/>
    <d v="2013-08-15T00:00:00"/>
    <x v="418"/>
    <n v="8"/>
    <x v="3"/>
    <n v="18"/>
    <s v="Carnarvon Tigers"/>
    <n v="312.5"/>
    <n v="20"/>
    <n v="6250"/>
    <n v="0.02"/>
    <n v="6125"/>
    <n v="67.375"/>
    <n v="125"/>
  </r>
  <r>
    <s v="QUEDE"/>
    <s v="Que Delícia"/>
    <x v="11"/>
    <x v="7"/>
    <n v="4"/>
    <x v="3"/>
    <n v="10720"/>
    <x v="459"/>
    <d v="2013-08-23T00:00:00"/>
    <x v="424"/>
    <n v="1"/>
    <x v="0"/>
    <n v="35"/>
    <s v="Steeleye Stout"/>
    <n v="90"/>
    <n v="54"/>
    <n v="4860"/>
    <n v="0.02"/>
    <n v="4762.8"/>
    <n v="76.204800000000006"/>
    <n v="97.199999999999818"/>
  </r>
  <r>
    <s v="QUICK"/>
    <s v="Bensaïd SA"/>
    <x v="27"/>
    <x v="8"/>
    <n v="2"/>
    <x v="5"/>
    <n v="10745"/>
    <x v="459"/>
    <d v="2013-08-23T00:00:00"/>
    <x v="424"/>
    <n v="4"/>
    <x v="6"/>
    <n v="59"/>
    <s v="Raclette Courdavault"/>
    <n v="275"/>
    <n v="87"/>
    <n v="23925"/>
    <n v="0.09"/>
    <n v="21771.75"/>
    <n v="87.087000000000003"/>
    <n v="2153.25"/>
  </r>
  <r>
    <s v="LAUGB"/>
    <s v="Laughing Bacchus Wine Cellars"/>
    <x v="19"/>
    <x v="10"/>
    <n v="1"/>
    <x v="2"/>
    <n v="10620"/>
    <x v="460"/>
    <d v="2013-08-27T00:00:00"/>
    <x v="426"/>
    <n v="1"/>
    <x v="0"/>
    <n v="24"/>
    <s v="Guaraná Fantástica"/>
    <n v="22.5"/>
    <n v="21"/>
    <n v="472.5"/>
    <n v="0.15"/>
    <n v="401.625"/>
    <n v="7.6308749999999996"/>
    <n v="70.875"/>
  </r>
  <r>
    <s v="QUICK"/>
    <s v="Bensaïd SA"/>
    <x v="27"/>
    <x v="8"/>
    <n v="1"/>
    <x v="2"/>
    <n v="10691"/>
    <x v="460"/>
    <d v="2013-08-23T00:00:00"/>
    <x v="427"/>
    <n v="6"/>
    <x v="7"/>
    <n v="29"/>
    <s v="Thüringer Rostbratwurst"/>
    <n v="618.95000000000005"/>
    <n v="41"/>
    <n v="25376.95"/>
    <n v="0.16"/>
    <n v="21316.637999999999"/>
    <n v="63.949914"/>
    <n v="4060.3120000000017"/>
  </r>
  <r>
    <s v="OLDWO"/>
    <s v="Old World Delicatessen"/>
    <x v="48"/>
    <x v="0"/>
    <n v="1"/>
    <x v="2"/>
    <n v="10808"/>
    <x v="460"/>
    <d v="2013-08-22T00:00:00"/>
    <x v="428"/>
    <n v="1"/>
    <x v="0"/>
    <n v="76"/>
    <s v="Lakkalikööri"/>
    <n v="90"/>
    <n v="9"/>
    <n v="810"/>
    <n v="0.18"/>
    <n v="664.2"/>
    <n v="0"/>
    <n v="145.79999999999995"/>
  </r>
  <r>
    <s v="TORTU"/>
    <s v="Tortuga Restaurante"/>
    <x v="4"/>
    <x v="3"/>
    <n v="7"/>
    <x v="0"/>
    <n v="10842"/>
    <x v="460"/>
    <d v="2013-08-25T00:00:00"/>
    <x v="425"/>
    <n v="1"/>
    <x v="0"/>
    <n v="43"/>
    <s v="Ipoh Coffee"/>
    <n v="230"/>
    <n v="74"/>
    <n v="17020"/>
    <n v="0.06"/>
    <n v="15998.8"/>
    <n v="479.964"/>
    <n v="1021.2000000000007"/>
  </r>
  <r>
    <s v="RICAR"/>
    <s v="Ricardo Adocicados"/>
    <x v="11"/>
    <x v="7"/>
    <n v="9"/>
    <x v="4"/>
    <n v="10851"/>
    <x v="460"/>
    <d v="2013-08-22T00:00:00"/>
    <x v="420"/>
    <n v="4"/>
    <x v="6"/>
    <n v="59"/>
    <s v="Raclette Courdavault"/>
    <n v="275"/>
    <n v="85"/>
    <n v="23375"/>
    <n v="0"/>
    <n v="23375"/>
    <n v="771.375"/>
    <n v="0"/>
  </r>
  <r>
    <s v="HUNGO"/>
    <s v="Hungry Owl All-Night Grocers"/>
    <x v="23"/>
    <x v="11"/>
    <n v="2"/>
    <x v="5"/>
    <n v="10687"/>
    <x v="461"/>
    <d v="2013-08-19T00:00:00"/>
    <x v="419"/>
    <n v="8"/>
    <x v="3"/>
    <n v="36"/>
    <s v="Inlagd Sill"/>
    <n v="95"/>
    <n v="47"/>
    <n v="4465"/>
    <n v="0.03"/>
    <n v="4331.05"/>
    <n v="4.3310500000000003"/>
    <n v="133.94999999999982"/>
  </r>
  <r>
    <s v="CACTU"/>
    <s v="Cactus Comidas para llevar"/>
    <x v="30"/>
    <x v="14"/>
    <n v="1"/>
    <x v="2"/>
    <n v="10819"/>
    <x v="461"/>
    <d v="2013-08-24T00:00:00"/>
    <x v="426"/>
    <n v="1"/>
    <x v="0"/>
    <n v="43"/>
    <s v="Ipoh Coffee"/>
    <n v="230"/>
    <n v="11"/>
    <n v="2530"/>
    <n v="0.04"/>
    <n v="2428.7999999999997"/>
    <n v="70.435199999999995"/>
    <n v="101.20000000000027"/>
  </r>
  <r>
    <s v="QUICK"/>
    <s v="Bensaïd SA"/>
    <x v="27"/>
    <x v="8"/>
    <n v="3"/>
    <x v="6"/>
    <n v="10540"/>
    <x v="462"/>
    <d v="2013-08-25T00:00:00"/>
    <x v="427"/>
    <n v="3"/>
    <x v="1"/>
    <n v="26"/>
    <s v="Gumbär Gummibärchen"/>
    <n v="156.15"/>
    <n v="87"/>
    <n v="13585.050000000001"/>
    <n v="0.04"/>
    <n v="13041.648000000001"/>
    <n v="156.49977600000003"/>
    <n v="543.40200000000004"/>
  </r>
  <r>
    <s v="GREAL"/>
    <s v="Great Lakes Food Market"/>
    <x v="33"/>
    <x v="0"/>
    <n v="3"/>
    <x v="6"/>
    <n v="10681"/>
    <x v="462"/>
    <d v="2013-08-23T00:00:00"/>
    <x v="429"/>
    <n v="3"/>
    <x v="1"/>
    <n v="21"/>
    <s v="Sir Rodney's Scones"/>
    <n v="50"/>
    <n v="91"/>
    <n v="4550"/>
    <n v="0.15"/>
    <n v="3867.5"/>
    <n v="112.1575"/>
    <n v="682.5"/>
  </r>
  <r>
    <s v="GODOS"/>
    <s v="Godos Cocina Típica"/>
    <x v="38"/>
    <x v="17"/>
    <n v="7"/>
    <x v="0"/>
    <n v="10888"/>
    <x v="462"/>
    <d v="2013-09-02T00:00:00"/>
    <x v="430"/>
    <n v="3"/>
    <x v="1"/>
    <n v="68"/>
    <s v="Scottish Longbreads"/>
    <n v="62.5"/>
    <n v="82"/>
    <n v="5125"/>
    <n v="0.19"/>
    <n v="4151.25"/>
    <n v="66.42"/>
    <n v="973.75"/>
  </r>
  <r>
    <s v="QUICK"/>
    <s v="Bensaïd SA"/>
    <x v="27"/>
    <x v="8"/>
    <n v="5"/>
    <x v="1"/>
    <n v="10658"/>
    <x v="463"/>
    <d v="2013-08-14T00:00:00"/>
    <x v="431"/>
    <n v="3"/>
    <x v="1"/>
    <n v="21"/>
    <s v="Sir Rodney's Scones"/>
    <n v="50"/>
    <n v="49"/>
    <n v="2450"/>
    <n v="0.04"/>
    <n v="2352"/>
    <n v="9.4079999999999995"/>
    <n v="98"/>
  </r>
  <r>
    <s v="TORTU"/>
    <s v="Tortuga Restaurante"/>
    <x v="4"/>
    <x v="3"/>
    <n v="5"/>
    <x v="1"/>
    <n v="10518"/>
    <x v="464"/>
    <d v="2013-09-01T00:00:00"/>
    <x v="432"/>
    <n v="1"/>
    <x v="0"/>
    <n v="24"/>
    <s v="Guaraná Fantástica"/>
    <n v="22.5"/>
    <n v="69"/>
    <n v="1552.5"/>
    <n v="-0.02"/>
    <n v="1583.55"/>
    <n v="7.9177499999999998"/>
    <n v="-31.049999999999955"/>
  </r>
  <r>
    <s v="LAUGB"/>
    <s v="Laughing Bacchus Wine Cellars"/>
    <x v="19"/>
    <x v="10"/>
    <n v="3"/>
    <x v="6"/>
    <n v="10495"/>
    <x v="465"/>
    <d v="2013-08-30T00:00:00"/>
    <x v="432"/>
    <n v="8"/>
    <x v="3"/>
    <n v="41"/>
    <s v="Jack's New England Clam Chowder"/>
    <n v="38.5"/>
    <n v="91"/>
    <n v="3503.5"/>
    <n v="0.15"/>
    <n v="2977.9749999999999"/>
    <n v="0"/>
    <n v="525.52500000000009"/>
  </r>
  <r>
    <s v="BERGS"/>
    <s v="Berglunds snabbköp"/>
    <x v="31"/>
    <x v="15"/>
    <n v="7"/>
    <x v="0"/>
    <n v="10524"/>
    <x v="465"/>
    <d v="2013-08-25T00:00:00"/>
    <x v="426"/>
    <n v="8"/>
    <x v="3"/>
    <n v="10"/>
    <s v="Ikura"/>
    <n v="155"/>
    <n v="96"/>
    <n v="14880"/>
    <n v="0.06"/>
    <n v="13987.199999999999"/>
    <n v="265.7568"/>
    <n v="892.80000000000109"/>
  </r>
  <r>
    <s v="FOLKO"/>
    <s v="Folk och fä HB"/>
    <x v="35"/>
    <x v="15"/>
    <n v="1"/>
    <x v="2"/>
    <n v="10561"/>
    <x v="465"/>
    <d v="2013-09-04T00:00:00"/>
    <x v="433"/>
    <n v="7"/>
    <x v="5"/>
    <n v="51"/>
    <s v="Manjimup Dried Apples"/>
    <n v="265"/>
    <n v="85"/>
    <n v="22525"/>
    <n v="0.13"/>
    <n v="19596.75"/>
    <n v="450.72525000000002"/>
    <n v="2928.25"/>
  </r>
  <r>
    <s v="LEHMS"/>
    <s v="El Khartouri SA"/>
    <x v="20"/>
    <x v="8"/>
    <n v="8"/>
    <x v="8"/>
    <n v="10593"/>
    <x v="465"/>
    <d v="2013-09-03T00:00:00"/>
    <x v="434"/>
    <n v="3"/>
    <x v="1"/>
    <n v="20"/>
    <s v="Sir Rodney's Marmalade"/>
    <n v="405"/>
    <n v="53"/>
    <n v="21465"/>
    <n v="0.17"/>
    <n v="17815.95"/>
    <n v="338.50304999999997"/>
    <n v="3649.0499999999993"/>
  </r>
  <r>
    <s v="BLONP"/>
    <s v="Blondel père et fils"/>
    <x v="40"/>
    <x v="1"/>
    <n v="4"/>
    <x v="3"/>
    <n v="10679"/>
    <x v="465"/>
    <d v="2013-08-19T00:00:00"/>
    <x v="410"/>
    <n v="4"/>
    <x v="6"/>
    <n v="59"/>
    <s v="Raclette Courdavault"/>
    <n v="275"/>
    <n v="18"/>
    <n v="4950"/>
    <n v="7.0000000000000007E-2"/>
    <n v="4603.5"/>
    <n v="23.017499999999998"/>
    <n v="346.5"/>
  </r>
  <r>
    <s v="WARTH"/>
    <s v="Wartian Herkku"/>
    <x v="32"/>
    <x v="16"/>
    <n v="2"/>
    <x v="5"/>
    <n v="10750"/>
    <x v="465"/>
    <d v="2013-09-03T00:00:00"/>
    <x v="435"/>
    <n v="4"/>
    <x v="6"/>
    <n v="59"/>
    <s v="Raclette Courdavault"/>
    <n v="275"/>
    <n v="34"/>
    <n v="9350"/>
    <n v="0.1"/>
    <n v="8415"/>
    <n v="193.54499999999999"/>
    <n v="935"/>
  </r>
  <r>
    <s v="FOLKO"/>
    <s v="Folk och fä HB"/>
    <x v="35"/>
    <x v="15"/>
    <n v="5"/>
    <x v="1"/>
    <n v="10774"/>
    <x v="465"/>
    <d v="2013-09-02T00:00:00"/>
    <x v="430"/>
    <n v="2"/>
    <x v="2"/>
    <n v="66"/>
    <s v="Louisiana Hot Spiced Okra"/>
    <n v="85"/>
    <n v="50"/>
    <n v="4250"/>
    <n v="0.14000000000000001"/>
    <n v="3655"/>
    <n v="73.099999999999994"/>
    <n v="595"/>
  </r>
  <r>
    <s v="LEHMS"/>
    <s v="El Khartouri SA"/>
    <x v="20"/>
    <x v="8"/>
    <n v="8"/>
    <x v="8"/>
    <n v="10891"/>
    <x v="465"/>
    <d v="2013-08-23T00:00:00"/>
    <x v="410"/>
    <n v="8"/>
    <x v="3"/>
    <n v="30"/>
    <s v="Nord-Ost Matjeshering"/>
    <n v="129.44999999999999"/>
    <n v="22"/>
    <n v="2847.8999999999996"/>
    <n v="0.15"/>
    <n v="2420.7149999999997"/>
    <n v="4.841429999999999"/>
    <n v="427.18499999999995"/>
  </r>
  <r>
    <s v="FRANK"/>
    <s v="Messaoui Père &amp; Fils"/>
    <x v="15"/>
    <x v="8"/>
    <n v="6"/>
    <x v="7"/>
    <n v="10929"/>
    <x v="465"/>
    <d v="2013-09-04T00:00:00"/>
    <x v="432"/>
    <n v="1"/>
    <x v="0"/>
    <n v="75"/>
    <s v="Rhönbräu Klosterbier"/>
    <n v="38.75"/>
    <n v="13"/>
    <n v="503.75"/>
    <n v="0.11"/>
    <n v="448.33750000000003"/>
    <n v="4.0350375000000005"/>
    <n v="55.412499999999966"/>
  </r>
  <r>
    <s v="RICSU"/>
    <s v="Richter Supermarkt"/>
    <x v="36"/>
    <x v="12"/>
    <n v="7"/>
    <x v="0"/>
    <n v="10537"/>
    <x v="466"/>
    <d v="2013-09-01T00:00:00"/>
    <x v="432"/>
    <n v="4"/>
    <x v="6"/>
    <n v="31"/>
    <s v="Gorgonzola Telino"/>
    <n v="62.5"/>
    <n v="36"/>
    <n v="2250"/>
    <n v="0.12"/>
    <n v="1980"/>
    <n v="17.82"/>
    <n v="270"/>
  </r>
  <r>
    <s v="WARTH"/>
    <s v="Wartian Herkku"/>
    <x v="32"/>
    <x v="16"/>
    <n v="1"/>
    <x v="2"/>
    <n v="10553"/>
    <x v="466"/>
    <d v="2013-08-25T00:00:00"/>
    <x v="424"/>
    <n v="1"/>
    <x v="0"/>
    <n v="35"/>
    <s v="Steeleye Stout"/>
    <n v="90"/>
    <n v="51"/>
    <n v="4590"/>
    <n v="0.2"/>
    <n v="3672"/>
    <n v="99.144000000000005"/>
    <n v="918"/>
  </r>
  <r>
    <s v="FOLKO"/>
    <s v="Folk och fä HB"/>
    <x v="35"/>
    <x v="15"/>
    <n v="3"/>
    <x v="6"/>
    <n v="10762"/>
    <x v="466"/>
    <d v="2013-09-03T00:00:00"/>
    <x v="436"/>
    <n v="5"/>
    <x v="4"/>
    <n v="56"/>
    <s v="Gnocchi di nonna Alice"/>
    <n v="190"/>
    <n v="22"/>
    <n v="4180"/>
    <n v="0"/>
    <n v="4180"/>
    <n v="12.54"/>
    <n v="0"/>
  </r>
  <r>
    <s v="OTTIK"/>
    <s v="Exotic Products"/>
    <x v="20"/>
    <x v="8"/>
    <n v="6"/>
    <x v="7"/>
    <n v="10833"/>
    <x v="466"/>
    <d v="2013-08-18T00:00:00"/>
    <x v="437"/>
    <n v="7"/>
    <x v="5"/>
    <n v="7"/>
    <s v="Uncle Bob's Organic Dried Pears"/>
    <n v="150"/>
    <n v="80"/>
    <n v="12000"/>
    <n v="0.06"/>
    <n v="11280"/>
    <n v="135.36000000000001"/>
    <n v="720"/>
  </r>
  <r>
    <s v="ANTON"/>
    <s v="Antonio Moreno Taquería"/>
    <x v="4"/>
    <x v="3"/>
    <n v="8"/>
    <x v="8"/>
    <n v="10507"/>
    <x v="467"/>
    <d v="2013-08-29T00:00:00"/>
    <x v="424"/>
    <n v="1"/>
    <x v="0"/>
    <n v="43"/>
    <s v="Ipoh Coffee"/>
    <n v="230"/>
    <n v="4"/>
    <n v="920"/>
    <n v="0.19"/>
    <n v="745.2"/>
    <n v="0.74520000000000008"/>
    <n v="174.79999999999995"/>
  </r>
  <r>
    <s v="EASTC"/>
    <s v="Eastern Connection"/>
    <x v="2"/>
    <x v="2"/>
    <n v="8"/>
    <x v="8"/>
    <n v="10532"/>
    <x v="467"/>
    <d v="2013-08-21T00:00:00"/>
    <x v="420"/>
    <n v="8"/>
    <x v="3"/>
    <n v="30"/>
    <s v="Nord-Ost Matjeshering"/>
    <n v="129.44999999999999"/>
    <n v="51"/>
    <n v="6601.95"/>
    <n v="0.15"/>
    <n v="5611.6574999999993"/>
    <n v="140.29143749999997"/>
    <n v="990.29250000000047"/>
  </r>
  <r>
    <s v="MEREP"/>
    <s v="Mère Paillarde"/>
    <x v="24"/>
    <x v="10"/>
    <n v="3"/>
    <x v="6"/>
    <n v="10619"/>
    <x v="467"/>
    <d v="2013-08-24T00:00:00"/>
    <x v="420"/>
    <n v="5"/>
    <x v="4"/>
    <n v="22"/>
    <s v="Gustaf's Knäckebröd"/>
    <n v="105"/>
    <n v="54"/>
    <n v="5670"/>
    <n v="0.14000000000000001"/>
    <n v="4876.2"/>
    <n v="53.638199999999998"/>
    <n v="793.80000000000018"/>
  </r>
  <r>
    <s v="WELLI"/>
    <s v="Wellington Importadora"/>
    <x v="46"/>
    <x v="7"/>
    <n v="5"/>
    <x v="1"/>
    <n v="10935"/>
    <x v="467"/>
    <d v="2013-09-04T00:00:00"/>
    <x v="438"/>
    <n v="8"/>
    <x v="3"/>
    <n v="18"/>
    <s v="Carnarvon Tigers"/>
    <n v="312.5"/>
    <n v="49"/>
    <n v="15312.5"/>
    <n v="0.08"/>
    <n v="14087.5"/>
    <n v="84.525000000000006"/>
    <n v="1225"/>
  </r>
  <r>
    <s v="GREAL"/>
    <s v="Great Lakes Food Market"/>
    <x v="33"/>
    <x v="0"/>
    <n v="6"/>
    <x v="7"/>
    <n v="10528"/>
    <x v="468"/>
    <d v="2013-09-06T00:00:00"/>
    <x v="438"/>
    <n v="4"/>
    <x v="6"/>
    <n v="33"/>
    <s v="Geitost"/>
    <n v="12.5"/>
    <n v="75"/>
    <n v="937.5"/>
    <n v="0.11"/>
    <n v="834.375"/>
    <n v="10.012499999999999"/>
    <n v="103.125"/>
  </r>
  <r>
    <s v="HANAR"/>
    <s v="Hanari Carnes"/>
    <x v="11"/>
    <x v="7"/>
    <n v="1"/>
    <x v="2"/>
    <n v="10541"/>
    <x v="468"/>
    <d v="2013-09-07T00:00:00"/>
    <x v="439"/>
    <n v="1"/>
    <x v="0"/>
    <n v="24"/>
    <s v="Guaraná Fantástica"/>
    <n v="22.5"/>
    <n v="30"/>
    <n v="675"/>
    <n v="0.2"/>
    <n v="540"/>
    <n v="12.96"/>
    <n v="135"/>
  </r>
  <r>
    <s v="PICCO"/>
    <s v="Piccolo und mehr"/>
    <x v="16"/>
    <x v="9"/>
    <n v="8"/>
    <x v="8"/>
    <n v="10597"/>
    <x v="468"/>
    <d v="2013-09-03T00:00:00"/>
    <x v="436"/>
    <n v="1"/>
    <x v="0"/>
    <n v="24"/>
    <s v="Guaraná Fantástica"/>
    <n v="22.5"/>
    <n v="99"/>
    <n v="2227.5"/>
    <n v="0.04"/>
    <n v="2138.4"/>
    <n v="59.875200000000007"/>
    <n v="89.099999999999909"/>
  </r>
  <r>
    <s v="GOURL"/>
    <s v="Gourmet Lanchonetes"/>
    <x v="55"/>
    <x v="7"/>
    <n v="5"/>
    <x v="1"/>
    <n v="10685"/>
    <x v="468"/>
    <d v="2013-08-27T00:00:00"/>
    <x v="440"/>
    <n v="8"/>
    <x v="3"/>
    <n v="41"/>
    <s v="Jack's New England Clam Chowder"/>
    <n v="48.25"/>
    <n v="48"/>
    <n v="2316"/>
    <n v="0.04"/>
    <n v="2223.36"/>
    <n v="77.817599999999999"/>
    <n v="92.639999999999873"/>
  </r>
  <r>
    <s v="ERNSH"/>
    <s v="Ernst Handel"/>
    <x v="26"/>
    <x v="9"/>
    <n v="2"/>
    <x v="5"/>
    <n v="10771"/>
    <x v="468"/>
    <d v="2013-08-22T00:00:00"/>
    <x v="427"/>
    <n v="4"/>
    <x v="6"/>
    <n v="71"/>
    <s v="Fløtemysost"/>
    <n v="107.5"/>
    <n v="98"/>
    <n v="10535"/>
    <n v="0.13"/>
    <n v="9165.4500000000007"/>
    <n v="293.2944"/>
    <n v="1369.5499999999993"/>
  </r>
  <r>
    <s v="QUICK"/>
    <s v="Bensaïd SA"/>
    <x v="27"/>
    <x v="8"/>
    <n v="3"/>
    <x v="6"/>
    <n v="10540"/>
    <x v="469"/>
    <d v="2013-09-02T00:00:00"/>
    <x v="439"/>
    <n v="2"/>
    <x v="2"/>
    <n v="3"/>
    <s v="Aniseed Syrup"/>
    <n v="50"/>
    <n v="75"/>
    <n v="3750"/>
    <n v="-0.01"/>
    <n v="3787.5"/>
    <n v="34.087499999999999"/>
    <n v="-37.5"/>
  </r>
  <r>
    <s v="FRANK"/>
    <s v="Messaoui Père &amp; Fils"/>
    <x v="15"/>
    <x v="8"/>
    <n v="5"/>
    <x v="1"/>
    <n v="10670"/>
    <x v="469"/>
    <d v="2013-09-03T00:00:00"/>
    <x v="441"/>
    <n v="5"/>
    <x v="4"/>
    <n v="23"/>
    <s v="Tunnbröd"/>
    <n v="45"/>
    <n v="5"/>
    <n v="225"/>
    <n v="0.15"/>
    <n v="191.25"/>
    <n v="0.38250000000000001"/>
    <n v="33.75"/>
  </r>
  <r>
    <s v="BONAP"/>
    <s v="Bon app'"/>
    <x v="1"/>
    <x v="1"/>
    <n v="8"/>
    <x v="8"/>
    <n v="10876"/>
    <x v="469"/>
    <d v="2013-09-09T00:00:00"/>
    <x v="442"/>
    <n v="5"/>
    <x v="4"/>
    <n v="64"/>
    <s v="Wimmers gute Semmelknödel"/>
    <n v="166.25"/>
    <n v="7"/>
    <n v="1163.75"/>
    <n v="0.12"/>
    <n v="1024.0999999999999"/>
    <n v="33.795299999999997"/>
    <n v="139.65000000000009"/>
  </r>
  <r>
    <s v="HILAA"/>
    <s v="HILARIÓN-Abastos"/>
    <x v="6"/>
    <x v="5"/>
    <n v="4"/>
    <x v="3"/>
    <n v="10498"/>
    <x v="470"/>
    <d v="2013-09-06T00:00:00"/>
    <x v="438"/>
    <n v="1"/>
    <x v="0"/>
    <n v="24"/>
    <s v="Guaraná Fantástica"/>
    <n v="22.5"/>
    <n v="71"/>
    <n v="1597.5"/>
    <n v="0.08"/>
    <n v="1469.7"/>
    <n v="51.439500000000002"/>
    <n v="127.79999999999995"/>
  </r>
  <r>
    <s v="RICSU"/>
    <s v="Richter Supermarkt"/>
    <x v="36"/>
    <x v="12"/>
    <n v="7"/>
    <x v="0"/>
    <n v="10537"/>
    <x v="470"/>
    <d v="2013-08-29T00:00:00"/>
    <x v="429"/>
    <n v="4"/>
    <x v="6"/>
    <n v="72"/>
    <s v="Mozzarella di Giovanni"/>
    <n v="174"/>
    <n v="5"/>
    <n v="870"/>
    <n v="0.16"/>
    <n v="730.8"/>
    <n v="11.6928"/>
    <n v="139.20000000000005"/>
  </r>
  <r>
    <s v="HUNGO"/>
    <s v="Hungry Owl All-Night Grocers"/>
    <x v="23"/>
    <x v="11"/>
    <n v="2"/>
    <x v="5"/>
    <n v="10736"/>
    <x v="470"/>
    <d v="2013-09-09T00:00:00"/>
    <x v="443"/>
    <n v="2"/>
    <x v="2"/>
    <n v="65"/>
    <s v="Louisiana Fiery Hot Pepper Sauce"/>
    <n v="105.25"/>
    <n v="34"/>
    <n v="3578.5"/>
    <n v="0.06"/>
    <n v="3363.79"/>
    <n v="90.822330000000008"/>
    <n v="214.71000000000004"/>
  </r>
  <r>
    <s v="VAFFE"/>
    <s v="Vaffeljernet"/>
    <x v="47"/>
    <x v="18"/>
    <n v="3"/>
    <x v="6"/>
    <n v="10769"/>
    <x v="470"/>
    <d v="2013-08-25T00:00:00"/>
    <x v="427"/>
    <n v="3"/>
    <x v="1"/>
    <n v="62"/>
    <s v="Tarte au sucre"/>
    <n v="246.5"/>
    <n v="55"/>
    <n v="13557.5"/>
    <n v="0.15"/>
    <n v="11523.875"/>
    <n v="322.66849999999999"/>
    <n v="2033.625"/>
  </r>
  <r>
    <s v="LEHMS"/>
    <s v="El Khartouri SA"/>
    <x v="20"/>
    <x v="8"/>
    <n v="8"/>
    <x v="8"/>
    <n v="10497"/>
    <x v="471"/>
    <d v="2013-09-11T00:00:00"/>
    <x v="444"/>
    <n v="2"/>
    <x v="2"/>
    <n v="77"/>
    <s v="Original Frankfurter grüne Soße"/>
    <n v="52"/>
    <n v="46"/>
    <n v="2392"/>
    <n v="0.11"/>
    <n v="2128.88"/>
    <n v="44.706480000000006"/>
    <n v="263.11999999999989"/>
  </r>
  <r>
    <s v="HUNGO"/>
    <s v="Hungry Owl All-Night Grocers"/>
    <x v="23"/>
    <x v="11"/>
    <n v="1"/>
    <x v="2"/>
    <n v="10912"/>
    <x v="471"/>
    <d v="2013-09-07T00:00:00"/>
    <x v="436"/>
    <n v="6"/>
    <x v="7"/>
    <n v="29"/>
    <s v="Thüringer Rostbratwurst"/>
    <n v="618.95000000000005"/>
    <n v="58"/>
    <n v="35899.100000000006"/>
    <n v="0.08"/>
    <n v="33027.172000000006"/>
    <n v="33.027172000000007"/>
    <n v="2871.9279999999999"/>
  </r>
  <r>
    <s v="LACOR"/>
    <s v="La corne d'abondance"/>
    <x v="62"/>
    <x v="1"/>
    <n v="5"/>
    <x v="1"/>
    <n v="10927"/>
    <x v="471"/>
    <d v="2013-08-26T00:00:00"/>
    <x v="424"/>
    <n v="3"/>
    <x v="1"/>
    <n v="20"/>
    <s v="Sir Rodney's Marmalade"/>
    <n v="405"/>
    <n v="73"/>
    <n v="29565"/>
    <n v="0.17"/>
    <n v="24538.949999999997"/>
    <n v="809.78534999999988"/>
    <n v="5026.0500000000029"/>
  </r>
  <r>
    <s v="OTTIK"/>
    <s v="Exotic Products"/>
    <x v="20"/>
    <x v="8"/>
    <n v="5"/>
    <x v="1"/>
    <n v="10554"/>
    <x v="472"/>
    <d v="2013-09-12T00:00:00"/>
    <x v="443"/>
    <n v="5"/>
    <x v="4"/>
    <n v="23"/>
    <s v="Tunnbröd"/>
    <n v="45"/>
    <n v="56"/>
    <n v="2520"/>
    <n v="0.04"/>
    <n v="2419.1999999999998"/>
    <n v="62.8992"/>
    <n v="100.80000000000018"/>
  </r>
  <r>
    <s v="QUICK"/>
    <s v="Bensaïd SA"/>
    <x v="27"/>
    <x v="8"/>
    <n v="7"/>
    <x v="0"/>
    <n v="10788"/>
    <x v="472"/>
    <d v="2013-09-09T00:00:00"/>
    <x v="445"/>
    <n v="3"/>
    <x v="1"/>
    <n v="19"/>
    <s v="Teatime Chocolate Biscuits"/>
    <n v="46"/>
    <n v="66"/>
    <n v="3036"/>
    <n v="0.04"/>
    <n v="2914.56"/>
    <n v="37.889279999999999"/>
    <n v="121.44000000000005"/>
  </r>
  <r>
    <s v="SAVEA"/>
    <s v="Save-a-lot Markets"/>
    <x v="25"/>
    <x v="0"/>
    <n v="7"/>
    <x v="0"/>
    <n v="10894"/>
    <x v="472"/>
    <d v="2013-08-23T00:00:00"/>
    <x v="410"/>
    <n v="4"/>
    <x v="6"/>
    <n v="69"/>
    <s v="Gudbrandsdalsost"/>
    <n v="180"/>
    <n v="29"/>
    <n v="5220"/>
    <n v="0.17"/>
    <n v="4332.5999999999995"/>
    <n v="142.97579999999999"/>
    <n v="887.40000000000055"/>
  </r>
  <r>
    <s v="OTTIK"/>
    <s v="Exotic Products"/>
    <x v="20"/>
    <x v="8"/>
    <n v="7"/>
    <x v="0"/>
    <n v="10508"/>
    <x v="473"/>
    <d v="2013-09-09T00:00:00"/>
    <x v="439"/>
    <n v="8"/>
    <x v="3"/>
    <n v="13"/>
    <s v="Konbu"/>
    <n v="30"/>
    <n v="49"/>
    <n v="1470"/>
    <n v="0.18"/>
    <n v="1205.4000000000001"/>
    <n v="27.7242"/>
    <n v="264.59999999999991"/>
  </r>
  <r>
    <s v="HUNGO"/>
    <s v="Hungry Owl All-Night Grocers"/>
    <x v="23"/>
    <x v="11"/>
    <n v="2"/>
    <x v="5"/>
    <n v="10736"/>
    <x v="473"/>
    <d v="2013-09-12T00:00:00"/>
    <x v="442"/>
    <n v="1"/>
    <x v="0"/>
    <n v="75"/>
    <s v="Rhönbräu Klosterbier"/>
    <n v="38.75"/>
    <n v="12"/>
    <n v="465"/>
    <n v="0.18"/>
    <n v="381.3"/>
    <n v="1.1439000000000001"/>
    <n v="83.699999999999989"/>
  </r>
  <r>
    <s v="HUNGO"/>
    <s v="Hungry Owl All-Night Grocers"/>
    <x v="23"/>
    <x v="11"/>
    <n v="3"/>
    <x v="6"/>
    <n v="10712"/>
    <x v="474"/>
    <d v="2013-09-12T00:00:00"/>
    <x v="442"/>
    <n v="6"/>
    <x v="7"/>
    <n v="53"/>
    <s v="Perth Pasties"/>
    <n v="164"/>
    <n v="36"/>
    <n v="5904"/>
    <n v="0.2"/>
    <n v="4723.2"/>
    <n v="4.7231999999999994"/>
    <n v="1180.8000000000002"/>
  </r>
  <r>
    <s v="SAVEA"/>
    <s v="Save-a-lot Markets"/>
    <x v="25"/>
    <x v="0"/>
    <n v="3"/>
    <x v="6"/>
    <n v="10748"/>
    <x v="474"/>
    <d v="2013-09-06T00:00:00"/>
    <x v="446"/>
    <n v="8"/>
    <x v="3"/>
    <n v="40"/>
    <s v="Boston Crab Meat"/>
    <n v="92"/>
    <n v="99"/>
    <n v="9108"/>
    <n v="0.08"/>
    <n v="8379.36"/>
    <n v="268.13952"/>
    <n v="728.63999999999942"/>
  </r>
  <r>
    <s v="WANDK"/>
    <s v="Spécialités du Maroc"/>
    <x v="20"/>
    <x v="8"/>
    <n v="7"/>
    <x v="0"/>
    <n v="10668"/>
    <x v="475"/>
    <d v="2013-09-04T00:00:00"/>
    <x v="439"/>
    <n v="5"/>
    <x v="4"/>
    <n v="64"/>
    <s v="Wimmers gute Semmelknödel"/>
    <n v="166.25"/>
    <n v="57"/>
    <n v="9476.25"/>
    <n v="0.04"/>
    <n v="9097.1999999999989"/>
    <n v="300.20759999999996"/>
    <n v="379.05000000000109"/>
  </r>
  <r>
    <s v="HILAA"/>
    <s v="HILARIÓN-Abastos"/>
    <x v="6"/>
    <x v="5"/>
    <n v="5"/>
    <x v="1"/>
    <n v="10901"/>
    <x v="475"/>
    <d v="2013-09-09T00:00:00"/>
    <x v="447"/>
    <n v="8"/>
    <x v="3"/>
    <n v="41"/>
    <s v="Jack's New England Clam Chowder"/>
    <n v="48.25"/>
    <n v="19"/>
    <n v="916.75"/>
    <n v="0.03"/>
    <n v="889.24749999999995"/>
    <n v="17.784949999999998"/>
    <n v="27.502500000000055"/>
  </r>
  <r>
    <s v="MEREP"/>
    <s v="Mère Paillarde"/>
    <x v="24"/>
    <x v="10"/>
    <n v="7"/>
    <x v="0"/>
    <n v="10605"/>
    <x v="476"/>
    <d v="2013-09-04T00:00:00"/>
    <x v="434"/>
    <n v="4"/>
    <x v="6"/>
    <n v="60"/>
    <s v="Camembert Pierrot"/>
    <n v="170"/>
    <n v="6"/>
    <n v="1020"/>
    <n v="0.17"/>
    <n v="846.59999999999991"/>
    <n v="26.244599999999998"/>
    <n v="173.40000000000009"/>
  </r>
  <r>
    <s v="HUNGO"/>
    <s v="Hungry Owl All-Night Grocers"/>
    <x v="23"/>
    <x v="11"/>
    <n v="3"/>
    <x v="6"/>
    <n v="10712"/>
    <x v="476"/>
    <d v="2013-08-31T00:00:00"/>
    <x v="446"/>
    <n v="5"/>
    <x v="4"/>
    <n v="56"/>
    <s v="Gnocchi di nonna Alice"/>
    <n v="190"/>
    <n v="93"/>
    <n v="17670"/>
    <n v="0.19"/>
    <n v="14312.7"/>
    <n v="486.63180000000006"/>
    <n v="3357.2999999999993"/>
  </r>
  <r>
    <s v="BERGS"/>
    <s v="Berglunds snabbköp"/>
    <x v="31"/>
    <x v="15"/>
    <n v="7"/>
    <x v="0"/>
    <n v="10733"/>
    <x v="476"/>
    <d v="2013-09-03T00:00:00"/>
    <x v="439"/>
    <n v="5"/>
    <x v="4"/>
    <n v="52"/>
    <s v="Filo Mix"/>
    <n v="35"/>
    <n v="27"/>
    <n v="945"/>
    <n v="0.1"/>
    <n v="850.5"/>
    <n v="22.9635"/>
    <n v="94.5"/>
  </r>
  <r>
    <s v="GOURL"/>
    <s v="Gourmet Lanchonetes"/>
    <x v="55"/>
    <x v="7"/>
    <n v="6"/>
    <x v="7"/>
    <n v="10790"/>
    <x v="477"/>
    <d v="2013-09-09T00:00:00"/>
    <x v="439"/>
    <n v="7"/>
    <x v="5"/>
    <n v="7"/>
    <s v="Uncle Bob's Organic Dried Pears"/>
    <n v="150"/>
    <n v="87"/>
    <n v="13050"/>
    <n v="0.02"/>
    <n v="12789"/>
    <n v="319.72500000000002"/>
    <n v="261"/>
  </r>
  <r>
    <s v="TORTU"/>
    <s v="Tortuga Restaurante"/>
    <x v="4"/>
    <x v="3"/>
    <n v="3"/>
    <x v="6"/>
    <n v="10576"/>
    <x v="478"/>
    <d v="2013-09-14T00:00:00"/>
    <x v="447"/>
    <n v="2"/>
    <x v="2"/>
    <n v="44"/>
    <s v="Gula Malacca"/>
    <n v="97.25"/>
    <n v="40"/>
    <n v="3890"/>
    <n v="0.04"/>
    <n v="3734.3999999999996"/>
    <n v="85.891199999999998"/>
    <n v="155.60000000000036"/>
  </r>
  <r>
    <s v="MAISD"/>
    <s v="Maison Dewey"/>
    <x v="34"/>
    <x v="4"/>
    <n v="9"/>
    <x v="4"/>
    <n v="10649"/>
    <x v="478"/>
    <d v="2013-09-16T00:00:00"/>
    <x v="447"/>
    <n v="7"/>
    <x v="5"/>
    <n v="28"/>
    <s v="Rössle Sauerkraut"/>
    <n v="228"/>
    <n v="32"/>
    <n v="7296"/>
    <n v="0.16"/>
    <n v="6128.6399999999994"/>
    <n v="98.058239999999984"/>
    <n v="1167.3600000000006"/>
  </r>
  <r>
    <s v="VAFFE"/>
    <s v="Vaffeljernet"/>
    <x v="47"/>
    <x v="18"/>
    <n v="5"/>
    <x v="1"/>
    <n v="10688"/>
    <x v="478"/>
    <d v="2013-09-05T00:00:00"/>
    <x v="432"/>
    <n v="1"/>
    <x v="0"/>
    <n v="34"/>
    <s v="Sasquatch Ale"/>
    <n v="70"/>
    <n v="50"/>
    <n v="3500"/>
    <n v="-0.03"/>
    <n v="3605"/>
    <n v="111.755"/>
    <n v="-105"/>
  </r>
  <r>
    <s v="HILAA"/>
    <s v="HILARIÓN-Abastos"/>
    <x v="6"/>
    <x v="5"/>
    <n v="4"/>
    <x v="3"/>
    <n v="10476"/>
    <x v="479"/>
    <d v="2013-09-13T00:00:00"/>
    <x v="448"/>
    <n v="6"/>
    <x v="7"/>
    <n v="55"/>
    <s v="Pâté chinois"/>
    <n v="96"/>
    <n v="98"/>
    <n v="9408"/>
    <n v="0.03"/>
    <n v="9125.76"/>
    <n v="91.257600000000011"/>
    <n v="282.23999999999978"/>
  </r>
  <r>
    <s v="AROUT"/>
    <s v="Around the Horn"/>
    <x v="2"/>
    <x v="2"/>
    <n v="7"/>
    <x v="0"/>
    <n v="10558"/>
    <x v="479"/>
    <d v="2013-09-13T00:00:00"/>
    <x v="448"/>
    <n v="7"/>
    <x v="5"/>
    <n v="51"/>
    <s v="Manjimup Dried Apples"/>
    <n v="265"/>
    <n v="44"/>
    <n v="11660"/>
    <n v="0.06"/>
    <n v="10960.4"/>
    <n v="120.56439999999999"/>
    <n v="699.60000000000036"/>
  </r>
  <r>
    <s v="BLONP"/>
    <s v="Blondel père et fils"/>
    <x v="40"/>
    <x v="1"/>
    <n v="6"/>
    <x v="7"/>
    <n v="10559"/>
    <x v="479"/>
    <d v="2013-09-16T00:00:00"/>
    <x v="449"/>
    <n v="6"/>
    <x v="7"/>
    <n v="55"/>
    <s v="Pâté chinois"/>
    <n v="120"/>
    <n v="10"/>
    <n v="1200"/>
    <n v="0.01"/>
    <n v="1188"/>
    <n v="2.3759999999999999"/>
    <n v="12"/>
  </r>
  <r>
    <s v="RICAR"/>
    <s v="Ricardo Adocicados"/>
    <x v="11"/>
    <x v="7"/>
    <n v="1"/>
    <x v="2"/>
    <n v="10563"/>
    <x v="479"/>
    <d v="2013-09-13T00:00:00"/>
    <x v="450"/>
    <n v="5"/>
    <x v="4"/>
    <n v="52"/>
    <s v="Filo Mix"/>
    <n v="35"/>
    <n v="30"/>
    <n v="1050"/>
    <n v="0.12"/>
    <n v="924"/>
    <n v="6.468"/>
    <n v="126"/>
  </r>
  <r>
    <s v="BONAP"/>
    <s v="Bon app'"/>
    <x v="1"/>
    <x v="1"/>
    <n v="3"/>
    <x v="6"/>
    <n v="10715"/>
    <x v="479"/>
    <d v="2013-09-10T00:00:00"/>
    <x v="442"/>
    <n v="4"/>
    <x v="6"/>
    <n v="71"/>
    <s v="Fløtemysost"/>
    <n v="107.5"/>
    <n v="8"/>
    <n v="860"/>
    <n v="0.1"/>
    <n v="774"/>
    <n v="6.9660000000000002"/>
    <n v="86"/>
  </r>
  <r>
    <s v="ROMEY"/>
    <s v="Romero y tomillo"/>
    <x v="61"/>
    <x v="17"/>
    <n v="5"/>
    <x v="1"/>
    <n v="10917"/>
    <x v="479"/>
    <d v="2013-09-02T00:00:00"/>
    <x v="441"/>
    <n v="4"/>
    <x v="6"/>
    <n v="60"/>
    <s v="Camembert Pierrot"/>
    <n v="170"/>
    <n v="86"/>
    <n v="14620"/>
    <n v="0.11"/>
    <n v="13011.800000000001"/>
    <n v="91.082599999999999"/>
    <n v="1608.1999999999989"/>
  </r>
  <r>
    <s v="LACOR"/>
    <s v="La corne d'abondance"/>
    <x v="62"/>
    <x v="1"/>
    <n v="5"/>
    <x v="1"/>
    <n v="10927"/>
    <x v="479"/>
    <d v="2013-09-01T00:00:00"/>
    <x v="446"/>
    <n v="5"/>
    <x v="4"/>
    <n v="52"/>
    <s v="Filo Mix"/>
    <n v="35"/>
    <n v="21"/>
    <n v="735"/>
    <n v="-0.03"/>
    <n v="757.05000000000007"/>
    <n v="2.27115"/>
    <n v="-22.050000000000068"/>
  </r>
  <r>
    <s v="FOLKO"/>
    <s v="Folk och fä HB"/>
    <x v="35"/>
    <x v="15"/>
    <n v="4"/>
    <x v="3"/>
    <n v="10533"/>
    <x v="480"/>
    <d v="2013-09-05T00:00:00"/>
    <x v="443"/>
    <n v="4"/>
    <x v="6"/>
    <n v="72"/>
    <s v="Mozzarella di Giovanni"/>
    <n v="174"/>
    <n v="40"/>
    <n v="6960"/>
    <n v="0.15"/>
    <n v="5916"/>
    <n v="153.816"/>
    <n v="1044"/>
  </r>
  <r>
    <s v="THECR"/>
    <s v="The Cracker Box"/>
    <x v="53"/>
    <x v="0"/>
    <n v="5"/>
    <x v="1"/>
    <n v="10624"/>
    <x v="480"/>
    <d v="2013-09-20T00:00:00"/>
    <x v="451"/>
    <n v="2"/>
    <x v="2"/>
    <n v="44"/>
    <s v="Gula Malacca"/>
    <n v="97.25"/>
    <n v="54"/>
    <n v="5251.5"/>
    <n v="0.08"/>
    <n v="4831.38"/>
    <n v="86.964839999999995"/>
    <n v="420.11999999999989"/>
  </r>
  <r>
    <s v="HANAR"/>
    <s v="Hanari Carnes"/>
    <x v="11"/>
    <x v="7"/>
    <n v="5"/>
    <x v="1"/>
    <n v="10783"/>
    <x v="480"/>
    <d v="2013-09-01T00:00:00"/>
    <x v="433"/>
    <n v="1"/>
    <x v="0"/>
    <n v="38"/>
    <s v="Côte de Blaye"/>
    <n v="1317.5"/>
    <n v="9"/>
    <n v="11857.5"/>
    <n v="0.14000000000000001"/>
    <n v="10197.450000000001"/>
    <n v="101.97450000000001"/>
    <n v="1660.0499999999993"/>
  </r>
  <r>
    <s v="LINOD"/>
    <s v="LINO-Delicateses"/>
    <x v="13"/>
    <x v="5"/>
    <n v="4"/>
    <x v="3"/>
    <n v="10811"/>
    <x v="480"/>
    <d v="2013-09-07T00:00:00"/>
    <x v="446"/>
    <n v="8"/>
    <x v="3"/>
    <n v="40"/>
    <s v="Boston Crab Meat"/>
    <n v="92"/>
    <n v="93"/>
    <n v="8556"/>
    <n v="0"/>
    <n v="8556"/>
    <n v="256.68"/>
    <n v="0"/>
  </r>
  <r>
    <s v="RICAR"/>
    <s v="Ricardo Adocicados"/>
    <x v="11"/>
    <x v="7"/>
    <n v="7"/>
    <x v="0"/>
    <n v="10813"/>
    <x v="480"/>
    <d v="2013-08-31T00:00:00"/>
    <x v="429"/>
    <n v="8"/>
    <x v="3"/>
    <n v="46"/>
    <s v="Spegesild"/>
    <n v="60"/>
    <n v="49"/>
    <n v="2940"/>
    <n v="-0.03"/>
    <n v="3028.2000000000003"/>
    <n v="57.535800000000002"/>
    <n v="-88.200000000000273"/>
  </r>
  <r>
    <s v="OLDWO"/>
    <s v="Old World Delicatessen"/>
    <x v="48"/>
    <x v="0"/>
    <n v="3"/>
    <x v="6"/>
    <n v="10855"/>
    <x v="480"/>
    <d v="2013-08-31T00:00:00"/>
    <x v="441"/>
    <n v="2"/>
    <x v="2"/>
    <n v="65"/>
    <s v="Louisiana Fiery Hot Pepper Sauce"/>
    <n v="105.25"/>
    <n v="65"/>
    <n v="6841.25"/>
    <n v="7.0000000000000007E-2"/>
    <n v="6362.3624999999993"/>
    <n v="127.24724999999998"/>
    <n v="478.88750000000073"/>
  </r>
  <r>
    <s v="LINOD"/>
    <s v="LINO-Delicateses"/>
    <x v="13"/>
    <x v="5"/>
    <n v="5"/>
    <x v="1"/>
    <n v="10485"/>
    <x v="481"/>
    <d v="2013-09-21T00:00:00"/>
    <x v="452"/>
    <n v="2"/>
    <x v="2"/>
    <n v="3"/>
    <s v="Aniseed Syrup"/>
    <n v="40"/>
    <n v="49"/>
    <n v="1960"/>
    <n v="0.18"/>
    <n v="1607.2"/>
    <n v="45.001599999999996"/>
    <n v="352.79999999999995"/>
  </r>
  <r>
    <s v="SIMOB"/>
    <s v="Simons bistro"/>
    <x v="39"/>
    <x v="18"/>
    <n v="1"/>
    <x v="2"/>
    <n v="10556"/>
    <x v="481"/>
    <d v="2013-09-15T00:00:00"/>
    <x v="453"/>
    <n v="4"/>
    <x v="6"/>
    <n v="72"/>
    <s v="Mozzarella di Giovanni"/>
    <n v="174"/>
    <n v="29"/>
    <n v="5046"/>
    <n v="0.11"/>
    <n v="4490.9400000000005"/>
    <n v="112.27350000000001"/>
    <n v="555.05999999999949"/>
  </r>
  <r>
    <s v="REGGC"/>
    <s v="Reggiani Caseifici"/>
    <x v="41"/>
    <x v="19"/>
    <n v="1"/>
    <x v="2"/>
    <n v="10727"/>
    <x v="481"/>
    <d v="2013-09-01T00:00:00"/>
    <x v="440"/>
    <n v="4"/>
    <x v="6"/>
    <n v="59"/>
    <s v="Raclette Courdavault"/>
    <n v="275"/>
    <n v="88"/>
    <n v="24200"/>
    <n v="0.01"/>
    <n v="23958"/>
    <n v="95.831999999999994"/>
    <n v="242"/>
  </r>
  <r>
    <s v="BERGS"/>
    <s v="Berglunds snabbköp"/>
    <x v="31"/>
    <x v="15"/>
    <n v="5"/>
    <x v="1"/>
    <n v="10875"/>
    <x v="481"/>
    <d v="2013-09-06T00:00:00"/>
    <x v="443"/>
    <n v="3"/>
    <x v="1"/>
    <n v="19"/>
    <s v="Teatime Chocolate Biscuits"/>
    <n v="46"/>
    <n v="75"/>
    <n v="3450"/>
    <n v="0.16"/>
    <n v="2898"/>
    <n v="34.776000000000003"/>
    <n v="552"/>
  </r>
  <r>
    <s v="MAISD"/>
    <s v="Maison Dewey"/>
    <x v="34"/>
    <x v="4"/>
    <n v="5"/>
    <x v="1"/>
    <n v="10892"/>
    <x v="481"/>
    <d v="2013-09-04T00:00:00"/>
    <x v="441"/>
    <n v="4"/>
    <x v="6"/>
    <n v="59"/>
    <s v="Raclette Courdavault"/>
    <n v="275"/>
    <n v="22"/>
    <n v="6050"/>
    <n v="0.04"/>
    <n v="5808"/>
    <n v="58.08"/>
    <n v="242"/>
  </r>
  <r>
    <s v="BERGS"/>
    <s v="Berglunds snabbköp"/>
    <x v="31"/>
    <x v="15"/>
    <n v="9"/>
    <x v="4"/>
    <n v="10654"/>
    <x v="482"/>
    <d v="2013-09-03T00:00:00"/>
    <x v="435"/>
    <n v="1"/>
    <x v="0"/>
    <n v="39"/>
    <s v="Chartreuse verte"/>
    <n v="90"/>
    <n v="23"/>
    <n v="2070"/>
    <n v="0.15"/>
    <n v="1759.5"/>
    <n v="14.076000000000001"/>
    <n v="310.5"/>
  </r>
  <r>
    <s v="ERNSH"/>
    <s v="Ernst Handel"/>
    <x v="26"/>
    <x v="9"/>
    <n v="8"/>
    <x v="8"/>
    <n v="10836"/>
    <x v="482"/>
    <d v="2013-09-14T00:00:00"/>
    <x v="444"/>
    <n v="5"/>
    <x v="4"/>
    <n v="64"/>
    <s v="Wimmers gute Semmelknödel"/>
    <n v="166.25"/>
    <n v="23"/>
    <n v="3823.75"/>
    <n v="0.08"/>
    <n v="3517.8500000000004"/>
    <n v="10.553550000000001"/>
    <n v="305.89999999999964"/>
  </r>
  <r>
    <s v="FRANK"/>
    <s v="Messaoui Père &amp; Fils"/>
    <x v="15"/>
    <x v="8"/>
    <n v="7"/>
    <x v="0"/>
    <n v="10859"/>
    <x v="482"/>
    <d v="2013-09-16T00:00:00"/>
    <x v="453"/>
    <n v="1"/>
    <x v="0"/>
    <n v="24"/>
    <s v="Guaraná Fantástica"/>
    <n v="22.5"/>
    <n v="78"/>
    <n v="1755"/>
    <n v="0.04"/>
    <n v="1684.8"/>
    <n v="5.0543999999999993"/>
    <n v="70.200000000000045"/>
  </r>
  <r>
    <s v="BSBEV"/>
    <s v="B's Beverages"/>
    <x v="2"/>
    <x v="2"/>
    <n v="1"/>
    <x v="2"/>
    <n v="10471"/>
    <x v="483"/>
    <d v="2013-09-05T00:00:00"/>
    <x v="432"/>
    <n v="7"/>
    <x v="5"/>
    <n v="7"/>
    <s v="Uncle Bob's Organic Dried Pears"/>
    <n v="120"/>
    <n v="89"/>
    <n v="10680"/>
    <n v="0.2"/>
    <n v="8544"/>
    <n v="239.232"/>
    <n v="2136"/>
  </r>
  <r>
    <s v="LAMAI"/>
    <s v="La maison d'Asie"/>
    <x v="18"/>
    <x v="1"/>
    <n v="5"/>
    <x v="1"/>
    <n v="10493"/>
    <x v="483"/>
    <d v="2013-09-11T00:00:00"/>
    <x v="443"/>
    <n v="2"/>
    <x v="2"/>
    <n v="66"/>
    <s v="Louisiana Hot Spiced Okra"/>
    <n v="68"/>
    <n v="4"/>
    <n v="272"/>
    <n v="0.1"/>
    <n v="244.8"/>
    <n v="2.2032000000000003"/>
    <n v="27.199999999999989"/>
  </r>
  <r>
    <s v="FOLKO"/>
    <s v="Folk och fä HB"/>
    <x v="35"/>
    <x v="15"/>
    <n v="3"/>
    <x v="6"/>
    <n v="10762"/>
    <x v="483"/>
    <d v="2013-09-10T00:00:00"/>
    <x v="435"/>
    <n v="7"/>
    <x v="5"/>
    <n v="51"/>
    <s v="Manjimup Dried Apples"/>
    <n v="265"/>
    <n v="54"/>
    <n v="14310"/>
    <n v="0.17"/>
    <n v="11877.3"/>
    <n v="273.17789999999997"/>
    <n v="2432.7000000000007"/>
  </r>
  <r>
    <s v="ANTON"/>
    <s v="Antonio Moreno Taquería"/>
    <x v="4"/>
    <x v="3"/>
    <n v="3"/>
    <x v="6"/>
    <n v="10682"/>
    <x v="484"/>
    <d v="2013-09-12T00:00:00"/>
    <x v="443"/>
    <n v="1"/>
    <x v="0"/>
    <n v="75"/>
    <s v="Rhönbräu Klosterbier"/>
    <n v="38.75"/>
    <n v="31"/>
    <n v="1201.25"/>
    <n v="0.04"/>
    <n v="1153.2"/>
    <n v="25.3704"/>
    <n v="48.049999999999955"/>
  </r>
  <r>
    <s v="SUPRD"/>
    <s v="Suprêmes délices"/>
    <x v="5"/>
    <x v="4"/>
    <n v="9"/>
    <x v="4"/>
    <n v="10841"/>
    <x v="484"/>
    <d v="2013-09-12T00:00:00"/>
    <x v="438"/>
    <n v="2"/>
    <x v="2"/>
    <n v="77"/>
    <s v="Original Frankfurter grüne Soße"/>
    <n v="65"/>
    <n v="46"/>
    <n v="2990"/>
    <n v="-0.01"/>
    <n v="3019.9"/>
    <n v="72.47760000000001"/>
    <n v="-29.900000000000091"/>
  </r>
  <r>
    <s v="RICAR"/>
    <s v="Ricardo Adocicados"/>
    <x v="11"/>
    <x v="7"/>
    <n v="9"/>
    <x v="4"/>
    <n v="10851"/>
    <x v="484"/>
    <d v="2013-09-21T00:00:00"/>
    <x v="451"/>
    <n v="5"/>
    <x v="4"/>
    <n v="57"/>
    <s v="Ravioli Angelo"/>
    <n v="97.5"/>
    <n v="49"/>
    <n v="4777.5"/>
    <n v="0.11"/>
    <n v="4251.9750000000004"/>
    <n v="106.29937500000001"/>
    <n v="525.52499999999964"/>
  </r>
  <r>
    <s v="QUEEN"/>
    <s v="Queen Cozinha"/>
    <x v="14"/>
    <x v="7"/>
    <n v="8"/>
    <x v="8"/>
    <n v="10868"/>
    <x v="484"/>
    <d v="2013-09-08T00:00:00"/>
    <x v="443"/>
    <n v="3"/>
    <x v="1"/>
    <n v="49"/>
    <s v="Maxilaku"/>
    <n v="100"/>
    <n v="85"/>
    <n v="8500"/>
    <n v="-0.02"/>
    <n v="8670"/>
    <n v="86.7"/>
    <n v="-170"/>
  </r>
  <r>
    <s v="HUNGO"/>
    <s v="Hungry Owl All-Night Grocers"/>
    <x v="23"/>
    <x v="11"/>
    <n v="1"/>
    <x v="2"/>
    <n v="10516"/>
    <x v="485"/>
    <d v="2013-09-26T00:00:00"/>
    <x v="454"/>
    <n v="8"/>
    <x v="3"/>
    <n v="18"/>
    <s v="Carnarvon Tigers"/>
    <n v="312.5"/>
    <n v="43"/>
    <n v="13437.5"/>
    <n v="0.08"/>
    <n v="12362.5"/>
    <n v="210.16249999999999"/>
    <n v="1075"/>
  </r>
  <r>
    <s v="LAUGB"/>
    <s v="Laughing Bacchus Wine Cellars"/>
    <x v="19"/>
    <x v="10"/>
    <n v="1"/>
    <x v="2"/>
    <n v="10810"/>
    <x v="485"/>
    <d v="2013-09-23T00:00:00"/>
    <x v="449"/>
    <n v="1"/>
    <x v="0"/>
    <n v="70"/>
    <s v="Outback Lager"/>
    <n v="75"/>
    <n v="6"/>
    <n v="450"/>
    <n v="7.0000000000000007E-2"/>
    <n v="418.5"/>
    <n v="2.9295"/>
    <n v="31.5"/>
  </r>
  <r>
    <s v="FRANR"/>
    <s v="France restauration"/>
    <x v="50"/>
    <x v="1"/>
    <n v="3"/>
    <x v="6"/>
    <n v="10860"/>
    <x v="485"/>
    <d v="2013-09-17T00:00:00"/>
    <x v="452"/>
    <n v="7"/>
    <x v="5"/>
    <n v="51"/>
    <s v="Manjimup Dried Apples"/>
    <n v="265"/>
    <n v="48"/>
    <n v="12720"/>
    <n v="0.17"/>
    <n v="10557.6"/>
    <n v="337.84320000000002"/>
    <n v="2162.3999999999996"/>
  </r>
  <r>
    <s v="QUICK"/>
    <s v="Bensaïd SA"/>
    <x v="27"/>
    <x v="8"/>
    <n v="1"/>
    <x v="2"/>
    <n v="10515"/>
    <x v="486"/>
    <d v="2013-09-19T00:00:00"/>
    <x v="452"/>
    <n v="3"/>
    <x v="1"/>
    <n v="27"/>
    <s v="Schoggi Schokolade"/>
    <n v="219.5"/>
    <n v="61"/>
    <n v="13389.5"/>
    <n v="0.05"/>
    <n v="12720.025"/>
    <n v="25.440049999999999"/>
    <n v="669.47500000000036"/>
  </r>
  <r>
    <s v="HUNGO"/>
    <s v="Hungry Owl All-Night Grocers"/>
    <x v="23"/>
    <x v="11"/>
    <n v="7"/>
    <x v="0"/>
    <n v="10567"/>
    <x v="486"/>
    <d v="2013-09-24T00:00:00"/>
    <x v="455"/>
    <n v="7"/>
    <x v="5"/>
    <n v="51"/>
    <s v="Manjimup Dried Apples"/>
    <n v="265"/>
    <n v="87"/>
    <n v="23055"/>
    <n v="0.06"/>
    <n v="21671.699999999997"/>
    <n v="303.40379999999993"/>
    <n v="1383.3000000000029"/>
  </r>
  <r>
    <s v="MEREP"/>
    <s v="Mère Paillarde"/>
    <x v="24"/>
    <x v="10"/>
    <n v="7"/>
    <x v="0"/>
    <n v="10605"/>
    <x v="486"/>
    <d v="2013-09-23T00:00:00"/>
    <x v="451"/>
    <n v="3"/>
    <x v="1"/>
    <n v="16"/>
    <s v="Pavlova"/>
    <n v="87.25"/>
    <n v="25"/>
    <n v="2181.25"/>
    <n v="0.2"/>
    <n v="1745"/>
    <n v="24.43"/>
    <n v="436.25"/>
  </r>
  <r>
    <s v="VAFFE"/>
    <s v="Vaffeljernet"/>
    <x v="47"/>
    <x v="18"/>
    <n v="3"/>
    <x v="6"/>
    <n v="10769"/>
    <x v="486"/>
    <d v="2013-09-25T00:00:00"/>
    <x v="456"/>
    <n v="8"/>
    <x v="3"/>
    <n v="41"/>
    <s v="Jack's New England Clam Chowder"/>
    <n v="48.25"/>
    <n v="68"/>
    <n v="3281"/>
    <n v="0.17"/>
    <n v="2723.23"/>
    <n v="59.911059999999999"/>
    <n v="557.77"/>
  </r>
  <r>
    <s v="VAFFE"/>
    <s v="Vaffeljernet"/>
    <x v="47"/>
    <x v="18"/>
    <n v="3"/>
    <x v="6"/>
    <n v="10769"/>
    <x v="486"/>
    <d v="2013-09-17T00:00:00"/>
    <x v="457"/>
    <n v="5"/>
    <x v="4"/>
    <n v="52"/>
    <s v="Filo Mix"/>
    <n v="35"/>
    <n v="67"/>
    <n v="2345"/>
    <n v="0.09"/>
    <n v="2133.9500000000003"/>
    <n v="36.277149999999999"/>
    <n v="211.04999999999973"/>
  </r>
  <r>
    <s v="CACTU"/>
    <s v="Cactus Comidas para llevar"/>
    <x v="30"/>
    <x v="14"/>
    <n v="1"/>
    <x v="2"/>
    <n v="10819"/>
    <x v="486"/>
    <d v="2013-09-22T00:00:00"/>
    <x v="453"/>
    <n v="1"/>
    <x v="0"/>
    <n v="75"/>
    <s v="Rhönbräu Klosterbier"/>
    <n v="38.75"/>
    <n v="35"/>
    <n v="1356.25"/>
    <n v="0.19"/>
    <n v="1098.5625"/>
    <n v="26.365500000000001"/>
    <n v="257.6875"/>
  </r>
  <r>
    <s v="BLAUS"/>
    <s v="Les Douceurs du Maghreb"/>
    <x v="22"/>
    <x v="8"/>
    <n v="2"/>
    <x v="5"/>
    <n v="10501"/>
    <x v="487"/>
    <d v="2013-09-20T00:00:00"/>
    <x v="458"/>
    <n v="6"/>
    <x v="7"/>
    <n v="54"/>
    <s v="Tourtière"/>
    <n v="37.25"/>
    <n v="22"/>
    <n v="819.5"/>
    <n v="0.05"/>
    <n v="778.52499999999998"/>
    <n v="26.469849999999997"/>
    <n v="40.975000000000023"/>
  </r>
  <r>
    <s v="GREAL"/>
    <s v="Great Lakes Food Market"/>
    <x v="33"/>
    <x v="0"/>
    <n v="6"/>
    <x v="7"/>
    <n v="10656"/>
    <x v="487"/>
    <d v="2013-09-22T00:00:00"/>
    <x v="451"/>
    <n v="7"/>
    <x v="5"/>
    <n v="14"/>
    <s v="Tofu"/>
    <n v="116.25"/>
    <n v="69"/>
    <n v="8021.25"/>
    <n v="0.14000000000000001"/>
    <n v="6898.2749999999996"/>
    <n v="206.94825"/>
    <n v="1122.9750000000004"/>
  </r>
  <r>
    <s v="FRANK"/>
    <s v="Messaoui Père &amp; Fils"/>
    <x v="15"/>
    <x v="8"/>
    <n v="5"/>
    <x v="1"/>
    <n v="10670"/>
    <x v="487"/>
    <d v="2013-09-27T00:00:00"/>
    <x v="459"/>
    <n v="1"/>
    <x v="0"/>
    <n v="75"/>
    <s v="Rhönbräu Klosterbier"/>
    <n v="38.75"/>
    <n v="76"/>
    <n v="2945"/>
    <n v="0"/>
    <n v="2945"/>
    <n v="44.174999999999997"/>
    <n v="0"/>
  </r>
  <r>
    <s v="SAVEA"/>
    <s v="Save-a-lot Markets"/>
    <x v="25"/>
    <x v="0"/>
    <n v="9"/>
    <x v="4"/>
    <n v="10607"/>
    <x v="488"/>
    <d v="2013-09-22T00:00:00"/>
    <x v="455"/>
    <n v="7"/>
    <x v="5"/>
    <n v="7"/>
    <s v="Uncle Bob's Organic Dried Pears"/>
    <n v="150"/>
    <n v="62"/>
    <n v="9300"/>
    <n v="0.01"/>
    <n v="9207"/>
    <n v="267.00299999999999"/>
    <n v="93"/>
  </r>
  <r>
    <s v="HUNGO"/>
    <s v="Hungry Owl All-Night Grocers"/>
    <x v="23"/>
    <x v="11"/>
    <n v="2"/>
    <x v="5"/>
    <n v="10646"/>
    <x v="488"/>
    <d v="2013-09-16T00:00:00"/>
    <x v="444"/>
    <n v="2"/>
    <x v="2"/>
    <n v="77"/>
    <s v="Original Frankfurter grüne Soße"/>
    <n v="65"/>
    <n v="78"/>
    <n v="5070"/>
    <n v="-0.02"/>
    <n v="5171.3999999999996"/>
    <n v="87.913799999999995"/>
    <n v="-101.39999999999964"/>
  </r>
  <r>
    <s v="WARTH"/>
    <s v="Wartian Herkku"/>
    <x v="32"/>
    <x v="16"/>
    <n v="1"/>
    <x v="2"/>
    <n v="10781"/>
    <x v="488"/>
    <d v="2013-09-24T00:00:00"/>
    <x v="457"/>
    <n v="6"/>
    <x v="7"/>
    <n v="54"/>
    <s v="Tourtière"/>
    <n v="37.25"/>
    <n v="14"/>
    <n v="521.5"/>
    <n v="7.0000000000000007E-2"/>
    <n v="484.99499999999995"/>
    <n v="12.609869999999999"/>
    <n v="36.505000000000052"/>
  </r>
  <r>
    <s v="BSBEV"/>
    <s v="B's Beverages"/>
    <x v="2"/>
    <x v="2"/>
    <n v="6"/>
    <x v="7"/>
    <n v="10539"/>
    <x v="489"/>
    <d v="2013-09-19T00:00:00"/>
    <x v="457"/>
    <n v="3"/>
    <x v="1"/>
    <n v="21"/>
    <s v="Sir Rodney's Scones"/>
    <n v="50"/>
    <n v="44"/>
    <n v="2200"/>
    <n v="0.15"/>
    <n v="1870"/>
    <n v="28.05"/>
    <n v="330"/>
  </r>
  <r>
    <s v="AROUT"/>
    <s v="Around the Horn"/>
    <x v="2"/>
    <x v="2"/>
    <n v="5"/>
    <x v="1"/>
    <n v="10707"/>
    <x v="489"/>
    <d v="2013-09-10T00:00:00"/>
    <x v="436"/>
    <n v="5"/>
    <x v="4"/>
    <n v="57"/>
    <s v="Ravioli Angelo"/>
    <n v="97.5"/>
    <n v="53"/>
    <n v="5167.5"/>
    <n v="0.17"/>
    <n v="4289.0249999999996"/>
    <n v="60.04634999999999"/>
    <n v="878.47500000000036"/>
  </r>
  <r>
    <s v="PICCO"/>
    <s v="Piccolo und mehr"/>
    <x v="16"/>
    <x v="9"/>
    <n v="6"/>
    <x v="7"/>
    <n v="10747"/>
    <x v="489"/>
    <d v="2013-09-22T00:00:00"/>
    <x v="457"/>
    <n v="4"/>
    <x v="6"/>
    <n v="31"/>
    <s v="Gorgonzola Telino"/>
    <n v="62.5"/>
    <n v="73"/>
    <n v="4562.5"/>
    <n v="0.06"/>
    <n v="4288.75"/>
    <n v="64.331249999999997"/>
    <n v="273.75"/>
  </r>
  <r>
    <s v="SEVES"/>
    <s v="Seven Seas Imports"/>
    <x v="2"/>
    <x v="2"/>
    <n v="7"/>
    <x v="0"/>
    <n v="10800"/>
    <x v="489"/>
    <d v="2013-09-26T00:00:00"/>
    <x v="458"/>
    <n v="4"/>
    <x v="6"/>
    <n v="11"/>
    <s v="Queso Cabrales"/>
    <n v="105"/>
    <n v="72"/>
    <n v="7560"/>
    <n v="0.03"/>
    <n v="7333.2"/>
    <n v="80.665199999999999"/>
    <n v="226.80000000000018"/>
  </r>
  <r>
    <s v="WHITC"/>
    <s v="White Clover Markets"/>
    <x v="0"/>
    <x v="0"/>
    <n v="3"/>
    <x v="6"/>
    <n v="10904"/>
    <x v="489"/>
    <d v="2013-09-13T00:00:00"/>
    <x v="452"/>
    <n v="3"/>
    <x v="1"/>
    <n v="62"/>
    <s v="Tarte au sucre"/>
    <n v="246.5"/>
    <n v="33"/>
    <n v="8134.5"/>
    <n v="0.03"/>
    <n v="7890.4650000000001"/>
    <n v="189.37116"/>
    <n v="244.03499999999985"/>
  </r>
  <r>
    <s v="AROUT"/>
    <s v="Around the Horn"/>
    <x v="2"/>
    <x v="2"/>
    <n v="7"/>
    <x v="0"/>
    <n v="10558"/>
    <x v="490"/>
    <d v="2013-09-27T00:00:00"/>
    <x v="459"/>
    <n v="3"/>
    <x v="1"/>
    <n v="47"/>
    <s v="Zaanse koeken"/>
    <n v="47.5"/>
    <n v="23"/>
    <n v="1092.5"/>
    <n v="0.04"/>
    <n v="1048.8"/>
    <n v="6.2927999999999988"/>
    <n v="43.700000000000045"/>
  </r>
  <r>
    <s v="TRAIH"/>
    <s v="Trail's Head Gourmet Provisioners"/>
    <x v="43"/>
    <x v="0"/>
    <n v="2"/>
    <x v="5"/>
    <n v="10577"/>
    <x v="490"/>
    <d v="2013-09-23T00:00:00"/>
    <x v="460"/>
    <n v="2"/>
    <x v="2"/>
    <n v="77"/>
    <s v="Original Frankfurter grüne Soße"/>
    <n v="65"/>
    <n v="83"/>
    <n v="5395"/>
    <n v="0.19"/>
    <n v="4369.9500000000007"/>
    <n v="109.24875000000002"/>
    <n v="1025.0499999999993"/>
  </r>
  <r>
    <s v="MEREP"/>
    <s v="Mère Paillarde"/>
    <x v="24"/>
    <x v="10"/>
    <n v="5"/>
    <x v="1"/>
    <n v="10590"/>
    <x v="490"/>
    <d v="2013-09-21T00:00:00"/>
    <x v="449"/>
    <n v="1"/>
    <x v="0"/>
    <n v="1"/>
    <s v="Chai"/>
    <n v="90"/>
    <n v="23"/>
    <n v="2070"/>
    <n v="-0.01"/>
    <n v="2090.6999999999998"/>
    <n v="71.083799999999982"/>
    <n v="-20.699999999999818"/>
  </r>
  <r>
    <s v="SAVEA"/>
    <s v="Save-a-lot Markets"/>
    <x v="25"/>
    <x v="0"/>
    <n v="7"/>
    <x v="0"/>
    <n v="10612"/>
    <x v="490"/>
    <d v="2013-09-20T00:00:00"/>
    <x v="452"/>
    <n v="1"/>
    <x v="0"/>
    <n v="76"/>
    <s v="Lakkalikööri"/>
    <n v="90"/>
    <n v="53"/>
    <n v="4770"/>
    <n v="0.15"/>
    <n v="4054.5"/>
    <n v="77.035499999999999"/>
    <n v="715.5"/>
  </r>
  <r>
    <s v="MEREP"/>
    <s v="Mère Paillarde"/>
    <x v="24"/>
    <x v="10"/>
    <n v="4"/>
    <x v="3"/>
    <n v="10724"/>
    <x v="490"/>
    <d v="2013-09-27T00:00:00"/>
    <x v="461"/>
    <n v="8"/>
    <x v="3"/>
    <n v="10"/>
    <s v="Ikura"/>
    <n v="155"/>
    <n v="79"/>
    <n v="12245"/>
    <n v="0.04"/>
    <n v="11755.199999999999"/>
    <n v="82.2864"/>
    <n v="489.80000000000109"/>
  </r>
  <r>
    <s v="OTTIK"/>
    <s v="Exotic Products"/>
    <x v="20"/>
    <x v="8"/>
    <n v="5"/>
    <x v="1"/>
    <n v="10766"/>
    <x v="490"/>
    <d v="2013-09-22T00:00:00"/>
    <x v="449"/>
    <n v="3"/>
    <x v="1"/>
    <n v="68"/>
    <s v="Scottish Longbreads"/>
    <n v="62.5"/>
    <n v="9"/>
    <n v="562.5"/>
    <n v="0.01"/>
    <n v="556.875"/>
    <n v="7.7962499999999997"/>
    <n v="5.625"/>
  </r>
  <r>
    <s v="SUPRD"/>
    <s v="Suprêmes délices"/>
    <x v="5"/>
    <x v="4"/>
    <n v="9"/>
    <x v="4"/>
    <n v="10841"/>
    <x v="490"/>
    <d v="2013-09-14T00:00:00"/>
    <x v="462"/>
    <n v="4"/>
    <x v="6"/>
    <n v="59"/>
    <s v="Raclette Courdavault"/>
    <n v="275"/>
    <n v="35"/>
    <n v="9625"/>
    <n v="7.0000000000000007E-2"/>
    <n v="8951.25"/>
    <n v="143.22"/>
    <n v="673.75"/>
  </r>
  <r>
    <s v="WHITC"/>
    <s v="White Clover Markets"/>
    <x v="0"/>
    <x v="0"/>
    <n v="5"/>
    <x v="1"/>
    <n v="10861"/>
    <x v="490"/>
    <d v="2013-09-24T00:00:00"/>
    <x v="449"/>
    <n v="6"/>
    <x v="7"/>
    <n v="17"/>
    <s v="Alice Mutton"/>
    <n v="195"/>
    <n v="94"/>
    <n v="18330"/>
    <n v="0.2"/>
    <n v="14664"/>
    <n v="58.655999999999999"/>
    <n v="3666"/>
  </r>
  <r>
    <s v="GODOS"/>
    <s v="Godos Cocina Típica"/>
    <x v="38"/>
    <x v="17"/>
    <n v="9"/>
    <x v="4"/>
    <n v="10872"/>
    <x v="490"/>
    <d v="2013-09-17T00:00:00"/>
    <x v="452"/>
    <n v="5"/>
    <x v="4"/>
    <n v="64"/>
    <s v="Wimmers gute Semmelknödel"/>
    <n v="166.25"/>
    <n v="66"/>
    <n v="10972.5"/>
    <n v="0.01"/>
    <n v="10862.775"/>
    <n v="293.29492499999998"/>
    <n v="109.72500000000036"/>
  </r>
  <r>
    <s v="KOENE"/>
    <s v="Belaid SAS"/>
    <x v="15"/>
    <x v="8"/>
    <n v="7"/>
    <x v="0"/>
    <n v="10718"/>
    <x v="491"/>
    <d v="2013-09-22T00:00:00"/>
    <x v="457"/>
    <n v="3"/>
    <x v="1"/>
    <n v="62"/>
    <s v="Tarte au sucre"/>
    <n v="246.5"/>
    <n v="92"/>
    <n v="22678"/>
    <n v="0.16"/>
    <n v="19049.52"/>
    <n v="419.08944000000002"/>
    <n v="3628.4799999999996"/>
  </r>
  <r>
    <s v="QUEEN"/>
    <s v="Queen Cozinha"/>
    <x v="14"/>
    <x v="7"/>
    <n v="8"/>
    <x v="8"/>
    <n v="10659"/>
    <x v="492"/>
    <d v="2013-09-13T00:00:00"/>
    <x v="450"/>
    <n v="4"/>
    <x v="6"/>
    <n v="31"/>
    <s v="Gorgonzola Telino"/>
    <n v="62.5"/>
    <n v="97"/>
    <n v="6062.5"/>
    <n v="-0.01"/>
    <n v="6123.125"/>
    <n v="24.4925"/>
    <n v="-60.625"/>
  </r>
  <r>
    <s v="BSBEV"/>
    <s v="B's Beverages"/>
    <x v="2"/>
    <x v="2"/>
    <n v="5"/>
    <x v="1"/>
    <n v="10692"/>
    <x v="492"/>
    <d v="2013-10-01T00:00:00"/>
    <x v="463"/>
    <n v="2"/>
    <x v="2"/>
    <n v="63"/>
    <s v="Vegie-spread"/>
    <n v="219.5"/>
    <n v="1"/>
    <n v="219.5"/>
    <n v="0.15"/>
    <n v="186.57499999999999"/>
    <n v="3.7315"/>
    <n v="32.925000000000011"/>
  </r>
  <r>
    <s v="LEHMS"/>
    <s v="El Khartouri SA"/>
    <x v="20"/>
    <x v="8"/>
    <n v="2"/>
    <x v="5"/>
    <n v="10557"/>
    <x v="493"/>
    <d v="2013-09-23T00:00:00"/>
    <x v="460"/>
    <n v="5"/>
    <x v="4"/>
    <n v="64"/>
    <s v="Wimmers gute Semmelknödel"/>
    <n v="166.25"/>
    <n v="46"/>
    <n v="7647.5"/>
    <n v="0.17"/>
    <n v="6347.4249999999993"/>
    <n v="31.737124999999995"/>
    <n v="1300.0750000000007"/>
  </r>
  <r>
    <s v="SAVEA"/>
    <s v="Save-a-lot Markets"/>
    <x v="25"/>
    <x v="0"/>
    <n v="9"/>
    <x v="4"/>
    <n v="10714"/>
    <x v="493"/>
    <d v="2013-10-03T00:00:00"/>
    <x v="463"/>
    <n v="5"/>
    <x v="4"/>
    <n v="56"/>
    <s v="Gnocchi di nonna Alice"/>
    <n v="190"/>
    <n v="16"/>
    <n v="3040"/>
    <n v="0.15"/>
    <n v="2584"/>
    <n v="67.183999999999997"/>
    <n v="456"/>
  </r>
  <r>
    <s v="SAVEA"/>
    <s v="Save-a-lot Markets"/>
    <x v="25"/>
    <x v="0"/>
    <n v="4"/>
    <x v="3"/>
    <n v="10722"/>
    <x v="493"/>
    <d v="2013-09-29T00:00:00"/>
    <x v="461"/>
    <n v="1"/>
    <x v="0"/>
    <n v="75"/>
    <s v="Rhönbräu Klosterbier"/>
    <n v="38.75"/>
    <n v="64"/>
    <n v="2480"/>
    <n v="0.16"/>
    <n v="2083.1999999999998"/>
    <n v="12.499199999999998"/>
    <n v="396.80000000000018"/>
  </r>
  <r>
    <s v="GOURL"/>
    <s v="Gourmet Lanchonetes"/>
    <x v="55"/>
    <x v="7"/>
    <n v="1"/>
    <x v="2"/>
    <n v="10734"/>
    <x v="493"/>
    <d v="2013-09-29T00:00:00"/>
    <x v="463"/>
    <n v="1"/>
    <x v="0"/>
    <n v="76"/>
    <s v="Lakkalikööri"/>
    <n v="90"/>
    <n v="74"/>
    <n v="6660"/>
    <n v="0.09"/>
    <n v="6060.6"/>
    <n v="187.87860000000001"/>
    <n v="599.39999999999964"/>
  </r>
  <r>
    <s v="RATTC"/>
    <s v="Rattlesnake Canyon Grocery"/>
    <x v="9"/>
    <x v="0"/>
    <n v="4"/>
    <x v="3"/>
    <n v="10852"/>
    <x v="493"/>
    <d v="2013-09-27T00:00:00"/>
    <x v="455"/>
    <n v="1"/>
    <x v="0"/>
    <n v="2"/>
    <s v="Chang"/>
    <n v="95"/>
    <n v="41"/>
    <n v="3895"/>
    <n v="0.11"/>
    <n v="3466.55"/>
    <n v="110.92960000000001"/>
    <n v="428.44999999999982"/>
  </r>
  <r>
    <s v="SEVES"/>
    <s v="Seven Seas Imports"/>
    <x v="2"/>
    <x v="2"/>
    <n v="9"/>
    <x v="4"/>
    <n v="10869"/>
    <x v="493"/>
    <d v="2013-09-24T00:00:00"/>
    <x v="457"/>
    <n v="1"/>
    <x v="0"/>
    <n v="1"/>
    <s v="Chai"/>
    <n v="90"/>
    <n v="24"/>
    <n v="2160"/>
    <n v="0.17"/>
    <n v="1792.8"/>
    <n v="30.477599999999999"/>
    <n v="367.20000000000005"/>
  </r>
  <r>
    <s v="SAVEA"/>
    <s v="Save-a-lot Markets"/>
    <x v="25"/>
    <x v="0"/>
    <n v="7"/>
    <x v="0"/>
    <n v="10612"/>
    <x v="494"/>
    <d v="2013-09-24T00:00:00"/>
    <x v="464"/>
    <n v="4"/>
    <x v="6"/>
    <n v="60"/>
    <s v="Camembert Pierrot"/>
    <n v="170"/>
    <n v="77"/>
    <n v="13090"/>
    <n v="0.14000000000000001"/>
    <n v="11257.4"/>
    <n v="382.7516"/>
    <n v="1832.6000000000004"/>
  </r>
  <r>
    <s v="FOLKO"/>
    <s v="Folk och fä HB"/>
    <x v="35"/>
    <x v="15"/>
    <n v="6"/>
    <x v="7"/>
    <n v="10703"/>
    <x v="494"/>
    <d v="2013-09-18T00:00:00"/>
    <x v="451"/>
    <n v="8"/>
    <x v="3"/>
    <n v="73"/>
    <s v="Röd Kaviar"/>
    <n v="75"/>
    <n v="86"/>
    <n v="6450"/>
    <n v="0.03"/>
    <n v="6256.5"/>
    <n v="156.41249999999999"/>
    <n v="193.5"/>
  </r>
  <r>
    <s v="VINET"/>
    <s v="Vins et alcools Chevalier"/>
    <x v="57"/>
    <x v="1"/>
    <n v="3"/>
    <x v="6"/>
    <n v="10739"/>
    <x v="494"/>
    <d v="2013-09-29T00:00:00"/>
    <x v="454"/>
    <n v="8"/>
    <x v="3"/>
    <n v="36"/>
    <s v="Inlagd Sill"/>
    <n v="95"/>
    <n v="72"/>
    <n v="6840"/>
    <n v="0.13"/>
    <n v="5950.8"/>
    <n v="172.57320000000001"/>
    <n v="889.19999999999982"/>
  </r>
  <r>
    <s v="LETSS"/>
    <s v="Let's Stop N Shop"/>
    <x v="45"/>
    <x v="0"/>
    <n v="5"/>
    <x v="1"/>
    <n v="10884"/>
    <x v="494"/>
    <d v="2013-09-20T00:00:00"/>
    <x v="460"/>
    <n v="3"/>
    <x v="1"/>
    <n v="21"/>
    <s v="Sir Rodney's Scones"/>
    <n v="50"/>
    <n v="88"/>
    <n v="4400"/>
    <n v="0.1"/>
    <n v="3960"/>
    <n v="59.4"/>
    <n v="440"/>
  </r>
  <r>
    <s v="WARTH"/>
    <s v="Wartian Herkku"/>
    <x v="32"/>
    <x v="16"/>
    <n v="5"/>
    <x v="1"/>
    <n v="10636"/>
    <x v="495"/>
    <d v="2013-09-16T00:00:00"/>
    <x v="448"/>
    <n v="8"/>
    <x v="3"/>
    <n v="58"/>
    <s v="Escargots de Bourgogne"/>
    <n v="66.25"/>
    <n v="77"/>
    <n v="5101.25"/>
    <n v="0.03"/>
    <n v="4948.2124999999996"/>
    <n v="173.18743749999999"/>
    <n v="153.03750000000036"/>
  </r>
  <r>
    <s v="HILAA"/>
    <s v="HILARIÓN-Abastos"/>
    <x v="6"/>
    <x v="5"/>
    <n v="2"/>
    <x v="5"/>
    <n v="10705"/>
    <x v="495"/>
    <d v="2013-09-20T00:00:00"/>
    <x v="457"/>
    <n v="4"/>
    <x v="6"/>
    <n v="32"/>
    <s v="Mascarpone Fabioli"/>
    <n v="160"/>
    <n v="44"/>
    <n v="7040"/>
    <n v="0.19"/>
    <n v="5702.4000000000005"/>
    <n v="34.214400000000005"/>
    <n v="1337.5999999999995"/>
  </r>
  <r>
    <s v="MAISD"/>
    <s v="Maison Dewey"/>
    <x v="34"/>
    <x v="4"/>
    <n v="5"/>
    <x v="1"/>
    <n v="10760"/>
    <x v="495"/>
    <d v="2013-10-04T00:00:00"/>
    <x v="463"/>
    <n v="3"/>
    <x v="1"/>
    <n v="27"/>
    <s v="Schoggi Schokolade"/>
    <n v="219.5"/>
    <n v="34"/>
    <n v="7463"/>
    <n v="-0.03"/>
    <n v="7686.89"/>
    <n v="61.49512"/>
    <n v="-223.89000000000033"/>
  </r>
  <r>
    <s v="HILAA"/>
    <s v="HILARIÓN-Abastos"/>
    <x v="6"/>
    <x v="5"/>
    <n v="4"/>
    <x v="3"/>
    <n v="10498"/>
    <x v="496"/>
    <d v="2013-09-29T00:00:00"/>
    <x v="454"/>
    <n v="5"/>
    <x v="4"/>
    <n v="42"/>
    <s v="Singaporean Hokkien Fried Mee"/>
    <n v="70"/>
    <n v="24"/>
    <n v="1680"/>
    <n v="0.15"/>
    <n v="1428"/>
    <n v="44.268000000000001"/>
    <n v="252"/>
  </r>
  <r>
    <s v="TOMSP"/>
    <s v="Jamil Benlassen"/>
    <x v="27"/>
    <x v="8"/>
    <n v="5"/>
    <x v="1"/>
    <n v="10608"/>
    <x v="496"/>
    <d v="2013-10-05T00:00:00"/>
    <x v="465"/>
    <n v="5"/>
    <x v="4"/>
    <n v="56"/>
    <s v="Gnocchi di nonna Alice"/>
    <n v="190"/>
    <n v="66"/>
    <n v="12540"/>
    <n v="0.04"/>
    <n v="12038.4"/>
    <n v="421.34399999999999"/>
    <n v="501.60000000000036"/>
  </r>
  <r>
    <s v="ERNSH"/>
    <s v="Ernst Handel"/>
    <x v="26"/>
    <x v="9"/>
    <n v="4"/>
    <x v="3"/>
    <n v="10795"/>
    <x v="496"/>
    <d v="2013-09-20T00:00:00"/>
    <x v="448"/>
    <n v="3"/>
    <x v="1"/>
    <n v="16"/>
    <s v="Pavlova"/>
    <n v="87.25"/>
    <n v="79"/>
    <n v="6892.75"/>
    <n v="-0.01"/>
    <n v="6961.6774999999998"/>
    <n v="104.42516249999998"/>
    <n v="-68.927499999999782"/>
  </r>
  <r>
    <s v="KOENE"/>
    <s v="Belaid SAS"/>
    <x v="15"/>
    <x v="8"/>
    <n v="2"/>
    <x v="5"/>
    <n v="10893"/>
    <x v="496"/>
    <d v="2013-09-19T00:00:00"/>
    <x v="449"/>
    <n v="1"/>
    <x v="0"/>
    <n v="24"/>
    <s v="Guaraná Fantástica"/>
    <n v="22.5"/>
    <n v="11"/>
    <n v="247.5"/>
    <n v="0.1"/>
    <n v="222.75"/>
    <n v="7.7962499999999997"/>
    <n v="24.75"/>
  </r>
  <r>
    <s v="RATTC"/>
    <s v="Rattlesnake Canyon Grocery"/>
    <x v="9"/>
    <x v="0"/>
    <n v="3"/>
    <x v="6"/>
    <n v="10479"/>
    <x v="497"/>
    <d v="2013-09-29T00:00:00"/>
    <x v="466"/>
    <n v="5"/>
    <x v="4"/>
    <n v="64"/>
    <s v="Wimmers gute Semmelknödel"/>
    <n v="133"/>
    <n v="80"/>
    <n v="10640"/>
    <n v="0"/>
    <n v="10640"/>
    <n v="31.92"/>
    <n v="0"/>
  </r>
  <r>
    <s v="ALFKI"/>
    <s v="Al Walad"/>
    <x v="44"/>
    <x v="8"/>
    <n v="7"/>
    <x v="0"/>
    <n v="10835"/>
    <x v="497"/>
    <d v="2013-09-30T00:00:00"/>
    <x v="461"/>
    <n v="4"/>
    <x v="6"/>
    <n v="59"/>
    <s v="Raclette Courdavault"/>
    <n v="275"/>
    <n v="25"/>
    <n v="6875"/>
    <n v="0.19"/>
    <n v="5568.75"/>
    <n v="150.35624999999999"/>
    <n v="1306.25"/>
  </r>
  <r>
    <s v="ANATR"/>
    <s v="Ana Trujillo Emparedados y helados"/>
    <x v="4"/>
    <x v="3"/>
    <n v="5"/>
    <x v="1"/>
    <n v="10926"/>
    <x v="497"/>
    <d v="2013-09-22T00:00:00"/>
    <x v="457"/>
    <n v="3"/>
    <x v="1"/>
    <n v="19"/>
    <s v="Teatime Chocolate Biscuits"/>
    <n v="46"/>
    <n v="68"/>
    <n v="3128"/>
    <n v="0.05"/>
    <n v="2971.6"/>
    <n v="41.602400000000003"/>
    <n v="156.40000000000009"/>
  </r>
  <r>
    <s v="SAVEA"/>
    <s v="Save-a-lot Markets"/>
    <x v="25"/>
    <x v="0"/>
    <n v="9"/>
    <x v="4"/>
    <n v="10714"/>
    <x v="498"/>
    <d v="2013-09-29T00:00:00"/>
    <x v="463"/>
    <n v="3"/>
    <x v="1"/>
    <n v="47"/>
    <s v="Zaanse koeken"/>
    <n v="47.5"/>
    <n v="76"/>
    <n v="3610"/>
    <n v="0.02"/>
    <n v="3537.7999999999997"/>
    <n v="21.226800000000001"/>
    <n v="72.200000000000273"/>
  </r>
  <r>
    <s v="BOTTM"/>
    <s v="Bottom-Dollar Markets"/>
    <x v="17"/>
    <x v="10"/>
    <n v="3"/>
    <x v="6"/>
    <n v="10742"/>
    <x v="498"/>
    <d v="2013-10-02T00:00:00"/>
    <x v="467"/>
    <n v="2"/>
    <x v="2"/>
    <n v="3"/>
    <s v="Aniseed Syrup"/>
    <n v="50"/>
    <n v="88"/>
    <n v="4400"/>
    <n v="0.1"/>
    <n v="3960"/>
    <n v="122.76"/>
    <n v="440"/>
  </r>
  <r>
    <s v="SUPRD"/>
    <s v="Suprêmes délices"/>
    <x v="5"/>
    <x v="4"/>
    <n v="1"/>
    <x v="2"/>
    <n v="10846"/>
    <x v="498"/>
    <d v="2013-10-06T00:00:00"/>
    <x v="468"/>
    <n v="1"/>
    <x v="0"/>
    <n v="70"/>
    <s v="Outback Lager"/>
    <n v="75"/>
    <n v="61"/>
    <n v="4575"/>
    <n v="0.16"/>
    <n v="3843"/>
    <n v="122.976"/>
    <n v="732"/>
  </r>
  <r>
    <s v="GODOS"/>
    <s v="Godos Cocina Típica"/>
    <x v="38"/>
    <x v="17"/>
    <n v="3"/>
    <x v="6"/>
    <n v="10911"/>
    <x v="498"/>
    <d v="2013-09-25T00:00:00"/>
    <x v="454"/>
    <n v="1"/>
    <x v="0"/>
    <n v="1"/>
    <s v="Chai"/>
    <n v="90"/>
    <n v="87"/>
    <n v="7830"/>
    <n v="0.11"/>
    <n v="6968.7"/>
    <n v="76.655699999999996"/>
    <n v="861.30000000000018"/>
  </r>
  <r>
    <s v="WHITC"/>
    <s v="White Clover Markets"/>
    <x v="0"/>
    <x v="0"/>
    <n v="5"/>
    <x v="1"/>
    <n v="10740"/>
    <x v="499"/>
    <d v="2013-09-22T00:00:00"/>
    <x v="453"/>
    <n v="1"/>
    <x v="0"/>
    <n v="35"/>
    <s v="Steeleye Stout"/>
    <n v="90"/>
    <n v="1"/>
    <n v="90"/>
    <n v="-0.01"/>
    <n v="90.9"/>
    <n v="2.3633999999999999"/>
    <n v="-0.90000000000000568"/>
  </r>
  <r>
    <s v="BERGS"/>
    <s v="Berglunds snabbköp"/>
    <x v="31"/>
    <x v="15"/>
    <n v="9"/>
    <x v="4"/>
    <n v="10866"/>
    <x v="499"/>
    <d v="2013-09-20T00:00:00"/>
    <x v="458"/>
    <n v="1"/>
    <x v="0"/>
    <n v="24"/>
    <s v="Guaraná Fantástica"/>
    <n v="22.5"/>
    <n v="48"/>
    <n v="1080"/>
    <n v="0.03"/>
    <n v="1047.5999999999999"/>
    <n v="8.3807999999999989"/>
    <n v="32.400000000000091"/>
  </r>
  <r>
    <s v="RICAR"/>
    <s v="Ricardo Adocicados"/>
    <x v="11"/>
    <x v="7"/>
    <n v="4"/>
    <x v="3"/>
    <n v="10481"/>
    <x v="500"/>
    <d v="2013-10-10T00:00:00"/>
    <x v="469"/>
    <n v="3"/>
    <x v="1"/>
    <n v="49"/>
    <s v="Maxilaku"/>
    <n v="80"/>
    <n v="73"/>
    <n v="5840"/>
    <n v="0.04"/>
    <n v="5606.4"/>
    <n v="44.851199999999999"/>
    <n v="233.60000000000036"/>
  </r>
  <r>
    <s v="SEVES"/>
    <s v="Seven Seas Imports"/>
    <x v="2"/>
    <x v="2"/>
    <n v="3"/>
    <x v="6"/>
    <n v="10547"/>
    <x v="501"/>
    <d v="2013-10-05T00:00:00"/>
    <x v="470"/>
    <n v="8"/>
    <x v="3"/>
    <n v="36"/>
    <s v="Inlagd Sill"/>
    <n v="95"/>
    <n v="71"/>
    <n v="6745"/>
    <n v="0.02"/>
    <n v="6610.0999999999995"/>
    <n v="191.69289999999998"/>
    <n v="134.90000000000055"/>
  </r>
  <r>
    <s v="GODOS"/>
    <s v="Godos Cocina Típica"/>
    <x v="38"/>
    <x v="17"/>
    <n v="8"/>
    <x v="8"/>
    <n v="10550"/>
    <x v="501"/>
    <d v="2013-10-07T00:00:00"/>
    <x v="471"/>
    <n v="2"/>
    <x v="2"/>
    <n v="61"/>
    <s v="Sirop d'érable"/>
    <n v="142.5"/>
    <n v="3"/>
    <n v="427.5"/>
    <n v="0.1"/>
    <n v="384.75"/>
    <n v="6.1559999999999997"/>
    <n v="42.75"/>
  </r>
  <r>
    <s v="WANDK"/>
    <s v="Spécialités du Maroc"/>
    <x v="20"/>
    <x v="8"/>
    <n v="8"/>
    <x v="8"/>
    <n v="10513"/>
    <x v="502"/>
    <d v="2013-10-08T00:00:00"/>
    <x v="472"/>
    <n v="3"/>
    <x v="1"/>
    <n v="21"/>
    <s v="Sir Rodney's Scones"/>
    <n v="50"/>
    <n v="19"/>
    <n v="950"/>
    <n v="0.14000000000000001"/>
    <n v="817"/>
    <n v="1.6339999999999999"/>
    <n v="133"/>
  </r>
  <r>
    <s v="FOLIG"/>
    <s v="Folies gourmandes"/>
    <x v="10"/>
    <x v="1"/>
    <n v="3"/>
    <x v="6"/>
    <n v="10763"/>
    <x v="502"/>
    <d v="2013-10-01T00:00:00"/>
    <x v="466"/>
    <n v="3"/>
    <x v="1"/>
    <n v="21"/>
    <s v="Sir Rodney's Scones"/>
    <n v="50"/>
    <n v="76"/>
    <n v="3800"/>
    <n v="0.11"/>
    <n v="3382"/>
    <n v="27.056000000000001"/>
    <n v="418"/>
  </r>
  <r>
    <s v="AROUT"/>
    <s v="Around the Horn"/>
    <x v="2"/>
    <x v="2"/>
    <n v="3"/>
    <x v="6"/>
    <n v="10768"/>
    <x v="502"/>
    <d v="2013-10-05T00:00:00"/>
    <x v="473"/>
    <n v="4"/>
    <x v="6"/>
    <n v="31"/>
    <s v="Gorgonzola Telino"/>
    <n v="62.5"/>
    <n v="94"/>
    <n v="5875"/>
    <n v="0.05"/>
    <n v="5581.25"/>
    <n v="5.5812499999999998"/>
    <n v="293.75"/>
  </r>
  <r>
    <s v="FOLKO"/>
    <s v="Folk och fä HB"/>
    <x v="35"/>
    <x v="15"/>
    <n v="8"/>
    <x v="8"/>
    <n v="10880"/>
    <x v="502"/>
    <d v="2013-10-10T00:00:00"/>
    <x v="467"/>
    <n v="1"/>
    <x v="0"/>
    <n v="70"/>
    <s v="Outback Lager"/>
    <n v="75"/>
    <n v="93"/>
    <n v="6975"/>
    <n v="-0.01"/>
    <n v="7044.75"/>
    <n v="176.11875000000001"/>
    <n v="-69.75"/>
  </r>
  <r>
    <s v="SAVEA"/>
    <s v="Save-a-lot Markets"/>
    <x v="25"/>
    <x v="0"/>
    <n v="9"/>
    <x v="4"/>
    <n v="10607"/>
    <x v="503"/>
    <d v="2013-10-12T00:00:00"/>
    <x v="474"/>
    <n v="4"/>
    <x v="6"/>
    <n v="72"/>
    <s v="Mozzarella di Giovanni"/>
    <n v="174"/>
    <n v="99"/>
    <n v="17226"/>
    <n v="0.06"/>
    <n v="16192.439999999999"/>
    <n v="388.61855999999995"/>
    <n v="1033.5600000000013"/>
  </r>
  <r>
    <s v="SAVEA"/>
    <s v="Save-a-lot Markets"/>
    <x v="25"/>
    <x v="0"/>
    <n v="5"/>
    <x v="1"/>
    <n v="10847"/>
    <x v="503"/>
    <d v="2013-09-24T00:00:00"/>
    <x v="451"/>
    <n v="4"/>
    <x v="6"/>
    <n v="60"/>
    <s v="Camembert Pierrot"/>
    <n v="170"/>
    <n v="29"/>
    <n v="4930"/>
    <n v="0.16"/>
    <n v="4141.2"/>
    <n v="120.09479999999999"/>
    <n v="788.80000000000018"/>
  </r>
  <r>
    <s v="FURIB"/>
    <s v="Furia Bacalhau e Frutos do Mar"/>
    <x v="7"/>
    <x v="6"/>
    <n v="4"/>
    <x v="3"/>
    <n v="10491"/>
    <x v="504"/>
    <d v="2013-10-13T00:00:00"/>
    <x v="475"/>
    <n v="2"/>
    <x v="2"/>
    <n v="77"/>
    <s v="Original Frankfurter grüne Soße"/>
    <n v="52"/>
    <n v="92"/>
    <n v="4784"/>
    <n v="0.05"/>
    <n v="4544.8"/>
    <n v="90.896000000000001"/>
    <n v="239.19999999999982"/>
  </r>
  <r>
    <s v="SAVEA"/>
    <s v="Save-a-lot Markets"/>
    <x v="25"/>
    <x v="0"/>
    <n v="6"/>
    <x v="7"/>
    <n v="10510"/>
    <x v="504"/>
    <d v="2013-10-04T00:00:00"/>
    <x v="465"/>
    <n v="1"/>
    <x v="0"/>
    <n v="75"/>
    <s v="Rhönbräu Klosterbier"/>
    <n v="38.75"/>
    <n v="87"/>
    <n v="3371.25"/>
    <n v="0.2"/>
    <n v="2697"/>
    <n v="18.879000000000001"/>
    <n v="674.25"/>
  </r>
  <r>
    <s v="RICSU"/>
    <s v="Richter Supermarkt"/>
    <x v="36"/>
    <x v="12"/>
    <n v="7"/>
    <x v="0"/>
    <n v="10537"/>
    <x v="504"/>
    <d v="2013-10-03T00:00:00"/>
    <x v="473"/>
    <n v="8"/>
    <x v="3"/>
    <n v="58"/>
    <s v="Escargots de Bourgogne"/>
    <n v="66.25"/>
    <n v="90"/>
    <n v="5962.5"/>
    <n v="0.06"/>
    <n v="5604.75"/>
    <n v="173.74725000000001"/>
    <n v="357.75"/>
  </r>
  <r>
    <s v="VAFFE"/>
    <s v="Vaffeljernet"/>
    <x v="47"/>
    <x v="18"/>
    <n v="7"/>
    <x v="0"/>
    <n v="10591"/>
    <x v="504"/>
    <d v="2013-09-28T00:00:00"/>
    <x v="466"/>
    <n v="2"/>
    <x v="2"/>
    <n v="3"/>
    <s v="Aniseed Syrup"/>
    <n v="50"/>
    <n v="66"/>
    <n v="3300"/>
    <n v="0.14000000000000001"/>
    <n v="2838"/>
    <n v="96.492000000000004"/>
    <n v="462"/>
  </r>
  <r>
    <s v="GOURL"/>
    <s v="Gourmet Lanchonetes"/>
    <x v="55"/>
    <x v="7"/>
    <n v="6"/>
    <x v="7"/>
    <n v="10790"/>
    <x v="504"/>
    <d v="2013-09-27T00:00:00"/>
    <x v="459"/>
    <n v="5"/>
    <x v="4"/>
    <n v="56"/>
    <s v="Gnocchi di nonna Alice"/>
    <n v="190"/>
    <n v="7"/>
    <n v="1330"/>
    <n v="0.16"/>
    <n v="1117.2"/>
    <n v="10.054800000000002"/>
    <n v="212.79999999999995"/>
  </r>
  <r>
    <s v="SANTG"/>
    <s v="Santé Gourmet"/>
    <x v="29"/>
    <x v="13"/>
    <n v="3"/>
    <x v="6"/>
    <n v="10831"/>
    <x v="504"/>
    <d v="2013-09-29T00:00:00"/>
    <x v="466"/>
    <n v="3"/>
    <x v="1"/>
    <n v="19"/>
    <s v="Teatime Chocolate Biscuits"/>
    <n v="46"/>
    <n v="37"/>
    <n v="1702"/>
    <n v="0.04"/>
    <n v="1633.9199999999998"/>
    <n v="42.481919999999995"/>
    <n v="68.080000000000155"/>
  </r>
  <r>
    <s v="ANTON"/>
    <s v="Antonio Moreno Taquería"/>
    <x v="4"/>
    <x v="3"/>
    <n v="3"/>
    <x v="6"/>
    <n v="10856"/>
    <x v="504"/>
    <d v="2013-09-27T00:00:00"/>
    <x v="458"/>
    <n v="1"/>
    <x v="0"/>
    <n v="2"/>
    <s v="Chang"/>
    <n v="95"/>
    <n v="62"/>
    <n v="5890"/>
    <n v="0.02"/>
    <n v="5772.2"/>
    <n v="178.93819999999999"/>
    <n v="117.80000000000018"/>
  </r>
  <r>
    <s v="GREAL"/>
    <s v="Great Lakes Food Market"/>
    <x v="33"/>
    <x v="0"/>
    <n v="4"/>
    <x v="3"/>
    <n v="10589"/>
    <x v="505"/>
    <d v="2013-10-04T00:00:00"/>
    <x v="461"/>
    <n v="1"/>
    <x v="0"/>
    <n v="35"/>
    <s v="Steeleye Stout"/>
    <n v="90"/>
    <n v="43"/>
    <n v="3870"/>
    <n v="0.12"/>
    <n v="3405.6"/>
    <n v="17.027999999999999"/>
    <n v="464.40000000000009"/>
  </r>
  <r>
    <s v="RANCH"/>
    <s v="Rancho grande"/>
    <x v="30"/>
    <x v="14"/>
    <n v="5"/>
    <x v="1"/>
    <n v="10716"/>
    <x v="505"/>
    <d v="2013-10-15T00:00:00"/>
    <x v="469"/>
    <n v="3"/>
    <x v="1"/>
    <n v="21"/>
    <s v="Sir Rodney's Scones"/>
    <n v="50"/>
    <n v="76"/>
    <n v="3800"/>
    <n v="0.12"/>
    <n v="3344"/>
    <n v="3.3439999999999999"/>
    <n v="456"/>
  </r>
  <r>
    <s v="LAMAI"/>
    <s v="La maison d'Asie"/>
    <x v="18"/>
    <x v="1"/>
    <n v="6"/>
    <x v="7"/>
    <n v="10500"/>
    <x v="506"/>
    <d v="2013-09-30T00:00:00"/>
    <x v="459"/>
    <n v="7"/>
    <x v="5"/>
    <n v="28"/>
    <s v="Rössle Sauerkraut"/>
    <n v="228"/>
    <n v="100"/>
    <n v="22800"/>
    <n v="-0.03"/>
    <n v="23484"/>
    <n v="140.904"/>
    <n v="-684"/>
  </r>
  <r>
    <s v="FRANK"/>
    <s v="Messaoui Père &amp; Fils"/>
    <x v="15"/>
    <x v="8"/>
    <n v="4"/>
    <x v="3"/>
    <n v="10623"/>
    <x v="506"/>
    <d v="2013-09-30T00:00:00"/>
    <x v="464"/>
    <n v="3"/>
    <x v="1"/>
    <n v="19"/>
    <s v="Teatime Chocolate Biscuits"/>
    <n v="46"/>
    <n v="41"/>
    <n v="1886"/>
    <n v="0.08"/>
    <n v="1735.1200000000001"/>
    <n v="3.4702400000000004"/>
    <n v="150.87999999999988"/>
  </r>
  <r>
    <s v="SAVEA"/>
    <s v="Save-a-lot Markets"/>
    <x v="25"/>
    <x v="0"/>
    <n v="1"/>
    <x v="2"/>
    <n v="10657"/>
    <x v="506"/>
    <d v="2013-10-10T00:00:00"/>
    <x v="470"/>
    <n v="5"/>
    <x v="4"/>
    <n v="56"/>
    <s v="Gnocchi di nonna Alice"/>
    <n v="190"/>
    <n v="73"/>
    <n v="13870"/>
    <n v="0.04"/>
    <n v="13315.199999999999"/>
    <n v="226.35839999999999"/>
    <n v="554.80000000000109"/>
  </r>
  <r>
    <s v="TRAIH"/>
    <s v="Trail's Head Gourmet Provisioners"/>
    <x v="43"/>
    <x v="0"/>
    <n v="6"/>
    <x v="7"/>
    <n v="10822"/>
    <x v="506"/>
    <d v="2013-10-12T00:00:00"/>
    <x v="474"/>
    <n v="1"/>
    <x v="0"/>
    <n v="70"/>
    <s v="Outback Lager"/>
    <n v="75"/>
    <n v="51"/>
    <n v="3825"/>
    <n v="7.0000000000000007E-2"/>
    <n v="3557.2499999999995"/>
    <n v="42.686999999999991"/>
    <n v="267.75000000000045"/>
  </r>
  <r>
    <s v="GALED"/>
    <s v="Galería del gastrónomo"/>
    <x v="42"/>
    <x v="17"/>
    <n v="7"/>
    <x v="0"/>
    <n v="10928"/>
    <x v="506"/>
    <d v="2013-09-29T00:00:00"/>
    <x v="464"/>
    <n v="3"/>
    <x v="1"/>
    <n v="47"/>
    <s v="Zaanse koeken"/>
    <n v="47.5"/>
    <n v="95"/>
    <n v="4512.5"/>
    <n v="0.14000000000000001"/>
    <n v="3880.75"/>
    <n v="77.614999999999995"/>
    <n v="631.75"/>
  </r>
  <r>
    <s v="FURIB"/>
    <s v="Furia Bacalhau e Frutos do Mar"/>
    <x v="7"/>
    <x v="6"/>
    <n v="4"/>
    <x v="3"/>
    <n v="10491"/>
    <x v="507"/>
    <d v="2013-10-07T00:00:00"/>
    <x v="467"/>
    <n v="2"/>
    <x v="2"/>
    <n v="44"/>
    <s v="Gula Malacca"/>
    <n v="77.5"/>
    <n v="55"/>
    <n v="4262.5"/>
    <n v="0.19"/>
    <n v="3452.625"/>
    <n v="0"/>
    <n v="809.875"/>
  </r>
  <r>
    <s v="QUEEN"/>
    <s v="Queen Cozinha"/>
    <x v="14"/>
    <x v="7"/>
    <n v="6"/>
    <x v="7"/>
    <n v="10637"/>
    <x v="507"/>
    <d v="2013-10-07T00:00:00"/>
    <x v="476"/>
    <n v="4"/>
    <x v="6"/>
    <n v="11"/>
    <s v="Queso Cabrales"/>
    <n v="105"/>
    <n v="22"/>
    <n v="2310"/>
    <n v="0.03"/>
    <n v="2240.6999999999998"/>
    <n v="22.407"/>
    <n v="69.300000000000182"/>
  </r>
  <r>
    <s v="ALFKI"/>
    <s v="Al Walad"/>
    <x v="44"/>
    <x v="8"/>
    <n v="5"/>
    <x v="1"/>
    <n v="10702"/>
    <x v="507"/>
    <d v="2013-10-17T00:00:00"/>
    <x v="477"/>
    <n v="2"/>
    <x v="2"/>
    <n v="3"/>
    <s v="Aniseed Syrup"/>
    <n v="50"/>
    <n v="78"/>
    <n v="3900"/>
    <n v="0.15"/>
    <n v="3315"/>
    <n v="79.56"/>
    <n v="585"/>
  </r>
  <r>
    <s v="THEBI"/>
    <s v="The Big Cheese"/>
    <x v="37"/>
    <x v="0"/>
    <n v="1"/>
    <x v="2"/>
    <n v="10805"/>
    <x v="507"/>
    <d v="2013-10-12T00:00:00"/>
    <x v="478"/>
    <n v="1"/>
    <x v="0"/>
    <n v="34"/>
    <s v="Sasquatch Ale"/>
    <n v="70"/>
    <n v="71"/>
    <n v="4970"/>
    <n v="0"/>
    <n v="4970"/>
    <n v="29.82"/>
    <n v="0"/>
  </r>
  <r>
    <s v="KOENE"/>
    <s v="Belaid SAS"/>
    <x v="15"/>
    <x v="8"/>
    <n v="3"/>
    <x v="6"/>
    <n v="10817"/>
    <x v="507"/>
    <d v="2013-10-07T00:00:00"/>
    <x v="479"/>
    <n v="3"/>
    <x v="1"/>
    <n v="62"/>
    <s v="Tarte au sucre"/>
    <n v="246.5"/>
    <n v="62"/>
    <n v="15283"/>
    <n v="0.2"/>
    <n v="12226.400000000001"/>
    <n v="281.2072"/>
    <n v="3056.5999999999985"/>
  </r>
  <r>
    <s v="WILMK"/>
    <s v="Wilman Kala"/>
    <x v="52"/>
    <x v="16"/>
    <n v="3"/>
    <x v="6"/>
    <n v="10879"/>
    <x v="507"/>
    <d v="2013-09-29T00:00:00"/>
    <x v="479"/>
    <n v="2"/>
    <x v="2"/>
    <n v="65"/>
    <s v="Louisiana Fiery Hot Pepper Sauce"/>
    <n v="105.25"/>
    <n v="55"/>
    <n v="5788.75"/>
    <n v="0.09"/>
    <n v="5267.7624999999998"/>
    <n v="142.22958750000001"/>
    <n v="520.98750000000018"/>
  </r>
  <r>
    <s v="QUEEN"/>
    <s v="Queen Cozinha"/>
    <x v="14"/>
    <x v="7"/>
    <n v="5"/>
    <x v="1"/>
    <n v="10913"/>
    <x v="507"/>
    <d v="2013-10-01T00:00:00"/>
    <x v="461"/>
    <n v="8"/>
    <x v="3"/>
    <n v="58"/>
    <s v="Escargots de Bourgogne"/>
    <n v="66.25"/>
    <n v="89"/>
    <n v="5896.25"/>
    <n v="-0.01"/>
    <n v="5955.2124999999996"/>
    <n v="125.0594625"/>
    <n v="-58.962499999999636"/>
  </r>
  <r>
    <s v="WHITC"/>
    <s v="White Clover Markets"/>
    <x v="0"/>
    <x v="0"/>
    <n v="7"/>
    <x v="0"/>
    <n v="10469"/>
    <x v="508"/>
    <d v="2013-10-17T00:00:00"/>
    <x v="480"/>
    <n v="1"/>
    <x v="0"/>
    <n v="2"/>
    <s v="Chang"/>
    <n v="76"/>
    <n v="26"/>
    <n v="1976"/>
    <n v="7.0000000000000007E-2"/>
    <n v="1837.6799999999998"/>
    <n v="29.402879999999996"/>
    <n v="138.32000000000016"/>
  </r>
  <r>
    <s v="LEHMS"/>
    <s v="El Khartouri SA"/>
    <x v="20"/>
    <x v="8"/>
    <n v="8"/>
    <x v="8"/>
    <n v="10497"/>
    <x v="508"/>
    <d v="2013-10-13T00:00:00"/>
    <x v="481"/>
    <n v="4"/>
    <x v="6"/>
    <n v="72"/>
    <s v="Mozzarella di Giovanni"/>
    <n v="139"/>
    <n v="13"/>
    <n v="1807"/>
    <n v="-0.01"/>
    <n v="1825.07"/>
    <n v="16.425630000000002"/>
    <n v="-18.069999999999936"/>
  </r>
  <r>
    <s v="KOENE"/>
    <s v="Belaid SAS"/>
    <x v="15"/>
    <x v="8"/>
    <n v="7"/>
    <x v="0"/>
    <n v="10630"/>
    <x v="508"/>
    <d v="2013-10-06T00:00:00"/>
    <x v="467"/>
    <n v="6"/>
    <x v="7"/>
    <n v="55"/>
    <s v="Pâté chinois"/>
    <n v="120"/>
    <n v="76"/>
    <n v="9120"/>
    <n v="0.05"/>
    <n v="8664"/>
    <n v="294.57600000000002"/>
    <n v="456"/>
  </r>
  <r>
    <s v="GREAL"/>
    <s v="Great Lakes Food Market"/>
    <x v="33"/>
    <x v="0"/>
    <n v="5"/>
    <x v="1"/>
    <n v="10816"/>
    <x v="508"/>
    <d v="2013-10-02T00:00:00"/>
    <x v="463"/>
    <n v="3"/>
    <x v="1"/>
    <n v="62"/>
    <s v="Tarte au sucre"/>
    <n v="246.5"/>
    <n v="20"/>
    <n v="4930"/>
    <n v="0.06"/>
    <n v="4634.2"/>
    <n v="4.6341999999999999"/>
    <n v="295.80000000000018"/>
  </r>
  <r>
    <s v="SUPRD"/>
    <s v="Suprêmes délices"/>
    <x v="5"/>
    <x v="4"/>
    <n v="9"/>
    <x v="4"/>
    <n v="10841"/>
    <x v="508"/>
    <d v="2013-10-15T00:00:00"/>
    <x v="471"/>
    <n v="5"/>
    <x v="4"/>
    <n v="56"/>
    <s v="Gnocchi di nonna Alice"/>
    <n v="190"/>
    <n v="19"/>
    <n v="3610"/>
    <n v="-0.03"/>
    <n v="3718.3"/>
    <n v="104.11240000000001"/>
    <n v="-108.30000000000018"/>
  </r>
  <r>
    <s v="LACOR"/>
    <s v="La corne d'abondance"/>
    <x v="62"/>
    <x v="1"/>
    <n v="1"/>
    <x v="2"/>
    <n v="10858"/>
    <x v="508"/>
    <d v="2013-10-16T00:00:00"/>
    <x v="474"/>
    <n v="3"/>
    <x v="1"/>
    <n v="27"/>
    <s v="Schoggi Schokolade"/>
    <n v="219.5"/>
    <n v="1"/>
    <n v="219.5"/>
    <n v="0.2"/>
    <n v="175.60000000000002"/>
    <n v="2.1072000000000002"/>
    <n v="43.899999999999977"/>
  </r>
  <r>
    <s v="FRANK"/>
    <s v="Messaoui Père &amp; Fils"/>
    <x v="15"/>
    <x v="8"/>
    <n v="7"/>
    <x v="0"/>
    <n v="10717"/>
    <x v="509"/>
    <d v="2013-10-20T00:00:00"/>
    <x v="480"/>
    <n v="6"/>
    <x v="7"/>
    <n v="54"/>
    <s v="Tourtière"/>
    <n v="37.25"/>
    <n v="30"/>
    <n v="1117.5"/>
    <n v="0.17"/>
    <n v="927.52499999999998"/>
    <n v="23.188124999999999"/>
    <n v="189.97500000000002"/>
  </r>
  <r>
    <s v="WILMK"/>
    <s v="Wilman Kala"/>
    <x v="52"/>
    <x v="16"/>
    <n v="7"/>
    <x v="0"/>
    <n v="10910"/>
    <x v="509"/>
    <d v="2013-10-02T00:00:00"/>
    <x v="472"/>
    <n v="2"/>
    <x v="2"/>
    <n v="61"/>
    <s v="Sirop d'érable"/>
    <n v="142.5"/>
    <n v="62"/>
    <n v="8835"/>
    <n v="0.11"/>
    <n v="7863.1500000000005"/>
    <n v="70.768350000000012"/>
    <n v="971.84999999999945"/>
  </r>
  <r>
    <s v="MAISD"/>
    <s v="Maison Dewey"/>
    <x v="34"/>
    <x v="4"/>
    <n v="9"/>
    <x v="4"/>
    <n v="10529"/>
    <x v="510"/>
    <d v="2013-10-04T00:00:00"/>
    <x v="467"/>
    <n v="3"/>
    <x v="1"/>
    <n v="68"/>
    <s v="Scottish Longbreads"/>
    <n v="62.5"/>
    <n v="45"/>
    <n v="2812.5"/>
    <n v="0.06"/>
    <n v="2643.75"/>
    <n v="42.3"/>
    <n v="168.75"/>
  </r>
  <r>
    <s v="TRAIH"/>
    <s v="Trail's Head Gourmet Provisioners"/>
    <x v="43"/>
    <x v="0"/>
    <n v="5"/>
    <x v="1"/>
    <n v="10574"/>
    <x v="510"/>
    <d v="2013-10-19T00:00:00"/>
    <x v="482"/>
    <n v="8"/>
    <x v="3"/>
    <n v="40"/>
    <s v="Boston Crab Meat"/>
    <n v="92"/>
    <n v="100"/>
    <n v="9200"/>
    <n v="0.1"/>
    <n v="8280"/>
    <n v="240.12"/>
    <n v="920"/>
  </r>
  <r>
    <s v="OTTIK"/>
    <s v="Exotic Products"/>
    <x v="20"/>
    <x v="8"/>
    <n v="5"/>
    <x v="1"/>
    <n v="10580"/>
    <x v="511"/>
    <d v="2013-10-18T00:00:00"/>
    <x v="483"/>
    <n v="8"/>
    <x v="3"/>
    <n v="41"/>
    <s v="Jack's New England Clam Chowder"/>
    <n v="48.25"/>
    <n v="55"/>
    <n v="2653.75"/>
    <n v="0.15"/>
    <n v="2255.6875"/>
    <n v="74.437687499999996"/>
    <n v="398.0625"/>
  </r>
  <r>
    <s v="KOENE"/>
    <s v="Belaid SAS"/>
    <x v="15"/>
    <x v="8"/>
    <n v="7"/>
    <x v="0"/>
    <n v="10718"/>
    <x v="511"/>
    <d v="2013-10-15T00:00:00"/>
    <x v="475"/>
    <n v="4"/>
    <x v="6"/>
    <n v="12"/>
    <s v="Queso Manchego La Pastora"/>
    <n v="190"/>
    <n v="95"/>
    <n v="18050"/>
    <n v="0.12"/>
    <n v="15884"/>
    <n v="0"/>
    <n v="2166"/>
  </r>
  <r>
    <s v="SPECD"/>
    <s v="Spécialités du monde"/>
    <x v="58"/>
    <x v="1"/>
    <n v="1"/>
    <x v="2"/>
    <n v="10738"/>
    <x v="511"/>
    <d v="2013-10-15T00:00:00"/>
    <x v="481"/>
    <n v="3"/>
    <x v="1"/>
    <n v="16"/>
    <s v="Pavlova"/>
    <n v="87.25"/>
    <n v="33"/>
    <n v="2879.25"/>
    <n v="0"/>
    <n v="2879.25"/>
    <n v="80.619"/>
    <n v="0"/>
  </r>
  <r>
    <s v="QUEDE"/>
    <s v="Que Delícia"/>
    <x v="11"/>
    <x v="7"/>
    <n v="6"/>
    <x v="7"/>
    <n v="10794"/>
    <x v="511"/>
    <d v="2013-10-18T00:00:00"/>
    <x v="477"/>
    <n v="6"/>
    <x v="7"/>
    <n v="54"/>
    <s v="Tourtière"/>
    <n v="37.25"/>
    <n v="92"/>
    <n v="3427"/>
    <n v="0.02"/>
    <n v="3358.46"/>
    <n v="43.659980000000004"/>
    <n v="68.539999999999964"/>
  </r>
  <r>
    <s v="LONEP"/>
    <s v="Lonesome Pine Restaurant"/>
    <x v="37"/>
    <x v="0"/>
    <n v="6"/>
    <x v="7"/>
    <n v="10867"/>
    <x v="511"/>
    <d v="2013-10-11T00:00:00"/>
    <x v="469"/>
    <n v="6"/>
    <x v="7"/>
    <n v="53"/>
    <s v="Perth Pasties"/>
    <n v="164"/>
    <n v="99"/>
    <n v="16236"/>
    <n v="0.01"/>
    <n v="16073.64"/>
    <n v="369.69371999999998"/>
    <n v="162.36000000000058"/>
  </r>
  <r>
    <s v="CHOPS"/>
    <s v="Chop-suey Chinese"/>
    <x v="28"/>
    <x v="12"/>
    <n v="6"/>
    <x v="7"/>
    <n v="10519"/>
    <x v="512"/>
    <d v="2013-10-14T00:00:00"/>
    <x v="482"/>
    <n v="4"/>
    <x v="6"/>
    <n v="60"/>
    <s v="Camembert Pierrot"/>
    <n v="170"/>
    <n v="64"/>
    <n v="10880"/>
    <n v="0.19"/>
    <n v="8812.8000000000011"/>
    <n v="282.00960000000003"/>
    <n v="2067.1999999999989"/>
  </r>
  <r>
    <s v="BLONP"/>
    <s v="Blondel père et fils"/>
    <x v="40"/>
    <x v="1"/>
    <n v="6"/>
    <x v="7"/>
    <n v="10559"/>
    <x v="512"/>
    <d v="2013-10-23T00:00:00"/>
    <x v="484"/>
    <n v="8"/>
    <x v="3"/>
    <n v="41"/>
    <s v="Jack's New England Clam Chowder"/>
    <n v="48.25"/>
    <n v="96"/>
    <n v="4632"/>
    <n v="0.15"/>
    <n v="3937.2"/>
    <n v="15.748799999999999"/>
    <n v="694.80000000000018"/>
  </r>
  <r>
    <s v="BERGS"/>
    <s v="Berglunds snabbköp"/>
    <x v="31"/>
    <x v="15"/>
    <n v="3"/>
    <x v="6"/>
    <n v="10572"/>
    <x v="512"/>
    <d v="2013-10-07T00:00:00"/>
    <x v="467"/>
    <n v="3"/>
    <x v="1"/>
    <n v="16"/>
    <s v="Pavlova"/>
    <n v="87.25"/>
    <n v="78"/>
    <n v="6805.5"/>
    <n v="7.0000000000000007E-2"/>
    <n v="6329.1149999999998"/>
    <n v="196.20256499999999"/>
    <n v="476.38500000000022"/>
  </r>
  <r>
    <s v="OTTIK"/>
    <s v="Exotic Products"/>
    <x v="20"/>
    <x v="8"/>
    <n v="5"/>
    <x v="1"/>
    <n v="10580"/>
    <x v="512"/>
    <d v="2013-10-16T00:00:00"/>
    <x v="481"/>
    <n v="7"/>
    <x v="5"/>
    <n v="14"/>
    <s v="Tofu"/>
    <n v="116.25"/>
    <n v="4"/>
    <n v="465"/>
    <n v="0.08"/>
    <n v="427.8"/>
    <n v="7.2726000000000006"/>
    <n v="37.199999999999989"/>
  </r>
  <r>
    <s v="WHITC"/>
    <s v="White Clover Markets"/>
    <x v="0"/>
    <x v="0"/>
    <n v="5"/>
    <x v="1"/>
    <n v="10740"/>
    <x v="512"/>
    <d v="2013-10-13T00:00:00"/>
    <x v="481"/>
    <n v="5"/>
    <x v="4"/>
    <n v="56"/>
    <s v="Gnocchi di nonna Alice"/>
    <n v="190"/>
    <n v="60"/>
    <n v="11400"/>
    <n v="0.15"/>
    <n v="9690"/>
    <n v="48.45"/>
    <n v="1710"/>
  </r>
  <r>
    <s v="ERNSH"/>
    <s v="Ernst Handel"/>
    <x v="26"/>
    <x v="9"/>
    <n v="7"/>
    <x v="0"/>
    <n v="10773"/>
    <x v="512"/>
    <d v="2013-10-03T00:00:00"/>
    <x v="463"/>
    <n v="1"/>
    <x v="0"/>
    <n v="75"/>
    <s v="Rhönbräu Klosterbier"/>
    <n v="38.75"/>
    <n v="45"/>
    <n v="1743.75"/>
    <n v="0.06"/>
    <n v="1639.125"/>
    <n v="18.030374999999999"/>
    <n v="104.625"/>
  </r>
  <r>
    <s v="ANATR"/>
    <s v="Ana Trujillo Emparedados y helados"/>
    <x v="4"/>
    <x v="3"/>
    <n v="5"/>
    <x v="1"/>
    <n v="10926"/>
    <x v="512"/>
    <d v="2013-10-18T00:00:00"/>
    <x v="485"/>
    <n v="4"/>
    <x v="6"/>
    <n v="11"/>
    <s v="Queso Cabrales"/>
    <n v="105"/>
    <n v="60"/>
    <n v="6300"/>
    <n v="0.12"/>
    <n v="5544"/>
    <n v="88.703999999999994"/>
    <n v="756"/>
  </r>
  <r>
    <s v="BERGS"/>
    <s v="Berglunds snabbköp"/>
    <x v="31"/>
    <x v="15"/>
    <n v="7"/>
    <x v="0"/>
    <n v="10626"/>
    <x v="513"/>
    <d v="2013-10-18T00:00:00"/>
    <x v="486"/>
    <n v="6"/>
    <x v="7"/>
    <n v="53"/>
    <s v="Perth Pasties"/>
    <n v="164"/>
    <n v="86"/>
    <n v="14104"/>
    <n v="0.08"/>
    <n v="12975.68"/>
    <n v="103.80544"/>
    <n v="1128.3199999999997"/>
  </r>
  <r>
    <s v="ERNSH"/>
    <s v="Ernst Handel"/>
    <x v="26"/>
    <x v="9"/>
    <n v="7"/>
    <x v="0"/>
    <n v="10773"/>
    <x v="513"/>
    <d v="2013-10-24T00:00:00"/>
    <x v="487"/>
    <n v="6"/>
    <x v="7"/>
    <n v="17"/>
    <s v="Alice Mutton"/>
    <n v="195"/>
    <n v="68"/>
    <n v="13260"/>
    <n v="0.1"/>
    <n v="11934"/>
    <n v="95.471999999999994"/>
    <n v="1326"/>
  </r>
  <r>
    <s v="OTTIK"/>
    <s v="Exotic Products"/>
    <x v="20"/>
    <x v="8"/>
    <n v="6"/>
    <x v="7"/>
    <n v="10833"/>
    <x v="513"/>
    <d v="2013-10-09T00:00:00"/>
    <x v="467"/>
    <n v="4"/>
    <x v="6"/>
    <n v="31"/>
    <s v="Gorgonzola Telino"/>
    <n v="62.5"/>
    <n v="85"/>
    <n v="5312.5"/>
    <n v="0.17"/>
    <n v="4409.375"/>
    <n v="79.368750000000006"/>
    <n v="903.125"/>
  </r>
  <r>
    <s v="QUICK"/>
    <s v="Bensaïd SA"/>
    <x v="27"/>
    <x v="8"/>
    <n v="5"/>
    <x v="1"/>
    <n v="10658"/>
    <x v="514"/>
    <d v="2013-10-19T00:00:00"/>
    <x v="486"/>
    <n v="4"/>
    <x v="6"/>
    <n v="60"/>
    <s v="Camembert Pierrot"/>
    <n v="170"/>
    <n v="50"/>
    <n v="8500"/>
    <n v="0.01"/>
    <n v="8415"/>
    <n v="117.81"/>
    <n v="85"/>
  </r>
  <r>
    <s v="CACTU"/>
    <s v="Cactus Comidas para llevar"/>
    <x v="30"/>
    <x v="14"/>
    <n v="2"/>
    <x v="5"/>
    <n v="10782"/>
    <x v="514"/>
    <d v="2013-10-09T00:00:00"/>
    <x v="476"/>
    <n v="4"/>
    <x v="6"/>
    <n v="31"/>
    <s v="Gorgonzola Telino"/>
    <n v="62.5"/>
    <n v="72"/>
    <n v="4500"/>
    <n v="0.14000000000000001"/>
    <n v="3870"/>
    <n v="38.700000000000003"/>
    <n v="630"/>
  </r>
  <r>
    <s v="CONSH"/>
    <s v="Consolidated Holdings"/>
    <x v="2"/>
    <x v="2"/>
    <n v="8"/>
    <x v="8"/>
    <n v="10848"/>
    <x v="514"/>
    <d v="2013-10-22T00:00:00"/>
    <x v="482"/>
    <n v="2"/>
    <x v="2"/>
    <n v="5"/>
    <s v="Chef Anton's Gumbo Mix"/>
    <n v="106.75"/>
    <n v="38"/>
    <n v="4056.5"/>
    <n v="0"/>
    <n v="4056.5"/>
    <n v="12.169499999999999"/>
    <n v="0"/>
  </r>
  <r>
    <s v="QUEDE"/>
    <s v="Que Delícia"/>
    <x v="11"/>
    <x v="7"/>
    <n v="7"/>
    <x v="0"/>
    <n v="10587"/>
    <x v="515"/>
    <d v="2013-10-18T00:00:00"/>
    <x v="477"/>
    <n v="2"/>
    <x v="2"/>
    <n v="77"/>
    <s v="Original Frankfurter grüne Soße"/>
    <n v="65"/>
    <n v="3"/>
    <n v="195"/>
    <n v="0.08"/>
    <n v="179.4"/>
    <n v="1.9734"/>
    <n v="15.599999999999994"/>
  </r>
  <r>
    <s v="BERGS"/>
    <s v="Berglunds snabbköp"/>
    <x v="31"/>
    <x v="15"/>
    <n v="9"/>
    <x v="4"/>
    <n v="10654"/>
    <x v="515"/>
    <d v="2013-10-25T00:00:00"/>
    <x v="484"/>
    <n v="6"/>
    <x v="7"/>
    <n v="54"/>
    <s v="Tourtière"/>
    <n v="37.25"/>
    <n v="100"/>
    <n v="3725"/>
    <n v="0.08"/>
    <n v="3427"/>
    <n v="65.113"/>
    <n v="298"/>
  </r>
  <r>
    <s v="BLAUS"/>
    <s v="Les Douceurs du Maghreb"/>
    <x v="22"/>
    <x v="8"/>
    <n v="4"/>
    <x v="3"/>
    <n v="10614"/>
    <x v="516"/>
    <d v="2013-10-17T00:00:00"/>
    <x v="480"/>
    <n v="1"/>
    <x v="0"/>
    <n v="39"/>
    <s v="Chartreuse verte"/>
    <n v="90"/>
    <n v="60"/>
    <n v="5400"/>
    <n v="0.04"/>
    <n v="5184"/>
    <n v="25.92"/>
    <n v="216"/>
  </r>
  <r>
    <s v="TRAIH"/>
    <s v="Trail's Head Gourmet Provisioners"/>
    <x v="43"/>
    <x v="0"/>
    <n v="6"/>
    <x v="7"/>
    <n v="10822"/>
    <x v="516"/>
    <d v="2013-10-17T00:00:00"/>
    <x v="469"/>
    <n v="3"/>
    <x v="1"/>
    <n v="62"/>
    <s v="Tarte au sucre"/>
    <n v="246.5"/>
    <n v="81"/>
    <n v="19966.5"/>
    <n v="0.12"/>
    <n v="17570.52"/>
    <n v="0"/>
    <n v="2395.9799999999996"/>
  </r>
  <r>
    <s v="MAISD"/>
    <s v="Maison Dewey"/>
    <x v="34"/>
    <x v="4"/>
    <n v="9"/>
    <x v="4"/>
    <n v="10649"/>
    <x v="517"/>
    <d v="2013-10-10T00:00:00"/>
    <x v="469"/>
    <n v="4"/>
    <x v="6"/>
    <n v="72"/>
    <s v="Mozzarella di Giovanni"/>
    <n v="174"/>
    <n v="29"/>
    <n v="5046"/>
    <n v="0.05"/>
    <n v="4793.7"/>
    <n v="91.080300000000008"/>
    <n v="252.30000000000018"/>
  </r>
  <r>
    <s v="RICSU"/>
    <s v="Richter Supermarkt"/>
    <x v="36"/>
    <x v="12"/>
    <n v="8"/>
    <x v="8"/>
    <n v="10666"/>
    <x v="517"/>
    <d v="2013-10-12T00:00:00"/>
    <x v="470"/>
    <n v="2"/>
    <x v="2"/>
    <n v="65"/>
    <s v="Louisiana Fiery Hot Pepper Sauce"/>
    <n v="105.25"/>
    <n v="34"/>
    <n v="3578.5"/>
    <n v="0.1"/>
    <n v="3220.65"/>
    <n v="96.619500000000002"/>
    <n v="357.84999999999991"/>
  </r>
  <r>
    <s v="RATTC"/>
    <s v="Rattlesnake Canyon Grocery"/>
    <x v="9"/>
    <x v="0"/>
    <n v="3"/>
    <x v="6"/>
    <n v="10479"/>
    <x v="518"/>
    <d v="2013-10-14T00:00:00"/>
    <x v="478"/>
    <n v="4"/>
    <x v="6"/>
    <n v="59"/>
    <s v="Raclette Courdavault"/>
    <n v="220"/>
    <n v="83"/>
    <n v="18260"/>
    <n v="0.02"/>
    <n v="17894.8"/>
    <n v="447.37"/>
    <n v="365.20000000000073"/>
  </r>
  <r>
    <s v="RICSU"/>
    <s v="Richter Supermarkt"/>
    <x v="36"/>
    <x v="12"/>
    <n v="7"/>
    <x v="0"/>
    <n v="10537"/>
    <x v="518"/>
    <d v="2013-10-11T00:00:00"/>
    <x v="465"/>
    <n v="7"/>
    <x v="5"/>
    <n v="51"/>
    <s v="Manjimup Dried Apples"/>
    <n v="265"/>
    <n v="74"/>
    <n v="19610"/>
    <n v="0.16"/>
    <n v="16472.399999999998"/>
    <n v="115.30679999999998"/>
    <n v="3137.6000000000022"/>
  </r>
  <r>
    <s v="BERGS"/>
    <s v="Berglunds snabbköp"/>
    <x v="31"/>
    <x v="15"/>
    <n v="3"/>
    <x v="6"/>
    <n v="10778"/>
    <x v="518"/>
    <d v="2013-10-16T00:00:00"/>
    <x v="475"/>
    <n v="8"/>
    <x v="3"/>
    <n v="41"/>
    <s v="Jack's New England Clam Chowder"/>
    <n v="48.25"/>
    <n v="92"/>
    <n v="4439"/>
    <n v="0.03"/>
    <n v="4305.83"/>
    <n v="150.70405"/>
    <n v="133.17000000000007"/>
  </r>
  <r>
    <s v="LAMAI"/>
    <s v="La maison d'Asie"/>
    <x v="18"/>
    <x v="1"/>
    <n v="8"/>
    <x v="8"/>
    <n v="10923"/>
    <x v="518"/>
    <d v="2013-10-20T00:00:00"/>
    <x v="477"/>
    <n v="1"/>
    <x v="0"/>
    <n v="43"/>
    <s v="Ipoh Coffee"/>
    <n v="230"/>
    <n v="13"/>
    <n v="2990"/>
    <n v="0.01"/>
    <n v="2960.1"/>
    <n v="97.683300000000003"/>
    <n v="29.900000000000091"/>
  </r>
  <r>
    <s v="LINOD"/>
    <s v="LINO-Delicateses"/>
    <x v="13"/>
    <x v="5"/>
    <n v="5"/>
    <x v="1"/>
    <n v="10485"/>
    <x v="519"/>
    <d v="2013-10-29T00:00:00"/>
    <x v="488"/>
    <n v="1"/>
    <x v="0"/>
    <n v="2"/>
    <s v="Chang"/>
    <n v="76"/>
    <n v="51"/>
    <n v="3876"/>
    <n v="0.16"/>
    <n v="3255.8399999999997"/>
    <n v="65.116799999999998"/>
    <n v="620.16000000000031"/>
  </r>
  <r>
    <s v="HILAA"/>
    <s v="HILARIÓN-Abastos"/>
    <x v="6"/>
    <x v="5"/>
    <n v="7"/>
    <x v="0"/>
    <n v="10486"/>
    <x v="519"/>
    <d v="2013-10-18T00:00:00"/>
    <x v="482"/>
    <n v="4"/>
    <x v="6"/>
    <n v="11"/>
    <s v="Queso Cabrales"/>
    <n v="84"/>
    <n v="84"/>
    <n v="7056"/>
    <n v="0.19"/>
    <n v="5715.3600000000006"/>
    <n v="5.7153600000000004"/>
    <n v="1340.6399999999994"/>
  </r>
  <r>
    <s v="WELLI"/>
    <s v="Wellington Importadora"/>
    <x v="46"/>
    <x v="7"/>
    <n v="8"/>
    <x v="8"/>
    <n v="10585"/>
    <x v="520"/>
    <d v="2013-10-21T00:00:00"/>
    <x v="487"/>
    <n v="3"/>
    <x v="1"/>
    <n v="47"/>
    <s v="Zaanse koeken"/>
    <n v="47.5"/>
    <n v="41"/>
    <n v="1947.5"/>
    <n v="0.05"/>
    <n v="1850.125"/>
    <n v="35.152374999999999"/>
    <n v="97.375"/>
  </r>
  <r>
    <s v="DUMON"/>
    <s v="Du monde entier"/>
    <x v="50"/>
    <x v="1"/>
    <n v="8"/>
    <x v="8"/>
    <n v="10609"/>
    <x v="520"/>
    <d v="2013-10-25T00:00:00"/>
    <x v="480"/>
    <n v="3"/>
    <x v="1"/>
    <n v="21"/>
    <s v="Sir Rodney's Scones"/>
    <n v="50"/>
    <n v="60"/>
    <n v="3000"/>
    <n v="0.1"/>
    <n v="2700"/>
    <n v="43.2"/>
    <n v="300"/>
  </r>
  <r>
    <s v="LINOD"/>
    <s v="LINO-Delicateses"/>
    <x v="13"/>
    <x v="5"/>
    <n v="3"/>
    <x v="6"/>
    <n v="10697"/>
    <x v="520"/>
    <d v="2013-10-14T00:00:00"/>
    <x v="486"/>
    <n v="8"/>
    <x v="3"/>
    <n v="58"/>
    <s v="Escargots de Bourgogne"/>
    <n v="66.25"/>
    <n v="11"/>
    <n v="728.75"/>
    <n v="0.15"/>
    <n v="619.4375"/>
    <n v="1.8583125"/>
    <n v="109.3125"/>
  </r>
  <r>
    <s v="FOLIG"/>
    <s v="Folies gourmandes"/>
    <x v="10"/>
    <x v="1"/>
    <n v="7"/>
    <x v="0"/>
    <n v="10789"/>
    <x v="520"/>
    <d v="2013-10-24T00:00:00"/>
    <x v="477"/>
    <n v="3"/>
    <x v="1"/>
    <n v="68"/>
    <s v="Scottish Longbreads"/>
    <n v="62.5"/>
    <n v="25"/>
    <n v="1562.5"/>
    <n v="0.09"/>
    <n v="1421.875"/>
    <n v="46.921875"/>
    <n v="140.625"/>
  </r>
  <r>
    <s v="BONAP"/>
    <s v="Bon app'"/>
    <x v="1"/>
    <x v="1"/>
    <n v="5"/>
    <x v="1"/>
    <n v="10470"/>
    <x v="521"/>
    <d v="2013-10-27T00:00:00"/>
    <x v="488"/>
    <n v="5"/>
    <x v="4"/>
    <n v="23"/>
    <s v="Tunnbröd"/>
    <n v="36"/>
    <n v="47"/>
    <n v="1692"/>
    <n v="0.14000000000000001"/>
    <n v="1455.12"/>
    <n v="0"/>
    <n v="236.88000000000011"/>
  </r>
  <r>
    <s v="VAFFE"/>
    <s v="Vaffeljernet"/>
    <x v="47"/>
    <x v="18"/>
    <n v="4"/>
    <x v="3"/>
    <n v="10602"/>
    <x v="521"/>
    <d v="2013-10-31T00:00:00"/>
    <x v="489"/>
    <n v="2"/>
    <x v="2"/>
    <n v="77"/>
    <s v="Original Frankfurter grüne Soße"/>
    <n v="65"/>
    <n v="97"/>
    <n v="6305"/>
    <n v="0.19"/>
    <n v="5107.05"/>
    <n v="61.284600000000005"/>
    <n v="1197.9499999999998"/>
  </r>
  <r>
    <s v="FOLKO"/>
    <s v="Folk och fä HB"/>
    <x v="35"/>
    <x v="15"/>
    <n v="4"/>
    <x v="3"/>
    <n v="10824"/>
    <x v="521"/>
    <d v="2013-10-31T00:00:00"/>
    <x v="488"/>
    <n v="8"/>
    <x v="3"/>
    <n v="41"/>
    <s v="Jack's New England Clam Chowder"/>
    <n v="48.25"/>
    <n v="66"/>
    <n v="3184.5"/>
    <n v="-0.03"/>
    <n v="3280.0350000000003"/>
    <n v="98.401049999999998"/>
    <n v="-95.535000000000309"/>
  </r>
  <r>
    <s v="TORTU"/>
    <s v="Tortuga Restaurante"/>
    <x v="4"/>
    <x v="3"/>
    <n v="1"/>
    <x v="2"/>
    <n v="10676"/>
    <x v="522"/>
    <d v="2013-10-18T00:00:00"/>
    <x v="486"/>
    <n v="2"/>
    <x v="2"/>
    <n v="44"/>
    <s v="Gula Malacca"/>
    <n v="97.25"/>
    <n v="76"/>
    <n v="7391"/>
    <n v="0.17"/>
    <n v="6134.53"/>
    <n v="18.403590000000001"/>
    <n v="1256.4700000000003"/>
  </r>
  <r>
    <s v="ANATR"/>
    <s v="Ana Trujillo Emparedados y helados"/>
    <x v="4"/>
    <x v="3"/>
    <n v="3"/>
    <x v="6"/>
    <n v="10759"/>
    <x v="522"/>
    <d v="2013-11-02T00:00:00"/>
    <x v="490"/>
    <n v="4"/>
    <x v="6"/>
    <n v="32"/>
    <s v="Mascarpone Fabioli"/>
    <n v="160"/>
    <n v="63"/>
    <n v="10080"/>
    <n v="0.11"/>
    <n v="8971.2000000000007"/>
    <n v="260.16480000000001"/>
    <n v="1108.7999999999993"/>
  </r>
  <r>
    <s v="GODOS"/>
    <s v="Godos Cocina Típica"/>
    <x v="38"/>
    <x v="17"/>
    <n v="9"/>
    <x v="4"/>
    <n v="10872"/>
    <x v="522"/>
    <d v="2013-10-17T00:00:00"/>
    <x v="469"/>
    <n v="2"/>
    <x v="2"/>
    <n v="65"/>
    <s v="Louisiana Fiery Hot Pepper Sauce"/>
    <n v="105.25"/>
    <n v="25"/>
    <n v="2631.25"/>
    <n v="0.04"/>
    <n v="2526"/>
    <n v="63.15"/>
    <n v="105.25"/>
  </r>
  <r>
    <s v="ANTON"/>
    <s v="Antonio Moreno Taquería"/>
    <x v="4"/>
    <x v="3"/>
    <n v="5"/>
    <x v="1"/>
    <n v="10535"/>
    <x v="523"/>
    <d v="2013-11-04T00:00:00"/>
    <x v="491"/>
    <n v="4"/>
    <x v="6"/>
    <n v="11"/>
    <s v="Queso Cabrales"/>
    <n v="105"/>
    <n v="56"/>
    <n v="5880"/>
    <n v="0.08"/>
    <n v="5409.6"/>
    <n v="37.867200000000004"/>
    <n v="470.39999999999964"/>
  </r>
  <r>
    <s v="BLONP"/>
    <s v="Blondel père et fils"/>
    <x v="40"/>
    <x v="1"/>
    <n v="5"/>
    <x v="1"/>
    <n v="10628"/>
    <x v="523"/>
    <d v="2013-11-04T00:00:00"/>
    <x v="489"/>
    <n v="1"/>
    <x v="0"/>
    <n v="1"/>
    <s v="Chai"/>
    <n v="90"/>
    <n v="87"/>
    <n v="7830"/>
    <n v="0.16"/>
    <n v="6577.2"/>
    <n v="46.040399999999998"/>
    <n v="1252.8000000000002"/>
  </r>
  <r>
    <s v="AROUT"/>
    <s v="Around the Horn"/>
    <x v="2"/>
    <x v="2"/>
    <n v="6"/>
    <x v="7"/>
    <n v="10643"/>
    <x v="523"/>
    <d v="2013-10-22T00:00:00"/>
    <x v="492"/>
    <n v="8"/>
    <x v="3"/>
    <n v="46"/>
    <s v="Spegesild"/>
    <n v="60"/>
    <n v="70"/>
    <n v="4200"/>
    <n v="0.18"/>
    <n v="3444.0000000000005"/>
    <n v="110.20800000000001"/>
    <n v="755.99999999999955"/>
  </r>
  <r>
    <s v="MAGAA"/>
    <s v="Magazzini Alimentari Riuniti"/>
    <x v="54"/>
    <x v="19"/>
    <n v="5"/>
    <x v="1"/>
    <n v="10784"/>
    <x v="523"/>
    <d v="2013-11-04T00:00:00"/>
    <x v="493"/>
    <n v="4"/>
    <x v="6"/>
    <n v="72"/>
    <s v="Mozzarella di Giovanni"/>
    <n v="174"/>
    <n v="7"/>
    <n v="1218"/>
    <n v="0.18"/>
    <n v="998.7600000000001"/>
    <n v="14.981400000000001"/>
    <n v="219.2399999999999"/>
  </r>
  <r>
    <s v="LAMAI"/>
    <s v="La maison d'Asie"/>
    <x v="18"/>
    <x v="1"/>
    <n v="1"/>
    <x v="2"/>
    <n v="10832"/>
    <x v="523"/>
    <d v="2013-10-23T00:00:00"/>
    <x v="477"/>
    <n v="5"/>
    <x v="4"/>
    <n v="64"/>
    <s v="Wimmers gute Semmelknödel"/>
    <n v="166.25"/>
    <n v="56"/>
    <n v="9310"/>
    <n v="0.02"/>
    <n v="9123.7999999999993"/>
    <n v="18.247599999999998"/>
    <n v="186.20000000000073"/>
  </r>
  <r>
    <s v="THECR"/>
    <s v="The Cracker Box"/>
    <x v="53"/>
    <x v="0"/>
    <n v="5"/>
    <x v="1"/>
    <n v="10624"/>
    <x v="524"/>
    <d v="2013-10-24T00:00:00"/>
    <x v="484"/>
    <n v="7"/>
    <x v="5"/>
    <n v="28"/>
    <s v="Rössle Sauerkraut"/>
    <n v="228"/>
    <n v="60"/>
    <n v="13680"/>
    <n v="0.06"/>
    <n v="12859.199999999999"/>
    <n v="437.21280000000002"/>
    <n v="820.80000000000109"/>
  </r>
  <r>
    <s v="WILMK"/>
    <s v="Wilman Kala"/>
    <x v="52"/>
    <x v="16"/>
    <n v="1"/>
    <x v="2"/>
    <n v="10673"/>
    <x v="524"/>
    <d v="2013-10-17T00:00:00"/>
    <x v="477"/>
    <n v="5"/>
    <x v="4"/>
    <n v="42"/>
    <s v="Singaporean Hokkien Fried Mee"/>
    <n v="70"/>
    <n v="28"/>
    <n v="1960"/>
    <n v="0.01"/>
    <n v="1940.4"/>
    <n v="21.3444"/>
    <n v="19.599999999999909"/>
  </r>
  <r>
    <s v="QUICK"/>
    <s v="Bensaïd SA"/>
    <x v="27"/>
    <x v="8"/>
    <n v="4"/>
    <x v="3"/>
    <n v="10694"/>
    <x v="524"/>
    <d v="2013-10-28T00:00:00"/>
    <x v="492"/>
    <n v="4"/>
    <x v="6"/>
    <n v="59"/>
    <s v="Raclette Courdavault"/>
    <n v="275"/>
    <n v="96"/>
    <n v="26400"/>
    <n v="0.2"/>
    <n v="21120"/>
    <n v="316.8"/>
    <n v="5280"/>
  </r>
  <r>
    <s v="SAVEA"/>
    <s v="Save-a-lot Markets"/>
    <x v="25"/>
    <x v="0"/>
    <n v="4"/>
    <x v="3"/>
    <n v="10627"/>
    <x v="525"/>
    <d v="2013-10-23T00:00:00"/>
    <x v="483"/>
    <n v="3"/>
    <x v="1"/>
    <n v="62"/>
    <s v="Tarte au sucre"/>
    <n v="246.5"/>
    <n v="80"/>
    <n v="19720"/>
    <n v="0.03"/>
    <n v="19128.399999999998"/>
    <n v="631.23719999999992"/>
    <n v="591.60000000000218"/>
  </r>
  <r>
    <s v="ERNSH"/>
    <s v="Ernst Handel"/>
    <x v="26"/>
    <x v="9"/>
    <n v="8"/>
    <x v="8"/>
    <n v="10667"/>
    <x v="525"/>
    <d v="2013-10-28T00:00:00"/>
    <x v="492"/>
    <n v="4"/>
    <x v="6"/>
    <n v="71"/>
    <s v="Fløtemysost"/>
    <n v="107.5"/>
    <n v="29"/>
    <n v="3117.5"/>
    <n v="0.03"/>
    <n v="3023.9749999999999"/>
    <n v="63.503475000000002"/>
    <n v="93.525000000000091"/>
  </r>
  <r>
    <s v="THEBI"/>
    <s v="The Big Cheese"/>
    <x v="37"/>
    <x v="0"/>
    <n v="1"/>
    <x v="2"/>
    <n v="10805"/>
    <x v="525"/>
    <d v="2013-10-29T00:00:00"/>
    <x v="494"/>
    <n v="1"/>
    <x v="0"/>
    <n v="38"/>
    <s v="Côte de Blaye"/>
    <n v="1317.5"/>
    <n v="78"/>
    <n v="102765"/>
    <n v="0.05"/>
    <n v="97626.75"/>
    <n v="2635.9222500000001"/>
    <n v="5138.25"/>
  </r>
  <r>
    <s v="BERGS"/>
    <s v="Berglunds snabbköp"/>
    <x v="31"/>
    <x v="15"/>
    <n v="4"/>
    <x v="3"/>
    <n v="10857"/>
    <x v="525"/>
    <d v="2013-10-25T00:00:00"/>
    <x v="495"/>
    <n v="2"/>
    <x v="2"/>
    <n v="3"/>
    <s v="Aniseed Syrup"/>
    <n v="50"/>
    <n v="7"/>
    <n v="350"/>
    <n v="0.02"/>
    <n v="343"/>
    <n v="0.34300000000000003"/>
    <n v="7"/>
  </r>
  <r>
    <s v="LEHMS"/>
    <s v="El Khartouri SA"/>
    <x v="20"/>
    <x v="8"/>
    <n v="4"/>
    <x v="3"/>
    <n v="10534"/>
    <x v="526"/>
    <d v="2013-10-25T00:00:00"/>
    <x v="496"/>
    <n v="8"/>
    <x v="3"/>
    <n v="30"/>
    <s v="Nord-Ost Matjeshering"/>
    <n v="129.44999999999999"/>
    <n v="88"/>
    <n v="11391.599999999999"/>
    <n v="0.01"/>
    <n v="11277.683999999999"/>
    <n v="248.10904799999997"/>
    <n v="113.91599999999926"/>
  </r>
  <r>
    <s v="ANTON"/>
    <s v="Antonio Moreno Taquería"/>
    <x v="4"/>
    <x v="3"/>
    <n v="5"/>
    <x v="1"/>
    <n v="10535"/>
    <x v="527"/>
    <d v="2013-11-03T00:00:00"/>
    <x v="488"/>
    <n v="5"/>
    <x v="4"/>
    <n v="57"/>
    <s v="Ravioli Angelo"/>
    <n v="97.5"/>
    <n v="48"/>
    <n v="4680"/>
    <n v="0.06"/>
    <n v="4399.2"/>
    <n v="145.17359999999999"/>
    <n v="280.80000000000018"/>
  </r>
  <r>
    <s v="LEHMS"/>
    <s v="El Khartouri SA"/>
    <x v="20"/>
    <x v="8"/>
    <n v="3"/>
    <x v="6"/>
    <n v="10772"/>
    <x v="527"/>
    <d v="2013-10-19T00:00:00"/>
    <x v="480"/>
    <n v="6"/>
    <x v="7"/>
    <n v="29"/>
    <s v="Thüringer Rostbratwurst"/>
    <n v="618.95000000000005"/>
    <n v="23"/>
    <n v="14235.85"/>
    <n v="0.05"/>
    <n v="13524.057499999999"/>
    <n v="270.48114999999996"/>
    <n v="711.79250000000138"/>
  </r>
  <r>
    <s v="SAVEA"/>
    <s v="Save-a-lot Markets"/>
    <x v="25"/>
    <x v="0"/>
    <n v="9"/>
    <x v="4"/>
    <n v="10714"/>
    <x v="528"/>
    <d v="2013-10-21T00:00:00"/>
    <x v="483"/>
    <n v="6"/>
    <x v="7"/>
    <n v="17"/>
    <s v="Alice Mutton"/>
    <n v="195"/>
    <n v="52"/>
    <n v="10140"/>
    <n v="0.18"/>
    <n v="8314.8000000000011"/>
    <n v="133.03680000000003"/>
    <n v="1825.1999999999989"/>
  </r>
  <r>
    <s v="SANTG"/>
    <s v="Santé Gourmet"/>
    <x v="29"/>
    <x v="13"/>
    <n v="7"/>
    <x v="0"/>
    <n v="10909"/>
    <x v="528"/>
    <d v="2013-11-07T00:00:00"/>
    <x v="493"/>
    <n v="3"/>
    <x v="1"/>
    <n v="16"/>
    <s v="Pavlova"/>
    <n v="87.25"/>
    <n v="80"/>
    <n v="6980"/>
    <n v="0.05"/>
    <n v="6631"/>
    <n v="0"/>
    <n v="349"/>
  </r>
  <r>
    <s v="GROSR"/>
    <s v="GROSELLA-Restaurante"/>
    <x v="60"/>
    <x v="5"/>
    <n v="7"/>
    <x v="0"/>
    <n v="10785"/>
    <x v="529"/>
    <d v="2013-10-27T00:00:00"/>
    <x v="497"/>
    <n v="1"/>
    <x v="0"/>
    <n v="75"/>
    <s v="Rhönbräu Klosterbier"/>
    <n v="38.75"/>
    <n v="31"/>
    <n v="1201.25"/>
    <n v="0.1"/>
    <n v="1081.125"/>
    <n v="25.946999999999999"/>
    <n v="120.125"/>
  </r>
  <r>
    <s v="FURIB"/>
    <s v="Furia Bacalhau e Frutos do Mar"/>
    <x v="7"/>
    <x v="6"/>
    <n v="7"/>
    <x v="0"/>
    <n v="10604"/>
    <x v="530"/>
    <d v="2013-10-28T00:00:00"/>
    <x v="484"/>
    <n v="3"/>
    <x v="1"/>
    <n v="48"/>
    <s v="Chocolade"/>
    <n v="63.75"/>
    <n v="14"/>
    <n v="892.5"/>
    <n v="0.11"/>
    <n v="794.32500000000005"/>
    <n v="2.3829750000000005"/>
    <n v="98.174999999999955"/>
  </r>
  <r>
    <s v="QUEEN"/>
    <s v="Queen Cozinha"/>
    <x v="14"/>
    <x v="7"/>
    <n v="4"/>
    <x v="3"/>
    <n v="10786"/>
    <x v="530"/>
    <d v="2013-11-01T00:00:00"/>
    <x v="497"/>
    <n v="2"/>
    <x v="2"/>
    <n v="8"/>
    <s v="Northwoods Cranberry Sauce"/>
    <n v="200"/>
    <n v="24"/>
    <n v="4800"/>
    <n v="0.2"/>
    <n v="3840"/>
    <n v="34.56"/>
    <n v="960"/>
  </r>
  <r>
    <s v="BOTTM"/>
    <s v="Bottom-Dollar Markets"/>
    <x v="17"/>
    <x v="10"/>
    <n v="3"/>
    <x v="6"/>
    <n v="10918"/>
    <x v="530"/>
    <d v="2013-10-29T00:00:00"/>
    <x v="497"/>
    <n v="4"/>
    <x v="6"/>
    <n v="60"/>
    <s v="Camembert Pierrot"/>
    <n v="170"/>
    <n v="81"/>
    <n v="13770"/>
    <n v="0.14000000000000001"/>
    <n v="11842.199999999999"/>
    <n v="272.37059999999997"/>
    <n v="1927.8000000000011"/>
  </r>
  <r>
    <s v="TRAIH"/>
    <s v="Trail's Head Gourmet Provisioners"/>
    <x v="43"/>
    <x v="0"/>
    <n v="5"/>
    <x v="1"/>
    <n v="10574"/>
    <x v="531"/>
    <d v="2013-10-26T00:00:00"/>
    <x v="498"/>
    <n v="4"/>
    <x v="6"/>
    <n v="33"/>
    <s v="Geitost"/>
    <n v="12.5"/>
    <n v="86"/>
    <n v="1075"/>
    <n v="0.15"/>
    <n v="913.75"/>
    <n v="21.93"/>
    <n v="161.25"/>
  </r>
  <r>
    <s v="WARTH"/>
    <s v="Wartian Herkku"/>
    <x v="32"/>
    <x v="16"/>
    <n v="1"/>
    <x v="2"/>
    <n v="10781"/>
    <x v="531"/>
    <d v="2013-11-04T00:00:00"/>
    <x v="491"/>
    <n v="7"/>
    <x v="5"/>
    <n v="74"/>
    <s v="Longlife Tofu"/>
    <n v="50"/>
    <n v="26"/>
    <n v="1300"/>
    <n v="0.1"/>
    <n v="1170"/>
    <n v="0"/>
    <n v="130"/>
  </r>
  <r>
    <s v="TORTU"/>
    <s v="Tortuga Restaurante"/>
    <x v="4"/>
    <x v="3"/>
    <n v="7"/>
    <x v="0"/>
    <n v="10842"/>
    <x v="531"/>
    <d v="2013-10-24T00:00:00"/>
    <x v="477"/>
    <n v="4"/>
    <x v="6"/>
    <n v="11"/>
    <s v="Queso Cabrales"/>
    <n v="105"/>
    <n v="24"/>
    <n v="2520"/>
    <n v="0.2"/>
    <n v="2016"/>
    <n v="18.143999999999998"/>
    <n v="504"/>
  </r>
  <r>
    <s v="HILAA"/>
    <s v="HILARIÓN-Abastos"/>
    <x v="6"/>
    <x v="5"/>
    <n v="8"/>
    <x v="8"/>
    <n v="10490"/>
    <x v="532"/>
    <d v="2013-11-13T00:00:00"/>
    <x v="499"/>
    <n v="3"/>
    <x v="1"/>
    <n v="68"/>
    <s v="Scottish Longbreads"/>
    <n v="50"/>
    <n v="92"/>
    <n v="4600"/>
    <n v="0.19"/>
    <n v="3726.0000000000005"/>
    <n v="89.424000000000021"/>
    <n v="873.99999999999955"/>
  </r>
  <r>
    <s v="LILAS"/>
    <s v="LILA-Supermercado"/>
    <x v="21"/>
    <x v="5"/>
    <n v="5"/>
    <x v="1"/>
    <n v="10499"/>
    <x v="532"/>
    <d v="2013-11-12T00:00:00"/>
    <x v="500"/>
    <n v="7"/>
    <x v="5"/>
    <n v="28"/>
    <s v="Rössle Sauerkraut"/>
    <n v="228"/>
    <n v="84"/>
    <n v="19152"/>
    <n v="0.12"/>
    <n v="16853.759999999998"/>
    <n v="33.707519999999995"/>
    <n v="2298.2400000000016"/>
  </r>
  <r>
    <s v="PERIC"/>
    <s v="Pericles Comidas clásicas"/>
    <x v="4"/>
    <x v="3"/>
    <n v="1"/>
    <x v="2"/>
    <n v="10502"/>
    <x v="532"/>
    <d v="2013-11-08T00:00:00"/>
    <x v="501"/>
    <n v="8"/>
    <x v="3"/>
    <n v="45"/>
    <s v="Røgede sild"/>
    <n v="47.5"/>
    <n v="55"/>
    <n v="2612.5"/>
    <n v="0.09"/>
    <n v="2377.375"/>
    <n v="71.321250000000006"/>
    <n v="235.125"/>
  </r>
  <r>
    <s v="VICTE"/>
    <s v="Victuailles en stock"/>
    <x v="8"/>
    <x v="1"/>
    <n v="1"/>
    <x v="2"/>
    <n v="10478"/>
    <x v="533"/>
    <d v="2013-10-28T00:00:00"/>
    <x v="498"/>
    <n v="8"/>
    <x v="3"/>
    <n v="10"/>
    <s v="Ikura"/>
    <n v="124"/>
    <n v="90"/>
    <n v="11160"/>
    <n v="0.15"/>
    <n v="9486"/>
    <n v="218.178"/>
    <n v="1674"/>
  </r>
  <r>
    <s v="LAMAI"/>
    <s v="La maison d'Asie"/>
    <x v="18"/>
    <x v="1"/>
    <n v="4"/>
    <x v="3"/>
    <n v="10610"/>
    <x v="533"/>
    <d v="2013-11-08T00:00:00"/>
    <x v="502"/>
    <n v="8"/>
    <x v="3"/>
    <n v="36"/>
    <s v="Inlagd Sill"/>
    <n v="95"/>
    <n v="51"/>
    <n v="4845"/>
    <n v="0.13"/>
    <n v="4215.1499999999996"/>
    <n v="101.16359999999999"/>
    <n v="629.85000000000036"/>
  </r>
  <r>
    <s v="ERNSH"/>
    <s v="Ernst Handel"/>
    <x v="26"/>
    <x v="9"/>
    <n v="8"/>
    <x v="8"/>
    <n v="10633"/>
    <x v="533"/>
    <d v="2013-11-13T00:00:00"/>
    <x v="503"/>
    <n v="3"/>
    <x v="1"/>
    <n v="62"/>
    <s v="Tarte au sucre"/>
    <n v="246.5"/>
    <n v="65"/>
    <n v="16022.5"/>
    <n v="0.06"/>
    <n v="15061.15"/>
    <n v="451.83449999999999"/>
    <n v="961.35000000000036"/>
  </r>
  <r>
    <s v="OTTIK"/>
    <s v="Exotic Products"/>
    <x v="20"/>
    <x v="8"/>
    <n v="3"/>
    <x v="6"/>
    <n v="10684"/>
    <x v="533"/>
    <d v="2013-11-06T00:00:00"/>
    <x v="494"/>
    <n v="3"/>
    <x v="1"/>
    <n v="47"/>
    <s v="Zaanse koeken"/>
    <n v="47.5"/>
    <n v="98"/>
    <n v="4655"/>
    <n v="0.16"/>
    <n v="3910.2"/>
    <n v="58.652999999999999"/>
    <n v="744.80000000000018"/>
  </r>
  <r>
    <s v="LAUGB"/>
    <s v="Laughing Bacchus Wine Cellars"/>
    <x v="19"/>
    <x v="10"/>
    <n v="1"/>
    <x v="2"/>
    <n v="10810"/>
    <x v="533"/>
    <d v="2013-11-10T00:00:00"/>
    <x v="504"/>
    <n v="8"/>
    <x v="3"/>
    <n v="13"/>
    <s v="Konbu"/>
    <n v="30"/>
    <n v="31"/>
    <n v="930"/>
    <n v="0.09"/>
    <n v="846.30000000000007"/>
    <n v="20.311199999999999"/>
    <n v="83.699999999999932"/>
  </r>
  <r>
    <s v="PERIC"/>
    <s v="Pericles Comidas clásicas"/>
    <x v="4"/>
    <x v="3"/>
    <n v="9"/>
    <x v="4"/>
    <n v="10474"/>
    <x v="534"/>
    <d v="2013-11-01T00:00:00"/>
    <x v="496"/>
    <n v="1"/>
    <x v="0"/>
    <n v="75"/>
    <s v="Rhönbräu Klosterbier"/>
    <n v="31"/>
    <n v="48"/>
    <n v="1488"/>
    <n v="-0.01"/>
    <n v="1502.88"/>
    <n v="22.543200000000002"/>
    <n v="-14.880000000000109"/>
  </r>
  <r>
    <s v="BONAP"/>
    <s v="Bon app'"/>
    <x v="1"/>
    <x v="1"/>
    <n v="5"/>
    <x v="1"/>
    <n v="10511"/>
    <x v="534"/>
    <d v="2013-11-13T00:00:00"/>
    <x v="501"/>
    <n v="2"/>
    <x v="2"/>
    <n v="4"/>
    <s v="Chef Anton's Cajun Seasoning"/>
    <n v="110"/>
    <n v="52"/>
    <n v="5720"/>
    <n v="0.12"/>
    <n v="5033.6000000000004"/>
    <n v="176.17599999999999"/>
    <n v="686.39999999999964"/>
  </r>
  <r>
    <s v="OCEAN"/>
    <s v="Océano Atlántico Ltda."/>
    <x v="30"/>
    <x v="14"/>
    <n v="8"/>
    <x v="8"/>
    <n v="10531"/>
    <x v="534"/>
    <d v="2013-10-31T00:00:00"/>
    <x v="505"/>
    <n v="4"/>
    <x v="6"/>
    <n v="59"/>
    <s v="Raclette Courdavault"/>
    <n v="275"/>
    <n v="75"/>
    <n v="20625"/>
    <n v="0.19"/>
    <n v="16706.25"/>
    <n v="467.77499999999998"/>
    <n v="3918.75"/>
  </r>
  <r>
    <s v="THECR"/>
    <s v="The Cracker Box"/>
    <x v="53"/>
    <x v="0"/>
    <n v="8"/>
    <x v="8"/>
    <n v="10775"/>
    <x v="534"/>
    <d v="2013-11-09T00:00:00"/>
    <x v="506"/>
    <n v="1"/>
    <x v="0"/>
    <n v="67"/>
    <s v="Laughing Lumberjack Lager"/>
    <n v="70"/>
    <n v="38"/>
    <n v="2660"/>
    <n v="0.18"/>
    <n v="2181.2000000000003"/>
    <n v="54.530000000000008"/>
    <n v="478.79999999999973"/>
  </r>
  <r>
    <s v="QUEEN"/>
    <s v="Queen Cozinha"/>
    <x v="14"/>
    <x v="7"/>
    <n v="4"/>
    <x v="3"/>
    <n v="10786"/>
    <x v="534"/>
    <d v="2013-11-08T00:00:00"/>
    <x v="491"/>
    <n v="8"/>
    <x v="3"/>
    <n v="30"/>
    <s v="Nord-Ost Matjeshering"/>
    <n v="129.44999999999999"/>
    <n v="23"/>
    <n v="2977.35"/>
    <n v="0.12"/>
    <n v="2620.0679999999998"/>
    <n v="68.121768000000003"/>
    <n v="357.28200000000015"/>
  </r>
  <r>
    <s v="VINET"/>
    <s v="Vins et alcools Chevalier"/>
    <x v="57"/>
    <x v="1"/>
    <n v="1"/>
    <x v="2"/>
    <n v="10737"/>
    <x v="535"/>
    <d v="2013-11-01T00:00:00"/>
    <x v="493"/>
    <n v="8"/>
    <x v="3"/>
    <n v="41"/>
    <s v="Jack's New England Clam Chowder"/>
    <n v="48.25"/>
    <n v="34"/>
    <n v="1640.5"/>
    <n v="0.05"/>
    <n v="1558.4749999999999"/>
    <n v="12.467799999999999"/>
    <n v="82.025000000000091"/>
  </r>
  <r>
    <s v="BERGS"/>
    <s v="Berglunds snabbköp"/>
    <x v="31"/>
    <x v="15"/>
    <n v="7"/>
    <x v="0"/>
    <n v="10524"/>
    <x v="536"/>
    <d v="2013-11-02T00:00:00"/>
    <x v="507"/>
    <n v="6"/>
    <x v="7"/>
    <n v="54"/>
    <s v="Tourtière"/>
    <n v="37.25"/>
    <n v="81"/>
    <n v="3017.25"/>
    <n v="0.11"/>
    <n v="2685.3525"/>
    <n v="40.2802875"/>
    <n v="331.89750000000004"/>
  </r>
  <r>
    <s v="PRINI"/>
    <s v="Princesa Isabel Vinhos"/>
    <x v="7"/>
    <x v="6"/>
    <n v="9"/>
    <x v="4"/>
    <n v="10477"/>
    <x v="537"/>
    <d v="2013-11-18T00:00:00"/>
    <x v="508"/>
    <n v="1"/>
    <x v="0"/>
    <n v="1"/>
    <s v="Chai"/>
    <n v="72"/>
    <n v="33"/>
    <n v="2376"/>
    <n v="0.12"/>
    <n v="2090.88"/>
    <n v="16.727040000000002"/>
    <n v="285.11999999999989"/>
  </r>
  <r>
    <s v="SAVEA"/>
    <s v="Save-a-lot Markets"/>
    <x v="25"/>
    <x v="0"/>
    <n v="9"/>
    <x v="4"/>
    <n v="10711"/>
    <x v="537"/>
    <d v="2013-10-30T00:00:00"/>
    <x v="494"/>
    <n v="3"/>
    <x v="1"/>
    <n v="19"/>
    <s v="Teatime Chocolate Biscuits"/>
    <n v="46"/>
    <n v="44"/>
    <n v="2024"/>
    <n v="0.16"/>
    <n v="1700.1599999999999"/>
    <n v="30.602879999999999"/>
    <n v="323.84000000000015"/>
  </r>
  <r>
    <s v="ERNSH"/>
    <s v="Ernst Handel"/>
    <x v="26"/>
    <x v="9"/>
    <n v="8"/>
    <x v="8"/>
    <n v="10836"/>
    <x v="537"/>
    <d v="2013-11-01T00:00:00"/>
    <x v="490"/>
    <n v="1"/>
    <x v="0"/>
    <n v="35"/>
    <s v="Steeleye Stout"/>
    <n v="90"/>
    <n v="8"/>
    <n v="720"/>
    <n v="0.17"/>
    <n v="597.6"/>
    <n v="14.342400000000001"/>
    <n v="122.39999999999998"/>
  </r>
  <r>
    <s v="CHOPS"/>
    <s v="Chop-suey Chinese"/>
    <x v="28"/>
    <x v="12"/>
    <n v="6"/>
    <x v="7"/>
    <n v="10519"/>
    <x v="538"/>
    <d v="2013-11-18T00:00:00"/>
    <x v="499"/>
    <n v="8"/>
    <x v="3"/>
    <n v="10"/>
    <s v="Ikura"/>
    <n v="155"/>
    <n v="99"/>
    <n v="15345"/>
    <n v="0.14000000000000001"/>
    <n v="13196.699999999999"/>
    <n v="145.16369999999998"/>
    <n v="2148.3000000000011"/>
  </r>
  <r>
    <s v="TRAIH"/>
    <s v="Trail's Head Gourmet Provisioners"/>
    <x v="43"/>
    <x v="0"/>
    <n v="2"/>
    <x v="5"/>
    <n v="10577"/>
    <x v="538"/>
    <d v="2013-11-08T00:00:00"/>
    <x v="506"/>
    <n v="1"/>
    <x v="0"/>
    <n v="75"/>
    <s v="Rhönbräu Klosterbier"/>
    <n v="38.75"/>
    <n v="68"/>
    <n v="2635"/>
    <n v="0.11"/>
    <n v="2345.15"/>
    <n v="9.3806000000000012"/>
    <n v="289.84999999999991"/>
  </r>
  <r>
    <s v="WELLI"/>
    <s v="Wellington Importadora"/>
    <x v="46"/>
    <x v="7"/>
    <n v="3"/>
    <x v="6"/>
    <n v="10644"/>
    <x v="538"/>
    <d v="2013-11-19T00:00:00"/>
    <x v="509"/>
    <n v="8"/>
    <x v="3"/>
    <n v="18"/>
    <s v="Carnarvon Tigers"/>
    <n v="312.5"/>
    <n v="92"/>
    <n v="28750"/>
    <n v="0.06"/>
    <n v="27025"/>
    <n v="918.85"/>
    <n v="1725"/>
  </r>
  <r>
    <s v="LAMAI"/>
    <s v="La maison d'Asie"/>
    <x v="18"/>
    <x v="1"/>
    <n v="1"/>
    <x v="2"/>
    <n v="10832"/>
    <x v="538"/>
    <d v="2013-11-19T00:00:00"/>
    <x v="510"/>
    <n v="2"/>
    <x v="2"/>
    <n v="44"/>
    <s v="Gula Malacca"/>
    <n v="97.25"/>
    <n v="55"/>
    <n v="5348.75"/>
    <n v="0.05"/>
    <n v="5081.3125"/>
    <n v="152.43937500000001"/>
    <n v="267.4375"/>
  </r>
  <r>
    <s v="MAISD"/>
    <s v="Maison Dewey"/>
    <x v="34"/>
    <x v="4"/>
    <n v="9"/>
    <x v="4"/>
    <n v="10529"/>
    <x v="539"/>
    <d v="2013-11-15T00:00:00"/>
    <x v="511"/>
    <n v="6"/>
    <x v="7"/>
    <n v="55"/>
    <s v="Pâté chinois"/>
    <n v="120"/>
    <n v="28"/>
    <n v="3360"/>
    <n v="0.14000000000000001"/>
    <n v="2889.6"/>
    <n v="72.239999999999995"/>
    <n v="470.40000000000009"/>
  </r>
  <r>
    <s v="LILAS"/>
    <s v="LILA-Supermercado"/>
    <x v="21"/>
    <x v="5"/>
    <n v="1"/>
    <x v="2"/>
    <n v="10780"/>
    <x v="539"/>
    <d v="2013-11-08T00:00:00"/>
    <x v="507"/>
    <n v="1"/>
    <x v="0"/>
    <n v="70"/>
    <s v="Outback Lager"/>
    <n v="75"/>
    <n v="99"/>
    <n v="7425"/>
    <n v="-0.01"/>
    <n v="7499.25"/>
    <n v="14.9985"/>
    <n v="-74.25"/>
  </r>
  <r>
    <s v="BERGS"/>
    <s v="Berglunds snabbköp"/>
    <x v="31"/>
    <x v="15"/>
    <n v="2"/>
    <x v="5"/>
    <n v="10837"/>
    <x v="539"/>
    <d v="2013-11-01T00:00:00"/>
    <x v="506"/>
    <n v="3"/>
    <x v="1"/>
    <n v="47"/>
    <s v="Zaanse koeken"/>
    <n v="47.5"/>
    <n v="26"/>
    <n v="1235"/>
    <n v="0.17"/>
    <n v="1025.05"/>
    <n v="27.676349999999999"/>
    <n v="209.95000000000005"/>
  </r>
  <r>
    <s v="FRANK"/>
    <s v="Messaoui Père &amp; Fils"/>
    <x v="15"/>
    <x v="8"/>
    <n v="7"/>
    <x v="0"/>
    <n v="10859"/>
    <x v="539"/>
    <d v="2013-11-06T00:00:00"/>
    <x v="494"/>
    <n v="6"/>
    <x v="7"/>
    <n v="54"/>
    <s v="Tourtière"/>
    <n v="37.25"/>
    <n v="85"/>
    <n v="3166.25"/>
    <n v="0.01"/>
    <n v="3134.5875000000001"/>
    <n v="21.9421125"/>
    <n v="31.662499999999909"/>
  </r>
  <r>
    <s v="BSBEV"/>
    <s v="B's Beverages"/>
    <x v="2"/>
    <x v="2"/>
    <n v="3"/>
    <x v="6"/>
    <n v="10484"/>
    <x v="540"/>
    <d v="2013-11-17T00:00:00"/>
    <x v="511"/>
    <n v="3"/>
    <x v="1"/>
    <n v="21"/>
    <s v="Sir Rodney's Scones"/>
    <n v="40"/>
    <n v="1"/>
    <n v="40"/>
    <n v="0.2"/>
    <n v="32"/>
    <n v="0.89600000000000002"/>
    <n v="8"/>
  </r>
  <r>
    <s v="QUICK"/>
    <s v="Bensaïd SA"/>
    <x v="27"/>
    <x v="8"/>
    <n v="1"/>
    <x v="2"/>
    <n v="10515"/>
    <x v="540"/>
    <d v="2013-11-17T00:00:00"/>
    <x v="508"/>
    <n v="6"/>
    <x v="7"/>
    <n v="9"/>
    <s v="Mishi Kobe Niku"/>
    <n v="485"/>
    <n v="92"/>
    <n v="44620"/>
    <n v="0.1"/>
    <n v="40158"/>
    <n v="401.58"/>
    <n v="4462"/>
  </r>
  <r>
    <s v="GREAL"/>
    <s v="Great Lakes Food Market"/>
    <x v="33"/>
    <x v="0"/>
    <n v="6"/>
    <x v="7"/>
    <n v="10656"/>
    <x v="540"/>
    <d v="2013-11-01T00:00:00"/>
    <x v="494"/>
    <n v="3"/>
    <x v="1"/>
    <n v="47"/>
    <s v="Zaanse koeken"/>
    <n v="47.5"/>
    <n v="1"/>
    <n v="47.5"/>
    <n v="0.09"/>
    <n v="43.225000000000001"/>
    <n v="1.2102999999999999"/>
    <n v="4.2749999999999986"/>
  </r>
  <r>
    <s v="WELLI"/>
    <s v="Wellington Importadora"/>
    <x v="46"/>
    <x v="7"/>
    <n v="5"/>
    <x v="1"/>
    <n v="10935"/>
    <x v="540"/>
    <d v="2013-11-21T00:00:00"/>
    <x v="512"/>
    <n v="5"/>
    <x v="4"/>
    <n v="23"/>
    <s v="Tunnbröd"/>
    <n v="45"/>
    <n v="82"/>
    <n v="3690"/>
    <n v="0.12"/>
    <n v="3247.2"/>
    <n v="77.932799999999986"/>
    <n v="442.80000000000018"/>
  </r>
  <r>
    <s v="WARTH"/>
    <s v="Wartian Herkku"/>
    <x v="32"/>
    <x v="16"/>
    <n v="5"/>
    <x v="1"/>
    <n v="10526"/>
    <x v="541"/>
    <d v="2013-11-09T00:00:00"/>
    <x v="502"/>
    <n v="1"/>
    <x v="0"/>
    <n v="1"/>
    <s v="Chai"/>
    <n v="90"/>
    <n v="58"/>
    <n v="5220"/>
    <n v="0.08"/>
    <n v="4802.4000000000005"/>
    <n v="100.85040000000001"/>
    <n v="417.59999999999945"/>
  </r>
  <r>
    <s v="AROUT"/>
    <s v="Around the Horn"/>
    <x v="2"/>
    <x v="2"/>
    <n v="5"/>
    <x v="1"/>
    <n v="10707"/>
    <x v="541"/>
    <d v="2013-11-14T00:00:00"/>
    <x v="512"/>
    <n v="1"/>
    <x v="0"/>
    <n v="70"/>
    <s v="Outback Lager"/>
    <n v="75"/>
    <n v="80"/>
    <n v="6000"/>
    <n v="0.09"/>
    <n v="5460"/>
    <n v="92.82"/>
    <n v="540"/>
  </r>
  <r>
    <s v="HANAR"/>
    <s v="Hanari Carnes"/>
    <x v="11"/>
    <x v="7"/>
    <n v="3"/>
    <x v="6"/>
    <n v="10925"/>
    <x v="541"/>
    <d v="2013-11-08T00:00:00"/>
    <x v="502"/>
    <n v="5"/>
    <x v="4"/>
    <n v="52"/>
    <s v="Filo Mix"/>
    <n v="35"/>
    <n v="76"/>
    <n v="2660"/>
    <n v="0.03"/>
    <n v="2580.1999999999998"/>
    <n v="2.5801999999999996"/>
    <n v="79.800000000000182"/>
  </r>
  <r>
    <s v="NORTS"/>
    <s v="North/South"/>
    <x v="2"/>
    <x v="2"/>
    <n v="3"/>
    <x v="6"/>
    <n v="10517"/>
    <x v="542"/>
    <d v="2013-11-15T00:00:00"/>
    <x v="502"/>
    <n v="5"/>
    <x v="4"/>
    <n v="52"/>
    <s v="Filo Mix"/>
    <n v="35"/>
    <n v="43"/>
    <n v="1505"/>
    <n v="0.05"/>
    <n v="1429.75"/>
    <n v="40.033000000000001"/>
    <n v="75.25"/>
  </r>
  <r>
    <s v="QUICK"/>
    <s v="Bensaïd SA"/>
    <x v="27"/>
    <x v="8"/>
    <n v="4"/>
    <x v="3"/>
    <n v="10845"/>
    <x v="542"/>
    <d v="2013-11-15T00:00:00"/>
    <x v="513"/>
    <n v="5"/>
    <x v="4"/>
    <n v="42"/>
    <s v="Singaporean Hokkien Fried Mee"/>
    <n v="70"/>
    <n v="33"/>
    <n v="2310"/>
    <n v="0.02"/>
    <n v="2263.8000000000002"/>
    <n v="18.110400000000002"/>
    <n v="46.199999999999818"/>
  </r>
  <r>
    <s v="FRANK"/>
    <s v="Messaoui Père &amp; Fils"/>
    <x v="15"/>
    <x v="8"/>
    <n v="7"/>
    <x v="0"/>
    <n v="10859"/>
    <x v="542"/>
    <d v="2013-11-13T00:00:00"/>
    <x v="501"/>
    <n v="5"/>
    <x v="4"/>
    <n v="64"/>
    <s v="Wimmers gute Semmelknödel"/>
    <n v="166.25"/>
    <n v="93"/>
    <n v="15461.25"/>
    <n v="0.09"/>
    <n v="14069.737500000001"/>
    <n v="337.6737"/>
    <n v="1391.5124999999989"/>
  </r>
  <r>
    <s v="OLDWO"/>
    <s v="Old World Delicatessen"/>
    <x v="48"/>
    <x v="0"/>
    <n v="7"/>
    <x v="0"/>
    <n v="10680"/>
    <x v="543"/>
    <d v="2013-11-21T00:00:00"/>
    <x v="508"/>
    <n v="5"/>
    <x v="4"/>
    <n v="42"/>
    <s v="Singaporean Hokkien Fried Mee"/>
    <n v="70"/>
    <n v="63"/>
    <n v="4410"/>
    <n v="0.02"/>
    <n v="4321.8"/>
    <n v="43.218000000000004"/>
    <n v="88.199999999999818"/>
  </r>
  <r>
    <s v="RATTC"/>
    <s v="Rattlesnake Canyon Grocery"/>
    <x v="9"/>
    <x v="0"/>
    <n v="9"/>
    <x v="4"/>
    <n v="10569"/>
    <x v="544"/>
    <d v="2013-11-13T00:00:00"/>
    <x v="503"/>
    <n v="4"/>
    <x v="6"/>
    <n v="31"/>
    <s v="Gorgonzola Telino"/>
    <n v="62.5"/>
    <n v="79"/>
    <n v="4937.5"/>
    <n v="0.03"/>
    <n v="4789.375"/>
    <n v="162.83875"/>
    <n v="148.125"/>
  </r>
  <r>
    <s v="ERNSH"/>
    <s v="Ernst Handel"/>
    <x v="26"/>
    <x v="9"/>
    <n v="8"/>
    <x v="8"/>
    <n v="10633"/>
    <x v="544"/>
    <d v="2013-11-17T00:00:00"/>
    <x v="499"/>
    <n v="8"/>
    <x v="3"/>
    <n v="13"/>
    <s v="Konbu"/>
    <n v="30"/>
    <n v="54"/>
    <n v="1620"/>
    <n v="0.1"/>
    <n v="1458"/>
    <n v="42.281999999999996"/>
    <n v="162"/>
  </r>
  <r>
    <s v="LINOD"/>
    <s v="LINO-Delicateses"/>
    <x v="13"/>
    <x v="5"/>
    <n v="3"/>
    <x v="6"/>
    <n v="10838"/>
    <x v="544"/>
    <d v="2013-11-20T00:00:00"/>
    <x v="514"/>
    <n v="1"/>
    <x v="0"/>
    <n v="1"/>
    <s v="Chai"/>
    <n v="90"/>
    <n v="63"/>
    <n v="5670"/>
    <n v="0.19"/>
    <n v="4592.7000000000007"/>
    <n v="36.741600000000005"/>
    <n v="1077.2999999999993"/>
  </r>
  <r>
    <s v="WHITC"/>
    <s v="White Clover Markets"/>
    <x v="0"/>
    <x v="0"/>
    <n v="7"/>
    <x v="0"/>
    <n v="10469"/>
    <x v="545"/>
    <d v="2013-11-08T00:00:00"/>
    <x v="502"/>
    <n v="2"/>
    <x v="2"/>
    <n v="44"/>
    <s v="Gula Malacca"/>
    <n v="77.5"/>
    <n v="80"/>
    <n v="6200"/>
    <n v="0.03"/>
    <n v="6014"/>
    <n v="48.112000000000002"/>
    <n v="186"/>
  </r>
  <r>
    <s v="LETSS"/>
    <s v="Let's Stop N Shop"/>
    <x v="45"/>
    <x v="0"/>
    <n v="7"/>
    <x v="0"/>
    <n v="10579"/>
    <x v="545"/>
    <d v="2013-11-26T00:00:00"/>
    <x v="515"/>
    <n v="1"/>
    <x v="0"/>
    <n v="75"/>
    <s v="Rhönbräu Klosterbier"/>
    <n v="38.75"/>
    <n v="74"/>
    <n v="2867.5"/>
    <n v="0.13"/>
    <n v="2494.7249999999999"/>
    <n v="82.325924999999998"/>
    <n v="372.77500000000009"/>
  </r>
  <r>
    <s v="LETSS"/>
    <s v="Let's Stop N Shop"/>
    <x v="45"/>
    <x v="0"/>
    <n v="5"/>
    <x v="1"/>
    <n v="10884"/>
    <x v="545"/>
    <d v="2013-11-11T00:00:00"/>
    <x v="502"/>
    <n v="5"/>
    <x v="4"/>
    <n v="56"/>
    <s v="Gnocchi di nonna Alice"/>
    <n v="190"/>
    <n v="82"/>
    <n v="15580"/>
    <n v="-0.01"/>
    <n v="15735.8"/>
    <n v="330.45179999999999"/>
    <n v="-155.79999999999927"/>
  </r>
  <r>
    <s v="WHITC"/>
    <s v="White Clover Markets"/>
    <x v="0"/>
    <x v="0"/>
    <n v="5"/>
    <x v="1"/>
    <n v="10504"/>
    <x v="546"/>
    <d v="2013-11-11T00:00:00"/>
    <x v="516"/>
    <n v="6"/>
    <x v="7"/>
    <n v="53"/>
    <s v="Perth Pasties"/>
    <n v="164"/>
    <n v="27"/>
    <n v="4428"/>
    <n v="7.0000000000000007E-2"/>
    <n v="4118.04"/>
    <n v="65.888639999999995"/>
    <n v="309.96000000000004"/>
  </r>
  <r>
    <s v="WHITC"/>
    <s v="White Clover Markets"/>
    <x v="0"/>
    <x v="0"/>
    <n v="5"/>
    <x v="1"/>
    <n v="10504"/>
    <x v="546"/>
    <d v="2013-11-15T00:00:00"/>
    <x v="503"/>
    <n v="2"/>
    <x v="2"/>
    <n v="61"/>
    <s v="Sirop d'érable"/>
    <n v="142.5"/>
    <n v="23"/>
    <n v="3277.5"/>
    <n v="0.04"/>
    <n v="3146.4"/>
    <n v="78.66"/>
    <n v="131.09999999999991"/>
  </r>
  <r>
    <s v="PICCO"/>
    <s v="Piccolo und mehr"/>
    <x v="16"/>
    <x v="9"/>
    <n v="1"/>
    <x v="2"/>
    <n v="10686"/>
    <x v="546"/>
    <d v="2013-11-22T00:00:00"/>
    <x v="510"/>
    <n v="6"/>
    <x v="7"/>
    <n v="17"/>
    <s v="Alice Mutton"/>
    <n v="195"/>
    <n v="64"/>
    <n v="12480"/>
    <n v="0.05"/>
    <n v="11856"/>
    <n v="0"/>
    <n v="624"/>
  </r>
  <r>
    <s v="OTTIK"/>
    <s v="Exotic Products"/>
    <x v="20"/>
    <x v="8"/>
    <n v="6"/>
    <x v="7"/>
    <n v="10833"/>
    <x v="546"/>
    <d v="2013-11-11T00:00:00"/>
    <x v="516"/>
    <n v="6"/>
    <x v="7"/>
    <n v="53"/>
    <s v="Perth Pasties"/>
    <n v="164"/>
    <n v="22"/>
    <n v="3608"/>
    <n v="0.18"/>
    <n v="2958.5600000000004"/>
    <n v="11.834240000000001"/>
    <n v="649.4399999999996"/>
  </r>
  <r>
    <s v="QUICK"/>
    <s v="Bensaïd SA"/>
    <x v="27"/>
    <x v="8"/>
    <n v="4"/>
    <x v="3"/>
    <n v="10845"/>
    <x v="546"/>
    <d v="2013-11-08T00:00:00"/>
    <x v="506"/>
    <n v="8"/>
    <x v="3"/>
    <n v="58"/>
    <s v="Escargots de Bourgogne"/>
    <n v="66.25"/>
    <n v="37"/>
    <n v="2451.25"/>
    <n v="0.01"/>
    <n v="2426.7375000000002"/>
    <n v="19.413900000000002"/>
    <n v="24.512499999999818"/>
  </r>
  <r>
    <s v="QUICK"/>
    <s v="Bensaïd SA"/>
    <x v="27"/>
    <x v="8"/>
    <n v="1"/>
    <x v="2"/>
    <n v="10865"/>
    <x v="546"/>
    <d v="2013-11-27T00:00:00"/>
    <x v="515"/>
    <n v="1"/>
    <x v="0"/>
    <n v="38"/>
    <s v="Côte de Blaye"/>
    <n v="1317.5"/>
    <n v="9"/>
    <n v="11857.5"/>
    <n v="0.2"/>
    <n v="9486"/>
    <n v="85.373999999999995"/>
    <n v="2371.5"/>
  </r>
  <r>
    <s v="BONAP"/>
    <s v="Bon app'"/>
    <x v="1"/>
    <x v="1"/>
    <n v="5"/>
    <x v="1"/>
    <n v="10511"/>
    <x v="547"/>
    <d v="2013-11-26T00:00:00"/>
    <x v="515"/>
    <n v="7"/>
    <x v="5"/>
    <n v="7"/>
    <s v="Uncle Bob's Organic Dried Pears"/>
    <n v="150"/>
    <n v="75"/>
    <n v="11250"/>
    <n v="-0.01"/>
    <n v="11362.5"/>
    <n v="238.61250000000001"/>
    <n v="-112.5"/>
  </r>
  <r>
    <s v="RICSU"/>
    <s v="Richter Supermarkt"/>
    <x v="36"/>
    <x v="12"/>
    <n v="7"/>
    <x v="0"/>
    <n v="10537"/>
    <x v="547"/>
    <d v="2013-11-24T00:00:00"/>
    <x v="514"/>
    <n v="8"/>
    <x v="3"/>
    <n v="73"/>
    <s v="Röd Kaviar"/>
    <n v="75"/>
    <n v="77"/>
    <n v="5775"/>
    <n v="0.18"/>
    <n v="4735.5"/>
    <n v="80.503500000000003"/>
    <n v="1039.5"/>
  </r>
  <r>
    <s v="RATTC"/>
    <s v="Rattlesnake Canyon Grocery"/>
    <x v="9"/>
    <x v="0"/>
    <n v="9"/>
    <x v="4"/>
    <n v="10569"/>
    <x v="547"/>
    <d v="2013-11-15T00:00:00"/>
    <x v="499"/>
    <n v="1"/>
    <x v="0"/>
    <n v="76"/>
    <s v="Lakkalikööri"/>
    <n v="90"/>
    <n v="85"/>
    <n v="7650"/>
    <n v="0.19"/>
    <n v="6196.5"/>
    <n v="154.91249999999999"/>
    <n v="1453.5"/>
  </r>
  <r>
    <s v="WOLZA"/>
    <s v="Wolski  Zajazd"/>
    <x v="51"/>
    <x v="20"/>
    <n v="9"/>
    <x v="4"/>
    <n v="10870"/>
    <x v="547"/>
    <d v="2013-11-10T00:00:00"/>
    <x v="513"/>
    <n v="1"/>
    <x v="0"/>
    <n v="35"/>
    <s v="Steeleye Stout"/>
    <n v="90"/>
    <n v="10"/>
    <n v="900"/>
    <n v="7.0000000000000007E-2"/>
    <n v="837"/>
    <n v="3.3479999999999999"/>
    <n v="63"/>
  </r>
  <r>
    <s v="KOENE"/>
    <s v="Belaid SAS"/>
    <x v="15"/>
    <x v="8"/>
    <n v="2"/>
    <x v="5"/>
    <n v="10893"/>
    <x v="547"/>
    <d v="2013-11-21T00:00:00"/>
    <x v="503"/>
    <n v="8"/>
    <x v="3"/>
    <n v="36"/>
    <s v="Inlagd Sill"/>
    <n v="95"/>
    <n v="77"/>
    <n v="7315"/>
    <n v="0.05"/>
    <n v="6949.25"/>
    <n v="236.27449999999999"/>
    <n v="365.75"/>
  </r>
  <r>
    <s v="ISLAT"/>
    <s v="Island Trading"/>
    <x v="3"/>
    <x v="2"/>
    <n v="6"/>
    <x v="7"/>
    <n v="10933"/>
    <x v="547"/>
    <d v="2013-11-19T00:00:00"/>
    <x v="510"/>
    <n v="6"/>
    <x v="7"/>
    <n v="53"/>
    <s v="Perth Pasties"/>
    <n v="164"/>
    <n v="78"/>
    <n v="12792"/>
    <n v="0.15"/>
    <n v="10873.199999999999"/>
    <n v="315.32279999999997"/>
    <n v="1918.8000000000011"/>
  </r>
  <r>
    <s v="BSBEV"/>
    <s v="B's Beverages"/>
    <x v="2"/>
    <x v="2"/>
    <n v="6"/>
    <x v="7"/>
    <n v="10539"/>
    <x v="548"/>
    <d v="2013-11-19T00:00:00"/>
    <x v="515"/>
    <n v="4"/>
    <x v="6"/>
    <n v="33"/>
    <s v="Geitost"/>
    <n v="12.5"/>
    <n v="3"/>
    <n v="37.5"/>
    <n v="0.06"/>
    <n v="35.25"/>
    <n v="0.45824999999999999"/>
    <n v="2.25"/>
  </r>
  <r>
    <s v="HILAA"/>
    <s v="HILARIÓN-Abastos"/>
    <x v="6"/>
    <x v="5"/>
    <n v="8"/>
    <x v="8"/>
    <n v="10601"/>
    <x v="548"/>
    <d v="2013-11-15T00:00:00"/>
    <x v="499"/>
    <n v="4"/>
    <x v="6"/>
    <n v="59"/>
    <s v="Raclette Courdavault"/>
    <n v="275"/>
    <n v="8"/>
    <n v="2200"/>
    <n v="7.0000000000000007E-2"/>
    <n v="2045.9999999999998"/>
    <n v="20.459999999999997"/>
    <n v="154.00000000000023"/>
  </r>
  <r>
    <s v="FRANK"/>
    <s v="Messaoui Père &amp; Fils"/>
    <x v="15"/>
    <x v="8"/>
    <n v="7"/>
    <x v="0"/>
    <n v="10653"/>
    <x v="548"/>
    <d v="2013-11-26T00:00:00"/>
    <x v="517"/>
    <n v="4"/>
    <x v="6"/>
    <n v="60"/>
    <s v="Camembert Pierrot"/>
    <n v="170"/>
    <n v="50"/>
    <n v="8500"/>
    <n v="0.01"/>
    <n v="8415"/>
    <n v="286.11"/>
    <n v="85"/>
  </r>
  <r>
    <s v="QUEEN"/>
    <s v="Queen Cozinha"/>
    <x v="14"/>
    <x v="7"/>
    <n v="8"/>
    <x v="8"/>
    <n v="10659"/>
    <x v="548"/>
    <d v="2013-11-09T00:00:00"/>
    <x v="504"/>
    <n v="1"/>
    <x v="0"/>
    <n v="70"/>
    <s v="Outback Lager"/>
    <n v="75"/>
    <n v="2"/>
    <n v="150"/>
    <n v="-0.01"/>
    <n v="151.5"/>
    <n v="0"/>
    <n v="-1.5"/>
  </r>
  <r>
    <s v="LONEP"/>
    <s v="Lonesome Pine Restaurant"/>
    <x v="37"/>
    <x v="0"/>
    <n v="7"/>
    <x v="0"/>
    <n v="10665"/>
    <x v="548"/>
    <d v="2013-11-24T00:00:00"/>
    <x v="518"/>
    <n v="1"/>
    <x v="0"/>
    <n v="76"/>
    <s v="Lakkalikööri"/>
    <n v="90"/>
    <n v="24"/>
    <n v="2160"/>
    <n v="0.19"/>
    <n v="1749.6000000000001"/>
    <n v="31.492800000000003"/>
    <n v="410.39999999999986"/>
  </r>
  <r>
    <s v="SAVEA"/>
    <s v="Save-a-lot Markets"/>
    <x v="25"/>
    <x v="0"/>
    <n v="9"/>
    <x v="4"/>
    <n v="10714"/>
    <x v="548"/>
    <d v="2013-11-26T00:00:00"/>
    <x v="510"/>
    <n v="1"/>
    <x v="0"/>
    <n v="2"/>
    <s v="Chang"/>
    <n v="95"/>
    <n v="23"/>
    <n v="2185"/>
    <n v="0.15"/>
    <n v="1857.25"/>
    <n v="33.430500000000002"/>
    <n v="327.75"/>
  </r>
  <r>
    <s v="QUICK"/>
    <s v="Bensaïd SA"/>
    <x v="27"/>
    <x v="8"/>
    <n v="4"/>
    <x v="3"/>
    <n v="10845"/>
    <x v="548"/>
    <d v="2013-11-18T00:00:00"/>
    <x v="511"/>
    <n v="5"/>
    <x v="4"/>
    <n v="23"/>
    <s v="Tunnbröd"/>
    <n v="45"/>
    <n v="74"/>
    <n v="3330"/>
    <n v="0.05"/>
    <n v="3163.5"/>
    <n v="15.817500000000001"/>
    <n v="166.5"/>
  </r>
  <r>
    <s v="SAVEA"/>
    <s v="Save-a-lot Markets"/>
    <x v="25"/>
    <x v="0"/>
    <n v="5"/>
    <x v="1"/>
    <n v="10847"/>
    <x v="548"/>
    <d v="2013-11-25T00:00:00"/>
    <x v="517"/>
    <n v="3"/>
    <x v="1"/>
    <n v="19"/>
    <s v="Teatime Chocolate Biscuits"/>
    <n v="46"/>
    <n v="13"/>
    <n v="598"/>
    <n v="0.08"/>
    <n v="550.16"/>
    <n v="2.2006399999999999"/>
    <n v="47.840000000000032"/>
  </r>
  <r>
    <s v="FRANK"/>
    <s v="Messaoui Père &amp; Fils"/>
    <x v="15"/>
    <x v="8"/>
    <n v="4"/>
    <x v="3"/>
    <n v="10623"/>
    <x v="549"/>
    <d v="2013-11-17T00:00:00"/>
    <x v="512"/>
    <n v="1"/>
    <x v="0"/>
    <n v="24"/>
    <s v="Guaraná Fantástica"/>
    <n v="22.5"/>
    <n v="57"/>
    <n v="1282.5"/>
    <n v="7.0000000000000007E-2"/>
    <n v="1192.7249999999999"/>
    <n v="21.469049999999999"/>
    <n v="89.775000000000091"/>
  </r>
  <r>
    <s v="WHITC"/>
    <s v="White Clover Markets"/>
    <x v="0"/>
    <x v="0"/>
    <n v="5"/>
    <x v="1"/>
    <n v="10740"/>
    <x v="549"/>
    <d v="2013-11-14T00:00:00"/>
    <x v="513"/>
    <n v="7"/>
    <x v="5"/>
    <n v="28"/>
    <s v="Rössle Sauerkraut"/>
    <n v="228"/>
    <n v="7"/>
    <n v="1596"/>
    <n v="0.05"/>
    <n v="1516.1999999999998"/>
    <n v="48.518399999999993"/>
    <n v="79.800000000000182"/>
  </r>
  <r>
    <s v="BSBEV"/>
    <s v="B's Beverages"/>
    <x v="2"/>
    <x v="2"/>
    <n v="6"/>
    <x v="7"/>
    <n v="10539"/>
    <x v="550"/>
    <d v="2013-11-28T00:00:00"/>
    <x v="519"/>
    <n v="8"/>
    <x v="3"/>
    <n v="13"/>
    <s v="Konbu"/>
    <n v="30"/>
    <n v="88"/>
    <n v="2640"/>
    <n v="0.04"/>
    <n v="2534.4"/>
    <n v="40.550400000000003"/>
    <n v="105.59999999999991"/>
  </r>
  <r>
    <s v="QUICK"/>
    <s v="Bensaïd SA"/>
    <x v="27"/>
    <x v="8"/>
    <n v="1"/>
    <x v="2"/>
    <n v="10691"/>
    <x v="550"/>
    <d v="2013-11-29T00:00:00"/>
    <x v="518"/>
    <n v="3"/>
    <x v="1"/>
    <n v="62"/>
    <s v="Tarte au sucre"/>
    <n v="246.5"/>
    <n v="54"/>
    <n v="13311"/>
    <n v="-0.03"/>
    <n v="13710.33"/>
    <n v="301.62726000000004"/>
    <n v="-399.32999999999993"/>
  </r>
  <r>
    <s v="VICTE"/>
    <s v="Victuailles en stock"/>
    <x v="8"/>
    <x v="1"/>
    <n v="3"/>
    <x v="6"/>
    <n v="10806"/>
    <x v="550"/>
    <d v="2013-11-28T00:00:00"/>
    <x v="520"/>
    <n v="1"/>
    <x v="0"/>
    <n v="2"/>
    <s v="Chang"/>
    <n v="95"/>
    <n v="91"/>
    <n v="8645"/>
    <n v="0.12"/>
    <n v="7607.6"/>
    <n v="243.44320000000002"/>
    <n v="1037.3999999999996"/>
  </r>
  <r>
    <s v="FAMIA"/>
    <s v="Familia Arquibaldo"/>
    <x v="14"/>
    <x v="7"/>
    <n v="8"/>
    <x v="8"/>
    <n v="10512"/>
    <x v="551"/>
    <d v="2013-11-30T00:00:00"/>
    <x v="521"/>
    <n v="1"/>
    <x v="0"/>
    <n v="24"/>
    <s v="Guaraná Fantástica"/>
    <n v="22.5"/>
    <n v="11"/>
    <n v="247.5"/>
    <n v="0.18"/>
    <n v="202.95000000000002"/>
    <n v="4.8708"/>
    <n v="44.549999999999983"/>
  </r>
  <r>
    <s v="LONEP"/>
    <s v="Lonesome Pine Restaurant"/>
    <x v="37"/>
    <x v="0"/>
    <n v="5"/>
    <x v="1"/>
    <n v="10544"/>
    <x v="551"/>
    <d v="2013-11-15T00:00:00"/>
    <x v="513"/>
    <n v="7"/>
    <x v="5"/>
    <n v="28"/>
    <s v="Rössle Sauerkraut"/>
    <n v="228"/>
    <n v="4"/>
    <n v="912"/>
    <n v="0.12"/>
    <n v="802.56000000000006"/>
    <n v="0"/>
    <n v="109.43999999999994"/>
  </r>
  <r>
    <s v="DRACD"/>
    <s v="Maroc exotique"/>
    <x v="22"/>
    <x v="8"/>
    <n v="7"/>
    <x v="0"/>
    <n v="10825"/>
    <x v="551"/>
    <d v="2013-11-25T00:00:00"/>
    <x v="522"/>
    <n v="3"/>
    <x v="1"/>
    <n v="26"/>
    <s v="Gumbär Gummibärchen"/>
    <n v="156.15"/>
    <n v="47"/>
    <n v="7339.05"/>
    <n v="0.15"/>
    <n v="6238.1925000000001"/>
    <n v="68.620117500000006"/>
    <n v="1100.8575000000001"/>
  </r>
  <r>
    <s v="REGGC"/>
    <s v="Reggiani Caseifici"/>
    <x v="41"/>
    <x v="19"/>
    <n v="7"/>
    <x v="0"/>
    <n v="10562"/>
    <x v="552"/>
    <d v="2013-11-13T00:00:00"/>
    <x v="499"/>
    <n v="4"/>
    <x v="6"/>
    <n v="33"/>
    <s v="Geitost"/>
    <n v="12.5"/>
    <n v="65"/>
    <n v="812.5"/>
    <n v="0.2"/>
    <n v="650"/>
    <n v="18.850000000000001"/>
    <n v="162.5"/>
  </r>
  <r>
    <s v="LINOD"/>
    <s v="LINO-Delicateses"/>
    <x v="13"/>
    <x v="5"/>
    <n v="3"/>
    <x v="6"/>
    <n v="10697"/>
    <x v="552"/>
    <d v="2013-11-14T00:00:00"/>
    <x v="504"/>
    <n v="3"/>
    <x v="1"/>
    <n v="19"/>
    <s v="Teatime Chocolate Biscuits"/>
    <n v="46"/>
    <n v="56"/>
    <n v="2576"/>
    <n v="0.01"/>
    <n v="2550.2399999999998"/>
    <n v="79.057439999999986"/>
    <n v="25.760000000000218"/>
  </r>
  <r>
    <s v="SPLIR"/>
    <s v="Split Rail Beer &amp; Ale"/>
    <x v="59"/>
    <x v="0"/>
    <n v="4"/>
    <x v="3"/>
    <n v="10756"/>
    <x v="552"/>
    <d v="2013-11-20T00:00:00"/>
    <x v="512"/>
    <n v="4"/>
    <x v="6"/>
    <n v="69"/>
    <s v="Gudbrandsdalsost"/>
    <n v="180"/>
    <n v="40"/>
    <n v="7200"/>
    <n v="0.17"/>
    <n v="5976"/>
    <n v="41.832000000000001"/>
    <n v="1224"/>
  </r>
  <r>
    <s v="HANAR"/>
    <s v="Hanari Carnes"/>
    <x v="11"/>
    <x v="7"/>
    <n v="9"/>
    <x v="4"/>
    <n v="10922"/>
    <x v="552"/>
    <d v="2013-11-24T00:00:00"/>
    <x v="523"/>
    <n v="6"/>
    <x v="7"/>
    <n v="17"/>
    <s v="Alice Mutton"/>
    <n v="195"/>
    <n v="34"/>
    <n v="6630"/>
    <n v="0.19"/>
    <n v="5370.3"/>
    <n v="91.295100000000005"/>
    <n v="1259.6999999999998"/>
  </r>
  <r>
    <s v="HUNGC"/>
    <s v="Hungry Coyote Import Store"/>
    <x v="49"/>
    <x v="0"/>
    <n v="5"/>
    <x v="1"/>
    <n v="10600"/>
    <x v="553"/>
    <d v="2013-11-27T00:00:00"/>
    <x v="522"/>
    <n v="8"/>
    <x v="3"/>
    <n v="73"/>
    <s v="Röd Kaviar"/>
    <n v="75"/>
    <n v="16"/>
    <n v="1200"/>
    <n v="0.04"/>
    <n v="1152"/>
    <n v="38.015999999999998"/>
    <n v="48"/>
  </r>
  <r>
    <s v="SAVEA"/>
    <s v="Save-a-lot Markets"/>
    <x v="25"/>
    <x v="0"/>
    <n v="4"/>
    <x v="3"/>
    <n v="10722"/>
    <x v="553"/>
    <d v="2013-11-25T00:00:00"/>
    <x v="518"/>
    <n v="3"/>
    <x v="1"/>
    <n v="68"/>
    <s v="Scottish Longbreads"/>
    <n v="62.5"/>
    <n v="11"/>
    <n v="687.5"/>
    <n v="-0.02"/>
    <n v="701.25"/>
    <n v="12.6225"/>
    <n v="-13.75"/>
  </r>
  <r>
    <s v="NORTS"/>
    <s v="North/South"/>
    <x v="2"/>
    <x v="2"/>
    <n v="1"/>
    <x v="2"/>
    <n v="10752"/>
    <x v="553"/>
    <d v="2013-11-26T00:00:00"/>
    <x v="524"/>
    <n v="4"/>
    <x v="6"/>
    <n v="69"/>
    <s v="Gudbrandsdalsost"/>
    <n v="180"/>
    <n v="22"/>
    <n v="3960"/>
    <n v="0.02"/>
    <n v="3880.7999999999997"/>
    <n v="124.18559999999999"/>
    <n v="79.200000000000273"/>
  </r>
  <r>
    <s v="PICCO"/>
    <s v="Piccolo und mehr"/>
    <x v="16"/>
    <x v="9"/>
    <n v="6"/>
    <x v="7"/>
    <n v="10489"/>
    <x v="554"/>
    <d v="2013-11-16T00:00:00"/>
    <x v="502"/>
    <n v="4"/>
    <x v="6"/>
    <n v="11"/>
    <s v="Queso Cabrales"/>
    <n v="84"/>
    <n v="22"/>
    <n v="1848"/>
    <n v="0.15"/>
    <n v="1570.8"/>
    <n v="18.849599999999999"/>
    <n v="277.20000000000005"/>
  </r>
  <r>
    <s v="REGGC"/>
    <s v="Reggiani Caseifici"/>
    <x v="41"/>
    <x v="19"/>
    <n v="2"/>
    <x v="5"/>
    <n v="10586"/>
    <x v="554"/>
    <d v="2013-11-23T00:00:00"/>
    <x v="514"/>
    <n v="5"/>
    <x v="4"/>
    <n v="52"/>
    <s v="Filo Mix"/>
    <n v="35"/>
    <n v="9"/>
    <n v="315"/>
    <n v="0"/>
    <n v="315"/>
    <n v="3.78"/>
    <n v="0"/>
  </r>
  <r>
    <s v="WHITC"/>
    <s v="White Clover Markets"/>
    <x v="0"/>
    <x v="0"/>
    <n v="4"/>
    <x v="3"/>
    <n v="10596"/>
    <x v="554"/>
    <d v="2013-11-30T00:00:00"/>
    <x v="525"/>
    <n v="5"/>
    <x v="4"/>
    <n v="56"/>
    <s v="Gnocchi di nonna Alice"/>
    <n v="190"/>
    <n v="75"/>
    <n v="14250"/>
    <n v="-0.01"/>
    <n v="14392.5"/>
    <n v="143.92500000000001"/>
    <n v="-142.5"/>
  </r>
  <r>
    <s v="ALFKI"/>
    <s v="Al Walad"/>
    <x v="44"/>
    <x v="8"/>
    <n v="5"/>
    <x v="1"/>
    <n v="10702"/>
    <x v="554"/>
    <d v="2013-12-01T00:00:00"/>
    <x v="522"/>
    <n v="1"/>
    <x v="0"/>
    <n v="76"/>
    <s v="Lakkalikööri"/>
    <n v="90"/>
    <n v="16"/>
    <n v="1440"/>
    <n v="0.18"/>
    <n v="1180.8000000000002"/>
    <n v="17.712000000000003"/>
    <n v="259.19999999999982"/>
  </r>
  <r>
    <s v="AROUT"/>
    <s v="Around the Horn"/>
    <x v="2"/>
    <x v="2"/>
    <n v="7"/>
    <x v="0"/>
    <n v="10743"/>
    <x v="554"/>
    <d v="2013-11-28T00:00:00"/>
    <x v="523"/>
    <n v="8"/>
    <x v="3"/>
    <n v="46"/>
    <s v="Spegesild"/>
    <n v="60"/>
    <n v="91"/>
    <n v="5460"/>
    <n v="0.09"/>
    <n v="4968.6000000000004"/>
    <n v="149.05799999999999"/>
    <n v="491.39999999999964"/>
  </r>
  <r>
    <s v="PICCO"/>
    <s v="Piccolo und mehr"/>
    <x v="16"/>
    <x v="9"/>
    <n v="6"/>
    <x v="7"/>
    <n v="10747"/>
    <x v="554"/>
    <d v="2013-11-28T00:00:00"/>
    <x v="521"/>
    <n v="8"/>
    <x v="3"/>
    <n v="41"/>
    <s v="Jack's New England Clam Chowder"/>
    <n v="48.25"/>
    <n v="90"/>
    <n v="4342.5"/>
    <n v="0.16"/>
    <n v="3647.7"/>
    <n v="7.2953999999999999"/>
    <n v="694.80000000000018"/>
  </r>
  <r>
    <s v="OLDWO"/>
    <s v="Old World Delicatessen"/>
    <x v="48"/>
    <x v="0"/>
    <n v="3"/>
    <x v="6"/>
    <n v="10855"/>
    <x v="554"/>
    <d v="2013-11-16T00:00:00"/>
    <x v="508"/>
    <n v="3"/>
    <x v="1"/>
    <n v="16"/>
    <s v="Pavlova"/>
    <n v="87.25"/>
    <n v="15"/>
    <n v="1308.75"/>
    <n v="0.1"/>
    <n v="1177.875"/>
    <n v="17.668125"/>
    <n v="130.875"/>
  </r>
  <r>
    <s v="MAISD"/>
    <s v="Maison Dewey"/>
    <x v="34"/>
    <x v="4"/>
    <n v="9"/>
    <x v="4"/>
    <n v="10529"/>
    <x v="555"/>
    <d v="2013-11-30T00:00:00"/>
    <x v="525"/>
    <n v="4"/>
    <x v="6"/>
    <n v="69"/>
    <s v="Gudbrandsdalsost"/>
    <n v="180"/>
    <n v="84"/>
    <n v="15120"/>
    <n v="0.06"/>
    <n v="14212.8"/>
    <n v="454.80959999999999"/>
    <n v="907.20000000000073"/>
  </r>
  <r>
    <s v="TORTU"/>
    <s v="Tortuga Restaurante"/>
    <x v="4"/>
    <x v="3"/>
    <n v="3"/>
    <x v="6"/>
    <n v="10576"/>
    <x v="555"/>
    <d v="2013-11-23T00:00:00"/>
    <x v="523"/>
    <n v="1"/>
    <x v="0"/>
    <n v="1"/>
    <s v="Chai"/>
    <n v="90"/>
    <n v="81"/>
    <n v="7290"/>
    <n v="0.11"/>
    <n v="6488.1"/>
    <n v="97.3215"/>
    <n v="801.89999999999964"/>
  </r>
  <r>
    <s v="GREAL"/>
    <s v="Great Lakes Food Market"/>
    <x v="33"/>
    <x v="0"/>
    <n v="3"/>
    <x v="6"/>
    <n v="10681"/>
    <x v="555"/>
    <d v="2013-11-21T00:00:00"/>
    <x v="519"/>
    <n v="5"/>
    <x v="4"/>
    <n v="64"/>
    <s v="Wimmers gute Semmelknödel"/>
    <n v="166.25"/>
    <n v="51"/>
    <n v="8478.75"/>
    <n v="-0.02"/>
    <n v="8648.3250000000007"/>
    <n v="233.50477500000002"/>
    <n v="-169.57500000000073"/>
  </r>
  <r>
    <s v="SAVEA"/>
    <s v="Save-a-lot Markets"/>
    <x v="25"/>
    <x v="0"/>
    <n v="4"/>
    <x v="3"/>
    <n v="10722"/>
    <x v="555"/>
    <d v="2013-11-25T00:00:00"/>
    <x v="514"/>
    <n v="4"/>
    <x v="6"/>
    <n v="31"/>
    <s v="Gorgonzola Telino"/>
    <n v="62.5"/>
    <n v="52"/>
    <n v="3250"/>
    <n v="0.19"/>
    <n v="2632.5"/>
    <n v="21.06"/>
    <n v="617.5"/>
  </r>
  <r>
    <s v="ERNSH"/>
    <s v="Ernst Handel"/>
    <x v="26"/>
    <x v="9"/>
    <n v="3"/>
    <x v="6"/>
    <n v="10895"/>
    <x v="555"/>
    <d v="2013-12-04T00:00:00"/>
    <x v="526"/>
    <n v="4"/>
    <x v="6"/>
    <n v="60"/>
    <s v="Camembert Pierrot"/>
    <n v="170"/>
    <n v="24"/>
    <n v="4080"/>
    <n v="0.01"/>
    <n v="4039.2"/>
    <n v="20.196000000000002"/>
    <n v="40.800000000000182"/>
  </r>
  <r>
    <s v="HILAA"/>
    <s v="HILARIÓN-Abastos"/>
    <x v="6"/>
    <x v="5"/>
    <n v="7"/>
    <x v="0"/>
    <n v="10486"/>
    <x v="556"/>
    <d v="2013-11-20T00:00:00"/>
    <x v="511"/>
    <n v="7"/>
    <x v="5"/>
    <n v="51"/>
    <s v="Manjimup Dried Apples"/>
    <n v="212"/>
    <n v="15"/>
    <n v="3180"/>
    <n v="0.05"/>
    <n v="3021"/>
    <n v="57.399000000000001"/>
    <n v="159"/>
  </r>
  <r>
    <s v="WARTH"/>
    <s v="Wartian Herkku"/>
    <x v="32"/>
    <x v="16"/>
    <n v="1"/>
    <x v="2"/>
    <n v="10583"/>
    <x v="556"/>
    <d v="2013-12-01T00:00:00"/>
    <x v="527"/>
    <n v="6"/>
    <x v="7"/>
    <n v="29"/>
    <s v="Thüringer Rostbratwurst"/>
    <n v="618.95000000000005"/>
    <n v="23"/>
    <n v="14235.85"/>
    <n v="0"/>
    <n v="14235.85"/>
    <n v="313.18870000000004"/>
    <n v="0"/>
  </r>
  <r>
    <s v="ANTON"/>
    <s v="Antonio Moreno Taquería"/>
    <x v="4"/>
    <x v="3"/>
    <n v="3"/>
    <x v="6"/>
    <n v="10682"/>
    <x v="556"/>
    <d v="2013-12-02T00:00:00"/>
    <x v="521"/>
    <n v="2"/>
    <x v="2"/>
    <n v="66"/>
    <s v="Louisiana Hot Spiced Okra"/>
    <n v="85"/>
    <n v="17"/>
    <n v="1445"/>
    <n v="0.18"/>
    <n v="1184.9000000000001"/>
    <n v="3.5547000000000004"/>
    <n v="260.09999999999991"/>
  </r>
  <r>
    <s v="QUICK"/>
    <s v="Bensaïd SA"/>
    <x v="27"/>
    <x v="8"/>
    <n v="1"/>
    <x v="2"/>
    <n v="10691"/>
    <x v="556"/>
    <d v="2013-11-26T00:00:00"/>
    <x v="515"/>
    <n v="2"/>
    <x v="2"/>
    <n v="44"/>
    <s v="Gula Malacca"/>
    <n v="97.25"/>
    <n v="73"/>
    <n v="7099.25"/>
    <n v="0.14000000000000001"/>
    <n v="6105.3549999999996"/>
    <n v="122.10709999999999"/>
    <n v="993.89500000000044"/>
  </r>
  <r>
    <s v="HILAA"/>
    <s v="HILARIÓN-Abastos"/>
    <x v="6"/>
    <x v="5"/>
    <n v="3"/>
    <x v="6"/>
    <n v="10796"/>
    <x v="556"/>
    <d v="2013-12-04T00:00:00"/>
    <x v="528"/>
    <n v="3"/>
    <x v="1"/>
    <n v="26"/>
    <s v="Gumbär Gummibärchen"/>
    <n v="156.15"/>
    <n v="34"/>
    <n v="5309.1"/>
    <n v="-0.01"/>
    <n v="5362.1910000000007"/>
    <n v="155.50353900000002"/>
    <n v="-53.091000000000349"/>
  </r>
  <r>
    <s v="SAVEA"/>
    <s v="Save-a-lot Markets"/>
    <x v="25"/>
    <x v="0"/>
    <n v="7"/>
    <x v="0"/>
    <n v="10894"/>
    <x v="556"/>
    <d v="2013-11-19T00:00:00"/>
    <x v="512"/>
    <n v="8"/>
    <x v="3"/>
    <n v="13"/>
    <s v="Konbu"/>
    <n v="30"/>
    <n v="38"/>
    <n v="1140"/>
    <n v="0.18"/>
    <n v="934.80000000000007"/>
    <n v="26.174400000000002"/>
    <n v="205.19999999999993"/>
  </r>
  <r>
    <s v="BERGS"/>
    <s v="Berglunds snabbköp"/>
    <x v="31"/>
    <x v="15"/>
    <n v="3"/>
    <x v="6"/>
    <n v="10924"/>
    <x v="556"/>
    <d v="2013-12-06T00:00:00"/>
    <x v="529"/>
    <n v="1"/>
    <x v="0"/>
    <n v="75"/>
    <s v="Rhönbräu Klosterbier"/>
    <n v="38.75"/>
    <n v="83"/>
    <n v="3216.25"/>
    <n v="0.09"/>
    <n v="2926.7874999999999"/>
    <n v="26.341087499999997"/>
    <n v="289.46250000000009"/>
  </r>
  <r>
    <s v="OLDWO"/>
    <s v="Old World Delicatessen"/>
    <x v="48"/>
    <x v="0"/>
    <n v="7"/>
    <x v="0"/>
    <n v="10680"/>
    <x v="557"/>
    <d v="2013-11-23T00:00:00"/>
    <x v="508"/>
    <n v="4"/>
    <x v="6"/>
    <n v="31"/>
    <s v="Gorgonzola Telino"/>
    <n v="62.5"/>
    <n v="50"/>
    <n v="3125"/>
    <n v="0.01"/>
    <n v="3093.75"/>
    <n v="92.8125"/>
    <n v="31.25"/>
  </r>
  <r>
    <s v="QUEEN"/>
    <s v="Queen Cozinha"/>
    <x v="14"/>
    <x v="7"/>
    <n v="8"/>
    <x v="8"/>
    <n v="10868"/>
    <x v="557"/>
    <d v="2013-12-06T00:00:00"/>
    <x v="525"/>
    <n v="3"/>
    <x v="1"/>
    <n v="26"/>
    <s v="Gumbär Gummibärchen"/>
    <n v="156.15"/>
    <n v="19"/>
    <n v="2966.85"/>
    <n v="0.12"/>
    <n v="2610.828"/>
    <n v="28.719107999999999"/>
    <n v="356.02199999999993"/>
  </r>
  <r>
    <s v="HUNGO"/>
    <s v="Hungry Owl All-Night Grocers"/>
    <x v="23"/>
    <x v="11"/>
    <n v="1"/>
    <x v="2"/>
    <n v="10912"/>
    <x v="557"/>
    <d v="2013-11-22T00:00:00"/>
    <x v="511"/>
    <n v="4"/>
    <x v="6"/>
    <n v="11"/>
    <s v="Queso Cabrales"/>
    <n v="105"/>
    <n v="11"/>
    <n v="1155"/>
    <n v="0.14000000000000001"/>
    <n v="993.3"/>
    <n v="6.9530999999999992"/>
    <n v="161.70000000000005"/>
  </r>
  <r>
    <s v="LAMAI"/>
    <s v="La maison d'Asie"/>
    <x v="18"/>
    <x v="1"/>
    <n v="1"/>
    <x v="2"/>
    <n v="10832"/>
    <x v="558"/>
    <d v="2013-12-08T00:00:00"/>
    <x v="530"/>
    <n v="3"/>
    <x v="1"/>
    <n v="25"/>
    <s v="NuNuCa Nuß-Nougat-Creme"/>
    <n v="70"/>
    <n v="47"/>
    <n v="3290"/>
    <n v="0.13"/>
    <n v="2862.3"/>
    <n v="80.144400000000005"/>
    <n v="427.69999999999982"/>
  </r>
  <r>
    <s v="BERGS"/>
    <s v="Berglunds snabbköp"/>
    <x v="31"/>
    <x v="15"/>
    <n v="4"/>
    <x v="3"/>
    <n v="10857"/>
    <x v="558"/>
    <d v="2013-11-26T00:00:00"/>
    <x v="522"/>
    <n v="3"/>
    <x v="1"/>
    <n v="26"/>
    <s v="Gumbär Gummibärchen"/>
    <n v="156.15"/>
    <n v="61"/>
    <n v="9525.15"/>
    <n v="0"/>
    <n v="9525.15"/>
    <n v="47.625749999999996"/>
    <n v="0"/>
  </r>
  <r>
    <s v="WILMK"/>
    <s v="Wilman Kala"/>
    <x v="52"/>
    <x v="16"/>
    <n v="3"/>
    <x v="6"/>
    <n v="10879"/>
    <x v="558"/>
    <d v="2013-11-25T00:00:00"/>
    <x v="514"/>
    <n v="8"/>
    <x v="3"/>
    <n v="40"/>
    <s v="Boston Crab Meat"/>
    <n v="92"/>
    <n v="46"/>
    <n v="4232"/>
    <n v="0.15"/>
    <n v="3597.2"/>
    <n v="10.791599999999999"/>
    <n v="634.80000000000018"/>
  </r>
  <r>
    <s v="RATTC"/>
    <s v="Rattlesnake Canyon Grocery"/>
    <x v="9"/>
    <x v="0"/>
    <n v="7"/>
    <x v="0"/>
    <n v="10598"/>
    <x v="559"/>
    <d v="2013-12-08T00:00:00"/>
    <x v="525"/>
    <n v="4"/>
    <x v="6"/>
    <n v="71"/>
    <s v="Fløtemysost"/>
    <n v="107.5"/>
    <n v="1"/>
    <n v="107.5"/>
    <n v="0"/>
    <n v="107.5"/>
    <n v="2.2574999999999998"/>
    <n v="0"/>
  </r>
  <r>
    <s v="VICTE"/>
    <s v="Victuailles en stock"/>
    <x v="8"/>
    <x v="1"/>
    <n v="7"/>
    <x v="0"/>
    <n v="10546"/>
    <x v="560"/>
    <d v="2013-11-23T00:00:00"/>
    <x v="523"/>
    <n v="7"/>
    <x v="5"/>
    <n v="7"/>
    <s v="Uncle Bob's Organic Dried Pears"/>
    <n v="150"/>
    <n v="39"/>
    <n v="5850"/>
    <n v="0.13"/>
    <n v="5089.5"/>
    <n v="152.685"/>
    <n v="760.5"/>
  </r>
  <r>
    <s v="PICCO"/>
    <s v="Piccolo und mehr"/>
    <x v="16"/>
    <x v="9"/>
    <n v="6"/>
    <x v="7"/>
    <n v="10747"/>
    <x v="560"/>
    <d v="2013-12-07T00:00:00"/>
    <x v="527"/>
    <n v="2"/>
    <x v="2"/>
    <n v="63"/>
    <s v="Vegie-spread"/>
    <n v="219.5"/>
    <n v="40"/>
    <n v="8780"/>
    <n v="0.18"/>
    <n v="7199.6"/>
    <n v="64.796400000000006"/>
    <n v="1580.3999999999996"/>
  </r>
  <r>
    <s v="ISLAT"/>
    <s v="Island Trading"/>
    <x v="3"/>
    <x v="2"/>
    <n v="2"/>
    <x v="5"/>
    <n v="10829"/>
    <x v="560"/>
    <d v="2013-11-28T00:00:00"/>
    <x v="517"/>
    <n v="8"/>
    <x v="3"/>
    <n v="13"/>
    <s v="Konbu"/>
    <n v="30"/>
    <n v="40"/>
    <n v="1200"/>
    <n v="0.01"/>
    <n v="1188"/>
    <n v="1.1879999999999999"/>
    <n v="12"/>
  </r>
  <r>
    <s v="TRADH"/>
    <s v="Tradição Hipermercados"/>
    <x v="14"/>
    <x v="7"/>
    <n v="8"/>
    <x v="8"/>
    <n v="10496"/>
    <x v="561"/>
    <d v="2013-11-25T00:00:00"/>
    <x v="524"/>
    <n v="4"/>
    <x v="6"/>
    <n v="31"/>
    <s v="Gorgonzola Telino"/>
    <n v="50"/>
    <n v="73"/>
    <n v="3650"/>
    <n v="0.12"/>
    <n v="3212"/>
    <n v="96.36"/>
    <n v="438"/>
  </r>
  <r>
    <s v="SAVEA"/>
    <s v="Save-a-lot Markets"/>
    <x v="25"/>
    <x v="0"/>
    <n v="1"/>
    <x v="2"/>
    <n v="10657"/>
    <x v="561"/>
    <d v="2013-11-25T00:00:00"/>
    <x v="519"/>
    <n v="2"/>
    <x v="2"/>
    <n v="15"/>
    <s v="Genen Shouyu"/>
    <n v="77.5"/>
    <n v="15"/>
    <n v="1162.5"/>
    <n v="0.14000000000000001"/>
    <n v="999.75"/>
    <n v="8.9977499999999999"/>
    <n v="162.75"/>
  </r>
  <r>
    <s v="RICAR"/>
    <s v="Ricardo Adocicados"/>
    <x v="11"/>
    <x v="7"/>
    <n v="5"/>
    <x v="1"/>
    <n v="10622"/>
    <x v="562"/>
    <d v="2013-12-12T00:00:00"/>
    <x v="529"/>
    <n v="1"/>
    <x v="0"/>
    <n v="2"/>
    <s v="Chang"/>
    <n v="95"/>
    <n v="53"/>
    <n v="5035"/>
    <n v="0.18"/>
    <n v="4128.7000000000007"/>
    <n v="94.960100000000025"/>
    <n v="906.29999999999927"/>
  </r>
  <r>
    <s v="RANCH"/>
    <s v="Rancho grande"/>
    <x v="30"/>
    <x v="14"/>
    <n v="5"/>
    <x v="1"/>
    <n v="10716"/>
    <x v="562"/>
    <d v="2013-12-04T00:00:00"/>
    <x v="531"/>
    <n v="7"/>
    <x v="5"/>
    <n v="51"/>
    <s v="Manjimup Dried Apples"/>
    <n v="265"/>
    <n v="99"/>
    <n v="26235"/>
    <n v="0.15"/>
    <n v="22299.75"/>
    <n v="602.09325000000001"/>
    <n v="3935.25"/>
  </r>
  <r>
    <s v="ERNSH"/>
    <s v="Ernst Handel"/>
    <x v="26"/>
    <x v="9"/>
    <n v="3"/>
    <x v="6"/>
    <n v="10895"/>
    <x v="562"/>
    <d v="2013-12-09T00:00:00"/>
    <x v="532"/>
    <n v="1"/>
    <x v="0"/>
    <n v="24"/>
    <s v="Guaraná Fantástica"/>
    <n v="22.5"/>
    <n v="45"/>
    <n v="1012.5"/>
    <n v="0.14000000000000001"/>
    <n v="870.75"/>
    <n v="12.1905"/>
    <n v="141.75"/>
  </r>
  <r>
    <s v="LONEP"/>
    <s v="Lonesome Pine Restaurant"/>
    <x v="37"/>
    <x v="0"/>
    <n v="3"/>
    <x v="6"/>
    <n v="10662"/>
    <x v="563"/>
    <d v="2013-11-28T00:00:00"/>
    <x v="524"/>
    <n v="3"/>
    <x v="1"/>
    <n v="68"/>
    <s v="Scottish Longbreads"/>
    <n v="62.5"/>
    <n v="77"/>
    <n v="4812.5"/>
    <n v="0.13"/>
    <n v="4186.875"/>
    <n v="142.35374999999999"/>
    <n v="625.625"/>
  </r>
  <r>
    <s v="BERGS"/>
    <s v="Berglunds snabbköp"/>
    <x v="31"/>
    <x v="15"/>
    <n v="7"/>
    <x v="0"/>
    <n v="10689"/>
    <x v="563"/>
    <d v="2013-12-08T00:00:00"/>
    <x v="527"/>
    <n v="1"/>
    <x v="0"/>
    <n v="1"/>
    <s v="Chai"/>
    <n v="90"/>
    <n v="14"/>
    <n v="1260"/>
    <n v="0.16"/>
    <n v="1058.3999999999999"/>
    <n v="22.226399999999998"/>
    <n v="201.60000000000014"/>
  </r>
  <r>
    <s v="QUICK"/>
    <s v="Bensaïd SA"/>
    <x v="27"/>
    <x v="8"/>
    <n v="2"/>
    <x v="5"/>
    <n v="10745"/>
    <x v="563"/>
    <d v="2013-12-04T00:00:00"/>
    <x v="533"/>
    <n v="2"/>
    <x v="2"/>
    <n v="44"/>
    <s v="Gula Malacca"/>
    <n v="97.25"/>
    <n v="83"/>
    <n v="8071.75"/>
    <n v="0.06"/>
    <n v="7587.4449999999997"/>
    <n v="128.98656500000001"/>
    <n v="484.30500000000029"/>
  </r>
  <r>
    <s v="CACTU"/>
    <s v="Cactus Comidas para llevar"/>
    <x v="30"/>
    <x v="14"/>
    <n v="4"/>
    <x v="3"/>
    <n v="10521"/>
    <x v="564"/>
    <d v="2013-12-07T00:00:00"/>
    <x v="530"/>
    <n v="8"/>
    <x v="3"/>
    <n v="41"/>
    <s v="Jack's New England Clam Chowder"/>
    <n v="48.25"/>
    <n v="36"/>
    <n v="1737"/>
    <n v="0.2"/>
    <n v="1389.6000000000001"/>
    <n v="33.3504"/>
    <n v="347.39999999999986"/>
  </r>
  <r>
    <s v="ERNSH"/>
    <s v="Ernst Handel"/>
    <x v="26"/>
    <x v="9"/>
    <n v="8"/>
    <x v="8"/>
    <n v="10633"/>
    <x v="564"/>
    <d v="2013-12-11T00:00:00"/>
    <x v="534"/>
    <n v="3"/>
    <x v="1"/>
    <n v="26"/>
    <s v="Gumbär Gummibärchen"/>
    <n v="156.15"/>
    <n v="28"/>
    <n v="4372.2"/>
    <n v="0.11"/>
    <n v="3891.2579999999998"/>
    <n v="108.95522399999999"/>
    <n v="480.94200000000001"/>
  </r>
  <r>
    <s v="LETSS"/>
    <s v="Let's Stop N Shop"/>
    <x v="45"/>
    <x v="0"/>
    <n v="6"/>
    <x v="7"/>
    <n v="10735"/>
    <x v="564"/>
    <d v="2013-12-10T00:00:00"/>
    <x v="534"/>
    <n v="2"/>
    <x v="2"/>
    <n v="61"/>
    <s v="Sirop d'érable"/>
    <n v="142.5"/>
    <n v="9"/>
    <n v="1282.5"/>
    <n v="0.17"/>
    <n v="1064.4749999999999"/>
    <n v="32.998725"/>
    <n v="218.02500000000009"/>
  </r>
  <r>
    <s v="PERIC"/>
    <s v="Pericles Comidas clásicas"/>
    <x v="4"/>
    <x v="3"/>
    <n v="9"/>
    <x v="4"/>
    <n v="10474"/>
    <x v="565"/>
    <d v="2013-12-13T00:00:00"/>
    <x v="535"/>
    <n v="8"/>
    <x v="3"/>
    <n v="40"/>
    <s v="Boston Crab Meat"/>
    <n v="73.5"/>
    <n v="39"/>
    <n v="2866.5"/>
    <n v="0.16"/>
    <n v="2407.86"/>
    <n v="43.341480000000004"/>
    <n v="458.63999999999987"/>
  </r>
  <r>
    <s v="HUNGO"/>
    <s v="Hungry Owl All-Night Grocers"/>
    <x v="23"/>
    <x v="11"/>
    <n v="1"/>
    <x v="2"/>
    <n v="10516"/>
    <x v="565"/>
    <d v="2013-11-28T00:00:00"/>
    <x v="517"/>
    <n v="8"/>
    <x v="3"/>
    <n v="41"/>
    <s v="Jack's New England Clam Chowder"/>
    <n v="48.25"/>
    <n v="35"/>
    <n v="1688.75"/>
    <n v="0.1"/>
    <n v="1519.875"/>
    <n v="27.357749999999999"/>
    <n v="168.875"/>
  </r>
  <r>
    <s v="BERGS"/>
    <s v="Berglunds snabbköp"/>
    <x v="31"/>
    <x v="15"/>
    <n v="7"/>
    <x v="0"/>
    <n v="10524"/>
    <x v="565"/>
    <d v="2013-12-12T00:00:00"/>
    <x v="536"/>
    <n v="1"/>
    <x v="0"/>
    <n v="43"/>
    <s v="Ipoh Coffee"/>
    <n v="230"/>
    <n v="37"/>
    <n v="8510"/>
    <n v="0.06"/>
    <n v="7999.4"/>
    <n v="119.991"/>
    <n v="510.60000000000036"/>
  </r>
  <r>
    <s v="SAVEA"/>
    <s v="Save-a-lot Markets"/>
    <x v="25"/>
    <x v="0"/>
    <n v="5"/>
    <x v="1"/>
    <n v="10882"/>
    <x v="565"/>
    <d v="2013-12-13T00:00:00"/>
    <x v="536"/>
    <n v="6"/>
    <x v="7"/>
    <n v="54"/>
    <s v="Tourtière"/>
    <n v="37.25"/>
    <n v="86"/>
    <n v="3203.5"/>
    <n v="0.18"/>
    <n v="2626.8700000000003"/>
    <n v="49.910530000000008"/>
    <n v="576.62999999999965"/>
  </r>
  <r>
    <s v="FRANK"/>
    <s v="Messaoui Père &amp; Fils"/>
    <x v="15"/>
    <x v="8"/>
    <n v="4"/>
    <x v="3"/>
    <n v="10560"/>
    <x v="566"/>
    <d v="2013-12-08T00:00:00"/>
    <x v="536"/>
    <n v="8"/>
    <x v="3"/>
    <n v="30"/>
    <s v="Nord-Ost Matjeshering"/>
    <n v="129.44999999999999"/>
    <n v="44"/>
    <n v="5695.7999999999993"/>
    <n v="0.11"/>
    <n v="5069.2619999999997"/>
    <n v="106.45450199999999"/>
    <n v="626.53799999999956"/>
  </r>
  <r>
    <s v="LEHMS"/>
    <s v="El Khartouri SA"/>
    <x v="20"/>
    <x v="8"/>
    <n v="5"/>
    <x v="1"/>
    <n v="10522"/>
    <x v="567"/>
    <d v="2013-12-18T00:00:00"/>
    <x v="537"/>
    <n v="1"/>
    <x v="0"/>
    <n v="1"/>
    <s v="Chai"/>
    <n v="90"/>
    <n v="4"/>
    <n v="360"/>
    <n v="7.0000000000000007E-2"/>
    <n v="334.79999999999995"/>
    <n v="11.048399999999997"/>
    <n v="25.200000000000045"/>
  </r>
  <r>
    <s v="TOMSP"/>
    <s v="Jamil Benlassen"/>
    <x v="27"/>
    <x v="8"/>
    <n v="3"/>
    <x v="6"/>
    <n v="10548"/>
    <x v="567"/>
    <d v="2013-12-06T00:00:00"/>
    <x v="529"/>
    <n v="1"/>
    <x v="0"/>
    <n v="34"/>
    <s v="Sasquatch Ale"/>
    <n v="70"/>
    <n v="80"/>
    <n v="5600"/>
    <n v="0.12"/>
    <n v="4928"/>
    <n v="39.423999999999999"/>
    <n v="672"/>
  </r>
  <r>
    <s v="RATTC"/>
    <s v="Rattlesnake Canyon Grocery"/>
    <x v="9"/>
    <x v="0"/>
    <n v="5"/>
    <x v="1"/>
    <n v="10564"/>
    <x v="567"/>
    <d v="2013-12-07T00:00:00"/>
    <x v="525"/>
    <n v="6"/>
    <x v="7"/>
    <n v="17"/>
    <s v="Alice Mutton"/>
    <n v="195"/>
    <n v="76"/>
    <n v="14820"/>
    <n v="-0.02"/>
    <n v="15116.4"/>
    <n v="423.25920000000002"/>
    <n v="-296.39999999999964"/>
  </r>
  <r>
    <s v="HANAR"/>
    <s v="Hanari Carnes"/>
    <x v="11"/>
    <x v="7"/>
    <n v="5"/>
    <x v="1"/>
    <n v="10783"/>
    <x v="567"/>
    <d v="2013-12-07T00:00:00"/>
    <x v="529"/>
    <n v="4"/>
    <x v="6"/>
    <n v="31"/>
    <s v="Gorgonzola Telino"/>
    <n v="62.5"/>
    <n v="76"/>
    <n v="4750"/>
    <n v="0.12"/>
    <n v="4180"/>
    <n v="91.96"/>
    <n v="570"/>
  </r>
  <r>
    <s v="SANTG"/>
    <s v="Santé Gourmet"/>
    <x v="29"/>
    <x v="13"/>
    <n v="3"/>
    <x v="6"/>
    <n v="10831"/>
    <x v="567"/>
    <d v="2013-11-30T00:00:00"/>
    <x v="525"/>
    <n v="1"/>
    <x v="0"/>
    <n v="35"/>
    <s v="Steeleye Stout"/>
    <n v="90"/>
    <n v="20"/>
    <n v="1800"/>
    <n v="0.15"/>
    <n v="1530"/>
    <n v="18.36"/>
    <n v="270"/>
  </r>
  <r>
    <s v="KOENE"/>
    <s v="Belaid SAS"/>
    <x v="15"/>
    <x v="8"/>
    <n v="2"/>
    <x v="5"/>
    <n v="10893"/>
    <x v="567"/>
    <d v="2013-12-13T00:00:00"/>
    <x v="534"/>
    <n v="2"/>
    <x v="2"/>
    <n v="8"/>
    <s v="Northwoods Cranberry Sauce"/>
    <n v="200"/>
    <n v="15"/>
    <n v="3000"/>
    <n v="0.03"/>
    <n v="2910"/>
    <n v="84.39"/>
    <n v="90"/>
  </r>
  <r>
    <s v="LINOD"/>
    <s v="LINO-Delicateses"/>
    <x v="13"/>
    <x v="5"/>
    <n v="5"/>
    <x v="1"/>
    <n v="10485"/>
    <x v="568"/>
    <d v="2013-12-16T00:00:00"/>
    <x v="538"/>
    <n v="6"/>
    <x v="7"/>
    <n v="55"/>
    <s v="Pâté chinois"/>
    <n v="96"/>
    <n v="46"/>
    <n v="4416"/>
    <n v="0.08"/>
    <n v="4062.7200000000003"/>
    <n v="52.815359999999998"/>
    <n v="353.27999999999975"/>
  </r>
  <r>
    <s v="DRACD"/>
    <s v="Maroc exotique"/>
    <x v="22"/>
    <x v="8"/>
    <n v="8"/>
    <x v="8"/>
    <n v="10797"/>
    <x v="568"/>
    <d v="2013-12-06T00:00:00"/>
    <x v="525"/>
    <n v="4"/>
    <x v="6"/>
    <n v="11"/>
    <s v="Queso Cabrales"/>
    <n v="105"/>
    <n v="85"/>
    <n v="8925"/>
    <n v="-0.03"/>
    <n v="9192.75"/>
    <n v="294.16800000000001"/>
    <n v="-267.75"/>
  </r>
  <r>
    <s v="QUICK"/>
    <s v="Bensaïd SA"/>
    <x v="27"/>
    <x v="8"/>
    <n v="5"/>
    <x v="1"/>
    <n v="10658"/>
    <x v="569"/>
    <d v="2013-12-01T00:00:00"/>
    <x v="520"/>
    <n v="8"/>
    <x v="3"/>
    <n v="40"/>
    <s v="Boston Crab Meat"/>
    <n v="92"/>
    <n v="4"/>
    <n v="368"/>
    <n v="0.18"/>
    <n v="301.76000000000005"/>
    <n v="3.3193600000000005"/>
    <n v="66.239999999999952"/>
  </r>
  <r>
    <s v="ERNSH"/>
    <s v="Ernst Handel"/>
    <x v="26"/>
    <x v="9"/>
    <n v="5"/>
    <x v="1"/>
    <n v="10698"/>
    <x v="569"/>
    <d v="2013-12-03T00:00:00"/>
    <x v="527"/>
    <n v="6"/>
    <x v="7"/>
    <n v="17"/>
    <s v="Alice Mutton"/>
    <n v="195"/>
    <n v="82"/>
    <n v="15990"/>
    <n v="0.05"/>
    <n v="15190.5"/>
    <n v="486.096"/>
    <n v="799.5"/>
  </r>
  <r>
    <s v="QUEEN"/>
    <s v="Queen Cozinha"/>
    <x v="14"/>
    <x v="7"/>
    <n v="5"/>
    <x v="1"/>
    <n v="10728"/>
    <x v="569"/>
    <d v="2013-12-12T00:00:00"/>
    <x v="539"/>
    <n v="8"/>
    <x v="3"/>
    <n v="30"/>
    <s v="Nord-Ost Matjeshering"/>
    <n v="129.44999999999999"/>
    <n v="46"/>
    <n v="5954.7"/>
    <n v="0.09"/>
    <n v="5418.777"/>
    <n v="124.631871"/>
    <n v="535.92299999999977"/>
  </r>
  <r>
    <s v="GALED"/>
    <s v="Galería del gastrónomo"/>
    <x v="42"/>
    <x v="17"/>
    <n v="7"/>
    <x v="0"/>
    <n v="10928"/>
    <x v="569"/>
    <d v="2013-12-10T00:00:00"/>
    <x v="533"/>
    <n v="1"/>
    <x v="0"/>
    <n v="76"/>
    <s v="Lakkalikööri"/>
    <n v="90"/>
    <n v="36"/>
    <n v="3240"/>
    <n v="-0.02"/>
    <n v="3304.8"/>
    <n v="89.229600000000005"/>
    <n v="-64.800000000000182"/>
  </r>
  <r>
    <s v="GOURL"/>
    <s v="Gourmet Lanchonetes"/>
    <x v="55"/>
    <x v="7"/>
    <n v="5"/>
    <x v="1"/>
    <n v="10685"/>
    <x v="570"/>
    <d v="2013-12-03T00:00:00"/>
    <x v="531"/>
    <n v="3"/>
    <x v="1"/>
    <n v="47"/>
    <s v="Zaanse koeken"/>
    <n v="47.5"/>
    <n v="74"/>
    <n v="3515"/>
    <n v="0.11"/>
    <n v="3128.35"/>
    <n v="109.49225"/>
    <n v="386.65000000000009"/>
  </r>
  <r>
    <s v="NORTS"/>
    <s v="North/South"/>
    <x v="2"/>
    <x v="2"/>
    <n v="1"/>
    <x v="2"/>
    <n v="10752"/>
    <x v="570"/>
    <d v="2013-12-09T00:00:00"/>
    <x v="527"/>
    <n v="1"/>
    <x v="0"/>
    <n v="1"/>
    <s v="Chai"/>
    <n v="90"/>
    <n v="91"/>
    <n v="8190"/>
    <n v="0"/>
    <n v="8190"/>
    <n v="171.99"/>
    <n v="0"/>
  </r>
  <r>
    <s v="FOLKO"/>
    <s v="Folk och fä HB"/>
    <x v="35"/>
    <x v="15"/>
    <n v="3"/>
    <x v="6"/>
    <n v="10762"/>
    <x v="570"/>
    <d v="2013-12-02T00:00:00"/>
    <x v="540"/>
    <n v="1"/>
    <x v="0"/>
    <n v="39"/>
    <s v="Chartreuse verte"/>
    <n v="90"/>
    <n v="46"/>
    <n v="4140"/>
    <n v="0.15"/>
    <n v="3519"/>
    <n v="52.784999999999997"/>
    <n v="621"/>
  </r>
  <r>
    <s v="ERNSH"/>
    <s v="Ernst Handel"/>
    <x v="26"/>
    <x v="9"/>
    <n v="3"/>
    <x v="6"/>
    <n v="10514"/>
    <x v="571"/>
    <d v="2013-12-07T00:00:00"/>
    <x v="539"/>
    <n v="7"/>
    <x v="5"/>
    <n v="28"/>
    <s v="Rössle Sauerkraut"/>
    <n v="228"/>
    <n v="88"/>
    <n v="20064"/>
    <n v="-0.02"/>
    <n v="20465.28"/>
    <n v="429.77087999999998"/>
    <n v="-401.27999999999884"/>
  </r>
  <r>
    <s v="ERNSH"/>
    <s v="Ernst Handel"/>
    <x v="26"/>
    <x v="9"/>
    <n v="4"/>
    <x v="3"/>
    <n v="10571"/>
    <x v="571"/>
    <d v="2013-12-11T00:00:00"/>
    <x v="536"/>
    <n v="5"/>
    <x v="4"/>
    <n v="42"/>
    <s v="Singaporean Hokkien Fried Mee"/>
    <n v="70"/>
    <n v="98"/>
    <n v="6860"/>
    <n v="0.2"/>
    <n v="5488"/>
    <n v="175.61600000000001"/>
    <n v="1372"/>
  </r>
  <r>
    <s v="HILAA"/>
    <s v="HILARIÓN-Abastos"/>
    <x v="6"/>
    <x v="5"/>
    <n v="8"/>
    <x v="8"/>
    <n v="10601"/>
    <x v="571"/>
    <d v="2013-12-16T00:00:00"/>
    <x v="541"/>
    <n v="8"/>
    <x v="3"/>
    <n v="13"/>
    <s v="Konbu"/>
    <n v="30"/>
    <n v="99"/>
    <n v="2970"/>
    <n v="0.03"/>
    <n v="2880.9"/>
    <n v="83.54610000000001"/>
    <n v="89.099999999999909"/>
  </r>
  <r>
    <s v="GREAL"/>
    <s v="Great Lakes Food Market"/>
    <x v="33"/>
    <x v="0"/>
    <n v="7"/>
    <x v="0"/>
    <n v="10616"/>
    <x v="571"/>
    <d v="2013-12-18T00:00:00"/>
    <x v="535"/>
    <n v="1"/>
    <x v="0"/>
    <n v="70"/>
    <s v="Outback Lager"/>
    <n v="75"/>
    <n v="61"/>
    <n v="4575"/>
    <n v="0.02"/>
    <n v="4483.5"/>
    <n v="0"/>
    <n v="91.5"/>
  </r>
  <r>
    <s v="WARTH"/>
    <s v="Wartian Herkku"/>
    <x v="32"/>
    <x v="16"/>
    <n v="2"/>
    <x v="5"/>
    <n v="10750"/>
    <x v="571"/>
    <d v="2013-12-18T00:00:00"/>
    <x v="542"/>
    <n v="7"/>
    <x v="5"/>
    <n v="14"/>
    <s v="Tofu"/>
    <n v="116.25"/>
    <n v="38"/>
    <n v="4417.5"/>
    <n v="0.15"/>
    <n v="3754.875"/>
    <n v="3.7548750000000002"/>
    <n v="662.625"/>
  </r>
  <r>
    <s v="BSBEV"/>
    <s v="B's Beverages"/>
    <x v="2"/>
    <x v="2"/>
    <n v="5"/>
    <x v="1"/>
    <n v="10578"/>
    <x v="572"/>
    <d v="2013-12-15T00:00:00"/>
    <x v="543"/>
    <n v="1"/>
    <x v="0"/>
    <n v="35"/>
    <s v="Steeleye Stout"/>
    <n v="90"/>
    <n v="88"/>
    <n v="7920"/>
    <n v="0.16"/>
    <n v="6652.8"/>
    <n v="126.4032"/>
    <n v="1267.1999999999998"/>
  </r>
  <r>
    <s v="OLDWO"/>
    <s v="Old World Delicatessen"/>
    <x v="48"/>
    <x v="0"/>
    <n v="3"/>
    <x v="6"/>
    <n v="10855"/>
    <x v="572"/>
    <d v="2013-12-06T00:00:00"/>
    <x v="526"/>
    <n v="4"/>
    <x v="6"/>
    <n v="31"/>
    <s v="Gorgonzola Telino"/>
    <n v="62.5"/>
    <n v="96"/>
    <n v="6000"/>
    <n v="0.02"/>
    <n v="5880"/>
    <n v="135.24"/>
    <n v="120"/>
  </r>
  <r>
    <s v="HANAR"/>
    <s v="Hanari Carnes"/>
    <x v="11"/>
    <x v="7"/>
    <n v="9"/>
    <x v="4"/>
    <n v="10922"/>
    <x v="572"/>
    <d v="2013-12-23T00:00:00"/>
    <x v="544"/>
    <n v="1"/>
    <x v="0"/>
    <n v="24"/>
    <s v="Guaraná Fantástica"/>
    <n v="22.5"/>
    <n v="80"/>
    <n v="1800"/>
    <n v="-0.03"/>
    <n v="1854"/>
    <n v="37.08"/>
    <n v="-54"/>
  </r>
  <r>
    <s v="TRADH"/>
    <s v="Tradição Hipermercados"/>
    <x v="14"/>
    <x v="7"/>
    <n v="5"/>
    <x v="1"/>
    <n v="10606"/>
    <x v="573"/>
    <d v="2013-12-04T00:00:00"/>
    <x v="525"/>
    <n v="2"/>
    <x v="2"/>
    <n v="4"/>
    <s v="Chef Anton's Cajun Seasoning"/>
    <n v="110"/>
    <n v="92"/>
    <n v="10120"/>
    <n v="0.11"/>
    <n v="9006.7999999999993"/>
    <n v="126.09519999999998"/>
    <n v="1113.2000000000007"/>
  </r>
  <r>
    <s v="HILAA"/>
    <s v="HILARIÓN-Abastos"/>
    <x v="6"/>
    <x v="5"/>
    <n v="5"/>
    <x v="1"/>
    <n v="10641"/>
    <x v="573"/>
    <d v="2013-12-11T00:00:00"/>
    <x v="530"/>
    <n v="8"/>
    <x v="3"/>
    <n v="40"/>
    <s v="Boston Crab Meat"/>
    <n v="92"/>
    <n v="23"/>
    <n v="2116"/>
    <n v="0.18"/>
    <n v="1735.1200000000001"/>
    <n v="10.410720000000001"/>
    <n v="380.87999999999988"/>
  </r>
  <r>
    <s v="SEVES"/>
    <s v="Seven Seas Imports"/>
    <x v="2"/>
    <x v="2"/>
    <n v="6"/>
    <x v="7"/>
    <n v="10804"/>
    <x v="573"/>
    <d v="2013-12-06T00:00:00"/>
    <x v="533"/>
    <n v="7"/>
    <x v="5"/>
    <n v="28"/>
    <s v="Rössle Sauerkraut"/>
    <n v="228"/>
    <n v="98"/>
    <n v="22344"/>
    <n v="-0.03"/>
    <n v="23014.32"/>
    <n v="46.028640000000003"/>
    <n v="-670.31999999999971"/>
  </r>
  <r>
    <s v="AROUT"/>
    <s v="Around the Horn"/>
    <x v="2"/>
    <x v="2"/>
    <n v="5"/>
    <x v="1"/>
    <n v="10864"/>
    <x v="573"/>
    <d v="2013-12-18T00:00:00"/>
    <x v="545"/>
    <n v="1"/>
    <x v="0"/>
    <n v="67"/>
    <s v="Laughing Lumberjack Lager"/>
    <n v="70"/>
    <n v="8"/>
    <n v="560"/>
    <n v="0.12"/>
    <n v="492.8"/>
    <n v="6.8991999999999996"/>
    <n v="67.199999999999989"/>
  </r>
  <r>
    <s v="GODOS"/>
    <s v="Godos Cocina Típica"/>
    <x v="38"/>
    <x v="17"/>
    <n v="3"/>
    <x v="6"/>
    <n v="10911"/>
    <x v="573"/>
    <d v="2013-12-10T00:00:00"/>
    <x v="528"/>
    <n v="6"/>
    <x v="7"/>
    <n v="17"/>
    <s v="Alice Mutton"/>
    <n v="195"/>
    <n v="30"/>
    <n v="5850"/>
    <n v="0.11"/>
    <n v="5206.5"/>
    <n v="140.57550000000001"/>
    <n v="643.5"/>
  </r>
  <r>
    <s v="SAVEA"/>
    <s v="Save-a-lot Markets"/>
    <x v="25"/>
    <x v="0"/>
    <n v="3"/>
    <x v="6"/>
    <n v="10700"/>
    <x v="574"/>
    <d v="2013-12-18T00:00:00"/>
    <x v="545"/>
    <n v="1"/>
    <x v="0"/>
    <n v="1"/>
    <s v="Chai"/>
    <n v="90"/>
    <n v="27"/>
    <n v="2430"/>
    <n v="0.11"/>
    <n v="2162.6999999999998"/>
    <n v="2.1626999999999996"/>
    <n v="267.30000000000018"/>
  </r>
  <r>
    <s v="KOENE"/>
    <s v="Belaid SAS"/>
    <x v="15"/>
    <x v="8"/>
    <n v="2"/>
    <x v="5"/>
    <n v="10506"/>
    <x v="575"/>
    <d v="2013-12-26T00:00:00"/>
    <x v="546"/>
    <n v="1"/>
    <x v="0"/>
    <n v="70"/>
    <s v="Outback Lager"/>
    <n v="75"/>
    <n v="64"/>
    <n v="4800"/>
    <n v="0.06"/>
    <n v="4512"/>
    <n v="81.215999999999994"/>
    <n v="288"/>
  </r>
  <r>
    <s v="SEVES"/>
    <s v="Seven Seas Imports"/>
    <x v="2"/>
    <x v="2"/>
    <n v="8"/>
    <x v="8"/>
    <n v="10523"/>
    <x v="576"/>
    <d v="2013-12-09T00:00:00"/>
    <x v="532"/>
    <n v="8"/>
    <x v="3"/>
    <n v="41"/>
    <s v="Jack's New England Clam Chowder"/>
    <n v="48.25"/>
    <n v="94"/>
    <n v="4535.5"/>
    <n v="0.17"/>
    <n v="3764.4649999999997"/>
    <n v="3.7644649999999995"/>
    <n v="771.03500000000031"/>
  </r>
  <r>
    <s v="FRANK"/>
    <s v="Messaoui Père &amp; Fils"/>
    <x v="15"/>
    <x v="8"/>
    <n v="4"/>
    <x v="3"/>
    <n v="10623"/>
    <x v="576"/>
    <d v="2013-12-17T00:00:00"/>
    <x v="545"/>
    <n v="7"/>
    <x v="5"/>
    <n v="14"/>
    <s v="Tofu"/>
    <n v="116.25"/>
    <n v="75"/>
    <n v="8718.75"/>
    <n v="-0.01"/>
    <n v="8805.9375"/>
    <n v="167.31281250000001"/>
    <n v="-87.1875"/>
  </r>
  <r>
    <s v="QUEDE"/>
    <s v="Que Delícia"/>
    <x v="11"/>
    <x v="7"/>
    <n v="5"/>
    <x v="1"/>
    <n v="10647"/>
    <x v="576"/>
    <d v="2013-12-16T00:00:00"/>
    <x v="547"/>
    <n v="3"/>
    <x v="1"/>
    <n v="19"/>
    <s v="Teatime Chocolate Biscuits"/>
    <n v="46"/>
    <n v="6"/>
    <n v="276"/>
    <n v="0.02"/>
    <n v="270.48"/>
    <n v="0"/>
    <n v="5.5199999999999818"/>
  </r>
  <r>
    <s v="AROUT"/>
    <s v="Around the Horn"/>
    <x v="2"/>
    <x v="2"/>
    <n v="5"/>
    <x v="1"/>
    <n v="10741"/>
    <x v="576"/>
    <d v="2013-12-19T00:00:00"/>
    <x v="538"/>
    <n v="1"/>
    <x v="0"/>
    <n v="2"/>
    <s v="Chang"/>
    <n v="95"/>
    <n v="100"/>
    <n v="9500"/>
    <n v="-0.02"/>
    <n v="9690"/>
    <n v="135.66"/>
    <n v="-190"/>
  </r>
  <r>
    <s v="ISLAT"/>
    <s v="Island Trading"/>
    <x v="3"/>
    <x v="2"/>
    <n v="1"/>
    <x v="2"/>
    <n v="10798"/>
    <x v="576"/>
    <d v="2013-12-12T00:00:00"/>
    <x v="534"/>
    <n v="3"/>
    <x v="1"/>
    <n v="62"/>
    <s v="Tarte au sucre"/>
    <n v="246.5"/>
    <n v="45"/>
    <n v="11092.5"/>
    <n v="0.08"/>
    <n v="10205.1"/>
    <n v="265.33260000000001"/>
    <n v="887.39999999999964"/>
  </r>
  <r>
    <s v="HANAR"/>
    <s v="Hanari Carnes"/>
    <x v="11"/>
    <x v="7"/>
    <n v="3"/>
    <x v="6"/>
    <n v="10903"/>
    <x v="576"/>
    <d v="2013-12-08T00:00:00"/>
    <x v="529"/>
    <n v="3"/>
    <x v="1"/>
    <n v="68"/>
    <s v="Scottish Longbreads"/>
    <n v="62.5"/>
    <n v="24"/>
    <n v="1500"/>
    <n v="0.11"/>
    <n v="1335"/>
    <n v="5.34"/>
    <n v="165"/>
  </r>
  <r>
    <s v="ERNSH"/>
    <s v="Ernst Handel"/>
    <x v="26"/>
    <x v="9"/>
    <n v="3"/>
    <x v="6"/>
    <n v="10514"/>
    <x v="577"/>
    <d v="2013-12-15T00:00:00"/>
    <x v="532"/>
    <n v="1"/>
    <x v="0"/>
    <n v="75"/>
    <s v="Rhönbräu Klosterbier"/>
    <n v="38.75"/>
    <n v="6"/>
    <n v="232.5"/>
    <n v="0.15"/>
    <n v="197.625"/>
    <n v="6.3239999999999998"/>
    <n v="34.875"/>
  </r>
  <r>
    <s v="SAVEA"/>
    <s v="Save-a-lot Markets"/>
    <x v="25"/>
    <x v="0"/>
    <n v="8"/>
    <x v="8"/>
    <n v="10678"/>
    <x v="577"/>
    <d v="2013-12-09T00:00:00"/>
    <x v="529"/>
    <n v="6"/>
    <x v="7"/>
    <n v="54"/>
    <s v="Tourtière"/>
    <n v="37.25"/>
    <n v="57"/>
    <n v="2123.25"/>
    <n v="0.15"/>
    <n v="1804.7625"/>
    <n v="19.852387499999999"/>
    <n v="318.48749999999995"/>
  </r>
  <r>
    <s v="FOLIG"/>
    <s v="Folies gourmandes"/>
    <x v="10"/>
    <x v="1"/>
    <n v="3"/>
    <x v="6"/>
    <n v="10763"/>
    <x v="577"/>
    <d v="2013-12-19T00:00:00"/>
    <x v="543"/>
    <n v="1"/>
    <x v="0"/>
    <n v="24"/>
    <s v="Guaraná Fantástica"/>
    <n v="22.5"/>
    <n v="24"/>
    <n v="540"/>
    <n v="0.12"/>
    <n v="475.2"/>
    <n v="7.6032000000000002"/>
    <n v="64.800000000000011"/>
  </r>
  <r>
    <s v="SANTG"/>
    <s v="Santé Gourmet"/>
    <x v="29"/>
    <x v="13"/>
    <n v="8"/>
    <x v="8"/>
    <n v="10520"/>
    <x v="578"/>
    <d v="2013-12-20T00:00:00"/>
    <x v="538"/>
    <n v="1"/>
    <x v="0"/>
    <n v="24"/>
    <s v="Guaraná Fantástica"/>
    <n v="22.5"/>
    <n v="15"/>
    <n v="337.5"/>
    <n v="0.14000000000000001"/>
    <n v="290.25"/>
    <n v="3.1927500000000002"/>
    <n v="47.25"/>
  </r>
  <r>
    <s v="QUICK"/>
    <s v="Bensaïd SA"/>
    <x v="27"/>
    <x v="8"/>
    <n v="1"/>
    <x v="2"/>
    <n v="10588"/>
    <x v="578"/>
    <d v="2013-12-17T00:00:00"/>
    <x v="547"/>
    <n v="8"/>
    <x v="3"/>
    <n v="18"/>
    <s v="Carnarvon Tigers"/>
    <n v="312.5"/>
    <n v="69"/>
    <n v="21562.5"/>
    <n v="-0.03"/>
    <n v="22209.375"/>
    <n v="555.234375"/>
    <n v="-646.875"/>
  </r>
  <r>
    <s v="BONAP"/>
    <s v="Bon app'"/>
    <x v="1"/>
    <x v="1"/>
    <n v="1"/>
    <x v="2"/>
    <n v="10663"/>
    <x v="578"/>
    <d v="2013-12-23T00:00:00"/>
    <x v="548"/>
    <n v="7"/>
    <x v="5"/>
    <n v="51"/>
    <s v="Manjimup Dried Apples"/>
    <n v="265"/>
    <n v="38"/>
    <n v="10070"/>
    <n v="0.15"/>
    <n v="8559.5"/>
    <n v="0"/>
    <n v="1510.5"/>
  </r>
  <r>
    <s v="AROUT"/>
    <s v="Around the Horn"/>
    <x v="2"/>
    <x v="2"/>
    <n v="3"/>
    <x v="6"/>
    <n v="10793"/>
    <x v="578"/>
    <d v="2013-12-24T00:00:00"/>
    <x v="549"/>
    <n v="8"/>
    <x v="3"/>
    <n v="41"/>
    <s v="Jack's New England Clam Chowder"/>
    <n v="48.25"/>
    <n v="68"/>
    <n v="3281"/>
    <n v="-0.03"/>
    <n v="3379.4300000000003"/>
    <n v="87.865180000000009"/>
    <n v="-98.430000000000291"/>
  </r>
  <r>
    <s v="QUEEN"/>
    <s v="Queen Cozinha"/>
    <x v="14"/>
    <x v="7"/>
    <n v="6"/>
    <x v="7"/>
    <n v="10637"/>
    <x v="579"/>
    <d v="2013-12-12T00:00:00"/>
    <x v="526"/>
    <n v="5"/>
    <x v="4"/>
    <n v="56"/>
    <s v="Gnocchi di nonna Alice"/>
    <n v="190"/>
    <n v="21"/>
    <n v="3990"/>
    <n v="0.1"/>
    <n v="3591"/>
    <n v="61.046999999999997"/>
    <n v="399"/>
  </r>
  <r>
    <s v="BERGS"/>
    <s v="Berglunds snabbköp"/>
    <x v="31"/>
    <x v="15"/>
    <n v="2"/>
    <x v="5"/>
    <n v="10672"/>
    <x v="579"/>
    <d v="2013-12-25T00:00:00"/>
    <x v="548"/>
    <n v="1"/>
    <x v="0"/>
    <n v="38"/>
    <s v="Côte de Blaye"/>
    <n v="1317.5"/>
    <n v="4"/>
    <n v="5270"/>
    <n v="0.08"/>
    <n v="4848.4000000000005"/>
    <n v="24.242000000000004"/>
    <n v="421.59999999999945"/>
  </r>
  <r>
    <s v="GOURL"/>
    <s v="Gourmet Lanchonetes"/>
    <x v="55"/>
    <x v="7"/>
    <n v="7"/>
    <x v="0"/>
    <n v="10709"/>
    <x v="579"/>
    <d v="2013-12-13T00:00:00"/>
    <x v="543"/>
    <n v="2"/>
    <x v="2"/>
    <n v="8"/>
    <s v="Northwoods Cranberry Sauce"/>
    <n v="200"/>
    <n v="77"/>
    <n v="15400"/>
    <n v="0.17"/>
    <n v="12782"/>
    <n v="63.91"/>
    <n v="2618"/>
  </r>
  <r>
    <s v="BONAP"/>
    <s v="Bon app'"/>
    <x v="1"/>
    <x v="1"/>
    <n v="5"/>
    <x v="1"/>
    <n v="10755"/>
    <x v="579"/>
    <d v="2013-12-30T00:00:00"/>
    <x v="550"/>
    <n v="5"/>
    <x v="4"/>
    <n v="57"/>
    <s v="Ravioli Angelo"/>
    <n v="97.5"/>
    <n v="76"/>
    <n v="7410"/>
    <n v="0.16"/>
    <n v="6224.4"/>
    <n v="112.03919999999999"/>
    <n v="1185.6000000000004"/>
  </r>
  <r>
    <s v="BERGS"/>
    <s v="Berglunds snabbköp"/>
    <x v="31"/>
    <x v="15"/>
    <n v="5"/>
    <x v="1"/>
    <n v="10875"/>
    <x v="579"/>
    <d v="2013-12-12T00:00:00"/>
    <x v="526"/>
    <n v="3"/>
    <x v="1"/>
    <n v="49"/>
    <s v="Maxilaku"/>
    <n v="100"/>
    <n v="55"/>
    <n v="5500"/>
    <n v="0.03"/>
    <n v="5335"/>
    <n v="53.35"/>
    <n v="165"/>
  </r>
  <r>
    <s v="PRINI"/>
    <s v="Princesa Isabel Vinhos"/>
    <x v="7"/>
    <x v="6"/>
    <n v="9"/>
    <x v="4"/>
    <n v="10477"/>
    <x v="580"/>
    <d v="2013-12-30T00:00:00"/>
    <x v="551"/>
    <n v="1"/>
    <x v="0"/>
    <n v="39"/>
    <s v="Chartreuse verte"/>
    <n v="72"/>
    <n v="2"/>
    <n v="144"/>
    <n v="0.16"/>
    <n v="120.96"/>
    <n v="3.8707199999999999"/>
    <n v="23.040000000000006"/>
  </r>
  <r>
    <s v="QUEEN"/>
    <s v="Queen Cozinha"/>
    <x v="14"/>
    <x v="7"/>
    <n v="1"/>
    <x v="2"/>
    <n v="10487"/>
    <x v="580"/>
    <d v="2013-12-14T00:00:00"/>
    <x v="543"/>
    <n v="3"/>
    <x v="1"/>
    <n v="19"/>
    <s v="Teatime Chocolate Biscuits"/>
    <n v="36.5"/>
    <n v="42"/>
    <n v="1533"/>
    <n v="0.05"/>
    <n v="1456.35"/>
    <n v="46.603199999999994"/>
    <n v="76.650000000000091"/>
  </r>
  <r>
    <s v="MORGK"/>
    <s v="Commerce oriental"/>
    <x v="44"/>
    <x v="8"/>
    <n v="9"/>
    <x v="4"/>
    <n v="10575"/>
    <x v="580"/>
    <d v="2013-12-25T00:00:00"/>
    <x v="548"/>
    <n v="4"/>
    <x v="6"/>
    <n v="72"/>
    <s v="Mozzarella di Giovanni"/>
    <n v="174"/>
    <n v="73"/>
    <n v="12702"/>
    <n v="0.02"/>
    <n v="12447.96"/>
    <n v="37.343879999999999"/>
    <n v="254.04000000000087"/>
  </r>
  <r>
    <s v="HANAR"/>
    <s v="Hanari Carnes"/>
    <x v="11"/>
    <x v="7"/>
    <n v="7"/>
    <x v="0"/>
    <n v="10886"/>
    <x v="580"/>
    <d v="2013-12-26T00:00:00"/>
    <x v="544"/>
    <n v="2"/>
    <x v="2"/>
    <n v="77"/>
    <s v="Original Frankfurter grüne Soße"/>
    <n v="65"/>
    <n v="44"/>
    <n v="2860"/>
    <n v="0.1"/>
    <n v="2574"/>
    <n v="56.628"/>
    <n v="286"/>
  </r>
  <r>
    <s v="QUEEN"/>
    <s v="Queen Cozinha"/>
    <x v="14"/>
    <x v="7"/>
    <n v="5"/>
    <x v="1"/>
    <n v="10913"/>
    <x v="580"/>
    <d v="2013-12-31T00:00:00"/>
    <x v="551"/>
    <n v="4"/>
    <x v="6"/>
    <n v="33"/>
    <s v="Geitost"/>
    <n v="12.5"/>
    <n v="65"/>
    <n v="812.5"/>
    <n v="0.2"/>
    <n v="650"/>
    <n v="1.3"/>
    <n v="162.5"/>
  </r>
  <r>
    <s v="BONAP"/>
    <s v="Bon app'"/>
    <x v="1"/>
    <x v="1"/>
    <n v="4"/>
    <x v="3"/>
    <n v="10932"/>
    <x v="580"/>
    <d v="2013-12-22T00:00:00"/>
    <x v="552"/>
    <n v="1"/>
    <x v="0"/>
    <n v="75"/>
    <s v="Rhönbräu Klosterbier"/>
    <n v="38.75"/>
    <n v="51"/>
    <n v="1976.25"/>
    <n v="0.1"/>
    <n v="1778.625"/>
    <n v="12.450374999999999"/>
    <n v="197.625"/>
  </r>
  <r>
    <s v="LAUGB"/>
    <s v="Laughing Bacchus Wine Cellars"/>
    <x v="19"/>
    <x v="10"/>
    <n v="3"/>
    <x v="6"/>
    <n v="10495"/>
    <x v="581"/>
    <d v="2013-12-28T00:00:00"/>
    <x v="549"/>
    <n v="5"/>
    <x v="4"/>
    <n v="23"/>
    <s v="Tunnbröd"/>
    <n v="36"/>
    <n v="95"/>
    <n v="3420"/>
    <n v="0.04"/>
    <n v="3283.2"/>
    <n v="85.363199999999992"/>
    <n v="136.80000000000018"/>
  </r>
  <r>
    <s v="WANDK"/>
    <s v="Spécialités du Maroc"/>
    <x v="20"/>
    <x v="8"/>
    <n v="8"/>
    <x v="8"/>
    <n v="10513"/>
    <x v="581"/>
    <d v="2013-12-22T00:00:00"/>
    <x v="552"/>
    <n v="2"/>
    <x v="2"/>
    <n v="61"/>
    <s v="Sirop d'érable"/>
    <n v="142.5"/>
    <n v="91"/>
    <n v="12967.5"/>
    <n v="0.18"/>
    <n v="10633.35"/>
    <n v="42.5334"/>
    <n v="2334.1499999999996"/>
  </r>
  <r>
    <s v="FURIB"/>
    <s v="Furia Bacalhau e Frutos do Mar"/>
    <x v="7"/>
    <x v="6"/>
    <n v="5"/>
    <x v="1"/>
    <n v="10551"/>
    <x v="582"/>
    <d v="2013-12-29T00:00:00"/>
    <x v="553"/>
    <n v="3"/>
    <x v="1"/>
    <n v="16"/>
    <s v="Pavlova"/>
    <n v="87.25"/>
    <n v="73"/>
    <n v="6369.25"/>
    <n v="0.15"/>
    <n v="5413.8625000000002"/>
    <n v="0"/>
    <n v="955.38749999999982"/>
  </r>
  <r>
    <s v="RICAR"/>
    <s v="Ricardo Adocicados"/>
    <x v="11"/>
    <x v="7"/>
    <n v="9"/>
    <x v="4"/>
    <n v="10648"/>
    <x v="582"/>
    <d v="2013-12-24T00:00:00"/>
    <x v="544"/>
    <n v="5"/>
    <x v="4"/>
    <n v="22"/>
    <s v="Gustaf's Knäckebröd"/>
    <n v="105"/>
    <n v="27"/>
    <n v="2835"/>
    <n v="0.01"/>
    <n v="2806.65"/>
    <n v="2.8066500000000003"/>
    <n v="28.349999999999909"/>
  </r>
  <r>
    <s v="WILMK"/>
    <s v="Wilman Kala"/>
    <x v="52"/>
    <x v="16"/>
    <n v="1"/>
    <x v="2"/>
    <n v="10673"/>
    <x v="582"/>
    <d v="2013-12-25T00:00:00"/>
    <x v="544"/>
    <n v="3"/>
    <x v="1"/>
    <n v="16"/>
    <s v="Pavlova"/>
    <n v="87.25"/>
    <n v="54"/>
    <n v="4711.5"/>
    <n v="0.2"/>
    <n v="3769.2000000000003"/>
    <n v="41.461200000000005"/>
    <n v="942.29999999999973"/>
  </r>
  <r>
    <s v="WHITC"/>
    <s v="White Clover Markets"/>
    <x v="0"/>
    <x v="0"/>
    <n v="4"/>
    <x v="3"/>
    <n v="10696"/>
    <x v="582"/>
    <d v="2013-12-15T00:00:00"/>
    <x v="536"/>
    <n v="6"/>
    <x v="7"/>
    <n v="17"/>
    <s v="Alice Mutton"/>
    <n v="195"/>
    <n v="41"/>
    <n v="7995"/>
    <n v="0"/>
    <n v="7995"/>
    <n v="87.944999999999993"/>
    <n v="0"/>
  </r>
  <r>
    <s v="FRANR"/>
    <s v="France restauration"/>
    <x v="50"/>
    <x v="1"/>
    <n v="7"/>
    <x v="0"/>
    <n v="10671"/>
    <x v="583"/>
    <d v="2013-12-18T00:00:00"/>
    <x v="537"/>
    <n v="3"/>
    <x v="1"/>
    <n v="16"/>
    <s v="Pavlova"/>
    <n v="87.25"/>
    <n v="6"/>
    <n v="523.5"/>
    <n v="0.13"/>
    <n v="455.44499999999999"/>
    <n v="14.57424"/>
    <n v="68.055000000000007"/>
  </r>
  <r>
    <s v="HANAR"/>
    <s v="Hanari Carnes"/>
    <x v="11"/>
    <x v="7"/>
    <n v="7"/>
    <x v="0"/>
    <n v="10690"/>
    <x v="583"/>
    <d v="2013-12-14T00:00:00"/>
    <x v="534"/>
    <n v="5"/>
    <x v="4"/>
    <n v="56"/>
    <s v="Gnocchi di nonna Alice"/>
    <n v="190"/>
    <n v="50"/>
    <n v="9500"/>
    <n v="0.18"/>
    <n v="7790.0000000000009"/>
    <n v="148.01000000000002"/>
    <n v="1709.9999999999991"/>
  </r>
  <r>
    <s v="GOURL"/>
    <s v="Gourmet Lanchonetes"/>
    <x v="55"/>
    <x v="7"/>
    <n v="7"/>
    <x v="0"/>
    <n v="10709"/>
    <x v="583"/>
    <d v="2013-12-17T00:00:00"/>
    <x v="532"/>
    <n v="7"/>
    <x v="5"/>
    <n v="51"/>
    <s v="Manjimup Dried Apples"/>
    <n v="265"/>
    <n v="51"/>
    <n v="13515"/>
    <n v="-0.02"/>
    <n v="13785.300000000001"/>
    <n v="137.85300000000001"/>
    <n v="-270.30000000000109"/>
  </r>
  <r>
    <s v="VAFFE"/>
    <s v="Vaffeljernet"/>
    <x v="47"/>
    <x v="18"/>
    <n v="7"/>
    <x v="0"/>
    <n v="10591"/>
    <x v="584"/>
    <d v="2014-01-04T00:00:00"/>
    <x v="553"/>
    <n v="6"/>
    <x v="7"/>
    <n v="54"/>
    <s v="Tourtière"/>
    <n v="37.25"/>
    <n v="44"/>
    <n v="1639"/>
    <n v="0.09"/>
    <n v="1491.49"/>
    <n v="13.423410000000001"/>
    <n v="147.51"/>
  </r>
  <r>
    <s v="HILAA"/>
    <s v="HILARIÓN-Abastos"/>
    <x v="6"/>
    <x v="5"/>
    <n v="4"/>
    <x v="3"/>
    <n v="10476"/>
    <x v="585"/>
    <d v="2013-12-30T00:00:00"/>
    <x v="550"/>
    <n v="1"/>
    <x v="0"/>
    <n v="70"/>
    <s v="Outback Lager"/>
    <n v="60"/>
    <n v="79"/>
    <n v="4740"/>
    <n v="0.13"/>
    <n v="4123.8"/>
    <n v="4.1238000000000001"/>
    <n v="616.19999999999982"/>
  </r>
  <r>
    <s v="WARTH"/>
    <s v="Wartian Herkku"/>
    <x v="32"/>
    <x v="16"/>
    <n v="5"/>
    <x v="1"/>
    <n v="10526"/>
    <x v="585"/>
    <d v="2013-12-25T00:00:00"/>
    <x v="550"/>
    <n v="8"/>
    <x v="3"/>
    <n v="13"/>
    <s v="Konbu"/>
    <n v="30"/>
    <n v="53"/>
    <n v="1590"/>
    <n v="0"/>
    <n v="1590"/>
    <n v="0"/>
    <n v="0"/>
  </r>
  <r>
    <s v="FRANR"/>
    <s v="France restauration"/>
    <x v="50"/>
    <x v="1"/>
    <n v="7"/>
    <x v="0"/>
    <n v="10671"/>
    <x v="585"/>
    <d v="2013-12-20T00:00:00"/>
    <x v="548"/>
    <n v="3"/>
    <x v="1"/>
    <n v="62"/>
    <s v="Tarte au sucre"/>
    <n v="246.5"/>
    <n v="7"/>
    <n v="1725.5"/>
    <n v="0.08"/>
    <n v="1587.46"/>
    <n v="53.973639999999996"/>
    <n v="138.03999999999996"/>
  </r>
  <r>
    <s v="SAVEA"/>
    <s v="Save-a-lot Markets"/>
    <x v="25"/>
    <x v="0"/>
    <n v="3"/>
    <x v="6"/>
    <n v="10700"/>
    <x v="585"/>
    <d v="2013-12-21T00:00:00"/>
    <x v="552"/>
    <n v="1"/>
    <x v="0"/>
    <n v="34"/>
    <s v="Sasquatch Ale"/>
    <n v="70"/>
    <n v="65"/>
    <n v="4550"/>
    <n v="-0.02"/>
    <n v="4641"/>
    <n v="162.435"/>
    <n v="-91"/>
  </r>
  <r>
    <s v="RATTC"/>
    <s v="Rattlesnake Canyon Grocery"/>
    <x v="9"/>
    <x v="0"/>
    <n v="3"/>
    <x v="6"/>
    <n v="10820"/>
    <x v="585"/>
    <d v="2013-12-27T00:00:00"/>
    <x v="544"/>
    <n v="5"/>
    <x v="4"/>
    <n v="56"/>
    <s v="Gnocchi di nonna Alice"/>
    <n v="190"/>
    <n v="10"/>
    <n v="1900"/>
    <n v="0.17"/>
    <n v="1577"/>
    <n v="37.847999999999999"/>
    <n v="323"/>
  </r>
  <r>
    <s v="LAMAI"/>
    <s v="La maison d'Asie"/>
    <x v="18"/>
    <x v="1"/>
    <n v="8"/>
    <x v="8"/>
    <n v="10923"/>
    <x v="585"/>
    <d v="2013-12-30T00:00:00"/>
    <x v="549"/>
    <n v="1"/>
    <x v="0"/>
    <n v="67"/>
    <s v="Laughing Lumberjack Lager"/>
    <n v="70"/>
    <n v="14"/>
    <n v="980"/>
    <n v="-0.03"/>
    <n v="1009.4"/>
    <n v="1.0094000000000001"/>
    <n v="-29.399999999999977"/>
  </r>
  <r>
    <s v="WARTH"/>
    <s v="Wartian Herkku"/>
    <x v="32"/>
    <x v="16"/>
    <n v="1"/>
    <x v="2"/>
    <n v="10583"/>
    <x v="586"/>
    <d v="2013-12-27T00:00:00"/>
    <x v="552"/>
    <n v="4"/>
    <x v="6"/>
    <n v="69"/>
    <s v="Gudbrandsdalsost"/>
    <n v="180"/>
    <n v="85"/>
    <n v="15300"/>
    <n v="0.18"/>
    <n v="12546.000000000002"/>
    <n v="426.56400000000008"/>
    <n v="2753.9999999999982"/>
  </r>
  <r>
    <s v="MAGAA"/>
    <s v="Magazzini Alimentari Riuniti"/>
    <x v="54"/>
    <x v="19"/>
    <n v="4"/>
    <x v="3"/>
    <n v="10635"/>
    <x v="587"/>
    <d v="2013-12-27T00:00:00"/>
    <x v="554"/>
    <n v="5"/>
    <x v="4"/>
    <n v="22"/>
    <s v="Gustaf's Knäckebröd"/>
    <n v="105"/>
    <n v="12"/>
    <n v="1260"/>
    <n v="0.1"/>
    <n v="1134"/>
    <n v="1.1339999999999999"/>
    <n v="126"/>
  </r>
  <r>
    <s v="FOLKO"/>
    <s v="Folk och fä HB"/>
    <x v="35"/>
    <x v="15"/>
    <n v="6"/>
    <x v="7"/>
    <n v="10703"/>
    <x v="587"/>
    <d v="2013-12-18T00:00:00"/>
    <x v="538"/>
    <n v="4"/>
    <x v="6"/>
    <n v="59"/>
    <s v="Raclette Courdavault"/>
    <n v="275"/>
    <n v="81"/>
    <n v="22275"/>
    <n v="0.17"/>
    <n v="18488.25"/>
    <n v="147.90600000000001"/>
    <n v="3786.75"/>
  </r>
  <r>
    <s v="GODOS"/>
    <s v="Godos Cocina Típica"/>
    <x v="38"/>
    <x v="17"/>
    <n v="8"/>
    <x v="8"/>
    <n v="10550"/>
    <x v="588"/>
    <d v="2013-12-30T00:00:00"/>
    <x v="544"/>
    <n v="6"/>
    <x v="7"/>
    <n v="17"/>
    <s v="Alice Mutton"/>
    <n v="195"/>
    <n v="72"/>
    <n v="14040"/>
    <n v="0.08"/>
    <n v="12916.800000000001"/>
    <n v="245.41920000000002"/>
    <n v="1123.1999999999989"/>
  </r>
  <r>
    <s v="BSBEV"/>
    <s v="B's Beverages"/>
    <x v="2"/>
    <x v="2"/>
    <n v="1"/>
    <x v="2"/>
    <n v="10471"/>
    <x v="589"/>
    <d v="2014-01-09T00:00:00"/>
    <x v="555"/>
    <n v="5"/>
    <x v="4"/>
    <n v="56"/>
    <s v="Gnocchi di nonna Alice"/>
    <n v="152"/>
    <n v="21"/>
    <n v="3192"/>
    <n v="0.13"/>
    <n v="2777.04"/>
    <n v="86.088239999999999"/>
    <n v="414.96000000000004"/>
  </r>
  <r>
    <s v="QUICK"/>
    <s v="Bensaïd SA"/>
    <x v="27"/>
    <x v="8"/>
    <n v="9"/>
    <x v="4"/>
    <n v="10549"/>
    <x v="589"/>
    <d v="2013-12-20T00:00:00"/>
    <x v="545"/>
    <n v="4"/>
    <x v="6"/>
    <n v="31"/>
    <s v="Gorgonzola Telino"/>
    <n v="62.5"/>
    <n v="6"/>
    <n v="375"/>
    <n v="0.09"/>
    <n v="341.25"/>
    <n v="11.602499999999999"/>
    <n v="33.75"/>
  </r>
  <r>
    <s v="AROUT"/>
    <s v="Around the Horn"/>
    <x v="2"/>
    <x v="2"/>
    <n v="6"/>
    <x v="7"/>
    <n v="10643"/>
    <x v="590"/>
    <d v="2013-12-26T00:00:00"/>
    <x v="554"/>
    <n v="1"/>
    <x v="0"/>
    <n v="39"/>
    <s v="Chartreuse verte"/>
    <n v="90"/>
    <n v="98"/>
    <n v="8820"/>
    <n v="-0.02"/>
    <n v="8996.4"/>
    <n v="0"/>
    <n v="-176.39999999999964"/>
  </r>
  <r>
    <s v="QUEEN"/>
    <s v="Queen Cozinha"/>
    <x v="14"/>
    <x v="7"/>
    <n v="6"/>
    <x v="7"/>
    <n v="10704"/>
    <x v="590"/>
    <d v="2014-01-08T00:00:00"/>
    <x v="556"/>
    <n v="2"/>
    <x v="2"/>
    <n v="4"/>
    <s v="Chef Anton's Cajun Seasoning"/>
    <n v="110"/>
    <n v="28"/>
    <n v="3080"/>
    <n v="0.01"/>
    <n v="3049.2"/>
    <n v="0"/>
    <n v="30.800000000000182"/>
  </r>
  <r>
    <s v="MAGAA"/>
    <s v="Magazzini Alimentari Riuniti"/>
    <x v="54"/>
    <x v="19"/>
    <n v="5"/>
    <x v="1"/>
    <n v="10784"/>
    <x v="590"/>
    <d v="2013-12-28T00:00:00"/>
    <x v="554"/>
    <n v="8"/>
    <x v="3"/>
    <n v="36"/>
    <s v="Inlagd Sill"/>
    <n v="95"/>
    <n v="8"/>
    <n v="760"/>
    <n v="0.16"/>
    <n v="638.4"/>
    <n v="10.852799999999998"/>
    <n v="121.60000000000002"/>
  </r>
  <r>
    <s v="BLONP"/>
    <s v="Blondel père et fils"/>
    <x v="40"/>
    <x v="1"/>
    <n v="2"/>
    <x v="5"/>
    <n v="10566"/>
    <x v="591"/>
    <d v="2013-12-27T00:00:00"/>
    <x v="552"/>
    <n v="4"/>
    <x v="6"/>
    <n v="11"/>
    <s v="Queso Cabrales"/>
    <n v="105"/>
    <n v="1"/>
    <n v="105"/>
    <n v="0.09"/>
    <n v="95.55"/>
    <n v="3.2486999999999999"/>
    <n v="9.4500000000000028"/>
  </r>
  <r>
    <s v="WHITC"/>
    <s v="White Clover Markets"/>
    <x v="0"/>
    <x v="0"/>
    <n v="3"/>
    <x v="6"/>
    <n v="10723"/>
    <x v="591"/>
    <d v="2013-12-24T00:00:00"/>
    <x v="557"/>
    <n v="3"/>
    <x v="1"/>
    <n v="26"/>
    <s v="Gumbär Gummibärchen"/>
    <n v="156.15"/>
    <n v="74"/>
    <n v="11555.1"/>
    <n v="0.09"/>
    <n v="10515.141000000001"/>
    <n v="283.90880700000002"/>
    <n v="1039.9589999999989"/>
  </r>
  <r>
    <s v="CHOPS"/>
    <s v="Chop-suey Chinese"/>
    <x v="28"/>
    <x v="12"/>
    <n v="7"/>
    <x v="0"/>
    <n v="10746"/>
    <x v="591"/>
    <d v="2013-12-30T00:00:00"/>
    <x v="558"/>
    <n v="3"/>
    <x v="1"/>
    <n v="62"/>
    <s v="Tarte au sucre"/>
    <n v="246.5"/>
    <n v="52"/>
    <n v="12818"/>
    <n v="0.2"/>
    <n v="10254.400000000001"/>
    <n v="205.08800000000002"/>
    <n v="2563.5999999999985"/>
  </r>
  <r>
    <s v="TRADH"/>
    <s v="Tradição Hipermercados"/>
    <x v="14"/>
    <x v="7"/>
    <n v="5"/>
    <x v="1"/>
    <n v="10830"/>
    <x v="591"/>
    <d v="2013-12-23T00:00:00"/>
    <x v="552"/>
    <n v="4"/>
    <x v="6"/>
    <n v="60"/>
    <s v="Camembert Pierrot"/>
    <n v="170"/>
    <n v="1"/>
    <n v="170"/>
    <n v="0.04"/>
    <n v="163.19999999999999"/>
    <n v="3.4272"/>
    <n v="6.8000000000000114"/>
  </r>
  <r>
    <s v="CHOPS"/>
    <s v="Chop-suey Chinese"/>
    <x v="28"/>
    <x v="12"/>
    <n v="6"/>
    <x v="7"/>
    <n v="10519"/>
    <x v="592"/>
    <d v="2014-01-05T00:00:00"/>
    <x v="555"/>
    <n v="5"/>
    <x v="4"/>
    <n v="56"/>
    <s v="Gnocchi di nonna Alice"/>
    <n v="190"/>
    <n v="1"/>
    <n v="190"/>
    <n v="0.05"/>
    <n v="180.5"/>
    <n v="2.5270000000000001"/>
    <n v="9.5"/>
  </r>
  <r>
    <s v="LEHMS"/>
    <s v="El Khartouri SA"/>
    <x v="20"/>
    <x v="8"/>
    <n v="4"/>
    <x v="3"/>
    <n v="10534"/>
    <x v="592"/>
    <d v="2014-01-04T00:00:00"/>
    <x v="559"/>
    <n v="6"/>
    <x v="7"/>
    <n v="54"/>
    <s v="Tourtière"/>
    <n v="37.25"/>
    <n v="2"/>
    <n v="74.5"/>
    <n v="0.04"/>
    <n v="71.52"/>
    <n v="0.35759999999999997"/>
    <n v="2.980000000000004"/>
  </r>
  <r>
    <s v="FOLKO"/>
    <s v="Folk och fä HB"/>
    <x v="35"/>
    <x v="15"/>
    <n v="1"/>
    <x v="2"/>
    <n v="10561"/>
    <x v="592"/>
    <d v="2014-01-02T00:00:00"/>
    <x v="554"/>
    <n v="2"/>
    <x v="2"/>
    <n v="44"/>
    <s v="Gula Malacca"/>
    <n v="97.25"/>
    <n v="10"/>
    <n v="972.5"/>
    <n v="0.1"/>
    <n v="875.25"/>
    <n v="4.3762499999999998"/>
    <n v="97.25"/>
  </r>
  <r>
    <s v="WHITC"/>
    <s v="White Clover Markets"/>
    <x v="0"/>
    <x v="0"/>
    <n v="7"/>
    <x v="0"/>
    <n v="10469"/>
    <x v="593"/>
    <d v="2014-01-08T00:00:00"/>
    <x v="560"/>
    <n v="3"/>
    <x v="1"/>
    <n v="16"/>
    <s v="Pavlova"/>
    <n v="69.5"/>
    <n v="36"/>
    <n v="2502"/>
    <n v="0.16"/>
    <n v="2101.6799999999998"/>
    <n v="58.847039999999993"/>
    <n v="400.32000000000016"/>
  </r>
  <r>
    <s v="FOLIG"/>
    <s v="Folies gourmandes"/>
    <x v="10"/>
    <x v="1"/>
    <n v="6"/>
    <x v="7"/>
    <n v="10480"/>
    <x v="593"/>
    <d v="2014-01-06T00:00:00"/>
    <x v="556"/>
    <n v="3"/>
    <x v="1"/>
    <n v="47"/>
    <s v="Zaanse koeken"/>
    <n v="38"/>
    <n v="45"/>
    <n v="1710"/>
    <n v="0.2"/>
    <n v="1368"/>
    <n v="46.512"/>
    <n v="342"/>
  </r>
  <r>
    <s v="REGGC"/>
    <s v="Reggiani Caseifici"/>
    <x v="41"/>
    <x v="19"/>
    <n v="7"/>
    <x v="0"/>
    <n v="10562"/>
    <x v="593"/>
    <d v="2013-12-28T00:00:00"/>
    <x v="546"/>
    <n v="3"/>
    <x v="1"/>
    <n v="62"/>
    <s v="Tarte au sucre"/>
    <n v="246.5"/>
    <n v="99"/>
    <n v="24403.5"/>
    <n v="0.04"/>
    <n v="23427.360000000001"/>
    <n v="562.25664000000006"/>
    <n v="976.13999999999942"/>
  </r>
  <r>
    <s v="THECR"/>
    <s v="The Cracker Box"/>
    <x v="53"/>
    <x v="0"/>
    <n v="8"/>
    <x v="8"/>
    <n v="10775"/>
    <x v="593"/>
    <d v="2014-01-01T00:00:00"/>
    <x v="551"/>
    <n v="8"/>
    <x v="3"/>
    <n v="10"/>
    <s v="Ikura"/>
    <n v="155"/>
    <n v="82"/>
    <n v="12710"/>
    <n v="0.05"/>
    <n v="12074.5"/>
    <n v="410.53300000000002"/>
    <n v="635.5"/>
  </r>
  <r>
    <s v="ANTON"/>
    <s v="Antonio Moreno Taquería"/>
    <x v="4"/>
    <x v="3"/>
    <n v="3"/>
    <x v="6"/>
    <n v="10856"/>
    <x v="593"/>
    <d v="2013-12-25T00:00:00"/>
    <x v="545"/>
    <n v="5"/>
    <x v="4"/>
    <n v="42"/>
    <s v="Singaporean Hokkien Fried Mee"/>
    <n v="70"/>
    <n v="51"/>
    <n v="3570"/>
    <n v="0.14000000000000001"/>
    <n v="3070.2"/>
    <n v="46.052999999999997"/>
    <n v="499.80000000000018"/>
  </r>
  <r>
    <s v="FOLKO"/>
    <s v="Folk och fä HB"/>
    <x v="35"/>
    <x v="15"/>
    <n v="7"/>
    <x v="0"/>
    <n v="10902"/>
    <x v="593"/>
    <d v="2013-12-26T00:00:00"/>
    <x v="537"/>
    <n v="3"/>
    <x v="1"/>
    <n v="62"/>
    <s v="Tarte au sucre"/>
    <n v="246.5"/>
    <n v="68"/>
    <n v="16762"/>
    <n v="-0.01"/>
    <n v="16929.62"/>
    <n v="118.50734"/>
    <n v="-167.61999999999898"/>
  </r>
  <r>
    <s v="HILAA"/>
    <s v="HILARIÓN-Abastos"/>
    <x v="6"/>
    <x v="5"/>
    <n v="5"/>
    <x v="1"/>
    <n v="10613"/>
    <x v="594"/>
    <d v="2013-12-29T00:00:00"/>
    <x v="551"/>
    <n v="8"/>
    <x v="3"/>
    <n v="13"/>
    <s v="Konbu"/>
    <n v="30"/>
    <n v="74"/>
    <n v="2220"/>
    <n v="0.08"/>
    <n v="2042.4"/>
    <n v="46.975200000000001"/>
    <n v="177.59999999999991"/>
  </r>
  <r>
    <s v="ISLAT"/>
    <s v="Island Trading"/>
    <x v="3"/>
    <x v="2"/>
    <n v="5"/>
    <x v="1"/>
    <n v="10621"/>
    <x v="594"/>
    <d v="2014-01-07T00:00:00"/>
    <x v="561"/>
    <n v="5"/>
    <x v="4"/>
    <n v="23"/>
    <s v="Tunnbröd"/>
    <n v="45"/>
    <n v="87"/>
    <n v="3915"/>
    <n v="0.01"/>
    <n v="3875.85"/>
    <n v="85.268699999999995"/>
    <n v="39.150000000000091"/>
  </r>
  <r>
    <s v="SAVEA"/>
    <s v="Save-a-lot Markets"/>
    <x v="25"/>
    <x v="0"/>
    <n v="4"/>
    <x v="3"/>
    <n v="10627"/>
    <x v="594"/>
    <d v="2013-12-28T00:00:00"/>
    <x v="553"/>
    <n v="8"/>
    <x v="3"/>
    <n v="73"/>
    <s v="Röd Kaviar"/>
    <n v="75"/>
    <n v="59"/>
    <n v="4425"/>
    <n v="0.14000000000000001"/>
    <n v="3805.5"/>
    <n v="129.387"/>
    <n v="619.5"/>
  </r>
  <r>
    <s v="TORTU"/>
    <s v="Tortuga Restaurante"/>
    <x v="4"/>
    <x v="3"/>
    <n v="1"/>
    <x v="2"/>
    <n v="10676"/>
    <x v="594"/>
    <d v="2014-01-03T00:00:00"/>
    <x v="555"/>
    <n v="3"/>
    <x v="1"/>
    <n v="19"/>
    <s v="Teatime Chocolate Biscuits"/>
    <n v="46"/>
    <n v="5"/>
    <n v="230"/>
    <n v="0.11"/>
    <n v="204.70000000000002"/>
    <n v="5.1174999999999997"/>
    <n v="25.299999999999983"/>
  </r>
  <r>
    <s v="THEBI"/>
    <s v="The Big Cheese"/>
    <x v="37"/>
    <x v="0"/>
    <n v="6"/>
    <x v="7"/>
    <n v="10708"/>
    <x v="594"/>
    <d v="2014-01-13T00:00:00"/>
    <x v="562"/>
    <n v="2"/>
    <x v="2"/>
    <n v="5"/>
    <s v="Chef Anton's Gumbo Mix"/>
    <n v="106.75"/>
    <n v="20"/>
    <n v="2135"/>
    <n v="0.12"/>
    <n v="1878.8"/>
    <n v="35.697199999999995"/>
    <n v="256.20000000000005"/>
  </r>
  <r>
    <s v="BONAP"/>
    <s v="Bon app'"/>
    <x v="1"/>
    <x v="1"/>
    <n v="3"/>
    <x v="6"/>
    <n v="10715"/>
    <x v="594"/>
    <d v="2014-01-06T00:00:00"/>
    <x v="563"/>
    <n v="8"/>
    <x v="3"/>
    <n v="10"/>
    <s v="Ikura"/>
    <n v="155"/>
    <n v="25"/>
    <n v="3875"/>
    <n v="0.03"/>
    <n v="3758.75"/>
    <n v="78.933750000000003"/>
    <n v="116.25"/>
  </r>
  <r>
    <s v="WANDK"/>
    <s v="Spécialités du Maroc"/>
    <x v="20"/>
    <x v="8"/>
    <n v="7"/>
    <x v="0"/>
    <n v="10668"/>
    <x v="595"/>
    <d v="2014-01-10T00:00:00"/>
    <x v="559"/>
    <n v="4"/>
    <x v="6"/>
    <n v="31"/>
    <s v="Gorgonzola Telino"/>
    <n v="62.5"/>
    <n v="37"/>
    <n v="2312.5"/>
    <n v="0.17"/>
    <n v="1919.375"/>
    <n v="3.8387500000000001"/>
    <n v="393.125"/>
  </r>
  <r>
    <s v="ERNSH"/>
    <s v="Ernst Handel"/>
    <x v="26"/>
    <x v="9"/>
    <n v="7"/>
    <x v="0"/>
    <n v="10773"/>
    <x v="595"/>
    <d v="2014-01-09T00:00:00"/>
    <x v="555"/>
    <n v="4"/>
    <x v="6"/>
    <n v="31"/>
    <s v="Gorgonzola Telino"/>
    <n v="62.5"/>
    <n v="24"/>
    <n v="1500"/>
    <n v="-0.03"/>
    <n v="1545"/>
    <n v="24.72"/>
    <n v="-45"/>
  </r>
  <r>
    <s v="MAGAA"/>
    <s v="Magazzini Alimentari Riuniti"/>
    <x v="54"/>
    <x v="19"/>
    <n v="5"/>
    <x v="1"/>
    <n v="10784"/>
    <x v="595"/>
    <d v="2014-01-14T00:00:00"/>
    <x v="564"/>
    <n v="1"/>
    <x v="0"/>
    <n v="39"/>
    <s v="Chartreuse verte"/>
    <n v="90"/>
    <n v="87"/>
    <n v="7830"/>
    <n v="7.0000000000000007E-2"/>
    <n v="7281.9"/>
    <n v="233.02079999999998"/>
    <n v="548.10000000000036"/>
  </r>
  <r>
    <s v="FRANR"/>
    <s v="France restauration"/>
    <x v="50"/>
    <x v="1"/>
    <n v="7"/>
    <x v="0"/>
    <n v="10671"/>
    <x v="596"/>
    <d v="2013-12-31T00:00:00"/>
    <x v="546"/>
    <n v="2"/>
    <x v="2"/>
    <n v="65"/>
    <s v="Louisiana Fiery Hot Pepper Sauce"/>
    <n v="105.25"/>
    <n v="36"/>
    <n v="3789"/>
    <n v="0.18"/>
    <n v="3106.98"/>
    <n v="62.139600000000002"/>
    <n v="682.02"/>
  </r>
  <r>
    <s v="SAVEA"/>
    <s v="Save-a-lot Markets"/>
    <x v="25"/>
    <x v="0"/>
    <n v="6"/>
    <x v="7"/>
    <n v="10757"/>
    <x v="596"/>
    <d v="2014-01-05T00:00:00"/>
    <x v="558"/>
    <n v="5"/>
    <x v="4"/>
    <n v="64"/>
    <s v="Wimmers gute Semmelknödel"/>
    <n v="166.25"/>
    <n v="29"/>
    <n v="4821.25"/>
    <n v="-0.01"/>
    <n v="4869.4624999999996"/>
    <n v="126.60602499999999"/>
    <n v="-48.212499999999636"/>
  </r>
  <r>
    <s v="BONAP"/>
    <s v="Bon app'"/>
    <x v="1"/>
    <x v="1"/>
    <n v="5"/>
    <x v="1"/>
    <n v="10511"/>
    <x v="597"/>
    <d v="2014-01-09T00:00:00"/>
    <x v="559"/>
    <n v="2"/>
    <x v="2"/>
    <n v="8"/>
    <s v="Northwoods Cranberry Sauce"/>
    <n v="200"/>
    <n v="9"/>
    <n v="1800"/>
    <n v="-0.02"/>
    <n v="1836"/>
    <n v="33.048000000000002"/>
    <n v="-36"/>
  </r>
  <r>
    <s v="MORGK"/>
    <s v="Commerce oriental"/>
    <x v="44"/>
    <x v="8"/>
    <n v="9"/>
    <x v="4"/>
    <n v="10575"/>
    <x v="597"/>
    <d v="2014-01-09T00:00:00"/>
    <x v="565"/>
    <n v="1"/>
    <x v="0"/>
    <n v="76"/>
    <s v="Lakkalikööri"/>
    <n v="90"/>
    <n v="98"/>
    <n v="8820"/>
    <n v="0.05"/>
    <n v="8379"/>
    <n v="276.50700000000001"/>
    <n v="441"/>
  </r>
  <r>
    <s v="PICCO"/>
    <s v="Piccolo und mehr"/>
    <x v="16"/>
    <x v="9"/>
    <n v="3"/>
    <x v="6"/>
    <n v="10530"/>
    <x v="598"/>
    <d v="2014-01-04T00:00:00"/>
    <x v="558"/>
    <n v="6"/>
    <x v="7"/>
    <n v="17"/>
    <s v="Alice Mutton"/>
    <n v="195"/>
    <n v="82"/>
    <n v="15990"/>
    <n v="0.19"/>
    <n v="12951.900000000001"/>
    <n v="388.55700000000007"/>
    <n v="3038.0999999999985"/>
  </r>
  <r>
    <s v="QUICK"/>
    <s v="Bensaïd SA"/>
    <x v="27"/>
    <x v="8"/>
    <n v="2"/>
    <x v="5"/>
    <n v="10745"/>
    <x v="598"/>
    <d v="2014-01-09T00:00:00"/>
    <x v="556"/>
    <n v="8"/>
    <x v="3"/>
    <n v="18"/>
    <s v="Carnarvon Tigers"/>
    <n v="312.5"/>
    <n v="58"/>
    <n v="18125"/>
    <n v="0.17"/>
    <n v="15043.75"/>
    <n v="15.043749999999999"/>
    <n v="3081.25"/>
  </r>
  <r>
    <s v="ERNSH"/>
    <s v="Ernst Handel"/>
    <x v="26"/>
    <x v="9"/>
    <n v="4"/>
    <x v="3"/>
    <n v="10571"/>
    <x v="599"/>
    <d v="2014-01-06T00:00:00"/>
    <x v="563"/>
    <n v="7"/>
    <x v="5"/>
    <n v="14"/>
    <s v="Tofu"/>
    <n v="116.25"/>
    <n v="46"/>
    <n v="5347.5"/>
    <n v="0.14000000000000001"/>
    <n v="4598.8500000000004"/>
    <n v="41.389650000000003"/>
    <n v="748.64999999999964"/>
  </r>
  <r>
    <s v="SIMOB"/>
    <s v="Simons bistro"/>
    <x v="39"/>
    <x v="18"/>
    <n v="8"/>
    <x v="8"/>
    <n v="10642"/>
    <x v="599"/>
    <d v="2014-01-06T00:00:00"/>
    <x v="556"/>
    <n v="2"/>
    <x v="2"/>
    <n v="61"/>
    <s v="Sirop d'érable"/>
    <n v="142.5"/>
    <n v="97"/>
    <n v="13822.5"/>
    <n v="7.0000000000000007E-2"/>
    <n v="12854.924999999999"/>
    <n v="398.50267500000001"/>
    <n v="967.57500000000073"/>
  </r>
  <r>
    <s v="BERGS"/>
    <s v="Berglunds snabbköp"/>
    <x v="31"/>
    <x v="15"/>
    <n v="9"/>
    <x v="4"/>
    <n v="10654"/>
    <x v="599"/>
    <d v="2014-01-17T00:00:00"/>
    <x v="566"/>
    <n v="2"/>
    <x v="2"/>
    <n v="4"/>
    <s v="Chef Anton's Cajun Seasoning"/>
    <n v="110"/>
    <n v="92"/>
    <n v="10120"/>
    <n v="-0.02"/>
    <n v="10322.4"/>
    <n v="113.54639999999999"/>
    <n v="-202.39999999999964"/>
  </r>
  <r>
    <s v="BERGS"/>
    <s v="Berglunds snabbköp"/>
    <x v="31"/>
    <x v="15"/>
    <n v="5"/>
    <x v="1"/>
    <n v="10875"/>
    <x v="599"/>
    <d v="2014-01-18T00:00:00"/>
    <x v="567"/>
    <n v="3"/>
    <x v="1"/>
    <n v="47"/>
    <s v="Zaanse koeken"/>
    <n v="47.5"/>
    <n v="20"/>
    <n v="950"/>
    <n v="-0.02"/>
    <n v="969"/>
    <n v="32.945999999999998"/>
    <n v="-19"/>
  </r>
  <r>
    <s v="FAMIA"/>
    <s v="Familia Arquibaldo"/>
    <x v="14"/>
    <x v="7"/>
    <n v="8"/>
    <x v="8"/>
    <n v="10512"/>
    <x v="600"/>
    <d v="2014-01-02T00:00:00"/>
    <x v="555"/>
    <n v="4"/>
    <x v="6"/>
    <n v="60"/>
    <s v="Camembert Pierrot"/>
    <n v="170"/>
    <n v="82"/>
    <n v="13940"/>
    <n v="0.12"/>
    <n v="12267.2"/>
    <n v="171.74080000000001"/>
    <n v="1672.7999999999993"/>
  </r>
  <r>
    <s v="FRANK"/>
    <s v="Messaoui Père &amp; Fils"/>
    <x v="15"/>
    <x v="8"/>
    <n v="5"/>
    <x v="1"/>
    <n v="10670"/>
    <x v="600"/>
    <d v="2014-01-12T00:00:00"/>
    <x v="559"/>
    <n v="8"/>
    <x v="3"/>
    <n v="73"/>
    <s v="Röd Kaviar"/>
    <n v="75"/>
    <n v="53"/>
    <n v="3975"/>
    <n v="-0.02"/>
    <n v="4054.5"/>
    <n v="137.85300000000001"/>
    <n v="-79.5"/>
  </r>
  <r>
    <s v="HANAR"/>
    <s v="Hanari Carnes"/>
    <x v="11"/>
    <x v="7"/>
    <n v="3"/>
    <x v="6"/>
    <n v="10903"/>
    <x v="600"/>
    <d v="2014-01-13T00:00:00"/>
    <x v="568"/>
    <n v="2"/>
    <x v="2"/>
    <n v="65"/>
    <s v="Louisiana Fiery Hot Pepper Sauce"/>
    <n v="105.25"/>
    <n v="51"/>
    <n v="5367.75"/>
    <n v="0.16"/>
    <n v="4508.91"/>
    <n v="4.5089100000000002"/>
    <n v="858.84000000000015"/>
  </r>
  <r>
    <s v="BSBEV"/>
    <s v="B's Beverages"/>
    <x v="2"/>
    <x v="2"/>
    <n v="3"/>
    <x v="6"/>
    <n v="10484"/>
    <x v="601"/>
    <d v="2014-01-05T00:00:00"/>
    <x v="559"/>
    <n v="8"/>
    <x v="3"/>
    <n v="40"/>
    <s v="Boston Crab Meat"/>
    <n v="73.5"/>
    <n v="83"/>
    <n v="6100.5"/>
    <n v="-0.02"/>
    <n v="6222.51"/>
    <n v="161.78526000000002"/>
    <n v="-122.01000000000022"/>
  </r>
  <r>
    <s v="ERNSH"/>
    <s v="Ernst Handel"/>
    <x v="26"/>
    <x v="9"/>
    <n v="3"/>
    <x v="6"/>
    <n v="10514"/>
    <x v="601"/>
    <d v="2014-01-07T00:00:00"/>
    <x v="561"/>
    <n v="5"/>
    <x v="4"/>
    <n v="56"/>
    <s v="Gnocchi di nonna Alice"/>
    <n v="190"/>
    <n v="19"/>
    <n v="3610"/>
    <n v="0.17"/>
    <n v="2996.2999999999997"/>
    <n v="29.962999999999997"/>
    <n v="613.70000000000027"/>
  </r>
  <r>
    <s v="HANAR"/>
    <s v="Hanari Carnes"/>
    <x v="11"/>
    <x v="7"/>
    <n v="5"/>
    <x v="1"/>
    <n v="10645"/>
    <x v="602"/>
    <d v="2014-01-16T00:00:00"/>
    <x v="562"/>
    <n v="8"/>
    <x v="3"/>
    <n v="36"/>
    <s v="Inlagd Sill"/>
    <n v="95"/>
    <n v="25"/>
    <n v="2375"/>
    <n v="-0.02"/>
    <n v="2422.5"/>
    <n v="14.535"/>
    <n v="-47.5"/>
  </r>
  <r>
    <s v="SEVES"/>
    <s v="Seven Seas Imports"/>
    <x v="2"/>
    <x v="2"/>
    <n v="7"/>
    <x v="0"/>
    <n v="10800"/>
    <x v="602"/>
    <d v="2014-01-21T00:00:00"/>
    <x v="569"/>
    <n v="6"/>
    <x v="7"/>
    <n v="54"/>
    <s v="Tourtière"/>
    <n v="37.25"/>
    <n v="70"/>
    <n v="2607.5"/>
    <n v="0.12"/>
    <n v="2294.6"/>
    <n v="55.070399999999992"/>
    <n v="312.90000000000009"/>
  </r>
  <r>
    <s v="BERGS"/>
    <s v="Berglunds snabbköp"/>
    <x v="31"/>
    <x v="15"/>
    <n v="7"/>
    <x v="0"/>
    <n v="10524"/>
    <x v="603"/>
    <d v="2014-01-08T00:00:00"/>
    <x v="570"/>
    <n v="8"/>
    <x v="3"/>
    <n v="30"/>
    <s v="Nord-Ost Matjeshering"/>
    <n v="129.44999999999999"/>
    <n v="82"/>
    <n v="10614.9"/>
    <n v="7.0000000000000007E-2"/>
    <n v="9871.8569999999982"/>
    <n v="78.974855999999988"/>
    <n v="743.04300000000148"/>
  </r>
  <r>
    <s v="LINOD"/>
    <s v="LINO-Delicateses"/>
    <x v="13"/>
    <x v="5"/>
    <n v="3"/>
    <x v="6"/>
    <n v="10638"/>
    <x v="603"/>
    <d v="2014-01-09T00:00:00"/>
    <x v="568"/>
    <n v="8"/>
    <x v="3"/>
    <n v="45"/>
    <s v="Røgede sild"/>
    <n v="47.5"/>
    <n v="50"/>
    <n v="2375"/>
    <n v="0.04"/>
    <n v="2280"/>
    <n v="2.2799999999999998"/>
    <n v="95"/>
  </r>
  <r>
    <s v="AROUT"/>
    <s v="Around the Horn"/>
    <x v="2"/>
    <x v="2"/>
    <n v="6"/>
    <x v="7"/>
    <n v="10643"/>
    <x v="603"/>
    <d v="2014-01-19T00:00:00"/>
    <x v="564"/>
    <n v="7"/>
    <x v="5"/>
    <n v="28"/>
    <s v="Rössle Sauerkraut"/>
    <n v="228"/>
    <n v="97"/>
    <n v="22116"/>
    <n v="0.16"/>
    <n v="18577.439999999999"/>
    <n v="185.77439999999999"/>
    <n v="3538.5600000000013"/>
  </r>
  <r>
    <s v="WELLI"/>
    <s v="Wellington Importadora"/>
    <x v="46"/>
    <x v="7"/>
    <n v="5"/>
    <x v="1"/>
    <n v="10803"/>
    <x v="603"/>
    <d v="2014-01-12T00:00:00"/>
    <x v="571"/>
    <n v="3"/>
    <x v="1"/>
    <n v="25"/>
    <s v="NuNuCa Nuß-Nougat-Creme"/>
    <n v="70"/>
    <n v="27"/>
    <n v="1890"/>
    <n v="0.16"/>
    <n v="1587.6"/>
    <n v="20.6388"/>
    <n v="302.40000000000009"/>
  </r>
  <r>
    <s v="FRANS"/>
    <s v="Franchi S.p.A."/>
    <x v="56"/>
    <x v="19"/>
    <n v="5"/>
    <x v="1"/>
    <n v="10807"/>
    <x v="603"/>
    <d v="2014-01-14T00:00:00"/>
    <x v="565"/>
    <n v="8"/>
    <x v="3"/>
    <n v="40"/>
    <s v="Boston Crab Meat"/>
    <n v="92"/>
    <n v="4"/>
    <n v="368"/>
    <n v="-0.03"/>
    <n v="379.04"/>
    <n v="3.0323200000000003"/>
    <n v="-11.04000000000002"/>
  </r>
  <r>
    <s v="RANCH"/>
    <s v="Rancho grande"/>
    <x v="30"/>
    <x v="14"/>
    <n v="5"/>
    <x v="1"/>
    <n v="10716"/>
    <x v="604"/>
    <d v="2014-01-05T00:00:00"/>
    <x v="556"/>
    <n v="2"/>
    <x v="2"/>
    <n v="61"/>
    <s v="Sirop d'érable"/>
    <n v="142.5"/>
    <n v="93"/>
    <n v="13252.5"/>
    <n v="7.0000000000000007E-2"/>
    <n v="12324.824999999999"/>
    <n v="258.821325"/>
    <n v="927.67500000000109"/>
  </r>
  <r>
    <s v="FOLIG"/>
    <s v="Folies gourmandes"/>
    <x v="10"/>
    <x v="1"/>
    <n v="7"/>
    <x v="0"/>
    <n v="10789"/>
    <x v="604"/>
    <d v="2014-01-14T00:00:00"/>
    <x v="572"/>
    <n v="2"/>
    <x v="2"/>
    <n v="63"/>
    <s v="Vegie-spread"/>
    <n v="219.5"/>
    <n v="17"/>
    <n v="3731.5"/>
    <n v="0.15"/>
    <n v="3171.7750000000001"/>
    <n v="69.779049999999998"/>
    <n v="559.72499999999991"/>
  </r>
  <r>
    <s v="BLONP"/>
    <s v="Blondel père et fils"/>
    <x v="40"/>
    <x v="1"/>
    <n v="6"/>
    <x v="7"/>
    <n v="10826"/>
    <x v="604"/>
    <d v="2014-01-09T00:00:00"/>
    <x v="555"/>
    <n v="5"/>
    <x v="4"/>
    <n v="57"/>
    <s v="Ravioli Angelo"/>
    <n v="97.5"/>
    <n v="58"/>
    <n v="5655"/>
    <n v="0.01"/>
    <n v="5598.45"/>
    <n v="195.94575"/>
    <n v="56.550000000000182"/>
  </r>
  <r>
    <s v="WANDK"/>
    <s v="Spécialités du Maroc"/>
    <x v="20"/>
    <x v="8"/>
    <n v="8"/>
    <x v="8"/>
    <n v="10513"/>
    <x v="605"/>
    <d v="2014-01-16T00:00:00"/>
    <x v="566"/>
    <n v="4"/>
    <x v="6"/>
    <n v="32"/>
    <s v="Mascarpone Fabioli"/>
    <n v="160"/>
    <n v="16"/>
    <n v="2560"/>
    <n v="0.19"/>
    <n v="2073.6000000000004"/>
    <n v="62.208000000000013"/>
    <n v="486.39999999999964"/>
  </r>
  <r>
    <s v="FAMIA"/>
    <s v="Familia Arquibaldo"/>
    <x v="14"/>
    <x v="7"/>
    <n v="3"/>
    <x v="6"/>
    <n v="10581"/>
    <x v="605"/>
    <d v="2014-01-09T00:00:00"/>
    <x v="563"/>
    <n v="1"/>
    <x v="0"/>
    <n v="75"/>
    <s v="Rhönbräu Klosterbier"/>
    <n v="38.75"/>
    <n v="53"/>
    <n v="2053.75"/>
    <n v="-0.02"/>
    <n v="2094.8249999999998"/>
    <n v="69.129224999999991"/>
    <n v="-41.074999999999818"/>
  </r>
  <r>
    <s v="OTTIK"/>
    <s v="Exotic Products"/>
    <x v="20"/>
    <x v="8"/>
    <n v="3"/>
    <x v="6"/>
    <n v="10684"/>
    <x v="605"/>
    <d v="2014-01-22T00:00:00"/>
    <x v="573"/>
    <n v="8"/>
    <x v="3"/>
    <n v="40"/>
    <s v="Boston Crab Meat"/>
    <n v="92"/>
    <n v="65"/>
    <n v="5980"/>
    <n v="-0.01"/>
    <n v="6039.8"/>
    <n v="54.358200000000004"/>
    <n v="-59.800000000000182"/>
  </r>
  <r>
    <s v="SAVEA"/>
    <s v="Save-a-lot Markets"/>
    <x v="25"/>
    <x v="0"/>
    <n v="5"/>
    <x v="1"/>
    <n v="10882"/>
    <x v="605"/>
    <d v="2014-01-20T00:00:00"/>
    <x v="569"/>
    <n v="3"/>
    <x v="1"/>
    <n v="49"/>
    <s v="Maxilaku"/>
    <n v="100"/>
    <n v="41"/>
    <n v="4100"/>
    <n v="-0.02"/>
    <n v="4182"/>
    <n v="58.548000000000002"/>
    <n v="-82"/>
  </r>
  <r>
    <s v="FOLIG"/>
    <s v="Folies gourmandes"/>
    <x v="10"/>
    <x v="1"/>
    <n v="6"/>
    <x v="7"/>
    <n v="10480"/>
    <x v="606"/>
    <d v="2014-01-26T00:00:00"/>
    <x v="574"/>
    <n v="4"/>
    <x v="6"/>
    <n v="59"/>
    <s v="Raclette Courdavault"/>
    <n v="220"/>
    <n v="3"/>
    <n v="660"/>
    <n v="0.08"/>
    <n v="607.20000000000005"/>
    <n v="10.929600000000001"/>
    <n v="52.799999999999955"/>
  </r>
  <r>
    <s v="BLAUS"/>
    <s v="Les Douceurs du Maghreb"/>
    <x v="22"/>
    <x v="8"/>
    <n v="5"/>
    <x v="1"/>
    <n v="10509"/>
    <x v="606"/>
    <d v="2014-01-12T00:00:00"/>
    <x v="566"/>
    <n v="7"/>
    <x v="5"/>
    <n v="28"/>
    <s v="Rössle Sauerkraut"/>
    <n v="228"/>
    <n v="84"/>
    <n v="19152"/>
    <n v="0.1"/>
    <n v="17236.8"/>
    <n v="0"/>
    <n v="1915.2000000000007"/>
  </r>
  <r>
    <s v="MEREP"/>
    <s v="Mère Paillarde"/>
    <x v="24"/>
    <x v="10"/>
    <n v="7"/>
    <x v="0"/>
    <n v="10605"/>
    <x v="606"/>
    <d v="2014-01-27T00:00:00"/>
    <x v="575"/>
    <n v="4"/>
    <x v="6"/>
    <n v="71"/>
    <s v="Fløtemysost"/>
    <n v="107.5"/>
    <n v="4"/>
    <n v="430"/>
    <n v="0.11"/>
    <n v="382.7"/>
    <n v="1.9135"/>
    <n v="47.300000000000011"/>
  </r>
  <r>
    <s v="OLDWO"/>
    <s v="Old World Delicatessen"/>
    <x v="48"/>
    <x v="0"/>
    <n v="7"/>
    <x v="0"/>
    <n v="10680"/>
    <x v="606"/>
    <d v="2014-01-22T00:00:00"/>
    <x v="576"/>
    <n v="3"/>
    <x v="1"/>
    <n v="16"/>
    <s v="Pavlova"/>
    <n v="87.25"/>
    <n v="24"/>
    <n v="2094"/>
    <n v="0.16"/>
    <n v="1758.96"/>
    <n v="38.697120000000005"/>
    <n v="335.03999999999996"/>
  </r>
  <r>
    <s v="WOLZA"/>
    <s v="Wolski  Zajazd"/>
    <x v="51"/>
    <x v="20"/>
    <n v="5"/>
    <x v="1"/>
    <n v="10906"/>
    <x v="606"/>
    <d v="2014-01-12T00:00:00"/>
    <x v="568"/>
    <n v="2"/>
    <x v="2"/>
    <n v="61"/>
    <s v="Sirop d'érable"/>
    <n v="142.5"/>
    <n v="25"/>
    <n v="3562.5"/>
    <n v="0.11"/>
    <n v="3170.625"/>
    <n v="22.194375000000001"/>
    <n v="391.875"/>
  </r>
  <r>
    <s v="GREAL"/>
    <s v="Great Lakes Food Market"/>
    <x v="33"/>
    <x v="0"/>
    <n v="6"/>
    <x v="7"/>
    <n v="10656"/>
    <x v="607"/>
    <d v="2014-01-24T00:00:00"/>
    <x v="573"/>
    <n v="2"/>
    <x v="2"/>
    <n v="44"/>
    <s v="Gula Malacca"/>
    <n v="97.25"/>
    <n v="57"/>
    <n v="5543.25"/>
    <n v="0.03"/>
    <n v="5376.9524999999994"/>
    <n v="0"/>
    <n v="166.29750000000058"/>
  </r>
  <r>
    <s v="FRANK"/>
    <s v="Messaoui Père &amp; Fils"/>
    <x v="15"/>
    <x v="8"/>
    <n v="5"/>
    <x v="1"/>
    <n v="10670"/>
    <x v="607"/>
    <d v="2014-01-19T00:00:00"/>
    <x v="577"/>
    <n v="8"/>
    <x v="3"/>
    <n v="46"/>
    <s v="Spegesild"/>
    <n v="60"/>
    <n v="37"/>
    <n v="2220"/>
    <n v="0.08"/>
    <n v="2042.4"/>
    <n v="12.254400000000002"/>
    <n v="177.59999999999991"/>
  </r>
  <r>
    <s v="ERNSH"/>
    <s v="Ernst Handel"/>
    <x v="26"/>
    <x v="9"/>
    <n v="5"/>
    <x v="1"/>
    <n v="10698"/>
    <x v="607"/>
    <d v="2014-01-11T00:00:00"/>
    <x v="565"/>
    <n v="6"/>
    <x v="7"/>
    <n v="29"/>
    <s v="Thüringer Rostbratwurst"/>
    <n v="618.95000000000005"/>
    <n v="25"/>
    <n v="15473.750000000002"/>
    <n v="0.2"/>
    <n v="12379.000000000002"/>
    <n v="297.09600000000006"/>
    <n v="3094.75"/>
  </r>
  <r>
    <s v="HUNGO"/>
    <s v="Hungry Owl All-Night Grocers"/>
    <x v="23"/>
    <x v="11"/>
    <n v="3"/>
    <x v="6"/>
    <n v="10897"/>
    <x v="607"/>
    <d v="2014-01-24T00:00:00"/>
    <x v="578"/>
    <n v="6"/>
    <x v="7"/>
    <n v="29"/>
    <s v="Thüringer Rostbratwurst"/>
    <n v="618.95000000000005"/>
    <n v="61"/>
    <n v="37755.950000000004"/>
    <n v="0.06"/>
    <n v="35490.593000000001"/>
    <n v="993.73660400000006"/>
    <n v="2265.3570000000036"/>
  </r>
  <r>
    <s v="LINOD"/>
    <s v="LINO-Delicateses"/>
    <x v="13"/>
    <x v="5"/>
    <n v="1"/>
    <x v="2"/>
    <n v="10919"/>
    <x v="607"/>
    <d v="2014-01-15T00:00:00"/>
    <x v="571"/>
    <n v="8"/>
    <x v="3"/>
    <n v="40"/>
    <s v="Boston Crab Meat"/>
    <n v="92"/>
    <n v="96"/>
    <n v="8832"/>
    <n v="0.05"/>
    <n v="8390.4"/>
    <n v="268.49279999999999"/>
    <n v="441.60000000000036"/>
  </r>
  <r>
    <s v="THECR"/>
    <s v="The Cracker Box"/>
    <x v="53"/>
    <x v="0"/>
    <n v="5"/>
    <x v="1"/>
    <n v="10624"/>
    <x v="608"/>
    <d v="2014-01-09T00:00:00"/>
    <x v="572"/>
    <n v="6"/>
    <x v="7"/>
    <n v="29"/>
    <s v="Thüringer Rostbratwurst"/>
    <n v="618.95000000000005"/>
    <n v="88"/>
    <n v="54467.600000000006"/>
    <n v="0.14000000000000001"/>
    <n v="46842.136000000006"/>
    <n v="281.05281600000006"/>
    <n v="7625.4639999999999"/>
  </r>
  <r>
    <s v="FRANK"/>
    <s v="Messaoui Père &amp; Fils"/>
    <x v="15"/>
    <x v="8"/>
    <n v="5"/>
    <x v="1"/>
    <n v="10670"/>
    <x v="608"/>
    <d v="2014-01-18T00:00:00"/>
    <x v="571"/>
    <n v="1"/>
    <x v="0"/>
    <n v="67"/>
    <s v="Laughing Lumberjack Lager"/>
    <n v="70"/>
    <n v="60"/>
    <n v="4200"/>
    <n v="0"/>
    <n v="4200"/>
    <n v="21"/>
    <n v="0"/>
  </r>
  <r>
    <s v="SAVEA"/>
    <s v="Save-a-lot Markets"/>
    <x v="25"/>
    <x v="0"/>
    <n v="8"/>
    <x v="8"/>
    <n v="10678"/>
    <x v="608"/>
    <d v="2014-01-27T00:00:00"/>
    <x v="579"/>
    <n v="8"/>
    <x v="3"/>
    <n v="41"/>
    <s v="Jack's New England Clam Chowder"/>
    <n v="48.25"/>
    <n v="70"/>
    <n v="3377.5"/>
    <n v="0.08"/>
    <n v="3107.3"/>
    <n v="3.1073000000000004"/>
    <n v="270.19999999999982"/>
  </r>
  <r>
    <s v="HILAA"/>
    <s v="HILARIÓN-Abastos"/>
    <x v="6"/>
    <x v="5"/>
    <n v="2"/>
    <x v="5"/>
    <n v="10705"/>
    <x v="608"/>
    <d v="2014-01-13T00:00:00"/>
    <x v="571"/>
    <n v="4"/>
    <x v="6"/>
    <n v="31"/>
    <s v="Gorgonzola Telino"/>
    <n v="62.5"/>
    <n v="45"/>
    <n v="2812.5"/>
    <n v="0.09"/>
    <n v="2559.375"/>
    <n v="48.628124999999997"/>
    <n v="253.125"/>
  </r>
  <r>
    <s v="VINET"/>
    <s v="Vins et alcools Chevalier"/>
    <x v="57"/>
    <x v="1"/>
    <n v="1"/>
    <x v="2"/>
    <n v="10737"/>
    <x v="608"/>
    <d v="2014-01-21T00:00:00"/>
    <x v="567"/>
    <n v="8"/>
    <x v="3"/>
    <n v="13"/>
    <s v="Konbu"/>
    <n v="30"/>
    <n v="87"/>
    <n v="2610"/>
    <n v="0.06"/>
    <n v="2453.3999999999996"/>
    <n v="68.695199999999986"/>
    <n v="156.60000000000036"/>
  </r>
  <r>
    <s v="ISLAT"/>
    <s v="Island Trading"/>
    <x v="3"/>
    <x v="2"/>
    <n v="2"/>
    <x v="5"/>
    <n v="10829"/>
    <x v="608"/>
    <d v="2014-01-24T00:00:00"/>
    <x v="576"/>
    <n v="1"/>
    <x v="0"/>
    <n v="2"/>
    <s v="Chang"/>
    <n v="95"/>
    <n v="23"/>
    <n v="2185"/>
    <n v="0.16"/>
    <n v="1835.3999999999999"/>
    <n v="3.6707999999999998"/>
    <n v="349.60000000000014"/>
  </r>
  <r>
    <s v="QUICK"/>
    <s v="Bensaïd SA"/>
    <x v="27"/>
    <x v="8"/>
    <n v="1"/>
    <x v="2"/>
    <n v="10515"/>
    <x v="609"/>
    <d v="2014-01-15T00:00:00"/>
    <x v="564"/>
    <n v="4"/>
    <x v="6"/>
    <n v="60"/>
    <s v="Camembert Pierrot"/>
    <n v="170"/>
    <n v="15"/>
    <n v="2550"/>
    <n v="0.1"/>
    <n v="2295"/>
    <n v="64.260000000000005"/>
    <n v="255"/>
  </r>
  <r>
    <s v="MEREP"/>
    <s v="Mère Paillarde"/>
    <x v="24"/>
    <x v="10"/>
    <n v="7"/>
    <x v="0"/>
    <n v="10618"/>
    <x v="609"/>
    <d v="2014-01-14T00:00:00"/>
    <x v="572"/>
    <n v="5"/>
    <x v="4"/>
    <n v="56"/>
    <s v="Gnocchi di nonna Alice"/>
    <n v="190"/>
    <n v="25"/>
    <n v="4750"/>
    <n v="0"/>
    <n v="4750"/>
    <n v="33.25"/>
    <n v="0"/>
  </r>
  <r>
    <s v="BOTTM"/>
    <s v="Bottom-Dollar Markets"/>
    <x v="17"/>
    <x v="10"/>
    <n v="3"/>
    <x v="6"/>
    <n v="10492"/>
    <x v="610"/>
    <d v="2014-01-25T00:00:00"/>
    <x v="579"/>
    <n v="3"/>
    <x v="1"/>
    <n v="25"/>
    <s v="NuNuCa Nuß-Nougat-Creme"/>
    <n v="56"/>
    <n v="21"/>
    <n v="1176"/>
    <n v="0"/>
    <n v="1176"/>
    <n v="2.3519999999999999"/>
    <n v="0"/>
  </r>
  <r>
    <s v="TOMSP"/>
    <s v="Jamil Benlassen"/>
    <x v="27"/>
    <x v="8"/>
    <n v="3"/>
    <x v="6"/>
    <n v="10548"/>
    <x v="610"/>
    <d v="2014-01-24T00:00:00"/>
    <x v="578"/>
    <n v="1"/>
    <x v="0"/>
    <n v="34"/>
    <s v="Sasquatch Ale"/>
    <n v="70"/>
    <n v="55"/>
    <n v="3850"/>
    <n v="0.14000000000000001"/>
    <n v="3311"/>
    <n v="9.9329999999999998"/>
    <n v="539"/>
  </r>
  <r>
    <s v="BLONP"/>
    <s v="Blondel père et fils"/>
    <x v="40"/>
    <x v="1"/>
    <n v="5"/>
    <x v="1"/>
    <n v="10584"/>
    <x v="610"/>
    <d v="2014-01-17T00:00:00"/>
    <x v="573"/>
    <n v="4"/>
    <x v="6"/>
    <n v="31"/>
    <s v="Gorgonzola Telino"/>
    <n v="62.5"/>
    <n v="49"/>
    <n v="3062.5"/>
    <n v="0.03"/>
    <n v="2970.625"/>
    <n v="101.00125"/>
    <n v="91.875"/>
  </r>
  <r>
    <s v="QUEDE"/>
    <s v="Que Delícia"/>
    <x v="11"/>
    <x v="7"/>
    <n v="4"/>
    <x v="3"/>
    <n v="10720"/>
    <x v="610"/>
    <d v="2014-01-26T00:00:00"/>
    <x v="580"/>
    <n v="4"/>
    <x v="6"/>
    <n v="71"/>
    <s v="Fløtemysost"/>
    <n v="107.5"/>
    <n v="99"/>
    <n v="10642.5"/>
    <n v="0.08"/>
    <n v="9791.1"/>
    <n v="19.5822"/>
    <n v="851.39999999999964"/>
  </r>
  <r>
    <s v="OLDWO"/>
    <s v="Old World Delicatessen"/>
    <x v="48"/>
    <x v="0"/>
    <n v="1"/>
    <x v="2"/>
    <n v="10808"/>
    <x v="610"/>
    <d v="2014-01-13T00:00:00"/>
    <x v="569"/>
    <n v="5"/>
    <x v="4"/>
    <n v="56"/>
    <s v="Gnocchi di nonna Alice"/>
    <n v="190"/>
    <n v="43"/>
    <n v="8170"/>
    <n v="0.1"/>
    <n v="7353"/>
    <n v="235.29599999999999"/>
    <n v="817"/>
  </r>
  <r>
    <s v="LINOD"/>
    <s v="LINO-Delicateses"/>
    <x v="13"/>
    <x v="5"/>
    <n v="3"/>
    <x v="6"/>
    <n v="10838"/>
    <x v="610"/>
    <d v="2014-01-24T00:00:00"/>
    <x v="580"/>
    <n v="8"/>
    <x v="3"/>
    <n v="36"/>
    <s v="Inlagd Sill"/>
    <n v="95"/>
    <n v="58"/>
    <n v="5510"/>
    <n v="0.15"/>
    <n v="4683.5"/>
    <n v="140.505"/>
    <n v="826.5"/>
  </r>
  <r>
    <s v="QUICK"/>
    <s v="Bensaïd SA"/>
    <x v="27"/>
    <x v="8"/>
    <n v="5"/>
    <x v="1"/>
    <n v="10878"/>
    <x v="610"/>
    <d v="2014-01-16T00:00:00"/>
    <x v="566"/>
    <n v="3"/>
    <x v="1"/>
    <n v="20"/>
    <s v="Sir Rodney's Marmalade"/>
    <n v="405"/>
    <n v="48"/>
    <n v="19440"/>
    <n v="0.09"/>
    <n v="17690.400000000001"/>
    <n v="70.761600000000001"/>
    <n v="1749.5999999999985"/>
  </r>
  <r>
    <s v="BSBEV"/>
    <s v="B's Beverages"/>
    <x v="2"/>
    <x v="2"/>
    <n v="6"/>
    <x v="7"/>
    <n v="10539"/>
    <x v="611"/>
    <d v="2014-01-20T00:00:00"/>
    <x v="567"/>
    <n v="3"/>
    <x v="1"/>
    <n v="21"/>
    <s v="Sir Rodney's Scones"/>
    <n v="50"/>
    <n v="42"/>
    <n v="2100"/>
    <n v="0.04"/>
    <n v="2016"/>
    <n v="40.32"/>
    <n v="84"/>
  </r>
  <r>
    <s v="AROUT"/>
    <s v="Around the Horn"/>
    <x v="2"/>
    <x v="2"/>
    <n v="7"/>
    <x v="0"/>
    <n v="10558"/>
    <x v="611"/>
    <d v="2014-01-17T00:00:00"/>
    <x v="566"/>
    <n v="6"/>
    <x v="7"/>
    <n v="53"/>
    <s v="Perth Pasties"/>
    <n v="164"/>
    <n v="1"/>
    <n v="164"/>
    <n v="-0.02"/>
    <n v="167.28"/>
    <n v="1.6728000000000001"/>
    <n v="-3.2800000000000011"/>
  </r>
  <r>
    <s v="OLDWO"/>
    <s v="Old World Delicatessen"/>
    <x v="48"/>
    <x v="0"/>
    <n v="7"/>
    <x v="0"/>
    <n v="10680"/>
    <x v="611"/>
    <d v="2014-01-16T00:00:00"/>
    <x v="562"/>
    <n v="3"/>
    <x v="1"/>
    <n v="16"/>
    <s v="Pavlova"/>
    <n v="87.25"/>
    <n v="19"/>
    <n v="1657.75"/>
    <n v="0.02"/>
    <n v="1624.595"/>
    <n v="38.990279999999998"/>
    <n v="33.154999999999973"/>
  </r>
  <r>
    <s v="OLDWO"/>
    <s v="Old World Delicatessen"/>
    <x v="48"/>
    <x v="0"/>
    <n v="7"/>
    <x v="0"/>
    <n v="10680"/>
    <x v="611"/>
    <d v="2014-01-24T00:00:00"/>
    <x v="573"/>
    <n v="5"/>
    <x v="4"/>
    <n v="42"/>
    <s v="Singaporean Hokkien Fried Mee"/>
    <n v="70"/>
    <n v="44"/>
    <n v="3080"/>
    <n v="0.15"/>
    <n v="2618"/>
    <n v="26.18"/>
    <n v="462"/>
  </r>
  <r>
    <s v="KOENE"/>
    <s v="Belaid SAS"/>
    <x v="15"/>
    <x v="8"/>
    <n v="3"/>
    <x v="6"/>
    <n v="10817"/>
    <x v="611"/>
    <d v="2014-01-28T00:00:00"/>
    <x v="580"/>
    <n v="3"/>
    <x v="1"/>
    <n v="26"/>
    <s v="Gumbär Gummibärchen"/>
    <n v="156.15"/>
    <n v="88"/>
    <n v="13741.2"/>
    <n v="0.14000000000000001"/>
    <n v="11817.432000000001"/>
    <n v="165.44404800000001"/>
    <n v="1923.768"/>
  </r>
  <r>
    <s v="ANATR"/>
    <s v="Ana Trujillo Emparedados y helados"/>
    <x v="4"/>
    <x v="3"/>
    <n v="5"/>
    <x v="1"/>
    <n v="10926"/>
    <x v="611"/>
    <d v="2014-01-13T00:00:00"/>
    <x v="560"/>
    <n v="4"/>
    <x v="6"/>
    <n v="11"/>
    <s v="Queso Cabrales"/>
    <n v="105"/>
    <n v="44"/>
    <n v="4620"/>
    <n v="0.02"/>
    <n v="4527.6000000000004"/>
    <n v="54.331200000000003"/>
    <n v="92.399999999999636"/>
  </r>
  <r>
    <s v="SUPRD"/>
    <s v="Suprêmes délices"/>
    <x v="5"/>
    <x v="4"/>
    <n v="1"/>
    <x v="2"/>
    <n v="10846"/>
    <x v="612"/>
    <d v="2014-01-18T00:00:00"/>
    <x v="581"/>
    <n v="7"/>
    <x v="5"/>
    <n v="74"/>
    <s v="Longlife Tofu"/>
    <n v="50"/>
    <n v="27"/>
    <n v="1350"/>
    <n v="0.01"/>
    <n v="1336.5"/>
    <n v="2.673"/>
    <n v="13.5"/>
  </r>
  <r>
    <s v="FRANK"/>
    <s v="Messaoui Père &amp; Fils"/>
    <x v="15"/>
    <x v="8"/>
    <n v="7"/>
    <x v="0"/>
    <n v="10859"/>
    <x v="612"/>
    <d v="2014-01-15T00:00:00"/>
    <x v="571"/>
    <n v="1"/>
    <x v="0"/>
    <n v="24"/>
    <s v="Guaraná Fantástica"/>
    <n v="22.5"/>
    <n v="66"/>
    <n v="1485"/>
    <n v="-0.02"/>
    <n v="1514.7"/>
    <n v="27.264600000000002"/>
    <n v="-29.700000000000045"/>
  </r>
  <r>
    <s v="FRANK"/>
    <s v="Messaoui Père &amp; Fils"/>
    <x v="15"/>
    <x v="8"/>
    <n v="6"/>
    <x v="7"/>
    <n v="10929"/>
    <x v="612"/>
    <d v="2014-01-24T00:00:00"/>
    <x v="582"/>
    <n v="2"/>
    <x v="2"/>
    <n v="77"/>
    <s v="Original Frankfurter grüne Soße"/>
    <n v="65"/>
    <n v="6"/>
    <n v="390"/>
    <n v="0.05"/>
    <n v="370.5"/>
    <n v="3.7050000000000001"/>
    <n v="19.5"/>
  </r>
  <r>
    <s v="BONAP"/>
    <s v="Bon app'"/>
    <x v="1"/>
    <x v="1"/>
    <n v="5"/>
    <x v="1"/>
    <n v="10470"/>
    <x v="613"/>
    <d v="2014-01-28T00:00:00"/>
    <x v="583"/>
    <n v="5"/>
    <x v="4"/>
    <n v="64"/>
    <s v="Wimmers gute Semmelknödel"/>
    <n v="133"/>
    <n v="57"/>
    <n v="7581"/>
    <n v="0.02"/>
    <n v="7429.38"/>
    <n v="170.87573999999998"/>
    <n v="151.61999999999989"/>
  </r>
  <r>
    <s v="LAUGB"/>
    <s v="Laughing Bacchus Wine Cellars"/>
    <x v="19"/>
    <x v="10"/>
    <n v="3"/>
    <x v="6"/>
    <n v="10495"/>
    <x v="613"/>
    <d v="2014-01-26T00:00:00"/>
    <x v="582"/>
    <n v="5"/>
    <x v="4"/>
    <n v="23"/>
    <s v="Tunnbröd"/>
    <n v="36"/>
    <n v="60"/>
    <n v="2160"/>
    <n v="7.0000000000000007E-2"/>
    <n v="2008.8"/>
    <n v="36.1584"/>
    <n v="151.20000000000005"/>
  </r>
  <r>
    <s v="BERGS"/>
    <s v="Berglunds snabbköp"/>
    <x v="31"/>
    <x v="15"/>
    <n v="7"/>
    <x v="0"/>
    <n v="10524"/>
    <x v="613"/>
    <d v="2014-02-01T00:00:00"/>
    <x v="584"/>
    <n v="1"/>
    <x v="0"/>
    <n v="43"/>
    <s v="Ipoh Coffee"/>
    <n v="230"/>
    <n v="95"/>
    <n v="21850"/>
    <n v="0.2"/>
    <n v="17480"/>
    <n v="34.96"/>
    <n v="4370"/>
  </r>
  <r>
    <s v="ERNSH"/>
    <s v="Ernst Handel"/>
    <x v="26"/>
    <x v="9"/>
    <n v="5"/>
    <x v="1"/>
    <n v="10698"/>
    <x v="613"/>
    <d v="2014-02-02T00:00:00"/>
    <x v="585"/>
    <n v="6"/>
    <x v="7"/>
    <n v="29"/>
    <s v="Thüringer Rostbratwurst"/>
    <n v="618.95000000000005"/>
    <n v="96"/>
    <n v="59419.200000000004"/>
    <n v="0.08"/>
    <n v="54665.664000000004"/>
    <n v="765.31929600000012"/>
    <n v="4753.5360000000001"/>
  </r>
  <r>
    <s v="QUEEN"/>
    <s v="Queen Cozinha"/>
    <x v="14"/>
    <x v="7"/>
    <n v="8"/>
    <x v="8"/>
    <n v="10868"/>
    <x v="613"/>
    <d v="2014-01-15T00:00:00"/>
    <x v="571"/>
    <n v="3"/>
    <x v="1"/>
    <n v="26"/>
    <s v="Gumbär Gummibärchen"/>
    <n v="156.15"/>
    <n v="58"/>
    <n v="9056.7000000000007"/>
    <n v="0.06"/>
    <n v="8513.2980000000007"/>
    <n v="263.912238"/>
    <n v="543.40200000000004"/>
  </r>
  <r>
    <s v="LEHMS"/>
    <s v="El Khartouri SA"/>
    <x v="20"/>
    <x v="8"/>
    <n v="8"/>
    <x v="8"/>
    <n v="10497"/>
    <x v="614"/>
    <d v="2014-01-28T00:00:00"/>
    <x v="575"/>
    <n v="5"/>
    <x v="4"/>
    <n v="56"/>
    <s v="Gnocchi di nonna Alice"/>
    <n v="152"/>
    <n v="11"/>
    <n v="1672"/>
    <n v="0.06"/>
    <n v="1571.6799999999998"/>
    <n v="48.722079999999991"/>
    <n v="100.32000000000016"/>
  </r>
  <r>
    <s v="HILAA"/>
    <s v="HILARIÓN-Abastos"/>
    <x v="6"/>
    <x v="5"/>
    <n v="5"/>
    <x v="1"/>
    <n v="10613"/>
    <x v="614"/>
    <d v="2014-02-02T00:00:00"/>
    <x v="586"/>
    <n v="1"/>
    <x v="0"/>
    <n v="75"/>
    <s v="Rhönbräu Klosterbier"/>
    <n v="38.75"/>
    <n v="89"/>
    <n v="3448.75"/>
    <n v="0.13"/>
    <n v="3000.4124999999999"/>
    <n v="75.010312499999998"/>
    <n v="448.33750000000009"/>
  </r>
  <r>
    <s v="QUICK"/>
    <s v="Bensaïd SA"/>
    <x v="27"/>
    <x v="8"/>
    <n v="5"/>
    <x v="1"/>
    <n v="10658"/>
    <x v="614"/>
    <d v="2014-01-30T00:00:00"/>
    <x v="575"/>
    <n v="3"/>
    <x v="1"/>
    <n v="21"/>
    <s v="Sir Rodney's Scones"/>
    <n v="50"/>
    <n v="34"/>
    <n v="1700"/>
    <n v="0.01"/>
    <n v="1683"/>
    <n v="3.3660000000000001"/>
    <n v="17"/>
  </r>
  <r>
    <s v="QUEDE"/>
    <s v="Que Delícia"/>
    <x v="11"/>
    <x v="7"/>
    <n v="4"/>
    <x v="3"/>
    <n v="10720"/>
    <x v="614"/>
    <d v="2014-01-31T00:00:00"/>
    <x v="587"/>
    <n v="1"/>
    <x v="0"/>
    <n v="35"/>
    <s v="Steeleye Stout"/>
    <n v="90"/>
    <n v="63"/>
    <n v="5670"/>
    <n v="0.02"/>
    <n v="5556.5999999999995"/>
    <n v="16.669799999999999"/>
    <n v="113.40000000000055"/>
  </r>
  <r>
    <s v="SAVEA"/>
    <s v="Save-a-lot Markets"/>
    <x v="25"/>
    <x v="0"/>
    <n v="6"/>
    <x v="7"/>
    <n v="10757"/>
    <x v="614"/>
    <d v="2014-02-03T00:00:00"/>
    <x v="588"/>
    <n v="5"/>
    <x v="4"/>
    <n v="64"/>
    <s v="Wimmers gute Semmelknödel"/>
    <n v="166.25"/>
    <n v="77"/>
    <n v="12801.25"/>
    <n v="0.15"/>
    <n v="10881.0625"/>
    <n v="348.19400000000002"/>
    <n v="1920.1875"/>
  </r>
  <r>
    <s v="RATTC"/>
    <s v="Rattlesnake Canyon Grocery"/>
    <x v="9"/>
    <x v="0"/>
    <n v="4"/>
    <x v="3"/>
    <n v="10852"/>
    <x v="614"/>
    <d v="2014-01-24T00:00:00"/>
    <x v="580"/>
    <n v="3"/>
    <x v="1"/>
    <n v="62"/>
    <s v="Tarte au sucre"/>
    <n v="246.5"/>
    <n v="43"/>
    <n v="10599.5"/>
    <n v="0"/>
    <n v="10599.5"/>
    <n v="158.99250000000001"/>
    <n v="0"/>
  </r>
  <r>
    <s v="HILAA"/>
    <s v="HILARIÓN-Abastos"/>
    <x v="6"/>
    <x v="5"/>
    <n v="5"/>
    <x v="1"/>
    <n v="10901"/>
    <x v="614"/>
    <d v="2014-01-31T00:00:00"/>
    <x v="587"/>
    <n v="8"/>
    <x v="3"/>
    <n v="41"/>
    <s v="Jack's New England Clam Chowder"/>
    <n v="48.25"/>
    <n v="39"/>
    <n v="1881.75"/>
    <n v="0.11"/>
    <n v="1674.7574999999999"/>
    <n v="26.796119999999998"/>
    <n v="206.99250000000006"/>
  </r>
  <r>
    <s v="MEREP"/>
    <s v="Mère Paillarde"/>
    <x v="24"/>
    <x v="10"/>
    <n v="3"/>
    <x v="6"/>
    <n v="10570"/>
    <x v="615"/>
    <d v="2014-02-04T00:00:00"/>
    <x v="589"/>
    <n v="4"/>
    <x v="6"/>
    <n v="11"/>
    <s v="Queso Cabrales"/>
    <n v="105"/>
    <n v="93"/>
    <n v="9765"/>
    <n v="-0.01"/>
    <n v="9862.65"/>
    <n v="177.52769999999998"/>
    <n v="-97.649999999999636"/>
  </r>
  <r>
    <s v="WHITC"/>
    <s v="White Clover Markets"/>
    <x v="0"/>
    <x v="0"/>
    <n v="3"/>
    <x v="6"/>
    <n v="10693"/>
    <x v="615"/>
    <d v="2014-01-16T00:00:00"/>
    <x v="577"/>
    <n v="6"/>
    <x v="7"/>
    <n v="9"/>
    <s v="Mishi Kobe Niku"/>
    <n v="485"/>
    <n v="47"/>
    <n v="22795"/>
    <n v="0.02"/>
    <n v="22339.1"/>
    <n v="357.42559999999997"/>
    <n v="455.90000000000146"/>
  </r>
  <r>
    <s v="SAVEA"/>
    <s v="Save-a-lot Markets"/>
    <x v="25"/>
    <x v="0"/>
    <n v="7"/>
    <x v="0"/>
    <n v="10713"/>
    <x v="615"/>
    <d v="2014-01-29T00:00:00"/>
    <x v="590"/>
    <n v="8"/>
    <x v="3"/>
    <n v="10"/>
    <s v="Ikura"/>
    <n v="155"/>
    <n v="69"/>
    <n v="10695"/>
    <n v="0.15"/>
    <n v="9090.75"/>
    <n v="218.178"/>
    <n v="1604.25"/>
  </r>
  <r>
    <s v="PERIC"/>
    <s v="Pericles Comidas clásicas"/>
    <x v="4"/>
    <x v="3"/>
    <n v="9"/>
    <x v="4"/>
    <n v="10474"/>
    <x v="616"/>
    <d v="2014-01-26T00:00:00"/>
    <x v="580"/>
    <n v="7"/>
    <x v="5"/>
    <n v="14"/>
    <s v="Tofu"/>
    <n v="93"/>
    <n v="17"/>
    <n v="1581"/>
    <n v="0.12"/>
    <n v="1391.28"/>
    <n v="8.3476800000000004"/>
    <n v="189.72000000000003"/>
  </r>
  <r>
    <s v="THECR"/>
    <s v="The Cracker Box"/>
    <x v="53"/>
    <x v="0"/>
    <n v="5"/>
    <x v="1"/>
    <n v="10624"/>
    <x v="616"/>
    <d v="2014-01-19T00:00:00"/>
    <x v="567"/>
    <n v="2"/>
    <x v="2"/>
    <n v="44"/>
    <s v="Gula Malacca"/>
    <n v="97.25"/>
    <n v="44"/>
    <n v="4279"/>
    <n v="0.18"/>
    <n v="3508.78"/>
    <n v="7.0175600000000005"/>
    <n v="770.2199999999998"/>
  </r>
  <r>
    <s v="RATTC"/>
    <s v="Rattlesnake Canyon Grocery"/>
    <x v="9"/>
    <x v="0"/>
    <n v="9"/>
    <x v="4"/>
    <n v="10569"/>
    <x v="617"/>
    <d v="2014-02-05T00:00:00"/>
    <x v="589"/>
    <n v="1"/>
    <x v="0"/>
    <n v="76"/>
    <s v="Lakkalikööri"/>
    <n v="90"/>
    <n v="32"/>
    <n v="2880"/>
    <n v="0.19"/>
    <n v="2332.8000000000002"/>
    <n v="74.649600000000007"/>
    <n v="547.19999999999982"/>
  </r>
  <r>
    <s v="LONEP"/>
    <s v="Lonesome Pine Restaurant"/>
    <x v="37"/>
    <x v="0"/>
    <n v="3"/>
    <x v="6"/>
    <n v="10662"/>
    <x v="617"/>
    <d v="2014-01-24T00:00:00"/>
    <x v="573"/>
    <n v="3"/>
    <x v="1"/>
    <n v="68"/>
    <s v="Scottish Longbreads"/>
    <n v="62.5"/>
    <n v="6"/>
    <n v="375"/>
    <n v="0.16"/>
    <n v="315"/>
    <n v="0.63"/>
    <n v="60"/>
  </r>
  <r>
    <s v="BONAP"/>
    <s v="Bon app'"/>
    <x v="1"/>
    <x v="1"/>
    <n v="9"/>
    <x v="4"/>
    <n v="10730"/>
    <x v="617"/>
    <d v="2014-02-06T00:00:00"/>
    <x v="584"/>
    <n v="4"/>
    <x v="6"/>
    <n v="31"/>
    <s v="Gorgonzola Telino"/>
    <n v="62.5"/>
    <n v="80"/>
    <n v="5000"/>
    <n v="0.14000000000000001"/>
    <n v="4300"/>
    <n v="38.700000000000003"/>
    <n v="700"/>
  </r>
  <r>
    <s v="LEHMS"/>
    <s v="El Khartouri SA"/>
    <x v="20"/>
    <x v="8"/>
    <n v="3"/>
    <x v="6"/>
    <n v="10772"/>
    <x v="617"/>
    <d v="2014-02-04T00:00:00"/>
    <x v="587"/>
    <n v="4"/>
    <x v="6"/>
    <n v="59"/>
    <s v="Raclette Courdavault"/>
    <n v="275"/>
    <n v="96"/>
    <n v="26400"/>
    <n v="0"/>
    <n v="26400"/>
    <n v="580.79999999999995"/>
    <n v="0"/>
  </r>
  <r>
    <s v="BONAP"/>
    <s v="Bon app'"/>
    <x v="1"/>
    <x v="1"/>
    <n v="8"/>
    <x v="8"/>
    <n v="10876"/>
    <x v="617"/>
    <d v="2014-01-22T00:00:00"/>
    <x v="574"/>
    <n v="5"/>
    <x v="4"/>
    <n v="64"/>
    <s v="Wimmers gute Semmelknödel"/>
    <n v="166.25"/>
    <n v="42"/>
    <n v="6982.5"/>
    <n v="0.16"/>
    <n v="5865.3"/>
    <n v="41.057099999999998"/>
    <n v="1117.1999999999998"/>
  </r>
  <r>
    <s v="GREAL"/>
    <s v="Great Lakes Food Market"/>
    <x v="33"/>
    <x v="0"/>
    <n v="3"/>
    <x v="6"/>
    <n v="10681"/>
    <x v="618"/>
    <d v="2014-02-02T00:00:00"/>
    <x v="587"/>
    <n v="5"/>
    <x v="4"/>
    <n v="64"/>
    <s v="Wimmers gute Semmelknödel"/>
    <n v="166.25"/>
    <n v="56"/>
    <n v="9310"/>
    <n v="0.06"/>
    <n v="8751.4"/>
    <n v="297.54759999999999"/>
    <n v="558.60000000000036"/>
  </r>
  <r>
    <s v="KOENE"/>
    <s v="Belaid SAS"/>
    <x v="15"/>
    <x v="8"/>
    <n v="3"/>
    <x v="6"/>
    <n v="10817"/>
    <x v="618"/>
    <d v="2014-01-22T00:00:00"/>
    <x v="581"/>
    <n v="3"/>
    <x v="1"/>
    <n v="62"/>
    <s v="Tarte au sucre"/>
    <n v="246.5"/>
    <n v="76"/>
    <n v="18734"/>
    <n v="0.05"/>
    <n v="17797.3"/>
    <n v="106.78379999999999"/>
    <n v="936.70000000000073"/>
  </r>
  <r>
    <s v="BLONP"/>
    <s v="Blondel père et fils"/>
    <x v="40"/>
    <x v="1"/>
    <n v="2"/>
    <x v="5"/>
    <n v="10566"/>
    <x v="619"/>
    <d v="2014-02-07T00:00:00"/>
    <x v="591"/>
    <n v="4"/>
    <x v="6"/>
    <n v="11"/>
    <s v="Queso Cabrales"/>
    <n v="105"/>
    <n v="60"/>
    <n v="6300"/>
    <n v="-0.03"/>
    <n v="6489"/>
    <n v="220.626"/>
    <n v="-189"/>
  </r>
  <r>
    <s v="QUICK"/>
    <s v="Bensaïd SA"/>
    <x v="27"/>
    <x v="8"/>
    <n v="2"/>
    <x v="5"/>
    <n v="10745"/>
    <x v="619"/>
    <d v="2014-02-04T00:00:00"/>
    <x v="585"/>
    <n v="4"/>
    <x v="6"/>
    <n v="59"/>
    <s v="Raclette Courdavault"/>
    <n v="275"/>
    <n v="78"/>
    <n v="21450"/>
    <n v="0.04"/>
    <n v="20592"/>
    <n v="391.24799999999999"/>
    <n v="858"/>
  </r>
  <r>
    <s v="BERGS"/>
    <s v="Berglunds snabbköp"/>
    <x v="31"/>
    <x v="15"/>
    <n v="4"/>
    <x v="3"/>
    <n v="10857"/>
    <x v="619"/>
    <d v="2014-01-27T00:00:00"/>
    <x v="582"/>
    <n v="2"/>
    <x v="2"/>
    <n v="3"/>
    <s v="Aniseed Syrup"/>
    <n v="50"/>
    <n v="79"/>
    <n v="3950"/>
    <n v="0.04"/>
    <n v="3792"/>
    <n v="18.96"/>
    <n v="158"/>
  </r>
  <r>
    <s v="LEHMS"/>
    <s v="El Khartouri SA"/>
    <x v="20"/>
    <x v="8"/>
    <n v="3"/>
    <x v="6"/>
    <n v="10536"/>
    <x v="620"/>
    <d v="2014-01-29T00:00:00"/>
    <x v="585"/>
    <n v="4"/>
    <x v="6"/>
    <n v="12"/>
    <s v="Queso Manchego La Pastora"/>
    <n v="190"/>
    <n v="52"/>
    <n v="9880"/>
    <n v="0.09"/>
    <n v="8990.8000000000011"/>
    <n v="224.77000000000004"/>
    <n v="889.19999999999891"/>
  </r>
  <r>
    <s v="TRAIH"/>
    <s v="Trail's Head Gourmet Provisioners"/>
    <x v="43"/>
    <x v="0"/>
    <n v="6"/>
    <x v="7"/>
    <n v="10822"/>
    <x v="620"/>
    <d v="2014-01-28T00:00:00"/>
    <x v="580"/>
    <n v="3"/>
    <x v="1"/>
    <n v="62"/>
    <s v="Tarte au sucre"/>
    <n v="246.5"/>
    <n v="35"/>
    <n v="8627.5"/>
    <n v="-0.02"/>
    <n v="8800.0499999999993"/>
    <n v="96.800549999999987"/>
    <n v="-172.54999999999927"/>
  </r>
  <r>
    <s v="SAVEA"/>
    <s v="Save-a-lot Markets"/>
    <x v="25"/>
    <x v="0"/>
    <n v="5"/>
    <x v="1"/>
    <n v="10847"/>
    <x v="620"/>
    <d v="2014-02-04T00:00:00"/>
    <x v="592"/>
    <n v="8"/>
    <x v="3"/>
    <n v="37"/>
    <s v="Gravad lax"/>
    <n v="130"/>
    <n v="31"/>
    <n v="4030"/>
    <n v="0.13"/>
    <n v="3506.1"/>
    <n v="63.109799999999993"/>
    <n v="523.90000000000009"/>
  </r>
  <r>
    <s v="QUICK"/>
    <s v="Bensaïd SA"/>
    <x v="27"/>
    <x v="8"/>
    <n v="8"/>
    <x v="8"/>
    <n v="10527"/>
    <x v="621"/>
    <d v="2014-02-07T00:00:00"/>
    <x v="584"/>
    <n v="2"/>
    <x v="2"/>
    <n v="4"/>
    <s v="Chef Anton's Cajun Seasoning"/>
    <n v="110"/>
    <n v="40"/>
    <n v="4400"/>
    <n v="0"/>
    <n v="4400"/>
    <n v="149.6"/>
    <n v="0"/>
  </r>
  <r>
    <s v="BONAP"/>
    <s v="Bon app'"/>
    <x v="1"/>
    <x v="1"/>
    <n v="5"/>
    <x v="1"/>
    <n v="10511"/>
    <x v="622"/>
    <d v="2014-02-06T00:00:00"/>
    <x v="584"/>
    <n v="7"/>
    <x v="5"/>
    <n v="7"/>
    <s v="Uncle Bob's Organic Dried Pears"/>
    <n v="150"/>
    <n v="25"/>
    <n v="3750"/>
    <n v="0"/>
    <n v="3750"/>
    <n v="120"/>
    <n v="0"/>
  </r>
  <r>
    <s v="FAMIA"/>
    <s v="Familia Arquibaldo"/>
    <x v="14"/>
    <x v="7"/>
    <n v="9"/>
    <x v="4"/>
    <n v="10650"/>
    <x v="622"/>
    <d v="2014-02-07T00:00:00"/>
    <x v="588"/>
    <n v="8"/>
    <x v="3"/>
    <n v="30"/>
    <s v="Nord-Ost Matjeshering"/>
    <n v="129.44999999999999"/>
    <n v="65"/>
    <n v="8414.25"/>
    <n v="0.11"/>
    <n v="7488.6824999999999"/>
    <n v="194.70574500000001"/>
    <n v="925.56750000000011"/>
  </r>
  <r>
    <s v="WHITC"/>
    <s v="White Clover Markets"/>
    <x v="0"/>
    <x v="0"/>
    <n v="5"/>
    <x v="1"/>
    <n v="10861"/>
    <x v="622"/>
    <d v="2014-02-06T00:00:00"/>
    <x v="586"/>
    <n v="8"/>
    <x v="3"/>
    <n v="18"/>
    <s v="Carnarvon Tigers"/>
    <n v="312.5"/>
    <n v="63"/>
    <n v="19687.5"/>
    <n v="0.2"/>
    <n v="15750"/>
    <n v="378"/>
    <n v="3937.5"/>
  </r>
  <r>
    <s v="FRANK"/>
    <s v="Messaoui Père &amp; Fils"/>
    <x v="15"/>
    <x v="8"/>
    <n v="4"/>
    <x v="3"/>
    <n v="10623"/>
    <x v="623"/>
    <d v="2014-02-01T00:00:00"/>
    <x v="584"/>
    <n v="1"/>
    <x v="0"/>
    <n v="24"/>
    <s v="Guaraná Fantástica"/>
    <n v="22.5"/>
    <n v="23"/>
    <n v="517.5"/>
    <n v="7.0000000000000007E-2"/>
    <n v="481.27499999999998"/>
    <n v="13.956974999999998"/>
    <n v="36.225000000000023"/>
  </r>
  <r>
    <s v="HANAR"/>
    <s v="Hanari Carnes"/>
    <x v="11"/>
    <x v="7"/>
    <n v="5"/>
    <x v="1"/>
    <n v="10783"/>
    <x v="623"/>
    <d v="2014-01-26T00:00:00"/>
    <x v="576"/>
    <n v="4"/>
    <x v="6"/>
    <n v="31"/>
    <s v="Gorgonzola Telino"/>
    <n v="62.5"/>
    <n v="80"/>
    <n v="5000"/>
    <n v="0"/>
    <n v="5000"/>
    <n v="90"/>
    <n v="0"/>
  </r>
  <r>
    <s v="TRADH"/>
    <s v="Tradição Hipermercados"/>
    <x v="14"/>
    <x v="7"/>
    <n v="5"/>
    <x v="1"/>
    <n v="10830"/>
    <x v="624"/>
    <d v="2014-02-03T00:00:00"/>
    <x v="575"/>
    <n v="3"/>
    <x v="1"/>
    <n v="68"/>
    <s v="Scottish Longbreads"/>
    <n v="62.5"/>
    <n v="4"/>
    <n v="250"/>
    <n v="0.16"/>
    <n v="210"/>
    <n v="6.72"/>
    <n v="40"/>
  </r>
  <r>
    <s v="WHITC"/>
    <s v="White Clover Markets"/>
    <x v="0"/>
    <x v="0"/>
    <n v="3"/>
    <x v="6"/>
    <n v="10904"/>
    <x v="624"/>
    <d v="2014-02-08T00:00:00"/>
    <x v="593"/>
    <n v="8"/>
    <x v="3"/>
    <n v="58"/>
    <s v="Escargots de Bourgogne"/>
    <n v="66.25"/>
    <n v="8"/>
    <n v="530"/>
    <n v="0.17"/>
    <n v="439.9"/>
    <n v="13.196999999999999"/>
    <n v="90.100000000000023"/>
  </r>
  <r>
    <s v="FRANK"/>
    <s v="Messaoui Père &amp; Fils"/>
    <x v="15"/>
    <x v="8"/>
    <n v="4"/>
    <x v="3"/>
    <n v="10488"/>
    <x v="625"/>
    <d v="2014-01-30T00:00:00"/>
    <x v="587"/>
    <n v="4"/>
    <x v="6"/>
    <n v="59"/>
    <s v="Raclette Courdavault"/>
    <n v="220"/>
    <n v="82"/>
    <n v="18040"/>
    <n v="0.03"/>
    <n v="17498.8"/>
    <n v="52.496399999999994"/>
    <n v="541.20000000000073"/>
  </r>
  <r>
    <s v="NORTS"/>
    <s v="North/South"/>
    <x v="2"/>
    <x v="2"/>
    <n v="3"/>
    <x v="6"/>
    <n v="10517"/>
    <x v="625"/>
    <d v="2014-02-08T00:00:00"/>
    <x v="594"/>
    <n v="5"/>
    <x v="4"/>
    <n v="52"/>
    <s v="Filo Mix"/>
    <n v="35"/>
    <n v="19"/>
    <n v="665"/>
    <n v="0.08"/>
    <n v="611.80000000000007"/>
    <n v="14.683200000000001"/>
    <n v="53.199999999999932"/>
  </r>
  <r>
    <s v="AROUT"/>
    <s v="Around the Horn"/>
    <x v="2"/>
    <x v="2"/>
    <n v="7"/>
    <x v="0"/>
    <n v="10558"/>
    <x v="625"/>
    <d v="2014-01-26T00:00:00"/>
    <x v="582"/>
    <n v="5"/>
    <x v="4"/>
    <n v="52"/>
    <s v="Filo Mix"/>
    <n v="35"/>
    <n v="47"/>
    <n v="1645"/>
    <n v="-0.03"/>
    <n v="1694.3500000000001"/>
    <n v="13.554800000000002"/>
    <n v="-49.350000000000136"/>
  </r>
  <r>
    <s v="TRADH"/>
    <s v="Tradição Hipermercados"/>
    <x v="14"/>
    <x v="7"/>
    <n v="5"/>
    <x v="1"/>
    <n v="10606"/>
    <x v="625"/>
    <d v="2014-02-09T00:00:00"/>
    <x v="595"/>
    <n v="3"/>
    <x v="1"/>
    <n v="62"/>
    <s v="Tarte au sucre"/>
    <n v="246.5"/>
    <n v="17"/>
    <n v="4190.5"/>
    <n v="0.05"/>
    <n v="3980.9749999999999"/>
    <n v="23.885849999999998"/>
    <n v="209.52500000000009"/>
  </r>
  <r>
    <s v="LINOD"/>
    <s v="LINO-Delicateses"/>
    <x v="13"/>
    <x v="5"/>
    <n v="5"/>
    <x v="1"/>
    <n v="10840"/>
    <x v="625"/>
    <d v="2014-02-11T00:00:00"/>
    <x v="596"/>
    <n v="1"/>
    <x v="0"/>
    <n v="39"/>
    <s v="Chartreuse verte"/>
    <n v="90"/>
    <n v="32"/>
    <n v="2880"/>
    <n v="0.13"/>
    <n v="2505.6"/>
    <n v="37.584000000000003"/>
    <n v="374.40000000000009"/>
  </r>
  <r>
    <s v="KOENE"/>
    <s v="Belaid SAS"/>
    <x v="15"/>
    <x v="8"/>
    <n v="7"/>
    <x v="0"/>
    <n v="10542"/>
    <x v="626"/>
    <d v="2014-02-03T00:00:00"/>
    <x v="595"/>
    <n v="6"/>
    <x v="7"/>
    <n v="54"/>
    <s v="Tourtière"/>
    <n v="37.25"/>
    <n v="96"/>
    <n v="3576"/>
    <n v="0.08"/>
    <n v="3289.92"/>
    <n v="115.1472"/>
    <n v="286.07999999999993"/>
  </r>
  <r>
    <s v="RICAR"/>
    <s v="Ricardo Adocicados"/>
    <x v="11"/>
    <x v="7"/>
    <n v="7"/>
    <x v="0"/>
    <n v="10877"/>
    <x v="626"/>
    <d v="2014-02-09T00:00:00"/>
    <x v="592"/>
    <n v="3"/>
    <x v="1"/>
    <n v="16"/>
    <s v="Pavlova"/>
    <n v="87.25"/>
    <n v="14"/>
    <n v="1221.5"/>
    <n v="0.2"/>
    <n v="977.2"/>
    <n v="29.315999999999999"/>
    <n v="244.29999999999995"/>
  </r>
  <r>
    <s v="RATTC"/>
    <s v="Rattlesnake Canyon Grocery"/>
    <x v="9"/>
    <x v="0"/>
    <n v="4"/>
    <x v="3"/>
    <n v="10852"/>
    <x v="627"/>
    <d v="2014-02-16T00:00:00"/>
    <x v="597"/>
    <n v="6"/>
    <x v="7"/>
    <n v="17"/>
    <s v="Alice Mutton"/>
    <n v="195"/>
    <n v="28"/>
    <n v="5460"/>
    <n v="0"/>
    <n v="5460"/>
    <n v="120.12"/>
    <n v="0"/>
  </r>
  <r>
    <s v="LILAS"/>
    <s v="LILA-Supermercado"/>
    <x v="21"/>
    <x v="5"/>
    <n v="1"/>
    <x v="2"/>
    <n v="10780"/>
    <x v="628"/>
    <d v="2014-02-03T00:00:00"/>
    <x v="585"/>
    <n v="2"/>
    <x v="2"/>
    <n v="77"/>
    <s v="Original Frankfurter grüne Soße"/>
    <n v="65"/>
    <n v="84"/>
    <n v="5460"/>
    <n v="0.08"/>
    <n v="5023.2"/>
    <n v="5.0232000000000001"/>
    <n v="436.80000000000018"/>
  </r>
  <r>
    <s v="MAGAA"/>
    <s v="Magazzini Alimentari Riuniti"/>
    <x v="54"/>
    <x v="19"/>
    <n v="5"/>
    <x v="1"/>
    <n v="10784"/>
    <x v="628"/>
    <d v="2014-02-14T00:00:00"/>
    <x v="594"/>
    <n v="1"/>
    <x v="0"/>
    <n v="39"/>
    <s v="Chartreuse verte"/>
    <n v="90"/>
    <n v="41"/>
    <n v="3690"/>
    <n v="0.15"/>
    <n v="3136.5"/>
    <n v="15.682499999999999"/>
    <n v="553.5"/>
  </r>
  <r>
    <s v="BONAP"/>
    <s v="Bon app'"/>
    <x v="1"/>
    <x v="1"/>
    <n v="4"/>
    <x v="3"/>
    <n v="10932"/>
    <x v="628"/>
    <d v="2014-02-01T00:00:00"/>
    <x v="583"/>
    <n v="3"/>
    <x v="1"/>
    <n v="16"/>
    <s v="Pavlova"/>
    <n v="87.25"/>
    <n v="88"/>
    <n v="7678"/>
    <n v="0.02"/>
    <n v="7524.44"/>
    <n v="52.671079999999996"/>
    <n v="153.5600000000004"/>
  </r>
  <r>
    <s v="LINOD"/>
    <s v="LINO-Delicateses"/>
    <x v="13"/>
    <x v="5"/>
    <n v="3"/>
    <x v="6"/>
    <n v="10638"/>
    <x v="629"/>
    <d v="2014-02-07T00:00:00"/>
    <x v="588"/>
    <n v="4"/>
    <x v="6"/>
    <n v="72"/>
    <s v="Mozzarella di Giovanni"/>
    <n v="174"/>
    <n v="55"/>
    <n v="9570"/>
    <n v="0.13"/>
    <n v="8325.9"/>
    <n v="74.933099999999996"/>
    <n v="1244.1000000000004"/>
  </r>
  <r>
    <s v="GOURL"/>
    <s v="Gourmet Lanchonetes"/>
    <x v="55"/>
    <x v="7"/>
    <n v="1"/>
    <x v="2"/>
    <n v="10734"/>
    <x v="629"/>
    <d v="2014-02-06T00:00:00"/>
    <x v="588"/>
    <n v="2"/>
    <x v="2"/>
    <n v="6"/>
    <s v="Grandma's Boysenberry Spread"/>
    <n v="125"/>
    <n v="84"/>
    <n v="10500"/>
    <n v="0.09"/>
    <n v="9555"/>
    <n v="95.55"/>
    <n v="945"/>
  </r>
  <r>
    <s v="ISLAT"/>
    <s v="Island Trading"/>
    <x v="3"/>
    <x v="2"/>
    <n v="7"/>
    <x v="0"/>
    <n v="10473"/>
    <x v="630"/>
    <d v="2014-02-18T00:00:00"/>
    <x v="598"/>
    <n v="4"/>
    <x v="6"/>
    <n v="33"/>
    <s v="Geitost"/>
    <n v="10"/>
    <n v="75"/>
    <n v="750"/>
    <n v="0.15"/>
    <n v="637.5"/>
    <n v="16.574999999999999"/>
    <n v="112.5"/>
  </r>
  <r>
    <s v="FURIB"/>
    <s v="Furia Bacalhau e Frutos do Mar"/>
    <x v="7"/>
    <x v="6"/>
    <n v="4"/>
    <x v="3"/>
    <n v="10491"/>
    <x v="630"/>
    <d v="2014-02-14T00:00:00"/>
    <x v="593"/>
    <n v="2"/>
    <x v="2"/>
    <n v="77"/>
    <s v="Original Frankfurter grüne Soße"/>
    <n v="52"/>
    <n v="1"/>
    <n v="52"/>
    <n v="0.05"/>
    <n v="49.4"/>
    <n v="0.83979999999999999"/>
    <n v="2.6000000000000014"/>
  </r>
  <r>
    <s v="ALFKI"/>
    <s v="Al Walad"/>
    <x v="44"/>
    <x v="8"/>
    <n v="5"/>
    <x v="1"/>
    <n v="10702"/>
    <x v="630"/>
    <d v="2014-01-31T00:00:00"/>
    <x v="588"/>
    <n v="1"/>
    <x v="0"/>
    <n v="76"/>
    <s v="Lakkalikööri"/>
    <n v="90"/>
    <n v="18"/>
    <n v="1620"/>
    <n v="0.11"/>
    <n v="1441.8"/>
    <n v="5.7671999999999999"/>
    <n v="178.20000000000005"/>
  </r>
  <r>
    <s v="THECR"/>
    <s v="The Cracker Box"/>
    <x v="53"/>
    <x v="0"/>
    <n v="5"/>
    <x v="1"/>
    <n v="10624"/>
    <x v="631"/>
    <d v="2014-02-03T00:00:00"/>
    <x v="595"/>
    <n v="6"/>
    <x v="7"/>
    <n v="29"/>
    <s v="Thüringer Rostbratwurst"/>
    <n v="618.95000000000005"/>
    <n v="53"/>
    <n v="32804.350000000006"/>
    <n v="0.16"/>
    <n v="27555.654000000002"/>
    <n v="275.55654000000004"/>
    <n v="5248.6960000000036"/>
  </r>
  <r>
    <s v="VINET"/>
    <s v="Vins et alcools Chevalier"/>
    <x v="57"/>
    <x v="1"/>
    <n v="3"/>
    <x v="6"/>
    <n v="10739"/>
    <x v="631"/>
    <d v="2014-02-20T00:00:00"/>
    <x v="597"/>
    <n v="8"/>
    <x v="3"/>
    <n v="36"/>
    <s v="Inlagd Sill"/>
    <n v="95"/>
    <n v="14"/>
    <n v="1330"/>
    <n v="0.1"/>
    <n v="1197"/>
    <n v="25.137"/>
    <n v="133"/>
  </r>
  <r>
    <s v="REGGC"/>
    <s v="Reggiani Caseifici"/>
    <x v="41"/>
    <x v="19"/>
    <n v="9"/>
    <x v="4"/>
    <n v="10812"/>
    <x v="631"/>
    <d v="2014-02-04T00:00:00"/>
    <x v="592"/>
    <n v="4"/>
    <x v="6"/>
    <n v="72"/>
    <s v="Mozzarella di Giovanni"/>
    <n v="174"/>
    <n v="18"/>
    <n v="3132"/>
    <n v="0.13"/>
    <n v="2724.84"/>
    <n v="57.221640000000001"/>
    <n v="407.15999999999985"/>
  </r>
  <r>
    <s v="ISLAT"/>
    <s v="Island Trading"/>
    <x v="3"/>
    <x v="2"/>
    <n v="2"/>
    <x v="5"/>
    <n v="10829"/>
    <x v="632"/>
    <d v="2014-02-17T00:00:00"/>
    <x v="599"/>
    <n v="1"/>
    <x v="0"/>
    <n v="2"/>
    <s v="Chang"/>
    <n v="95"/>
    <n v="59"/>
    <n v="5605"/>
    <n v="0.03"/>
    <n v="5436.8499999999995"/>
    <n v="157.66864999999999"/>
    <n v="168.15000000000055"/>
  </r>
  <r>
    <s v="WILMK"/>
    <s v="Wilman Kala"/>
    <x v="52"/>
    <x v="16"/>
    <n v="5"/>
    <x v="1"/>
    <n v="10873"/>
    <x v="632"/>
    <d v="2014-02-14T00:00:00"/>
    <x v="600"/>
    <n v="7"/>
    <x v="5"/>
    <n v="28"/>
    <s v="Rössle Sauerkraut"/>
    <n v="228"/>
    <n v="87"/>
    <n v="19836"/>
    <n v="0.03"/>
    <n v="19240.919999999998"/>
    <n v="0"/>
    <n v="595.08000000000175"/>
  </r>
  <r>
    <s v="DUMON"/>
    <s v="Du monde entier"/>
    <x v="50"/>
    <x v="1"/>
    <n v="8"/>
    <x v="8"/>
    <n v="10890"/>
    <x v="632"/>
    <d v="2014-02-15T00:00:00"/>
    <x v="601"/>
    <n v="1"/>
    <x v="0"/>
    <n v="34"/>
    <s v="Sasquatch Ale"/>
    <n v="70"/>
    <n v="50"/>
    <n v="3500"/>
    <n v="-0.02"/>
    <n v="3570"/>
    <n v="124.95"/>
    <n v="-70"/>
  </r>
  <r>
    <s v="SANTG"/>
    <s v="Santé Gourmet"/>
    <x v="29"/>
    <x v="13"/>
    <n v="8"/>
    <x v="8"/>
    <n v="10520"/>
    <x v="633"/>
    <d v="2014-02-20T00:00:00"/>
    <x v="601"/>
    <n v="1"/>
    <x v="0"/>
    <n v="24"/>
    <s v="Guaraná Fantástica"/>
    <n v="22.5"/>
    <n v="55"/>
    <n v="1237.5"/>
    <n v="0.1"/>
    <n v="1113.75"/>
    <n v="17.82"/>
    <n v="123.75"/>
  </r>
  <r>
    <s v="ISLAT"/>
    <s v="Island Trading"/>
    <x v="3"/>
    <x v="2"/>
    <n v="5"/>
    <x v="1"/>
    <n v="10749"/>
    <x v="633"/>
    <d v="2014-02-22T00:00:00"/>
    <x v="598"/>
    <n v="4"/>
    <x v="6"/>
    <n v="59"/>
    <s v="Raclette Courdavault"/>
    <n v="275"/>
    <n v="17"/>
    <n v="4675"/>
    <n v="0"/>
    <n v="4675"/>
    <n v="42.075000000000003"/>
    <n v="0"/>
  </r>
  <r>
    <s v="SAVEA"/>
    <s v="Save-a-lot Markets"/>
    <x v="25"/>
    <x v="0"/>
    <n v="5"/>
    <x v="1"/>
    <n v="10847"/>
    <x v="633"/>
    <d v="2014-02-07T00:00:00"/>
    <x v="584"/>
    <n v="3"/>
    <x v="1"/>
    <n v="19"/>
    <s v="Teatime Chocolate Biscuits"/>
    <n v="46"/>
    <n v="36"/>
    <n v="1656"/>
    <n v="0.12"/>
    <n v="1457.28"/>
    <n v="17.487359999999999"/>
    <n v="198.72000000000003"/>
  </r>
  <r>
    <s v="HANAR"/>
    <s v="Hanari Carnes"/>
    <x v="11"/>
    <x v="7"/>
    <n v="1"/>
    <x v="2"/>
    <n v="10541"/>
    <x v="634"/>
    <d v="2014-02-21T00:00:00"/>
    <x v="602"/>
    <n v="1"/>
    <x v="0"/>
    <n v="24"/>
    <s v="Guaraná Fantástica"/>
    <n v="22.5"/>
    <n v="5"/>
    <n v="112.5"/>
    <n v="0.13"/>
    <n v="97.875"/>
    <n v="1.272375"/>
    <n v="14.625"/>
  </r>
  <r>
    <s v="HILAA"/>
    <s v="HILARIÓN-Abastos"/>
    <x v="6"/>
    <x v="5"/>
    <n v="5"/>
    <x v="1"/>
    <n v="10641"/>
    <x v="634"/>
    <d v="2014-02-12T00:00:00"/>
    <x v="603"/>
    <n v="1"/>
    <x v="0"/>
    <n v="2"/>
    <s v="Chang"/>
    <n v="95"/>
    <n v="80"/>
    <n v="7600"/>
    <n v="0.09"/>
    <n v="6916"/>
    <n v="117.572"/>
    <n v="684"/>
  </r>
  <r>
    <s v="GREAL"/>
    <s v="Great Lakes Food Market"/>
    <x v="33"/>
    <x v="0"/>
    <n v="6"/>
    <x v="7"/>
    <n v="10656"/>
    <x v="634"/>
    <d v="2014-02-09T00:00:00"/>
    <x v="603"/>
    <n v="3"/>
    <x v="1"/>
    <n v="47"/>
    <s v="Zaanse koeken"/>
    <n v="47.5"/>
    <n v="82"/>
    <n v="3895"/>
    <n v="-0.01"/>
    <n v="3933.95"/>
    <n v="11.801849999999998"/>
    <n v="-38.949999999999818"/>
  </r>
  <r>
    <s v="ANTON"/>
    <s v="Antonio Moreno Taquería"/>
    <x v="4"/>
    <x v="3"/>
    <n v="7"/>
    <x v="0"/>
    <n v="10677"/>
    <x v="634"/>
    <d v="2014-02-11T00:00:00"/>
    <x v="603"/>
    <n v="4"/>
    <x v="6"/>
    <n v="33"/>
    <s v="Geitost"/>
    <n v="12.5"/>
    <n v="57"/>
    <n v="712.5"/>
    <n v="0.11"/>
    <n v="634.125"/>
    <n v="8.2436249999999998"/>
    <n v="78.375"/>
  </r>
  <r>
    <s v="FOLKO"/>
    <s v="Folk och fä HB"/>
    <x v="35"/>
    <x v="15"/>
    <n v="6"/>
    <x v="7"/>
    <n v="10703"/>
    <x v="635"/>
    <d v="2014-02-18T00:00:00"/>
    <x v="599"/>
    <n v="8"/>
    <x v="3"/>
    <n v="73"/>
    <s v="Röd Kaviar"/>
    <n v="75"/>
    <n v="2"/>
    <n v="150"/>
    <n v="-0.02"/>
    <n v="153"/>
    <n v="1.9890000000000001"/>
    <n v="-3"/>
  </r>
  <r>
    <s v="LINOD"/>
    <s v="LINO-Delicateses"/>
    <x v="13"/>
    <x v="5"/>
    <n v="4"/>
    <x v="3"/>
    <n v="10729"/>
    <x v="635"/>
    <d v="2014-02-12T00:00:00"/>
    <x v="589"/>
    <n v="3"/>
    <x v="1"/>
    <n v="21"/>
    <s v="Sir Rodney's Scones"/>
    <n v="50"/>
    <n v="6"/>
    <n v="300"/>
    <n v="0.09"/>
    <n v="273"/>
    <n v="4.0949999999999998"/>
    <n v="27"/>
  </r>
  <r>
    <s v="GOURL"/>
    <s v="Gourmet Lanchonetes"/>
    <x v="55"/>
    <x v="7"/>
    <n v="8"/>
    <x v="8"/>
    <n v="10777"/>
    <x v="635"/>
    <d v="2014-02-19T00:00:00"/>
    <x v="604"/>
    <n v="5"/>
    <x v="4"/>
    <n v="42"/>
    <s v="Singaporean Hokkien Fried Mee"/>
    <n v="70"/>
    <n v="67"/>
    <n v="4690"/>
    <n v="7.0000000000000007E-2"/>
    <n v="4361.7"/>
    <n v="4.3616999999999999"/>
    <n v="328.30000000000018"/>
  </r>
  <r>
    <s v="LINOD"/>
    <s v="LINO-Delicateses"/>
    <x v="13"/>
    <x v="5"/>
    <n v="5"/>
    <x v="1"/>
    <n v="10840"/>
    <x v="635"/>
    <d v="2014-02-08T00:00:00"/>
    <x v="584"/>
    <n v="3"/>
    <x v="1"/>
    <n v="25"/>
    <s v="NuNuCa Nuß-Nougat-Creme"/>
    <n v="70"/>
    <n v="84"/>
    <n v="5880"/>
    <n v="0.15"/>
    <n v="4998"/>
    <n v="84.965999999999994"/>
    <n v="882"/>
  </r>
  <r>
    <s v="SEVES"/>
    <s v="Seven Seas Imports"/>
    <x v="2"/>
    <x v="2"/>
    <n v="9"/>
    <x v="4"/>
    <n v="10869"/>
    <x v="635"/>
    <d v="2014-02-22T00:00:00"/>
    <x v="605"/>
    <n v="1"/>
    <x v="0"/>
    <n v="1"/>
    <s v="Chai"/>
    <n v="90"/>
    <n v="8"/>
    <n v="720"/>
    <n v="0.18"/>
    <n v="590.40000000000009"/>
    <n v="20.664000000000005"/>
    <n v="129.59999999999991"/>
  </r>
  <r>
    <s v="PICCO"/>
    <s v="Piccolo und mehr"/>
    <x v="16"/>
    <x v="9"/>
    <n v="8"/>
    <x v="8"/>
    <n v="10597"/>
    <x v="636"/>
    <d v="2014-02-24T00:00:00"/>
    <x v="606"/>
    <n v="1"/>
    <x v="0"/>
    <n v="24"/>
    <s v="Guaraná Fantástica"/>
    <n v="22.5"/>
    <n v="43"/>
    <n v="967.5"/>
    <n v="0.06"/>
    <n v="909.44999999999993"/>
    <n v="11.822849999999999"/>
    <n v="58.050000000000068"/>
  </r>
  <r>
    <s v="WANDK"/>
    <s v="Spécialités du Maroc"/>
    <x v="20"/>
    <x v="8"/>
    <n v="8"/>
    <x v="8"/>
    <n v="10513"/>
    <x v="637"/>
    <d v="2014-02-27T00:00:00"/>
    <x v="607"/>
    <n v="3"/>
    <x v="1"/>
    <n v="21"/>
    <s v="Sir Rodney's Scones"/>
    <n v="50"/>
    <n v="22"/>
    <n v="1100"/>
    <n v="0.04"/>
    <n v="1056"/>
    <n v="16.896000000000001"/>
    <n v="44"/>
  </r>
  <r>
    <s v="GREAL"/>
    <s v="Great Lakes Food Market"/>
    <x v="33"/>
    <x v="0"/>
    <n v="6"/>
    <x v="7"/>
    <n v="10528"/>
    <x v="637"/>
    <d v="2014-02-22T00:00:00"/>
    <x v="598"/>
    <n v="4"/>
    <x v="6"/>
    <n v="11"/>
    <s v="Queso Cabrales"/>
    <n v="105"/>
    <n v="77"/>
    <n v="8085"/>
    <n v="-0.02"/>
    <n v="8246.7000000000007"/>
    <n v="90.713700000000017"/>
    <n v="-161.70000000000073"/>
  </r>
  <r>
    <s v="AROUT"/>
    <s v="Around the Horn"/>
    <x v="2"/>
    <x v="2"/>
    <n v="6"/>
    <x v="7"/>
    <n v="10643"/>
    <x v="637"/>
    <d v="2014-02-22T00:00:00"/>
    <x v="601"/>
    <n v="8"/>
    <x v="3"/>
    <n v="46"/>
    <s v="Spegesild"/>
    <n v="60"/>
    <n v="92"/>
    <n v="5520"/>
    <n v="0"/>
    <n v="5520"/>
    <n v="16.559999999999999"/>
    <n v="0"/>
  </r>
  <r>
    <s v="RATTC"/>
    <s v="Rattlesnake Canyon Grocery"/>
    <x v="9"/>
    <x v="0"/>
    <n v="3"/>
    <x v="6"/>
    <n v="10820"/>
    <x v="637"/>
    <d v="2014-02-07T00:00:00"/>
    <x v="589"/>
    <n v="5"/>
    <x v="4"/>
    <n v="56"/>
    <s v="Gnocchi di nonna Alice"/>
    <n v="190"/>
    <n v="62"/>
    <n v="11780"/>
    <n v="0.06"/>
    <n v="11073.199999999999"/>
    <n v="110.73199999999999"/>
    <n v="706.80000000000109"/>
  </r>
  <r>
    <s v="BERGS"/>
    <s v="Berglunds snabbköp"/>
    <x v="31"/>
    <x v="15"/>
    <n v="2"/>
    <x v="5"/>
    <n v="10837"/>
    <x v="637"/>
    <d v="2014-02-20T00:00:00"/>
    <x v="602"/>
    <n v="1"/>
    <x v="0"/>
    <n v="76"/>
    <s v="Lakkalikööri"/>
    <n v="90"/>
    <n v="92"/>
    <n v="8280"/>
    <n v="0.08"/>
    <n v="7617.6"/>
    <n v="175.20480000000001"/>
    <n v="662.39999999999964"/>
  </r>
  <r>
    <s v="LINOD"/>
    <s v="LINO-Delicateses"/>
    <x v="13"/>
    <x v="5"/>
    <n v="3"/>
    <x v="6"/>
    <n v="10838"/>
    <x v="637"/>
    <d v="2014-02-19T00:00:00"/>
    <x v="608"/>
    <n v="1"/>
    <x v="0"/>
    <n v="1"/>
    <s v="Chai"/>
    <n v="90"/>
    <n v="21"/>
    <n v="1890"/>
    <n v="7.0000000000000007E-2"/>
    <n v="1757.6999999999998"/>
    <n v="45.700199999999995"/>
    <n v="132.30000000000018"/>
  </r>
  <r>
    <s v="SAVEA"/>
    <s v="Save-a-lot Markets"/>
    <x v="25"/>
    <x v="0"/>
    <n v="7"/>
    <x v="0"/>
    <n v="10894"/>
    <x v="637"/>
    <d v="2014-02-19T00:00:00"/>
    <x v="598"/>
    <n v="1"/>
    <x v="0"/>
    <n v="75"/>
    <s v="Rhönbräu Klosterbier"/>
    <n v="38.75"/>
    <n v="92"/>
    <n v="3565"/>
    <n v="0.13"/>
    <n v="3101.55"/>
    <n v="58.929450000000003"/>
    <n v="463.44999999999982"/>
  </r>
  <r>
    <s v="BERGS"/>
    <s v="Berglunds snabbköp"/>
    <x v="31"/>
    <x v="15"/>
    <n v="9"/>
    <x v="4"/>
    <n v="10654"/>
    <x v="638"/>
    <d v="2014-02-18T00:00:00"/>
    <x v="598"/>
    <n v="2"/>
    <x v="2"/>
    <n v="4"/>
    <s v="Chef Anton's Cajun Seasoning"/>
    <n v="110"/>
    <n v="13"/>
    <n v="1430"/>
    <n v="0.15"/>
    <n v="1215.5"/>
    <n v="10.939500000000001"/>
    <n v="214.5"/>
  </r>
  <r>
    <s v="LINOD"/>
    <s v="LINO-Delicateses"/>
    <x v="13"/>
    <x v="5"/>
    <n v="4"/>
    <x v="3"/>
    <n v="10729"/>
    <x v="639"/>
    <d v="2014-02-16T00:00:00"/>
    <x v="597"/>
    <n v="1"/>
    <x v="0"/>
    <n v="1"/>
    <s v="Chai"/>
    <n v="90"/>
    <n v="9"/>
    <n v="810"/>
    <n v="0.04"/>
    <n v="777.6"/>
    <n v="13.9968"/>
    <n v="32.399999999999977"/>
  </r>
  <r>
    <s v="RICSU"/>
    <s v="Richter Supermarkt"/>
    <x v="36"/>
    <x v="12"/>
    <n v="5"/>
    <x v="1"/>
    <n v="10931"/>
    <x v="639"/>
    <d v="2014-02-27T00:00:00"/>
    <x v="607"/>
    <n v="8"/>
    <x v="3"/>
    <n v="13"/>
    <s v="Konbu"/>
    <n v="30"/>
    <n v="51"/>
    <n v="1530"/>
    <n v="0.05"/>
    <n v="1453.5"/>
    <n v="23.256"/>
    <n v="76.5"/>
  </r>
  <r>
    <s v="WHITC"/>
    <s v="White Clover Markets"/>
    <x v="0"/>
    <x v="0"/>
    <n v="8"/>
    <x v="8"/>
    <n v="10483"/>
    <x v="640"/>
    <d v="2014-02-25T00:00:00"/>
    <x v="609"/>
    <n v="2"/>
    <x v="2"/>
    <n v="77"/>
    <s v="Original Frankfurter grüne Soße"/>
    <n v="52"/>
    <n v="99"/>
    <n v="5148"/>
    <n v="0.14000000000000001"/>
    <n v="4427.28"/>
    <n v="57.554639999999999"/>
    <n v="720.72000000000025"/>
  </r>
  <r>
    <s v="WHITC"/>
    <s v="White Clover Markets"/>
    <x v="0"/>
    <x v="0"/>
    <n v="5"/>
    <x v="1"/>
    <n v="10740"/>
    <x v="640"/>
    <d v="2014-03-01T00:00:00"/>
    <x v="610"/>
    <n v="5"/>
    <x v="4"/>
    <n v="56"/>
    <s v="Gnocchi di nonna Alice"/>
    <n v="190"/>
    <n v="20"/>
    <n v="3800"/>
    <n v="0.16"/>
    <n v="3192"/>
    <n v="31.92"/>
    <n v="608"/>
  </r>
  <r>
    <s v="HUNGO"/>
    <s v="Hungry Owl All-Night Grocers"/>
    <x v="23"/>
    <x v="11"/>
    <n v="1"/>
    <x v="2"/>
    <n v="10516"/>
    <x v="641"/>
    <d v="2014-02-11T00:00:00"/>
    <x v="596"/>
    <n v="8"/>
    <x v="3"/>
    <n v="41"/>
    <s v="Jack's New England Clam Chowder"/>
    <n v="48.25"/>
    <n v="67"/>
    <n v="3232.75"/>
    <n v="0.08"/>
    <n v="2974.13"/>
    <n v="101.12042"/>
    <n v="258.61999999999989"/>
  </r>
  <r>
    <s v="TOMSP"/>
    <s v="Jamil Benlassen"/>
    <x v="27"/>
    <x v="8"/>
    <n v="5"/>
    <x v="1"/>
    <n v="10608"/>
    <x v="641"/>
    <d v="2014-02-13T00:00:00"/>
    <x v="600"/>
    <n v="5"/>
    <x v="4"/>
    <n v="56"/>
    <s v="Gnocchi di nonna Alice"/>
    <n v="190"/>
    <n v="10"/>
    <n v="1900"/>
    <n v="-0.02"/>
    <n v="1938"/>
    <n v="9.69"/>
    <n v="-38"/>
  </r>
  <r>
    <s v="WOLZA"/>
    <s v="Wolski  Zajazd"/>
    <x v="51"/>
    <x v="20"/>
    <n v="6"/>
    <x v="7"/>
    <n v="10611"/>
    <x v="641"/>
    <d v="2014-02-16T00:00:00"/>
    <x v="603"/>
    <n v="4"/>
    <x v="6"/>
    <n v="60"/>
    <s v="Camembert Pierrot"/>
    <n v="170"/>
    <n v="5"/>
    <n v="850"/>
    <n v="0.11"/>
    <n v="756.5"/>
    <n v="13.617000000000001"/>
    <n v="93.5"/>
  </r>
  <r>
    <s v="FOLIG"/>
    <s v="Folies gourmandes"/>
    <x v="10"/>
    <x v="1"/>
    <n v="3"/>
    <x v="6"/>
    <n v="10763"/>
    <x v="641"/>
    <d v="2014-02-14T00:00:00"/>
    <x v="604"/>
    <n v="5"/>
    <x v="4"/>
    <n v="22"/>
    <s v="Gustaf's Knäckebröd"/>
    <n v="105"/>
    <n v="56"/>
    <n v="5880"/>
    <n v="0.12"/>
    <n v="5174.3999999999996"/>
    <n v="41.395199999999996"/>
    <n v="705.60000000000036"/>
  </r>
  <r>
    <s v="ISLAT"/>
    <s v="Island Trading"/>
    <x v="3"/>
    <x v="2"/>
    <n v="1"/>
    <x v="2"/>
    <n v="10798"/>
    <x v="642"/>
    <d v="2014-02-14T00:00:00"/>
    <x v="597"/>
    <n v="4"/>
    <x v="6"/>
    <n v="72"/>
    <s v="Mozzarella di Giovanni"/>
    <n v="174"/>
    <n v="98"/>
    <n v="17052"/>
    <n v="0.04"/>
    <n v="16369.92"/>
    <n v="261.91872000000001"/>
    <n v="682.07999999999993"/>
  </r>
  <r>
    <s v="KOENE"/>
    <s v="Belaid SAS"/>
    <x v="15"/>
    <x v="8"/>
    <n v="2"/>
    <x v="5"/>
    <n v="10506"/>
    <x v="643"/>
    <d v="2014-03-03T00:00:00"/>
    <x v="611"/>
    <n v="3"/>
    <x v="1"/>
    <n v="25"/>
    <s v="NuNuCa Nuß-Nougat-Creme"/>
    <n v="70"/>
    <n v="87"/>
    <n v="6090"/>
    <n v="0.1"/>
    <n v="5481"/>
    <n v="98.658000000000001"/>
    <n v="609"/>
  </r>
  <r>
    <s v="GREAL"/>
    <s v="Great Lakes Food Market"/>
    <x v="33"/>
    <x v="0"/>
    <n v="4"/>
    <x v="3"/>
    <n v="10589"/>
    <x v="643"/>
    <d v="2014-02-14T00:00:00"/>
    <x v="600"/>
    <n v="1"/>
    <x v="0"/>
    <n v="35"/>
    <s v="Steeleye Stout"/>
    <n v="90"/>
    <n v="68"/>
    <n v="6120"/>
    <n v="0"/>
    <n v="6120"/>
    <n v="146.88"/>
    <n v="0"/>
  </r>
  <r>
    <s v="LONEP"/>
    <s v="Lonesome Pine Restaurant"/>
    <x v="37"/>
    <x v="0"/>
    <n v="7"/>
    <x v="0"/>
    <n v="10665"/>
    <x v="643"/>
    <d v="2014-02-13T00:00:00"/>
    <x v="600"/>
    <n v="7"/>
    <x v="5"/>
    <n v="51"/>
    <s v="Manjimup Dried Apples"/>
    <n v="265"/>
    <n v="100"/>
    <n v="26500"/>
    <n v="0.14000000000000001"/>
    <n v="22790"/>
    <n v="387.43"/>
    <n v="3710"/>
  </r>
  <r>
    <s v="LILAS"/>
    <s v="LILA-Supermercado"/>
    <x v="21"/>
    <x v="5"/>
    <n v="9"/>
    <x v="4"/>
    <n v="10823"/>
    <x v="643"/>
    <d v="2014-02-17T00:00:00"/>
    <x v="604"/>
    <n v="2"/>
    <x v="2"/>
    <n v="77"/>
    <s v="Original Frankfurter grüne Soße"/>
    <n v="65"/>
    <n v="32"/>
    <n v="2080"/>
    <n v="0.13"/>
    <n v="1809.6"/>
    <n v="57.907199999999996"/>
    <n v="270.40000000000009"/>
  </r>
  <r>
    <s v="SEVES"/>
    <s v="Seven Seas Imports"/>
    <x v="2"/>
    <x v="2"/>
    <n v="9"/>
    <x v="4"/>
    <n v="10869"/>
    <x v="643"/>
    <d v="2014-02-20T00:00:00"/>
    <x v="598"/>
    <n v="5"/>
    <x v="4"/>
    <n v="23"/>
    <s v="Tunnbröd"/>
    <n v="45"/>
    <n v="46"/>
    <n v="2070"/>
    <n v="-0.03"/>
    <n v="2132.1"/>
    <n v="66.095099999999988"/>
    <n v="-62.099999999999909"/>
  </r>
  <r>
    <s v="WHITC"/>
    <s v="White Clover Markets"/>
    <x v="0"/>
    <x v="0"/>
    <n v="8"/>
    <x v="8"/>
    <n v="10483"/>
    <x v="644"/>
    <d v="2014-02-18T00:00:00"/>
    <x v="601"/>
    <n v="1"/>
    <x v="0"/>
    <n v="34"/>
    <s v="Sasquatch Ale"/>
    <n v="56"/>
    <n v="66"/>
    <n v="3696"/>
    <n v="0.1"/>
    <n v="3326.4"/>
    <n v="103.11840000000001"/>
    <n v="369.59999999999991"/>
  </r>
  <r>
    <s v="SAVEA"/>
    <s v="Save-a-lot Markets"/>
    <x v="25"/>
    <x v="0"/>
    <n v="6"/>
    <x v="7"/>
    <n v="10555"/>
    <x v="645"/>
    <d v="2014-02-17T00:00:00"/>
    <x v="598"/>
    <n v="3"/>
    <x v="1"/>
    <n v="19"/>
    <s v="Teatime Chocolate Biscuits"/>
    <n v="46"/>
    <n v="37"/>
    <n v="1702"/>
    <n v="0.05"/>
    <n v="1616.8999999999999"/>
    <n v="0"/>
    <n v="85.100000000000136"/>
  </r>
  <r>
    <s v="WELLI"/>
    <s v="Wellington Importadora"/>
    <x v="46"/>
    <x v="7"/>
    <n v="3"/>
    <x v="6"/>
    <n v="10644"/>
    <x v="645"/>
    <d v="2014-03-03T00:00:00"/>
    <x v="612"/>
    <n v="1"/>
    <x v="0"/>
    <n v="43"/>
    <s v="Ipoh Coffee"/>
    <n v="230"/>
    <n v="91"/>
    <n v="20930"/>
    <n v="0.19"/>
    <n v="16953.300000000003"/>
    <n v="305.15940000000001"/>
    <n v="3976.6999999999971"/>
  </r>
  <r>
    <s v="RICAR"/>
    <s v="Ricardo Adocicados"/>
    <x v="11"/>
    <x v="7"/>
    <n v="9"/>
    <x v="4"/>
    <n v="10648"/>
    <x v="645"/>
    <d v="2014-02-27T00:00:00"/>
    <x v="606"/>
    <n v="5"/>
    <x v="4"/>
    <n v="22"/>
    <s v="Gustaf's Knäckebröd"/>
    <n v="105"/>
    <n v="74"/>
    <n v="7770"/>
    <n v="7.0000000000000007E-2"/>
    <n v="7226.0999999999995"/>
    <n v="158.9742"/>
    <n v="543.90000000000055"/>
  </r>
  <r>
    <s v="LAMAI"/>
    <s v="La maison d'Asie"/>
    <x v="18"/>
    <x v="1"/>
    <n v="5"/>
    <x v="1"/>
    <n v="10493"/>
    <x v="646"/>
    <d v="2014-02-16T00:00:00"/>
    <x v="600"/>
    <n v="4"/>
    <x v="6"/>
    <n v="69"/>
    <s v="Gudbrandsdalsost"/>
    <n v="144"/>
    <n v="40"/>
    <n v="5760"/>
    <n v="0.14000000000000001"/>
    <n v="4953.6000000000004"/>
    <n v="64.396799999999999"/>
    <n v="806.39999999999964"/>
  </r>
  <r>
    <s v="ANTON"/>
    <s v="Antonio Moreno Taquería"/>
    <x v="4"/>
    <x v="3"/>
    <n v="5"/>
    <x v="1"/>
    <n v="10535"/>
    <x v="646"/>
    <d v="2014-02-17T00:00:00"/>
    <x v="600"/>
    <n v="4"/>
    <x v="6"/>
    <n v="11"/>
    <s v="Queso Cabrales"/>
    <n v="105"/>
    <n v="80"/>
    <n v="8400"/>
    <n v="0"/>
    <n v="8400"/>
    <n v="58.8"/>
    <n v="0"/>
  </r>
  <r>
    <s v="HILAA"/>
    <s v="HILARIÓN-Abastos"/>
    <x v="6"/>
    <x v="5"/>
    <n v="1"/>
    <x v="2"/>
    <n v="10552"/>
    <x v="646"/>
    <d v="2014-02-26T00:00:00"/>
    <x v="612"/>
    <n v="1"/>
    <x v="0"/>
    <n v="75"/>
    <s v="Rhönbräu Klosterbier"/>
    <n v="38.75"/>
    <n v="61"/>
    <n v="2363.75"/>
    <n v="-0.03"/>
    <n v="2434.6624999999999"/>
    <n v="46.258587500000004"/>
    <n v="-70.912499999999909"/>
  </r>
  <r>
    <s v="MORGK"/>
    <s v="Commerce oriental"/>
    <x v="44"/>
    <x v="8"/>
    <n v="9"/>
    <x v="4"/>
    <n v="10575"/>
    <x v="646"/>
    <d v="2014-03-04T00:00:00"/>
    <x v="612"/>
    <n v="1"/>
    <x v="0"/>
    <n v="76"/>
    <s v="Lakkalikööri"/>
    <n v="90"/>
    <n v="18"/>
    <n v="1620"/>
    <n v="0.05"/>
    <n v="1539"/>
    <n v="12.311999999999999"/>
    <n v="81"/>
  </r>
  <r>
    <s v="QUICK"/>
    <s v="Bensaïd SA"/>
    <x v="27"/>
    <x v="8"/>
    <n v="4"/>
    <x v="3"/>
    <n v="10845"/>
    <x v="646"/>
    <d v="2014-03-07T00:00:00"/>
    <x v="610"/>
    <n v="5"/>
    <x v="4"/>
    <n v="64"/>
    <s v="Wimmers gute Semmelknödel"/>
    <n v="166.25"/>
    <n v="78"/>
    <n v="12967.5"/>
    <n v="-0.03"/>
    <n v="13356.525"/>
    <n v="467.47837500000003"/>
    <n v="-389.02499999999964"/>
  </r>
  <r>
    <s v="WILMK"/>
    <s v="Wilman Kala"/>
    <x v="52"/>
    <x v="16"/>
    <n v="5"/>
    <x v="1"/>
    <n v="10873"/>
    <x v="646"/>
    <d v="2014-02-28T00:00:00"/>
    <x v="610"/>
    <n v="3"/>
    <x v="1"/>
    <n v="21"/>
    <s v="Sir Rodney's Scones"/>
    <n v="50"/>
    <n v="19"/>
    <n v="950"/>
    <n v="0.06"/>
    <n v="893"/>
    <n v="10.715999999999999"/>
    <n v="57"/>
  </r>
  <r>
    <s v="RICAR"/>
    <s v="Ricardo Adocicados"/>
    <x v="11"/>
    <x v="7"/>
    <n v="4"/>
    <x v="3"/>
    <n v="10481"/>
    <x v="647"/>
    <d v="2014-03-05T00:00:00"/>
    <x v="613"/>
    <n v="3"/>
    <x v="1"/>
    <n v="49"/>
    <s v="Maxilaku"/>
    <n v="80"/>
    <n v="32"/>
    <n v="2560"/>
    <n v="0.06"/>
    <n v="2406.3999999999996"/>
    <n v="48.127999999999993"/>
    <n v="153.60000000000036"/>
  </r>
  <r>
    <s v="BOTTM"/>
    <s v="Bottom-Dollar Markets"/>
    <x v="17"/>
    <x v="10"/>
    <n v="3"/>
    <x v="6"/>
    <n v="10492"/>
    <x v="647"/>
    <d v="2014-02-21T00:00:00"/>
    <x v="614"/>
    <n v="5"/>
    <x v="4"/>
    <n v="42"/>
    <s v="Singaporean Hokkien Fried Mee"/>
    <n v="56"/>
    <n v="51"/>
    <n v="2856"/>
    <n v="0.11"/>
    <n v="2541.84"/>
    <n v="88.964400000000012"/>
    <n v="314.15999999999985"/>
  </r>
  <r>
    <s v="MAGAA"/>
    <s v="Magazzini Alimentari Riuniti"/>
    <x v="54"/>
    <x v="19"/>
    <n v="4"/>
    <x v="3"/>
    <n v="10635"/>
    <x v="648"/>
    <d v="2014-03-03T00:00:00"/>
    <x v="611"/>
    <n v="2"/>
    <x v="2"/>
    <n v="4"/>
    <s v="Chef Anton's Cajun Seasoning"/>
    <n v="110"/>
    <n v="81"/>
    <n v="8910"/>
    <n v="0.09"/>
    <n v="8108.1"/>
    <n v="32.432400000000001"/>
    <n v="801.89999999999964"/>
  </r>
  <r>
    <s v="HANAR"/>
    <s v="Hanari Carnes"/>
    <x v="11"/>
    <x v="7"/>
    <n v="3"/>
    <x v="6"/>
    <n v="10925"/>
    <x v="648"/>
    <d v="2014-02-20T00:00:00"/>
    <x v="608"/>
    <n v="8"/>
    <x v="3"/>
    <n v="36"/>
    <s v="Inlagd Sill"/>
    <n v="95"/>
    <n v="81"/>
    <n v="7695"/>
    <n v="0.13"/>
    <n v="6694.65"/>
    <n v="207.53414999999998"/>
    <n v="1000.3500000000004"/>
  </r>
  <r>
    <s v="BONAP"/>
    <s v="Bon app'"/>
    <x v="1"/>
    <x v="1"/>
    <n v="5"/>
    <x v="1"/>
    <n v="10470"/>
    <x v="649"/>
    <d v="2014-02-28T00:00:00"/>
    <x v="615"/>
    <n v="8"/>
    <x v="3"/>
    <n v="18"/>
    <s v="Carnarvon Tigers"/>
    <n v="250"/>
    <n v="41"/>
    <n v="10250"/>
    <n v="7.0000000000000007E-2"/>
    <n v="9532.5"/>
    <n v="200.1825"/>
    <n v="717.5"/>
  </r>
  <r>
    <s v="LEHMS"/>
    <s v="El Khartouri SA"/>
    <x v="20"/>
    <x v="8"/>
    <n v="4"/>
    <x v="3"/>
    <n v="10534"/>
    <x v="649"/>
    <d v="2014-03-01T00:00:00"/>
    <x v="610"/>
    <n v="8"/>
    <x v="3"/>
    <n v="30"/>
    <s v="Nord-Ost Matjeshering"/>
    <n v="129.44999999999999"/>
    <n v="4"/>
    <n v="517.79999999999995"/>
    <n v="0.12"/>
    <n v="455.66399999999999"/>
    <n v="6.3792960000000001"/>
    <n v="62.135999999999967"/>
  </r>
  <r>
    <s v="GODOS"/>
    <s v="Godos Cocina Típica"/>
    <x v="38"/>
    <x v="17"/>
    <n v="5"/>
    <x v="1"/>
    <n v="10629"/>
    <x v="649"/>
    <d v="2014-02-27T00:00:00"/>
    <x v="612"/>
    <n v="6"/>
    <x v="7"/>
    <n v="29"/>
    <s v="Thüringer Rostbratwurst"/>
    <n v="618.95000000000005"/>
    <n v="5"/>
    <n v="3094.75"/>
    <n v="0.04"/>
    <n v="2970.96"/>
    <n v="38.622480000000003"/>
    <n v="123.78999999999996"/>
  </r>
  <r>
    <s v="OLDWO"/>
    <s v="Old World Delicatessen"/>
    <x v="48"/>
    <x v="0"/>
    <n v="4"/>
    <x v="3"/>
    <n v="10706"/>
    <x v="649"/>
    <d v="2014-03-05T00:00:00"/>
    <x v="611"/>
    <n v="3"/>
    <x v="1"/>
    <n v="16"/>
    <s v="Pavlova"/>
    <n v="87.25"/>
    <n v="5"/>
    <n v="436.25"/>
    <n v="0.06"/>
    <n v="410.07499999999999"/>
    <n v="4.5108249999999996"/>
    <n v="26.175000000000011"/>
  </r>
  <r>
    <s v="SAVEA"/>
    <s v="Save-a-lot Markets"/>
    <x v="25"/>
    <x v="0"/>
    <n v="7"/>
    <x v="0"/>
    <n v="10713"/>
    <x v="649"/>
    <d v="2014-02-25T00:00:00"/>
    <x v="605"/>
    <n v="8"/>
    <x v="3"/>
    <n v="45"/>
    <s v="Røgede sild"/>
    <n v="47.5"/>
    <n v="15"/>
    <n v="712.5"/>
    <n v="0.13"/>
    <n v="619.875"/>
    <n v="8.0583749999999998"/>
    <n v="92.625"/>
  </r>
  <r>
    <s v="QUEEN"/>
    <s v="Queen Cozinha"/>
    <x v="14"/>
    <x v="7"/>
    <n v="5"/>
    <x v="1"/>
    <n v="10728"/>
    <x v="649"/>
    <d v="2014-02-28T00:00:00"/>
    <x v="614"/>
    <n v="4"/>
    <x v="6"/>
    <n v="60"/>
    <s v="Camembert Pierrot"/>
    <n v="170"/>
    <n v="5"/>
    <n v="850"/>
    <n v="0.09"/>
    <n v="773.5"/>
    <n v="13.923"/>
    <n v="76.5"/>
  </r>
  <r>
    <s v="HUNGO"/>
    <s v="Hungry Owl All-Night Grocers"/>
    <x v="23"/>
    <x v="11"/>
    <n v="2"/>
    <x v="5"/>
    <n v="10646"/>
    <x v="650"/>
    <d v="2014-03-07T00:00:00"/>
    <x v="616"/>
    <n v="1"/>
    <x v="0"/>
    <n v="1"/>
    <s v="Chai"/>
    <n v="90"/>
    <n v="21"/>
    <n v="1890"/>
    <n v="0.18"/>
    <n v="1549.8000000000002"/>
    <n v="9.2988000000000017"/>
    <n v="340.19999999999982"/>
  </r>
  <r>
    <s v="BERGS"/>
    <s v="Berglunds snabbköp"/>
    <x v="31"/>
    <x v="15"/>
    <n v="2"/>
    <x v="5"/>
    <n v="10672"/>
    <x v="650"/>
    <d v="2014-02-28T00:00:00"/>
    <x v="605"/>
    <n v="4"/>
    <x v="6"/>
    <n v="71"/>
    <s v="Fløtemysost"/>
    <n v="107.5"/>
    <n v="95"/>
    <n v="10212.5"/>
    <n v="0.13"/>
    <n v="8884.875"/>
    <n v="53.309249999999999"/>
    <n v="1327.625"/>
  </r>
  <r>
    <s v="LEHMS"/>
    <s v="El Khartouri SA"/>
    <x v="20"/>
    <x v="8"/>
    <n v="3"/>
    <x v="6"/>
    <n v="10772"/>
    <x v="650"/>
    <d v="2014-03-03T00:00:00"/>
    <x v="617"/>
    <n v="6"/>
    <x v="7"/>
    <n v="29"/>
    <s v="Thüringer Rostbratwurst"/>
    <n v="618.95000000000005"/>
    <n v="68"/>
    <n v="42088.600000000006"/>
    <n v="7.0000000000000007E-2"/>
    <n v="39142.398000000001"/>
    <n v="234.854388"/>
    <n v="2946.2020000000048"/>
  </r>
  <r>
    <s v="AROUT"/>
    <s v="Around the Horn"/>
    <x v="2"/>
    <x v="2"/>
    <n v="3"/>
    <x v="6"/>
    <n v="10768"/>
    <x v="651"/>
    <d v="2014-03-07T00:00:00"/>
    <x v="610"/>
    <n v="5"/>
    <x v="4"/>
    <n v="22"/>
    <s v="Gustaf's Knäckebröd"/>
    <n v="105"/>
    <n v="68"/>
    <n v="7140"/>
    <n v="0.2"/>
    <n v="5712"/>
    <n v="34.271999999999998"/>
    <n v="1428"/>
  </r>
  <r>
    <s v="ANTON"/>
    <s v="Antonio Moreno Taquería"/>
    <x v="4"/>
    <x v="3"/>
    <n v="8"/>
    <x v="8"/>
    <n v="10573"/>
    <x v="652"/>
    <d v="2014-02-26T00:00:00"/>
    <x v="614"/>
    <n v="6"/>
    <x v="7"/>
    <n v="53"/>
    <s v="Perth Pasties"/>
    <n v="164"/>
    <n v="42"/>
    <n v="6888"/>
    <n v="0.19"/>
    <n v="5579.2800000000007"/>
    <n v="145.06128000000004"/>
    <n v="1308.7199999999993"/>
  </r>
  <r>
    <s v="CHOPS"/>
    <s v="Chop-suey Chinese"/>
    <x v="28"/>
    <x v="12"/>
    <n v="7"/>
    <x v="0"/>
    <n v="10746"/>
    <x v="652"/>
    <d v="2014-03-08T00:00:00"/>
    <x v="618"/>
    <n v="8"/>
    <x v="3"/>
    <n v="13"/>
    <s v="Konbu"/>
    <n v="30"/>
    <n v="61"/>
    <n v="1830"/>
    <n v="0.03"/>
    <n v="1775.1"/>
    <n v="23.0763"/>
    <n v="54.900000000000091"/>
  </r>
  <r>
    <s v="ERNSH"/>
    <s v="Ernst Handel"/>
    <x v="26"/>
    <x v="9"/>
    <n v="3"/>
    <x v="6"/>
    <n v="10895"/>
    <x v="652"/>
    <d v="2014-02-27T00:00:00"/>
    <x v="619"/>
    <n v="1"/>
    <x v="0"/>
    <n v="24"/>
    <s v="Guaraná Fantástica"/>
    <n v="22.5"/>
    <n v="60"/>
    <n v="1350"/>
    <n v="0.14000000000000001"/>
    <n v="1161"/>
    <n v="32.508000000000003"/>
    <n v="189"/>
  </r>
  <r>
    <s v="QUICK"/>
    <s v="Bensaïd SA"/>
    <x v="27"/>
    <x v="8"/>
    <n v="3"/>
    <x v="6"/>
    <n v="10540"/>
    <x v="653"/>
    <d v="2014-02-27T00:00:00"/>
    <x v="605"/>
    <n v="3"/>
    <x v="1"/>
    <n v="26"/>
    <s v="Gumbär Gummibärchen"/>
    <n v="156.15"/>
    <n v="20"/>
    <n v="3123"/>
    <n v="0.05"/>
    <n v="2966.85"/>
    <n v="50.436449999999994"/>
    <n v="156.15000000000009"/>
  </r>
  <r>
    <s v="FOLKO"/>
    <s v="Folk och fä HB"/>
    <x v="35"/>
    <x v="15"/>
    <n v="3"/>
    <x v="6"/>
    <n v="10762"/>
    <x v="653"/>
    <d v="2014-03-07T00:00:00"/>
    <x v="620"/>
    <n v="3"/>
    <x v="1"/>
    <n v="47"/>
    <s v="Zaanse koeken"/>
    <n v="47.5"/>
    <n v="38"/>
    <n v="1805"/>
    <n v="0.19"/>
    <n v="1462.0500000000002"/>
    <n v="5.8482000000000003"/>
    <n v="342.94999999999982"/>
  </r>
  <r>
    <s v="VAFFE"/>
    <s v="Vaffeljernet"/>
    <x v="47"/>
    <x v="18"/>
    <n v="3"/>
    <x v="6"/>
    <n v="10769"/>
    <x v="653"/>
    <d v="2014-03-01T00:00:00"/>
    <x v="613"/>
    <n v="3"/>
    <x v="1"/>
    <n v="62"/>
    <s v="Tarte au sucre"/>
    <n v="246.5"/>
    <n v="81"/>
    <n v="19966.5"/>
    <n v="-0.01"/>
    <n v="20166.165000000001"/>
    <n v="504.15412500000002"/>
    <n v="-199.66500000000087"/>
  </r>
  <r>
    <s v="GALED"/>
    <s v="Galería del gastrónomo"/>
    <x v="42"/>
    <x v="17"/>
    <n v="4"/>
    <x v="3"/>
    <n v="10887"/>
    <x v="653"/>
    <d v="2014-03-05T00:00:00"/>
    <x v="618"/>
    <n v="3"/>
    <x v="1"/>
    <n v="25"/>
    <s v="NuNuCa Nuß-Nougat-Creme"/>
    <n v="70"/>
    <n v="83"/>
    <n v="5810"/>
    <n v="0.1"/>
    <n v="5229"/>
    <n v="135.95400000000001"/>
    <n v="581"/>
  </r>
  <r>
    <s v="MEREP"/>
    <s v="Mère Paillarde"/>
    <x v="24"/>
    <x v="10"/>
    <n v="7"/>
    <x v="0"/>
    <n v="10605"/>
    <x v="654"/>
    <d v="2014-03-15T00:00:00"/>
    <x v="621"/>
    <n v="4"/>
    <x v="6"/>
    <n v="71"/>
    <s v="Fløtemysost"/>
    <n v="107.5"/>
    <n v="81"/>
    <n v="8707.5"/>
    <n v="0.18"/>
    <n v="7140.1500000000005"/>
    <n v="214.20450000000002"/>
    <n v="1567.3499999999995"/>
  </r>
  <r>
    <s v="FAMIA"/>
    <s v="Familia Arquibaldo"/>
    <x v="14"/>
    <x v="7"/>
    <n v="5"/>
    <x v="1"/>
    <n v="10725"/>
    <x v="654"/>
    <d v="2014-03-05T00:00:00"/>
    <x v="622"/>
    <n v="5"/>
    <x v="4"/>
    <n v="52"/>
    <s v="Filo Mix"/>
    <n v="35"/>
    <n v="78"/>
    <n v="2730"/>
    <n v="0.01"/>
    <n v="2702.7"/>
    <n v="59.459399999999995"/>
    <n v="27.300000000000182"/>
  </r>
  <r>
    <s v="RANCH"/>
    <s v="Rancho grande"/>
    <x v="30"/>
    <x v="14"/>
    <n v="2"/>
    <x v="5"/>
    <n v="10828"/>
    <x v="654"/>
    <d v="2014-03-13T00:00:00"/>
    <x v="618"/>
    <n v="3"/>
    <x v="1"/>
    <n v="20"/>
    <s v="Sir Rodney's Marmalade"/>
    <n v="405"/>
    <n v="62"/>
    <n v="25110"/>
    <n v="0.14000000000000001"/>
    <n v="21594.6"/>
    <n v="64.783799999999999"/>
    <n v="3515.4000000000015"/>
  </r>
  <r>
    <s v="WANDK"/>
    <s v="Spécialités du Maroc"/>
    <x v="20"/>
    <x v="8"/>
    <n v="5"/>
    <x v="1"/>
    <n v="10640"/>
    <x v="655"/>
    <d v="2014-03-09T00:00:00"/>
    <x v="621"/>
    <n v="1"/>
    <x v="0"/>
    <n v="70"/>
    <s v="Outback Lager"/>
    <n v="75"/>
    <n v="81"/>
    <n v="6075"/>
    <n v="0.18"/>
    <n v="4981.5"/>
    <n v="49.814999999999998"/>
    <n v="1093.5"/>
  </r>
  <r>
    <s v="RICAR"/>
    <s v="Ricardo Adocicados"/>
    <x v="11"/>
    <x v="7"/>
    <n v="7"/>
    <x v="0"/>
    <n v="10813"/>
    <x v="655"/>
    <d v="2014-03-16T00:00:00"/>
    <x v="623"/>
    <n v="8"/>
    <x v="3"/>
    <n v="46"/>
    <s v="Spegesild"/>
    <n v="60"/>
    <n v="97"/>
    <n v="5820"/>
    <n v="0.02"/>
    <n v="5703.5999999999995"/>
    <n v="148.29359999999997"/>
    <n v="116.40000000000055"/>
  </r>
  <r>
    <s v="HANAR"/>
    <s v="Hanari Carnes"/>
    <x v="11"/>
    <x v="7"/>
    <n v="3"/>
    <x v="6"/>
    <n v="10903"/>
    <x v="655"/>
    <d v="2014-03-03T00:00:00"/>
    <x v="619"/>
    <n v="2"/>
    <x v="2"/>
    <n v="65"/>
    <s v="Louisiana Fiery Hot Pepper Sauce"/>
    <n v="105.25"/>
    <n v="24"/>
    <n v="2526"/>
    <n v="0.12"/>
    <n v="2222.88"/>
    <n v="42.234720000000003"/>
    <n v="303.11999999999989"/>
  </r>
  <r>
    <s v="PICCO"/>
    <s v="Piccolo und mehr"/>
    <x v="16"/>
    <x v="9"/>
    <n v="8"/>
    <x v="8"/>
    <n v="10597"/>
    <x v="656"/>
    <d v="2014-03-17T00:00:00"/>
    <x v="621"/>
    <n v="5"/>
    <x v="4"/>
    <n v="57"/>
    <s v="Ravioli Angelo"/>
    <n v="97.5"/>
    <n v="47"/>
    <n v="4582.5"/>
    <n v="0.2"/>
    <n v="3666"/>
    <n v="65.988"/>
    <n v="916.5"/>
  </r>
  <r>
    <s v="MEREP"/>
    <s v="Mère Paillarde"/>
    <x v="24"/>
    <x v="10"/>
    <n v="7"/>
    <x v="0"/>
    <n v="10618"/>
    <x v="656"/>
    <d v="2014-03-13T00:00:00"/>
    <x v="621"/>
    <n v="3"/>
    <x v="1"/>
    <n v="68"/>
    <s v="Scottish Longbreads"/>
    <n v="62.5"/>
    <n v="73"/>
    <n v="4562.5"/>
    <n v="0.09"/>
    <n v="4151.875"/>
    <n v="66.430000000000007"/>
    <n v="410.625"/>
  </r>
  <r>
    <s v="HUNGC"/>
    <s v="Hungry Coyote Import Store"/>
    <x v="49"/>
    <x v="0"/>
    <n v="4"/>
    <x v="3"/>
    <n v="10660"/>
    <x v="656"/>
    <d v="2014-03-14T00:00:00"/>
    <x v="620"/>
    <n v="3"/>
    <x v="1"/>
    <n v="20"/>
    <s v="Sir Rodney's Marmalade"/>
    <n v="405"/>
    <n v="33"/>
    <n v="13365"/>
    <n v="-0.02"/>
    <n v="13632.300000000001"/>
    <n v="299.91060000000004"/>
    <n v="-267.30000000000109"/>
  </r>
  <r>
    <s v="SAVEA"/>
    <s v="Save-a-lot Markets"/>
    <x v="25"/>
    <x v="0"/>
    <n v="9"/>
    <x v="4"/>
    <n v="10714"/>
    <x v="656"/>
    <d v="2014-03-06T00:00:00"/>
    <x v="616"/>
    <n v="3"/>
    <x v="1"/>
    <n v="47"/>
    <s v="Zaanse koeken"/>
    <n v="47.5"/>
    <n v="18"/>
    <n v="855"/>
    <n v="0"/>
    <n v="855"/>
    <n v="28.215"/>
    <n v="0"/>
  </r>
  <r>
    <s v="ERNSH"/>
    <s v="Ernst Handel"/>
    <x v="26"/>
    <x v="9"/>
    <n v="8"/>
    <x v="8"/>
    <n v="10836"/>
    <x v="656"/>
    <d v="2014-03-01T00:00:00"/>
    <x v="606"/>
    <n v="5"/>
    <x v="4"/>
    <n v="64"/>
    <s v="Wimmers gute Semmelknödel"/>
    <n v="166.25"/>
    <n v="41"/>
    <n v="6816.25"/>
    <n v="0.15"/>
    <n v="5793.8125"/>
    <n v="46.350499999999997"/>
    <n v="1022.4375"/>
  </r>
  <r>
    <s v="RICAR"/>
    <s v="Ricardo Adocicados"/>
    <x v="11"/>
    <x v="7"/>
    <n v="9"/>
    <x v="4"/>
    <n v="10851"/>
    <x v="656"/>
    <d v="2014-03-17T00:00:00"/>
    <x v="624"/>
    <n v="4"/>
    <x v="6"/>
    <n v="59"/>
    <s v="Raclette Courdavault"/>
    <n v="275"/>
    <n v="7"/>
    <n v="1925"/>
    <n v="0.12"/>
    <n v="1694"/>
    <n v="30.492000000000001"/>
    <n v="231"/>
  </r>
  <r>
    <s v="RATTC"/>
    <s v="Rattlesnake Canyon Grocery"/>
    <x v="9"/>
    <x v="0"/>
    <n v="4"/>
    <x v="3"/>
    <n v="10852"/>
    <x v="656"/>
    <d v="2014-03-09T00:00:00"/>
    <x v="625"/>
    <n v="1"/>
    <x v="0"/>
    <n v="2"/>
    <s v="Chang"/>
    <n v="95"/>
    <n v="71"/>
    <n v="6745"/>
    <n v="0.04"/>
    <n v="6475.2"/>
    <n v="161.88"/>
    <n v="269.80000000000018"/>
  </r>
  <r>
    <s v="BONAP"/>
    <s v="Bon app'"/>
    <x v="1"/>
    <x v="1"/>
    <n v="4"/>
    <x v="3"/>
    <n v="10932"/>
    <x v="656"/>
    <d v="2014-03-05T00:00:00"/>
    <x v="616"/>
    <n v="3"/>
    <x v="1"/>
    <n v="62"/>
    <s v="Tarte au sucre"/>
    <n v="246.5"/>
    <n v="73"/>
    <n v="17994.5"/>
    <n v="0.1"/>
    <n v="16195.050000000001"/>
    <n v="485.85150000000004"/>
    <n v="1799.4499999999989"/>
  </r>
  <r>
    <s v="ANTON"/>
    <s v="Antonio Moreno Taquería"/>
    <x v="4"/>
    <x v="3"/>
    <n v="3"/>
    <x v="6"/>
    <n v="10682"/>
    <x v="657"/>
    <d v="2014-03-03T00:00:00"/>
    <x v="611"/>
    <n v="1"/>
    <x v="0"/>
    <n v="75"/>
    <s v="Rhönbräu Klosterbier"/>
    <n v="38.75"/>
    <n v="84"/>
    <n v="3255"/>
    <n v="0.01"/>
    <n v="3222.45"/>
    <n v="32.224499999999999"/>
    <n v="32.550000000000182"/>
  </r>
  <r>
    <s v="LAZYK"/>
    <s v="Lazy K Kountry Store"/>
    <x v="12"/>
    <x v="0"/>
    <n v="4"/>
    <x v="3"/>
    <n v="10545"/>
    <x v="658"/>
    <d v="2014-03-20T00:00:00"/>
    <x v="623"/>
    <n v="4"/>
    <x v="6"/>
    <n v="11"/>
    <s v="Queso Cabrales"/>
    <n v="105"/>
    <n v="99"/>
    <n v="10395"/>
    <n v="0"/>
    <n v="10395"/>
    <n v="239.08500000000001"/>
    <n v="0"/>
  </r>
  <r>
    <s v="ERNSH"/>
    <s v="Ernst Handel"/>
    <x v="26"/>
    <x v="9"/>
    <n v="4"/>
    <x v="3"/>
    <n v="10571"/>
    <x v="658"/>
    <d v="2014-03-20T00:00:00"/>
    <x v="624"/>
    <n v="7"/>
    <x v="5"/>
    <n v="14"/>
    <s v="Tofu"/>
    <n v="116.25"/>
    <n v="78"/>
    <n v="9067.5"/>
    <n v="0.04"/>
    <n v="8704.7999999999993"/>
    <n v="261.14399999999995"/>
    <n v="362.70000000000073"/>
  </r>
  <r>
    <s v="LETSS"/>
    <s v="Let's Stop N Shop"/>
    <x v="45"/>
    <x v="0"/>
    <n v="7"/>
    <x v="0"/>
    <n v="10579"/>
    <x v="658"/>
    <d v="2014-03-03T00:00:00"/>
    <x v="612"/>
    <n v="1"/>
    <x v="0"/>
    <n v="75"/>
    <s v="Rhönbräu Klosterbier"/>
    <n v="38.75"/>
    <n v="80"/>
    <n v="3100"/>
    <n v="0.19"/>
    <n v="2511"/>
    <n v="17.577000000000002"/>
    <n v="589"/>
  </r>
  <r>
    <s v="THEBI"/>
    <s v="The Big Cheese"/>
    <x v="37"/>
    <x v="0"/>
    <n v="1"/>
    <x v="2"/>
    <n v="10805"/>
    <x v="658"/>
    <d v="2014-03-02T00:00:00"/>
    <x v="613"/>
    <n v="1"/>
    <x v="0"/>
    <n v="38"/>
    <s v="Côte de Blaye"/>
    <n v="1317.5"/>
    <n v="89"/>
    <n v="117257.5"/>
    <n v="0.15"/>
    <n v="99668.875"/>
    <n v="2591.39075"/>
    <n v="17588.625"/>
  </r>
  <r>
    <s v="SAVEA"/>
    <s v="Save-a-lot Markets"/>
    <x v="25"/>
    <x v="0"/>
    <n v="1"/>
    <x v="2"/>
    <n v="10815"/>
    <x v="658"/>
    <d v="2014-03-08T00:00:00"/>
    <x v="620"/>
    <n v="4"/>
    <x v="6"/>
    <n v="33"/>
    <s v="Geitost"/>
    <n v="12.5"/>
    <n v="66"/>
    <n v="825"/>
    <n v="0.18"/>
    <n v="676.5"/>
    <n v="14.882999999999999"/>
    <n v="148.5"/>
  </r>
  <r>
    <s v="KOENE"/>
    <s v="Belaid SAS"/>
    <x v="15"/>
    <x v="8"/>
    <n v="2"/>
    <x v="5"/>
    <n v="10799"/>
    <x v="659"/>
    <d v="2014-03-14T00:00:00"/>
    <x v="625"/>
    <n v="4"/>
    <x v="6"/>
    <n v="59"/>
    <s v="Raclette Courdavault"/>
    <n v="275"/>
    <n v="20"/>
    <n v="5500"/>
    <n v="0.11"/>
    <n v="4895"/>
    <n v="102.795"/>
    <n v="605"/>
  </r>
  <r>
    <s v="HUNGO"/>
    <s v="Hungry Owl All-Night Grocers"/>
    <x v="23"/>
    <x v="11"/>
    <n v="1"/>
    <x v="2"/>
    <n v="10516"/>
    <x v="660"/>
    <d v="2014-03-08T00:00:00"/>
    <x v="611"/>
    <n v="8"/>
    <x v="3"/>
    <n v="18"/>
    <s v="Carnarvon Tigers"/>
    <n v="312.5"/>
    <n v="78"/>
    <n v="24375"/>
    <n v="0.17"/>
    <n v="20231.25"/>
    <n v="445.08749999999998"/>
    <n v="4143.75"/>
  </r>
  <r>
    <s v="BLAUS"/>
    <s v="Les Douceurs du Maghreb"/>
    <x v="22"/>
    <x v="8"/>
    <n v="3"/>
    <x v="6"/>
    <n v="10582"/>
    <x v="660"/>
    <d v="2014-03-15T00:00:00"/>
    <x v="620"/>
    <n v="1"/>
    <x v="0"/>
    <n v="76"/>
    <s v="Lakkalikööri"/>
    <n v="90"/>
    <n v="97"/>
    <n v="8730"/>
    <n v="-0.02"/>
    <n v="8904.6"/>
    <n v="213.71040000000002"/>
    <n v="-174.60000000000036"/>
  </r>
  <r>
    <s v="ERNSH"/>
    <s v="Ernst Handel"/>
    <x v="26"/>
    <x v="9"/>
    <n v="6"/>
    <x v="7"/>
    <n v="10764"/>
    <x v="660"/>
    <d v="2014-03-16T00:00:00"/>
    <x v="623"/>
    <n v="2"/>
    <x v="2"/>
    <n v="3"/>
    <s v="Aniseed Syrup"/>
    <n v="50"/>
    <n v="36"/>
    <n v="1800"/>
    <n v="0.03"/>
    <n v="1746"/>
    <n v="26.19"/>
    <n v="54"/>
  </r>
  <r>
    <s v="FOLKO"/>
    <s v="Folk och fä HB"/>
    <x v="35"/>
    <x v="15"/>
    <n v="1"/>
    <x v="2"/>
    <n v="10561"/>
    <x v="661"/>
    <d v="2014-03-21T00:00:00"/>
    <x v="626"/>
    <n v="7"/>
    <x v="5"/>
    <n v="51"/>
    <s v="Manjimup Dried Apples"/>
    <n v="265"/>
    <n v="31"/>
    <n v="8215"/>
    <n v="7.0000000000000007E-2"/>
    <n v="7639.95"/>
    <n v="53.479649999999999"/>
    <n v="575.05000000000018"/>
  </r>
  <r>
    <s v="RANCH"/>
    <s v="Rancho grande"/>
    <x v="30"/>
    <x v="14"/>
    <n v="7"/>
    <x v="0"/>
    <n v="10916"/>
    <x v="661"/>
    <d v="2014-03-16T00:00:00"/>
    <x v="624"/>
    <n v="5"/>
    <x v="4"/>
    <n v="57"/>
    <s v="Ravioli Angelo"/>
    <n v="97.5"/>
    <n v="94"/>
    <n v="9165"/>
    <n v="0.17"/>
    <n v="7606.95"/>
    <n v="258.63630000000001"/>
    <n v="1558.0500000000002"/>
  </r>
  <r>
    <s v="FURIB"/>
    <s v="Furia Bacalhau e Frutos do Mar"/>
    <x v="7"/>
    <x v="6"/>
    <n v="7"/>
    <x v="0"/>
    <n v="10664"/>
    <x v="662"/>
    <d v="2014-03-21T00:00:00"/>
    <x v="627"/>
    <n v="2"/>
    <x v="2"/>
    <n v="65"/>
    <s v="Louisiana Fiery Hot Pepper Sauce"/>
    <n v="105.25"/>
    <n v="55"/>
    <n v="5788.75"/>
    <n v="0.2"/>
    <n v="4631"/>
    <n v="23.155000000000001"/>
    <n v="1157.75"/>
  </r>
  <r>
    <s v="KOENE"/>
    <s v="Belaid SAS"/>
    <x v="15"/>
    <x v="8"/>
    <n v="2"/>
    <x v="5"/>
    <n v="10849"/>
    <x v="662"/>
    <d v="2014-03-07T00:00:00"/>
    <x v="613"/>
    <n v="2"/>
    <x v="2"/>
    <n v="3"/>
    <s v="Aniseed Syrup"/>
    <n v="50"/>
    <n v="52"/>
    <n v="2600"/>
    <n v="0.18"/>
    <n v="2132"/>
    <n v="12.792"/>
    <n v="468"/>
  </r>
  <r>
    <s v="SAVEA"/>
    <s v="Save-a-lot Markets"/>
    <x v="25"/>
    <x v="0"/>
    <n v="7"/>
    <x v="0"/>
    <n v="10894"/>
    <x v="662"/>
    <d v="2014-03-24T00:00:00"/>
    <x v="627"/>
    <n v="4"/>
    <x v="6"/>
    <n v="69"/>
    <s v="Gudbrandsdalsost"/>
    <n v="180"/>
    <n v="100"/>
    <n v="18000"/>
    <n v="0.13"/>
    <n v="15660"/>
    <n v="109.62"/>
    <n v="2340"/>
  </r>
  <r>
    <s v="REGGC"/>
    <s v="Reggiani Caseifici"/>
    <x v="41"/>
    <x v="19"/>
    <n v="7"/>
    <x v="0"/>
    <n v="10562"/>
    <x v="663"/>
    <d v="2014-03-23T00:00:00"/>
    <x v="628"/>
    <n v="4"/>
    <x v="6"/>
    <n v="33"/>
    <s v="Geitost"/>
    <n v="12.5"/>
    <n v="87"/>
    <n v="1087.5"/>
    <n v="0.12"/>
    <n v="957"/>
    <n v="20.097000000000001"/>
    <n v="130.5"/>
  </r>
  <r>
    <s v="SANTG"/>
    <s v="Santé Gourmet"/>
    <x v="29"/>
    <x v="13"/>
    <n v="3"/>
    <x v="6"/>
    <n v="10831"/>
    <x v="663"/>
    <d v="2014-03-08T00:00:00"/>
    <x v="625"/>
    <n v="1"/>
    <x v="0"/>
    <n v="35"/>
    <s v="Steeleye Stout"/>
    <n v="90"/>
    <n v="38"/>
    <n v="3420"/>
    <n v="0.16"/>
    <n v="2872.7999999999997"/>
    <n v="11.491199999999999"/>
    <n v="547.20000000000027"/>
  </r>
  <r>
    <s v="OTTIK"/>
    <s v="Exotic Products"/>
    <x v="20"/>
    <x v="8"/>
    <n v="6"/>
    <x v="7"/>
    <n v="10833"/>
    <x v="663"/>
    <d v="2014-03-18T00:00:00"/>
    <x v="624"/>
    <n v="4"/>
    <x v="6"/>
    <n v="31"/>
    <s v="Gorgonzola Telino"/>
    <n v="62.5"/>
    <n v="22"/>
    <n v="1375"/>
    <n v="0.1"/>
    <n v="1237.5"/>
    <n v="17.324999999999999"/>
    <n v="137.5"/>
  </r>
  <r>
    <s v="THECR"/>
    <s v="The Cracker Box"/>
    <x v="53"/>
    <x v="0"/>
    <n v="8"/>
    <x v="8"/>
    <n v="10775"/>
    <x v="664"/>
    <d v="2014-03-18T00:00:00"/>
    <x v="626"/>
    <n v="1"/>
    <x v="0"/>
    <n v="67"/>
    <s v="Laughing Lumberjack Lager"/>
    <n v="70"/>
    <n v="67"/>
    <n v="4690"/>
    <n v="0"/>
    <n v="4690"/>
    <n v="117.25"/>
    <n v="0"/>
  </r>
  <r>
    <s v="GODOS"/>
    <s v="Godos Cocina Típica"/>
    <x v="38"/>
    <x v="17"/>
    <n v="7"/>
    <x v="0"/>
    <n v="10888"/>
    <x v="664"/>
    <d v="2014-03-14T00:00:00"/>
    <x v="629"/>
    <n v="1"/>
    <x v="0"/>
    <n v="2"/>
    <s v="Chang"/>
    <n v="95"/>
    <n v="99"/>
    <n v="9405"/>
    <n v="0.1"/>
    <n v="8464.5"/>
    <n v="59.2515"/>
    <n v="940.5"/>
  </r>
  <r>
    <s v="HUNGO"/>
    <s v="Hungry Owl All-Night Grocers"/>
    <x v="23"/>
    <x v="11"/>
    <n v="8"/>
    <x v="8"/>
    <n v="10661"/>
    <x v="665"/>
    <d v="2014-03-17T00:00:00"/>
    <x v="621"/>
    <n v="1"/>
    <x v="0"/>
    <n v="39"/>
    <s v="Chartreuse verte"/>
    <n v="90"/>
    <n v="81"/>
    <n v="7290"/>
    <n v="0.14000000000000001"/>
    <n v="6269.4"/>
    <n v="25.077599999999997"/>
    <n v="1020.6000000000004"/>
  </r>
  <r>
    <s v="WHITC"/>
    <s v="White Clover Markets"/>
    <x v="0"/>
    <x v="0"/>
    <n v="5"/>
    <x v="1"/>
    <n v="10504"/>
    <x v="666"/>
    <d v="2014-03-28T00:00:00"/>
    <x v="630"/>
    <n v="2"/>
    <x v="2"/>
    <n v="61"/>
    <s v="Sirop d'érable"/>
    <n v="142.5"/>
    <n v="44"/>
    <n v="6270"/>
    <n v="0.09"/>
    <n v="5705.7"/>
    <n v="74.174099999999996"/>
    <n v="564.30000000000018"/>
  </r>
  <r>
    <s v="FOLIG"/>
    <s v="Folies gourmandes"/>
    <x v="10"/>
    <x v="1"/>
    <n v="3"/>
    <x v="6"/>
    <n v="10763"/>
    <x v="666"/>
    <d v="2014-03-09T00:00:00"/>
    <x v="620"/>
    <n v="1"/>
    <x v="0"/>
    <n v="24"/>
    <s v="Guaraná Fantástica"/>
    <n v="22.5"/>
    <n v="49"/>
    <n v="1102.5"/>
    <n v="0.08"/>
    <n v="1014.3000000000001"/>
    <n v="3.0428999999999999"/>
    <n v="88.199999999999932"/>
  </r>
  <r>
    <s v="ISLAT"/>
    <s v="Island Trading"/>
    <x v="3"/>
    <x v="2"/>
    <n v="2"/>
    <x v="5"/>
    <n v="10829"/>
    <x v="666"/>
    <d v="2014-03-24T00:00:00"/>
    <x v="627"/>
    <n v="4"/>
    <x v="6"/>
    <n v="60"/>
    <s v="Camembert Pierrot"/>
    <n v="170"/>
    <n v="85"/>
    <n v="14450"/>
    <n v="0.18"/>
    <n v="11849"/>
    <n v="82.942999999999998"/>
    <n v="2601"/>
  </r>
  <r>
    <s v="BERGS"/>
    <s v="Berglunds snabbköp"/>
    <x v="31"/>
    <x v="15"/>
    <n v="2"/>
    <x v="5"/>
    <n v="10837"/>
    <x v="666"/>
    <d v="2014-03-13T00:00:00"/>
    <x v="629"/>
    <n v="8"/>
    <x v="3"/>
    <n v="13"/>
    <s v="Konbu"/>
    <n v="30"/>
    <n v="69"/>
    <n v="2070"/>
    <n v="0.11"/>
    <n v="1842.3"/>
    <n v="14.7384"/>
    <n v="227.70000000000005"/>
  </r>
  <r>
    <s v="BONAP"/>
    <s v="Bon app'"/>
    <x v="1"/>
    <x v="1"/>
    <n v="5"/>
    <x v="1"/>
    <n v="10511"/>
    <x v="666"/>
    <d v="2014-03-10T00:00:00"/>
    <x v="629"/>
    <n v="2"/>
    <x v="2"/>
    <n v="4"/>
    <s v="Chef Anton's Cajun Seasoning"/>
    <n v="110"/>
    <n v="55"/>
    <n v="6050"/>
    <n v="0.15"/>
    <n v="5142.5"/>
    <n v="10.285"/>
    <n v="907.5"/>
  </r>
  <r>
    <s v="HILAA"/>
    <s v="HILARIÓN-Abastos"/>
    <x v="6"/>
    <x v="5"/>
    <n v="8"/>
    <x v="8"/>
    <n v="10490"/>
    <x v="667"/>
    <d v="2014-03-12T00:00:00"/>
    <x v="625"/>
    <n v="4"/>
    <x v="6"/>
    <n v="59"/>
    <s v="Raclette Courdavault"/>
    <n v="220"/>
    <n v="95"/>
    <n v="20900"/>
    <n v="0"/>
    <n v="20900"/>
    <n v="125.4"/>
    <n v="0"/>
  </r>
  <r>
    <s v="LAMAI"/>
    <s v="La maison d'Asie"/>
    <x v="18"/>
    <x v="1"/>
    <n v="5"/>
    <x v="1"/>
    <n v="10493"/>
    <x v="667"/>
    <d v="2014-03-12T00:00:00"/>
    <x v="620"/>
    <n v="2"/>
    <x v="2"/>
    <n v="65"/>
    <s v="Louisiana Fiery Hot Pepper Sauce"/>
    <n v="84"/>
    <n v="42"/>
    <n v="3528"/>
    <n v="-0.02"/>
    <n v="3598.56"/>
    <n v="68.372640000000004"/>
    <n v="-70.559999999999945"/>
  </r>
  <r>
    <s v="FRANS"/>
    <s v="Franchi S.p.A."/>
    <x v="56"/>
    <x v="19"/>
    <n v="3"/>
    <x v="6"/>
    <n v="10753"/>
    <x v="667"/>
    <d v="2014-03-29T00:00:00"/>
    <x v="631"/>
    <n v="7"/>
    <x v="5"/>
    <n v="74"/>
    <s v="Longlife Tofu"/>
    <n v="50"/>
    <n v="77"/>
    <n v="3850"/>
    <n v="0.1"/>
    <n v="3465"/>
    <n v="100.485"/>
    <n v="385"/>
  </r>
  <r>
    <s v="RICSU"/>
    <s v="Richter Supermarkt"/>
    <x v="36"/>
    <x v="12"/>
    <n v="3"/>
    <x v="6"/>
    <n v="10758"/>
    <x v="667"/>
    <d v="2014-03-17T00:00:00"/>
    <x v="623"/>
    <n v="3"/>
    <x v="1"/>
    <n v="26"/>
    <s v="Gumbär Gummibärchen"/>
    <n v="156.15"/>
    <n v="66"/>
    <n v="10305.9"/>
    <n v="0.01"/>
    <n v="10202.841"/>
    <n v="10.202841000000001"/>
    <n v="103.05899999999929"/>
  </r>
  <r>
    <s v="HANAR"/>
    <s v="Hanari Carnes"/>
    <x v="11"/>
    <x v="7"/>
    <n v="1"/>
    <x v="2"/>
    <n v="10541"/>
    <x v="668"/>
    <d v="2014-04-01T00:00:00"/>
    <x v="632"/>
    <n v="4"/>
    <x v="6"/>
    <n v="71"/>
    <s v="Fløtemysost"/>
    <n v="107.5"/>
    <n v="58"/>
    <n v="6235"/>
    <n v="0.19"/>
    <n v="5050.3500000000004"/>
    <n v="65.65455"/>
    <n v="1184.6499999999996"/>
  </r>
  <r>
    <s v="SAVEA"/>
    <s v="Save-a-lot Markets"/>
    <x v="25"/>
    <x v="0"/>
    <n v="8"/>
    <x v="8"/>
    <n v="10678"/>
    <x v="668"/>
    <d v="2014-03-30T00:00:00"/>
    <x v="633"/>
    <n v="4"/>
    <x v="6"/>
    <n v="12"/>
    <s v="Queso Manchego La Pastora"/>
    <n v="190"/>
    <n v="88"/>
    <n v="16720"/>
    <n v="7.0000000000000007E-2"/>
    <n v="15549.599999999999"/>
    <n v="171.04559999999998"/>
    <n v="1170.4000000000015"/>
  </r>
  <r>
    <s v="SAVEA"/>
    <s v="Save-a-lot Markets"/>
    <x v="25"/>
    <x v="0"/>
    <n v="3"/>
    <x v="6"/>
    <n v="10700"/>
    <x v="668"/>
    <d v="2014-03-30T00:00:00"/>
    <x v="632"/>
    <n v="4"/>
    <x v="6"/>
    <n v="71"/>
    <s v="Fløtemysost"/>
    <n v="107.5"/>
    <n v="98"/>
    <n v="10535"/>
    <n v="0.02"/>
    <n v="10324.299999999999"/>
    <n v="41.297199999999997"/>
    <n v="210.70000000000073"/>
  </r>
  <r>
    <s v="TORTU"/>
    <s v="Tortuga Restaurante"/>
    <x v="4"/>
    <x v="3"/>
    <n v="7"/>
    <x v="0"/>
    <n v="10842"/>
    <x v="668"/>
    <d v="2014-03-17T00:00:00"/>
    <x v="624"/>
    <n v="1"/>
    <x v="0"/>
    <n v="70"/>
    <s v="Outback Lager"/>
    <n v="75"/>
    <n v="27"/>
    <n v="2025"/>
    <n v="0.19"/>
    <n v="1640.25"/>
    <n v="0"/>
    <n v="384.75"/>
  </r>
  <r>
    <s v="GREAL"/>
    <s v="Great Lakes Food Market"/>
    <x v="33"/>
    <x v="0"/>
    <n v="6"/>
    <x v="7"/>
    <n v="10656"/>
    <x v="669"/>
    <d v="2014-03-24T00:00:00"/>
    <x v="630"/>
    <n v="2"/>
    <x v="2"/>
    <n v="44"/>
    <s v="Gula Malacca"/>
    <n v="97.25"/>
    <n v="58"/>
    <n v="5640.5"/>
    <n v="0.14000000000000001"/>
    <n v="4850.83"/>
    <n v="29.104980000000001"/>
    <n v="789.67000000000007"/>
  </r>
  <r>
    <s v="VICTE"/>
    <s v="Victuailles en stock"/>
    <x v="8"/>
    <x v="1"/>
    <n v="3"/>
    <x v="6"/>
    <n v="10814"/>
    <x v="669"/>
    <d v="2014-03-31T00:00:00"/>
    <x v="632"/>
    <n v="3"/>
    <x v="1"/>
    <n v="48"/>
    <s v="Chocolade"/>
    <n v="63.75"/>
    <n v="67"/>
    <n v="4271.25"/>
    <n v="0.02"/>
    <n v="4185.8249999999998"/>
    <n v="12.557474999999998"/>
    <n v="85.425000000000182"/>
  </r>
  <r>
    <s v="SUPRD"/>
    <s v="Suprêmes délices"/>
    <x v="5"/>
    <x v="4"/>
    <n v="9"/>
    <x v="4"/>
    <n v="10841"/>
    <x v="669"/>
    <d v="2014-03-15T00:00:00"/>
    <x v="634"/>
    <n v="2"/>
    <x v="2"/>
    <n v="77"/>
    <s v="Original Frankfurter grüne Soße"/>
    <n v="65"/>
    <n v="98"/>
    <n v="6370"/>
    <n v="-0.03"/>
    <n v="6561.1"/>
    <n v="229.63849999999999"/>
    <n v="-191.10000000000036"/>
  </r>
  <r>
    <s v="WHITC"/>
    <s v="White Clover Markets"/>
    <x v="0"/>
    <x v="0"/>
    <n v="3"/>
    <x v="6"/>
    <n v="10693"/>
    <x v="670"/>
    <d v="2014-03-28T00:00:00"/>
    <x v="627"/>
    <n v="8"/>
    <x v="3"/>
    <n v="73"/>
    <s v="Röd Kaviar"/>
    <n v="75"/>
    <n v="95"/>
    <n v="7125"/>
    <n v="0.1"/>
    <n v="6412.5"/>
    <n v="179.55"/>
    <n v="712.5"/>
  </r>
  <r>
    <s v="LINOD"/>
    <s v="LINO-Delicateses"/>
    <x v="13"/>
    <x v="5"/>
    <n v="4"/>
    <x v="3"/>
    <n v="10811"/>
    <x v="670"/>
    <d v="2014-03-31T00:00:00"/>
    <x v="631"/>
    <n v="5"/>
    <x v="4"/>
    <n v="23"/>
    <s v="Tunnbröd"/>
    <n v="45"/>
    <n v="83"/>
    <n v="3735"/>
    <n v="-0.03"/>
    <n v="3847.05"/>
    <n v="126.95265000000001"/>
    <n v="-112.05000000000018"/>
  </r>
  <r>
    <s v="CONSH"/>
    <s v="Consolidated Holdings"/>
    <x v="2"/>
    <x v="2"/>
    <n v="8"/>
    <x v="8"/>
    <n v="10848"/>
    <x v="670"/>
    <d v="2014-03-31T00:00:00"/>
    <x v="635"/>
    <n v="2"/>
    <x v="2"/>
    <n v="5"/>
    <s v="Chef Anton's Gumbo Mix"/>
    <n v="106.75"/>
    <n v="55"/>
    <n v="5871.25"/>
    <n v="0.05"/>
    <n v="5577.6875"/>
    <n v="178.48599999999999"/>
    <n v="293.5625"/>
  </r>
  <r>
    <s v="BERGS"/>
    <s v="Berglunds snabbköp"/>
    <x v="31"/>
    <x v="15"/>
    <n v="9"/>
    <x v="4"/>
    <n v="10866"/>
    <x v="670"/>
    <d v="2014-03-15T00:00:00"/>
    <x v="621"/>
    <n v="1"/>
    <x v="0"/>
    <n v="2"/>
    <s v="Chang"/>
    <n v="95"/>
    <n v="50"/>
    <n v="4750"/>
    <n v="0.05"/>
    <n v="4512.5"/>
    <n v="0"/>
    <n v="237.5"/>
  </r>
  <r>
    <s v="SUPRD"/>
    <s v="Suprêmes délices"/>
    <x v="5"/>
    <x v="4"/>
    <n v="5"/>
    <x v="1"/>
    <n v="10930"/>
    <x v="670"/>
    <d v="2014-03-21T00:00:00"/>
    <x v="634"/>
    <n v="3"/>
    <x v="1"/>
    <n v="27"/>
    <s v="Schoggi Schokolade"/>
    <n v="219.5"/>
    <n v="37"/>
    <n v="8121.5"/>
    <n v="0.04"/>
    <n v="7796.6399999999994"/>
    <n v="179.32271999999998"/>
    <n v="324.86000000000058"/>
  </r>
  <r>
    <s v="WELLI"/>
    <s v="Wellington Importadora"/>
    <x v="46"/>
    <x v="7"/>
    <n v="5"/>
    <x v="1"/>
    <n v="10935"/>
    <x v="670"/>
    <d v="2014-03-31T00:00:00"/>
    <x v="633"/>
    <n v="8"/>
    <x v="3"/>
    <n v="18"/>
    <s v="Carnarvon Tigers"/>
    <n v="312.5"/>
    <n v="42"/>
    <n v="13125"/>
    <n v="0.02"/>
    <n v="12862.5"/>
    <n v="257.25"/>
    <n v="262.5"/>
  </r>
  <r>
    <s v="EASTC"/>
    <s v="Eastern Connection"/>
    <x v="2"/>
    <x v="2"/>
    <n v="8"/>
    <x v="8"/>
    <n v="10532"/>
    <x v="671"/>
    <d v="2014-04-03T00:00:00"/>
    <x v="636"/>
    <n v="8"/>
    <x v="3"/>
    <n v="30"/>
    <s v="Nord-Ost Matjeshering"/>
    <n v="129.44999999999999"/>
    <n v="91"/>
    <n v="11779.949999999999"/>
    <n v="0.06"/>
    <n v="11073.152999999998"/>
    <n v="254.68251899999998"/>
    <n v="706.79700000000048"/>
  </r>
  <r>
    <s v="HUNGO"/>
    <s v="Hungry Owl All-Night Grocers"/>
    <x v="23"/>
    <x v="11"/>
    <n v="7"/>
    <x v="0"/>
    <n v="10567"/>
    <x v="671"/>
    <d v="2014-03-17T00:00:00"/>
    <x v="637"/>
    <n v="4"/>
    <x v="6"/>
    <n v="59"/>
    <s v="Raclette Courdavault"/>
    <n v="275"/>
    <n v="50"/>
    <n v="13750"/>
    <n v="0.14000000000000001"/>
    <n v="11825"/>
    <n v="271.97500000000002"/>
    <n v="1925"/>
  </r>
  <r>
    <s v="WHITC"/>
    <s v="White Clover Markets"/>
    <x v="0"/>
    <x v="0"/>
    <n v="4"/>
    <x v="3"/>
    <n v="10596"/>
    <x v="671"/>
    <d v="2014-03-22T00:00:00"/>
    <x v="626"/>
    <n v="1"/>
    <x v="0"/>
    <n v="75"/>
    <s v="Rhönbräu Klosterbier"/>
    <n v="38.75"/>
    <n v="47"/>
    <n v="1821.25"/>
    <n v="0.17"/>
    <n v="1511.6374999999998"/>
    <n v="49.884037499999991"/>
    <n v="309.61250000000018"/>
  </r>
  <r>
    <s v="SAVEA"/>
    <s v="Save-a-lot Markets"/>
    <x v="25"/>
    <x v="0"/>
    <n v="9"/>
    <x v="4"/>
    <n v="10714"/>
    <x v="671"/>
    <d v="2014-03-25T00:00:00"/>
    <x v="630"/>
    <n v="5"/>
    <x v="4"/>
    <n v="56"/>
    <s v="Gnocchi di nonna Alice"/>
    <n v="190"/>
    <n v="45"/>
    <n v="8550"/>
    <n v="0"/>
    <n v="8550"/>
    <n v="230.85"/>
    <n v="0"/>
  </r>
  <r>
    <s v="RICSU"/>
    <s v="Richter Supermarkt"/>
    <x v="36"/>
    <x v="12"/>
    <n v="7"/>
    <x v="0"/>
    <n v="10537"/>
    <x v="672"/>
    <d v="2014-03-22T00:00:00"/>
    <x v="630"/>
    <n v="8"/>
    <x v="3"/>
    <n v="73"/>
    <s v="Röd Kaviar"/>
    <n v="75"/>
    <n v="8"/>
    <n v="600"/>
    <n v="0.02"/>
    <n v="588"/>
    <n v="12.936"/>
    <n v="12"/>
  </r>
  <r>
    <s v="OTTIK"/>
    <s v="Exotic Products"/>
    <x v="20"/>
    <x v="8"/>
    <n v="5"/>
    <x v="1"/>
    <n v="10554"/>
    <x v="672"/>
    <d v="2014-03-24T00:00:00"/>
    <x v="638"/>
    <n v="3"/>
    <x v="1"/>
    <n v="16"/>
    <s v="Pavlova"/>
    <n v="87.25"/>
    <n v="47"/>
    <n v="4100.75"/>
    <n v="0.13"/>
    <n v="3567.6525000000001"/>
    <n v="78.488355000000013"/>
    <n v="533.09749999999985"/>
  </r>
  <r>
    <s v="MORGK"/>
    <s v="Commerce oriental"/>
    <x v="44"/>
    <x v="8"/>
    <n v="9"/>
    <x v="4"/>
    <n v="10575"/>
    <x v="672"/>
    <d v="2014-04-01T00:00:00"/>
    <x v="639"/>
    <n v="4"/>
    <x v="6"/>
    <n v="72"/>
    <s v="Mozzarella di Giovanni"/>
    <n v="174"/>
    <n v="82"/>
    <n v="14268"/>
    <n v="0.06"/>
    <n v="13411.92"/>
    <n v="174.35496000000001"/>
    <n v="856.07999999999993"/>
  </r>
  <r>
    <s v="FOLIG"/>
    <s v="Folies gourmandes"/>
    <x v="10"/>
    <x v="1"/>
    <n v="5"/>
    <x v="1"/>
    <n v="10634"/>
    <x v="672"/>
    <d v="2014-03-23T00:00:00"/>
    <x v="640"/>
    <n v="8"/>
    <x v="3"/>
    <n v="18"/>
    <s v="Carnarvon Tigers"/>
    <n v="312.5"/>
    <n v="60"/>
    <n v="18750"/>
    <n v="0.08"/>
    <n v="17250"/>
    <n v="51.75"/>
    <n v="1500"/>
  </r>
  <r>
    <s v="WHITC"/>
    <s v="White Clover Markets"/>
    <x v="0"/>
    <x v="0"/>
    <n v="4"/>
    <x v="3"/>
    <n v="10696"/>
    <x v="672"/>
    <d v="2014-03-20T00:00:00"/>
    <x v="627"/>
    <n v="6"/>
    <x v="7"/>
    <n v="17"/>
    <s v="Alice Mutton"/>
    <n v="195"/>
    <n v="83"/>
    <n v="16185"/>
    <n v="0.15"/>
    <n v="13757.25"/>
    <n v="385.20299999999997"/>
    <n v="2427.75"/>
  </r>
  <r>
    <s v="LAMAI"/>
    <s v="La maison d'Asie"/>
    <x v="18"/>
    <x v="1"/>
    <n v="1"/>
    <x v="2"/>
    <n v="10832"/>
    <x v="672"/>
    <d v="2014-03-17T00:00:00"/>
    <x v="626"/>
    <n v="5"/>
    <x v="4"/>
    <n v="64"/>
    <s v="Wimmers gute Semmelknödel"/>
    <n v="166.25"/>
    <n v="27"/>
    <n v="4488.75"/>
    <n v="0.01"/>
    <n v="4443.8625000000002"/>
    <n v="8.8877249999999997"/>
    <n v="44.887499999999818"/>
  </r>
  <r>
    <s v="FOLKO"/>
    <s v="Folk och fä HB"/>
    <x v="35"/>
    <x v="15"/>
    <n v="4"/>
    <x v="3"/>
    <n v="10533"/>
    <x v="673"/>
    <d v="2014-03-19T00:00:00"/>
    <x v="641"/>
    <n v="2"/>
    <x v="2"/>
    <n v="4"/>
    <s v="Chef Anton's Cajun Seasoning"/>
    <n v="110"/>
    <n v="17"/>
    <n v="1870"/>
    <n v="0.1"/>
    <n v="1683"/>
    <n v="47.124000000000002"/>
    <n v="187"/>
  </r>
  <r>
    <s v="SPECD"/>
    <s v="Spécialités du monde"/>
    <x v="58"/>
    <x v="1"/>
    <n v="1"/>
    <x v="2"/>
    <n v="10738"/>
    <x v="673"/>
    <d v="2014-03-19T00:00:00"/>
    <x v="626"/>
    <n v="3"/>
    <x v="1"/>
    <n v="16"/>
    <s v="Pavlova"/>
    <n v="87.25"/>
    <n v="61"/>
    <n v="5322.25"/>
    <n v="0.19"/>
    <n v="4311.0225"/>
    <n v="8.622045"/>
    <n v="1011.2275"/>
  </r>
  <r>
    <s v="LAUGB"/>
    <s v="Laughing Bacchus Wine Cellars"/>
    <x v="19"/>
    <x v="10"/>
    <n v="3"/>
    <x v="6"/>
    <n v="10495"/>
    <x v="674"/>
    <d v="2014-03-24T00:00:00"/>
    <x v="627"/>
    <n v="8"/>
    <x v="3"/>
    <n v="41"/>
    <s v="Jack's New England Clam Chowder"/>
    <n v="38.5"/>
    <n v="47"/>
    <n v="1809.5"/>
    <n v="0.02"/>
    <n v="1773.31"/>
    <n v="39.012819999999998"/>
    <n v="36.190000000000055"/>
  </r>
  <r>
    <s v="SEVES"/>
    <s v="Seven Seas Imports"/>
    <x v="2"/>
    <x v="2"/>
    <n v="8"/>
    <x v="8"/>
    <n v="10523"/>
    <x v="674"/>
    <d v="2014-03-29T00:00:00"/>
    <x v="631"/>
    <n v="6"/>
    <x v="7"/>
    <n v="17"/>
    <s v="Alice Mutton"/>
    <n v="195"/>
    <n v="25"/>
    <n v="4875"/>
    <n v="0.16"/>
    <n v="4095"/>
    <n v="28.664999999999999"/>
    <n v="780"/>
  </r>
  <r>
    <s v="ERNSH"/>
    <s v="Ernst Handel"/>
    <x v="26"/>
    <x v="9"/>
    <n v="8"/>
    <x v="8"/>
    <n v="10633"/>
    <x v="674"/>
    <d v="2014-03-22T00:00:00"/>
    <x v="627"/>
    <n v="4"/>
    <x v="6"/>
    <n v="12"/>
    <s v="Queso Manchego La Pastora"/>
    <n v="190"/>
    <n v="78"/>
    <n v="14820"/>
    <n v="0.13"/>
    <n v="12893.4"/>
    <n v="232.0812"/>
    <n v="1926.6000000000004"/>
  </r>
  <r>
    <s v="FRANK"/>
    <s v="Messaoui Père &amp; Fils"/>
    <x v="15"/>
    <x v="8"/>
    <n v="7"/>
    <x v="0"/>
    <n v="10653"/>
    <x v="674"/>
    <d v="2014-03-27T00:00:00"/>
    <x v="630"/>
    <n v="4"/>
    <x v="6"/>
    <n v="60"/>
    <s v="Camembert Pierrot"/>
    <n v="170"/>
    <n v="84"/>
    <n v="14280"/>
    <n v="0"/>
    <n v="14280"/>
    <n v="285.60000000000002"/>
    <n v="0"/>
  </r>
  <r>
    <s v="FOLKO"/>
    <s v="Folk och fä HB"/>
    <x v="35"/>
    <x v="15"/>
    <n v="6"/>
    <x v="7"/>
    <n v="10703"/>
    <x v="674"/>
    <d v="2014-03-26T00:00:00"/>
    <x v="627"/>
    <n v="4"/>
    <x v="6"/>
    <n v="59"/>
    <s v="Raclette Courdavault"/>
    <n v="275"/>
    <n v="86"/>
    <n v="23650"/>
    <n v="0.2"/>
    <n v="18920"/>
    <n v="18.920000000000002"/>
    <n v="4730"/>
  </r>
  <r>
    <s v="MAGAA"/>
    <s v="Magazzini Alimentari Riuniti"/>
    <x v="54"/>
    <x v="19"/>
    <n v="6"/>
    <x v="7"/>
    <n v="10754"/>
    <x v="674"/>
    <d v="2014-03-18T00:00:00"/>
    <x v="642"/>
    <n v="8"/>
    <x v="3"/>
    <n v="40"/>
    <s v="Boston Crab Meat"/>
    <n v="92"/>
    <n v="34"/>
    <n v="3128"/>
    <n v="0.19"/>
    <n v="2533.6800000000003"/>
    <n v="60.808320000000009"/>
    <n v="594.31999999999971"/>
  </r>
  <r>
    <s v="MORGK"/>
    <s v="Commerce oriental"/>
    <x v="44"/>
    <x v="8"/>
    <n v="3"/>
    <x v="6"/>
    <n v="10779"/>
    <x v="675"/>
    <d v="2014-03-28T00:00:00"/>
    <x v="630"/>
    <n v="3"/>
    <x v="1"/>
    <n v="16"/>
    <s v="Pavlova"/>
    <n v="87.25"/>
    <n v="25"/>
    <n v="2181.25"/>
    <n v="0"/>
    <n v="2181.25"/>
    <n v="58.893749999999997"/>
    <n v="0"/>
  </r>
  <r>
    <s v="QUEEN"/>
    <s v="Queen Cozinha"/>
    <x v="14"/>
    <x v="7"/>
    <n v="4"/>
    <x v="3"/>
    <n v="10786"/>
    <x v="675"/>
    <d v="2014-04-05T00:00:00"/>
    <x v="631"/>
    <n v="8"/>
    <x v="3"/>
    <n v="30"/>
    <s v="Nord-Ost Matjeshering"/>
    <n v="129.44999999999999"/>
    <n v="19"/>
    <n v="2459.5499999999997"/>
    <n v="0.1"/>
    <n v="2213.5949999999998"/>
    <n v="46.485494999999993"/>
    <n v="245.95499999999993"/>
  </r>
  <r>
    <s v="HANAR"/>
    <s v="Hanari Carnes"/>
    <x v="11"/>
    <x v="7"/>
    <n v="7"/>
    <x v="0"/>
    <n v="10886"/>
    <x v="675"/>
    <d v="2014-04-07T00:00:00"/>
    <x v="643"/>
    <n v="4"/>
    <x v="6"/>
    <n v="31"/>
    <s v="Gorgonzola Telino"/>
    <n v="62.5"/>
    <n v="44"/>
    <n v="2750"/>
    <n v="0.11"/>
    <n v="2447.5"/>
    <n v="80.767499999999998"/>
    <n v="302.5"/>
  </r>
  <r>
    <s v="CACTU"/>
    <s v="Cactus Comidas para llevar"/>
    <x v="30"/>
    <x v="14"/>
    <n v="4"/>
    <x v="3"/>
    <n v="10521"/>
    <x v="676"/>
    <d v="2014-03-20T00:00:00"/>
    <x v="640"/>
    <n v="1"/>
    <x v="0"/>
    <n v="35"/>
    <s v="Steeleye Stout"/>
    <n v="90"/>
    <n v="95"/>
    <n v="8550"/>
    <n v="0.08"/>
    <n v="7866"/>
    <n v="267.44400000000002"/>
    <n v="684"/>
  </r>
  <r>
    <s v="ERNSH"/>
    <s v="Ernst Handel"/>
    <x v="26"/>
    <x v="9"/>
    <n v="4"/>
    <x v="3"/>
    <n v="10571"/>
    <x v="676"/>
    <d v="2014-04-01T00:00:00"/>
    <x v="639"/>
    <n v="5"/>
    <x v="4"/>
    <n v="42"/>
    <s v="Singaporean Hokkien Fried Mee"/>
    <n v="70"/>
    <n v="32"/>
    <n v="2240"/>
    <n v="0.15"/>
    <n v="1904"/>
    <n v="43.792000000000002"/>
    <n v="336"/>
  </r>
  <r>
    <s v="WHITC"/>
    <s v="White Clover Markets"/>
    <x v="0"/>
    <x v="0"/>
    <n v="3"/>
    <x v="6"/>
    <n v="10693"/>
    <x v="676"/>
    <d v="2014-04-08T00:00:00"/>
    <x v="644"/>
    <n v="4"/>
    <x v="6"/>
    <n v="69"/>
    <s v="Gudbrandsdalsost"/>
    <n v="180"/>
    <n v="30"/>
    <n v="5400"/>
    <n v="0.02"/>
    <n v="5292"/>
    <n v="148.17599999999999"/>
    <n v="108"/>
  </r>
  <r>
    <s v="PICCO"/>
    <s v="Piccolo und mehr"/>
    <x v="16"/>
    <x v="9"/>
    <n v="6"/>
    <x v="7"/>
    <n v="10747"/>
    <x v="676"/>
    <d v="2014-04-08T00:00:00"/>
    <x v="643"/>
    <n v="8"/>
    <x v="3"/>
    <n v="41"/>
    <s v="Jack's New England Clam Chowder"/>
    <n v="48.25"/>
    <n v="76"/>
    <n v="3667"/>
    <n v="0.01"/>
    <n v="3630.33"/>
    <n v="50.824619999999996"/>
    <n v="36.670000000000073"/>
  </r>
  <r>
    <s v="ERNSH"/>
    <s v="Ernst Handel"/>
    <x v="26"/>
    <x v="9"/>
    <n v="7"/>
    <x v="0"/>
    <n v="10776"/>
    <x v="676"/>
    <d v="2014-03-21T00:00:00"/>
    <x v="630"/>
    <n v="4"/>
    <x v="6"/>
    <n v="31"/>
    <s v="Gorgonzola Telino"/>
    <n v="62.5"/>
    <n v="24"/>
    <n v="1500"/>
    <n v="-0.02"/>
    <n v="1530"/>
    <n v="41.31"/>
    <n v="-30"/>
  </r>
  <r>
    <s v="PICCO"/>
    <s v="Piccolo und mehr"/>
    <x v="16"/>
    <x v="9"/>
    <n v="6"/>
    <x v="7"/>
    <n v="10747"/>
    <x v="677"/>
    <d v="2014-03-23T00:00:00"/>
    <x v="640"/>
    <n v="4"/>
    <x v="6"/>
    <n v="31"/>
    <s v="Gorgonzola Telino"/>
    <n v="62.5"/>
    <n v="11"/>
    <n v="687.5"/>
    <n v="0.01"/>
    <n v="680.625"/>
    <n v="19.057500000000001"/>
    <n v="6.875"/>
  </r>
  <r>
    <s v="REGGC"/>
    <s v="Reggiani Caseifici"/>
    <x v="41"/>
    <x v="19"/>
    <n v="9"/>
    <x v="4"/>
    <n v="10812"/>
    <x v="677"/>
    <d v="2014-03-30T00:00:00"/>
    <x v="638"/>
    <n v="2"/>
    <x v="2"/>
    <n v="77"/>
    <s v="Original Frankfurter grüne Soße"/>
    <n v="65"/>
    <n v="23"/>
    <n v="1495"/>
    <n v="0.16"/>
    <n v="1255.8"/>
    <n v="42.697199999999995"/>
    <n v="239.20000000000005"/>
  </r>
  <r>
    <s v="WANDK"/>
    <s v="Spécialités du Maroc"/>
    <x v="20"/>
    <x v="8"/>
    <n v="4"/>
    <x v="3"/>
    <n v="10632"/>
    <x v="678"/>
    <d v="2014-03-27T00:00:00"/>
    <x v="638"/>
    <n v="1"/>
    <x v="0"/>
    <n v="2"/>
    <s v="Chang"/>
    <n v="95"/>
    <n v="80"/>
    <n v="7600"/>
    <n v="0"/>
    <n v="7600"/>
    <n v="220.4"/>
    <n v="0"/>
  </r>
  <r>
    <s v="THEBI"/>
    <s v="The Big Cheese"/>
    <x v="37"/>
    <x v="0"/>
    <n v="6"/>
    <x v="7"/>
    <n v="10708"/>
    <x v="678"/>
    <d v="2014-04-06T00:00:00"/>
    <x v="645"/>
    <n v="8"/>
    <x v="3"/>
    <n v="36"/>
    <s v="Inlagd Sill"/>
    <n v="95"/>
    <n v="83"/>
    <n v="7885"/>
    <n v="0.13"/>
    <n v="6859.95"/>
    <n v="109.75919999999999"/>
    <n v="1025.0500000000002"/>
  </r>
  <r>
    <s v="AROUT"/>
    <s v="Around the Horn"/>
    <x v="2"/>
    <x v="2"/>
    <n v="3"/>
    <x v="6"/>
    <n v="10768"/>
    <x v="678"/>
    <d v="2014-03-23T00:00:00"/>
    <x v="626"/>
    <n v="4"/>
    <x v="6"/>
    <n v="60"/>
    <s v="Camembert Pierrot"/>
    <n v="170"/>
    <n v="36"/>
    <n v="6120"/>
    <n v="-0.02"/>
    <n v="6242.4000000000005"/>
    <n v="199.75680000000003"/>
    <n v="-122.40000000000055"/>
  </r>
  <r>
    <s v="RICSU"/>
    <s v="Richter Supermarkt"/>
    <x v="36"/>
    <x v="12"/>
    <n v="7"/>
    <x v="0"/>
    <n v="10537"/>
    <x v="679"/>
    <d v="2014-03-26T00:00:00"/>
    <x v="630"/>
    <n v="7"/>
    <x v="5"/>
    <n v="51"/>
    <s v="Manjimup Dried Apples"/>
    <n v="265"/>
    <n v="60"/>
    <n v="15900"/>
    <n v="0.19"/>
    <n v="12879"/>
    <n v="180.30600000000001"/>
    <n v="3021"/>
  </r>
  <r>
    <s v="BERGS"/>
    <s v="Berglunds snabbköp"/>
    <x v="31"/>
    <x v="15"/>
    <n v="7"/>
    <x v="0"/>
    <n v="10733"/>
    <x v="679"/>
    <d v="2014-03-30T00:00:00"/>
    <x v="639"/>
    <n v="7"/>
    <x v="5"/>
    <n v="28"/>
    <s v="Rössle Sauerkraut"/>
    <n v="228"/>
    <n v="7"/>
    <n v="1596"/>
    <n v="7.0000000000000007E-2"/>
    <n v="1484.28"/>
    <n v="13.35852"/>
    <n v="111.72000000000003"/>
  </r>
  <r>
    <s v="SPLIR"/>
    <s v="Split Rail Beer &amp; Ale"/>
    <x v="59"/>
    <x v="0"/>
    <n v="4"/>
    <x v="3"/>
    <n v="10756"/>
    <x v="679"/>
    <d v="2014-04-10T00:00:00"/>
    <x v="646"/>
    <n v="8"/>
    <x v="3"/>
    <n v="18"/>
    <s v="Carnarvon Tigers"/>
    <n v="312.5"/>
    <n v="51"/>
    <n v="15937.5"/>
    <n v="0.03"/>
    <n v="15459.375"/>
    <n v="30.918749999999999"/>
    <n v="478.125"/>
  </r>
  <r>
    <s v="ERNSH"/>
    <s v="Ernst Handel"/>
    <x v="26"/>
    <x v="9"/>
    <n v="3"/>
    <x v="6"/>
    <n v="10854"/>
    <x v="679"/>
    <d v="2014-03-23T00:00:00"/>
    <x v="623"/>
    <n v="8"/>
    <x v="3"/>
    <n v="13"/>
    <s v="Konbu"/>
    <n v="30"/>
    <n v="92"/>
    <n v="2760"/>
    <n v="-0.03"/>
    <n v="2842.8"/>
    <n v="93.812400000000011"/>
    <n v="-82.800000000000182"/>
  </r>
  <r>
    <s v="ERNSH"/>
    <s v="Ernst Handel"/>
    <x v="26"/>
    <x v="9"/>
    <n v="3"/>
    <x v="6"/>
    <n v="10514"/>
    <x v="680"/>
    <d v="2014-03-25T00:00:00"/>
    <x v="641"/>
    <n v="5"/>
    <x v="4"/>
    <n v="56"/>
    <s v="Gnocchi di nonna Alice"/>
    <n v="190"/>
    <n v="76"/>
    <n v="14440"/>
    <n v="0"/>
    <n v="14440"/>
    <n v="433.2"/>
    <n v="0"/>
  </r>
  <r>
    <s v="HUNGC"/>
    <s v="Hungry Coyote Import Store"/>
    <x v="49"/>
    <x v="0"/>
    <n v="5"/>
    <x v="1"/>
    <n v="10600"/>
    <x v="680"/>
    <d v="2014-04-02T00:00:00"/>
    <x v="631"/>
    <n v="8"/>
    <x v="3"/>
    <n v="73"/>
    <s v="Röd Kaviar"/>
    <n v="75"/>
    <n v="67"/>
    <n v="5025"/>
    <n v="0.01"/>
    <n v="4974.75"/>
    <n v="99.495000000000005"/>
    <n v="50.25"/>
  </r>
  <r>
    <s v="RICSU"/>
    <s v="Richter Supermarkt"/>
    <x v="36"/>
    <x v="12"/>
    <n v="8"/>
    <x v="8"/>
    <n v="10666"/>
    <x v="680"/>
    <d v="2014-04-13T00:00:00"/>
    <x v="646"/>
    <n v="6"/>
    <x v="7"/>
    <n v="29"/>
    <s v="Thüringer Rostbratwurst"/>
    <n v="618.95000000000005"/>
    <n v="3"/>
    <n v="1856.8500000000001"/>
    <n v="0.17"/>
    <n v="1541.1855"/>
    <n v="15.411854999999999"/>
    <n v="315.66450000000009"/>
  </r>
  <r>
    <s v="OTTIK"/>
    <s v="Exotic Products"/>
    <x v="20"/>
    <x v="8"/>
    <n v="6"/>
    <x v="7"/>
    <n v="10833"/>
    <x v="680"/>
    <d v="2014-03-26T00:00:00"/>
    <x v="640"/>
    <n v="7"/>
    <x v="5"/>
    <n v="7"/>
    <s v="Uncle Bob's Organic Dried Pears"/>
    <n v="150"/>
    <n v="57"/>
    <n v="8550"/>
    <n v="0.2"/>
    <n v="6840"/>
    <n v="116.28"/>
    <n v="1710"/>
  </r>
  <r>
    <s v="SAVEA"/>
    <s v="Save-a-lot Markets"/>
    <x v="25"/>
    <x v="0"/>
    <n v="6"/>
    <x v="7"/>
    <n v="10555"/>
    <x v="681"/>
    <d v="2014-04-05T00:00:00"/>
    <x v="647"/>
    <n v="1"/>
    <x v="0"/>
    <n v="24"/>
    <s v="Guaraná Fantástica"/>
    <n v="22.5"/>
    <n v="85"/>
    <n v="1912.5"/>
    <n v="0.17"/>
    <n v="1587.375"/>
    <n v="30.160125000000001"/>
    <n v="325.125"/>
  </r>
  <r>
    <s v="WHITC"/>
    <s v="White Clover Markets"/>
    <x v="0"/>
    <x v="0"/>
    <n v="4"/>
    <x v="3"/>
    <n v="10596"/>
    <x v="681"/>
    <d v="2014-03-25T00:00:00"/>
    <x v="642"/>
    <n v="5"/>
    <x v="4"/>
    <n v="56"/>
    <s v="Gnocchi di nonna Alice"/>
    <n v="190"/>
    <n v="4"/>
    <n v="760"/>
    <n v="0.09"/>
    <n v="691.6"/>
    <n v="6.2244000000000002"/>
    <n v="68.399999999999977"/>
  </r>
  <r>
    <s v="ANTON"/>
    <s v="Antonio Moreno Taquería"/>
    <x v="4"/>
    <x v="3"/>
    <n v="7"/>
    <x v="0"/>
    <n v="10677"/>
    <x v="681"/>
    <d v="2014-04-11T00:00:00"/>
    <x v="648"/>
    <n v="3"/>
    <x v="1"/>
    <n v="26"/>
    <s v="Gumbär Gummibärchen"/>
    <n v="156.15"/>
    <n v="42"/>
    <n v="6558.3"/>
    <n v="0.05"/>
    <n v="6230.3850000000002"/>
    <n v="49.84308"/>
    <n v="327.91499999999996"/>
  </r>
  <r>
    <s v="GOURL"/>
    <s v="Gourmet Lanchonetes"/>
    <x v="55"/>
    <x v="7"/>
    <n v="1"/>
    <x v="2"/>
    <n v="10734"/>
    <x v="681"/>
    <d v="2014-04-05T00:00:00"/>
    <x v="649"/>
    <n v="8"/>
    <x v="3"/>
    <n v="30"/>
    <s v="Nord-Ost Matjeshering"/>
    <n v="129.44999999999999"/>
    <n v="66"/>
    <n v="8543.6999999999989"/>
    <n v="0.17"/>
    <n v="7091.2709999999988"/>
    <n v="99.277793999999986"/>
    <n v="1452.4290000000001"/>
  </r>
  <r>
    <s v="RICSU"/>
    <s v="Richter Supermarkt"/>
    <x v="36"/>
    <x v="12"/>
    <n v="3"/>
    <x v="6"/>
    <n v="10751"/>
    <x v="681"/>
    <d v="2014-04-04T00:00:00"/>
    <x v="644"/>
    <n v="8"/>
    <x v="3"/>
    <n v="73"/>
    <s v="Röd Kaviar"/>
    <n v="75"/>
    <n v="81"/>
    <n v="6075"/>
    <n v="7.0000000000000007E-2"/>
    <n v="5649.75"/>
    <n v="16.949249999999999"/>
    <n v="425.25"/>
  </r>
  <r>
    <s v="LILAS"/>
    <s v="LILA-Supermercado"/>
    <x v="21"/>
    <x v="5"/>
    <n v="1"/>
    <x v="2"/>
    <n v="10780"/>
    <x v="681"/>
    <d v="2014-04-10T00:00:00"/>
    <x v="646"/>
    <n v="1"/>
    <x v="0"/>
    <n v="70"/>
    <s v="Outback Lager"/>
    <n v="75"/>
    <n v="40"/>
    <n v="3000"/>
    <n v="7.0000000000000007E-2"/>
    <n v="2790"/>
    <n v="89.28"/>
    <n v="210"/>
  </r>
  <r>
    <s v="BOLID"/>
    <s v="Bólido Comidas preparadas"/>
    <x v="61"/>
    <x v="17"/>
    <n v="5"/>
    <x v="1"/>
    <n v="10801"/>
    <x v="681"/>
    <d v="2014-04-07T00:00:00"/>
    <x v="645"/>
    <n v="6"/>
    <x v="7"/>
    <n v="17"/>
    <s v="Alice Mutton"/>
    <n v="195"/>
    <n v="25"/>
    <n v="4875"/>
    <n v="0.08"/>
    <n v="4485"/>
    <n v="67.275000000000006"/>
    <n v="390"/>
  </r>
  <r>
    <s v="BONAP"/>
    <s v="Bon app'"/>
    <x v="1"/>
    <x v="1"/>
    <n v="7"/>
    <x v="0"/>
    <n v="10827"/>
    <x v="681"/>
    <d v="2014-04-09T00:00:00"/>
    <x v="644"/>
    <n v="1"/>
    <x v="0"/>
    <n v="39"/>
    <s v="Chartreuse verte"/>
    <n v="90"/>
    <n v="3"/>
    <n v="270"/>
    <n v="0.06"/>
    <n v="253.79999999999998"/>
    <n v="7.1063999999999998"/>
    <n v="16.200000000000017"/>
  </r>
  <r>
    <s v="WILMK"/>
    <s v="Wilman Kala"/>
    <x v="52"/>
    <x v="16"/>
    <n v="3"/>
    <x v="6"/>
    <n v="10879"/>
    <x v="681"/>
    <d v="2014-04-05T00:00:00"/>
    <x v="636"/>
    <n v="2"/>
    <x v="2"/>
    <n v="65"/>
    <s v="Louisiana Fiery Hot Pepper Sauce"/>
    <n v="105.25"/>
    <n v="14"/>
    <n v="1473.5"/>
    <n v="-0.01"/>
    <n v="1488.2349999999999"/>
    <n v="46.135284999999996"/>
    <n v="-14.7349999999999"/>
  </r>
  <r>
    <s v="BSBEV"/>
    <s v="B's Beverages"/>
    <x v="2"/>
    <x v="2"/>
    <n v="3"/>
    <x v="6"/>
    <n v="10484"/>
    <x v="682"/>
    <d v="2014-04-05T00:00:00"/>
    <x v="636"/>
    <n v="7"/>
    <x v="5"/>
    <n v="51"/>
    <s v="Manjimup Dried Apples"/>
    <n v="212"/>
    <n v="94"/>
    <n v="19928"/>
    <n v="0.14000000000000001"/>
    <n v="17138.079999999998"/>
    <n v="239.93311999999997"/>
    <n v="2789.9200000000019"/>
  </r>
  <r>
    <s v="ERNSH"/>
    <s v="Ernst Handel"/>
    <x v="26"/>
    <x v="9"/>
    <n v="7"/>
    <x v="0"/>
    <n v="10776"/>
    <x v="682"/>
    <d v="2014-04-13T00:00:00"/>
    <x v="650"/>
    <n v="7"/>
    <x v="5"/>
    <n v="51"/>
    <s v="Manjimup Dried Apples"/>
    <n v="265"/>
    <n v="82"/>
    <n v="21730"/>
    <n v="0.19"/>
    <n v="17601.300000000003"/>
    <n v="528.0390000000001"/>
    <n v="4128.6999999999971"/>
  </r>
  <r>
    <s v="AROUT"/>
    <s v="Around the Horn"/>
    <x v="2"/>
    <x v="2"/>
    <n v="3"/>
    <x v="6"/>
    <n v="10768"/>
    <x v="683"/>
    <d v="2014-03-31T00:00:00"/>
    <x v="631"/>
    <n v="4"/>
    <x v="6"/>
    <n v="31"/>
    <s v="Gorgonzola Telino"/>
    <n v="62.5"/>
    <n v="11"/>
    <n v="687.5"/>
    <n v="0.17"/>
    <n v="570.625"/>
    <n v="7.9887499999999996"/>
    <n v="116.875"/>
  </r>
  <r>
    <s v="GOURL"/>
    <s v="Gourmet Lanchonetes"/>
    <x v="55"/>
    <x v="7"/>
    <n v="5"/>
    <x v="1"/>
    <n v="10685"/>
    <x v="684"/>
    <d v="2014-04-04T00:00:00"/>
    <x v="649"/>
    <n v="8"/>
    <x v="3"/>
    <n v="41"/>
    <s v="Jack's New England Clam Chowder"/>
    <n v="48.25"/>
    <n v="79"/>
    <n v="3811.75"/>
    <n v="0.03"/>
    <n v="3697.3975"/>
    <n v="92.434937500000004"/>
    <n v="114.35249999999996"/>
  </r>
  <r>
    <s v="WILMK"/>
    <s v="Wilman Kala"/>
    <x v="52"/>
    <x v="16"/>
    <n v="3"/>
    <x v="6"/>
    <n v="10879"/>
    <x v="684"/>
    <d v="2014-03-31T00:00:00"/>
    <x v="633"/>
    <n v="8"/>
    <x v="3"/>
    <n v="40"/>
    <s v="Boston Crab Meat"/>
    <n v="92"/>
    <n v="62"/>
    <n v="5704"/>
    <n v="0.05"/>
    <n v="5418.8"/>
    <n v="43.3504"/>
    <n v="285.19999999999982"/>
  </r>
  <r>
    <s v="FOLKO"/>
    <s v="Folk och fä HB"/>
    <x v="35"/>
    <x v="15"/>
    <n v="7"/>
    <x v="0"/>
    <n v="10902"/>
    <x v="684"/>
    <d v="2014-04-11T00:00:00"/>
    <x v="651"/>
    <n v="3"/>
    <x v="1"/>
    <n v="62"/>
    <s v="Tarte au sucre"/>
    <n v="246.5"/>
    <n v="43"/>
    <n v="10599.5"/>
    <n v="0.13"/>
    <n v="9221.5650000000005"/>
    <n v="27.664694999999998"/>
    <n v="1377.9349999999995"/>
  </r>
  <r>
    <s v="BERGS"/>
    <s v="Berglunds snabbköp"/>
    <x v="31"/>
    <x v="15"/>
    <n v="3"/>
    <x v="6"/>
    <n v="10924"/>
    <x v="685"/>
    <d v="2014-03-30T00:00:00"/>
    <x v="628"/>
    <n v="1"/>
    <x v="0"/>
    <n v="75"/>
    <s v="Rhönbräu Klosterbier"/>
    <n v="38.75"/>
    <n v="93"/>
    <n v="3603.75"/>
    <n v="0.05"/>
    <n v="3423.5625"/>
    <n v="99.283312499999994"/>
    <n v="180.1875"/>
  </r>
  <r>
    <s v="LEHMS"/>
    <s v="El Khartouri SA"/>
    <x v="20"/>
    <x v="8"/>
    <n v="8"/>
    <x v="8"/>
    <n v="10593"/>
    <x v="686"/>
    <d v="2014-04-06T00:00:00"/>
    <x v="652"/>
    <n v="3"/>
    <x v="1"/>
    <n v="20"/>
    <s v="Sir Rodney's Marmalade"/>
    <n v="405"/>
    <n v="12"/>
    <n v="4860"/>
    <n v="-0.03"/>
    <n v="5005.8"/>
    <n v="80.092799999999997"/>
    <n v="-145.80000000000018"/>
  </r>
  <r>
    <s v="DRACD"/>
    <s v="Maroc exotique"/>
    <x v="22"/>
    <x v="8"/>
    <n v="8"/>
    <x v="8"/>
    <n v="10797"/>
    <x v="686"/>
    <d v="2014-04-02T00:00:00"/>
    <x v="636"/>
    <n v="4"/>
    <x v="6"/>
    <n v="11"/>
    <s v="Queso Cabrales"/>
    <n v="105"/>
    <n v="12"/>
    <n v="1260"/>
    <n v="0.12"/>
    <n v="1108.8"/>
    <n v="38.808"/>
    <n v="151.20000000000005"/>
  </r>
  <r>
    <s v="QUEEN"/>
    <s v="Queen Cozinha"/>
    <x v="14"/>
    <x v="7"/>
    <n v="1"/>
    <x v="2"/>
    <n v="10487"/>
    <x v="687"/>
    <d v="2014-04-07T00:00:00"/>
    <x v="652"/>
    <n v="3"/>
    <x v="1"/>
    <n v="26"/>
    <s v="Gumbär Gummibärchen"/>
    <n v="124.5"/>
    <n v="77"/>
    <n v="9586.5"/>
    <n v="-0.02"/>
    <n v="9778.23"/>
    <n v="136.89521999999999"/>
    <n v="-191.72999999999956"/>
  </r>
  <r>
    <s v="FRANK"/>
    <s v="Messaoui Père &amp; Fils"/>
    <x v="15"/>
    <x v="8"/>
    <n v="4"/>
    <x v="3"/>
    <n v="10623"/>
    <x v="687"/>
    <d v="2014-04-14T00:00:00"/>
    <x v="646"/>
    <n v="3"/>
    <x v="1"/>
    <n v="21"/>
    <s v="Sir Rodney's Scones"/>
    <n v="50"/>
    <n v="54"/>
    <n v="2700"/>
    <n v="0.14000000000000001"/>
    <n v="2322"/>
    <n v="76.626000000000005"/>
    <n v="378"/>
  </r>
  <r>
    <s v="BLONP"/>
    <s v="Blondel père et fils"/>
    <x v="40"/>
    <x v="1"/>
    <n v="5"/>
    <x v="1"/>
    <n v="10628"/>
    <x v="687"/>
    <d v="2014-04-01T00:00:00"/>
    <x v="636"/>
    <n v="1"/>
    <x v="0"/>
    <n v="1"/>
    <s v="Chai"/>
    <n v="90"/>
    <n v="12"/>
    <n v="1080"/>
    <n v="0.18"/>
    <n v="885.6"/>
    <n v="12.398399999999999"/>
    <n v="194.39999999999998"/>
  </r>
  <r>
    <s v="SAVEA"/>
    <s v="Save-a-lot Markets"/>
    <x v="25"/>
    <x v="0"/>
    <n v="3"/>
    <x v="6"/>
    <n v="10700"/>
    <x v="687"/>
    <d v="2014-04-16T00:00:00"/>
    <x v="653"/>
    <n v="3"/>
    <x v="1"/>
    <n v="68"/>
    <s v="Scottish Longbreads"/>
    <n v="62.5"/>
    <n v="91"/>
    <n v="5687.5"/>
    <n v="0.06"/>
    <n v="5346.25"/>
    <n v="181.77250000000001"/>
    <n v="341.25"/>
  </r>
  <r>
    <s v="WELLI"/>
    <s v="Wellington Importadora"/>
    <x v="46"/>
    <x v="7"/>
    <n v="5"/>
    <x v="1"/>
    <n v="10935"/>
    <x v="687"/>
    <d v="2014-04-14T00:00:00"/>
    <x v="648"/>
    <n v="1"/>
    <x v="0"/>
    <n v="1"/>
    <s v="Chai"/>
    <n v="90"/>
    <n v="30"/>
    <n v="2700"/>
    <n v="0"/>
    <n v="2700"/>
    <n v="24.3"/>
    <n v="0"/>
  </r>
  <r>
    <s v="QUICK"/>
    <s v="Bensaïd SA"/>
    <x v="27"/>
    <x v="8"/>
    <n v="3"/>
    <x v="6"/>
    <n v="10540"/>
    <x v="688"/>
    <d v="2014-04-04T00:00:00"/>
    <x v="645"/>
    <n v="3"/>
    <x v="1"/>
    <n v="68"/>
    <s v="Scottish Longbreads"/>
    <n v="62.5"/>
    <n v="64"/>
    <n v="4000"/>
    <n v="0.06"/>
    <n v="3760"/>
    <n v="67.680000000000007"/>
    <n v="240"/>
  </r>
  <r>
    <s v="LINOD"/>
    <s v="LINO-Delicateses"/>
    <x v="13"/>
    <x v="5"/>
    <n v="3"/>
    <x v="6"/>
    <n v="10638"/>
    <x v="688"/>
    <d v="2014-04-18T00:00:00"/>
    <x v="654"/>
    <n v="2"/>
    <x v="2"/>
    <n v="65"/>
    <s v="Louisiana Fiery Hot Pepper Sauce"/>
    <n v="105.25"/>
    <n v="64"/>
    <n v="6736"/>
    <n v="0.19"/>
    <n v="5456.1600000000008"/>
    <n v="21.824640000000002"/>
    <n v="1279.8399999999992"/>
  </r>
  <r>
    <s v="CHOPS"/>
    <s v="Chop-suey Chinese"/>
    <x v="28"/>
    <x v="12"/>
    <n v="7"/>
    <x v="0"/>
    <n v="10746"/>
    <x v="688"/>
    <d v="2014-04-01T00:00:00"/>
    <x v="632"/>
    <n v="3"/>
    <x v="1"/>
    <n v="62"/>
    <s v="Tarte au sucre"/>
    <n v="246.5"/>
    <n v="2"/>
    <n v="493"/>
    <n v="-0.02"/>
    <n v="502.86"/>
    <n v="1.0057199999999999"/>
    <n v="-9.8600000000000136"/>
  </r>
  <r>
    <s v="HILAA"/>
    <s v="HILARIÓN-Abastos"/>
    <x v="6"/>
    <x v="5"/>
    <n v="4"/>
    <x v="3"/>
    <n v="10476"/>
    <x v="689"/>
    <d v="2014-04-18T00:00:00"/>
    <x v="655"/>
    <n v="6"/>
    <x v="7"/>
    <n v="55"/>
    <s v="Pâté chinois"/>
    <n v="96"/>
    <n v="52"/>
    <n v="4992"/>
    <n v="0.05"/>
    <n v="4742.3999999999996"/>
    <n v="80.620799999999988"/>
    <n v="249.60000000000036"/>
  </r>
  <r>
    <s v="BONAP"/>
    <s v="Bon app'"/>
    <x v="1"/>
    <x v="1"/>
    <n v="5"/>
    <x v="1"/>
    <n v="10511"/>
    <x v="689"/>
    <d v="2014-04-02T00:00:00"/>
    <x v="656"/>
    <n v="2"/>
    <x v="2"/>
    <n v="8"/>
    <s v="Northwoods Cranberry Sauce"/>
    <n v="200"/>
    <n v="95"/>
    <n v="19000"/>
    <n v="0.14000000000000001"/>
    <n v="16340"/>
    <n v="457.52"/>
    <n v="2660"/>
  </r>
  <r>
    <s v="SAVEA"/>
    <s v="Save-a-lot Markets"/>
    <x v="25"/>
    <x v="0"/>
    <n v="1"/>
    <x v="2"/>
    <n v="10657"/>
    <x v="689"/>
    <d v="2014-04-14T00:00:00"/>
    <x v="653"/>
    <n v="5"/>
    <x v="4"/>
    <n v="56"/>
    <s v="Gnocchi di nonna Alice"/>
    <n v="190"/>
    <n v="75"/>
    <n v="14250"/>
    <n v="0.09"/>
    <n v="12967.5"/>
    <n v="181.54499999999999"/>
    <n v="1282.5"/>
  </r>
  <r>
    <s v="QUICK"/>
    <s v="Bensaïd SA"/>
    <x v="27"/>
    <x v="8"/>
    <n v="5"/>
    <x v="1"/>
    <n v="10658"/>
    <x v="689"/>
    <d v="2014-04-20T00:00:00"/>
    <x v="655"/>
    <n v="4"/>
    <x v="6"/>
    <n v="60"/>
    <s v="Camembert Pierrot"/>
    <n v="170"/>
    <n v="46"/>
    <n v="7820"/>
    <n v="-0.03"/>
    <n v="8054.6"/>
    <n v="112.76440000000001"/>
    <n v="-234.60000000000036"/>
  </r>
  <r>
    <s v="ERNSH"/>
    <s v="Ernst Handel"/>
    <x v="26"/>
    <x v="9"/>
    <n v="7"/>
    <x v="0"/>
    <n v="10773"/>
    <x v="689"/>
    <d v="2014-04-06T00:00:00"/>
    <x v="649"/>
    <n v="6"/>
    <x v="7"/>
    <n v="17"/>
    <s v="Alice Mutton"/>
    <n v="195"/>
    <n v="98"/>
    <n v="19110"/>
    <n v="0.18"/>
    <n v="15670.2"/>
    <n v="282.06360000000001"/>
    <n v="3439.7999999999993"/>
  </r>
  <r>
    <s v="BONAP"/>
    <s v="Bon app'"/>
    <x v="1"/>
    <x v="1"/>
    <n v="8"/>
    <x v="8"/>
    <n v="10876"/>
    <x v="689"/>
    <d v="2014-04-08T00:00:00"/>
    <x v="649"/>
    <n v="8"/>
    <x v="3"/>
    <n v="46"/>
    <s v="Spegesild"/>
    <n v="60"/>
    <n v="31"/>
    <n v="1860"/>
    <n v="0.01"/>
    <n v="1841.4"/>
    <n v="57.083400000000005"/>
    <n v="18.599999999999909"/>
  </r>
  <r>
    <s v="LEHMS"/>
    <s v="El Khartouri SA"/>
    <x v="20"/>
    <x v="8"/>
    <n v="5"/>
    <x v="1"/>
    <n v="10522"/>
    <x v="690"/>
    <d v="2014-04-13T00:00:00"/>
    <x v="653"/>
    <n v="8"/>
    <x v="3"/>
    <n v="40"/>
    <s v="Boston Crab Meat"/>
    <n v="92"/>
    <n v="18"/>
    <n v="1656"/>
    <n v="0.01"/>
    <n v="1639.44"/>
    <n v="14.754960000000001"/>
    <n v="16.559999999999945"/>
  </r>
  <r>
    <s v="DUMON"/>
    <s v="Du monde entier"/>
    <x v="50"/>
    <x v="1"/>
    <n v="8"/>
    <x v="8"/>
    <n v="10609"/>
    <x v="690"/>
    <d v="2014-04-12T00:00:00"/>
    <x v="649"/>
    <n v="1"/>
    <x v="0"/>
    <n v="1"/>
    <s v="Chai"/>
    <n v="90"/>
    <n v="11"/>
    <n v="990"/>
    <n v="0.02"/>
    <n v="970.19999999999993"/>
    <n v="6.7913999999999994"/>
    <n v="19.800000000000068"/>
  </r>
  <r>
    <s v="BERGS"/>
    <s v="Berglunds snabbköp"/>
    <x v="31"/>
    <x v="15"/>
    <n v="7"/>
    <x v="0"/>
    <n v="10689"/>
    <x v="690"/>
    <d v="2014-04-09T00:00:00"/>
    <x v="652"/>
    <n v="1"/>
    <x v="0"/>
    <n v="1"/>
    <s v="Chai"/>
    <n v="90"/>
    <n v="49"/>
    <n v="4410"/>
    <n v="0.18"/>
    <n v="3616.2000000000003"/>
    <n v="122.9508"/>
    <n v="793.79999999999973"/>
  </r>
  <r>
    <s v="LEHMS"/>
    <s v="El Khartouri SA"/>
    <x v="20"/>
    <x v="8"/>
    <n v="5"/>
    <x v="1"/>
    <n v="10522"/>
    <x v="691"/>
    <d v="2014-04-12T00:00:00"/>
    <x v="651"/>
    <n v="1"/>
    <x v="0"/>
    <n v="1"/>
    <s v="Chai"/>
    <n v="90"/>
    <n v="20"/>
    <n v="1800"/>
    <n v="0.15"/>
    <n v="1530"/>
    <n v="42.84"/>
    <n v="270"/>
  </r>
  <r>
    <s v="WILMK"/>
    <s v="Wilman Kala"/>
    <x v="52"/>
    <x v="16"/>
    <n v="1"/>
    <x v="2"/>
    <n v="10673"/>
    <x v="691"/>
    <d v="2014-04-08T00:00:00"/>
    <x v="644"/>
    <n v="1"/>
    <x v="0"/>
    <n v="43"/>
    <s v="Ipoh Coffee"/>
    <n v="230"/>
    <n v="65"/>
    <n v="14950"/>
    <n v="0.03"/>
    <n v="14501.5"/>
    <n v="14.5015"/>
    <n v="448.5"/>
  </r>
  <r>
    <s v="BERGS"/>
    <s v="Berglunds snabbköp"/>
    <x v="31"/>
    <x v="15"/>
    <n v="9"/>
    <x v="4"/>
    <n v="10866"/>
    <x v="691"/>
    <d v="2014-04-10T00:00:00"/>
    <x v="644"/>
    <n v="8"/>
    <x v="3"/>
    <n v="30"/>
    <s v="Nord-Ost Matjeshering"/>
    <n v="129.44999999999999"/>
    <n v="13"/>
    <n v="1682.85"/>
    <n v="0.04"/>
    <n v="1615.5359999999998"/>
    <n v="50.081615999999997"/>
    <n v="67.314000000000078"/>
  </r>
  <r>
    <s v="LAUGB"/>
    <s v="Laughing Bacchus Wine Cellars"/>
    <x v="19"/>
    <x v="10"/>
    <n v="3"/>
    <x v="6"/>
    <n v="10495"/>
    <x v="692"/>
    <d v="2014-04-10T00:00:00"/>
    <x v="649"/>
    <n v="2"/>
    <x v="2"/>
    <n v="77"/>
    <s v="Original Frankfurter grüne Soße"/>
    <n v="52"/>
    <n v="13"/>
    <n v="676"/>
    <n v="0.19"/>
    <n v="547.56000000000006"/>
    <n v="14.784120000000001"/>
    <n v="128.43999999999994"/>
  </r>
  <r>
    <s v="FURIB"/>
    <s v="Furia Bacalhau e Frutos do Mar"/>
    <x v="7"/>
    <x v="6"/>
    <n v="5"/>
    <x v="1"/>
    <n v="10551"/>
    <x v="692"/>
    <d v="2014-04-11T00:00:00"/>
    <x v="651"/>
    <n v="1"/>
    <x v="0"/>
    <n v="35"/>
    <s v="Steeleye Stout"/>
    <n v="90"/>
    <n v="20"/>
    <n v="1800"/>
    <n v="0.04"/>
    <n v="1728"/>
    <n v="10.368"/>
    <n v="72"/>
  </r>
  <r>
    <s v="ISLAT"/>
    <s v="Island Trading"/>
    <x v="3"/>
    <x v="2"/>
    <n v="5"/>
    <x v="1"/>
    <n v="10621"/>
    <x v="692"/>
    <d v="2014-04-17T00:00:00"/>
    <x v="655"/>
    <n v="3"/>
    <x v="1"/>
    <n v="19"/>
    <s v="Teatime Chocolate Biscuits"/>
    <n v="46"/>
    <n v="64"/>
    <n v="2944"/>
    <n v="0.13"/>
    <n v="2561.2800000000002"/>
    <n v="89.644800000000004"/>
    <n v="382.7199999999998"/>
  </r>
  <r>
    <s v="MEREP"/>
    <s v="Mère Paillarde"/>
    <x v="24"/>
    <x v="10"/>
    <n v="7"/>
    <x v="0"/>
    <n v="10618"/>
    <x v="693"/>
    <d v="2014-04-21T00:00:00"/>
    <x v="657"/>
    <n v="2"/>
    <x v="2"/>
    <n v="6"/>
    <s v="Grandma's Boysenberry Spread"/>
    <n v="125"/>
    <n v="39"/>
    <n v="4875"/>
    <n v="0.15"/>
    <n v="4143.75"/>
    <n v="41.4375"/>
    <n v="731.25"/>
  </r>
  <r>
    <s v="TRADH"/>
    <s v="Tradição Hipermercados"/>
    <x v="14"/>
    <x v="7"/>
    <n v="5"/>
    <x v="1"/>
    <n v="10830"/>
    <x v="693"/>
    <d v="2014-04-10T00:00:00"/>
    <x v="658"/>
    <n v="2"/>
    <x v="2"/>
    <n v="6"/>
    <s v="Grandma's Boysenberry Spread"/>
    <n v="125"/>
    <n v="31"/>
    <n v="3875"/>
    <n v="0.09"/>
    <n v="3526.25"/>
    <n v="21.157499999999999"/>
    <n v="348.75"/>
  </r>
  <r>
    <s v="BONAP"/>
    <s v="Bon app'"/>
    <x v="1"/>
    <x v="1"/>
    <n v="2"/>
    <x v="5"/>
    <n v="10871"/>
    <x v="693"/>
    <d v="2014-04-24T00:00:00"/>
    <x v="659"/>
    <n v="2"/>
    <x v="2"/>
    <n v="6"/>
    <s v="Grandma's Boysenberry Spread"/>
    <n v="125"/>
    <n v="85"/>
    <n v="10625"/>
    <n v="7.0000000000000007E-2"/>
    <n v="9881.25"/>
    <n v="118.575"/>
    <n v="743.75"/>
  </r>
  <r>
    <s v="VAFFE"/>
    <s v="Vaffeljernet"/>
    <x v="47"/>
    <x v="18"/>
    <n v="7"/>
    <x v="0"/>
    <n v="10591"/>
    <x v="694"/>
    <d v="2014-04-18T00:00:00"/>
    <x v="660"/>
    <n v="6"/>
    <x v="7"/>
    <n v="54"/>
    <s v="Tourtière"/>
    <n v="37.25"/>
    <n v="17"/>
    <n v="633.25"/>
    <n v="0.12"/>
    <n v="557.26"/>
    <n v="11.702459999999999"/>
    <n v="75.990000000000009"/>
  </r>
  <r>
    <s v="ANATR"/>
    <s v="Ana Trujillo Emparedados y helados"/>
    <x v="4"/>
    <x v="3"/>
    <n v="3"/>
    <x v="6"/>
    <n v="10625"/>
    <x v="694"/>
    <d v="2014-04-24T00:00:00"/>
    <x v="659"/>
    <n v="4"/>
    <x v="6"/>
    <n v="60"/>
    <s v="Camembert Pierrot"/>
    <n v="170"/>
    <n v="73"/>
    <n v="12410"/>
    <n v="0.06"/>
    <n v="11665.4"/>
    <n v="116.654"/>
    <n v="744.60000000000036"/>
  </r>
  <r>
    <s v="QUICK"/>
    <s v="Bensaïd SA"/>
    <x v="27"/>
    <x v="8"/>
    <n v="4"/>
    <x v="3"/>
    <n v="10845"/>
    <x v="694"/>
    <d v="2014-04-14T00:00:00"/>
    <x v="653"/>
    <n v="5"/>
    <x v="4"/>
    <n v="42"/>
    <s v="Singaporean Hokkien Fried Mee"/>
    <n v="70"/>
    <n v="95"/>
    <n v="6650"/>
    <n v="0.2"/>
    <n v="5320"/>
    <n v="148.96"/>
    <n v="1330"/>
  </r>
  <r>
    <s v="QUEEN"/>
    <s v="Queen Cozinha"/>
    <x v="14"/>
    <x v="7"/>
    <n v="5"/>
    <x v="1"/>
    <n v="10728"/>
    <x v="695"/>
    <d v="2014-04-25T00:00:00"/>
    <x v="661"/>
    <n v="8"/>
    <x v="3"/>
    <n v="40"/>
    <s v="Boston Crab Meat"/>
    <n v="92"/>
    <n v="69"/>
    <n v="6348"/>
    <n v="0.19"/>
    <n v="5141.88"/>
    <n v="82.270080000000007"/>
    <n v="1206.1199999999999"/>
  </r>
  <r>
    <s v="GOURL"/>
    <s v="Gourmet Lanchonetes"/>
    <x v="55"/>
    <x v="7"/>
    <n v="6"/>
    <x v="7"/>
    <n v="10790"/>
    <x v="695"/>
    <d v="2014-04-24T00:00:00"/>
    <x v="662"/>
    <n v="5"/>
    <x v="4"/>
    <n v="56"/>
    <s v="Gnocchi di nonna Alice"/>
    <n v="190"/>
    <n v="23"/>
    <n v="4370"/>
    <n v="7.0000000000000007E-2"/>
    <n v="4064.1"/>
    <n v="125.9871"/>
    <n v="305.90000000000009"/>
  </r>
  <r>
    <s v="LILAS"/>
    <s v="LILA-Supermercado"/>
    <x v="21"/>
    <x v="5"/>
    <n v="9"/>
    <x v="4"/>
    <n v="10823"/>
    <x v="695"/>
    <d v="2014-04-24T00:00:00"/>
    <x v="661"/>
    <n v="4"/>
    <x v="6"/>
    <n v="11"/>
    <s v="Queso Cabrales"/>
    <n v="105"/>
    <n v="37"/>
    <n v="3885"/>
    <n v="0.12"/>
    <n v="3418.8"/>
    <n v="95.726400000000012"/>
    <n v="466.19999999999982"/>
  </r>
  <r>
    <s v="LEHMS"/>
    <s v="El Khartouri SA"/>
    <x v="20"/>
    <x v="8"/>
    <n v="5"/>
    <x v="1"/>
    <n v="10522"/>
    <x v="696"/>
    <d v="2014-04-28T00:00:00"/>
    <x v="661"/>
    <n v="8"/>
    <x v="3"/>
    <n v="30"/>
    <s v="Nord-Ost Matjeshering"/>
    <n v="129.44999999999999"/>
    <n v="64"/>
    <n v="8284.7999999999993"/>
    <n v="-0.02"/>
    <n v="8450.4959999999992"/>
    <n v="0"/>
    <n v="-165.69599999999991"/>
  </r>
  <r>
    <s v="BONAP"/>
    <s v="Bon app'"/>
    <x v="1"/>
    <x v="1"/>
    <n v="5"/>
    <x v="1"/>
    <n v="10755"/>
    <x v="696"/>
    <d v="2014-04-20T00:00:00"/>
    <x v="657"/>
    <n v="5"/>
    <x v="4"/>
    <n v="56"/>
    <s v="Gnocchi di nonna Alice"/>
    <n v="190"/>
    <n v="25"/>
    <n v="4750"/>
    <n v="0.05"/>
    <n v="4512.5"/>
    <n v="27.074999999999999"/>
    <n v="237.5"/>
  </r>
  <r>
    <s v="SAVEA"/>
    <s v="Save-a-lot Markets"/>
    <x v="25"/>
    <x v="0"/>
    <n v="6"/>
    <x v="7"/>
    <n v="10757"/>
    <x v="696"/>
    <d v="2014-04-16T00:00:00"/>
    <x v="655"/>
    <n v="3"/>
    <x v="1"/>
    <n v="62"/>
    <s v="Tarte au sucre"/>
    <n v="246.5"/>
    <n v="69"/>
    <n v="17008.5"/>
    <n v="0.06"/>
    <n v="15987.99"/>
    <n v="511.61568"/>
    <n v="1020.5100000000002"/>
  </r>
  <r>
    <s v="AROUT"/>
    <s v="Around the Horn"/>
    <x v="2"/>
    <x v="2"/>
    <n v="7"/>
    <x v="0"/>
    <n v="10558"/>
    <x v="697"/>
    <d v="2014-04-10T00:00:00"/>
    <x v="644"/>
    <n v="8"/>
    <x v="3"/>
    <n v="73"/>
    <s v="Röd Kaviar"/>
    <n v="75"/>
    <n v="57"/>
    <n v="4275"/>
    <n v="0.2"/>
    <n v="3420"/>
    <n v="30.78"/>
    <n v="855"/>
  </r>
  <r>
    <s v="SAVEA"/>
    <s v="Save-a-lot Markets"/>
    <x v="25"/>
    <x v="0"/>
    <n v="4"/>
    <x v="3"/>
    <n v="10722"/>
    <x v="697"/>
    <d v="2014-04-13T00:00:00"/>
    <x v="648"/>
    <n v="1"/>
    <x v="0"/>
    <n v="2"/>
    <s v="Chang"/>
    <n v="95"/>
    <n v="16"/>
    <n v="1520"/>
    <n v="-0.02"/>
    <n v="1550.4"/>
    <n v="34.108800000000002"/>
    <n v="-30.400000000000091"/>
  </r>
  <r>
    <s v="TRAIH"/>
    <s v="Trail's Head Gourmet Provisioners"/>
    <x v="43"/>
    <x v="0"/>
    <n v="6"/>
    <x v="7"/>
    <n v="10822"/>
    <x v="697"/>
    <d v="2014-04-24T00:00:00"/>
    <x v="663"/>
    <n v="1"/>
    <x v="0"/>
    <n v="70"/>
    <s v="Outback Lager"/>
    <n v="75"/>
    <n v="86"/>
    <n v="6450"/>
    <n v="-0.02"/>
    <n v="6579"/>
    <n v="125.001"/>
    <n v="-129"/>
  </r>
  <r>
    <s v="SAVEA"/>
    <s v="Save-a-lot Markets"/>
    <x v="25"/>
    <x v="0"/>
    <n v="4"/>
    <x v="3"/>
    <n v="10722"/>
    <x v="698"/>
    <d v="2014-04-22T00:00:00"/>
    <x v="657"/>
    <n v="4"/>
    <x v="6"/>
    <n v="31"/>
    <s v="Gorgonzola Telino"/>
    <n v="62.5"/>
    <n v="91"/>
    <n v="5687.5"/>
    <n v="0.04"/>
    <n v="5460"/>
    <n v="43.68"/>
    <n v="227.5"/>
  </r>
  <r>
    <s v="WARTH"/>
    <s v="Wartian Herkku"/>
    <x v="32"/>
    <x v="16"/>
    <n v="1"/>
    <x v="2"/>
    <n v="10583"/>
    <x v="699"/>
    <d v="2014-04-23T00:00:00"/>
    <x v="657"/>
    <n v="4"/>
    <x v="6"/>
    <n v="60"/>
    <s v="Camembert Pierrot"/>
    <n v="170"/>
    <n v="91"/>
    <n v="15470"/>
    <n v="0.16"/>
    <n v="12994.8"/>
    <n v="181.92719999999997"/>
    <n v="2475.2000000000007"/>
  </r>
  <r>
    <s v="HUNGO"/>
    <s v="Hungry Owl All-Night Grocers"/>
    <x v="23"/>
    <x v="11"/>
    <n v="2"/>
    <x v="5"/>
    <n v="10646"/>
    <x v="699"/>
    <d v="2014-04-18T00:00:00"/>
    <x v="654"/>
    <n v="8"/>
    <x v="3"/>
    <n v="10"/>
    <s v="Ikura"/>
    <n v="155"/>
    <n v="50"/>
    <n v="7750"/>
    <n v="0.15"/>
    <n v="6587.5"/>
    <n v="191.03749999999999"/>
    <n v="1162.5"/>
  </r>
  <r>
    <s v="TRAIH"/>
    <s v="Trail's Head Gourmet Provisioners"/>
    <x v="43"/>
    <x v="0"/>
    <n v="5"/>
    <x v="1"/>
    <n v="10574"/>
    <x v="700"/>
    <d v="2014-04-28T00:00:00"/>
    <x v="662"/>
    <n v="3"/>
    <x v="1"/>
    <n v="62"/>
    <s v="Tarte au sucre"/>
    <n v="246.5"/>
    <n v="44"/>
    <n v="10846"/>
    <n v="0.05"/>
    <n v="10303.699999999999"/>
    <n v="185.46659999999997"/>
    <n v="542.30000000000109"/>
  </r>
  <r>
    <s v="SUPRD"/>
    <s v="Suprêmes délices"/>
    <x v="5"/>
    <x v="4"/>
    <n v="5"/>
    <x v="1"/>
    <n v="10767"/>
    <x v="700"/>
    <d v="2014-04-24T00:00:00"/>
    <x v="659"/>
    <n v="5"/>
    <x v="4"/>
    <n v="42"/>
    <s v="Singaporean Hokkien Fried Mee"/>
    <n v="70"/>
    <n v="48"/>
    <n v="3360"/>
    <n v="0.08"/>
    <n v="3091.2000000000003"/>
    <n v="98.918400000000005"/>
    <n v="268.79999999999973"/>
  </r>
  <r>
    <s v="SEVES"/>
    <s v="Seven Seas Imports"/>
    <x v="2"/>
    <x v="2"/>
    <n v="6"/>
    <x v="7"/>
    <n v="10804"/>
    <x v="700"/>
    <d v="2014-04-25T00:00:00"/>
    <x v="659"/>
    <n v="7"/>
    <x v="5"/>
    <n v="28"/>
    <s v="Rössle Sauerkraut"/>
    <n v="228"/>
    <n v="99"/>
    <n v="22572"/>
    <n v="0.17"/>
    <n v="18734.759999999998"/>
    <n v="449.63423999999998"/>
    <n v="3837.2400000000016"/>
  </r>
  <r>
    <s v="BLONP"/>
    <s v="Blondel père et fils"/>
    <x v="40"/>
    <x v="1"/>
    <n v="6"/>
    <x v="7"/>
    <n v="10826"/>
    <x v="700"/>
    <d v="2014-04-29T00:00:00"/>
    <x v="664"/>
    <n v="5"/>
    <x v="4"/>
    <n v="57"/>
    <s v="Ravioli Angelo"/>
    <n v="97.5"/>
    <n v="25"/>
    <n v="2437.5"/>
    <n v="0.1"/>
    <n v="2193.75"/>
    <n v="48.262500000000003"/>
    <n v="243.75"/>
  </r>
  <r>
    <s v="QUEEN"/>
    <s v="Queen Cozinha"/>
    <x v="14"/>
    <x v="7"/>
    <n v="8"/>
    <x v="8"/>
    <n v="10868"/>
    <x v="700"/>
    <d v="2014-04-22T00:00:00"/>
    <x v="663"/>
    <n v="1"/>
    <x v="0"/>
    <n v="35"/>
    <s v="Steeleye Stout"/>
    <n v="90"/>
    <n v="5"/>
    <n v="450"/>
    <n v="0.11"/>
    <n v="400.5"/>
    <n v="7.6094999999999997"/>
    <n v="49.5"/>
  </r>
  <r>
    <s v="OTTIK"/>
    <s v="Exotic Products"/>
    <x v="20"/>
    <x v="8"/>
    <n v="5"/>
    <x v="1"/>
    <n v="10580"/>
    <x v="701"/>
    <d v="2014-04-14T00:00:00"/>
    <x v="654"/>
    <n v="2"/>
    <x v="2"/>
    <n v="65"/>
    <s v="Louisiana Fiery Hot Pepper Sauce"/>
    <n v="105.25"/>
    <n v="72"/>
    <n v="7578"/>
    <n v="-0.02"/>
    <n v="7729.56"/>
    <n v="77.295600000000007"/>
    <n v="-151.5600000000004"/>
  </r>
  <r>
    <s v="WANDK"/>
    <s v="Spécialités du Maroc"/>
    <x v="20"/>
    <x v="8"/>
    <n v="7"/>
    <x v="0"/>
    <n v="10668"/>
    <x v="701"/>
    <d v="2014-04-17T00:00:00"/>
    <x v="665"/>
    <n v="5"/>
    <x v="4"/>
    <n v="64"/>
    <s v="Wimmers gute Semmelknödel"/>
    <n v="166.25"/>
    <n v="70"/>
    <n v="11637.5"/>
    <n v="0.18"/>
    <n v="9542.75"/>
    <n v="200.39775"/>
    <n v="2094.75"/>
  </r>
  <r>
    <s v="ANTON"/>
    <s v="Antonio Moreno Taquería"/>
    <x v="4"/>
    <x v="3"/>
    <n v="3"/>
    <x v="6"/>
    <n v="10856"/>
    <x v="701"/>
    <d v="2014-04-16T00:00:00"/>
    <x v="654"/>
    <n v="1"/>
    <x v="0"/>
    <n v="2"/>
    <s v="Chang"/>
    <n v="95"/>
    <n v="63"/>
    <n v="5985"/>
    <n v="0.15"/>
    <n v="5087.25"/>
    <n v="61.046999999999997"/>
    <n v="897.75"/>
  </r>
  <r>
    <s v="SUPRD"/>
    <s v="Suprêmes délices"/>
    <x v="5"/>
    <x v="4"/>
    <n v="6"/>
    <x v="7"/>
    <n v="10885"/>
    <x v="701"/>
    <d v="2014-04-22T00:00:00"/>
    <x v="657"/>
    <n v="1"/>
    <x v="0"/>
    <n v="24"/>
    <s v="Guaraná Fantástica"/>
    <n v="22.5"/>
    <n v="83"/>
    <n v="1867.5"/>
    <n v="0.1"/>
    <n v="1680.75"/>
    <n v="26.891999999999999"/>
    <n v="186.75"/>
  </r>
  <r>
    <s v="FAMIA"/>
    <s v="Familia Arquibaldo"/>
    <x v="14"/>
    <x v="7"/>
    <n v="8"/>
    <x v="8"/>
    <n v="10512"/>
    <x v="702"/>
    <d v="2014-04-17T00:00:00"/>
    <x v="666"/>
    <n v="1"/>
    <x v="0"/>
    <n v="24"/>
    <s v="Guaraná Fantástica"/>
    <n v="22.5"/>
    <n v="6"/>
    <n v="135"/>
    <n v="0.11"/>
    <n v="120.15"/>
    <n v="1.2015"/>
    <n v="14.849999999999994"/>
  </r>
  <r>
    <s v="PICCO"/>
    <s v="Piccolo und mehr"/>
    <x v="16"/>
    <x v="9"/>
    <n v="3"/>
    <x v="6"/>
    <n v="10530"/>
    <x v="702"/>
    <d v="2014-04-20T00:00:00"/>
    <x v="665"/>
    <n v="1"/>
    <x v="0"/>
    <n v="76"/>
    <s v="Lakkalikööri"/>
    <n v="90"/>
    <n v="50"/>
    <n v="4500"/>
    <n v="0.03"/>
    <n v="4365"/>
    <n v="26.19"/>
    <n v="135"/>
  </r>
  <r>
    <s v="CACTU"/>
    <s v="Cactus Comidas para llevar"/>
    <x v="30"/>
    <x v="14"/>
    <n v="4"/>
    <x v="3"/>
    <n v="10521"/>
    <x v="703"/>
    <d v="2014-05-04T00:00:00"/>
    <x v="667"/>
    <n v="3"/>
    <x v="1"/>
    <n v="68"/>
    <s v="Scottish Longbreads"/>
    <n v="62.5"/>
    <n v="4"/>
    <n v="250"/>
    <n v="0.16"/>
    <n v="210"/>
    <n v="0.21"/>
    <n v="40"/>
  </r>
  <r>
    <s v="MEREP"/>
    <s v="Mère Paillarde"/>
    <x v="24"/>
    <x v="10"/>
    <n v="7"/>
    <x v="0"/>
    <n v="10618"/>
    <x v="703"/>
    <d v="2014-04-25T00:00:00"/>
    <x v="668"/>
    <n v="5"/>
    <x v="4"/>
    <n v="56"/>
    <s v="Gnocchi di nonna Alice"/>
    <n v="190"/>
    <n v="84"/>
    <n v="15960"/>
    <n v="0.04"/>
    <n v="15321.599999999999"/>
    <n v="61.286399999999993"/>
    <n v="638.40000000000146"/>
  </r>
  <r>
    <s v="QUICK"/>
    <s v="Bensaïd SA"/>
    <x v="27"/>
    <x v="8"/>
    <n v="2"/>
    <x v="5"/>
    <n v="10745"/>
    <x v="703"/>
    <d v="2014-04-20T00:00:00"/>
    <x v="669"/>
    <n v="4"/>
    <x v="6"/>
    <n v="72"/>
    <s v="Mozzarella di Giovanni"/>
    <n v="174"/>
    <n v="56"/>
    <n v="9744"/>
    <n v="-0.01"/>
    <n v="9841.44"/>
    <n v="275.56031999999999"/>
    <n v="-97.440000000000509"/>
  </r>
  <r>
    <s v="GODOS"/>
    <s v="Godos Cocina Típica"/>
    <x v="38"/>
    <x v="17"/>
    <n v="9"/>
    <x v="4"/>
    <n v="10872"/>
    <x v="703"/>
    <d v="2014-04-20T00:00:00"/>
    <x v="650"/>
    <n v="6"/>
    <x v="7"/>
    <n v="55"/>
    <s v="Pâté chinois"/>
    <n v="120"/>
    <n v="64"/>
    <n v="7680"/>
    <n v="-0.03"/>
    <n v="7910.4000000000005"/>
    <n v="253.13280000000003"/>
    <n v="-230.40000000000055"/>
  </r>
  <r>
    <s v="SAVEA"/>
    <s v="Save-a-lot Markets"/>
    <x v="25"/>
    <x v="0"/>
    <n v="7"/>
    <x v="0"/>
    <n v="10894"/>
    <x v="703"/>
    <d v="2014-05-02T00:00:00"/>
    <x v="664"/>
    <n v="8"/>
    <x v="3"/>
    <n v="13"/>
    <s v="Konbu"/>
    <n v="30"/>
    <n v="42"/>
    <n v="1260"/>
    <n v="-0.02"/>
    <n v="1285.2"/>
    <n v="3.8556000000000004"/>
    <n v="-25.200000000000045"/>
  </r>
  <r>
    <s v="TRADH"/>
    <s v="Tradição Hipermercados"/>
    <x v="14"/>
    <x v="7"/>
    <n v="8"/>
    <x v="8"/>
    <n v="10496"/>
    <x v="704"/>
    <d v="2014-04-23T00:00:00"/>
    <x v="661"/>
    <n v="4"/>
    <x v="6"/>
    <n v="31"/>
    <s v="Gorgonzola Telino"/>
    <n v="50"/>
    <n v="64"/>
    <n v="3200"/>
    <n v="0.01"/>
    <n v="3168"/>
    <n v="98.207999999999998"/>
    <n v="32"/>
  </r>
  <r>
    <s v="RICAR"/>
    <s v="Ricardo Adocicados"/>
    <x v="11"/>
    <x v="7"/>
    <n v="1"/>
    <x v="2"/>
    <n v="10563"/>
    <x v="704"/>
    <d v="2014-04-21T00:00:00"/>
    <x v="670"/>
    <n v="8"/>
    <x v="3"/>
    <n v="36"/>
    <s v="Inlagd Sill"/>
    <n v="95"/>
    <n v="6"/>
    <n v="570"/>
    <n v="0.04"/>
    <n v="547.19999999999993"/>
    <n v="1.6415999999999999"/>
    <n v="22.800000000000068"/>
  </r>
  <r>
    <s v="GODOS"/>
    <s v="Godos Cocina Típica"/>
    <x v="38"/>
    <x v="17"/>
    <n v="5"/>
    <x v="1"/>
    <n v="10629"/>
    <x v="704"/>
    <d v="2014-05-06T00:00:00"/>
    <x v="671"/>
    <n v="5"/>
    <x v="4"/>
    <n v="64"/>
    <s v="Wimmers gute Semmelknödel"/>
    <n v="166.25"/>
    <n v="16"/>
    <n v="2660"/>
    <n v="0"/>
    <n v="2660"/>
    <n v="10.64"/>
    <n v="0"/>
  </r>
  <r>
    <s v="SAVEA"/>
    <s v="Save-a-lot Markets"/>
    <x v="25"/>
    <x v="0"/>
    <n v="3"/>
    <x v="6"/>
    <n v="10748"/>
    <x v="704"/>
    <d v="2014-05-04T00:00:00"/>
    <x v="672"/>
    <n v="8"/>
    <x v="3"/>
    <n v="40"/>
    <s v="Boston Crab Meat"/>
    <n v="92"/>
    <n v="87"/>
    <n v="8004"/>
    <n v="-0.01"/>
    <n v="8084.04"/>
    <n v="185.93292000000002"/>
    <n v="-80.039999999999964"/>
  </r>
  <r>
    <s v="LAUGB"/>
    <s v="Laughing Bacchus Wine Cellars"/>
    <x v="19"/>
    <x v="10"/>
    <n v="1"/>
    <x v="2"/>
    <n v="10810"/>
    <x v="704"/>
    <d v="2014-04-29T00:00:00"/>
    <x v="663"/>
    <n v="1"/>
    <x v="0"/>
    <n v="70"/>
    <s v="Outback Lager"/>
    <n v="75"/>
    <n v="34"/>
    <n v="2550"/>
    <n v="0.19"/>
    <n v="2065.5"/>
    <n v="64.030500000000004"/>
    <n v="484.5"/>
  </r>
  <r>
    <s v="BSBEV"/>
    <s v="B's Beverages"/>
    <x v="2"/>
    <x v="2"/>
    <n v="2"/>
    <x v="5"/>
    <n v="10538"/>
    <x v="705"/>
    <d v="2014-04-26T00:00:00"/>
    <x v="659"/>
    <n v="1"/>
    <x v="0"/>
    <n v="70"/>
    <s v="Outback Lager"/>
    <n v="75"/>
    <n v="20"/>
    <n v="1500"/>
    <n v="0.19"/>
    <n v="1215"/>
    <n v="40.094999999999999"/>
    <n v="285"/>
  </r>
  <r>
    <s v="BONAP"/>
    <s v="Bon app'"/>
    <x v="1"/>
    <x v="1"/>
    <n v="2"/>
    <x v="5"/>
    <n v="10871"/>
    <x v="705"/>
    <d v="2014-05-08T00:00:00"/>
    <x v="673"/>
    <n v="6"/>
    <x v="7"/>
    <n v="17"/>
    <s v="Alice Mutton"/>
    <n v="195"/>
    <n v="13"/>
    <n v="2535"/>
    <n v="0.18"/>
    <n v="2078.7000000000003"/>
    <n v="31.180500000000002"/>
    <n v="456.29999999999973"/>
  </r>
  <r>
    <s v="LACOR"/>
    <s v="La corne d'abondance"/>
    <x v="62"/>
    <x v="1"/>
    <n v="5"/>
    <x v="1"/>
    <n v="10927"/>
    <x v="705"/>
    <d v="2014-04-25T00:00:00"/>
    <x v="668"/>
    <n v="1"/>
    <x v="0"/>
    <n v="76"/>
    <s v="Lakkalikööri"/>
    <n v="90"/>
    <n v="55"/>
    <n v="4950"/>
    <n v="0.09"/>
    <n v="4504.5"/>
    <n v="54.054000000000002"/>
    <n v="445.5"/>
  </r>
  <r>
    <s v="HUNGO"/>
    <s v="Hungry Owl All-Night Grocers"/>
    <x v="23"/>
    <x v="11"/>
    <n v="2"/>
    <x v="5"/>
    <n v="10736"/>
    <x v="706"/>
    <d v="2014-04-21T00:00:00"/>
    <x v="650"/>
    <n v="1"/>
    <x v="0"/>
    <n v="75"/>
    <s v="Rhönbräu Klosterbier"/>
    <n v="38.75"/>
    <n v="80"/>
    <n v="3100"/>
    <n v="0.1"/>
    <n v="2790"/>
    <n v="53.01"/>
    <n v="310"/>
  </r>
  <r>
    <s v="LAMAI"/>
    <s v="La maison d'Asie"/>
    <x v="18"/>
    <x v="1"/>
    <n v="8"/>
    <x v="8"/>
    <n v="10923"/>
    <x v="706"/>
    <d v="2014-05-05T00:00:00"/>
    <x v="673"/>
    <n v="5"/>
    <x v="4"/>
    <n v="42"/>
    <s v="Singaporean Hokkien Fried Mee"/>
    <n v="70"/>
    <n v="46"/>
    <n v="3220"/>
    <n v="0.19"/>
    <n v="2608.2000000000003"/>
    <n v="80.854200000000006"/>
    <n v="611.79999999999973"/>
  </r>
  <r>
    <s v="FRANR"/>
    <s v="France restauration"/>
    <x v="50"/>
    <x v="1"/>
    <n v="7"/>
    <x v="0"/>
    <n v="10671"/>
    <x v="707"/>
    <d v="2014-04-29T00:00:00"/>
    <x v="663"/>
    <n v="2"/>
    <x v="2"/>
    <n v="65"/>
    <s v="Louisiana Fiery Hot Pepper Sauce"/>
    <n v="105.25"/>
    <n v="84"/>
    <n v="8841"/>
    <n v="0.2"/>
    <n v="7072.8"/>
    <n v="77.80080000000001"/>
    <n v="1768.1999999999998"/>
  </r>
  <r>
    <s v="MAGAA"/>
    <s v="Magazzini Alimentari Riuniti"/>
    <x v="54"/>
    <x v="19"/>
    <n v="5"/>
    <x v="1"/>
    <n v="10784"/>
    <x v="707"/>
    <d v="2014-04-30T00:00:00"/>
    <x v="674"/>
    <n v="4"/>
    <x v="6"/>
    <n v="72"/>
    <s v="Mozzarella di Giovanni"/>
    <n v="174"/>
    <n v="43"/>
    <n v="7482"/>
    <n v="0.12"/>
    <n v="6584.16"/>
    <n v="118.51488000000001"/>
    <n v="897.84000000000015"/>
  </r>
  <r>
    <s v="FOLKO"/>
    <s v="Folk och fä HB"/>
    <x v="35"/>
    <x v="15"/>
    <n v="8"/>
    <x v="8"/>
    <n v="10880"/>
    <x v="707"/>
    <d v="2014-04-20T00:00:00"/>
    <x v="670"/>
    <n v="5"/>
    <x v="4"/>
    <n v="23"/>
    <s v="Tunnbröd"/>
    <n v="45"/>
    <n v="93"/>
    <n v="4185"/>
    <n v="0.01"/>
    <n v="4143.1499999999996"/>
    <n v="12.429449999999999"/>
    <n v="41.850000000000364"/>
  </r>
  <r>
    <s v="LINOD"/>
    <s v="LINO-Delicateses"/>
    <x v="13"/>
    <x v="5"/>
    <n v="5"/>
    <x v="1"/>
    <n v="10485"/>
    <x v="708"/>
    <d v="2014-04-24T00:00:00"/>
    <x v="668"/>
    <n v="1"/>
    <x v="0"/>
    <n v="2"/>
    <s v="Chang"/>
    <n v="76"/>
    <n v="75"/>
    <n v="5700"/>
    <n v="0.17"/>
    <n v="4731"/>
    <n v="151.392"/>
    <n v="969"/>
  </r>
  <r>
    <s v="OTTIK"/>
    <s v="Exotic Products"/>
    <x v="20"/>
    <x v="8"/>
    <n v="5"/>
    <x v="1"/>
    <n v="10554"/>
    <x v="708"/>
    <d v="2014-05-08T00:00:00"/>
    <x v="673"/>
    <n v="2"/>
    <x v="2"/>
    <n v="77"/>
    <s v="Original Frankfurter grüne Soße"/>
    <n v="65"/>
    <n v="7"/>
    <n v="455"/>
    <n v="0"/>
    <n v="455"/>
    <n v="7.28"/>
    <n v="0"/>
  </r>
  <r>
    <s v="LEHMS"/>
    <s v="El Khartouri SA"/>
    <x v="20"/>
    <x v="8"/>
    <n v="2"/>
    <x v="5"/>
    <n v="10557"/>
    <x v="708"/>
    <d v="2014-04-30T00:00:00"/>
    <x v="675"/>
    <n v="1"/>
    <x v="0"/>
    <n v="75"/>
    <s v="Rhönbräu Klosterbier"/>
    <n v="38.75"/>
    <n v="44"/>
    <n v="1705"/>
    <n v="0.04"/>
    <n v="1636.8"/>
    <n v="47.467199999999998"/>
    <n v="68.200000000000045"/>
  </r>
  <r>
    <s v="MEREP"/>
    <s v="Mère Paillarde"/>
    <x v="24"/>
    <x v="10"/>
    <n v="4"/>
    <x v="3"/>
    <n v="10565"/>
    <x v="708"/>
    <d v="2014-04-26T00:00:00"/>
    <x v="669"/>
    <n v="5"/>
    <x v="4"/>
    <n v="64"/>
    <s v="Wimmers gute Semmelknödel"/>
    <n v="166.25"/>
    <n v="76"/>
    <n v="12635"/>
    <n v="0.12"/>
    <n v="11118.8"/>
    <n v="155.66319999999999"/>
    <n v="1516.2000000000007"/>
  </r>
  <r>
    <s v="ALFKI"/>
    <s v="Al Walad"/>
    <x v="44"/>
    <x v="8"/>
    <n v="5"/>
    <x v="1"/>
    <n v="10702"/>
    <x v="708"/>
    <d v="2014-05-01T00:00:00"/>
    <x v="676"/>
    <n v="2"/>
    <x v="2"/>
    <n v="3"/>
    <s v="Aniseed Syrup"/>
    <n v="50"/>
    <n v="34"/>
    <n v="1700"/>
    <n v="-0.02"/>
    <n v="1734"/>
    <n v="36.414000000000001"/>
    <n v="-34"/>
  </r>
  <r>
    <s v="CHOPS"/>
    <s v="Chop-suey Chinese"/>
    <x v="28"/>
    <x v="12"/>
    <n v="6"/>
    <x v="7"/>
    <n v="10519"/>
    <x v="709"/>
    <d v="2014-05-11T00:00:00"/>
    <x v="677"/>
    <n v="4"/>
    <x v="6"/>
    <n v="60"/>
    <s v="Camembert Pierrot"/>
    <n v="170"/>
    <n v="58"/>
    <n v="9860"/>
    <n v="0.2"/>
    <n v="7888"/>
    <n v="63.103999999999999"/>
    <n v="1972"/>
  </r>
  <r>
    <s v="QUEDE"/>
    <s v="Que Delícia"/>
    <x v="11"/>
    <x v="7"/>
    <n v="7"/>
    <x v="0"/>
    <n v="10587"/>
    <x v="709"/>
    <d v="2014-05-03T00:00:00"/>
    <x v="678"/>
    <n v="2"/>
    <x v="2"/>
    <n v="77"/>
    <s v="Original Frankfurter grüne Soße"/>
    <n v="65"/>
    <n v="32"/>
    <n v="2080"/>
    <n v="7.0000000000000007E-2"/>
    <n v="1934.3999999999999"/>
    <n v="34.819199999999995"/>
    <n v="145.60000000000014"/>
  </r>
  <r>
    <s v="HUNGO"/>
    <s v="Hungry Owl All-Night Grocers"/>
    <x v="23"/>
    <x v="11"/>
    <n v="8"/>
    <x v="8"/>
    <n v="10661"/>
    <x v="710"/>
    <d v="2014-05-11T00:00:00"/>
    <x v="679"/>
    <n v="8"/>
    <x v="3"/>
    <n v="58"/>
    <s v="Escargots de Bourgogne"/>
    <n v="66.25"/>
    <n v="56"/>
    <n v="3710"/>
    <n v="0.03"/>
    <n v="3598.7"/>
    <n v="75.572699999999998"/>
    <n v="111.30000000000018"/>
  </r>
  <r>
    <s v="SAVEA"/>
    <s v="Save-a-lot Markets"/>
    <x v="25"/>
    <x v="0"/>
    <n v="5"/>
    <x v="1"/>
    <n v="10847"/>
    <x v="710"/>
    <d v="2014-04-29T00:00:00"/>
    <x v="672"/>
    <n v="4"/>
    <x v="6"/>
    <n v="60"/>
    <s v="Camembert Pierrot"/>
    <n v="170"/>
    <n v="35"/>
    <n v="5950"/>
    <n v="0.02"/>
    <n v="5831"/>
    <n v="151.60599999999999"/>
    <n v="119"/>
  </r>
  <r>
    <s v="PRINI"/>
    <s v="Princesa Isabel Vinhos"/>
    <x v="7"/>
    <x v="6"/>
    <n v="9"/>
    <x v="4"/>
    <n v="10477"/>
    <x v="711"/>
    <d v="2014-05-13T00:00:00"/>
    <x v="679"/>
    <n v="1"/>
    <x v="0"/>
    <n v="1"/>
    <s v="Chai"/>
    <n v="72"/>
    <n v="77"/>
    <n v="5544"/>
    <n v="0.17"/>
    <n v="4601.5199999999995"/>
    <n v="138.04559999999998"/>
    <n v="942.48000000000047"/>
  </r>
  <r>
    <s v="REGGC"/>
    <s v="Reggiani Caseifici"/>
    <x v="41"/>
    <x v="19"/>
    <n v="1"/>
    <x v="2"/>
    <n v="10727"/>
    <x v="711"/>
    <d v="2014-05-04T00:00:00"/>
    <x v="676"/>
    <n v="6"/>
    <x v="7"/>
    <n v="17"/>
    <s v="Alice Mutton"/>
    <n v="195"/>
    <n v="40"/>
    <n v="7800"/>
    <n v="0.17"/>
    <n v="6474"/>
    <n v="110.05800000000001"/>
    <n v="1326"/>
  </r>
  <r>
    <s v="ERNSH"/>
    <s v="Ernst Handel"/>
    <x v="26"/>
    <x v="9"/>
    <n v="7"/>
    <x v="0"/>
    <n v="10773"/>
    <x v="711"/>
    <d v="2014-05-02T00:00:00"/>
    <x v="676"/>
    <n v="1"/>
    <x v="0"/>
    <n v="75"/>
    <s v="Rhönbräu Klosterbier"/>
    <n v="38.75"/>
    <n v="9"/>
    <n v="348.75"/>
    <n v="0.11"/>
    <n v="310.38749999999999"/>
    <n v="2.4830999999999999"/>
    <n v="38.362500000000011"/>
  </r>
  <r>
    <s v="SAVEA"/>
    <s v="Save-a-lot Markets"/>
    <x v="25"/>
    <x v="0"/>
    <n v="5"/>
    <x v="1"/>
    <n v="10847"/>
    <x v="712"/>
    <d v="2014-05-14T00:00:00"/>
    <x v="679"/>
    <n v="1"/>
    <x v="0"/>
    <n v="1"/>
    <s v="Chai"/>
    <n v="90"/>
    <n v="80"/>
    <n v="7200"/>
    <n v="0.03"/>
    <n v="6984"/>
    <n v="118.72799999999999"/>
    <n v="216"/>
  </r>
  <r>
    <s v="WILMK"/>
    <s v="Wilman Kala"/>
    <x v="52"/>
    <x v="16"/>
    <n v="7"/>
    <x v="0"/>
    <n v="10910"/>
    <x v="712"/>
    <d v="2014-05-10T00:00:00"/>
    <x v="679"/>
    <n v="3"/>
    <x v="1"/>
    <n v="19"/>
    <s v="Teatime Chocolate Biscuits"/>
    <n v="46"/>
    <n v="1"/>
    <n v="46"/>
    <n v="0.15"/>
    <n v="39.1"/>
    <n v="1.3685"/>
    <n v="6.8999999999999986"/>
  </r>
  <r>
    <s v="PICCO"/>
    <s v="Piccolo und mehr"/>
    <x v="16"/>
    <x v="9"/>
    <n v="6"/>
    <x v="7"/>
    <n v="10489"/>
    <x v="713"/>
    <d v="2014-05-05T00:00:00"/>
    <x v="676"/>
    <n v="3"/>
    <x v="1"/>
    <n v="16"/>
    <s v="Pavlova"/>
    <n v="69.5"/>
    <n v="16"/>
    <n v="1112"/>
    <n v="0.1"/>
    <n v="1000.8000000000001"/>
    <n v="27.021600000000003"/>
    <n v="111.19999999999993"/>
  </r>
  <r>
    <s v="MAISD"/>
    <s v="Maison Dewey"/>
    <x v="34"/>
    <x v="4"/>
    <n v="9"/>
    <x v="4"/>
    <n v="10649"/>
    <x v="713"/>
    <d v="2014-05-03T00:00:00"/>
    <x v="678"/>
    <n v="7"/>
    <x v="5"/>
    <n v="28"/>
    <s v="Rössle Sauerkraut"/>
    <n v="228"/>
    <n v="81"/>
    <n v="18468"/>
    <n v="0.05"/>
    <n v="17544.599999999999"/>
    <n v="35.089199999999998"/>
    <n v="923.40000000000146"/>
  </r>
  <r>
    <s v="BONAP"/>
    <s v="Bon app'"/>
    <x v="1"/>
    <x v="1"/>
    <n v="5"/>
    <x v="1"/>
    <n v="10470"/>
    <x v="714"/>
    <d v="2014-05-10T00:00:00"/>
    <x v="671"/>
    <n v="5"/>
    <x v="4"/>
    <n v="23"/>
    <s v="Tunnbröd"/>
    <n v="36"/>
    <n v="82"/>
    <n v="2952"/>
    <n v="0"/>
    <n v="2952"/>
    <n v="0"/>
    <n v="0"/>
  </r>
  <r>
    <s v="TRADH"/>
    <s v="Tradição Hipermercados"/>
    <x v="14"/>
    <x v="7"/>
    <n v="7"/>
    <x v="0"/>
    <n v="10834"/>
    <x v="714"/>
    <d v="2014-05-03T00:00:00"/>
    <x v="664"/>
    <n v="8"/>
    <x v="3"/>
    <n v="30"/>
    <s v="Nord-Ost Matjeshering"/>
    <n v="129.44999999999999"/>
    <n v="78"/>
    <n v="10097.099999999999"/>
    <n v="0.19"/>
    <n v="8178.6509999999989"/>
    <n v="220.82357699999997"/>
    <n v="1918.4489999999996"/>
  </r>
  <r>
    <s v="WARTH"/>
    <s v="Wartian Herkku"/>
    <x v="32"/>
    <x v="16"/>
    <n v="5"/>
    <x v="1"/>
    <n v="10526"/>
    <x v="715"/>
    <d v="2014-04-30T00:00:00"/>
    <x v="663"/>
    <n v="8"/>
    <x v="3"/>
    <n v="13"/>
    <s v="Konbu"/>
    <n v="30"/>
    <n v="76"/>
    <n v="2280"/>
    <n v="0.19"/>
    <n v="1846.8000000000002"/>
    <n v="60.944400000000009"/>
    <n v="433.19999999999982"/>
  </r>
  <r>
    <s v="SAVEA"/>
    <s v="Save-a-lot Markets"/>
    <x v="25"/>
    <x v="0"/>
    <n v="6"/>
    <x v="7"/>
    <n v="10555"/>
    <x v="715"/>
    <d v="2014-05-02T00:00:00"/>
    <x v="672"/>
    <n v="5"/>
    <x v="4"/>
    <n v="56"/>
    <s v="Gnocchi di nonna Alice"/>
    <n v="190"/>
    <n v="77"/>
    <n v="14630"/>
    <n v="0.15"/>
    <n v="12435.5"/>
    <n v="223.839"/>
    <n v="2194.5"/>
  </r>
  <r>
    <s v="FOLKO"/>
    <s v="Folk och fä HB"/>
    <x v="35"/>
    <x v="15"/>
    <n v="6"/>
    <x v="7"/>
    <n v="10703"/>
    <x v="715"/>
    <d v="2014-05-03T00:00:00"/>
    <x v="676"/>
    <n v="1"/>
    <x v="0"/>
    <n v="2"/>
    <s v="Chang"/>
    <n v="95"/>
    <n v="47"/>
    <n v="4465"/>
    <n v="0"/>
    <n v="4465"/>
    <n v="17.86"/>
    <n v="0"/>
  </r>
  <r>
    <s v="OLDWO"/>
    <s v="Old World Delicatessen"/>
    <x v="48"/>
    <x v="0"/>
    <n v="4"/>
    <x v="3"/>
    <n v="10706"/>
    <x v="715"/>
    <d v="2014-05-11T00:00:00"/>
    <x v="680"/>
    <n v="1"/>
    <x v="0"/>
    <n v="43"/>
    <s v="Ipoh Coffee"/>
    <n v="230"/>
    <n v="41"/>
    <n v="9430"/>
    <n v="0.17"/>
    <n v="7826.9"/>
    <n v="250.46079999999998"/>
    <n v="1603.1000000000004"/>
  </r>
  <r>
    <s v="SEVES"/>
    <s v="Seven Seas Imports"/>
    <x v="2"/>
    <x v="2"/>
    <n v="7"/>
    <x v="0"/>
    <n v="10800"/>
    <x v="715"/>
    <d v="2014-05-15T00:00:00"/>
    <x v="680"/>
    <n v="4"/>
    <x v="6"/>
    <n v="11"/>
    <s v="Queso Cabrales"/>
    <n v="105"/>
    <n v="77"/>
    <n v="8085"/>
    <n v="-0.01"/>
    <n v="8165.85"/>
    <n v="57.160950000000007"/>
    <n v="-80.850000000000364"/>
  </r>
  <r>
    <s v="BONAP"/>
    <s v="Bon app'"/>
    <x v="1"/>
    <x v="1"/>
    <n v="5"/>
    <x v="1"/>
    <n v="10755"/>
    <x v="716"/>
    <d v="2014-05-03T00:00:00"/>
    <x v="674"/>
    <n v="4"/>
    <x v="6"/>
    <n v="69"/>
    <s v="Gudbrandsdalsost"/>
    <n v="180"/>
    <n v="8"/>
    <n v="1440"/>
    <n v="0.12"/>
    <n v="1267.2"/>
    <n v="32.947200000000002"/>
    <n v="172.79999999999995"/>
  </r>
  <r>
    <s v="QUEDE"/>
    <s v="Que Delícia"/>
    <x v="11"/>
    <x v="7"/>
    <n v="7"/>
    <x v="0"/>
    <n v="10587"/>
    <x v="717"/>
    <d v="2014-05-06T00:00:00"/>
    <x v="681"/>
    <n v="3"/>
    <x v="1"/>
    <n v="26"/>
    <s v="Gumbär Gummibärchen"/>
    <n v="156.15"/>
    <n v="42"/>
    <n v="6558.3"/>
    <n v="0.15"/>
    <n v="5574.5550000000003"/>
    <n v="61.320105000000005"/>
    <n v="983.74499999999989"/>
  </r>
  <r>
    <s v="ISLAT"/>
    <s v="Island Trading"/>
    <x v="3"/>
    <x v="2"/>
    <n v="5"/>
    <x v="1"/>
    <n v="10621"/>
    <x v="717"/>
    <d v="2014-05-02T00:00:00"/>
    <x v="676"/>
    <n v="4"/>
    <x v="6"/>
    <n v="71"/>
    <s v="Fløtemysost"/>
    <n v="107.5"/>
    <n v="84"/>
    <n v="9030"/>
    <n v="0.17"/>
    <n v="7494.9"/>
    <n v="224.84700000000001"/>
    <n v="1535.1000000000004"/>
  </r>
  <r>
    <s v="SAVEA"/>
    <s v="Save-a-lot Markets"/>
    <x v="25"/>
    <x v="0"/>
    <n v="1"/>
    <x v="2"/>
    <n v="10657"/>
    <x v="717"/>
    <d v="2014-05-09T00:00:00"/>
    <x v="678"/>
    <n v="2"/>
    <x v="2"/>
    <n v="15"/>
    <s v="Genen Shouyu"/>
    <n v="77.5"/>
    <n v="72"/>
    <n v="5580"/>
    <n v="0.17"/>
    <n v="4631.3999999999996"/>
    <n v="106.5222"/>
    <n v="948.60000000000036"/>
  </r>
  <r>
    <s v="SAVEA"/>
    <s v="Save-a-lot Markets"/>
    <x v="25"/>
    <x v="0"/>
    <n v="9"/>
    <x v="4"/>
    <n v="10714"/>
    <x v="717"/>
    <d v="2014-05-06T00:00:00"/>
    <x v="675"/>
    <n v="1"/>
    <x v="0"/>
    <n v="2"/>
    <s v="Chang"/>
    <n v="95"/>
    <n v="66"/>
    <n v="6270"/>
    <n v="0.08"/>
    <n v="5768.4000000000005"/>
    <n v="201.89400000000003"/>
    <n v="501.59999999999945"/>
  </r>
  <r>
    <s v="RATTC"/>
    <s v="Rattlesnake Canyon Grocery"/>
    <x v="9"/>
    <x v="0"/>
    <n v="3"/>
    <x v="6"/>
    <n v="10479"/>
    <x v="718"/>
    <d v="2014-05-10T00:00:00"/>
    <x v="679"/>
    <n v="4"/>
    <x v="6"/>
    <n v="59"/>
    <s v="Raclette Courdavault"/>
    <n v="220"/>
    <n v="45"/>
    <n v="9900"/>
    <n v="-0.02"/>
    <n v="10098"/>
    <n v="181.76400000000001"/>
    <n v="-198"/>
  </r>
  <r>
    <s v="QUICK"/>
    <s v="Bensaïd SA"/>
    <x v="27"/>
    <x v="8"/>
    <n v="9"/>
    <x v="4"/>
    <n v="10549"/>
    <x v="718"/>
    <d v="2014-05-04T00:00:00"/>
    <x v="676"/>
    <n v="7"/>
    <x v="5"/>
    <n v="51"/>
    <s v="Manjimup Dried Apples"/>
    <n v="265"/>
    <n v="77"/>
    <n v="20405"/>
    <n v="0"/>
    <n v="20405"/>
    <n v="428.505"/>
    <n v="0"/>
  </r>
  <r>
    <s v="QUEEN"/>
    <s v="Queen Cozinha"/>
    <x v="14"/>
    <x v="7"/>
    <n v="8"/>
    <x v="8"/>
    <n v="10868"/>
    <x v="718"/>
    <d v="2014-05-13T00:00:00"/>
    <x v="680"/>
    <n v="3"/>
    <x v="1"/>
    <n v="49"/>
    <s v="Maxilaku"/>
    <n v="100"/>
    <n v="97"/>
    <n v="9700"/>
    <n v="0.15"/>
    <n v="8245"/>
    <n v="156.655"/>
    <n v="1455"/>
  </r>
  <r>
    <s v="BONAP"/>
    <s v="Bon app'"/>
    <x v="1"/>
    <x v="1"/>
    <n v="2"/>
    <x v="5"/>
    <n v="10871"/>
    <x v="718"/>
    <d v="2014-05-20T00:00:00"/>
    <x v="682"/>
    <n v="3"/>
    <x v="1"/>
    <n v="16"/>
    <s v="Pavlova"/>
    <n v="87.25"/>
    <n v="41"/>
    <n v="3577.25"/>
    <n v="0.12"/>
    <n v="3147.98"/>
    <n v="37.775760000000005"/>
    <n v="429.27"/>
  </r>
  <r>
    <s v="LINOD"/>
    <s v="LINO-Delicateses"/>
    <x v="13"/>
    <x v="5"/>
    <n v="1"/>
    <x v="2"/>
    <n v="10919"/>
    <x v="718"/>
    <d v="2014-05-14T00:00:00"/>
    <x v="671"/>
    <n v="3"/>
    <x v="1"/>
    <n v="25"/>
    <s v="NuNuCa Nuß-Nougat-Creme"/>
    <n v="70"/>
    <n v="78"/>
    <n v="5460"/>
    <n v="0.14000000000000001"/>
    <n v="4695.6000000000004"/>
    <n v="145.56360000000001"/>
    <n v="764.39999999999964"/>
  </r>
  <r>
    <s v="BONAP"/>
    <s v="Bon app'"/>
    <x v="1"/>
    <x v="1"/>
    <n v="4"/>
    <x v="3"/>
    <n v="10932"/>
    <x v="718"/>
    <d v="2014-05-12T00:00:00"/>
    <x v="683"/>
    <n v="4"/>
    <x v="6"/>
    <n v="72"/>
    <s v="Mozzarella di Giovanni"/>
    <n v="174"/>
    <n v="19"/>
    <n v="3306"/>
    <n v="-0.03"/>
    <n v="3405.1800000000003"/>
    <n v="64.698419999999999"/>
    <n v="-99.180000000000291"/>
  </r>
  <r>
    <s v="FOLIG"/>
    <s v="Folies gourmandes"/>
    <x v="10"/>
    <x v="1"/>
    <n v="7"/>
    <x v="0"/>
    <n v="10789"/>
    <x v="719"/>
    <d v="2014-05-10T00:00:00"/>
    <x v="671"/>
    <n v="3"/>
    <x v="1"/>
    <n v="68"/>
    <s v="Scottish Longbreads"/>
    <n v="62.5"/>
    <n v="68"/>
    <n v="4250"/>
    <n v="0.1"/>
    <n v="3825"/>
    <n v="87.974999999999994"/>
    <n v="425"/>
  </r>
  <r>
    <s v="BONAP"/>
    <s v="Bon app'"/>
    <x v="1"/>
    <x v="1"/>
    <n v="7"/>
    <x v="0"/>
    <n v="10827"/>
    <x v="720"/>
    <d v="2014-05-10T00:00:00"/>
    <x v="679"/>
    <n v="8"/>
    <x v="3"/>
    <n v="10"/>
    <s v="Ikura"/>
    <n v="155"/>
    <n v="85"/>
    <n v="13175"/>
    <n v="0.14000000000000001"/>
    <n v="11330.5"/>
    <n v="135.96600000000001"/>
    <n v="1844.5"/>
  </r>
  <r>
    <s v="ERNSH"/>
    <s v="Ernst Handel"/>
    <x v="26"/>
    <x v="9"/>
    <n v="8"/>
    <x v="8"/>
    <n v="10836"/>
    <x v="720"/>
    <d v="2014-05-06T00:00:00"/>
    <x v="681"/>
    <n v="5"/>
    <x v="4"/>
    <n v="22"/>
    <s v="Gustaf's Knäckebröd"/>
    <n v="105"/>
    <n v="76"/>
    <n v="7980"/>
    <n v="-0.03"/>
    <n v="8219.4"/>
    <n v="254.8014"/>
    <n v="-239.39999999999964"/>
  </r>
  <r>
    <s v="KOENE"/>
    <s v="Belaid SAS"/>
    <x v="15"/>
    <x v="8"/>
    <n v="2"/>
    <x v="5"/>
    <n v="10506"/>
    <x v="721"/>
    <d v="2014-05-06T00:00:00"/>
    <x v="667"/>
    <n v="1"/>
    <x v="0"/>
    <n v="70"/>
    <s v="Outback Lager"/>
    <n v="75"/>
    <n v="79"/>
    <n v="5925"/>
    <n v="0.05"/>
    <n v="5628.75"/>
    <n v="135.09"/>
    <n v="296.25"/>
  </r>
  <r>
    <s v="ANTON"/>
    <s v="Antonio Moreno Taquería"/>
    <x v="4"/>
    <x v="3"/>
    <n v="8"/>
    <x v="8"/>
    <n v="10507"/>
    <x v="721"/>
    <d v="2014-05-10T00:00:00"/>
    <x v="677"/>
    <n v="1"/>
    <x v="0"/>
    <n v="43"/>
    <s v="Ipoh Coffee"/>
    <n v="230"/>
    <n v="60"/>
    <n v="13800"/>
    <n v="7.0000000000000007E-2"/>
    <n v="12834"/>
    <n v="359.35199999999998"/>
    <n v="966"/>
  </r>
  <r>
    <s v="BERGS"/>
    <s v="Berglunds snabbköp"/>
    <x v="31"/>
    <x v="15"/>
    <n v="7"/>
    <x v="0"/>
    <n v="10524"/>
    <x v="721"/>
    <d v="2014-05-17T00:00:00"/>
    <x v="683"/>
    <n v="8"/>
    <x v="3"/>
    <n v="10"/>
    <s v="Ikura"/>
    <n v="155"/>
    <n v="19"/>
    <n v="2945"/>
    <n v="0.17"/>
    <n v="2444.35"/>
    <n v="12.22175"/>
    <n v="500.65000000000009"/>
  </r>
  <r>
    <s v="FOLIG"/>
    <s v="Folies gourmandes"/>
    <x v="10"/>
    <x v="1"/>
    <n v="5"/>
    <x v="1"/>
    <n v="10634"/>
    <x v="721"/>
    <d v="2014-05-22T00:00:00"/>
    <x v="684"/>
    <n v="7"/>
    <x v="5"/>
    <n v="51"/>
    <s v="Manjimup Dried Apples"/>
    <n v="265"/>
    <n v="56"/>
    <n v="14840"/>
    <n v="0.08"/>
    <n v="13652.800000000001"/>
    <n v="286.70880000000005"/>
    <n v="1187.1999999999989"/>
  </r>
  <r>
    <s v="DUMON"/>
    <s v="Du monde entier"/>
    <x v="50"/>
    <x v="1"/>
    <n v="1"/>
    <x v="2"/>
    <n v="10683"/>
    <x v="721"/>
    <d v="2014-05-05T00:00:00"/>
    <x v="673"/>
    <n v="5"/>
    <x v="4"/>
    <n v="52"/>
    <s v="Filo Mix"/>
    <n v="35"/>
    <n v="46"/>
    <n v="1610"/>
    <n v="0.11"/>
    <n v="1432.9"/>
    <n v="31.523800000000001"/>
    <n v="177.09999999999991"/>
  </r>
  <r>
    <s v="OLDWO"/>
    <s v="Old World Delicatessen"/>
    <x v="48"/>
    <x v="0"/>
    <n v="3"/>
    <x v="6"/>
    <n v="10855"/>
    <x v="721"/>
    <d v="2014-05-18T00:00:00"/>
    <x v="683"/>
    <n v="2"/>
    <x v="2"/>
    <n v="65"/>
    <s v="Louisiana Fiery Hot Pepper Sauce"/>
    <n v="105.25"/>
    <n v="69"/>
    <n v="7262.25"/>
    <n v="0.18"/>
    <n v="5955.0450000000001"/>
    <n v="142.92108000000002"/>
    <n v="1307.2049999999999"/>
  </r>
  <r>
    <s v="HUNGO"/>
    <s v="Hungry Owl All-Night Grocers"/>
    <x v="23"/>
    <x v="11"/>
    <n v="2"/>
    <x v="5"/>
    <n v="10687"/>
    <x v="722"/>
    <d v="2014-05-23T00:00:00"/>
    <x v="685"/>
    <n v="8"/>
    <x v="3"/>
    <n v="36"/>
    <s v="Inlagd Sill"/>
    <n v="95"/>
    <n v="3"/>
    <n v="285"/>
    <n v="0.01"/>
    <n v="282.14999999999998"/>
    <n v="0.28214999999999996"/>
    <n v="2.8500000000000227"/>
  </r>
  <r>
    <s v="WILMK"/>
    <s v="Wilman Kala"/>
    <x v="52"/>
    <x v="16"/>
    <n v="8"/>
    <x v="8"/>
    <n v="10695"/>
    <x v="722"/>
    <d v="2014-05-10T00:00:00"/>
    <x v="679"/>
    <n v="4"/>
    <x v="6"/>
    <n v="12"/>
    <s v="Queso Manchego La Pastora"/>
    <n v="190"/>
    <n v="26"/>
    <n v="4940"/>
    <n v="0.14000000000000001"/>
    <n v="4248.3999999999996"/>
    <n v="25.490399999999998"/>
    <n v="691.60000000000036"/>
  </r>
  <r>
    <s v="LILAS"/>
    <s v="LILA-Supermercado"/>
    <x v="21"/>
    <x v="5"/>
    <n v="5"/>
    <x v="1"/>
    <n v="10499"/>
    <x v="723"/>
    <d v="2014-05-13T00:00:00"/>
    <x v="671"/>
    <n v="7"/>
    <x v="5"/>
    <n v="28"/>
    <s v="Rössle Sauerkraut"/>
    <n v="228"/>
    <n v="94"/>
    <n v="21432"/>
    <n v="-0.01"/>
    <n v="21646.32"/>
    <n v="757.62119999999993"/>
    <n v="-214.31999999999971"/>
  </r>
  <r>
    <s v="HANAR"/>
    <s v="Hanari Carnes"/>
    <x v="11"/>
    <x v="7"/>
    <n v="1"/>
    <x v="2"/>
    <n v="10541"/>
    <x v="723"/>
    <d v="2014-05-10T00:00:00"/>
    <x v="686"/>
    <n v="1"/>
    <x v="0"/>
    <n v="38"/>
    <s v="Côte de Blaye"/>
    <n v="1317.5"/>
    <n v="11"/>
    <n v="14492.5"/>
    <n v="0.11"/>
    <n v="12898.325000000001"/>
    <n v="322.458125"/>
    <n v="1594.1749999999993"/>
  </r>
  <r>
    <s v="LAMAI"/>
    <s v="La maison d'Asie"/>
    <x v="18"/>
    <x v="1"/>
    <n v="4"/>
    <x v="3"/>
    <n v="10631"/>
    <x v="723"/>
    <d v="2014-05-20T00:00:00"/>
    <x v="685"/>
    <n v="1"/>
    <x v="0"/>
    <n v="75"/>
    <s v="Rhönbräu Klosterbier"/>
    <n v="38.75"/>
    <n v="44"/>
    <n v="1705"/>
    <n v="0.02"/>
    <n v="1670.8999999999999"/>
    <n v="3.3417999999999997"/>
    <n v="34.100000000000136"/>
  </r>
  <r>
    <s v="ERNSH"/>
    <s v="Ernst Handel"/>
    <x v="26"/>
    <x v="9"/>
    <n v="8"/>
    <x v="8"/>
    <n v="10633"/>
    <x v="723"/>
    <d v="2014-05-16T00:00:00"/>
    <x v="687"/>
    <n v="3"/>
    <x v="1"/>
    <n v="26"/>
    <s v="Gumbär Gummibärchen"/>
    <n v="156.15"/>
    <n v="9"/>
    <n v="1405.3500000000001"/>
    <n v="0.02"/>
    <n v="1377.2430000000002"/>
    <n v="19.281402000000003"/>
    <n v="28.106999999999971"/>
  </r>
  <r>
    <s v="ERNSH"/>
    <s v="Ernst Handel"/>
    <x v="26"/>
    <x v="9"/>
    <n v="8"/>
    <x v="8"/>
    <n v="10836"/>
    <x v="724"/>
    <d v="2014-05-28T00:00:00"/>
    <x v="688"/>
    <n v="4"/>
    <x v="6"/>
    <n v="60"/>
    <s v="Camembert Pierrot"/>
    <n v="170"/>
    <n v="29"/>
    <n v="4930"/>
    <n v="0.11"/>
    <n v="4387.7"/>
    <n v="52.652399999999993"/>
    <n v="542.30000000000018"/>
  </r>
  <r>
    <s v="SEVES"/>
    <s v="Seven Seas Imports"/>
    <x v="2"/>
    <x v="2"/>
    <n v="3"/>
    <x v="6"/>
    <n v="10547"/>
    <x v="725"/>
    <d v="2014-05-14T00:00:00"/>
    <x v="683"/>
    <n v="8"/>
    <x v="3"/>
    <n v="36"/>
    <s v="Inlagd Sill"/>
    <n v="95"/>
    <n v="84"/>
    <n v="7980"/>
    <n v="-0.02"/>
    <n v="8139.6"/>
    <n v="48.837600000000009"/>
    <n v="-159.60000000000036"/>
  </r>
  <r>
    <s v="BERGS"/>
    <s v="Berglunds snabbköp"/>
    <x v="31"/>
    <x v="15"/>
    <n v="7"/>
    <x v="0"/>
    <n v="10626"/>
    <x v="725"/>
    <d v="2014-05-21T00:00:00"/>
    <x v="689"/>
    <n v="4"/>
    <x v="6"/>
    <n v="71"/>
    <s v="Fløtemysost"/>
    <n v="107.5"/>
    <n v="71"/>
    <n v="7632.5"/>
    <n v="0.08"/>
    <n v="7021.9000000000005"/>
    <n v="119.37230000000001"/>
    <n v="610.59999999999945"/>
  </r>
  <r>
    <s v="VICTE"/>
    <s v="Victuailles en stock"/>
    <x v="8"/>
    <x v="1"/>
    <n v="3"/>
    <x v="6"/>
    <n v="10814"/>
    <x v="725"/>
    <d v="2014-05-15T00:00:00"/>
    <x v="690"/>
    <n v="8"/>
    <x v="3"/>
    <n v="41"/>
    <s v="Jack's New England Clam Chowder"/>
    <n v="48.25"/>
    <n v="69"/>
    <n v="3329.25"/>
    <n v="0.16"/>
    <n v="2796.5699999999997"/>
    <n v="19.575989999999997"/>
    <n v="532.68000000000029"/>
  </r>
  <r>
    <s v="MAISD"/>
    <s v="Maison Dewey"/>
    <x v="34"/>
    <x v="4"/>
    <n v="8"/>
    <x v="8"/>
    <n v="10896"/>
    <x v="725"/>
    <d v="2014-05-26T00:00:00"/>
    <x v="691"/>
    <n v="5"/>
    <x v="4"/>
    <n v="56"/>
    <s v="Gnocchi di nonna Alice"/>
    <n v="190"/>
    <n v="16"/>
    <n v="3040"/>
    <n v="0.09"/>
    <n v="2766.4"/>
    <n v="69.16"/>
    <n v="273.59999999999991"/>
  </r>
  <r>
    <s v="BERGS"/>
    <s v="Berglunds snabbköp"/>
    <x v="31"/>
    <x v="15"/>
    <n v="3"/>
    <x v="6"/>
    <n v="10572"/>
    <x v="726"/>
    <d v="2014-05-24T00:00:00"/>
    <x v="691"/>
    <n v="3"/>
    <x v="1"/>
    <n v="16"/>
    <s v="Pavlova"/>
    <n v="87.25"/>
    <n v="51"/>
    <n v="4449.75"/>
    <n v="0.13"/>
    <n v="3871.2824999999998"/>
    <n v="127.75232249999999"/>
    <n v="578.4675000000002"/>
  </r>
  <r>
    <s v="ERNSH"/>
    <s v="Ernst Handel"/>
    <x v="26"/>
    <x v="9"/>
    <n v="8"/>
    <x v="8"/>
    <n v="10667"/>
    <x v="726"/>
    <d v="2014-05-20T00:00:00"/>
    <x v="687"/>
    <n v="4"/>
    <x v="6"/>
    <n v="69"/>
    <s v="Gudbrandsdalsost"/>
    <n v="180"/>
    <n v="35"/>
    <n v="6300"/>
    <n v="0.11"/>
    <n v="5607"/>
    <n v="44.856000000000002"/>
    <n v="693"/>
  </r>
  <r>
    <s v="SAVEA"/>
    <s v="Save-a-lot Markets"/>
    <x v="25"/>
    <x v="0"/>
    <n v="4"/>
    <x v="3"/>
    <n v="10722"/>
    <x v="726"/>
    <d v="2014-05-21T00:00:00"/>
    <x v="682"/>
    <n v="3"/>
    <x v="1"/>
    <n v="68"/>
    <s v="Scottish Longbreads"/>
    <n v="62.5"/>
    <n v="87"/>
    <n v="5437.5"/>
    <n v="0.06"/>
    <n v="5111.25"/>
    <n v="102.22499999999999"/>
    <n v="326.25"/>
  </r>
  <r>
    <s v="BONAP"/>
    <s v="Bon app'"/>
    <x v="1"/>
    <x v="1"/>
    <n v="5"/>
    <x v="1"/>
    <n v="10755"/>
    <x v="726"/>
    <d v="2014-05-28T00:00:00"/>
    <x v="688"/>
    <n v="5"/>
    <x v="4"/>
    <n v="57"/>
    <s v="Ravioli Angelo"/>
    <n v="97.5"/>
    <n v="56"/>
    <n v="5460"/>
    <n v="0.12"/>
    <n v="4804.8"/>
    <n v="148.94880000000001"/>
    <n v="655.19999999999982"/>
  </r>
  <r>
    <s v="MEREP"/>
    <s v="Mère Paillarde"/>
    <x v="24"/>
    <x v="10"/>
    <n v="3"/>
    <x v="6"/>
    <n v="10505"/>
    <x v="727"/>
    <d v="2014-05-30T00:00:00"/>
    <x v="691"/>
    <n v="3"/>
    <x v="1"/>
    <n v="62"/>
    <s v="Tarte au sucre"/>
    <n v="246.5"/>
    <n v="39"/>
    <n v="9613.5"/>
    <n v="0"/>
    <n v="9613.5"/>
    <n v="144.20249999999999"/>
    <n v="0"/>
  </r>
  <r>
    <s v="BONAP"/>
    <s v="Bon app'"/>
    <x v="1"/>
    <x v="1"/>
    <n v="7"/>
    <x v="0"/>
    <n v="10525"/>
    <x v="727"/>
    <d v="2014-05-22T00:00:00"/>
    <x v="692"/>
    <n v="8"/>
    <x v="3"/>
    <n v="40"/>
    <s v="Boston Crab Meat"/>
    <n v="92"/>
    <n v="68"/>
    <n v="6256"/>
    <n v="-0.02"/>
    <n v="6381.12"/>
    <n v="12.76224"/>
    <n v="-125.11999999999989"/>
  </r>
  <r>
    <s v="FURIB"/>
    <s v="Furia Bacalhau e Frutos do Mar"/>
    <x v="7"/>
    <x v="6"/>
    <n v="7"/>
    <x v="0"/>
    <n v="10604"/>
    <x v="727"/>
    <d v="2014-05-28T00:00:00"/>
    <x v="693"/>
    <n v="3"/>
    <x v="1"/>
    <n v="48"/>
    <s v="Chocolade"/>
    <n v="63.75"/>
    <n v="2"/>
    <n v="127.5"/>
    <n v="0"/>
    <n v="127.5"/>
    <n v="1.1475"/>
    <n v="0"/>
  </r>
  <r>
    <s v="HILAA"/>
    <s v="HILARIÓN-Abastos"/>
    <x v="6"/>
    <x v="5"/>
    <n v="7"/>
    <x v="0"/>
    <n v="10486"/>
    <x v="728"/>
    <d v="2014-05-25T00:00:00"/>
    <x v="691"/>
    <n v="4"/>
    <x v="6"/>
    <n v="11"/>
    <s v="Queso Cabrales"/>
    <n v="84"/>
    <n v="90"/>
    <n v="7560"/>
    <n v="7.0000000000000007E-2"/>
    <n v="7030.7999999999993"/>
    <n v="182.80079999999998"/>
    <n v="529.20000000000073"/>
  </r>
  <r>
    <s v="HANAR"/>
    <s v="Hanari Carnes"/>
    <x v="11"/>
    <x v="7"/>
    <n v="5"/>
    <x v="1"/>
    <n v="10645"/>
    <x v="728"/>
    <d v="2014-05-25T00:00:00"/>
    <x v="688"/>
    <n v="8"/>
    <x v="3"/>
    <n v="18"/>
    <s v="Carnarvon Tigers"/>
    <n v="312.5"/>
    <n v="3"/>
    <n v="937.5"/>
    <n v="-0.03"/>
    <n v="965.625"/>
    <n v="9.65625"/>
    <n v="-28.125"/>
  </r>
  <r>
    <s v="HILAA"/>
    <s v="HILARIÓN-Abastos"/>
    <x v="6"/>
    <x v="5"/>
    <n v="4"/>
    <x v="3"/>
    <n v="10498"/>
    <x v="729"/>
    <d v="2014-05-22T00:00:00"/>
    <x v="685"/>
    <n v="1"/>
    <x v="0"/>
    <n v="24"/>
    <s v="Guaraná Fantástica"/>
    <n v="22.5"/>
    <n v="17"/>
    <n v="382.5"/>
    <n v="0"/>
    <n v="382.5"/>
    <n v="8.7974999999999994"/>
    <n v="0"/>
  </r>
  <r>
    <s v="GODOS"/>
    <s v="Godos Cocina Típica"/>
    <x v="38"/>
    <x v="17"/>
    <n v="3"/>
    <x v="6"/>
    <n v="10911"/>
    <x v="729"/>
    <d v="2014-05-27T00:00:00"/>
    <x v="688"/>
    <n v="6"/>
    <x v="7"/>
    <n v="17"/>
    <s v="Alice Mutton"/>
    <n v="195"/>
    <n v="32"/>
    <n v="6240"/>
    <n v="0.05"/>
    <n v="5928"/>
    <n v="23.712"/>
    <n v="312"/>
  </r>
  <r>
    <s v="QUICK"/>
    <s v="Bensaïd SA"/>
    <x v="27"/>
    <x v="8"/>
    <n v="9"/>
    <x v="4"/>
    <n v="10549"/>
    <x v="730"/>
    <d v="2014-05-20T00:00:00"/>
    <x v="689"/>
    <n v="8"/>
    <x v="3"/>
    <n v="45"/>
    <s v="Røgede sild"/>
    <n v="47.5"/>
    <n v="35"/>
    <n v="1662.5"/>
    <n v="0.15"/>
    <n v="1413.125"/>
    <n v="36.741250000000001"/>
    <n v="249.375"/>
  </r>
  <r>
    <s v="SIMOB"/>
    <s v="Simons bistro"/>
    <x v="39"/>
    <x v="18"/>
    <n v="8"/>
    <x v="8"/>
    <n v="10642"/>
    <x v="730"/>
    <d v="2014-05-17T00:00:00"/>
    <x v="683"/>
    <n v="2"/>
    <x v="2"/>
    <n v="61"/>
    <s v="Sirop d'érable"/>
    <n v="142.5"/>
    <n v="35"/>
    <n v="4987.5"/>
    <n v="0.15"/>
    <n v="4239.375"/>
    <n v="144.13874999999999"/>
    <n v="748.125"/>
  </r>
  <r>
    <s v="RICAR"/>
    <s v="Ricardo Adocicados"/>
    <x v="11"/>
    <x v="7"/>
    <n v="9"/>
    <x v="4"/>
    <n v="10851"/>
    <x v="730"/>
    <d v="2014-05-30T00:00:00"/>
    <x v="694"/>
    <n v="3"/>
    <x v="1"/>
    <n v="25"/>
    <s v="NuNuCa Nuß-Nougat-Creme"/>
    <n v="70"/>
    <n v="18"/>
    <n v="1260"/>
    <n v="0.05"/>
    <n v="1197"/>
    <n v="2.3940000000000001"/>
    <n v="63"/>
  </r>
  <r>
    <s v="QUICK"/>
    <s v="Bensaïd SA"/>
    <x v="27"/>
    <x v="8"/>
    <n v="1"/>
    <x v="2"/>
    <n v="10515"/>
    <x v="731"/>
    <d v="2014-05-15T00:00:00"/>
    <x v="677"/>
    <n v="4"/>
    <x v="6"/>
    <n v="33"/>
    <s v="Geitost"/>
    <n v="12.5"/>
    <n v="87"/>
    <n v="1087.5"/>
    <n v="0.12"/>
    <n v="957"/>
    <n v="2.871"/>
    <n v="130.5"/>
  </r>
  <r>
    <s v="GREAL"/>
    <s v="Great Lakes Food Market"/>
    <x v="33"/>
    <x v="0"/>
    <n v="6"/>
    <x v="7"/>
    <n v="10528"/>
    <x v="731"/>
    <d v="2014-05-19T00:00:00"/>
    <x v="687"/>
    <n v="4"/>
    <x v="6"/>
    <n v="72"/>
    <s v="Mozzarella di Giovanni"/>
    <n v="174"/>
    <n v="43"/>
    <n v="7482"/>
    <n v="0.09"/>
    <n v="6808.62"/>
    <n v="122.55516"/>
    <n v="673.38000000000011"/>
  </r>
  <r>
    <s v="QUEEN"/>
    <s v="Queen Cozinha"/>
    <x v="14"/>
    <x v="7"/>
    <n v="6"/>
    <x v="7"/>
    <n v="10637"/>
    <x v="731"/>
    <d v="2014-05-18T00:00:00"/>
    <x v="689"/>
    <n v="4"/>
    <x v="6"/>
    <n v="11"/>
    <s v="Queso Cabrales"/>
    <n v="105"/>
    <n v="49"/>
    <n v="5145"/>
    <n v="7.0000000000000007E-2"/>
    <n v="4784.8499999999995"/>
    <n v="71.772749999999988"/>
    <n v="360.15000000000055"/>
  </r>
  <r>
    <s v="OTTIK"/>
    <s v="Exotic Products"/>
    <x v="20"/>
    <x v="8"/>
    <n v="5"/>
    <x v="1"/>
    <n v="10766"/>
    <x v="731"/>
    <d v="2014-05-16T00:00:00"/>
    <x v="680"/>
    <n v="3"/>
    <x v="1"/>
    <n v="68"/>
    <s v="Scottish Longbreads"/>
    <n v="62.5"/>
    <n v="18"/>
    <n v="1125"/>
    <n v="-0.01"/>
    <n v="1136.25"/>
    <n v="34.087499999999999"/>
    <n v="-11.25"/>
  </r>
  <r>
    <s v="OTTIK"/>
    <s v="Exotic Products"/>
    <x v="20"/>
    <x v="8"/>
    <n v="6"/>
    <x v="7"/>
    <n v="10833"/>
    <x v="731"/>
    <d v="2014-05-19T00:00:00"/>
    <x v="695"/>
    <n v="6"/>
    <x v="7"/>
    <n v="53"/>
    <s v="Perth Pasties"/>
    <n v="164"/>
    <n v="12"/>
    <n v="1968"/>
    <n v="0.08"/>
    <n v="1810.5600000000002"/>
    <n v="63.369600000000005"/>
    <n v="157.43999999999983"/>
  </r>
  <r>
    <s v="QUEEN"/>
    <s v="Queen Cozinha"/>
    <x v="14"/>
    <x v="7"/>
    <n v="5"/>
    <x v="1"/>
    <n v="10913"/>
    <x v="731"/>
    <d v="2014-05-19T00:00:00"/>
    <x v="684"/>
    <n v="2"/>
    <x v="2"/>
    <n v="4"/>
    <s v="Chef Anton's Cajun Seasoning"/>
    <n v="110"/>
    <n v="92"/>
    <n v="10120"/>
    <n v="0.15"/>
    <n v="8602"/>
    <n v="258.06"/>
    <n v="1518"/>
  </r>
  <r>
    <s v="WARTH"/>
    <s v="Wartian Herkku"/>
    <x v="32"/>
    <x v="16"/>
    <n v="1"/>
    <x v="2"/>
    <n v="10553"/>
    <x v="732"/>
    <d v="2014-05-19T00:00:00"/>
    <x v="685"/>
    <n v="1"/>
    <x v="0"/>
    <n v="35"/>
    <s v="Steeleye Stout"/>
    <n v="90"/>
    <n v="29"/>
    <n v="2610"/>
    <n v="0.13"/>
    <n v="2270.6999999999998"/>
    <n v="20.436299999999999"/>
    <n v="339.30000000000018"/>
  </r>
  <r>
    <s v="OTTIK"/>
    <s v="Exotic Products"/>
    <x v="20"/>
    <x v="8"/>
    <n v="5"/>
    <x v="1"/>
    <n v="10580"/>
    <x v="732"/>
    <d v="2014-05-31T00:00:00"/>
    <x v="691"/>
    <n v="7"/>
    <x v="5"/>
    <n v="14"/>
    <s v="Tofu"/>
    <n v="116.25"/>
    <n v="27"/>
    <n v="3138.75"/>
    <n v="0.17"/>
    <n v="2605.1624999999999"/>
    <n v="46.892924999999998"/>
    <n v="533.58750000000009"/>
  </r>
  <r>
    <s v="HUNGO"/>
    <s v="Hungry Owl All-Night Grocers"/>
    <x v="23"/>
    <x v="11"/>
    <n v="2"/>
    <x v="5"/>
    <n v="10646"/>
    <x v="732"/>
    <d v="2014-05-19T00:00:00"/>
    <x v="683"/>
    <n v="4"/>
    <x v="6"/>
    <n v="71"/>
    <s v="Fløtemysost"/>
    <n v="107.5"/>
    <n v="6"/>
    <n v="645"/>
    <n v="-0.03"/>
    <n v="664.35"/>
    <n v="11.958300000000001"/>
    <n v="-19.350000000000023"/>
  </r>
  <r>
    <s v="TORTU"/>
    <s v="Tortuga Restaurante"/>
    <x v="4"/>
    <x v="3"/>
    <n v="1"/>
    <x v="2"/>
    <n v="10676"/>
    <x v="732"/>
    <d v="2014-06-02T00:00:00"/>
    <x v="696"/>
    <n v="3"/>
    <x v="1"/>
    <n v="19"/>
    <s v="Teatime Chocolate Biscuits"/>
    <n v="46"/>
    <n v="39"/>
    <n v="1794"/>
    <n v="0.11"/>
    <n v="1596.66"/>
    <n v="3.1933200000000004"/>
    <n v="197.33999999999992"/>
  </r>
  <r>
    <s v="FRANK"/>
    <s v="Messaoui Père &amp; Fils"/>
    <x v="15"/>
    <x v="8"/>
    <n v="6"/>
    <x v="7"/>
    <n v="10791"/>
    <x v="732"/>
    <d v="2014-05-22T00:00:00"/>
    <x v="688"/>
    <n v="8"/>
    <x v="3"/>
    <n v="41"/>
    <s v="Jack's New England Clam Chowder"/>
    <n v="48.25"/>
    <n v="51"/>
    <n v="2460.75"/>
    <n v="0.08"/>
    <n v="2263.89"/>
    <n v="18.11112"/>
    <n v="196.86000000000013"/>
  </r>
  <r>
    <s v="KOENE"/>
    <s v="Belaid SAS"/>
    <x v="15"/>
    <x v="8"/>
    <n v="3"/>
    <x v="6"/>
    <n v="10817"/>
    <x v="732"/>
    <d v="2014-05-29T00:00:00"/>
    <x v="696"/>
    <n v="1"/>
    <x v="0"/>
    <n v="38"/>
    <s v="Côte de Blaye"/>
    <n v="1317.5"/>
    <n v="22"/>
    <n v="28985"/>
    <n v="-0.03"/>
    <n v="29854.55"/>
    <n v="298.5455"/>
    <n v="-869.54999999999927"/>
  </r>
  <r>
    <s v="BONAP"/>
    <s v="Bon app'"/>
    <x v="1"/>
    <x v="1"/>
    <n v="7"/>
    <x v="0"/>
    <n v="10525"/>
    <x v="733"/>
    <d v="2014-06-01T00:00:00"/>
    <x v="697"/>
    <n v="8"/>
    <x v="3"/>
    <n v="36"/>
    <s v="Inlagd Sill"/>
    <n v="95"/>
    <n v="4"/>
    <n v="380"/>
    <n v="0"/>
    <n v="380"/>
    <n v="9.8800000000000008"/>
    <n v="0"/>
  </r>
  <r>
    <s v="OTTIK"/>
    <s v="Exotic Products"/>
    <x v="20"/>
    <x v="8"/>
    <n v="5"/>
    <x v="1"/>
    <n v="10554"/>
    <x v="734"/>
    <d v="2014-05-19T00:00:00"/>
    <x v="687"/>
    <n v="3"/>
    <x v="1"/>
    <n v="62"/>
    <s v="Tarte au sucre"/>
    <n v="246.5"/>
    <n v="98"/>
    <n v="24157"/>
    <n v="0.15"/>
    <n v="20533.45"/>
    <n v="657.07040000000006"/>
    <n v="3623.5499999999993"/>
  </r>
  <r>
    <s v="ERNSH"/>
    <s v="Ernst Handel"/>
    <x v="26"/>
    <x v="9"/>
    <n v="1"/>
    <x v="2"/>
    <n v="10595"/>
    <x v="734"/>
    <d v="2014-05-31T00:00:00"/>
    <x v="698"/>
    <n v="4"/>
    <x v="6"/>
    <n v="69"/>
    <s v="Gudbrandsdalsost"/>
    <n v="180"/>
    <n v="28"/>
    <n v="5040"/>
    <n v="0.19"/>
    <n v="4082.4"/>
    <n v="77.565600000000003"/>
    <n v="957.59999999999991"/>
  </r>
  <r>
    <s v="AROUT"/>
    <s v="Around the Horn"/>
    <x v="2"/>
    <x v="2"/>
    <n v="6"/>
    <x v="7"/>
    <n v="10643"/>
    <x v="734"/>
    <d v="2014-05-21T00:00:00"/>
    <x v="685"/>
    <n v="7"/>
    <x v="5"/>
    <n v="28"/>
    <s v="Rössle Sauerkraut"/>
    <n v="228"/>
    <n v="86"/>
    <n v="19608"/>
    <n v="0.08"/>
    <n v="18039.36"/>
    <n v="180.39359999999999"/>
    <n v="1568.6399999999994"/>
  </r>
  <r>
    <s v="MAISD"/>
    <s v="Maison Dewey"/>
    <x v="34"/>
    <x v="4"/>
    <n v="5"/>
    <x v="1"/>
    <n v="10760"/>
    <x v="734"/>
    <d v="2014-05-26T00:00:00"/>
    <x v="688"/>
    <n v="1"/>
    <x v="0"/>
    <n v="43"/>
    <s v="Ipoh Coffee"/>
    <n v="230"/>
    <n v="51"/>
    <n v="11730"/>
    <n v="0.04"/>
    <n v="11260.8"/>
    <n v="304.04159999999996"/>
    <n v="469.20000000000073"/>
  </r>
  <r>
    <s v="SIMOB"/>
    <s v="Simons bistro"/>
    <x v="39"/>
    <x v="18"/>
    <n v="5"/>
    <x v="1"/>
    <n v="10802"/>
    <x v="734"/>
    <d v="2014-05-23T00:00:00"/>
    <x v="687"/>
    <n v="6"/>
    <x v="7"/>
    <n v="55"/>
    <s v="Pâté chinois"/>
    <n v="120"/>
    <n v="55"/>
    <n v="6600"/>
    <n v="0.1"/>
    <n v="5940"/>
    <n v="184.14"/>
    <n v="660"/>
  </r>
  <r>
    <s v="OLDWO"/>
    <s v="Old World Delicatessen"/>
    <x v="48"/>
    <x v="0"/>
    <n v="3"/>
    <x v="6"/>
    <n v="10855"/>
    <x v="735"/>
    <d v="2014-06-07T00:00:00"/>
    <x v="699"/>
    <n v="5"/>
    <x v="4"/>
    <n v="56"/>
    <s v="Gnocchi di nonna Alice"/>
    <n v="190"/>
    <n v="44"/>
    <n v="8360"/>
    <n v="0.06"/>
    <n v="7858.4"/>
    <n v="39.292000000000002"/>
    <n v="501.60000000000036"/>
  </r>
  <r>
    <s v="RICAR"/>
    <s v="Ricardo Adocicados"/>
    <x v="11"/>
    <x v="7"/>
    <n v="5"/>
    <x v="1"/>
    <n v="10622"/>
    <x v="736"/>
    <d v="2014-05-21T00:00:00"/>
    <x v="685"/>
    <n v="3"/>
    <x v="1"/>
    <n v="68"/>
    <s v="Scottish Longbreads"/>
    <n v="62.5"/>
    <n v="12"/>
    <n v="750"/>
    <n v="0.01"/>
    <n v="742.5"/>
    <n v="17.077500000000001"/>
    <n v="7.5"/>
  </r>
  <r>
    <s v="WILMK"/>
    <s v="Wilman Kala"/>
    <x v="52"/>
    <x v="16"/>
    <n v="8"/>
    <x v="8"/>
    <n v="10695"/>
    <x v="736"/>
    <d v="2014-05-27T00:00:00"/>
    <x v="688"/>
    <n v="1"/>
    <x v="0"/>
    <n v="24"/>
    <s v="Guaraná Fantástica"/>
    <n v="22.5"/>
    <n v="19"/>
    <n v="427.5"/>
    <n v="0.19"/>
    <n v="346.27500000000003"/>
    <n v="11.080800000000002"/>
    <n v="81.224999999999966"/>
  </r>
  <r>
    <s v="VINET"/>
    <s v="Vins et alcools Chevalier"/>
    <x v="57"/>
    <x v="1"/>
    <n v="1"/>
    <x v="2"/>
    <n v="10737"/>
    <x v="736"/>
    <d v="2014-06-07T00:00:00"/>
    <x v="697"/>
    <n v="8"/>
    <x v="3"/>
    <n v="13"/>
    <s v="Konbu"/>
    <n v="30"/>
    <n v="31"/>
    <n v="930"/>
    <n v="0.16"/>
    <n v="781.19999999999993"/>
    <n v="2.3435999999999999"/>
    <n v="148.80000000000007"/>
  </r>
  <r>
    <s v="FRANK"/>
    <s v="Messaoui Père &amp; Fils"/>
    <x v="15"/>
    <x v="8"/>
    <n v="7"/>
    <x v="0"/>
    <n v="10859"/>
    <x v="736"/>
    <d v="2014-06-07T00:00:00"/>
    <x v="700"/>
    <n v="5"/>
    <x v="4"/>
    <n v="64"/>
    <s v="Wimmers gute Semmelknödel"/>
    <n v="166.25"/>
    <n v="14"/>
    <n v="2327.5"/>
    <n v="0.1"/>
    <n v="2094.75"/>
    <n v="8.3789999999999996"/>
    <n v="232.75"/>
  </r>
  <r>
    <s v="ANATR"/>
    <s v="Ana Trujillo Emparedados y helados"/>
    <x v="4"/>
    <x v="3"/>
    <n v="3"/>
    <x v="6"/>
    <n v="10759"/>
    <x v="737"/>
    <d v="2014-06-02T00:00:00"/>
    <x v="698"/>
    <n v="4"/>
    <x v="6"/>
    <n v="32"/>
    <s v="Mascarpone Fabioli"/>
    <n v="160"/>
    <n v="30"/>
    <n v="4800"/>
    <n v="0.17"/>
    <n v="3984"/>
    <n v="63.744"/>
    <n v="816"/>
  </r>
  <r>
    <s v="GROSR"/>
    <s v="GROSELLA-Restaurante"/>
    <x v="60"/>
    <x v="5"/>
    <n v="7"/>
    <x v="0"/>
    <n v="10785"/>
    <x v="737"/>
    <d v="2014-06-01T00:00:00"/>
    <x v="701"/>
    <n v="1"/>
    <x v="0"/>
    <n v="75"/>
    <s v="Rhönbräu Klosterbier"/>
    <n v="38.75"/>
    <n v="72"/>
    <n v="2790"/>
    <n v="0.01"/>
    <n v="2762.1"/>
    <n v="80.100899999999996"/>
    <n v="27.900000000000091"/>
  </r>
  <r>
    <s v="VICTE"/>
    <s v="Victuailles en stock"/>
    <x v="8"/>
    <x v="1"/>
    <n v="7"/>
    <x v="0"/>
    <n v="10850"/>
    <x v="737"/>
    <d v="2014-06-04T00:00:00"/>
    <x v="694"/>
    <n v="4"/>
    <x v="6"/>
    <n v="33"/>
    <s v="Geitost"/>
    <n v="12.5"/>
    <n v="19"/>
    <n v="237.5"/>
    <n v="0.06"/>
    <n v="223.25"/>
    <n v="0.44650000000000001"/>
    <n v="14.25"/>
  </r>
  <r>
    <s v="HANAR"/>
    <s v="Hanari Carnes"/>
    <x v="11"/>
    <x v="7"/>
    <n v="1"/>
    <x v="2"/>
    <n v="10541"/>
    <x v="738"/>
    <d v="2014-05-29T00:00:00"/>
    <x v="701"/>
    <n v="2"/>
    <x v="2"/>
    <n v="65"/>
    <s v="Louisiana Fiery Hot Pepper Sauce"/>
    <n v="105.25"/>
    <n v="3"/>
    <n v="315.75"/>
    <n v="0.08"/>
    <n v="290.49"/>
    <n v="6.3907800000000003"/>
    <n v="25.259999999999991"/>
  </r>
  <r>
    <s v="GODOS"/>
    <s v="Godos Cocina Típica"/>
    <x v="38"/>
    <x v="17"/>
    <n v="3"/>
    <x v="6"/>
    <n v="10911"/>
    <x v="738"/>
    <d v="2014-06-06T00:00:00"/>
    <x v="694"/>
    <n v="1"/>
    <x v="0"/>
    <n v="67"/>
    <s v="Laughing Lumberjack Lager"/>
    <n v="70"/>
    <n v="86"/>
    <n v="6020"/>
    <n v="0.04"/>
    <n v="5779.2"/>
    <n v="5.7791999999999994"/>
    <n v="240.80000000000018"/>
  </r>
  <r>
    <s v="MAISD"/>
    <s v="Maison Dewey"/>
    <x v="34"/>
    <x v="4"/>
    <n v="9"/>
    <x v="4"/>
    <n v="10529"/>
    <x v="739"/>
    <d v="2014-06-10T00:00:00"/>
    <x v="702"/>
    <n v="6"/>
    <x v="7"/>
    <n v="55"/>
    <s v="Pâté chinois"/>
    <n v="120"/>
    <n v="55"/>
    <n v="6600"/>
    <n v="0.19"/>
    <n v="5346"/>
    <n v="122.958"/>
    <n v="1254"/>
  </r>
  <r>
    <s v="FRANK"/>
    <s v="Messaoui Père &amp; Fils"/>
    <x v="15"/>
    <x v="8"/>
    <n v="5"/>
    <x v="1"/>
    <n v="10670"/>
    <x v="739"/>
    <d v="2014-05-29T00:00:00"/>
    <x v="691"/>
    <n v="8"/>
    <x v="3"/>
    <n v="46"/>
    <s v="Spegesild"/>
    <n v="60"/>
    <n v="4"/>
    <n v="240"/>
    <n v="0.17"/>
    <n v="199.2"/>
    <n v="2.7887999999999997"/>
    <n v="40.800000000000011"/>
  </r>
  <r>
    <s v="SUPRD"/>
    <s v="Suprêmes délices"/>
    <x v="5"/>
    <x v="4"/>
    <n v="1"/>
    <x v="2"/>
    <n v="10846"/>
    <x v="739"/>
    <d v="2014-06-10T00:00:00"/>
    <x v="699"/>
    <n v="2"/>
    <x v="2"/>
    <n v="4"/>
    <s v="Chef Anton's Cajun Seasoning"/>
    <n v="110"/>
    <n v="35"/>
    <n v="3850"/>
    <n v="0.01"/>
    <n v="3811.5"/>
    <n v="72.418499999999995"/>
    <n v="38.5"/>
  </r>
  <r>
    <s v="FRANK"/>
    <s v="Messaoui Père &amp; Fils"/>
    <x v="15"/>
    <x v="8"/>
    <n v="4"/>
    <x v="3"/>
    <n v="10560"/>
    <x v="740"/>
    <d v="2014-05-27T00:00:00"/>
    <x v="698"/>
    <n v="8"/>
    <x v="3"/>
    <n v="30"/>
    <s v="Nord-Ost Matjeshering"/>
    <n v="129.44999999999999"/>
    <n v="93"/>
    <n v="12038.849999999999"/>
    <n v="-0.03"/>
    <n v="12400.0155"/>
    <n v="359.60044949999997"/>
    <n v="-361.16550000000097"/>
  </r>
  <r>
    <s v="QUICK"/>
    <s v="Bensaïd SA"/>
    <x v="27"/>
    <x v="8"/>
    <n v="4"/>
    <x v="3"/>
    <n v="10694"/>
    <x v="740"/>
    <d v="2014-06-11T00:00:00"/>
    <x v="703"/>
    <n v="1"/>
    <x v="0"/>
    <n v="70"/>
    <s v="Outback Lager"/>
    <n v="75"/>
    <n v="81"/>
    <n v="6075"/>
    <n v="0.19"/>
    <n v="4920.75"/>
    <n v="118.098"/>
    <n v="1154.25"/>
  </r>
  <r>
    <s v="AROUT"/>
    <s v="Around the Horn"/>
    <x v="2"/>
    <x v="2"/>
    <n v="3"/>
    <x v="6"/>
    <n v="10768"/>
    <x v="740"/>
    <d v="2014-05-31T00:00:00"/>
    <x v="701"/>
    <n v="4"/>
    <x v="6"/>
    <n v="71"/>
    <s v="Fløtemysost"/>
    <n v="107.5"/>
    <n v="68"/>
    <n v="7310"/>
    <n v="0.12"/>
    <n v="6432.8"/>
    <n v="160.82"/>
    <n v="877.19999999999982"/>
  </r>
  <r>
    <s v="DRACD"/>
    <s v="Maroc exotique"/>
    <x v="22"/>
    <x v="8"/>
    <n v="7"/>
    <x v="0"/>
    <n v="10825"/>
    <x v="740"/>
    <d v="2014-05-31T00:00:00"/>
    <x v="704"/>
    <n v="3"/>
    <x v="1"/>
    <n v="26"/>
    <s v="Gumbär Gummibärchen"/>
    <n v="156.15"/>
    <n v="69"/>
    <n v="10774.35"/>
    <n v="0.13"/>
    <n v="9373.6844999999994"/>
    <n v="178.10000550000001"/>
    <n v="1400.665500000001"/>
  </r>
  <r>
    <s v="WOLZA"/>
    <s v="Wolski  Zajazd"/>
    <x v="51"/>
    <x v="20"/>
    <n v="9"/>
    <x v="4"/>
    <n v="10870"/>
    <x v="740"/>
    <d v="2014-06-11T00:00:00"/>
    <x v="705"/>
    <n v="7"/>
    <x v="5"/>
    <n v="51"/>
    <s v="Manjimup Dried Apples"/>
    <n v="265"/>
    <n v="87"/>
    <n v="23055"/>
    <n v="0.12"/>
    <n v="20288.400000000001"/>
    <n v="162.30720000000002"/>
    <n v="2766.5999999999985"/>
  </r>
  <r>
    <s v="WELLI"/>
    <s v="Wellington Importadora"/>
    <x v="46"/>
    <x v="7"/>
    <n v="7"/>
    <x v="0"/>
    <n v="10900"/>
    <x v="740"/>
    <d v="2014-06-10T00:00:00"/>
    <x v="703"/>
    <n v="1"/>
    <x v="0"/>
    <n v="70"/>
    <s v="Outback Lager"/>
    <n v="75"/>
    <n v="74"/>
    <n v="5550"/>
    <n v="0.1"/>
    <n v="4995"/>
    <n v="0"/>
    <n v="555"/>
  </r>
  <r>
    <s v="LACOR"/>
    <s v="La corne d'abondance"/>
    <x v="62"/>
    <x v="1"/>
    <n v="5"/>
    <x v="1"/>
    <n v="10927"/>
    <x v="740"/>
    <d v="2014-05-29T00:00:00"/>
    <x v="691"/>
    <n v="3"/>
    <x v="1"/>
    <n v="20"/>
    <s v="Sir Rodney's Marmalade"/>
    <n v="405"/>
    <n v="25"/>
    <n v="10125"/>
    <n v="0.1"/>
    <n v="9112.5"/>
    <n v="255.15"/>
    <n v="1012.5"/>
  </r>
  <r>
    <s v="ERNSH"/>
    <s v="Ernst Handel"/>
    <x v="26"/>
    <x v="9"/>
    <n v="3"/>
    <x v="6"/>
    <n v="10514"/>
    <x v="741"/>
    <d v="2014-05-29T00:00:00"/>
    <x v="691"/>
    <n v="1"/>
    <x v="0"/>
    <n v="75"/>
    <s v="Rhönbräu Klosterbier"/>
    <n v="38.75"/>
    <n v="46"/>
    <n v="1782.5"/>
    <n v="0.02"/>
    <n v="1746.85"/>
    <n v="47.164949999999997"/>
    <n v="35.650000000000091"/>
  </r>
  <r>
    <s v="BLAUS"/>
    <s v="Les Douceurs du Maghreb"/>
    <x v="22"/>
    <x v="8"/>
    <n v="4"/>
    <x v="3"/>
    <n v="10614"/>
    <x v="741"/>
    <d v="2014-05-31T00:00:00"/>
    <x v="704"/>
    <n v="3"/>
    <x v="1"/>
    <n v="21"/>
    <s v="Sir Rodney's Scones"/>
    <n v="50"/>
    <n v="20"/>
    <n v="1000"/>
    <n v="0.12"/>
    <n v="880"/>
    <n v="13.2"/>
    <n v="120"/>
  </r>
  <r>
    <s v="LETSS"/>
    <s v="Let's Stop N Shop"/>
    <x v="45"/>
    <x v="0"/>
    <n v="4"/>
    <x v="3"/>
    <n v="10719"/>
    <x v="741"/>
    <d v="2014-06-10T00:00:00"/>
    <x v="706"/>
    <n v="6"/>
    <x v="7"/>
    <n v="54"/>
    <s v="Tourtière"/>
    <n v="37.25"/>
    <n v="50"/>
    <n v="1862.5"/>
    <n v="-0.03"/>
    <n v="1918.375"/>
    <n v="1.9183749999999999"/>
    <n v="-55.875"/>
  </r>
  <r>
    <s v="RICSU"/>
    <s v="Richter Supermarkt"/>
    <x v="36"/>
    <x v="12"/>
    <n v="3"/>
    <x v="6"/>
    <n v="10751"/>
    <x v="741"/>
    <d v="2014-06-05T00:00:00"/>
    <x v="704"/>
    <n v="8"/>
    <x v="3"/>
    <n v="30"/>
    <s v="Nord-Ost Matjeshering"/>
    <n v="129.44999999999999"/>
    <n v="5"/>
    <n v="647.25"/>
    <n v="-0.02"/>
    <n v="660.19500000000005"/>
    <n v="11.223315000000001"/>
    <n v="-12.94500000000005"/>
  </r>
  <r>
    <s v="RICSU"/>
    <s v="Richter Supermarkt"/>
    <x v="36"/>
    <x v="12"/>
    <n v="3"/>
    <x v="6"/>
    <n v="10758"/>
    <x v="741"/>
    <d v="2014-06-10T00:00:00"/>
    <x v="703"/>
    <n v="5"/>
    <x v="4"/>
    <n v="52"/>
    <s v="Filo Mix"/>
    <n v="35"/>
    <n v="94"/>
    <n v="3290"/>
    <n v="0.04"/>
    <n v="3158.4"/>
    <n v="82.118400000000008"/>
    <n v="131.59999999999991"/>
  </r>
  <r>
    <s v="SPLIR"/>
    <s v="Split Rail Beer &amp; Ale"/>
    <x v="59"/>
    <x v="0"/>
    <n v="7"/>
    <x v="0"/>
    <n v="10821"/>
    <x v="741"/>
    <d v="2014-06-04T00:00:00"/>
    <x v="706"/>
    <n v="7"/>
    <x v="5"/>
    <n v="51"/>
    <s v="Manjimup Dried Apples"/>
    <n v="265"/>
    <n v="54"/>
    <n v="14310"/>
    <n v="0.1"/>
    <n v="12879"/>
    <n v="412.12799999999999"/>
    <n v="1431"/>
  </r>
  <r>
    <s v="BERGS"/>
    <s v="Berglunds snabbköp"/>
    <x v="31"/>
    <x v="15"/>
    <n v="5"/>
    <x v="1"/>
    <n v="10875"/>
    <x v="741"/>
    <d v="2014-06-07T00:00:00"/>
    <x v="694"/>
    <n v="3"/>
    <x v="1"/>
    <n v="47"/>
    <s v="Zaanse koeken"/>
    <n v="47.5"/>
    <n v="45"/>
    <n v="2137.5"/>
    <n v="-0.01"/>
    <n v="2158.875"/>
    <n v="2.1588750000000001"/>
    <n v="-21.375"/>
  </r>
  <r>
    <s v="RICSU"/>
    <s v="Richter Supermarkt"/>
    <x v="36"/>
    <x v="12"/>
    <n v="7"/>
    <x v="0"/>
    <n v="10537"/>
    <x v="742"/>
    <d v="2014-05-29T00:00:00"/>
    <x v="701"/>
    <n v="4"/>
    <x v="6"/>
    <n v="72"/>
    <s v="Mozzarella di Giovanni"/>
    <n v="174"/>
    <n v="73"/>
    <n v="12702"/>
    <n v="0.16"/>
    <n v="10669.68"/>
    <n v="53.348399999999998"/>
    <n v="2032.3199999999997"/>
  </r>
  <r>
    <s v="HUNGO"/>
    <s v="Hungry Owl All-Night Grocers"/>
    <x v="23"/>
    <x v="11"/>
    <n v="7"/>
    <x v="0"/>
    <n v="10567"/>
    <x v="742"/>
    <d v="2014-06-03T00:00:00"/>
    <x v="707"/>
    <n v="7"/>
    <x v="5"/>
    <n v="51"/>
    <s v="Manjimup Dried Apples"/>
    <n v="265"/>
    <n v="13"/>
    <n v="3445"/>
    <n v="0"/>
    <n v="3445"/>
    <n v="51.674999999999997"/>
    <n v="0"/>
  </r>
  <r>
    <s v="TRAIH"/>
    <s v="Trail's Head Gourmet Provisioners"/>
    <x v="43"/>
    <x v="0"/>
    <n v="5"/>
    <x v="1"/>
    <n v="10574"/>
    <x v="742"/>
    <d v="2014-05-30T00:00:00"/>
    <x v="691"/>
    <n v="4"/>
    <x v="6"/>
    <n v="33"/>
    <s v="Geitost"/>
    <n v="12.5"/>
    <n v="40"/>
    <n v="500"/>
    <n v="0.19"/>
    <n v="405"/>
    <n v="1.62"/>
    <n v="95"/>
  </r>
  <r>
    <s v="RATTC"/>
    <s v="Rattlesnake Canyon Grocery"/>
    <x v="9"/>
    <x v="0"/>
    <n v="9"/>
    <x v="4"/>
    <n v="10761"/>
    <x v="742"/>
    <d v="2014-06-11T00:00:00"/>
    <x v="699"/>
    <n v="1"/>
    <x v="0"/>
    <n v="75"/>
    <s v="Rhönbräu Klosterbier"/>
    <n v="38.75"/>
    <n v="94"/>
    <n v="3642.5"/>
    <n v="-0.01"/>
    <n v="3678.9250000000002"/>
    <n v="117.7256"/>
    <n v="-36.425000000000182"/>
  </r>
  <r>
    <s v="KOENE"/>
    <s v="Belaid SAS"/>
    <x v="15"/>
    <x v="8"/>
    <n v="7"/>
    <x v="0"/>
    <n v="10542"/>
    <x v="743"/>
    <d v="2014-06-11T00:00:00"/>
    <x v="705"/>
    <n v="4"/>
    <x v="6"/>
    <n v="11"/>
    <s v="Queso Cabrales"/>
    <n v="105"/>
    <n v="34"/>
    <n v="3570"/>
    <n v="-0.02"/>
    <n v="3641.4"/>
    <n v="10.924200000000001"/>
    <n v="-71.400000000000091"/>
  </r>
  <r>
    <s v="ANTON"/>
    <s v="Antonio Moreno Taquería"/>
    <x v="4"/>
    <x v="3"/>
    <n v="8"/>
    <x v="8"/>
    <n v="10573"/>
    <x v="743"/>
    <d v="2014-05-31T00:00:00"/>
    <x v="691"/>
    <n v="6"/>
    <x v="7"/>
    <n v="17"/>
    <s v="Alice Mutton"/>
    <n v="195"/>
    <n v="42"/>
    <n v="8190"/>
    <n v="7.0000000000000007E-2"/>
    <n v="7616.7"/>
    <n v="182.80079999999998"/>
    <n v="573.30000000000018"/>
  </r>
  <r>
    <s v="QUICK"/>
    <s v="Bensaïd SA"/>
    <x v="27"/>
    <x v="8"/>
    <n v="1"/>
    <x v="2"/>
    <n v="10691"/>
    <x v="743"/>
    <d v="2014-06-07T00:00:00"/>
    <x v="700"/>
    <n v="2"/>
    <x v="2"/>
    <n v="44"/>
    <s v="Gula Malacca"/>
    <n v="97.25"/>
    <n v="93"/>
    <n v="9044.25"/>
    <n v="0.17"/>
    <n v="7506.7275"/>
    <n v="165.14800500000001"/>
    <n v="1537.5225"/>
  </r>
  <r>
    <s v="LAZYK"/>
    <s v="Lazy K Kountry Store"/>
    <x v="12"/>
    <x v="0"/>
    <n v="7"/>
    <x v="0"/>
    <n v="10482"/>
    <x v="744"/>
    <d v="2014-06-09T00:00:00"/>
    <x v="707"/>
    <n v="8"/>
    <x v="3"/>
    <n v="40"/>
    <s v="Boston Crab Meat"/>
    <n v="73.5"/>
    <n v="28"/>
    <n v="2058"/>
    <n v="0.01"/>
    <n v="2037.42"/>
    <n v="34.636139999999997"/>
    <n v="20.579999999999927"/>
  </r>
  <r>
    <s v="BSBEV"/>
    <s v="B's Beverages"/>
    <x v="2"/>
    <x v="2"/>
    <n v="6"/>
    <x v="7"/>
    <n v="10539"/>
    <x v="744"/>
    <d v="2014-06-04T00:00:00"/>
    <x v="708"/>
    <n v="8"/>
    <x v="3"/>
    <n v="13"/>
    <s v="Konbu"/>
    <n v="30"/>
    <n v="15"/>
    <n v="450"/>
    <n v="-0.02"/>
    <n v="459"/>
    <n v="7.3440000000000003"/>
    <n v="-9"/>
  </r>
  <r>
    <s v="OLDWO"/>
    <s v="Old World Delicatessen"/>
    <x v="48"/>
    <x v="0"/>
    <n v="4"/>
    <x v="3"/>
    <n v="10706"/>
    <x v="744"/>
    <d v="2014-06-06T00:00:00"/>
    <x v="697"/>
    <n v="4"/>
    <x v="6"/>
    <n v="59"/>
    <s v="Raclette Courdavault"/>
    <n v="275"/>
    <n v="86"/>
    <n v="23650"/>
    <n v="0"/>
    <n v="23650"/>
    <n v="638.54999999999995"/>
    <n v="0"/>
  </r>
  <r>
    <s v="QUEEN"/>
    <s v="Queen Cozinha"/>
    <x v="14"/>
    <x v="7"/>
    <n v="4"/>
    <x v="3"/>
    <n v="10786"/>
    <x v="744"/>
    <d v="2014-06-13T00:00:00"/>
    <x v="709"/>
    <n v="2"/>
    <x v="2"/>
    <n v="8"/>
    <s v="Northwoods Cranberry Sauce"/>
    <n v="200"/>
    <n v="94"/>
    <n v="18800"/>
    <n v="0.15"/>
    <n v="15980"/>
    <n v="479.4"/>
    <n v="2820"/>
  </r>
  <r>
    <s v="SPLIR"/>
    <s v="Split Rail Beer &amp; Ale"/>
    <x v="59"/>
    <x v="0"/>
    <n v="7"/>
    <x v="0"/>
    <n v="10821"/>
    <x v="744"/>
    <d v="2014-06-03T00:00:00"/>
    <x v="708"/>
    <n v="1"/>
    <x v="0"/>
    <n v="35"/>
    <s v="Steeleye Stout"/>
    <n v="90"/>
    <n v="98"/>
    <n v="8820"/>
    <n v="0.18"/>
    <n v="7232.4000000000005"/>
    <n v="238.66920000000002"/>
    <n v="1587.5999999999995"/>
  </r>
  <r>
    <s v="SANTG"/>
    <s v="Santé Gourmet"/>
    <x v="29"/>
    <x v="13"/>
    <n v="8"/>
    <x v="8"/>
    <n v="10520"/>
    <x v="745"/>
    <d v="2014-06-09T00:00:00"/>
    <x v="710"/>
    <n v="6"/>
    <x v="7"/>
    <n v="53"/>
    <s v="Perth Pasties"/>
    <n v="164"/>
    <n v="95"/>
    <n v="15580"/>
    <n v="0.15"/>
    <n v="13243"/>
    <n v="291.346"/>
    <n v="2337"/>
  </r>
  <r>
    <s v="CACTU"/>
    <s v="Cactus Comidas para llevar"/>
    <x v="30"/>
    <x v="14"/>
    <n v="4"/>
    <x v="3"/>
    <n v="10521"/>
    <x v="745"/>
    <d v="2014-06-11T00:00:00"/>
    <x v="707"/>
    <n v="8"/>
    <x v="3"/>
    <n v="41"/>
    <s v="Jack's New England Clam Chowder"/>
    <n v="48.25"/>
    <n v="64"/>
    <n v="3088"/>
    <n v="0.08"/>
    <n v="2840.96"/>
    <n v="99.433600000000013"/>
    <n v="247.03999999999996"/>
  </r>
  <r>
    <s v="BLONP"/>
    <s v="Blondel père et fils"/>
    <x v="40"/>
    <x v="1"/>
    <n v="6"/>
    <x v="7"/>
    <n v="10559"/>
    <x v="745"/>
    <d v="2014-06-13T00:00:00"/>
    <x v="702"/>
    <n v="8"/>
    <x v="3"/>
    <n v="41"/>
    <s v="Jack's New England Clam Chowder"/>
    <n v="48.25"/>
    <n v="73"/>
    <n v="3522.25"/>
    <n v="7.0000000000000007E-2"/>
    <n v="3275.6924999999997"/>
    <n v="52.411079999999991"/>
    <n v="246.55750000000035"/>
  </r>
  <r>
    <s v="TRAIH"/>
    <s v="Trail's Head Gourmet Provisioners"/>
    <x v="43"/>
    <x v="0"/>
    <n v="2"/>
    <x v="5"/>
    <n v="10577"/>
    <x v="745"/>
    <d v="2014-06-18T00:00:00"/>
    <x v="711"/>
    <n v="2"/>
    <x v="2"/>
    <n v="77"/>
    <s v="Original Frankfurter grüne Soße"/>
    <n v="65"/>
    <n v="25"/>
    <n v="1625"/>
    <n v="0.08"/>
    <n v="1495"/>
    <n v="29.9"/>
    <n v="130"/>
  </r>
  <r>
    <s v="BONAP"/>
    <s v="Bon app'"/>
    <x v="1"/>
    <x v="1"/>
    <n v="9"/>
    <x v="4"/>
    <n v="10730"/>
    <x v="745"/>
    <d v="2014-06-03T00:00:00"/>
    <x v="694"/>
    <n v="3"/>
    <x v="1"/>
    <n v="16"/>
    <s v="Pavlova"/>
    <n v="87.25"/>
    <n v="34"/>
    <n v="2966.5"/>
    <n v="0.11"/>
    <n v="2640.1849999999999"/>
    <n v="39.602775000000001"/>
    <n v="326.31500000000005"/>
  </r>
  <r>
    <s v="NORTS"/>
    <s v="North/South"/>
    <x v="2"/>
    <x v="2"/>
    <n v="3"/>
    <x v="6"/>
    <n v="10517"/>
    <x v="746"/>
    <d v="2014-06-14T00:00:00"/>
    <x v="699"/>
    <n v="4"/>
    <x v="6"/>
    <n v="59"/>
    <s v="Raclette Courdavault"/>
    <n v="275"/>
    <n v="90"/>
    <n v="24750"/>
    <n v="-0.01"/>
    <n v="24997.5"/>
    <n v="49.994999999999997"/>
    <n v="-247.5"/>
  </r>
  <r>
    <s v="KOENE"/>
    <s v="Belaid SAS"/>
    <x v="15"/>
    <x v="8"/>
    <n v="2"/>
    <x v="5"/>
    <n v="10799"/>
    <x v="746"/>
    <d v="2014-06-19T00:00:00"/>
    <x v="712"/>
    <n v="1"/>
    <x v="0"/>
    <n v="24"/>
    <s v="Guaraná Fantástica"/>
    <n v="22.5"/>
    <n v="56"/>
    <n v="1260"/>
    <n v="0.05"/>
    <n v="1197"/>
    <n v="16.757999999999999"/>
    <n v="63"/>
  </r>
  <r>
    <s v="FOLKO"/>
    <s v="Folk och fä HB"/>
    <x v="35"/>
    <x v="15"/>
    <n v="7"/>
    <x v="0"/>
    <n v="10902"/>
    <x v="746"/>
    <d v="2014-06-19T00:00:00"/>
    <x v="713"/>
    <n v="6"/>
    <x v="7"/>
    <n v="55"/>
    <s v="Pâté chinois"/>
    <n v="120"/>
    <n v="17"/>
    <n v="2040"/>
    <n v="-0.03"/>
    <n v="2101.2000000000003"/>
    <n v="60.93480000000001"/>
    <n v="-61.200000000000273"/>
  </r>
  <r>
    <s v="LACOR"/>
    <s v="La corne d'abondance"/>
    <x v="62"/>
    <x v="1"/>
    <n v="5"/>
    <x v="1"/>
    <n v="10927"/>
    <x v="746"/>
    <d v="2014-06-12T00:00:00"/>
    <x v="702"/>
    <n v="5"/>
    <x v="4"/>
    <n v="52"/>
    <s v="Filo Mix"/>
    <n v="35"/>
    <n v="78"/>
    <n v="2730"/>
    <n v="0.1"/>
    <n v="2457"/>
    <n v="49.14"/>
    <n v="273"/>
  </r>
  <r>
    <s v="WANDK"/>
    <s v="Spécialités du Maroc"/>
    <x v="20"/>
    <x v="8"/>
    <n v="8"/>
    <x v="8"/>
    <n v="10513"/>
    <x v="747"/>
    <d v="2014-06-18T00:00:00"/>
    <x v="714"/>
    <n v="4"/>
    <x v="6"/>
    <n v="32"/>
    <s v="Mascarpone Fabioli"/>
    <n v="160"/>
    <n v="72"/>
    <n v="11520"/>
    <n v="0.19"/>
    <n v="9331.2000000000007"/>
    <n v="37.324800000000003"/>
    <n v="2188.7999999999993"/>
  </r>
  <r>
    <s v="MAGAA"/>
    <s v="Magazzini Alimentari Riuniti"/>
    <x v="54"/>
    <x v="19"/>
    <n v="4"/>
    <x v="3"/>
    <n v="10635"/>
    <x v="747"/>
    <d v="2014-06-11T00:00:00"/>
    <x v="699"/>
    <n v="2"/>
    <x v="2"/>
    <n v="5"/>
    <s v="Chef Anton's Gumbo Mix"/>
    <n v="106.75"/>
    <n v="19"/>
    <n v="2028.25"/>
    <n v="0.16"/>
    <n v="1703.73"/>
    <n v="30.66714"/>
    <n v="324.52"/>
  </r>
  <r>
    <s v="QUEEN"/>
    <s v="Queen Cozinha"/>
    <x v="14"/>
    <x v="7"/>
    <n v="8"/>
    <x v="8"/>
    <n v="10659"/>
    <x v="747"/>
    <d v="2014-06-03T00:00:00"/>
    <x v="694"/>
    <n v="8"/>
    <x v="3"/>
    <n v="40"/>
    <s v="Boston Crab Meat"/>
    <n v="92"/>
    <n v="73"/>
    <n v="6716"/>
    <n v="0.19"/>
    <n v="5439.96"/>
    <n v="59.839559999999999"/>
    <n v="1276.04"/>
  </r>
  <r>
    <s v="RICSU"/>
    <s v="Richter Supermarkt"/>
    <x v="36"/>
    <x v="12"/>
    <n v="3"/>
    <x v="6"/>
    <n v="10758"/>
    <x v="747"/>
    <d v="2014-06-20T00:00:00"/>
    <x v="715"/>
    <n v="1"/>
    <x v="0"/>
    <n v="70"/>
    <s v="Outback Lager"/>
    <n v="75"/>
    <n v="97"/>
    <n v="7275"/>
    <n v="0.01"/>
    <n v="7202.25"/>
    <n v="165.65174999999999"/>
    <n v="72.75"/>
  </r>
  <r>
    <s v="FOLIG"/>
    <s v="Folies gourmandes"/>
    <x v="10"/>
    <x v="1"/>
    <n v="7"/>
    <x v="0"/>
    <n v="10789"/>
    <x v="747"/>
    <d v="2014-06-04T00:00:00"/>
    <x v="706"/>
    <n v="2"/>
    <x v="2"/>
    <n v="63"/>
    <s v="Vegie-spread"/>
    <n v="219.5"/>
    <n v="94"/>
    <n v="20633"/>
    <n v="0.12"/>
    <n v="18157.04"/>
    <n v="453.92599999999999"/>
    <n v="2475.9599999999991"/>
  </r>
  <r>
    <s v="QUICK"/>
    <s v="Bensaïd SA"/>
    <x v="27"/>
    <x v="8"/>
    <n v="4"/>
    <x v="3"/>
    <n v="10845"/>
    <x v="748"/>
    <d v="2014-06-07T00:00:00"/>
    <x v="702"/>
    <n v="5"/>
    <x v="4"/>
    <n v="23"/>
    <s v="Tunnbröd"/>
    <n v="45"/>
    <n v="6"/>
    <n v="270"/>
    <n v="0.01"/>
    <n v="267.3"/>
    <n v="8.0190000000000001"/>
    <n v="2.6999999999999886"/>
  </r>
  <r>
    <s v="CONSH"/>
    <s v="Consolidated Holdings"/>
    <x v="2"/>
    <x v="2"/>
    <n v="8"/>
    <x v="8"/>
    <n v="10848"/>
    <x v="748"/>
    <d v="2014-06-08T00:00:00"/>
    <x v="707"/>
    <n v="6"/>
    <x v="7"/>
    <n v="9"/>
    <s v="Mishi Kobe Niku"/>
    <n v="485"/>
    <n v="92"/>
    <n v="44620"/>
    <n v="0"/>
    <n v="44620"/>
    <n v="267.72000000000003"/>
    <n v="0"/>
  </r>
  <r>
    <s v="ERNSH"/>
    <s v="Ernst Handel"/>
    <x v="26"/>
    <x v="9"/>
    <n v="3"/>
    <x v="6"/>
    <n v="10854"/>
    <x v="748"/>
    <d v="2014-06-18T00:00:00"/>
    <x v="716"/>
    <n v="8"/>
    <x v="3"/>
    <n v="10"/>
    <s v="Ikura"/>
    <n v="155"/>
    <n v="91"/>
    <n v="14105"/>
    <n v="0.2"/>
    <n v="11284"/>
    <n v="124.124"/>
    <n v="2821"/>
  </r>
  <r>
    <s v="QUEEN"/>
    <s v="Queen Cozinha"/>
    <x v="14"/>
    <x v="7"/>
    <n v="6"/>
    <x v="7"/>
    <n v="10704"/>
    <x v="749"/>
    <d v="2014-06-07T00:00:00"/>
    <x v="699"/>
    <n v="2"/>
    <x v="2"/>
    <n v="4"/>
    <s v="Chef Anton's Cajun Seasoning"/>
    <n v="110"/>
    <n v="16"/>
    <n v="1760"/>
    <n v="0.19"/>
    <n v="1425.6000000000001"/>
    <n v="19.958400000000001"/>
    <n v="334.39999999999986"/>
  </r>
  <r>
    <s v="HANAR"/>
    <s v="Hanari Carnes"/>
    <x v="11"/>
    <x v="7"/>
    <n v="5"/>
    <x v="1"/>
    <n v="10783"/>
    <x v="749"/>
    <d v="2014-06-14T00:00:00"/>
    <x v="717"/>
    <n v="1"/>
    <x v="0"/>
    <n v="38"/>
    <s v="Côte de Blaye"/>
    <n v="1317.5"/>
    <n v="46"/>
    <n v="60605"/>
    <n v="0.17"/>
    <n v="50302.149999999994"/>
    <n v="1257.5537499999998"/>
    <n v="10302.850000000006"/>
  </r>
  <r>
    <s v="KOENE"/>
    <s v="Belaid SAS"/>
    <x v="15"/>
    <x v="8"/>
    <n v="2"/>
    <x v="5"/>
    <n v="10893"/>
    <x v="749"/>
    <d v="2014-06-02T00:00:00"/>
    <x v="697"/>
    <n v="8"/>
    <x v="3"/>
    <n v="30"/>
    <s v="Nord-Ost Matjeshering"/>
    <n v="129.44999999999999"/>
    <n v="89"/>
    <n v="11521.05"/>
    <n v="-0.02"/>
    <n v="11751.471"/>
    <n v="246.780891"/>
    <n v="-230.42100000000028"/>
  </r>
  <r>
    <s v="PERIC"/>
    <s v="Pericles Comidas clásicas"/>
    <x v="4"/>
    <x v="3"/>
    <n v="1"/>
    <x v="2"/>
    <n v="10502"/>
    <x v="750"/>
    <d v="2014-06-03T00:00:00"/>
    <x v="708"/>
    <n v="8"/>
    <x v="3"/>
    <n v="45"/>
    <s v="Røgede sild"/>
    <n v="47.5"/>
    <n v="26"/>
    <n v="1235"/>
    <n v="-0.01"/>
    <n v="1247.3499999999999"/>
    <n v="43.657249999999998"/>
    <n v="-12.349999999999909"/>
  </r>
  <r>
    <s v="QUICK"/>
    <s v="Bensaïd SA"/>
    <x v="27"/>
    <x v="8"/>
    <n v="1"/>
    <x v="2"/>
    <n v="10515"/>
    <x v="750"/>
    <d v="2014-06-03T00:00:00"/>
    <x v="700"/>
    <n v="6"/>
    <x v="7"/>
    <n v="9"/>
    <s v="Mishi Kobe Niku"/>
    <n v="485"/>
    <n v="31"/>
    <n v="15035"/>
    <n v="-0.03"/>
    <n v="15486.050000000001"/>
    <n v="139.37445000000002"/>
    <n v="-451.05000000000109"/>
  </r>
  <r>
    <s v="WOLZA"/>
    <s v="Wolski  Zajazd"/>
    <x v="51"/>
    <x v="20"/>
    <n v="5"/>
    <x v="1"/>
    <n v="10906"/>
    <x v="750"/>
    <d v="2014-06-22T00:00:00"/>
    <x v="713"/>
    <n v="2"/>
    <x v="2"/>
    <n v="61"/>
    <s v="Sirop d'érable"/>
    <n v="142.5"/>
    <n v="30"/>
    <n v="4275"/>
    <n v="0.16"/>
    <n v="3591"/>
    <n v="93.366"/>
    <n v="684"/>
  </r>
  <r>
    <s v="HILAA"/>
    <s v="HILARIÓN-Abastos"/>
    <x v="6"/>
    <x v="5"/>
    <n v="8"/>
    <x v="8"/>
    <n v="10490"/>
    <x v="751"/>
    <d v="2014-06-11T00:00:00"/>
    <x v="699"/>
    <n v="1"/>
    <x v="0"/>
    <n v="75"/>
    <s v="Rhönbräu Klosterbier"/>
    <n v="31"/>
    <n v="86"/>
    <n v="2666"/>
    <n v="0.03"/>
    <n v="2586.02"/>
    <n v="90.5107"/>
    <n v="79.980000000000018"/>
  </r>
  <r>
    <s v="SAVEA"/>
    <s v="Save-a-lot Markets"/>
    <x v="25"/>
    <x v="0"/>
    <n v="6"/>
    <x v="7"/>
    <n v="10510"/>
    <x v="751"/>
    <d v="2014-06-10T00:00:00"/>
    <x v="717"/>
    <n v="1"/>
    <x v="0"/>
    <n v="75"/>
    <s v="Rhönbräu Klosterbier"/>
    <n v="38.75"/>
    <n v="58"/>
    <n v="2247.5"/>
    <n v="-0.03"/>
    <n v="2314.9250000000002"/>
    <n v="0"/>
    <n v="-67.425000000000182"/>
  </r>
  <r>
    <s v="LAUGB"/>
    <s v="Laughing Bacchus Wine Cellars"/>
    <x v="19"/>
    <x v="10"/>
    <n v="1"/>
    <x v="2"/>
    <n v="10620"/>
    <x v="751"/>
    <d v="2014-06-24T00:00:00"/>
    <x v="711"/>
    <n v="5"/>
    <x v="4"/>
    <n v="52"/>
    <s v="Filo Mix"/>
    <n v="35"/>
    <n v="4"/>
    <n v="140"/>
    <n v="0.1"/>
    <n v="126"/>
    <n v="4.2839999999999998"/>
    <n v="14"/>
  </r>
  <r>
    <s v="VAFFE"/>
    <s v="Vaffeljernet"/>
    <x v="47"/>
    <x v="18"/>
    <n v="5"/>
    <x v="1"/>
    <n v="10688"/>
    <x v="752"/>
    <d v="2014-06-06T00:00:00"/>
    <x v="694"/>
    <n v="1"/>
    <x v="0"/>
    <n v="34"/>
    <s v="Sasquatch Ale"/>
    <n v="70"/>
    <n v="40"/>
    <n v="2800"/>
    <n v="0.04"/>
    <n v="2688"/>
    <n v="10.752000000000001"/>
    <n v="112"/>
  </r>
  <r>
    <s v="FRANS"/>
    <s v="Franchi S.p.A."/>
    <x v="56"/>
    <x v="19"/>
    <n v="7"/>
    <x v="0"/>
    <n v="10710"/>
    <x v="752"/>
    <d v="2014-06-22T00:00:00"/>
    <x v="718"/>
    <n v="3"/>
    <x v="1"/>
    <n v="19"/>
    <s v="Teatime Chocolate Biscuits"/>
    <n v="46"/>
    <n v="91"/>
    <n v="4186"/>
    <n v="7.0000000000000007E-2"/>
    <n v="3892.9799999999996"/>
    <n v="85.645560000000003"/>
    <n v="293.02000000000044"/>
  </r>
  <r>
    <s v="WARTH"/>
    <s v="Wartian Herkku"/>
    <x v="32"/>
    <x v="16"/>
    <n v="2"/>
    <x v="5"/>
    <n v="10750"/>
    <x v="752"/>
    <d v="2014-06-16T00:00:00"/>
    <x v="717"/>
    <n v="4"/>
    <x v="6"/>
    <n v="59"/>
    <s v="Raclette Courdavault"/>
    <n v="275"/>
    <n v="42"/>
    <n v="11550"/>
    <n v="0.12"/>
    <n v="10164"/>
    <n v="345.57600000000002"/>
    <n v="1386"/>
  </r>
  <r>
    <s v="SPLIR"/>
    <s v="Split Rail Beer &amp; Ale"/>
    <x v="59"/>
    <x v="0"/>
    <n v="4"/>
    <x v="3"/>
    <n v="10756"/>
    <x v="752"/>
    <d v="2014-06-14T00:00:00"/>
    <x v="717"/>
    <n v="8"/>
    <x v="3"/>
    <n v="36"/>
    <s v="Inlagd Sill"/>
    <n v="95"/>
    <n v="8"/>
    <n v="760"/>
    <n v="0.06"/>
    <n v="714.4"/>
    <n v="7.1440000000000001"/>
    <n v="45.600000000000023"/>
  </r>
  <r>
    <s v="FRANS"/>
    <s v="Franchi S.p.A."/>
    <x v="56"/>
    <x v="19"/>
    <n v="5"/>
    <x v="1"/>
    <n v="10807"/>
    <x v="752"/>
    <d v="2014-06-15T00:00:00"/>
    <x v="719"/>
    <n v="8"/>
    <x v="3"/>
    <n v="40"/>
    <s v="Boston Crab Meat"/>
    <n v="92"/>
    <n v="6"/>
    <n v="552"/>
    <n v="-0.03"/>
    <n v="568.56000000000006"/>
    <n v="17.056800000000003"/>
    <n v="-16.560000000000059"/>
  </r>
  <r>
    <s v="REGGC"/>
    <s v="Reggiani Caseifici"/>
    <x v="41"/>
    <x v="19"/>
    <n v="9"/>
    <x v="4"/>
    <n v="10812"/>
    <x v="752"/>
    <d v="2014-06-08T00:00:00"/>
    <x v="708"/>
    <n v="4"/>
    <x v="6"/>
    <n v="31"/>
    <s v="Gorgonzola Telino"/>
    <n v="62.5"/>
    <n v="79"/>
    <n v="4937.5"/>
    <n v="0.15"/>
    <n v="4196.875"/>
    <n v="54.559375000000003"/>
    <n v="740.625"/>
  </r>
  <r>
    <s v="MAGAA"/>
    <s v="Magazzini Alimentari Riuniti"/>
    <x v="54"/>
    <x v="19"/>
    <n v="8"/>
    <x v="8"/>
    <n v="10818"/>
    <x v="752"/>
    <d v="2014-06-21T00:00:00"/>
    <x v="714"/>
    <n v="8"/>
    <x v="3"/>
    <n v="41"/>
    <s v="Jack's New England Clam Chowder"/>
    <n v="48.25"/>
    <n v="53"/>
    <n v="2557.25"/>
    <n v="0.13"/>
    <n v="2224.8074999999999"/>
    <n v="2.2248074999999998"/>
    <n v="332.44250000000011"/>
  </r>
  <r>
    <s v="BERGS"/>
    <s v="Berglunds snabbköp"/>
    <x v="31"/>
    <x v="15"/>
    <n v="9"/>
    <x v="4"/>
    <n v="10866"/>
    <x v="752"/>
    <d v="2014-06-15T00:00:00"/>
    <x v="709"/>
    <n v="1"/>
    <x v="0"/>
    <n v="24"/>
    <s v="Guaraná Fantástica"/>
    <n v="22.5"/>
    <n v="62"/>
    <n v="1395"/>
    <n v="0.18"/>
    <n v="1143.9000000000001"/>
    <n v="8.0073000000000008"/>
    <n v="251.09999999999991"/>
  </r>
  <r>
    <s v="FRANK"/>
    <s v="Messaoui Père &amp; Fils"/>
    <x v="15"/>
    <x v="8"/>
    <n v="5"/>
    <x v="1"/>
    <n v="10670"/>
    <x v="753"/>
    <d v="2014-06-17T00:00:00"/>
    <x v="705"/>
    <n v="1"/>
    <x v="0"/>
    <n v="75"/>
    <s v="Rhönbräu Klosterbier"/>
    <n v="38.75"/>
    <n v="64"/>
    <n v="2480"/>
    <n v="-0.02"/>
    <n v="2529.6"/>
    <n v="2.5295999999999998"/>
    <n v="-49.599999999999909"/>
  </r>
  <r>
    <s v="WILMK"/>
    <s v="Wilman Kala"/>
    <x v="52"/>
    <x v="16"/>
    <n v="1"/>
    <x v="2"/>
    <n v="10673"/>
    <x v="753"/>
    <d v="2014-06-17T00:00:00"/>
    <x v="717"/>
    <n v="3"/>
    <x v="1"/>
    <n v="16"/>
    <s v="Pavlova"/>
    <n v="87.25"/>
    <n v="66"/>
    <n v="5758.5"/>
    <n v="0.18"/>
    <n v="4721.97"/>
    <n v="113.32728"/>
    <n v="1036.5299999999997"/>
  </r>
  <r>
    <s v="LILAS"/>
    <s v="LILA-Supermercado"/>
    <x v="21"/>
    <x v="5"/>
    <n v="4"/>
    <x v="3"/>
    <n v="10543"/>
    <x v="754"/>
    <d v="2014-06-20T00:00:00"/>
    <x v="711"/>
    <n v="4"/>
    <x v="6"/>
    <n v="12"/>
    <s v="Queso Manchego La Pastora"/>
    <n v="190"/>
    <n v="84"/>
    <n v="15960"/>
    <n v="0.2"/>
    <n v="12768"/>
    <n v="293.66399999999999"/>
    <n v="3192"/>
  </r>
  <r>
    <s v="HILAA"/>
    <s v="HILARIÓN-Abastos"/>
    <x v="6"/>
    <x v="5"/>
    <n v="4"/>
    <x v="3"/>
    <n v="10498"/>
    <x v="755"/>
    <d v="2014-06-10T00:00:00"/>
    <x v="707"/>
    <n v="8"/>
    <x v="3"/>
    <n v="40"/>
    <s v="Boston Crab Meat"/>
    <n v="92"/>
    <n v="62"/>
    <n v="5704"/>
    <n v="0.06"/>
    <n v="5361.7599999999993"/>
    <n v="26.808799999999994"/>
    <n v="342.24000000000069"/>
  </r>
  <r>
    <s v="BSBEV"/>
    <s v="B's Beverages"/>
    <x v="2"/>
    <x v="2"/>
    <n v="5"/>
    <x v="1"/>
    <n v="10692"/>
    <x v="755"/>
    <d v="2014-06-12T00:00:00"/>
    <x v="710"/>
    <n v="2"/>
    <x v="2"/>
    <n v="63"/>
    <s v="Vegie-spread"/>
    <n v="219.5"/>
    <n v="29"/>
    <n v="6365.5"/>
    <n v="0.17"/>
    <n v="5283.3649999999998"/>
    <n v="142.65085499999998"/>
    <n v="1082.1350000000002"/>
  </r>
  <r>
    <s v="HILAA"/>
    <s v="HILARIÓN-Abastos"/>
    <x v="6"/>
    <x v="5"/>
    <n v="3"/>
    <x v="6"/>
    <n v="10796"/>
    <x v="755"/>
    <d v="2014-06-20T00:00:00"/>
    <x v="716"/>
    <n v="5"/>
    <x v="4"/>
    <n v="64"/>
    <s v="Wimmers gute Semmelknödel"/>
    <n v="166.25"/>
    <n v="32"/>
    <n v="5320"/>
    <n v="0.08"/>
    <n v="4894.4000000000005"/>
    <n v="137.04320000000001"/>
    <n v="425.59999999999945"/>
  </r>
  <r>
    <s v="LETSS"/>
    <s v="Let's Stop N Shop"/>
    <x v="45"/>
    <x v="0"/>
    <n v="5"/>
    <x v="1"/>
    <n v="10884"/>
    <x v="755"/>
    <d v="2014-06-22T00:00:00"/>
    <x v="712"/>
    <n v="5"/>
    <x v="4"/>
    <n v="56"/>
    <s v="Gnocchi di nonna Alice"/>
    <n v="190"/>
    <n v="49"/>
    <n v="9310"/>
    <n v="0.04"/>
    <n v="8937.6"/>
    <n v="8.9375999999999998"/>
    <n v="372.39999999999964"/>
  </r>
  <r>
    <s v="MORGK"/>
    <s v="Commerce oriental"/>
    <x v="44"/>
    <x v="8"/>
    <n v="3"/>
    <x v="6"/>
    <n v="10699"/>
    <x v="756"/>
    <d v="2014-06-26T00:00:00"/>
    <x v="720"/>
    <n v="3"/>
    <x v="1"/>
    <n v="47"/>
    <s v="Zaanse koeken"/>
    <n v="47.5"/>
    <n v="77"/>
    <n v="3657.5"/>
    <n v="0.09"/>
    <n v="3328.3250000000003"/>
    <n v="73.223150000000004"/>
    <n v="329.17499999999973"/>
  </r>
  <r>
    <s v="PICCO"/>
    <s v="Piccolo und mehr"/>
    <x v="16"/>
    <x v="9"/>
    <n v="6"/>
    <x v="7"/>
    <n v="10747"/>
    <x v="756"/>
    <d v="2014-06-18T00:00:00"/>
    <x v="709"/>
    <n v="2"/>
    <x v="2"/>
    <n v="63"/>
    <s v="Vegie-spread"/>
    <n v="219.5"/>
    <n v="29"/>
    <n v="6365.5"/>
    <n v="0.19"/>
    <n v="5156.0550000000003"/>
    <n v="67.028714999999991"/>
    <n v="1209.4449999999997"/>
  </r>
  <r>
    <s v="FRANK"/>
    <s v="Messaoui Père &amp; Fils"/>
    <x v="15"/>
    <x v="8"/>
    <n v="4"/>
    <x v="3"/>
    <n v="10488"/>
    <x v="757"/>
    <d v="2014-06-29T00:00:00"/>
    <x v="721"/>
    <n v="8"/>
    <x v="3"/>
    <n v="73"/>
    <s v="Röd Kaviar"/>
    <n v="60"/>
    <n v="15"/>
    <n v="900"/>
    <n v="-0.01"/>
    <n v="909"/>
    <n v="24.542999999999999"/>
    <n v="-9"/>
  </r>
  <r>
    <s v="QUEEN"/>
    <s v="Queen Cozinha"/>
    <x v="14"/>
    <x v="7"/>
    <n v="8"/>
    <x v="8"/>
    <n v="10659"/>
    <x v="757"/>
    <d v="2014-06-22T00:00:00"/>
    <x v="718"/>
    <n v="4"/>
    <x v="6"/>
    <n v="31"/>
    <s v="Gorgonzola Telino"/>
    <n v="62.5"/>
    <n v="86"/>
    <n v="5375"/>
    <n v="7.0000000000000007E-2"/>
    <n v="4998.75"/>
    <n v="169.95750000000001"/>
    <n v="376.25"/>
  </r>
  <r>
    <s v="QUICK"/>
    <s v="Bensaïd SA"/>
    <x v="27"/>
    <x v="8"/>
    <n v="2"/>
    <x v="5"/>
    <n v="10745"/>
    <x v="757"/>
    <d v="2014-06-16T00:00:00"/>
    <x v="722"/>
    <n v="8"/>
    <x v="3"/>
    <n v="18"/>
    <s v="Carnarvon Tigers"/>
    <n v="312.5"/>
    <n v="47"/>
    <n v="14687.5"/>
    <n v="0"/>
    <n v="14687.5"/>
    <n v="514.0625"/>
    <n v="0"/>
  </r>
  <r>
    <s v="SPLIR"/>
    <s v="Split Rail Beer &amp; Ale"/>
    <x v="59"/>
    <x v="0"/>
    <n v="4"/>
    <x v="3"/>
    <n v="10756"/>
    <x v="757"/>
    <d v="2014-06-11T00:00:00"/>
    <x v="717"/>
    <n v="3"/>
    <x v="1"/>
    <n v="68"/>
    <s v="Scottish Longbreads"/>
    <n v="62.5"/>
    <n v="55"/>
    <n v="3437.5"/>
    <n v="0.2"/>
    <n v="2750"/>
    <n v="2.75"/>
    <n v="687.5"/>
  </r>
  <r>
    <s v="PRINI"/>
    <s v="Princesa Isabel Vinhos"/>
    <x v="7"/>
    <x v="6"/>
    <n v="9"/>
    <x v="4"/>
    <n v="10477"/>
    <x v="758"/>
    <d v="2014-06-30T00:00:00"/>
    <x v="720"/>
    <n v="3"/>
    <x v="1"/>
    <n v="21"/>
    <s v="Sir Rodney's Scones"/>
    <n v="40"/>
    <n v="12"/>
    <n v="480"/>
    <n v="0.01"/>
    <n v="475.2"/>
    <n v="16.632000000000001"/>
    <n v="4.8000000000000114"/>
  </r>
  <r>
    <s v="OTTIK"/>
    <s v="Exotic Products"/>
    <x v="20"/>
    <x v="8"/>
    <n v="7"/>
    <x v="0"/>
    <n v="10508"/>
    <x v="758"/>
    <d v="2014-06-17T00:00:00"/>
    <x v="714"/>
    <n v="1"/>
    <x v="0"/>
    <n v="39"/>
    <s v="Chartreuse verte"/>
    <n v="90"/>
    <n v="72"/>
    <n v="6480"/>
    <n v="0.17"/>
    <n v="5378.4"/>
    <n v="32.270399999999995"/>
    <n v="1101.6000000000004"/>
  </r>
  <r>
    <s v="VICTE"/>
    <s v="Victuailles en stock"/>
    <x v="8"/>
    <x v="1"/>
    <n v="3"/>
    <x v="6"/>
    <n v="10814"/>
    <x v="758"/>
    <d v="2014-06-16T00:00:00"/>
    <x v="714"/>
    <n v="1"/>
    <x v="0"/>
    <n v="43"/>
    <s v="Ipoh Coffee"/>
    <n v="230"/>
    <n v="6"/>
    <n v="1380"/>
    <n v="0"/>
    <n v="1380"/>
    <n v="48.3"/>
    <n v="0"/>
  </r>
  <r>
    <s v="ISLAT"/>
    <s v="Island Trading"/>
    <x v="3"/>
    <x v="2"/>
    <n v="1"/>
    <x v="2"/>
    <n v="10798"/>
    <x v="759"/>
    <d v="2014-06-29T00:00:00"/>
    <x v="721"/>
    <n v="3"/>
    <x v="1"/>
    <n v="62"/>
    <s v="Tarte au sucre"/>
    <n v="246.5"/>
    <n v="2"/>
    <n v="493"/>
    <n v="0"/>
    <n v="493"/>
    <n v="8.3810000000000002"/>
    <n v="0"/>
  </r>
  <r>
    <s v="RANCH"/>
    <s v="Rancho grande"/>
    <x v="30"/>
    <x v="14"/>
    <n v="2"/>
    <x v="5"/>
    <n v="10828"/>
    <x v="759"/>
    <d v="2014-06-24T00:00:00"/>
    <x v="715"/>
    <n v="1"/>
    <x v="0"/>
    <n v="38"/>
    <s v="Côte de Blaye"/>
    <n v="1317.5"/>
    <n v="71"/>
    <n v="93542.5"/>
    <n v="0.16"/>
    <n v="78575.7"/>
    <n v="235.72709999999998"/>
    <n v="14966.800000000003"/>
  </r>
  <r>
    <s v="HUNGO"/>
    <s v="Hungry Owl All-Night Grocers"/>
    <x v="23"/>
    <x v="11"/>
    <n v="1"/>
    <x v="2"/>
    <n v="10912"/>
    <x v="759"/>
    <d v="2014-06-16T00:00:00"/>
    <x v="703"/>
    <n v="6"/>
    <x v="7"/>
    <n v="29"/>
    <s v="Thüringer Rostbratwurst"/>
    <n v="618.95000000000005"/>
    <n v="29"/>
    <n v="17949.550000000003"/>
    <n v="0.12"/>
    <n v="15795.604000000003"/>
    <n v="31.591208000000005"/>
    <n v="2153.9459999999999"/>
  </r>
  <r>
    <s v="BERGS"/>
    <s v="Berglunds snabbköp"/>
    <x v="31"/>
    <x v="15"/>
    <n v="7"/>
    <x v="0"/>
    <n v="10524"/>
    <x v="760"/>
    <d v="2014-06-24T00:00:00"/>
    <x v="723"/>
    <n v="6"/>
    <x v="7"/>
    <n v="54"/>
    <s v="Tourtière"/>
    <n v="37.25"/>
    <n v="86"/>
    <n v="3203.5"/>
    <n v="0.18"/>
    <n v="2626.8700000000003"/>
    <n v="21.014960000000002"/>
    <n v="576.62999999999965"/>
  </r>
  <r>
    <s v="FRANK"/>
    <s v="Messaoui Père &amp; Fils"/>
    <x v="15"/>
    <x v="8"/>
    <n v="4"/>
    <x v="3"/>
    <n v="10560"/>
    <x v="761"/>
    <d v="2014-06-28T00:00:00"/>
    <x v="724"/>
    <n v="3"/>
    <x v="1"/>
    <n v="62"/>
    <s v="Tarte au sucre"/>
    <n v="246.5"/>
    <n v="98"/>
    <n v="24157"/>
    <n v="-0.02"/>
    <n v="24640.14"/>
    <n v="492.80279999999999"/>
    <n v="-483.13999999999942"/>
  </r>
  <r>
    <s v="SUPRD"/>
    <s v="Suprêmes délices"/>
    <x v="5"/>
    <x v="4"/>
    <n v="5"/>
    <x v="1"/>
    <n v="10930"/>
    <x v="761"/>
    <d v="2014-06-27T00:00:00"/>
    <x v="718"/>
    <n v="3"/>
    <x v="1"/>
    <n v="21"/>
    <s v="Sir Rodney's Scones"/>
    <n v="50"/>
    <n v="50"/>
    <n v="2500"/>
    <n v="0.13"/>
    <n v="2175"/>
    <n v="63.075000000000003"/>
    <n v="325"/>
  </r>
  <r>
    <s v="SEVES"/>
    <s v="Seven Seas Imports"/>
    <x v="2"/>
    <x v="2"/>
    <n v="8"/>
    <x v="8"/>
    <n v="10523"/>
    <x v="762"/>
    <d v="2014-06-16T00:00:00"/>
    <x v="714"/>
    <n v="8"/>
    <x v="3"/>
    <n v="37"/>
    <s v="Gravad lax"/>
    <n v="130"/>
    <n v="16"/>
    <n v="2080"/>
    <n v="0.15"/>
    <n v="1768"/>
    <n v="33.591999999999999"/>
    <n v="312"/>
  </r>
  <r>
    <s v="OCEAN"/>
    <s v="Océano Atlántico Ltda."/>
    <x v="30"/>
    <x v="14"/>
    <n v="8"/>
    <x v="8"/>
    <n v="10531"/>
    <x v="762"/>
    <d v="2014-06-25T00:00:00"/>
    <x v="725"/>
    <n v="4"/>
    <x v="6"/>
    <n v="59"/>
    <s v="Raclette Courdavault"/>
    <n v="275"/>
    <n v="44"/>
    <n v="12100"/>
    <n v="-0.03"/>
    <n v="12463"/>
    <n v="211.87100000000001"/>
    <n v="-363"/>
  </r>
  <r>
    <s v="RICSU"/>
    <s v="Richter Supermarkt"/>
    <x v="36"/>
    <x v="12"/>
    <n v="7"/>
    <x v="0"/>
    <n v="10537"/>
    <x v="762"/>
    <d v="2014-06-15T00:00:00"/>
    <x v="705"/>
    <n v="8"/>
    <x v="3"/>
    <n v="58"/>
    <s v="Escargots de Bourgogne"/>
    <n v="66.25"/>
    <n v="78"/>
    <n v="5167.5"/>
    <n v="0.11"/>
    <n v="4599.0749999999998"/>
    <n v="128.7741"/>
    <n v="568.42500000000018"/>
  </r>
  <r>
    <s v="GALED"/>
    <s v="Galería del gastrónomo"/>
    <x v="42"/>
    <x v="17"/>
    <n v="3"/>
    <x v="6"/>
    <n v="10568"/>
    <x v="762"/>
    <d v="2014-06-29T00:00:00"/>
    <x v="726"/>
    <n v="8"/>
    <x v="3"/>
    <n v="10"/>
    <s v="Ikura"/>
    <n v="155"/>
    <n v="60"/>
    <n v="9300"/>
    <n v="7.0000000000000007E-2"/>
    <n v="8649"/>
    <n v="0"/>
    <n v="651"/>
  </r>
  <r>
    <s v="BSBEV"/>
    <s v="B's Beverages"/>
    <x v="2"/>
    <x v="2"/>
    <n v="6"/>
    <x v="7"/>
    <n v="10599"/>
    <x v="762"/>
    <d v="2014-06-19T00:00:00"/>
    <x v="716"/>
    <n v="3"/>
    <x v="1"/>
    <n v="62"/>
    <s v="Tarte au sucre"/>
    <n v="246.5"/>
    <n v="71"/>
    <n v="17501.5"/>
    <n v="-0.02"/>
    <n v="17851.53"/>
    <n v="232.06988999999999"/>
    <n v="-350.02999999999884"/>
  </r>
  <r>
    <s v="HUNGO"/>
    <s v="Hungry Owl All-Night Grocers"/>
    <x v="23"/>
    <x v="11"/>
    <n v="2"/>
    <x v="5"/>
    <n v="10646"/>
    <x v="762"/>
    <d v="2014-06-23T00:00:00"/>
    <x v="723"/>
    <n v="2"/>
    <x v="2"/>
    <n v="77"/>
    <s v="Original Frankfurter grüne Soße"/>
    <n v="65"/>
    <n v="61"/>
    <n v="3965"/>
    <n v="0.19"/>
    <n v="3211.65"/>
    <n v="99.561150000000012"/>
    <n v="753.34999999999991"/>
  </r>
  <r>
    <s v="GOURL"/>
    <s v="Gourmet Lanchonetes"/>
    <x v="55"/>
    <x v="7"/>
    <n v="7"/>
    <x v="0"/>
    <n v="10709"/>
    <x v="762"/>
    <d v="2014-06-21T00:00:00"/>
    <x v="723"/>
    <n v="2"/>
    <x v="2"/>
    <n v="8"/>
    <s v="Northwoods Cranberry Sauce"/>
    <n v="200"/>
    <n v="71"/>
    <n v="14200"/>
    <n v="0.09"/>
    <n v="12922"/>
    <n v="335.97199999999998"/>
    <n v="1278"/>
  </r>
  <r>
    <s v="SAVEA"/>
    <s v="Save-a-lot Markets"/>
    <x v="25"/>
    <x v="0"/>
    <n v="9"/>
    <x v="4"/>
    <n v="10714"/>
    <x v="762"/>
    <d v="2014-06-20T00:00:00"/>
    <x v="709"/>
    <n v="8"/>
    <x v="3"/>
    <n v="58"/>
    <s v="Escargots de Bourgogne"/>
    <n v="66.25"/>
    <n v="8"/>
    <n v="530"/>
    <n v="0.09"/>
    <n v="482.3"/>
    <n v="12.057499999999999"/>
    <n v="47.699999999999989"/>
  </r>
  <r>
    <s v="SAVEA"/>
    <s v="Save-a-lot Markets"/>
    <x v="25"/>
    <x v="0"/>
    <n v="5"/>
    <x v="1"/>
    <n v="10882"/>
    <x v="762"/>
    <d v="2014-06-15T00:00:00"/>
    <x v="714"/>
    <n v="6"/>
    <x v="7"/>
    <n v="54"/>
    <s v="Tourtière"/>
    <n v="37.25"/>
    <n v="69"/>
    <n v="2570.25"/>
    <n v="0"/>
    <n v="2570.25"/>
    <n v="28.272749999999998"/>
    <n v="0"/>
  </r>
  <r>
    <s v="TORTU"/>
    <s v="Tortuga Restaurante"/>
    <x v="4"/>
    <x v="3"/>
    <n v="5"/>
    <x v="1"/>
    <n v="10518"/>
    <x v="763"/>
    <d v="2014-06-18T00:00:00"/>
    <x v="705"/>
    <n v="1"/>
    <x v="0"/>
    <n v="24"/>
    <s v="Guaraná Fantástica"/>
    <n v="22.5"/>
    <n v="18"/>
    <n v="405"/>
    <n v="0.12"/>
    <n v="356.4"/>
    <n v="10.692"/>
    <n v="48.600000000000023"/>
  </r>
  <r>
    <s v="RICSU"/>
    <s v="Richter Supermarkt"/>
    <x v="36"/>
    <x v="12"/>
    <n v="7"/>
    <x v="0"/>
    <n v="10537"/>
    <x v="763"/>
    <d v="2014-06-20T00:00:00"/>
    <x v="709"/>
    <n v="4"/>
    <x v="6"/>
    <n v="31"/>
    <s v="Gorgonzola Telino"/>
    <n v="62.5"/>
    <n v="87"/>
    <n v="5437.5"/>
    <n v="0.04"/>
    <n v="5220"/>
    <n v="172.26"/>
    <n v="217.5"/>
  </r>
  <r>
    <s v="AROUT"/>
    <s v="Around the Horn"/>
    <x v="2"/>
    <x v="2"/>
    <n v="7"/>
    <x v="0"/>
    <n v="10743"/>
    <x v="763"/>
    <d v="2014-06-17T00:00:00"/>
    <x v="703"/>
    <n v="8"/>
    <x v="3"/>
    <n v="46"/>
    <s v="Spegesild"/>
    <n v="60"/>
    <n v="89"/>
    <n v="5340"/>
    <n v="0.16"/>
    <n v="4485.5999999999995"/>
    <n v="80.740799999999993"/>
    <n v="854.40000000000055"/>
  </r>
  <r>
    <s v="GODOS"/>
    <s v="Godos Cocina Típica"/>
    <x v="38"/>
    <x v="17"/>
    <n v="9"/>
    <x v="4"/>
    <n v="10872"/>
    <x v="763"/>
    <d v="2014-06-26T00:00:00"/>
    <x v="716"/>
    <n v="3"/>
    <x v="1"/>
    <n v="62"/>
    <s v="Tarte au sucre"/>
    <n v="246.5"/>
    <n v="86"/>
    <n v="21199"/>
    <n v="0.15"/>
    <n v="18019.149999999998"/>
    <n v="432.45959999999997"/>
    <n v="3179.8500000000022"/>
  </r>
  <r>
    <s v="REGGC"/>
    <s v="Reggiani Caseifici"/>
    <x v="41"/>
    <x v="19"/>
    <n v="7"/>
    <x v="0"/>
    <n v="10655"/>
    <x v="764"/>
    <d v="2014-06-19T00:00:00"/>
    <x v="711"/>
    <n v="8"/>
    <x v="3"/>
    <n v="41"/>
    <s v="Jack's New England Clam Chowder"/>
    <n v="48.25"/>
    <n v="83"/>
    <n v="4004.75"/>
    <n v="0.02"/>
    <n v="3924.6549999999997"/>
    <n v="3.9246549999999996"/>
    <n v="80.095000000000255"/>
  </r>
  <r>
    <s v="LETSS"/>
    <s v="Let's Stop N Shop"/>
    <x v="45"/>
    <x v="0"/>
    <n v="6"/>
    <x v="7"/>
    <n v="10735"/>
    <x v="764"/>
    <d v="2014-06-26T00:00:00"/>
    <x v="715"/>
    <n v="2"/>
    <x v="2"/>
    <n v="61"/>
    <s v="Sirop d'érable"/>
    <n v="142.5"/>
    <n v="28"/>
    <n v="3990"/>
    <n v="0.12"/>
    <n v="3511.2"/>
    <n v="108.8472"/>
    <n v="478.80000000000018"/>
  </r>
  <r>
    <s v="WHITC"/>
    <s v="White Clover Markets"/>
    <x v="0"/>
    <x v="0"/>
    <n v="5"/>
    <x v="1"/>
    <n v="10861"/>
    <x v="764"/>
    <d v="2014-06-27T00:00:00"/>
    <x v="720"/>
    <n v="6"/>
    <x v="7"/>
    <n v="17"/>
    <s v="Alice Mutton"/>
    <n v="195"/>
    <n v="57"/>
    <n v="11115"/>
    <n v="0.06"/>
    <n v="10448.099999999999"/>
    <n v="104.48099999999998"/>
    <n v="666.90000000000146"/>
  </r>
  <r>
    <s v="AROUT"/>
    <s v="Around the Horn"/>
    <x v="2"/>
    <x v="2"/>
    <n v="7"/>
    <x v="0"/>
    <n v="10558"/>
    <x v="765"/>
    <d v="2014-06-29T00:00:00"/>
    <x v="727"/>
    <n v="7"/>
    <x v="5"/>
    <n v="51"/>
    <s v="Manjimup Dried Apples"/>
    <n v="265"/>
    <n v="99"/>
    <n v="26235"/>
    <n v="0.15"/>
    <n v="22299.75"/>
    <n v="222.9975"/>
    <n v="3935.25"/>
  </r>
  <r>
    <s v="MAGAA"/>
    <s v="Magazzini Alimentari Riuniti"/>
    <x v="54"/>
    <x v="19"/>
    <n v="5"/>
    <x v="1"/>
    <n v="10784"/>
    <x v="765"/>
    <d v="2014-06-24T00:00:00"/>
    <x v="723"/>
    <n v="8"/>
    <x v="3"/>
    <n v="36"/>
    <s v="Inlagd Sill"/>
    <n v="95"/>
    <n v="70"/>
    <n v="6650"/>
    <n v="0.09"/>
    <n v="6051.5"/>
    <n v="18.154499999999999"/>
    <n v="598.5"/>
  </r>
  <r>
    <s v="DRACD"/>
    <s v="Maroc exotique"/>
    <x v="22"/>
    <x v="8"/>
    <n v="7"/>
    <x v="0"/>
    <n v="10825"/>
    <x v="765"/>
    <d v="2014-07-06T00:00:00"/>
    <x v="728"/>
    <n v="6"/>
    <x v="7"/>
    <n v="53"/>
    <s v="Perth Pasties"/>
    <n v="164"/>
    <n v="25"/>
    <n v="4100"/>
    <n v="7.0000000000000007E-2"/>
    <n v="3812.9999999999995"/>
    <n v="7.6259999999999994"/>
    <n v="287.00000000000045"/>
  </r>
  <r>
    <s v="HILAA"/>
    <s v="HILARIÓN-Abastos"/>
    <x v="6"/>
    <x v="5"/>
    <n v="4"/>
    <x v="3"/>
    <n v="10498"/>
    <x v="766"/>
    <d v="2014-06-21T00:00:00"/>
    <x v="716"/>
    <n v="5"/>
    <x v="4"/>
    <n v="42"/>
    <s v="Singaporean Hokkien Fried Mee"/>
    <n v="70"/>
    <n v="25"/>
    <n v="1750"/>
    <n v="0.11"/>
    <n v="1557.5"/>
    <n v="49.84"/>
    <n v="192.5"/>
  </r>
  <r>
    <s v="HANAR"/>
    <s v="Hanari Carnes"/>
    <x v="11"/>
    <x v="7"/>
    <n v="5"/>
    <x v="1"/>
    <n v="10645"/>
    <x v="766"/>
    <d v="2014-06-24T00:00:00"/>
    <x v="725"/>
    <n v="8"/>
    <x v="3"/>
    <n v="36"/>
    <s v="Inlagd Sill"/>
    <n v="95"/>
    <n v="34"/>
    <n v="3230"/>
    <n v="-0.03"/>
    <n v="3326.9"/>
    <n v="116.4415"/>
    <n v="-96.900000000000091"/>
  </r>
  <r>
    <s v="LAMAI"/>
    <s v="La maison d'Asie"/>
    <x v="18"/>
    <x v="1"/>
    <n v="1"/>
    <x v="2"/>
    <n v="10787"/>
    <x v="766"/>
    <d v="2014-07-01T00:00:00"/>
    <x v="729"/>
    <n v="6"/>
    <x v="7"/>
    <n v="29"/>
    <s v="Thüringer Rostbratwurst"/>
    <n v="618.95000000000005"/>
    <n v="52"/>
    <n v="32185.4"/>
    <n v="0.11"/>
    <n v="28645.006000000001"/>
    <n v="859.35018000000002"/>
    <n v="3540.3940000000002"/>
  </r>
  <r>
    <s v="SEVES"/>
    <s v="Seven Seas Imports"/>
    <x v="2"/>
    <x v="2"/>
    <n v="6"/>
    <x v="7"/>
    <n v="10804"/>
    <x v="766"/>
    <d v="2014-07-01T00:00:00"/>
    <x v="730"/>
    <n v="3"/>
    <x v="1"/>
    <n v="49"/>
    <s v="Maxilaku"/>
    <n v="100"/>
    <n v="85"/>
    <n v="8500"/>
    <n v="0.05"/>
    <n v="8075"/>
    <n v="201.875"/>
    <n v="425"/>
  </r>
  <r>
    <s v="MAISD"/>
    <s v="Maison Dewey"/>
    <x v="34"/>
    <x v="4"/>
    <n v="8"/>
    <x v="8"/>
    <n v="10896"/>
    <x v="766"/>
    <d v="2014-06-25T00:00:00"/>
    <x v="715"/>
    <n v="8"/>
    <x v="3"/>
    <n v="45"/>
    <s v="Røgede sild"/>
    <n v="47.5"/>
    <n v="52"/>
    <n v="2470"/>
    <n v="0.08"/>
    <n v="2272.4"/>
    <n v="74.989199999999997"/>
    <n v="197.59999999999991"/>
  </r>
  <r>
    <s v="REGGC"/>
    <s v="Reggiani Caseifici"/>
    <x v="41"/>
    <x v="19"/>
    <n v="5"/>
    <x v="1"/>
    <n v="10908"/>
    <x v="766"/>
    <d v="2014-07-01T00:00:00"/>
    <x v="724"/>
    <n v="7"/>
    <x v="5"/>
    <n v="7"/>
    <s v="Uncle Bob's Organic Dried Pears"/>
    <n v="150"/>
    <n v="87"/>
    <n v="13050"/>
    <n v="0.12"/>
    <n v="11484"/>
    <n v="241.16399999999999"/>
    <n v="1566"/>
  </r>
  <r>
    <s v="LEHMS"/>
    <s v="El Khartouri SA"/>
    <x v="20"/>
    <x v="8"/>
    <n v="3"/>
    <x v="6"/>
    <n v="10536"/>
    <x v="767"/>
    <d v="2014-06-27T00:00:00"/>
    <x v="731"/>
    <n v="4"/>
    <x v="6"/>
    <n v="31"/>
    <s v="Gorgonzola Telino"/>
    <n v="62.5"/>
    <n v="66"/>
    <n v="4125"/>
    <n v="0.05"/>
    <n v="3918.75"/>
    <n v="105.80625000000001"/>
    <n v="206.25"/>
  </r>
  <r>
    <s v="GODOS"/>
    <s v="Godos Cocina Típica"/>
    <x v="38"/>
    <x v="17"/>
    <n v="8"/>
    <x v="8"/>
    <n v="10550"/>
    <x v="767"/>
    <d v="2014-06-30T00:00:00"/>
    <x v="725"/>
    <n v="3"/>
    <x v="1"/>
    <n v="19"/>
    <s v="Teatime Chocolate Biscuits"/>
    <n v="46"/>
    <n v="49"/>
    <n v="2254"/>
    <n v="0.19"/>
    <n v="1825.74"/>
    <n v="62.075160000000004"/>
    <n v="428.26"/>
  </r>
  <r>
    <s v="TORTU"/>
    <s v="Tortuga Restaurante"/>
    <x v="4"/>
    <x v="3"/>
    <n v="1"/>
    <x v="2"/>
    <n v="10676"/>
    <x v="767"/>
    <d v="2014-06-22T00:00:00"/>
    <x v="725"/>
    <n v="8"/>
    <x v="3"/>
    <n v="10"/>
    <s v="Ikura"/>
    <n v="155"/>
    <n v="71"/>
    <n v="11005"/>
    <n v="0.1"/>
    <n v="9904.5"/>
    <n v="168.37649999999999"/>
    <n v="1100.5"/>
  </r>
  <r>
    <s v="HUNGO"/>
    <s v="Hungry Owl All-Night Grocers"/>
    <x v="23"/>
    <x v="11"/>
    <n v="2"/>
    <x v="5"/>
    <n v="10687"/>
    <x v="767"/>
    <d v="2014-07-06T00:00:00"/>
    <x v="732"/>
    <n v="6"/>
    <x v="7"/>
    <n v="9"/>
    <s v="Mishi Kobe Niku"/>
    <n v="485"/>
    <n v="68"/>
    <n v="32980"/>
    <n v="0.06"/>
    <n v="31001.199999999997"/>
    <n v="899.0347999999999"/>
    <n v="1978.8000000000029"/>
  </r>
  <r>
    <s v="BERGS"/>
    <s v="Berglunds snabbköp"/>
    <x v="31"/>
    <x v="15"/>
    <n v="7"/>
    <x v="0"/>
    <n v="10733"/>
    <x v="767"/>
    <d v="2014-06-30T00:00:00"/>
    <x v="725"/>
    <n v="5"/>
    <x v="4"/>
    <n v="52"/>
    <s v="Filo Mix"/>
    <n v="35"/>
    <n v="37"/>
    <n v="1295"/>
    <n v="0.05"/>
    <n v="1230.25"/>
    <n v="24.605"/>
    <n v="64.75"/>
  </r>
  <r>
    <s v="SANTG"/>
    <s v="Santé Gourmet"/>
    <x v="29"/>
    <x v="13"/>
    <n v="3"/>
    <x v="6"/>
    <n v="10831"/>
    <x v="767"/>
    <d v="2014-07-08T00:00:00"/>
    <x v="733"/>
    <n v="3"/>
    <x v="1"/>
    <n v="19"/>
    <s v="Teatime Chocolate Biscuits"/>
    <n v="46"/>
    <n v="91"/>
    <n v="4186"/>
    <n v="0.04"/>
    <n v="4018.56"/>
    <n v="116.53824"/>
    <n v="167.44000000000005"/>
  </r>
  <r>
    <s v="WHITC"/>
    <s v="White Clover Markets"/>
    <x v="0"/>
    <x v="0"/>
    <n v="7"/>
    <x v="0"/>
    <n v="10469"/>
    <x v="768"/>
    <d v="2014-07-03T00:00:00"/>
    <x v="720"/>
    <n v="2"/>
    <x v="2"/>
    <n v="44"/>
    <s v="Gula Malacca"/>
    <n v="77.5"/>
    <n v="28"/>
    <n v="2170"/>
    <n v="0.2"/>
    <n v="1736"/>
    <n v="1.736"/>
    <n v="434"/>
  </r>
  <r>
    <s v="QUICK"/>
    <s v="Bensaïd SA"/>
    <x v="27"/>
    <x v="8"/>
    <n v="1"/>
    <x v="2"/>
    <n v="10691"/>
    <x v="768"/>
    <d v="2014-06-27T00:00:00"/>
    <x v="715"/>
    <n v="1"/>
    <x v="0"/>
    <n v="43"/>
    <s v="Ipoh Coffee"/>
    <n v="230"/>
    <n v="68"/>
    <n v="15640"/>
    <n v="-0.02"/>
    <n v="15952.800000000001"/>
    <n v="542.39520000000005"/>
    <n v="-312.80000000000109"/>
  </r>
  <r>
    <s v="QUICK"/>
    <s v="Bensaïd SA"/>
    <x v="27"/>
    <x v="8"/>
    <n v="4"/>
    <x v="3"/>
    <n v="10845"/>
    <x v="769"/>
    <d v="2014-07-09T00:00:00"/>
    <x v="728"/>
    <n v="8"/>
    <x v="3"/>
    <n v="58"/>
    <s v="Escargots de Bourgogne"/>
    <n v="66.25"/>
    <n v="84"/>
    <n v="5565"/>
    <n v="0.16"/>
    <n v="4674.5999999999995"/>
    <n v="32.722199999999994"/>
    <n v="890.40000000000055"/>
  </r>
  <r>
    <s v="HANAR"/>
    <s v="Hanari Carnes"/>
    <x v="11"/>
    <x v="7"/>
    <n v="3"/>
    <x v="6"/>
    <n v="10903"/>
    <x v="769"/>
    <d v="2014-06-23T00:00:00"/>
    <x v="715"/>
    <n v="3"/>
    <x v="1"/>
    <n v="68"/>
    <s v="Scottish Longbreads"/>
    <n v="62.5"/>
    <n v="2"/>
    <n v="125"/>
    <n v="-0.02"/>
    <n v="127.5"/>
    <n v="3.9525000000000001"/>
    <n v="-2.5"/>
  </r>
  <r>
    <s v="THEBI"/>
    <s v="The Big Cheese"/>
    <x v="37"/>
    <x v="0"/>
    <n v="6"/>
    <x v="7"/>
    <n v="10708"/>
    <x v="770"/>
    <d v="2014-07-13T00:00:00"/>
    <x v="734"/>
    <n v="2"/>
    <x v="2"/>
    <n v="5"/>
    <s v="Chef Anton's Gumbo Mix"/>
    <n v="106.75"/>
    <n v="77"/>
    <n v="8219.75"/>
    <n v="7.0000000000000007E-2"/>
    <n v="7644.3674999999994"/>
    <n v="183.46481999999997"/>
    <n v="575.38250000000062"/>
  </r>
  <r>
    <s v="HILAA"/>
    <s v="HILARIÓN-Abastos"/>
    <x v="6"/>
    <x v="5"/>
    <n v="5"/>
    <x v="1"/>
    <n v="10641"/>
    <x v="771"/>
    <d v="2014-07-11T00:00:00"/>
    <x v="735"/>
    <n v="8"/>
    <x v="3"/>
    <n v="40"/>
    <s v="Boston Crab Meat"/>
    <n v="92"/>
    <n v="86"/>
    <n v="7912"/>
    <n v="0.05"/>
    <n v="7516.4"/>
    <n v="22.549199999999995"/>
    <n v="395.60000000000036"/>
  </r>
  <r>
    <s v="WARTH"/>
    <s v="Wartian Herkku"/>
    <x v="32"/>
    <x v="16"/>
    <n v="1"/>
    <x v="2"/>
    <n v="10781"/>
    <x v="771"/>
    <d v="2014-06-26T00:00:00"/>
    <x v="712"/>
    <n v="6"/>
    <x v="7"/>
    <n v="54"/>
    <s v="Tourtière"/>
    <n v="37.25"/>
    <n v="77"/>
    <n v="2868.25"/>
    <n v="-0.01"/>
    <n v="2896.9324999999999"/>
    <n v="66.629447499999998"/>
    <n v="-28.682499999999891"/>
  </r>
  <r>
    <s v="AROUT"/>
    <s v="Around the Horn"/>
    <x v="2"/>
    <x v="2"/>
    <n v="3"/>
    <x v="6"/>
    <n v="10793"/>
    <x v="771"/>
    <d v="2014-07-01T00:00:00"/>
    <x v="727"/>
    <n v="8"/>
    <x v="3"/>
    <n v="41"/>
    <s v="Jack's New England Clam Chowder"/>
    <n v="48.25"/>
    <n v="42"/>
    <n v="2026.5"/>
    <n v="0.18"/>
    <n v="1661.73"/>
    <n v="39.881520000000002"/>
    <n v="364.77"/>
  </r>
  <r>
    <s v="AROUT"/>
    <s v="Around the Horn"/>
    <x v="2"/>
    <x v="2"/>
    <n v="3"/>
    <x v="6"/>
    <n v="10793"/>
    <x v="771"/>
    <d v="2014-07-05T00:00:00"/>
    <x v="736"/>
    <n v="5"/>
    <x v="4"/>
    <n v="52"/>
    <s v="Filo Mix"/>
    <n v="35"/>
    <n v="93"/>
    <n v="3255"/>
    <n v="0.11"/>
    <n v="2896.95"/>
    <n v="0"/>
    <n v="358.05000000000018"/>
  </r>
  <r>
    <s v="PERIC"/>
    <s v="Pericles Comidas clásicas"/>
    <x v="4"/>
    <x v="3"/>
    <n v="9"/>
    <x v="4"/>
    <n v="10474"/>
    <x v="772"/>
    <d v="2014-07-10T00:00:00"/>
    <x v="737"/>
    <n v="1"/>
    <x v="0"/>
    <n v="75"/>
    <s v="Rhönbräu Klosterbier"/>
    <n v="31"/>
    <n v="18"/>
    <n v="558"/>
    <n v="0.13"/>
    <n v="485.46"/>
    <n v="1.4563799999999998"/>
    <n v="72.54000000000002"/>
  </r>
  <r>
    <s v="NORTS"/>
    <s v="North/South"/>
    <x v="2"/>
    <x v="2"/>
    <n v="3"/>
    <x v="6"/>
    <n v="10517"/>
    <x v="772"/>
    <d v="2014-06-27T00:00:00"/>
    <x v="731"/>
    <n v="1"/>
    <x v="0"/>
    <n v="70"/>
    <s v="Outback Lager"/>
    <n v="75"/>
    <n v="38"/>
    <n v="2850"/>
    <n v="0.09"/>
    <n v="2593.5"/>
    <n v="67.430999999999997"/>
    <n v="256.5"/>
  </r>
  <r>
    <s v="SUPRD"/>
    <s v="Suprêmes délices"/>
    <x v="5"/>
    <x v="4"/>
    <n v="6"/>
    <x v="7"/>
    <n v="10885"/>
    <x v="772"/>
    <d v="2014-07-08T00:00:00"/>
    <x v="738"/>
    <n v="2"/>
    <x v="2"/>
    <n v="77"/>
    <s v="Original Frankfurter grüne Soße"/>
    <n v="65"/>
    <n v="8"/>
    <n v="520"/>
    <n v="0.14000000000000001"/>
    <n v="447.2"/>
    <n v="8.0495999999999999"/>
    <n v="72.800000000000011"/>
  </r>
  <r>
    <s v="SANTG"/>
    <s v="Santé Gourmet"/>
    <x v="29"/>
    <x v="13"/>
    <n v="7"/>
    <x v="0"/>
    <n v="10909"/>
    <x v="772"/>
    <d v="2014-07-02T00:00:00"/>
    <x v="726"/>
    <n v="8"/>
    <x v="3"/>
    <n v="41"/>
    <s v="Jack's New England Clam Chowder"/>
    <n v="48.25"/>
    <n v="48"/>
    <n v="2316"/>
    <n v="0.04"/>
    <n v="2223.36"/>
    <n v="15.56352"/>
    <n v="92.639999999999873"/>
  </r>
  <r>
    <s v="BLONP"/>
    <s v="Blondel père et fils"/>
    <x v="40"/>
    <x v="1"/>
    <n v="2"/>
    <x v="5"/>
    <n v="10566"/>
    <x v="773"/>
    <d v="2014-06-30T00:00:00"/>
    <x v="721"/>
    <n v="1"/>
    <x v="0"/>
    <n v="76"/>
    <s v="Lakkalikööri"/>
    <n v="90"/>
    <n v="79"/>
    <n v="7110"/>
    <n v="0.04"/>
    <n v="6825.5999999999995"/>
    <n v="27.302399999999999"/>
    <n v="284.40000000000055"/>
  </r>
  <r>
    <s v="WOLZA"/>
    <s v="Wolski  Zajazd"/>
    <x v="51"/>
    <x v="20"/>
    <n v="7"/>
    <x v="0"/>
    <n v="10792"/>
    <x v="773"/>
    <d v="2014-07-09T00:00:00"/>
    <x v="735"/>
    <n v="6"/>
    <x v="7"/>
    <n v="54"/>
    <s v="Tourtière"/>
    <n v="37.25"/>
    <n v="12"/>
    <n v="447"/>
    <n v="0.18"/>
    <n v="366.54"/>
    <n v="7.3308"/>
    <n v="80.45999999999998"/>
  </r>
  <r>
    <s v="FRANR"/>
    <s v="France restauration"/>
    <x v="50"/>
    <x v="1"/>
    <n v="3"/>
    <x v="6"/>
    <n v="10860"/>
    <x v="773"/>
    <d v="2014-06-30T00:00:00"/>
    <x v="727"/>
    <n v="1"/>
    <x v="0"/>
    <n v="76"/>
    <s v="Lakkalikööri"/>
    <n v="90"/>
    <n v="37"/>
    <n v="3330"/>
    <n v="0.03"/>
    <n v="3230.1"/>
    <n v="83.982599999999991"/>
    <n v="99.900000000000091"/>
  </r>
  <r>
    <s v="KOENE"/>
    <s v="Belaid SAS"/>
    <x v="15"/>
    <x v="8"/>
    <n v="2"/>
    <x v="5"/>
    <n v="10893"/>
    <x v="773"/>
    <d v="2014-07-07T00:00:00"/>
    <x v="730"/>
    <n v="1"/>
    <x v="0"/>
    <n v="24"/>
    <s v="Guaraná Fantástica"/>
    <n v="22.5"/>
    <n v="8"/>
    <n v="180"/>
    <n v="0.13"/>
    <n v="156.6"/>
    <n v="0.78300000000000003"/>
    <n v="23.400000000000006"/>
  </r>
  <r>
    <s v="SUPRD"/>
    <s v="Suprêmes délices"/>
    <x v="5"/>
    <x v="4"/>
    <n v="5"/>
    <x v="1"/>
    <n v="10930"/>
    <x v="773"/>
    <d v="2014-06-30T00:00:00"/>
    <x v="720"/>
    <n v="8"/>
    <x v="3"/>
    <n v="58"/>
    <s v="Escargots de Bourgogne"/>
    <n v="66.25"/>
    <n v="7"/>
    <n v="463.75"/>
    <n v="7.0000000000000007E-2"/>
    <n v="431.28749999999997"/>
    <n v="6.9005999999999998"/>
    <n v="32.462500000000034"/>
  </r>
  <r>
    <s v="PRINI"/>
    <s v="Princesa Isabel Vinhos"/>
    <x v="7"/>
    <x v="6"/>
    <n v="9"/>
    <x v="4"/>
    <n v="10477"/>
    <x v="774"/>
    <d v="2014-07-15T00:00:00"/>
    <x v="739"/>
    <n v="1"/>
    <x v="0"/>
    <n v="39"/>
    <s v="Chartreuse verte"/>
    <n v="72"/>
    <n v="62"/>
    <n v="4464"/>
    <n v="0.14000000000000001"/>
    <n v="3839.04"/>
    <n v="111.33216"/>
    <n v="624.96"/>
  </r>
  <r>
    <s v="RATTC"/>
    <s v="Rattlesnake Canyon Grocery"/>
    <x v="9"/>
    <x v="0"/>
    <n v="3"/>
    <x v="6"/>
    <n v="10479"/>
    <x v="774"/>
    <d v="2014-07-03T00:00:00"/>
    <x v="720"/>
    <n v="1"/>
    <x v="0"/>
    <n v="38"/>
    <s v="Côte de Blaye"/>
    <n v="1054"/>
    <n v="27"/>
    <n v="28458"/>
    <n v="0.11"/>
    <n v="25327.62"/>
    <n v="151.96572"/>
    <n v="3130.380000000001"/>
  </r>
  <r>
    <s v="HUNGO"/>
    <s v="Hungry Owl All-Night Grocers"/>
    <x v="23"/>
    <x v="11"/>
    <n v="6"/>
    <x v="7"/>
    <n v="10701"/>
    <x v="774"/>
    <d v="2014-07-04T00:00:00"/>
    <x v="731"/>
    <n v="4"/>
    <x v="6"/>
    <n v="71"/>
    <s v="Fløtemysost"/>
    <n v="107.5"/>
    <n v="19"/>
    <n v="2042.5"/>
    <n v="0.05"/>
    <n v="1940.375"/>
    <n v="29.105625"/>
    <n v="102.125"/>
  </r>
  <r>
    <s v="WHITC"/>
    <s v="White Clover Markets"/>
    <x v="0"/>
    <x v="0"/>
    <n v="5"/>
    <x v="1"/>
    <n v="10740"/>
    <x v="774"/>
    <d v="2014-07-04T00:00:00"/>
    <x v="720"/>
    <n v="7"/>
    <x v="5"/>
    <n v="28"/>
    <s v="Rössle Sauerkraut"/>
    <n v="228"/>
    <n v="16"/>
    <n v="3648"/>
    <n v="0.2"/>
    <n v="2918.4"/>
    <n v="14.592000000000001"/>
    <n v="729.59999999999991"/>
  </r>
  <r>
    <s v="QUEEN"/>
    <s v="Queen Cozinha"/>
    <x v="14"/>
    <x v="7"/>
    <n v="1"/>
    <x v="2"/>
    <n v="10487"/>
    <x v="775"/>
    <d v="2014-07-12T00:00:00"/>
    <x v="734"/>
    <n v="6"/>
    <x v="7"/>
    <n v="54"/>
    <s v="Tourtière"/>
    <n v="29.5"/>
    <n v="38"/>
    <n v="1121"/>
    <n v="0.08"/>
    <n v="1031.32"/>
    <n v="17.532439999999998"/>
    <n v="89.680000000000064"/>
  </r>
  <r>
    <s v="KOENE"/>
    <s v="Belaid SAS"/>
    <x v="15"/>
    <x v="8"/>
    <n v="2"/>
    <x v="5"/>
    <n v="10893"/>
    <x v="775"/>
    <d v="2014-07-11T00:00:00"/>
    <x v="740"/>
    <n v="2"/>
    <x v="2"/>
    <n v="8"/>
    <s v="Northwoods Cranberry Sauce"/>
    <n v="200"/>
    <n v="91"/>
    <n v="18200"/>
    <n v="0.13"/>
    <n v="15834"/>
    <n v="142.506"/>
    <n v="2366"/>
  </r>
  <r>
    <s v="HILAA"/>
    <s v="HILARIÓN-Abastos"/>
    <x v="6"/>
    <x v="5"/>
    <n v="2"/>
    <x v="5"/>
    <n v="10705"/>
    <x v="776"/>
    <d v="2014-06-29T00:00:00"/>
    <x v="727"/>
    <n v="4"/>
    <x v="6"/>
    <n v="32"/>
    <s v="Mascarpone Fabioli"/>
    <n v="160"/>
    <n v="47"/>
    <n v="7520"/>
    <n v="-0.02"/>
    <n v="7670.4000000000005"/>
    <n v="7.6704000000000008"/>
    <n v="-150.40000000000055"/>
  </r>
  <r>
    <s v="AROUT"/>
    <s v="Around the Horn"/>
    <x v="2"/>
    <x v="2"/>
    <n v="5"/>
    <x v="1"/>
    <n v="10707"/>
    <x v="776"/>
    <d v="2014-07-11T00:00:00"/>
    <x v="728"/>
    <n v="5"/>
    <x v="4"/>
    <n v="57"/>
    <s v="Ravioli Angelo"/>
    <n v="97.5"/>
    <n v="28"/>
    <n v="2730"/>
    <n v="0.08"/>
    <n v="2511.6"/>
    <n v="30.139199999999995"/>
    <n v="218.40000000000009"/>
  </r>
  <r>
    <s v="FRANS"/>
    <s v="Franchi S.p.A."/>
    <x v="56"/>
    <x v="19"/>
    <n v="7"/>
    <x v="0"/>
    <n v="10710"/>
    <x v="776"/>
    <d v="2014-07-11T00:00:00"/>
    <x v="728"/>
    <n v="3"/>
    <x v="1"/>
    <n v="47"/>
    <s v="Zaanse koeken"/>
    <n v="47.5"/>
    <n v="91"/>
    <n v="4322.5"/>
    <n v="0.12"/>
    <n v="3803.8"/>
    <n v="129.32920000000001"/>
    <n v="518.69999999999982"/>
  </r>
  <r>
    <s v="FRANK"/>
    <s v="Messaoui Père &amp; Fils"/>
    <x v="15"/>
    <x v="8"/>
    <n v="7"/>
    <x v="0"/>
    <n v="10653"/>
    <x v="777"/>
    <d v="2014-07-19T00:00:00"/>
    <x v="741"/>
    <n v="3"/>
    <x v="1"/>
    <n v="16"/>
    <s v="Pavlova"/>
    <n v="87.25"/>
    <n v="23"/>
    <n v="2006.75"/>
    <n v="0.15"/>
    <n v="1705.7375"/>
    <n v="3.4114749999999998"/>
    <n v="301.01250000000005"/>
  </r>
  <r>
    <s v="QUEEN"/>
    <s v="Queen Cozinha"/>
    <x v="14"/>
    <x v="7"/>
    <n v="8"/>
    <x v="8"/>
    <n v="10659"/>
    <x v="777"/>
    <d v="2014-06-30T00:00:00"/>
    <x v="730"/>
    <n v="1"/>
    <x v="0"/>
    <n v="70"/>
    <s v="Outback Lager"/>
    <n v="75"/>
    <n v="29"/>
    <n v="2175"/>
    <n v="0.1"/>
    <n v="1957.5"/>
    <n v="7.83"/>
    <n v="217.5"/>
  </r>
  <r>
    <s v="TRAIH"/>
    <s v="Trail's Head Gourmet Provisioners"/>
    <x v="43"/>
    <x v="0"/>
    <n v="2"/>
    <x v="5"/>
    <n v="10577"/>
    <x v="778"/>
    <d v="2014-07-09T00:00:00"/>
    <x v="728"/>
    <n v="1"/>
    <x v="0"/>
    <n v="75"/>
    <s v="Rhönbräu Klosterbier"/>
    <n v="38.75"/>
    <n v="17"/>
    <n v="658.75"/>
    <n v="0.01"/>
    <n v="652.16250000000002"/>
    <n v="9.1302749999999993"/>
    <n v="6.5874999999999773"/>
  </r>
  <r>
    <s v="GOURL"/>
    <s v="Gourmet Lanchonetes"/>
    <x v="55"/>
    <x v="7"/>
    <n v="1"/>
    <x v="2"/>
    <n v="10734"/>
    <x v="778"/>
    <d v="2014-07-06T00:00:00"/>
    <x v="730"/>
    <n v="1"/>
    <x v="0"/>
    <n v="76"/>
    <s v="Lakkalikööri"/>
    <n v="90"/>
    <n v="78"/>
    <n v="7020"/>
    <n v="0.2"/>
    <n v="5616"/>
    <n v="78.623999999999995"/>
    <n v="1404"/>
  </r>
  <r>
    <s v="ANATR"/>
    <s v="Ana Trujillo Emparedados y helados"/>
    <x v="4"/>
    <x v="3"/>
    <n v="5"/>
    <x v="1"/>
    <n v="10926"/>
    <x v="778"/>
    <d v="2014-07-06T00:00:00"/>
    <x v="730"/>
    <n v="8"/>
    <x v="3"/>
    <n v="13"/>
    <s v="Konbu"/>
    <n v="30"/>
    <n v="87"/>
    <n v="2610"/>
    <n v="0.08"/>
    <n v="2401.2000000000003"/>
    <n v="33.616800000000005"/>
    <n v="208.79999999999973"/>
  </r>
  <r>
    <s v="LINOD"/>
    <s v="LINO-Delicateses"/>
    <x v="13"/>
    <x v="5"/>
    <n v="5"/>
    <x v="1"/>
    <n v="10485"/>
    <x v="779"/>
    <d v="2014-07-05T00:00:00"/>
    <x v="740"/>
    <n v="1"/>
    <x v="0"/>
    <n v="70"/>
    <s v="Outback Lager"/>
    <n v="60"/>
    <n v="11"/>
    <n v="660"/>
    <n v="0.02"/>
    <n v="646.79999999999995"/>
    <n v="6.468"/>
    <n v="13.200000000000045"/>
  </r>
  <r>
    <s v="LONEP"/>
    <s v="Lonesome Pine Restaurant"/>
    <x v="37"/>
    <x v="0"/>
    <n v="5"/>
    <x v="1"/>
    <n v="10544"/>
    <x v="779"/>
    <d v="2014-07-02T00:00:00"/>
    <x v="720"/>
    <n v="1"/>
    <x v="0"/>
    <n v="67"/>
    <s v="Laughing Lumberjack Lager"/>
    <n v="70"/>
    <n v="23"/>
    <n v="1610"/>
    <n v="0.05"/>
    <n v="1529.5"/>
    <n v="45.884999999999998"/>
    <n v="80.5"/>
  </r>
  <r>
    <s v="ANTON"/>
    <s v="Antonio Moreno Taquería"/>
    <x v="4"/>
    <x v="3"/>
    <n v="3"/>
    <x v="6"/>
    <n v="10682"/>
    <x v="779"/>
    <d v="2014-07-12T00:00:00"/>
    <x v="734"/>
    <n v="4"/>
    <x v="6"/>
    <n v="33"/>
    <s v="Geitost"/>
    <n v="12.5"/>
    <n v="81"/>
    <n v="1012.5"/>
    <n v="0.16"/>
    <n v="850.5"/>
    <n v="17.010000000000002"/>
    <n v="162"/>
  </r>
  <r>
    <s v="OLDWO"/>
    <s v="Old World Delicatessen"/>
    <x v="48"/>
    <x v="0"/>
    <n v="1"/>
    <x v="2"/>
    <n v="10808"/>
    <x v="779"/>
    <d v="2014-07-14T00:00:00"/>
    <x v="739"/>
    <n v="1"/>
    <x v="0"/>
    <n v="76"/>
    <s v="Lakkalikööri"/>
    <n v="90"/>
    <n v="67"/>
    <n v="6030"/>
    <n v="0.16"/>
    <n v="5065.2"/>
    <n v="162.0864"/>
    <n v="964.80000000000018"/>
  </r>
  <r>
    <s v="ERNSH"/>
    <s v="Ernst Handel"/>
    <x v="26"/>
    <x v="9"/>
    <n v="1"/>
    <x v="2"/>
    <n v="10595"/>
    <x v="780"/>
    <d v="2014-07-21T00:00:00"/>
    <x v="741"/>
    <n v="2"/>
    <x v="2"/>
    <n v="61"/>
    <s v="Sirop d'érable"/>
    <n v="142.5"/>
    <n v="99"/>
    <n v="14107.5"/>
    <n v="0.2"/>
    <n v="11286"/>
    <n v="383.72399999999999"/>
    <n v="2821.5"/>
  </r>
  <r>
    <s v="LINOD"/>
    <s v="LINO-Delicateses"/>
    <x v="13"/>
    <x v="5"/>
    <n v="3"/>
    <x v="6"/>
    <n v="10697"/>
    <x v="780"/>
    <d v="2014-07-21T00:00:00"/>
    <x v="742"/>
    <n v="1"/>
    <x v="0"/>
    <n v="70"/>
    <s v="Outback Lager"/>
    <n v="75"/>
    <n v="9"/>
    <n v="675"/>
    <n v="0.04"/>
    <n v="648"/>
    <n v="6.48"/>
    <n v="27"/>
  </r>
  <r>
    <s v="LETSS"/>
    <s v="Let's Stop N Shop"/>
    <x v="45"/>
    <x v="0"/>
    <n v="5"/>
    <x v="1"/>
    <n v="10884"/>
    <x v="780"/>
    <d v="2014-07-19T00:00:00"/>
    <x v="743"/>
    <n v="2"/>
    <x v="2"/>
    <n v="65"/>
    <s v="Louisiana Fiery Hot Pepper Sauce"/>
    <n v="105.25"/>
    <n v="22"/>
    <n v="2315.5"/>
    <n v="0.17"/>
    <n v="1921.865"/>
    <n v="0"/>
    <n v="393.63499999999999"/>
  </r>
  <r>
    <s v="WARTH"/>
    <s v="Wartian Herkku"/>
    <x v="32"/>
    <x v="16"/>
    <n v="5"/>
    <x v="1"/>
    <n v="10636"/>
    <x v="781"/>
    <d v="2014-07-07T00:00:00"/>
    <x v="735"/>
    <n v="2"/>
    <x v="2"/>
    <n v="4"/>
    <s v="Chef Anton's Cajun Seasoning"/>
    <n v="110"/>
    <n v="32"/>
    <n v="3520"/>
    <n v="0.13"/>
    <n v="3062.4"/>
    <n v="52.0608"/>
    <n v="457.59999999999991"/>
  </r>
  <r>
    <s v="QUEEN"/>
    <s v="Queen Cozinha"/>
    <x v="14"/>
    <x v="7"/>
    <n v="4"/>
    <x v="3"/>
    <n v="10786"/>
    <x v="781"/>
    <d v="2014-07-10T00:00:00"/>
    <x v="734"/>
    <n v="1"/>
    <x v="0"/>
    <n v="75"/>
    <s v="Rhönbräu Klosterbier"/>
    <n v="38.75"/>
    <n v="33"/>
    <n v="1278.75"/>
    <n v="0.14000000000000001"/>
    <n v="1099.7249999999999"/>
    <n v="37.390649999999994"/>
    <n v="179.02500000000009"/>
  </r>
  <r>
    <s v="THEBI"/>
    <s v="The Big Cheese"/>
    <x v="37"/>
    <x v="0"/>
    <n v="1"/>
    <x v="2"/>
    <n v="10805"/>
    <x v="781"/>
    <d v="2014-07-07T00:00:00"/>
    <x v="732"/>
    <n v="1"/>
    <x v="0"/>
    <n v="34"/>
    <s v="Sasquatch Ale"/>
    <n v="70"/>
    <n v="67"/>
    <n v="4690"/>
    <n v="0.04"/>
    <n v="4502.3999999999996"/>
    <n v="72.038399999999996"/>
    <n v="187.60000000000036"/>
  </r>
  <r>
    <s v="QUEEN"/>
    <s v="Queen Cozinha"/>
    <x v="14"/>
    <x v="7"/>
    <n v="5"/>
    <x v="1"/>
    <n v="10913"/>
    <x v="782"/>
    <d v="2014-07-23T00:00:00"/>
    <x v="742"/>
    <n v="4"/>
    <x v="6"/>
    <n v="33"/>
    <s v="Geitost"/>
    <n v="12.5"/>
    <n v="67"/>
    <n v="837.5"/>
    <n v="0.13"/>
    <n v="728.625"/>
    <n v="2.1858749999999998"/>
    <n v="108.875"/>
  </r>
  <r>
    <s v="MEREP"/>
    <s v="Mère Paillarde"/>
    <x v="24"/>
    <x v="10"/>
    <n v="4"/>
    <x v="3"/>
    <n v="10724"/>
    <x v="783"/>
    <d v="2014-07-07T00:00:00"/>
    <x v="730"/>
    <n v="2"/>
    <x v="2"/>
    <n v="61"/>
    <s v="Sirop d'érable"/>
    <n v="142.5"/>
    <n v="8"/>
    <n v="1140"/>
    <n v="7.0000000000000007E-2"/>
    <n v="1060.1999999999998"/>
    <n v="33.926399999999994"/>
    <n v="79.800000000000182"/>
  </r>
  <r>
    <s v="BONAP"/>
    <s v="Bon app'"/>
    <x v="1"/>
    <x v="1"/>
    <n v="9"/>
    <x v="4"/>
    <n v="10730"/>
    <x v="783"/>
    <d v="2014-07-09T00:00:00"/>
    <x v="740"/>
    <n v="2"/>
    <x v="2"/>
    <n v="65"/>
    <s v="Louisiana Fiery Hot Pepper Sauce"/>
    <n v="105.25"/>
    <n v="35"/>
    <n v="3683.75"/>
    <n v="0.14000000000000001"/>
    <n v="3168.0250000000001"/>
    <n v="25.344200000000001"/>
    <n v="515.72499999999991"/>
  </r>
  <r>
    <s v="BONAP"/>
    <s v="Bon app'"/>
    <x v="1"/>
    <x v="1"/>
    <n v="3"/>
    <x v="6"/>
    <n v="10732"/>
    <x v="783"/>
    <d v="2014-07-16T00:00:00"/>
    <x v="744"/>
    <n v="1"/>
    <x v="0"/>
    <n v="76"/>
    <s v="Lakkalikööri"/>
    <n v="90"/>
    <n v="93"/>
    <n v="8370"/>
    <n v="0.05"/>
    <n v="7951.5"/>
    <n v="214.69049999999999"/>
    <n v="418.5"/>
  </r>
  <r>
    <s v="CHOPS"/>
    <s v="Chop-suey Chinese"/>
    <x v="28"/>
    <x v="12"/>
    <n v="7"/>
    <x v="0"/>
    <n v="10746"/>
    <x v="783"/>
    <d v="2014-07-13T00:00:00"/>
    <x v="735"/>
    <n v="4"/>
    <x v="6"/>
    <n v="69"/>
    <s v="Gudbrandsdalsost"/>
    <n v="180"/>
    <n v="98"/>
    <n v="17640"/>
    <n v="0.09"/>
    <n v="16052.400000000001"/>
    <n v="481.57200000000006"/>
    <n v="1587.5999999999985"/>
  </r>
  <r>
    <s v="MAISD"/>
    <s v="Maison Dewey"/>
    <x v="34"/>
    <x v="4"/>
    <n v="5"/>
    <x v="1"/>
    <n v="10760"/>
    <x v="783"/>
    <d v="2014-07-20T00:00:00"/>
    <x v="739"/>
    <n v="3"/>
    <x v="1"/>
    <n v="27"/>
    <s v="Schoggi Schokolade"/>
    <n v="219.5"/>
    <n v="97"/>
    <n v="21291.5"/>
    <n v="0.17"/>
    <n v="17671.945"/>
    <n v="88.359725000000012"/>
    <n v="3619.5550000000003"/>
  </r>
  <r>
    <s v="QUEEN"/>
    <s v="Queen Cozinha"/>
    <x v="14"/>
    <x v="7"/>
    <n v="1"/>
    <x v="2"/>
    <n v="10487"/>
    <x v="784"/>
    <d v="2014-07-15T00:00:00"/>
    <x v="744"/>
    <n v="3"/>
    <x v="1"/>
    <n v="19"/>
    <s v="Teatime Chocolate Biscuits"/>
    <n v="36.5"/>
    <n v="12"/>
    <n v="438"/>
    <n v="0.12"/>
    <n v="385.44"/>
    <n v="3.08352"/>
    <n v="52.56"/>
  </r>
  <r>
    <s v="BLONP"/>
    <s v="Blondel père et fils"/>
    <x v="40"/>
    <x v="1"/>
    <n v="4"/>
    <x v="3"/>
    <n v="10679"/>
    <x v="784"/>
    <d v="2014-07-27T00:00:00"/>
    <x v="745"/>
    <n v="4"/>
    <x v="6"/>
    <n v="59"/>
    <s v="Raclette Courdavault"/>
    <n v="275"/>
    <n v="98"/>
    <n v="26950"/>
    <n v="7.0000000000000007E-2"/>
    <n v="25063.5"/>
    <n v="701.77800000000002"/>
    <n v="1886.5"/>
  </r>
  <r>
    <s v="BSBEV"/>
    <s v="B's Beverages"/>
    <x v="2"/>
    <x v="2"/>
    <n v="5"/>
    <x v="1"/>
    <n v="10578"/>
    <x v="785"/>
    <d v="2014-07-28T00:00:00"/>
    <x v="746"/>
    <n v="5"/>
    <x v="4"/>
    <n v="57"/>
    <s v="Ravioli Angelo"/>
    <n v="97.5"/>
    <n v="89"/>
    <n v="8677.5"/>
    <n v="0"/>
    <n v="8677.5"/>
    <n v="104.13"/>
    <n v="0"/>
  </r>
  <r>
    <s v="BERGS"/>
    <s v="Berglunds snabbköp"/>
    <x v="31"/>
    <x v="15"/>
    <n v="7"/>
    <x v="0"/>
    <n v="10626"/>
    <x v="785"/>
    <d v="2014-07-18T00:00:00"/>
    <x v="747"/>
    <n v="4"/>
    <x v="6"/>
    <n v="60"/>
    <s v="Camembert Pierrot"/>
    <n v="170"/>
    <n v="58"/>
    <n v="9860"/>
    <n v="0.03"/>
    <n v="9564.1999999999989"/>
    <n v="306.05439999999999"/>
    <n v="295.80000000000109"/>
  </r>
  <r>
    <s v="ERNSH"/>
    <s v="Ernst Handel"/>
    <x v="26"/>
    <x v="9"/>
    <n v="8"/>
    <x v="8"/>
    <n v="10836"/>
    <x v="785"/>
    <d v="2014-07-13T00:00:00"/>
    <x v="738"/>
    <n v="5"/>
    <x v="4"/>
    <n v="57"/>
    <s v="Ravioli Angelo"/>
    <n v="97.5"/>
    <n v="29"/>
    <n v="2827.5"/>
    <n v="0.01"/>
    <n v="2799.2249999999999"/>
    <n v="22.393799999999999"/>
    <n v="28.275000000000091"/>
  </r>
  <r>
    <s v="MORGK"/>
    <s v="Commerce oriental"/>
    <x v="44"/>
    <x v="8"/>
    <n v="9"/>
    <x v="4"/>
    <n v="10575"/>
    <x v="786"/>
    <d v="2014-07-19T00:00:00"/>
    <x v="744"/>
    <n v="4"/>
    <x v="6"/>
    <n v="59"/>
    <s v="Raclette Courdavault"/>
    <n v="275"/>
    <n v="35"/>
    <n v="9625"/>
    <n v="0.16"/>
    <n v="8085"/>
    <n v="97.02"/>
    <n v="1540"/>
  </r>
  <r>
    <s v="QUEEN"/>
    <s v="Queen Cozinha"/>
    <x v="14"/>
    <x v="7"/>
    <n v="5"/>
    <x v="1"/>
    <n v="10728"/>
    <x v="786"/>
    <d v="2014-07-22T00:00:00"/>
    <x v="748"/>
    <n v="8"/>
    <x v="3"/>
    <n v="30"/>
    <s v="Nord-Ost Matjeshering"/>
    <n v="129.44999999999999"/>
    <n v="54"/>
    <n v="6990.2999999999993"/>
    <n v="0"/>
    <n v="6990.2999999999993"/>
    <n v="41.941799999999994"/>
    <n v="0"/>
  </r>
  <r>
    <s v="VAFFE"/>
    <s v="Vaffeljernet"/>
    <x v="47"/>
    <x v="18"/>
    <n v="3"/>
    <x v="6"/>
    <n v="10769"/>
    <x v="786"/>
    <d v="2014-07-20T00:00:00"/>
    <x v="748"/>
    <n v="8"/>
    <x v="3"/>
    <n v="41"/>
    <s v="Jack's New England Clam Chowder"/>
    <n v="48.25"/>
    <n v="82"/>
    <n v="3956.5"/>
    <n v="0.09"/>
    <n v="3600.415"/>
    <n v="72.008300000000006"/>
    <n v="356.08500000000004"/>
  </r>
  <r>
    <s v="TRADH"/>
    <s v="Tradição Hipermercados"/>
    <x v="14"/>
    <x v="7"/>
    <n v="7"/>
    <x v="0"/>
    <n v="10834"/>
    <x v="786"/>
    <d v="2014-07-11T00:00:00"/>
    <x v="738"/>
    <n v="6"/>
    <x v="7"/>
    <n v="29"/>
    <s v="Thüringer Rostbratwurst"/>
    <n v="618.95000000000005"/>
    <n v="12"/>
    <n v="7427.4000000000005"/>
    <n v="0.18"/>
    <n v="6090.4680000000008"/>
    <n v="85.266552000000004"/>
    <n v="1336.9319999999998"/>
  </r>
  <r>
    <s v="BERGS"/>
    <s v="Berglunds snabbköp"/>
    <x v="31"/>
    <x v="15"/>
    <n v="4"/>
    <x v="3"/>
    <n v="10857"/>
    <x v="786"/>
    <d v="2014-07-16T00:00:00"/>
    <x v="734"/>
    <n v="3"/>
    <x v="1"/>
    <n v="26"/>
    <s v="Gumbär Gummibärchen"/>
    <n v="156.15"/>
    <n v="17"/>
    <n v="2654.55"/>
    <n v="0.09"/>
    <n v="2415.6405000000004"/>
    <n v="50.728450500000008"/>
    <n v="238.90949999999975"/>
  </r>
  <r>
    <s v="HILAA"/>
    <s v="HILARIÓN-Abastos"/>
    <x v="6"/>
    <x v="5"/>
    <n v="7"/>
    <x v="0"/>
    <n v="10486"/>
    <x v="787"/>
    <d v="2014-07-20T00:00:00"/>
    <x v="749"/>
    <n v="7"/>
    <x v="5"/>
    <n v="74"/>
    <s v="Longlife Tofu"/>
    <n v="40"/>
    <n v="61"/>
    <n v="2440"/>
    <n v="0.2"/>
    <n v="1952"/>
    <n v="1.952"/>
    <n v="488"/>
  </r>
  <r>
    <s v="SAVEA"/>
    <s v="Save-a-lot Markets"/>
    <x v="25"/>
    <x v="0"/>
    <n v="9"/>
    <x v="4"/>
    <n v="10607"/>
    <x v="787"/>
    <d v="2014-07-24T00:00:00"/>
    <x v="750"/>
    <n v="7"/>
    <x v="5"/>
    <n v="7"/>
    <s v="Uncle Bob's Organic Dried Pears"/>
    <n v="150"/>
    <n v="49"/>
    <n v="7350"/>
    <n v="0.2"/>
    <n v="5880"/>
    <n v="123.48"/>
    <n v="1470"/>
  </r>
  <r>
    <s v="WANDK"/>
    <s v="Spécialités du Maroc"/>
    <x v="20"/>
    <x v="8"/>
    <n v="4"/>
    <x v="3"/>
    <n v="10632"/>
    <x v="787"/>
    <d v="2014-07-10T00:00:00"/>
    <x v="735"/>
    <n v="4"/>
    <x v="6"/>
    <n v="33"/>
    <s v="Geitost"/>
    <n v="12.5"/>
    <n v="32"/>
    <n v="400"/>
    <n v="0.17"/>
    <n v="332"/>
    <n v="8.3000000000000007"/>
    <n v="68"/>
  </r>
  <r>
    <s v="ERNSH"/>
    <s v="Ernst Handel"/>
    <x v="26"/>
    <x v="9"/>
    <n v="4"/>
    <x v="3"/>
    <n v="10795"/>
    <x v="787"/>
    <d v="2014-07-26T00:00:00"/>
    <x v="751"/>
    <n v="6"/>
    <x v="7"/>
    <n v="17"/>
    <s v="Alice Mutton"/>
    <n v="195"/>
    <n v="60"/>
    <n v="11700"/>
    <n v="0.09"/>
    <n v="10647"/>
    <n v="53.234999999999999"/>
    <n v="1053"/>
  </r>
  <r>
    <s v="HILAA"/>
    <s v="HILARIÓN-Abastos"/>
    <x v="6"/>
    <x v="5"/>
    <n v="5"/>
    <x v="1"/>
    <n v="10863"/>
    <x v="787"/>
    <d v="2014-07-16T00:00:00"/>
    <x v="741"/>
    <n v="8"/>
    <x v="3"/>
    <n v="58"/>
    <s v="Escargots de Bourgogne"/>
    <n v="66.25"/>
    <n v="10"/>
    <n v="662.5"/>
    <n v="0.09"/>
    <n v="602.875"/>
    <n v="7.2344999999999997"/>
    <n v="59.625"/>
  </r>
  <r>
    <s v="LAMAI"/>
    <s v="La maison d'Asie"/>
    <x v="18"/>
    <x v="1"/>
    <n v="8"/>
    <x v="8"/>
    <n v="10923"/>
    <x v="787"/>
    <d v="2014-07-20T00:00:00"/>
    <x v="743"/>
    <n v="1"/>
    <x v="0"/>
    <n v="43"/>
    <s v="Ipoh Coffee"/>
    <n v="230"/>
    <n v="30"/>
    <n v="6900"/>
    <n v="0.02"/>
    <n v="6762"/>
    <n v="135.24"/>
    <n v="138"/>
  </r>
  <r>
    <s v="GREAL"/>
    <s v="Great Lakes Food Market"/>
    <x v="33"/>
    <x v="0"/>
    <n v="3"/>
    <x v="6"/>
    <n v="10936"/>
    <x v="787"/>
    <d v="2014-07-18T00:00:00"/>
    <x v="752"/>
    <n v="8"/>
    <x v="3"/>
    <n v="36"/>
    <s v="Inlagd Sill"/>
    <n v="95"/>
    <n v="4"/>
    <n v="380"/>
    <n v="0"/>
    <n v="380"/>
    <n v="9.1199999999999992"/>
    <n v="0"/>
  </r>
  <r>
    <s v="ALFKI"/>
    <s v="Al Walad"/>
    <x v="44"/>
    <x v="8"/>
    <n v="7"/>
    <x v="0"/>
    <n v="10835"/>
    <x v="788"/>
    <d v="2014-07-21T00:00:00"/>
    <x v="748"/>
    <n v="4"/>
    <x v="6"/>
    <n v="59"/>
    <s v="Raclette Courdavault"/>
    <n v="275"/>
    <n v="50"/>
    <n v="13750"/>
    <n v="0.2"/>
    <n v="11000"/>
    <n v="319"/>
    <n v="2750"/>
  </r>
  <r>
    <s v="ERNSH"/>
    <s v="Ernst Handel"/>
    <x v="26"/>
    <x v="9"/>
    <n v="1"/>
    <x v="2"/>
    <n v="10595"/>
    <x v="789"/>
    <d v="2014-07-25T00:00:00"/>
    <x v="753"/>
    <n v="1"/>
    <x v="0"/>
    <n v="35"/>
    <s v="Steeleye Stout"/>
    <n v="90"/>
    <n v="77"/>
    <n v="6930"/>
    <n v="7.0000000000000007E-2"/>
    <n v="6444.9"/>
    <n v="90.228599999999986"/>
    <n v="485.10000000000036"/>
  </r>
  <r>
    <s v="QUICK"/>
    <s v="Bensaïd SA"/>
    <x v="27"/>
    <x v="8"/>
    <n v="5"/>
    <x v="1"/>
    <n v="10658"/>
    <x v="789"/>
    <d v="2014-07-25T00:00:00"/>
    <x v="746"/>
    <n v="2"/>
    <x v="2"/>
    <n v="77"/>
    <s v="Original Frankfurter grüne Soße"/>
    <n v="65"/>
    <n v="13"/>
    <n v="845"/>
    <n v="0.15"/>
    <n v="718.25"/>
    <n v="0.71825000000000006"/>
    <n v="126.75"/>
  </r>
  <r>
    <s v="QUICK"/>
    <s v="Bensaïd SA"/>
    <x v="27"/>
    <x v="8"/>
    <n v="7"/>
    <x v="0"/>
    <n v="10788"/>
    <x v="789"/>
    <d v="2014-07-20T00:00:00"/>
    <x v="752"/>
    <n v="3"/>
    <x v="1"/>
    <n v="19"/>
    <s v="Teatime Chocolate Biscuits"/>
    <n v="46"/>
    <n v="86"/>
    <n v="3956"/>
    <n v="-0.01"/>
    <n v="3995.56"/>
    <n v="7.9911199999999996"/>
    <n v="-39.559999999999945"/>
  </r>
  <r>
    <s v="GOURL"/>
    <s v="Gourmet Lanchonetes"/>
    <x v="55"/>
    <x v="7"/>
    <n v="5"/>
    <x v="1"/>
    <n v="10685"/>
    <x v="790"/>
    <d v="2014-07-16T00:00:00"/>
    <x v="739"/>
    <n v="3"/>
    <x v="1"/>
    <n v="47"/>
    <s v="Zaanse koeken"/>
    <n v="47.5"/>
    <n v="37"/>
    <n v="1757.5"/>
    <n v="0.09"/>
    <n v="1599.325"/>
    <n v="43.181775000000002"/>
    <n v="158.17499999999995"/>
  </r>
  <r>
    <s v="ANTON"/>
    <s v="Antonio Moreno Taquería"/>
    <x v="4"/>
    <x v="3"/>
    <n v="3"/>
    <x v="6"/>
    <n v="10682"/>
    <x v="791"/>
    <d v="2014-08-04T00:00:00"/>
    <x v="754"/>
    <n v="2"/>
    <x v="2"/>
    <n v="66"/>
    <s v="Louisiana Hot Spiced Okra"/>
    <n v="85"/>
    <n v="41"/>
    <n v="3485"/>
    <n v="0.14000000000000001"/>
    <n v="2997.1"/>
    <n v="44.956499999999998"/>
    <n v="487.90000000000009"/>
  </r>
  <r>
    <s v="ERNSH"/>
    <s v="Ernst Handel"/>
    <x v="26"/>
    <x v="9"/>
    <n v="5"/>
    <x v="1"/>
    <n v="10698"/>
    <x v="791"/>
    <d v="2014-08-04T00:00:00"/>
    <x v="755"/>
    <n v="1"/>
    <x v="0"/>
    <n v="70"/>
    <s v="Outback Lager"/>
    <n v="75"/>
    <n v="57"/>
    <n v="4275"/>
    <n v="0.15"/>
    <n v="3633.75"/>
    <n v="29.07"/>
    <n v="641.25"/>
  </r>
  <r>
    <s v="FAMIA"/>
    <s v="Familia Arquibaldo"/>
    <x v="14"/>
    <x v="7"/>
    <n v="5"/>
    <x v="1"/>
    <n v="10725"/>
    <x v="791"/>
    <d v="2014-07-28T00:00:00"/>
    <x v="751"/>
    <n v="6"/>
    <x v="7"/>
    <n v="55"/>
    <s v="Pâté chinois"/>
    <n v="120"/>
    <n v="82"/>
    <n v="9840"/>
    <n v="0.11"/>
    <n v="8757.6"/>
    <n v="122.60640000000001"/>
    <n v="1082.3999999999996"/>
  </r>
  <r>
    <s v="LETSS"/>
    <s v="Let's Stop N Shop"/>
    <x v="45"/>
    <x v="0"/>
    <n v="6"/>
    <x v="7"/>
    <n v="10735"/>
    <x v="791"/>
    <d v="2014-07-21T00:00:00"/>
    <x v="748"/>
    <n v="2"/>
    <x v="2"/>
    <n v="77"/>
    <s v="Original Frankfurter grüne Soße"/>
    <n v="65"/>
    <n v="58"/>
    <n v="3770"/>
    <n v="0.09"/>
    <n v="3430.7000000000003"/>
    <n v="65.183300000000003"/>
    <n v="339.29999999999973"/>
  </r>
  <r>
    <s v="FOLKO"/>
    <s v="Folk och fä HB"/>
    <x v="35"/>
    <x v="15"/>
    <n v="3"/>
    <x v="6"/>
    <n v="10762"/>
    <x v="791"/>
    <d v="2014-08-04T00:00:00"/>
    <x v="756"/>
    <n v="1"/>
    <x v="0"/>
    <n v="39"/>
    <s v="Chartreuse verte"/>
    <n v="90"/>
    <n v="50"/>
    <n v="4500"/>
    <n v="0.2"/>
    <n v="3600"/>
    <n v="0"/>
    <n v="900"/>
  </r>
  <r>
    <s v="FOLKO"/>
    <s v="Folk och fä HB"/>
    <x v="35"/>
    <x v="15"/>
    <n v="3"/>
    <x v="6"/>
    <n v="10762"/>
    <x v="791"/>
    <d v="2014-07-26T00:00:00"/>
    <x v="748"/>
    <n v="7"/>
    <x v="5"/>
    <n v="51"/>
    <s v="Manjimup Dried Apples"/>
    <n v="265"/>
    <n v="47"/>
    <n v="12455"/>
    <n v="-0.02"/>
    <n v="12704.1"/>
    <n v="241.37789999999998"/>
    <n v="-249.10000000000036"/>
  </r>
  <r>
    <s v="QUICK"/>
    <s v="Bensaïd SA"/>
    <x v="27"/>
    <x v="8"/>
    <n v="1"/>
    <x v="2"/>
    <n v="10865"/>
    <x v="791"/>
    <d v="2014-07-26T00:00:00"/>
    <x v="753"/>
    <n v="1"/>
    <x v="0"/>
    <n v="38"/>
    <s v="Côte de Blaye"/>
    <n v="1317.5"/>
    <n v="45"/>
    <n v="59287.5"/>
    <n v="0.05"/>
    <n v="56323.125"/>
    <n v="1239.1087500000001"/>
    <n v="2964.375"/>
  </r>
  <r>
    <s v="FOLIG"/>
    <s v="Folies gourmandes"/>
    <x v="10"/>
    <x v="1"/>
    <n v="6"/>
    <x v="7"/>
    <n v="10480"/>
    <x v="792"/>
    <d v="2014-07-18T00:00:00"/>
    <x v="744"/>
    <n v="3"/>
    <x v="1"/>
    <n v="47"/>
    <s v="Zaanse koeken"/>
    <n v="38"/>
    <n v="20"/>
    <n v="760"/>
    <n v="0"/>
    <n v="760"/>
    <n v="18.239999999999998"/>
    <n v="0"/>
  </r>
  <r>
    <s v="HANAR"/>
    <s v="Hanari Carnes"/>
    <x v="11"/>
    <x v="7"/>
    <n v="7"/>
    <x v="0"/>
    <n v="10690"/>
    <x v="792"/>
    <d v="2014-07-16T00:00:00"/>
    <x v="744"/>
    <n v="5"/>
    <x v="4"/>
    <n v="56"/>
    <s v="Gnocchi di nonna Alice"/>
    <n v="190"/>
    <n v="29"/>
    <n v="5510"/>
    <n v="-0.02"/>
    <n v="5620.2"/>
    <n v="84.302999999999997"/>
    <n v="-110.19999999999982"/>
  </r>
  <r>
    <s v="VAFFE"/>
    <s v="Vaffeljernet"/>
    <x v="47"/>
    <x v="18"/>
    <n v="7"/>
    <x v="0"/>
    <n v="10921"/>
    <x v="792"/>
    <d v="2014-08-02T00:00:00"/>
    <x v="757"/>
    <n v="2"/>
    <x v="2"/>
    <n v="63"/>
    <s v="Vegie-spread"/>
    <n v="219.5"/>
    <n v="21"/>
    <n v="4609.5"/>
    <n v="0.11"/>
    <n v="4102.4549999999999"/>
    <n v="45.127004999999997"/>
    <n v="507.04500000000007"/>
  </r>
  <r>
    <s v="FOLKO"/>
    <s v="Folk och fä HB"/>
    <x v="35"/>
    <x v="15"/>
    <n v="5"/>
    <x v="1"/>
    <n v="10774"/>
    <x v="793"/>
    <d v="2014-08-03T00:00:00"/>
    <x v="757"/>
    <n v="2"/>
    <x v="2"/>
    <n v="66"/>
    <s v="Louisiana Hot Spiced Okra"/>
    <n v="85"/>
    <n v="7"/>
    <n v="595"/>
    <n v="-0.01"/>
    <n v="600.95000000000005"/>
    <n v="7.2114000000000003"/>
    <n v="-5.9500000000000455"/>
  </r>
  <r>
    <s v="BERGS"/>
    <s v="Berglunds snabbköp"/>
    <x v="31"/>
    <x v="15"/>
    <n v="2"/>
    <x v="5"/>
    <n v="10837"/>
    <x v="793"/>
    <d v="2014-07-23T00:00:00"/>
    <x v="748"/>
    <n v="3"/>
    <x v="1"/>
    <n v="47"/>
    <s v="Zaanse koeken"/>
    <n v="47.5"/>
    <n v="39"/>
    <n v="1852.5"/>
    <n v="7.0000000000000007E-2"/>
    <n v="1722.8249999999998"/>
    <n v="60.298874999999995"/>
    <n v="129.67500000000018"/>
  </r>
  <r>
    <s v="SEVES"/>
    <s v="Seven Seas Imports"/>
    <x v="2"/>
    <x v="2"/>
    <n v="3"/>
    <x v="6"/>
    <n v="10547"/>
    <x v="794"/>
    <d v="2014-07-25T00:00:00"/>
    <x v="743"/>
    <n v="4"/>
    <x v="6"/>
    <n v="32"/>
    <s v="Mascarpone Fabioli"/>
    <n v="160"/>
    <n v="65"/>
    <n v="10400"/>
    <n v="0.09"/>
    <n v="9464"/>
    <n v="104.104"/>
    <n v="936"/>
  </r>
  <r>
    <s v="SEVES"/>
    <s v="Seven Seas Imports"/>
    <x v="2"/>
    <x v="2"/>
    <n v="6"/>
    <x v="7"/>
    <n v="10804"/>
    <x v="794"/>
    <d v="2014-07-25T00:00:00"/>
    <x v="751"/>
    <n v="8"/>
    <x v="3"/>
    <n v="10"/>
    <s v="Ikura"/>
    <n v="155"/>
    <n v="78"/>
    <n v="12090"/>
    <n v="0.15"/>
    <n v="10276.5"/>
    <n v="174.70050000000001"/>
    <n v="1813.5"/>
  </r>
  <r>
    <s v="MEREP"/>
    <s v="Mère Paillarde"/>
    <x v="24"/>
    <x v="10"/>
    <n v="5"/>
    <x v="1"/>
    <n v="10590"/>
    <x v="795"/>
    <d v="2014-07-20T00:00:00"/>
    <x v="744"/>
    <n v="1"/>
    <x v="0"/>
    <n v="1"/>
    <s v="Chai"/>
    <n v="90"/>
    <n v="22"/>
    <n v="1980"/>
    <n v="0.12"/>
    <n v="1742.4"/>
    <n v="38.332800000000006"/>
    <n v="237.59999999999991"/>
  </r>
  <r>
    <s v="HILAA"/>
    <s v="HILARIÓN-Abastos"/>
    <x v="6"/>
    <x v="5"/>
    <n v="8"/>
    <x v="8"/>
    <n v="10601"/>
    <x v="795"/>
    <d v="2014-07-21T00:00:00"/>
    <x v="753"/>
    <n v="8"/>
    <x v="3"/>
    <n v="13"/>
    <s v="Konbu"/>
    <n v="30"/>
    <n v="61"/>
    <n v="1830"/>
    <n v="0.04"/>
    <n v="1756.8"/>
    <n v="22.838399999999996"/>
    <n v="73.200000000000045"/>
  </r>
  <r>
    <s v="ROMEY"/>
    <s v="Romero y tomillo"/>
    <x v="61"/>
    <x v="17"/>
    <n v="5"/>
    <x v="1"/>
    <n v="10917"/>
    <x v="795"/>
    <d v="2014-08-03T00:00:00"/>
    <x v="758"/>
    <n v="4"/>
    <x v="6"/>
    <n v="60"/>
    <s v="Camembert Pierrot"/>
    <n v="170"/>
    <n v="45"/>
    <n v="7650"/>
    <n v="0.05"/>
    <n v="7267.5"/>
    <n v="159.88499999999999"/>
    <n v="382.5"/>
  </r>
  <r>
    <s v="FRANK"/>
    <s v="Messaoui Père &amp; Fils"/>
    <x v="15"/>
    <x v="8"/>
    <n v="6"/>
    <x v="7"/>
    <n v="10929"/>
    <x v="795"/>
    <d v="2014-08-03T00:00:00"/>
    <x v="759"/>
    <n v="1"/>
    <x v="0"/>
    <n v="75"/>
    <s v="Rhönbräu Klosterbier"/>
    <n v="38.75"/>
    <n v="26"/>
    <n v="1007.5"/>
    <n v="0.05"/>
    <n v="957.125"/>
    <n v="30.628"/>
    <n v="50.375"/>
  </r>
  <r>
    <s v="QUICK"/>
    <s v="Bensaïd SA"/>
    <x v="27"/>
    <x v="8"/>
    <n v="1"/>
    <x v="2"/>
    <n v="10588"/>
    <x v="796"/>
    <d v="2014-08-03T00:00:00"/>
    <x v="760"/>
    <n v="5"/>
    <x v="4"/>
    <n v="42"/>
    <s v="Singaporean Hokkien Fried Mee"/>
    <n v="70"/>
    <n v="42"/>
    <n v="2940"/>
    <n v="0.12"/>
    <n v="2587.1999999999998"/>
    <n v="56.918399999999991"/>
    <n v="352.80000000000018"/>
  </r>
  <r>
    <s v="PERIC"/>
    <s v="Pericles Comidas clásicas"/>
    <x v="4"/>
    <x v="3"/>
    <n v="9"/>
    <x v="4"/>
    <n v="10474"/>
    <x v="797"/>
    <d v="2014-08-02T00:00:00"/>
    <x v="761"/>
    <n v="7"/>
    <x v="5"/>
    <n v="28"/>
    <s v="Rössle Sauerkraut"/>
    <n v="182"/>
    <n v="66"/>
    <n v="12012"/>
    <n v="0.2"/>
    <n v="9609.6"/>
    <n v="115.31520000000002"/>
    <n v="2402.3999999999996"/>
  </r>
  <r>
    <s v="WARTH"/>
    <s v="Wartian Herkku"/>
    <x v="32"/>
    <x v="16"/>
    <n v="5"/>
    <x v="1"/>
    <n v="10636"/>
    <x v="797"/>
    <d v="2014-08-09T00:00:00"/>
    <x v="756"/>
    <n v="8"/>
    <x v="3"/>
    <n v="58"/>
    <s v="Escargots de Bourgogne"/>
    <n v="66.25"/>
    <n v="93"/>
    <n v="6161.25"/>
    <n v="0.08"/>
    <n v="5668.35"/>
    <n v="153.04545000000002"/>
    <n v="492.89999999999964"/>
  </r>
  <r>
    <s v="QUICK"/>
    <s v="Bensaïd SA"/>
    <x v="27"/>
    <x v="8"/>
    <n v="1"/>
    <x v="2"/>
    <n v="10691"/>
    <x v="797"/>
    <d v="2014-07-22T00:00:00"/>
    <x v="750"/>
    <n v="1"/>
    <x v="0"/>
    <n v="1"/>
    <s v="Chai"/>
    <n v="90"/>
    <n v="34"/>
    <n v="3060"/>
    <n v="0.09"/>
    <n v="2784.6"/>
    <n v="36.199799999999996"/>
    <n v="275.40000000000009"/>
  </r>
  <r>
    <s v="TORTU"/>
    <s v="Tortuga Restaurante"/>
    <x v="4"/>
    <x v="3"/>
    <n v="1"/>
    <x v="2"/>
    <n v="10915"/>
    <x v="797"/>
    <d v="2014-08-08T00:00:00"/>
    <x v="754"/>
    <n v="6"/>
    <x v="7"/>
    <n v="17"/>
    <s v="Alice Mutton"/>
    <n v="195"/>
    <n v="7"/>
    <n v="1365"/>
    <n v="0.03"/>
    <n v="1324.05"/>
    <n v="29.129099999999998"/>
    <n v="40.950000000000045"/>
  </r>
  <r>
    <s v="LONEP"/>
    <s v="Lonesome Pine Restaurant"/>
    <x v="37"/>
    <x v="0"/>
    <n v="7"/>
    <x v="0"/>
    <n v="10665"/>
    <x v="798"/>
    <d v="2014-08-07T00:00:00"/>
    <x v="759"/>
    <n v="4"/>
    <x v="6"/>
    <n v="59"/>
    <s v="Raclette Courdavault"/>
    <n v="275"/>
    <n v="35"/>
    <n v="9625"/>
    <n v="0.02"/>
    <n v="9432.5"/>
    <n v="141.48750000000001"/>
    <n v="192.5"/>
  </r>
  <r>
    <s v="RATTC"/>
    <s v="Rattlesnake Canyon Grocery"/>
    <x v="9"/>
    <x v="0"/>
    <n v="5"/>
    <x v="1"/>
    <n v="10564"/>
    <x v="799"/>
    <d v="2014-07-30T00:00:00"/>
    <x v="760"/>
    <n v="6"/>
    <x v="7"/>
    <n v="55"/>
    <s v="Pâté chinois"/>
    <n v="120"/>
    <n v="5"/>
    <n v="600"/>
    <n v="-0.01"/>
    <n v="606"/>
    <n v="5.4539999999999997"/>
    <n v="-6"/>
  </r>
  <r>
    <s v="FRANK"/>
    <s v="Messaoui Père &amp; Fils"/>
    <x v="15"/>
    <x v="8"/>
    <n v="4"/>
    <x v="3"/>
    <n v="10623"/>
    <x v="799"/>
    <d v="2014-07-29T00:00:00"/>
    <x v="761"/>
    <n v="7"/>
    <x v="5"/>
    <n v="14"/>
    <s v="Tofu"/>
    <n v="116.25"/>
    <n v="23"/>
    <n v="2673.75"/>
    <n v="0.18"/>
    <n v="2192.4750000000004"/>
    <n v="2.1924750000000004"/>
    <n v="481.27499999999964"/>
  </r>
  <r>
    <s v="FRANK"/>
    <s v="Messaoui Père &amp; Fils"/>
    <x v="15"/>
    <x v="8"/>
    <n v="4"/>
    <x v="3"/>
    <n v="10623"/>
    <x v="799"/>
    <d v="2014-07-26T00:00:00"/>
    <x v="745"/>
    <n v="3"/>
    <x v="1"/>
    <n v="19"/>
    <s v="Teatime Chocolate Biscuits"/>
    <n v="46"/>
    <n v="100"/>
    <n v="4600"/>
    <n v="-0.02"/>
    <n v="4692"/>
    <n v="89.147999999999996"/>
    <n v="-92"/>
  </r>
  <r>
    <s v="BOTTM"/>
    <s v="Bottom-Dollar Markets"/>
    <x v="17"/>
    <x v="10"/>
    <n v="3"/>
    <x v="6"/>
    <n v="10742"/>
    <x v="799"/>
    <d v="2014-07-23T00:00:00"/>
    <x v="750"/>
    <n v="2"/>
    <x v="2"/>
    <n v="3"/>
    <s v="Aniseed Syrup"/>
    <n v="50"/>
    <n v="57"/>
    <n v="2850"/>
    <n v="0"/>
    <n v="2850"/>
    <n v="0"/>
    <n v="0"/>
  </r>
  <r>
    <s v="LAMAI"/>
    <s v="La maison d'Asie"/>
    <x v="18"/>
    <x v="1"/>
    <n v="1"/>
    <x v="2"/>
    <n v="10832"/>
    <x v="799"/>
    <d v="2014-07-26T00:00:00"/>
    <x v="746"/>
    <n v="2"/>
    <x v="2"/>
    <n v="44"/>
    <s v="Gula Malacca"/>
    <n v="97.25"/>
    <n v="97"/>
    <n v="9433.25"/>
    <n v="0"/>
    <n v="9433.25"/>
    <n v="66.032749999999993"/>
    <n v="0"/>
  </r>
  <r>
    <s v="HILAA"/>
    <s v="HILARIÓN-Abastos"/>
    <x v="6"/>
    <x v="5"/>
    <n v="4"/>
    <x v="3"/>
    <n v="10476"/>
    <x v="800"/>
    <d v="2014-08-03T00:00:00"/>
    <x v="761"/>
    <n v="1"/>
    <x v="0"/>
    <n v="70"/>
    <s v="Outback Lager"/>
    <n v="60"/>
    <n v="35"/>
    <n v="2100"/>
    <n v="0.19"/>
    <n v="1701"/>
    <n v="5.1029999999999998"/>
    <n v="399"/>
  </r>
  <r>
    <s v="ANTON"/>
    <s v="Antonio Moreno Taquería"/>
    <x v="4"/>
    <x v="3"/>
    <n v="5"/>
    <x v="1"/>
    <n v="10535"/>
    <x v="800"/>
    <d v="2014-08-02T00:00:00"/>
    <x v="756"/>
    <n v="8"/>
    <x v="3"/>
    <n v="40"/>
    <s v="Boston Crab Meat"/>
    <n v="92"/>
    <n v="39"/>
    <n v="3588"/>
    <n v="0.05"/>
    <n v="3408.6"/>
    <n v="13.634399999999999"/>
    <n v="179.40000000000009"/>
  </r>
  <r>
    <s v="FRANK"/>
    <s v="Messaoui Père &amp; Fils"/>
    <x v="15"/>
    <x v="8"/>
    <n v="6"/>
    <x v="7"/>
    <n v="10791"/>
    <x v="800"/>
    <d v="2014-08-05T00:00:00"/>
    <x v="757"/>
    <n v="6"/>
    <x v="7"/>
    <n v="29"/>
    <s v="Thüringer Rostbratwurst"/>
    <n v="618.95000000000005"/>
    <n v="9"/>
    <n v="5570.55"/>
    <n v="0.02"/>
    <n v="5459.1390000000001"/>
    <n v="185.610726"/>
    <n v="111.41100000000006"/>
  </r>
  <r>
    <s v="LINOD"/>
    <s v="LINO-Delicateses"/>
    <x v="13"/>
    <x v="5"/>
    <n v="4"/>
    <x v="3"/>
    <n v="10811"/>
    <x v="800"/>
    <d v="2014-07-26T00:00:00"/>
    <x v="761"/>
    <n v="3"/>
    <x v="1"/>
    <n v="19"/>
    <s v="Teatime Chocolate Biscuits"/>
    <n v="46"/>
    <n v="14"/>
    <n v="644"/>
    <n v="0.13"/>
    <n v="560.28"/>
    <n v="13.446719999999999"/>
    <n v="83.720000000000027"/>
  </r>
  <r>
    <s v="SAVEA"/>
    <s v="Save-a-lot Markets"/>
    <x v="25"/>
    <x v="0"/>
    <n v="5"/>
    <x v="1"/>
    <n v="10882"/>
    <x v="800"/>
    <d v="2014-08-09T00:00:00"/>
    <x v="754"/>
    <n v="5"/>
    <x v="4"/>
    <n v="42"/>
    <s v="Singaporean Hokkien Fried Mee"/>
    <n v="70"/>
    <n v="59"/>
    <n v="4130"/>
    <n v="0.1"/>
    <n v="3717"/>
    <n v="59.472000000000001"/>
    <n v="413"/>
  </r>
  <r>
    <s v="SPECD"/>
    <s v="Spécialités du monde"/>
    <x v="58"/>
    <x v="1"/>
    <n v="6"/>
    <x v="7"/>
    <n v="10907"/>
    <x v="800"/>
    <d v="2014-07-28T00:00:00"/>
    <x v="751"/>
    <n v="1"/>
    <x v="0"/>
    <n v="75"/>
    <s v="Rhönbräu Klosterbier"/>
    <n v="38.75"/>
    <n v="73"/>
    <n v="2828.75"/>
    <n v="-0.01"/>
    <n v="2857.0374999999999"/>
    <n v="14.285187499999999"/>
    <n v="-28.287499999999909"/>
  </r>
  <r>
    <s v="QUEDE"/>
    <s v="Que Delícia"/>
    <x v="11"/>
    <x v="7"/>
    <n v="5"/>
    <x v="1"/>
    <n v="10647"/>
    <x v="801"/>
    <d v="2014-08-07T00:00:00"/>
    <x v="755"/>
    <n v="1"/>
    <x v="0"/>
    <n v="39"/>
    <s v="Chartreuse verte"/>
    <n v="90"/>
    <n v="24"/>
    <n v="2160"/>
    <n v="0.02"/>
    <n v="2116.8000000000002"/>
    <n v="29.635200000000005"/>
    <n v="43.199999999999818"/>
  </r>
  <r>
    <s v="ERNSH"/>
    <s v="Ernst Handel"/>
    <x v="26"/>
    <x v="9"/>
    <n v="5"/>
    <x v="1"/>
    <n v="10698"/>
    <x v="801"/>
    <d v="2014-07-28T00:00:00"/>
    <x v="762"/>
    <n v="6"/>
    <x v="7"/>
    <n v="17"/>
    <s v="Alice Mutton"/>
    <n v="195"/>
    <n v="31"/>
    <n v="6045"/>
    <n v="0.18"/>
    <n v="4956.9000000000005"/>
    <n v="173.49150000000003"/>
    <n v="1088.0999999999995"/>
  </r>
  <r>
    <s v="TRAIH"/>
    <s v="Trail's Head Gourmet Provisioners"/>
    <x v="43"/>
    <x v="0"/>
    <n v="5"/>
    <x v="1"/>
    <n v="10574"/>
    <x v="802"/>
    <d v="2014-08-12T00:00:00"/>
    <x v="763"/>
    <n v="8"/>
    <x v="3"/>
    <n v="40"/>
    <s v="Boston Crab Meat"/>
    <n v="92"/>
    <n v="84"/>
    <n v="7728"/>
    <n v="0.15"/>
    <n v="6568.8"/>
    <n v="144.5136"/>
    <n v="1159.1999999999998"/>
  </r>
  <r>
    <s v="QUEDE"/>
    <s v="Que Delícia"/>
    <x v="11"/>
    <x v="7"/>
    <n v="6"/>
    <x v="7"/>
    <n v="10794"/>
    <x v="802"/>
    <d v="2014-08-04T00:00:00"/>
    <x v="764"/>
    <n v="6"/>
    <x v="7"/>
    <n v="54"/>
    <s v="Tourtière"/>
    <n v="37.25"/>
    <n v="1"/>
    <n v="37.25"/>
    <n v="0.06"/>
    <n v="35.015000000000001"/>
    <n v="0.35014999999999996"/>
    <n v="2.2349999999999994"/>
  </r>
  <r>
    <s v="GREAL"/>
    <s v="Great Lakes Food Market"/>
    <x v="33"/>
    <x v="0"/>
    <n v="5"/>
    <x v="1"/>
    <n v="10816"/>
    <x v="802"/>
    <d v="2014-08-04T00:00:00"/>
    <x v="754"/>
    <n v="1"/>
    <x v="0"/>
    <n v="38"/>
    <s v="Côte de Blaye"/>
    <n v="1317.5"/>
    <n v="66"/>
    <n v="86955"/>
    <n v="0.01"/>
    <n v="86085.45"/>
    <n v="2238.2216999999996"/>
    <n v="869.55000000000291"/>
  </r>
  <r>
    <s v="MAGAA"/>
    <s v="Magazzini Alimentari Riuniti"/>
    <x v="54"/>
    <x v="19"/>
    <n v="4"/>
    <x v="3"/>
    <n v="10635"/>
    <x v="803"/>
    <d v="2014-08-08T00:00:00"/>
    <x v="755"/>
    <n v="5"/>
    <x v="4"/>
    <n v="22"/>
    <s v="Gustaf's Knäckebröd"/>
    <n v="105"/>
    <n v="21"/>
    <n v="2205"/>
    <n v="0.18"/>
    <n v="1808.1000000000001"/>
    <n v="18.081"/>
    <n v="396.89999999999986"/>
  </r>
  <r>
    <s v="HILAA"/>
    <s v="HILARIÓN-Abastos"/>
    <x v="6"/>
    <x v="5"/>
    <n v="3"/>
    <x v="6"/>
    <n v="10796"/>
    <x v="803"/>
    <d v="2014-08-15T00:00:00"/>
    <x v="765"/>
    <n v="4"/>
    <x v="6"/>
    <n v="69"/>
    <s v="Gudbrandsdalsost"/>
    <n v="180"/>
    <n v="92"/>
    <n v="16560"/>
    <n v="0.03"/>
    <n v="16063.199999999999"/>
    <n v="96.379199999999997"/>
    <n v="496.80000000000109"/>
  </r>
  <r>
    <s v="TORTU"/>
    <s v="Tortuga Restaurante"/>
    <x v="4"/>
    <x v="3"/>
    <n v="7"/>
    <x v="0"/>
    <n v="10842"/>
    <x v="803"/>
    <d v="2014-07-30T00:00:00"/>
    <x v="761"/>
    <n v="3"/>
    <x v="1"/>
    <n v="68"/>
    <s v="Scottish Longbreads"/>
    <n v="62.5"/>
    <n v="4"/>
    <n v="250"/>
    <n v="0.04"/>
    <n v="240"/>
    <n v="6.48"/>
    <n v="10"/>
  </r>
  <r>
    <s v="SAVEA"/>
    <s v="Save-a-lot Markets"/>
    <x v="25"/>
    <x v="0"/>
    <n v="5"/>
    <x v="1"/>
    <n v="10847"/>
    <x v="803"/>
    <d v="2014-08-06T00:00:00"/>
    <x v="756"/>
    <n v="8"/>
    <x v="3"/>
    <n v="45"/>
    <s v="Røgede sild"/>
    <n v="47.5"/>
    <n v="80"/>
    <n v="3800"/>
    <n v="0.15"/>
    <n v="3230"/>
    <n v="90.44"/>
    <n v="570"/>
  </r>
  <r>
    <s v="SANTG"/>
    <s v="Santé Gourmet"/>
    <x v="29"/>
    <x v="13"/>
    <n v="7"/>
    <x v="0"/>
    <n v="10909"/>
    <x v="803"/>
    <d v="2014-08-08T00:00:00"/>
    <x v="759"/>
    <n v="7"/>
    <x v="5"/>
    <n v="7"/>
    <s v="Uncle Bob's Organic Dried Pears"/>
    <n v="150"/>
    <n v="82"/>
    <n v="12300"/>
    <n v="0.18"/>
    <n v="10086"/>
    <n v="70.602000000000004"/>
    <n v="2214"/>
  </r>
  <r>
    <s v="OTTIK"/>
    <s v="Exotic Products"/>
    <x v="20"/>
    <x v="8"/>
    <n v="7"/>
    <x v="0"/>
    <n v="10508"/>
    <x v="804"/>
    <d v="2014-08-08T00:00:00"/>
    <x v="763"/>
    <n v="8"/>
    <x v="3"/>
    <n v="13"/>
    <s v="Konbu"/>
    <n v="30"/>
    <n v="85"/>
    <n v="2550"/>
    <n v="0.05"/>
    <n v="2422.5"/>
    <n v="41.182499999999997"/>
    <n v="127.5"/>
  </r>
  <r>
    <s v="BSBEV"/>
    <s v="B's Beverages"/>
    <x v="2"/>
    <x v="2"/>
    <n v="6"/>
    <x v="7"/>
    <n v="10539"/>
    <x v="804"/>
    <d v="2014-08-12T00:00:00"/>
    <x v="766"/>
    <n v="3"/>
    <x v="1"/>
    <n v="49"/>
    <s v="Maxilaku"/>
    <n v="100"/>
    <n v="88"/>
    <n v="8800"/>
    <n v="0.08"/>
    <n v="8096"/>
    <n v="226.68799999999999"/>
    <n v="704"/>
  </r>
  <r>
    <s v="QUICK"/>
    <s v="Bensaïd SA"/>
    <x v="27"/>
    <x v="8"/>
    <n v="9"/>
    <x v="4"/>
    <n v="10549"/>
    <x v="804"/>
    <d v="2014-08-03T00:00:00"/>
    <x v="756"/>
    <n v="4"/>
    <x v="6"/>
    <n v="31"/>
    <s v="Gorgonzola Telino"/>
    <n v="62.5"/>
    <n v="32"/>
    <n v="2000"/>
    <n v="0.04"/>
    <n v="1920"/>
    <n v="26.88"/>
    <n v="80"/>
  </r>
  <r>
    <s v="QUEDE"/>
    <s v="Que Delícia"/>
    <x v="11"/>
    <x v="7"/>
    <n v="7"/>
    <x v="0"/>
    <n v="10587"/>
    <x v="804"/>
    <d v="2014-07-31T00:00:00"/>
    <x v="759"/>
    <n v="1"/>
    <x v="0"/>
    <n v="35"/>
    <s v="Steeleye Stout"/>
    <n v="90"/>
    <n v="91"/>
    <n v="8190"/>
    <n v="0.11"/>
    <n v="7289.1"/>
    <n v="145.78200000000001"/>
    <n v="900.89999999999964"/>
  </r>
  <r>
    <s v="KOENE"/>
    <s v="Belaid SAS"/>
    <x v="15"/>
    <x v="8"/>
    <n v="2"/>
    <x v="5"/>
    <n v="10799"/>
    <x v="804"/>
    <d v="2014-07-30T00:00:00"/>
    <x v="758"/>
    <n v="8"/>
    <x v="3"/>
    <n v="13"/>
    <s v="Konbu"/>
    <n v="30"/>
    <n v="53"/>
    <n v="1590"/>
    <n v="0.08"/>
    <n v="1462.8"/>
    <n v="0"/>
    <n v="127.20000000000005"/>
  </r>
  <r>
    <s v="GREAL"/>
    <s v="Great Lakes Food Market"/>
    <x v="33"/>
    <x v="0"/>
    <n v="7"/>
    <x v="0"/>
    <n v="10616"/>
    <x v="805"/>
    <d v="2014-08-12T00:00:00"/>
    <x v="765"/>
    <n v="1"/>
    <x v="0"/>
    <n v="70"/>
    <s v="Outback Lager"/>
    <n v="75"/>
    <n v="88"/>
    <n v="6600"/>
    <n v="-0.03"/>
    <n v="6798"/>
    <n v="129.16200000000001"/>
    <n v="-198"/>
  </r>
  <r>
    <s v="FURIB"/>
    <s v="Furia Bacalhau e Frutos do Mar"/>
    <x v="7"/>
    <x v="6"/>
    <n v="7"/>
    <x v="0"/>
    <n v="10664"/>
    <x v="805"/>
    <d v="2014-08-18T00:00:00"/>
    <x v="767"/>
    <n v="8"/>
    <x v="3"/>
    <n v="10"/>
    <s v="Ikura"/>
    <n v="155"/>
    <n v="91"/>
    <n v="14105"/>
    <n v="0.12"/>
    <n v="12412.4"/>
    <n v="223.42319999999998"/>
    <n v="1692.6000000000004"/>
  </r>
  <r>
    <s v="EASTC"/>
    <s v="Eastern Connection"/>
    <x v="2"/>
    <x v="2"/>
    <n v="5"/>
    <x v="1"/>
    <n v="10726"/>
    <x v="805"/>
    <d v="2014-08-07T00:00:00"/>
    <x v="757"/>
    <n v="4"/>
    <x v="6"/>
    <n v="11"/>
    <s v="Queso Cabrales"/>
    <n v="105"/>
    <n v="21"/>
    <n v="2205"/>
    <n v="0.15"/>
    <n v="1874.25"/>
    <n v="48.730499999999999"/>
    <n v="330.75"/>
  </r>
  <r>
    <s v="TRADH"/>
    <s v="Tradição Hipermercados"/>
    <x v="14"/>
    <x v="7"/>
    <n v="5"/>
    <x v="1"/>
    <n v="10830"/>
    <x v="805"/>
    <d v="2014-08-18T00:00:00"/>
    <x v="768"/>
    <n v="4"/>
    <x v="6"/>
    <n v="60"/>
    <s v="Camembert Pierrot"/>
    <n v="170"/>
    <n v="43"/>
    <n v="7310"/>
    <n v="-0.03"/>
    <n v="7529.3"/>
    <n v="45.175800000000002"/>
    <n v="-219.30000000000018"/>
  </r>
  <r>
    <s v="LAMAI"/>
    <s v="La maison d'Asie"/>
    <x v="18"/>
    <x v="1"/>
    <n v="1"/>
    <x v="2"/>
    <n v="10832"/>
    <x v="805"/>
    <d v="2014-08-18T00:00:00"/>
    <x v="769"/>
    <n v="3"/>
    <x v="1"/>
    <n v="25"/>
    <s v="NuNuCa Nuß-Nougat-Creme"/>
    <n v="70"/>
    <n v="25"/>
    <n v="1750"/>
    <n v="0.14000000000000001"/>
    <n v="1505"/>
    <n v="40.634999999999998"/>
    <n v="245"/>
  </r>
  <r>
    <s v="VICTE"/>
    <s v="Victuailles en stock"/>
    <x v="8"/>
    <x v="1"/>
    <n v="7"/>
    <x v="0"/>
    <n v="10850"/>
    <x v="805"/>
    <d v="2014-08-06T00:00:00"/>
    <x v="755"/>
    <n v="3"/>
    <x v="1"/>
    <n v="25"/>
    <s v="NuNuCa Nuß-Nougat-Creme"/>
    <n v="70"/>
    <n v="27"/>
    <n v="1890"/>
    <n v="0.13"/>
    <n v="1644.3"/>
    <n v="34.530299999999997"/>
    <n v="245.70000000000005"/>
  </r>
  <r>
    <s v="LEHMS"/>
    <s v="El Khartouri SA"/>
    <x v="20"/>
    <x v="8"/>
    <n v="5"/>
    <x v="1"/>
    <n v="10522"/>
    <x v="806"/>
    <d v="2014-08-05T00:00:00"/>
    <x v="760"/>
    <n v="2"/>
    <x v="2"/>
    <n v="8"/>
    <s v="Northwoods Cranberry Sauce"/>
    <n v="200"/>
    <n v="41"/>
    <n v="8200"/>
    <n v="0.18"/>
    <n v="6724.0000000000009"/>
    <n v="60.516000000000005"/>
    <n v="1475.9999999999991"/>
  </r>
  <r>
    <s v="GREAL"/>
    <s v="Great Lakes Food Market"/>
    <x v="33"/>
    <x v="0"/>
    <n v="3"/>
    <x v="6"/>
    <n v="10681"/>
    <x v="806"/>
    <d v="2014-08-07T00:00:00"/>
    <x v="770"/>
    <n v="3"/>
    <x v="1"/>
    <n v="19"/>
    <s v="Teatime Chocolate Biscuits"/>
    <n v="46"/>
    <n v="70"/>
    <n v="3220"/>
    <n v="0.15"/>
    <n v="2737"/>
    <n v="71.162000000000006"/>
    <n v="483"/>
  </r>
  <r>
    <s v="AROUT"/>
    <s v="Around the Horn"/>
    <x v="2"/>
    <x v="2"/>
    <n v="5"/>
    <x v="1"/>
    <n v="10707"/>
    <x v="806"/>
    <d v="2014-08-15T00:00:00"/>
    <x v="771"/>
    <n v="6"/>
    <x v="7"/>
    <n v="55"/>
    <s v="Pâté chinois"/>
    <n v="120"/>
    <n v="38"/>
    <n v="4560"/>
    <n v="-0.02"/>
    <n v="4651.2"/>
    <n v="18.604800000000001"/>
    <n v="-91.199999999999818"/>
  </r>
  <r>
    <s v="WELLI"/>
    <s v="Wellington Importadora"/>
    <x v="46"/>
    <x v="7"/>
    <n v="8"/>
    <x v="8"/>
    <n v="10809"/>
    <x v="806"/>
    <d v="2014-08-05T00:00:00"/>
    <x v="756"/>
    <n v="5"/>
    <x v="4"/>
    <n v="52"/>
    <s v="Filo Mix"/>
    <n v="35"/>
    <n v="25"/>
    <n v="875"/>
    <n v="0.04"/>
    <n v="840"/>
    <n v="10.92"/>
    <n v="35"/>
  </r>
  <r>
    <s v="ANTON"/>
    <s v="Antonio Moreno Taquería"/>
    <x v="4"/>
    <x v="3"/>
    <n v="8"/>
    <x v="8"/>
    <n v="10507"/>
    <x v="807"/>
    <d v="2014-08-06T00:00:00"/>
    <x v="763"/>
    <n v="3"/>
    <x v="1"/>
    <n v="48"/>
    <s v="Chocolade"/>
    <n v="63.75"/>
    <n v="17"/>
    <n v="1083.75"/>
    <n v="0.08"/>
    <n v="997.05000000000007"/>
    <n v="15.952800000000002"/>
    <n v="86.699999999999932"/>
  </r>
  <r>
    <s v="HUNGO"/>
    <s v="Hungry Owl All-Night Grocers"/>
    <x v="23"/>
    <x v="11"/>
    <n v="3"/>
    <x v="6"/>
    <n v="10897"/>
    <x v="807"/>
    <d v="2014-08-20T00:00:00"/>
    <x v="767"/>
    <n v="6"/>
    <x v="7"/>
    <n v="29"/>
    <s v="Thüringer Rostbratwurst"/>
    <n v="618.95000000000005"/>
    <n v="87"/>
    <n v="53848.65"/>
    <n v="0.11"/>
    <n v="47925.298500000004"/>
    <n v="239.62649250000001"/>
    <n v="5923.351499999997"/>
  </r>
  <r>
    <s v="SIMOB"/>
    <s v="Simons bistro"/>
    <x v="39"/>
    <x v="18"/>
    <n v="1"/>
    <x v="2"/>
    <n v="10556"/>
    <x v="808"/>
    <d v="2014-08-12T00:00:00"/>
    <x v="765"/>
    <n v="4"/>
    <x v="6"/>
    <n v="72"/>
    <s v="Mozzarella di Giovanni"/>
    <n v="174"/>
    <n v="69"/>
    <n v="12006"/>
    <n v="0.01"/>
    <n v="11885.94"/>
    <n v="261.49068"/>
    <n v="120.05999999999949"/>
  </r>
  <r>
    <s v="BERGS"/>
    <s v="Berglunds snabbköp"/>
    <x v="31"/>
    <x v="15"/>
    <n v="9"/>
    <x v="4"/>
    <n v="10654"/>
    <x v="808"/>
    <d v="2014-08-11T00:00:00"/>
    <x v="769"/>
    <n v="6"/>
    <x v="7"/>
    <n v="54"/>
    <s v="Tourtière"/>
    <n v="37.25"/>
    <n v="1"/>
    <n v="37.25"/>
    <n v="0.06"/>
    <n v="35.015000000000001"/>
    <n v="0.98042000000000007"/>
    <n v="2.2349999999999994"/>
  </r>
  <r>
    <s v="GALED"/>
    <s v="Galería del gastrónomo"/>
    <x v="42"/>
    <x v="17"/>
    <n v="7"/>
    <x v="0"/>
    <n v="10928"/>
    <x v="809"/>
    <d v="2014-08-19T00:00:00"/>
    <x v="772"/>
    <n v="3"/>
    <x v="1"/>
    <n v="47"/>
    <s v="Zaanse koeken"/>
    <n v="47.5"/>
    <n v="41"/>
    <n v="1947.5"/>
    <n v="-0.02"/>
    <n v="1986.45"/>
    <n v="17.878049999999998"/>
    <n v="-38.950000000000045"/>
  </r>
  <r>
    <s v="QUICK"/>
    <s v="Bensaïd SA"/>
    <x v="27"/>
    <x v="8"/>
    <n v="1"/>
    <x v="2"/>
    <n v="10515"/>
    <x v="810"/>
    <d v="2014-08-24T00:00:00"/>
    <x v="773"/>
    <n v="3"/>
    <x v="1"/>
    <n v="16"/>
    <s v="Pavlova"/>
    <n v="87.25"/>
    <n v="19"/>
    <n v="1657.75"/>
    <n v="0.18"/>
    <n v="1359.355"/>
    <n v="31.265165"/>
    <n v="298.39499999999998"/>
  </r>
  <r>
    <s v="WANDK"/>
    <s v="Spécialités du Maroc"/>
    <x v="20"/>
    <x v="8"/>
    <n v="4"/>
    <x v="3"/>
    <n v="10651"/>
    <x v="810"/>
    <d v="2014-08-05T00:00:00"/>
    <x v="757"/>
    <n v="3"/>
    <x v="1"/>
    <n v="19"/>
    <s v="Teatime Chocolate Biscuits"/>
    <n v="46"/>
    <n v="16"/>
    <n v="736"/>
    <n v="0.06"/>
    <n v="691.83999999999992"/>
    <n v="21.447039999999998"/>
    <n v="44.160000000000082"/>
  </r>
  <r>
    <s v="ERNSH"/>
    <s v="Ernst Handel"/>
    <x v="26"/>
    <x v="9"/>
    <n v="8"/>
    <x v="8"/>
    <n v="10667"/>
    <x v="810"/>
    <d v="2014-08-05T00:00:00"/>
    <x v="756"/>
    <n v="4"/>
    <x v="6"/>
    <n v="71"/>
    <s v="Fløtemysost"/>
    <n v="107.5"/>
    <n v="27"/>
    <n v="2902.5"/>
    <n v="7.0000000000000007E-2"/>
    <n v="2699.3249999999998"/>
    <n v="80.979749999999996"/>
    <n v="203.17500000000018"/>
  </r>
  <r>
    <s v="NORTS"/>
    <s v="North/South"/>
    <x v="2"/>
    <x v="2"/>
    <n v="1"/>
    <x v="2"/>
    <n v="10752"/>
    <x v="810"/>
    <d v="2014-08-11T00:00:00"/>
    <x v="774"/>
    <n v="4"/>
    <x v="6"/>
    <n v="69"/>
    <s v="Gudbrandsdalsost"/>
    <n v="180"/>
    <n v="63"/>
    <n v="11340"/>
    <n v="0.11"/>
    <n v="10092.6"/>
    <n v="201.852"/>
    <n v="1247.3999999999996"/>
  </r>
  <r>
    <s v="ISLAT"/>
    <s v="Island Trading"/>
    <x v="3"/>
    <x v="2"/>
    <n v="5"/>
    <x v="1"/>
    <n v="10621"/>
    <x v="811"/>
    <d v="2014-08-26T00:00:00"/>
    <x v="775"/>
    <n v="1"/>
    <x v="0"/>
    <n v="70"/>
    <s v="Outback Lager"/>
    <n v="75"/>
    <n v="22"/>
    <n v="1650"/>
    <n v="0.14000000000000001"/>
    <n v="1419"/>
    <n v="45.408000000000001"/>
    <n v="231"/>
  </r>
  <r>
    <s v="OTTIK"/>
    <s v="Exotic Products"/>
    <x v="20"/>
    <x v="8"/>
    <n v="5"/>
    <x v="1"/>
    <n v="10766"/>
    <x v="811"/>
    <d v="2014-08-14T00:00:00"/>
    <x v="774"/>
    <n v="1"/>
    <x v="0"/>
    <n v="2"/>
    <s v="Chang"/>
    <n v="95"/>
    <n v="73"/>
    <n v="6935"/>
    <n v="0.02"/>
    <n v="6796.3"/>
    <n v="13.592600000000001"/>
    <n v="138.69999999999982"/>
  </r>
  <r>
    <s v="REGGC"/>
    <s v="Reggiani Caseifici"/>
    <x v="41"/>
    <x v="19"/>
    <n v="5"/>
    <x v="1"/>
    <n v="10908"/>
    <x v="811"/>
    <d v="2014-08-12T00:00:00"/>
    <x v="771"/>
    <n v="5"/>
    <x v="4"/>
    <n v="52"/>
    <s v="Filo Mix"/>
    <n v="35"/>
    <n v="30"/>
    <n v="1050"/>
    <n v="0"/>
    <n v="1050"/>
    <n v="23.1"/>
    <n v="0"/>
  </r>
  <r>
    <s v="QUICK"/>
    <s v="Bensaïd SA"/>
    <x v="27"/>
    <x v="8"/>
    <n v="3"/>
    <x v="6"/>
    <n v="10540"/>
    <x v="812"/>
    <d v="2014-08-09T00:00:00"/>
    <x v="774"/>
    <n v="1"/>
    <x v="0"/>
    <n v="38"/>
    <s v="Côte de Blaye"/>
    <n v="1317.5"/>
    <n v="85"/>
    <n v="111987.5"/>
    <n v="0.11"/>
    <n v="99668.875"/>
    <n v="3289.0728749999998"/>
    <n v="12318.625"/>
  </r>
  <r>
    <s v="OLDWO"/>
    <s v="Old World Delicatessen"/>
    <x v="48"/>
    <x v="0"/>
    <n v="3"/>
    <x v="6"/>
    <n v="10594"/>
    <x v="812"/>
    <d v="2014-08-14T00:00:00"/>
    <x v="776"/>
    <n v="5"/>
    <x v="4"/>
    <n v="52"/>
    <s v="Filo Mix"/>
    <n v="35"/>
    <n v="84"/>
    <n v="2940"/>
    <n v="0.11"/>
    <n v="2616.6"/>
    <n v="13.083"/>
    <n v="323.40000000000009"/>
  </r>
  <r>
    <s v="WILMK"/>
    <s v="Wilman Kala"/>
    <x v="52"/>
    <x v="16"/>
    <n v="8"/>
    <x v="8"/>
    <n v="10695"/>
    <x v="812"/>
    <d v="2014-08-11T00:00:00"/>
    <x v="769"/>
    <n v="2"/>
    <x v="2"/>
    <n v="8"/>
    <s v="Northwoods Cranberry Sauce"/>
    <n v="200"/>
    <n v="41"/>
    <n v="8200"/>
    <n v="0.03"/>
    <n v="7954"/>
    <n v="246.57400000000001"/>
    <n v="246"/>
  </r>
  <r>
    <s v="LACOR"/>
    <s v="La corne d'abondance"/>
    <x v="62"/>
    <x v="1"/>
    <n v="1"/>
    <x v="2"/>
    <n v="10858"/>
    <x v="812"/>
    <d v="2014-08-07T00:00:00"/>
    <x v="763"/>
    <n v="3"/>
    <x v="1"/>
    <n v="27"/>
    <s v="Schoggi Schokolade"/>
    <n v="219.5"/>
    <n v="75"/>
    <n v="16462.5"/>
    <n v="0.2"/>
    <n v="13170"/>
    <n v="26.34"/>
    <n v="3292.5"/>
  </r>
  <r>
    <s v="REGGC"/>
    <s v="Reggiani Caseifici"/>
    <x v="41"/>
    <x v="19"/>
    <n v="1"/>
    <x v="2"/>
    <n v="10727"/>
    <x v="813"/>
    <d v="2014-08-13T00:00:00"/>
    <x v="777"/>
    <n v="5"/>
    <x v="4"/>
    <n v="56"/>
    <s v="Gnocchi di nonna Alice"/>
    <n v="190"/>
    <n v="49"/>
    <n v="9310"/>
    <n v="0.06"/>
    <n v="8751.4"/>
    <n v="271.29339999999996"/>
    <n v="558.60000000000036"/>
  </r>
  <r>
    <s v="VICTE"/>
    <s v="Victuailles en stock"/>
    <x v="8"/>
    <x v="1"/>
    <n v="3"/>
    <x v="6"/>
    <n v="10806"/>
    <x v="813"/>
    <d v="2014-08-21T00:00:00"/>
    <x v="773"/>
    <n v="7"/>
    <x v="5"/>
    <n v="74"/>
    <s v="Longlife Tofu"/>
    <n v="50"/>
    <n v="82"/>
    <n v="4100"/>
    <n v="0.01"/>
    <n v="4059"/>
    <n v="109.593"/>
    <n v="41"/>
  </r>
  <r>
    <s v="BSBEV"/>
    <s v="B's Beverages"/>
    <x v="2"/>
    <x v="2"/>
    <n v="2"/>
    <x v="5"/>
    <n v="10538"/>
    <x v="814"/>
    <d v="2014-08-26T00:00:00"/>
    <x v="778"/>
    <n v="4"/>
    <x v="6"/>
    <n v="72"/>
    <s v="Mozzarella di Giovanni"/>
    <n v="174"/>
    <n v="17"/>
    <n v="2958"/>
    <n v="0.14000000000000001"/>
    <n v="2543.88"/>
    <n v="63.597000000000001"/>
    <n v="414.11999999999989"/>
  </r>
  <r>
    <s v="HUNGC"/>
    <s v="Hungry Coyote Import Store"/>
    <x v="49"/>
    <x v="0"/>
    <n v="5"/>
    <x v="1"/>
    <n v="10600"/>
    <x v="814"/>
    <d v="2014-08-26T00:00:00"/>
    <x v="778"/>
    <n v="6"/>
    <x v="7"/>
    <n v="54"/>
    <s v="Tourtière"/>
    <n v="37.25"/>
    <n v="31"/>
    <n v="1154.75"/>
    <n v="0.12"/>
    <n v="1016.18"/>
    <n v="10.161799999999999"/>
    <n v="138.57000000000005"/>
  </r>
  <r>
    <s v="SEVES"/>
    <s v="Seven Seas Imports"/>
    <x v="2"/>
    <x v="2"/>
    <n v="9"/>
    <x v="4"/>
    <n v="10869"/>
    <x v="814"/>
    <d v="2014-08-19T00:00:00"/>
    <x v="772"/>
    <n v="3"/>
    <x v="1"/>
    <n v="68"/>
    <s v="Scottish Longbreads"/>
    <n v="62.5"/>
    <n v="14"/>
    <n v="875"/>
    <n v="7.0000000000000007E-2"/>
    <n v="813.75"/>
    <n v="20.34375"/>
    <n v="61.25"/>
  </r>
  <r>
    <s v="ERNSH"/>
    <s v="Ernst Handel"/>
    <x v="26"/>
    <x v="9"/>
    <n v="3"/>
    <x v="6"/>
    <n v="10895"/>
    <x v="814"/>
    <d v="2014-08-27T00:00:00"/>
    <x v="779"/>
    <n v="8"/>
    <x v="3"/>
    <n v="40"/>
    <s v="Boston Crab Meat"/>
    <n v="92"/>
    <n v="31"/>
    <n v="2852"/>
    <n v="0.03"/>
    <n v="2766.44"/>
    <n v="85.759640000000005"/>
    <n v="85.559999999999945"/>
  </r>
  <r>
    <s v="BERGS"/>
    <s v="Berglunds snabbköp"/>
    <x v="31"/>
    <x v="15"/>
    <n v="3"/>
    <x v="6"/>
    <n v="10572"/>
    <x v="815"/>
    <d v="2014-08-22T00:00:00"/>
    <x v="767"/>
    <n v="4"/>
    <x v="6"/>
    <n v="32"/>
    <s v="Mascarpone Fabioli"/>
    <n v="160"/>
    <n v="88"/>
    <n v="14080"/>
    <n v="0.16"/>
    <n v="11827.199999999999"/>
    <n v="307.50719999999995"/>
    <n v="2252.8000000000011"/>
  </r>
  <r>
    <s v="LAMAI"/>
    <s v="La maison d'Asie"/>
    <x v="18"/>
    <x v="1"/>
    <n v="1"/>
    <x v="2"/>
    <n v="10832"/>
    <x v="815"/>
    <d v="2014-08-26T00:00:00"/>
    <x v="780"/>
    <n v="8"/>
    <x v="3"/>
    <n v="13"/>
    <s v="Konbu"/>
    <n v="30"/>
    <n v="36"/>
    <n v="1080"/>
    <n v="-0.03"/>
    <n v="1112.4000000000001"/>
    <n v="3.3372000000000002"/>
    <n v="-32.400000000000091"/>
  </r>
  <r>
    <s v="RICAR"/>
    <s v="Ricardo Adocicados"/>
    <x v="11"/>
    <x v="7"/>
    <n v="9"/>
    <x v="4"/>
    <n v="10851"/>
    <x v="816"/>
    <d v="2014-08-26T00:00:00"/>
    <x v="775"/>
    <n v="5"/>
    <x v="4"/>
    <n v="57"/>
    <s v="Ravioli Angelo"/>
    <n v="97.5"/>
    <n v="74"/>
    <n v="7215"/>
    <n v="0.09"/>
    <n v="6565.6500000000005"/>
    <n v="26.262600000000003"/>
    <n v="649.34999999999945"/>
  </r>
  <r>
    <s v="GODOS"/>
    <s v="Godos Cocina Típica"/>
    <x v="38"/>
    <x v="17"/>
    <n v="3"/>
    <x v="6"/>
    <n v="10911"/>
    <x v="816"/>
    <d v="2014-08-14T00:00:00"/>
    <x v="765"/>
    <n v="1"/>
    <x v="0"/>
    <n v="1"/>
    <s v="Chai"/>
    <n v="90"/>
    <n v="58"/>
    <n v="5220"/>
    <n v="0.2"/>
    <n v="4176"/>
    <n v="4.1760000000000002"/>
    <n v="1044"/>
  </r>
  <r>
    <s v="MAISD"/>
    <s v="Maison Dewey"/>
    <x v="34"/>
    <x v="4"/>
    <n v="9"/>
    <x v="4"/>
    <n v="10649"/>
    <x v="817"/>
    <d v="2014-08-20T00:00:00"/>
    <x v="772"/>
    <n v="4"/>
    <x v="6"/>
    <n v="72"/>
    <s v="Mozzarella di Giovanni"/>
    <n v="174"/>
    <n v="80"/>
    <n v="13920"/>
    <n v="-0.02"/>
    <n v="14198.4"/>
    <n v="184.57919999999999"/>
    <n v="-278.39999999999964"/>
  </r>
  <r>
    <s v="SAVEA"/>
    <s v="Save-a-lot Markets"/>
    <x v="25"/>
    <x v="0"/>
    <n v="9"/>
    <x v="4"/>
    <n v="10711"/>
    <x v="817"/>
    <d v="2014-08-30T00:00:00"/>
    <x v="775"/>
    <n v="6"/>
    <x v="7"/>
    <n v="53"/>
    <s v="Perth Pasties"/>
    <n v="164"/>
    <n v="87"/>
    <n v="14268"/>
    <n v="7.0000000000000007E-2"/>
    <n v="13269.24"/>
    <n v="92.884679999999989"/>
    <n v="998.76000000000022"/>
  </r>
  <r>
    <s v="WARTH"/>
    <s v="Wartian Herkku"/>
    <x v="32"/>
    <x v="16"/>
    <n v="1"/>
    <x v="2"/>
    <n v="10583"/>
    <x v="818"/>
    <d v="2014-08-24T00:00:00"/>
    <x v="773"/>
    <n v="4"/>
    <x v="6"/>
    <n v="69"/>
    <s v="Gudbrandsdalsost"/>
    <n v="180"/>
    <n v="53"/>
    <n v="9540"/>
    <n v="0.11"/>
    <n v="8490.6"/>
    <n v="0"/>
    <n v="1049.3999999999996"/>
  </r>
  <r>
    <s v="FRANK"/>
    <s v="Messaoui Père &amp; Fils"/>
    <x v="15"/>
    <x v="8"/>
    <n v="5"/>
    <x v="1"/>
    <n v="10670"/>
    <x v="818"/>
    <d v="2014-08-24T00:00:00"/>
    <x v="781"/>
    <n v="8"/>
    <x v="3"/>
    <n v="73"/>
    <s v="Röd Kaviar"/>
    <n v="75"/>
    <n v="5"/>
    <n v="375"/>
    <n v="0.17"/>
    <n v="311.25"/>
    <n v="10.27125"/>
    <n v="63.75"/>
  </r>
  <r>
    <s v="WHITC"/>
    <s v="White Clover Markets"/>
    <x v="0"/>
    <x v="0"/>
    <n v="7"/>
    <x v="0"/>
    <n v="10469"/>
    <x v="819"/>
    <d v="2014-08-20T00:00:00"/>
    <x v="782"/>
    <n v="3"/>
    <x v="1"/>
    <n v="16"/>
    <s v="Pavlova"/>
    <n v="69.5"/>
    <n v="72"/>
    <n v="5004"/>
    <n v="-0.03"/>
    <n v="5154.12"/>
    <n v="139.16123999999999"/>
    <n v="-150.11999999999989"/>
  </r>
  <r>
    <s v="RICAR"/>
    <s v="Ricardo Adocicados"/>
    <x v="11"/>
    <x v="7"/>
    <n v="5"/>
    <x v="1"/>
    <n v="10622"/>
    <x v="819"/>
    <d v="2014-08-27T00:00:00"/>
    <x v="783"/>
    <n v="1"/>
    <x v="0"/>
    <n v="2"/>
    <s v="Chang"/>
    <n v="95"/>
    <n v="69"/>
    <n v="6555"/>
    <n v="0.1"/>
    <n v="5899.5"/>
    <n v="88.492500000000007"/>
    <n v="655.5"/>
  </r>
  <r>
    <s v="WARTH"/>
    <s v="Wartian Herkku"/>
    <x v="32"/>
    <x v="16"/>
    <n v="1"/>
    <x v="2"/>
    <n v="10781"/>
    <x v="819"/>
    <d v="2014-08-31T00:00:00"/>
    <x v="783"/>
    <n v="5"/>
    <x v="4"/>
    <n v="56"/>
    <s v="Gnocchi di nonna Alice"/>
    <n v="190"/>
    <n v="9"/>
    <n v="1710"/>
    <n v="0.04"/>
    <n v="1641.6"/>
    <n v="57.456000000000003"/>
    <n v="68.400000000000091"/>
  </r>
  <r>
    <s v="GODOS"/>
    <s v="Godos Cocina Típica"/>
    <x v="38"/>
    <x v="17"/>
    <n v="9"/>
    <x v="4"/>
    <n v="10872"/>
    <x v="819"/>
    <d v="2014-08-22T00:00:00"/>
    <x v="781"/>
    <n v="2"/>
    <x v="2"/>
    <n v="65"/>
    <s v="Louisiana Fiery Hot Pepper Sauce"/>
    <n v="105.25"/>
    <n v="18"/>
    <n v="1894.5"/>
    <n v="0.09"/>
    <n v="1723.9950000000001"/>
    <n v="34.479900000000001"/>
    <n v="170.50499999999988"/>
  </r>
  <r>
    <s v="ERNSH"/>
    <s v="Ernst Handel"/>
    <x v="26"/>
    <x v="9"/>
    <n v="3"/>
    <x v="6"/>
    <n v="10895"/>
    <x v="819"/>
    <d v="2014-09-03T00:00:00"/>
    <x v="784"/>
    <n v="4"/>
    <x v="6"/>
    <n v="60"/>
    <s v="Camembert Pierrot"/>
    <n v="170"/>
    <n v="18"/>
    <n v="3060"/>
    <n v="0.04"/>
    <n v="2937.6"/>
    <n v="8.8127999999999993"/>
    <n v="122.40000000000009"/>
  </r>
  <r>
    <s v="QUICK"/>
    <s v="Bensaïd SA"/>
    <x v="27"/>
    <x v="8"/>
    <n v="4"/>
    <x v="3"/>
    <n v="10694"/>
    <x v="820"/>
    <d v="2014-09-02T00:00:00"/>
    <x v="785"/>
    <n v="4"/>
    <x v="6"/>
    <n v="59"/>
    <s v="Raclette Courdavault"/>
    <n v="275"/>
    <n v="46"/>
    <n v="12650"/>
    <n v="0.01"/>
    <n v="12523.5"/>
    <n v="137.7585"/>
    <n v="126.5"/>
  </r>
  <r>
    <s v="RICAR"/>
    <s v="Ricardo Adocicados"/>
    <x v="11"/>
    <x v="7"/>
    <n v="7"/>
    <x v="0"/>
    <n v="10813"/>
    <x v="821"/>
    <d v="2014-08-24T00:00:00"/>
    <x v="782"/>
    <n v="1"/>
    <x v="0"/>
    <n v="2"/>
    <s v="Chang"/>
    <n v="95"/>
    <n v="76"/>
    <n v="7220"/>
    <n v="0.16"/>
    <n v="6064.8"/>
    <n v="36.388800000000003"/>
    <n v="1155.1999999999998"/>
  </r>
  <r>
    <s v="DUMON"/>
    <s v="Du monde entier"/>
    <x v="50"/>
    <x v="1"/>
    <n v="8"/>
    <x v="8"/>
    <n v="10890"/>
    <x v="821"/>
    <d v="2014-08-21T00:00:00"/>
    <x v="772"/>
    <n v="8"/>
    <x v="3"/>
    <n v="41"/>
    <s v="Jack's New England Clam Chowder"/>
    <n v="48.25"/>
    <n v="60"/>
    <n v="2895"/>
    <n v="0.12"/>
    <n v="2547.6"/>
    <n v="71.332800000000006"/>
    <n v="347.40000000000009"/>
  </r>
  <r>
    <s v="WOLZA"/>
    <s v="Wolski  Zajazd"/>
    <x v="51"/>
    <x v="20"/>
    <n v="6"/>
    <x v="7"/>
    <n v="10611"/>
    <x v="822"/>
    <d v="2014-08-27T00:00:00"/>
    <x v="778"/>
    <n v="1"/>
    <x v="0"/>
    <n v="2"/>
    <s v="Chang"/>
    <n v="95"/>
    <n v="66"/>
    <n v="6270"/>
    <n v="0.08"/>
    <n v="5768.4000000000005"/>
    <n v="0"/>
    <n v="501.59999999999945"/>
  </r>
  <r>
    <s v="WANDK"/>
    <s v="Spécialités du Maroc"/>
    <x v="20"/>
    <x v="8"/>
    <n v="7"/>
    <x v="0"/>
    <n v="10668"/>
    <x v="822"/>
    <d v="2014-08-24T00:00:00"/>
    <x v="775"/>
    <n v="4"/>
    <x v="6"/>
    <n v="31"/>
    <s v="Gorgonzola Telino"/>
    <n v="62.5"/>
    <n v="48"/>
    <n v="3000"/>
    <n v="0.19"/>
    <n v="2430"/>
    <n v="38.880000000000003"/>
    <n v="570"/>
  </r>
  <r>
    <s v="FRANK"/>
    <s v="Messaoui Père &amp; Fils"/>
    <x v="15"/>
    <x v="8"/>
    <n v="9"/>
    <x v="4"/>
    <n v="10675"/>
    <x v="822"/>
    <d v="2014-08-18T00:00:00"/>
    <x v="777"/>
    <n v="8"/>
    <x v="3"/>
    <n v="58"/>
    <s v="Escargots de Bourgogne"/>
    <n v="66.25"/>
    <n v="62"/>
    <n v="4107.5"/>
    <n v="0.13"/>
    <n v="3573.5250000000001"/>
    <n v="85.764600000000002"/>
    <n v="533.97499999999991"/>
  </r>
  <r>
    <s v="LONEP"/>
    <s v="Lonesome Pine Restaurant"/>
    <x v="37"/>
    <x v="0"/>
    <n v="5"/>
    <x v="1"/>
    <n v="10544"/>
    <x v="823"/>
    <d v="2014-09-03T00:00:00"/>
    <x v="784"/>
    <n v="7"/>
    <x v="5"/>
    <n v="28"/>
    <s v="Rössle Sauerkraut"/>
    <n v="228"/>
    <n v="77"/>
    <n v="17556"/>
    <n v="0.2"/>
    <n v="14044.800000000001"/>
    <n v="140.44800000000001"/>
    <n v="3511.1999999999989"/>
  </r>
  <r>
    <s v="HANAR"/>
    <s v="Hanari Carnes"/>
    <x v="11"/>
    <x v="7"/>
    <n v="7"/>
    <x v="0"/>
    <n v="10690"/>
    <x v="823"/>
    <d v="2014-09-05T00:00:00"/>
    <x v="784"/>
    <n v="2"/>
    <x v="2"/>
    <n v="77"/>
    <s v="Original Frankfurter grüne Soße"/>
    <n v="65"/>
    <n v="28"/>
    <n v="1820"/>
    <n v="7.0000000000000007E-2"/>
    <n v="1692.6"/>
    <n v="13.540799999999999"/>
    <n v="127.40000000000009"/>
  </r>
  <r>
    <s v="LEHMS"/>
    <s v="El Khartouri SA"/>
    <x v="20"/>
    <x v="8"/>
    <n v="8"/>
    <x v="8"/>
    <n v="10497"/>
    <x v="824"/>
    <d v="2014-08-22T00:00:00"/>
    <x v="773"/>
    <n v="2"/>
    <x v="2"/>
    <n v="77"/>
    <s v="Original Frankfurter grüne Soße"/>
    <n v="52"/>
    <n v="90"/>
    <n v="4680"/>
    <n v="0.18"/>
    <n v="3837.6000000000004"/>
    <n v="34.538400000000003"/>
    <n v="842.39999999999964"/>
  </r>
  <r>
    <s v="ISLAT"/>
    <s v="Island Trading"/>
    <x v="3"/>
    <x v="2"/>
    <n v="5"/>
    <x v="1"/>
    <n v="10621"/>
    <x v="824"/>
    <d v="2014-08-28T00:00:00"/>
    <x v="775"/>
    <n v="5"/>
    <x v="4"/>
    <n v="23"/>
    <s v="Tunnbröd"/>
    <n v="45"/>
    <n v="70"/>
    <n v="3150"/>
    <n v="0.11"/>
    <n v="2803.5"/>
    <n v="16.821000000000002"/>
    <n v="346.5"/>
  </r>
  <r>
    <s v="FRANK"/>
    <s v="Messaoui Père &amp; Fils"/>
    <x v="15"/>
    <x v="8"/>
    <n v="5"/>
    <x v="1"/>
    <n v="10670"/>
    <x v="824"/>
    <d v="2014-08-30T00:00:00"/>
    <x v="786"/>
    <n v="1"/>
    <x v="0"/>
    <n v="67"/>
    <s v="Laughing Lumberjack Lager"/>
    <n v="70"/>
    <n v="53"/>
    <n v="3710"/>
    <n v="-0.02"/>
    <n v="3784.2000000000003"/>
    <n v="98.389200000000017"/>
    <n v="-74.200000000000273"/>
  </r>
  <r>
    <s v="LEHMS"/>
    <s v="El Khartouri SA"/>
    <x v="20"/>
    <x v="8"/>
    <n v="3"/>
    <x v="6"/>
    <n v="10934"/>
    <x v="824"/>
    <d v="2014-09-02T00:00:00"/>
    <x v="787"/>
    <n v="2"/>
    <x v="2"/>
    <n v="6"/>
    <s v="Grandma's Boysenberry Spread"/>
    <n v="125"/>
    <n v="53"/>
    <n v="6625"/>
    <n v="0.17"/>
    <n v="5498.75"/>
    <n v="126.47125"/>
    <n v="1126.25"/>
  </r>
  <r>
    <s v="FAMIA"/>
    <s v="Familia Arquibaldo"/>
    <x v="14"/>
    <x v="7"/>
    <n v="9"/>
    <x v="4"/>
    <n v="10650"/>
    <x v="825"/>
    <d v="2014-08-29T00:00:00"/>
    <x v="788"/>
    <n v="6"/>
    <x v="7"/>
    <n v="54"/>
    <s v="Tourtière"/>
    <n v="37.25"/>
    <n v="38"/>
    <n v="1415.5"/>
    <n v="0.14000000000000001"/>
    <n v="1217.33"/>
    <n v="27.998589999999997"/>
    <n v="198.17000000000007"/>
  </r>
  <r>
    <s v="VAFFE"/>
    <s v="Vaffeljernet"/>
    <x v="47"/>
    <x v="18"/>
    <n v="3"/>
    <x v="6"/>
    <n v="10769"/>
    <x v="825"/>
    <d v="2014-08-26T00:00:00"/>
    <x v="779"/>
    <n v="5"/>
    <x v="4"/>
    <n v="52"/>
    <s v="Filo Mix"/>
    <n v="35"/>
    <n v="78"/>
    <n v="2730"/>
    <n v="0.14000000000000001"/>
    <n v="2347.8000000000002"/>
    <n v="61.0428"/>
    <n v="382.19999999999982"/>
  </r>
  <r>
    <s v="WELLI"/>
    <s v="Wellington Importadora"/>
    <x v="46"/>
    <x v="7"/>
    <n v="5"/>
    <x v="1"/>
    <n v="10803"/>
    <x v="825"/>
    <d v="2014-08-29T00:00:00"/>
    <x v="775"/>
    <n v="4"/>
    <x v="6"/>
    <n v="59"/>
    <s v="Raclette Courdavault"/>
    <n v="275"/>
    <n v="30"/>
    <n v="8250"/>
    <n v="0.03"/>
    <n v="8002.5"/>
    <n v="280.08749999999998"/>
    <n v="247.5"/>
  </r>
  <r>
    <s v="SANTG"/>
    <s v="Santé Gourmet"/>
    <x v="29"/>
    <x v="13"/>
    <n v="7"/>
    <x v="0"/>
    <n v="10909"/>
    <x v="825"/>
    <d v="2014-08-26T00:00:00"/>
    <x v="780"/>
    <n v="3"/>
    <x v="1"/>
    <n v="16"/>
    <s v="Pavlova"/>
    <n v="87.25"/>
    <n v="63"/>
    <n v="5496.75"/>
    <n v="0.13"/>
    <n v="4782.1724999999997"/>
    <n v="71.732587499999994"/>
    <n v="714.57750000000033"/>
  </r>
  <r>
    <s v="GALED"/>
    <s v="Galería del gastrónomo"/>
    <x v="42"/>
    <x v="17"/>
    <n v="7"/>
    <x v="0"/>
    <n v="10928"/>
    <x v="825"/>
    <d v="2014-09-08T00:00:00"/>
    <x v="789"/>
    <n v="1"/>
    <x v="0"/>
    <n v="76"/>
    <s v="Lakkalikööri"/>
    <n v="90"/>
    <n v="87"/>
    <n v="7830"/>
    <n v="-0.01"/>
    <n v="7908.3"/>
    <n v="126.53280000000001"/>
    <n v="-78.300000000000182"/>
  </r>
  <r>
    <s v="ERNSH"/>
    <s v="Ernst Handel"/>
    <x v="26"/>
    <x v="9"/>
    <n v="5"/>
    <x v="1"/>
    <n v="10698"/>
    <x v="826"/>
    <d v="2014-08-25T00:00:00"/>
    <x v="780"/>
    <n v="2"/>
    <x v="2"/>
    <n v="65"/>
    <s v="Louisiana Fiery Hot Pepper Sauce"/>
    <n v="105.25"/>
    <n v="82"/>
    <n v="8630.5"/>
    <n v="0.05"/>
    <n v="8198.9750000000004"/>
    <n v="278.76515000000001"/>
    <n v="431.52499999999964"/>
  </r>
  <r>
    <s v="OTTIK"/>
    <s v="Exotic Products"/>
    <x v="20"/>
    <x v="8"/>
    <n v="5"/>
    <x v="1"/>
    <n v="10766"/>
    <x v="826"/>
    <d v="2014-08-30T00:00:00"/>
    <x v="778"/>
    <n v="7"/>
    <x v="5"/>
    <n v="7"/>
    <s v="Uncle Bob's Organic Dried Pears"/>
    <n v="150"/>
    <n v="73"/>
    <n v="10950"/>
    <n v="0.01"/>
    <n v="10840.5"/>
    <n v="173.44800000000001"/>
    <n v="109.5"/>
  </r>
  <r>
    <s v="TORTU"/>
    <s v="Tortuga Restaurante"/>
    <x v="4"/>
    <x v="3"/>
    <n v="7"/>
    <x v="0"/>
    <n v="10842"/>
    <x v="826"/>
    <d v="2014-09-04T00:00:00"/>
    <x v="786"/>
    <n v="1"/>
    <x v="0"/>
    <n v="43"/>
    <s v="Ipoh Coffee"/>
    <n v="230"/>
    <n v="7"/>
    <n v="1610"/>
    <n v="0.11"/>
    <n v="1432.9"/>
    <n v="22.926400000000001"/>
    <n v="177.09999999999991"/>
  </r>
  <r>
    <s v="QUICK"/>
    <s v="Bensaïd SA"/>
    <x v="27"/>
    <x v="8"/>
    <n v="1"/>
    <x v="2"/>
    <n v="10691"/>
    <x v="827"/>
    <d v="2014-08-27T00:00:00"/>
    <x v="779"/>
    <n v="6"/>
    <x v="7"/>
    <n v="29"/>
    <s v="Thüringer Rostbratwurst"/>
    <n v="618.95000000000005"/>
    <n v="66"/>
    <n v="40850.700000000004"/>
    <n v="0.12"/>
    <n v="35948.616000000002"/>
    <n v="1150.355712"/>
    <n v="4902.0840000000026"/>
  </r>
  <r>
    <s v="BERGS"/>
    <s v="Berglunds snabbköp"/>
    <x v="31"/>
    <x v="15"/>
    <n v="4"/>
    <x v="3"/>
    <n v="10857"/>
    <x v="827"/>
    <d v="2014-08-28T00:00:00"/>
    <x v="778"/>
    <n v="6"/>
    <x v="7"/>
    <n v="29"/>
    <s v="Thüringer Rostbratwurst"/>
    <n v="618.95000000000005"/>
    <n v="79"/>
    <n v="48897.05"/>
    <n v="0.19"/>
    <n v="39606.610500000003"/>
    <n v="1108.9850940000001"/>
    <n v="9290.4395000000004"/>
  </r>
  <r>
    <s v="WILMK"/>
    <s v="Wilman Kala"/>
    <x v="52"/>
    <x v="16"/>
    <n v="3"/>
    <x v="6"/>
    <n v="10879"/>
    <x v="827"/>
    <d v="2014-08-31T00:00:00"/>
    <x v="784"/>
    <n v="1"/>
    <x v="0"/>
    <n v="76"/>
    <s v="Lakkalikööri"/>
    <n v="90"/>
    <n v="10"/>
    <n v="900"/>
    <n v="0"/>
    <n v="900"/>
    <n v="3.6"/>
    <n v="0"/>
  </r>
  <r>
    <s v="PERIC"/>
    <s v="Pericles Comidas clásicas"/>
    <x v="4"/>
    <x v="3"/>
    <n v="9"/>
    <x v="4"/>
    <n v="10474"/>
    <x v="828"/>
    <d v="2014-08-28T00:00:00"/>
    <x v="790"/>
    <n v="8"/>
    <x v="3"/>
    <n v="40"/>
    <s v="Boston Crab Meat"/>
    <n v="73.5"/>
    <n v="51"/>
    <n v="3748.5"/>
    <n v="0.11"/>
    <n v="3336.165"/>
    <n v="116.76577499999999"/>
    <n v="412.33500000000004"/>
  </r>
  <r>
    <s v="ANTON"/>
    <s v="Antonio Moreno Taquería"/>
    <x v="4"/>
    <x v="3"/>
    <n v="8"/>
    <x v="8"/>
    <n v="10573"/>
    <x v="828"/>
    <d v="2014-08-29T00:00:00"/>
    <x v="788"/>
    <n v="1"/>
    <x v="0"/>
    <n v="34"/>
    <s v="Sasquatch Ale"/>
    <n v="70"/>
    <n v="34"/>
    <n v="2380"/>
    <n v="0.2"/>
    <n v="1904"/>
    <n v="39.984000000000002"/>
    <n v="476"/>
  </r>
  <r>
    <s v="SAVEA"/>
    <s v="Save-a-lot Markets"/>
    <x v="25"/>
    <x v="0"/>
    <n v="4"/>
    <x v="3"/>
    <n v="10603"/>
    <x v="828"/>
    <d v="2014-08-23T00:00:00"/>
    <x v="781"/>
    <n v="5"/>
    <x v="4"/>
    <n v="22"/>
    <s v="Gustaf's Knäckebröd"/>
    <n v="105"/>
    <n v="37"/>
    <n v="3885"/>
    <n v="7.0000000000000007E-2"/>
    <n v="3613.0499999999997"/>
    <n v="3.6130499999999999"/>
    <n v="271.95000000000027"/>
  </r>
  <r>
    <s v="HILAA"/>
    <s v="HILARIÓN-Abastos"/>
    <x v="6"/>
    <x v="5"/>
    <n v="5"/>
    <x v="1"/>
    <n v="10613"/>
    <x v="828"/>
    <d v="2014-09-02T00:00:00"/>
    <x v="789"/>
    <n v="8"/>
    <x v="3"/>
    <n v="13"/>
    <s v="Konbu"/>
    <n v="30"/>
    <n v="42"/>
    <n v="1260"/>
    <n v="0.08"/>
    <n v="1159.2"/>
    <n v="30.139200000000002"/>
    <n v="100.79999999999995"/>
  </r>
  <r>
    <s v="OCEAN"/>
    <s v="Océano Atlántico Ltda."/>
    <x v="30"/>
    <x v="14"/>
    <n v="5"/>
    <x v="1"/>
    <n v="10898"/>
    <x v="828"/>
    <d v="2014-09-08T00:00:00"/>
    <x v="791"/>
    <n v="8"/>
    <x v="3"/>
    <n v="13"/>
    <s v="Konbu"/>
    <n v="30"/>
    <n v="56"/>
    <n v="1680"/>
    <n v="0"/>
    <n v="1680"/>
    <n v="13.44"/>
    <n v="0"/>
  </r>
  <r>
    <s v="LEHMS"/>
    <s v="El Khartouri SA"/>
    <x v="20"/>
    <x v="8"/>
    <n v="3"/>
    <x v="6"/>
    <n v="10592"/>
    <x v="829"/>
    <d v="2014-09-13T00:00:00"/>
    <x v="792"/>
    <n v="2"/>
    <x v="2"/>
    <n v="15"/>
    <s v="Genen Shouyu"/>
    <n v="77.5"/>
    <n v="83"/>
    <n v="6432.5"/>
    <n v="0.02"/>
    <n v="6303.8499999999995"/>
    <n v="157.59625"/>
    <n v="128.65000000000055"/>
  </r>
  <r>
    <s v="WHITC"/>
    <s v="White Clover Markets"/>
    <x v="0"/>
    <x v="0"/>
    <n v="4"/>
    <x v="3"/>
    <n v="10596"/>
    <x v="829"/>
    <d v="2014-09-02T00:00:00"/>
    <x v="784"/>
    <n v="2"/>
    <x v="2"/>
    <n v="63"/>
    <s v="Vegie-spread"/>
    <n v="219.5"/>
    <n v="90"/>
    <n v="19755"/>
    <n v="0.1"/>
    <n v="17779.5"/>
    <n v="480.04649999999998"/>
    <n v="1975.5"/>
  </r>
  <r>
    <s v="GREAL"/>
    <s v="Great Lakes Food Market"/>
    <x v="33"/>
    <x v="0"/>
    <n v="7"/>
    <x v="0"/>
    <n v="10616"/>
    <x v="830"/>
    <d v="2014-09-08T00:00:00"/>
    <x v="789"/>
    <n v="5"/>
    <x v="4"/>
    <n v="56"/>
    <s v="Gnocchi di nonna Alice"/>
    <n v="190"/>
    <n v="55"/>
    <n v="10450"/>
    <n v="0.12"/>
    <n v="9196"/>
    <n v="294.27199999999999"/>
    <n v="1254"/>
  </r>
  <r>
    <s v="LEHMS"/>
    <s v="El Khartouri SA"/>
    <x v="20"/>
    <x v="8"/>
    <n v="4"/>
    <x v="3"/>
    <n v="10862"/>
    <x v="830"/>
    <d v="2014-09-09T00:00:00"/>
    <x v="793"/>
    <n v="4"/>
    <x v="6"/>
    <n v="11"/>
    <s v="Queso Cabrales"/>
    <n v="105"/>
    <n v="70"/>
    <n v="7350"/>
    <n v="0.11"/>
    <n v="6541.5"/>
    <n v="111.2055"/>
    <n v="808.5"/>
  </r>
  <r>
    <s v="FOLKO"/>
    <s v="Folk och fä HB"/>
    <x v="35"/>
    <x v="15"/>
    <n v="4"/>
    <x v="3"/>
    <n v="10533"/>
    <x v="831"/>
    <d v="2014-09-01T00:00:00"/>
    <x v="789"/>
    <n v="8"/>
    <x v="3"/>
    <n v="73"/>
    <s v="Röd Kaviar"/>
    <n v="75"/>
    <n v="72"/>
    <n v="5400"/>
    <n v="0.17"/>
    <n v="4482"/>
    <n v="80.676000000000002"/>
    <n v="918"/>
  </r>
  <r>
    <s v="FOLIG"/>
    <s v="Folies gourmandes"/>
    <x v="10"/>
    <x v="1"/>
    <n v="7"/>
    <x v="0"/>
    <n v="10789"/>
    <x v="831"/>
    <d v="2014-08-29T00:00:00"/>
    <x v="787"/>
    <n v="8"/>
    <x v="3"/>
    <n v="18"/>
    <s v="Carnarvon Tigers"/>
    <n v="312.5"/>
    <n v="53"/>
    <n v="16562.5"/>
    <n v="0.01"/>
    <n v="16396.875"/>
    <n v="278.74687499999999"/>
    <n v="165.625"/>
  </r>
  <r>
    <s v="ISLAT"/>
    <s v="Island Trading"/>
    <x v="3"/>
    <x v="2"/>
    <n v="6"/>
    <x v="7"/>
    <n v="10933"/>
    <x v="831"/>
    <d v="2014-09-09T00:00:00"/>
    <x v="794"/>
    <n v="2"/>
    <x v="2"/>
    <n v="61"/>
    <s v="Sirop d'érable"/>
    <n v="142.5"/>
    <n v="40"/>
    <n v="5700"/>
    <n v="-0.02"/>
    <n v="5814"/>
    <n v="11.628"/>
    <n v="-114"/>
  </r>
  <r>
    <s v="LEHMS"/>
    <s v="El Khartouri SA"/>
    <x v="20"/>
    <x v="8"/>
    <n v="3"/>
    <x v="6"/>
    <n v="10536"/>
    <x v="832"/>
    <d v="2014-08-30T00:00:00"/>
    <x v="779"/>
    <n v="4"/>
    <x v="6"/>
    <n v="60"/>
    <s v="Camembert Pierrot"/>
    <n v="170"/>
    <n v="34"/>
    <n v="5780"/>
    <n v="0.05"/>
    <n v="5491"/>
    <n v="131.78399999999999"/>
    <n v="289"/>
  </r>
  <r>
    <s v="VAFFE"/>
    <s v="Vaffeljernet"/>
    <x v="47"/>
    <x v="18"/>
    <n v="6"/>
    <x v="7"/>
    <n v="10744"/>
    <x v="832"/>
    <d v="2014-09-12T00:00:00"/>
    <x v="795"/>
    <n v="8"/>
    <x v="3"/>
    <n v="40"/>
    <s v="Boston Crab Meat"/>
    <n v="92"/>
    <n v="94"/>
    <n v="8648"/>
    <n v="-0.02"/>
    <n v="8820.9600000000009"/>
    <n v="88.209600000000009"/>
    <n v="-172.96000000000095"/>
  </r>
  <r>
    <s v="WELLI"/>
    <s v="Wellington Importadora"/>
    <x v="46"/>
    <x v="7"/>
    <n v="5"/>
    <x v="1"/>
    <n v="10803"/>
    <x v="832"/>
    <d v="2014-09-10T00:00:00"/>
    <x v="791"/>
    <n v="3"/>
    <x v="1"/>
    <n v="25"/>
    <s v="NuNuCa Nuß-Nougat-Creme"/>
    <n v="70"/>
    <n v="73"/>
    <n v="5110"/>
    <n v="-0.03"/>
    <n v="5263.3"/>
    <n v="94.739400000000003"/>
    <n v="-153.30000000000018"/>
  </r>
  <r>
    <s v="GREAL"/>
    <s v="Great Lakes Food Market"/>
    <x v="33"/>
    <x v="0"/>
    <n v="5"/>
    <x v="1"/>
    <n v="10816"/>
    <x v="832"/>
    <d v="2014-08-27T00:00:00"/>
    <x v="786"/>
    <n v="3"/>
    <x v="1"/>
    <n v="62"/>
    <s v="Tarte au sucre"/>
    <n v="246.5"/>
    <n v="28"/>
    <n v="6902"/>
    <n v="0.2"/>
    <n v="5521.6"/>
    <n v="149.08320000000001"/>
    <n v="1380.3999999999996"/>
  </r>
  <r>
    <s v="WHITC"/>
    <s v="White Clover Markets"/>
    <x v="0"/>
    <x v="0"/>
    <n v="5"/>
    <x v="1"/>
    <n v="10861"/>
    <x v="832"/>
    <d v="2014-09-12T00:00:00"/>
    <x v="792"/>
    <n v="3"/>
    <x v="1"/>
    <n v="62"/>
    <s v="Tarte au sucre"/>
    <n v="246.5"/>
    <n v="87"/>
    <n v="21445.5"/>
    <n v="0.03"/>
    <n v="20802.134999999998"/>
    <n v="665.66831999999999"/>
    <n v="643.3650000000016"/>
  </r>
  <r>
    <s v="WOLZA"/>
    <s v="Wolski  Zajazd"/>
    <x v="51"/>
    <x v="20"/>
    <n v="9"/>
    <x v="4"/>
    <n v="10870"/>
    <x v="832"/>
    <d v="2014-09-13T00:00:00"/>
    <x v="796"/>
    <n v="1"/>
    <x v="0"/>
    <n v="35"/>
    <s v="Steeleye Stout"/>
    <n v="90"/>
    <n v="20"/>
    <n v="1800"/>
    <n v="0.1"/>
    <n v="1620"/>
    <n v="16.2"/>
    <n v="180"/>
  </r>
  <r>
    <s v="RICAR"/>
    <s v="Ricardo Adocicados"/>
    <x v="11"/>
    <x v="7"/>
    <n v="9"/>
    <x v="4"/>
    <n v="10851"/>
    <x v="833"/>
    <d v="2014-09-10T00:00:00"/>
    <x v="794"/>
    <n v="1"/>
    <x v="0"/>
    <n v="2"/>
    <s v="Chang"/>
    <n v="95"/>
    <n v="91"/>
    <n v="8645"/>
    <n v="0.06"/>
    <n v="8126.2999999999993"/>
    <n v="154.3997"/>
    <n v="518.70000000000073"/>
  </r>
  <r>
    <s v="VICTE"/>
    <s v="Victuailles en stock"/>
    <x v="8"/>
    <x v="1"/>
    <n v="3"/>
    <x v="6"/>
    <n v="10806"/>
    <x v="834"/>
    <d v="2014-08-31T00:00:00"/>
    <x v="789"/>
    <n v="2"/>
    <x v="2"/>
    <n v="65"/>
    <s v="Louisiana Fiery Hot Pepper Sauce"/>
    <n v="105.25"/>
    <n v="36"/>
    <n v="3789"/>
    <n v="0.17"/>
    <n v="3144.87"/>
    <n v="62.897399999999998"/>
    <n v="644.13000000000011"/>
  </r>
  <r>
    <s v="BERGS"/>
    <s v="Berglunds snabbköp"/>
    <x v="31"/>
    <x v="15"/>
    <n v="3"/>
    <x v="6"/>
    <n v="10924"/>
    <x v="834"/>
    <d v="2014-09-04T00:00:00"/>
    <x v="788"/>
    <n v="8"/>
    <x v="3"/>
    <n v="10"/>
    <s v="Ikura"/>
    <n v="155"/>
    <n v="49"/>
    <n v="7595"/>
    <n v="0.02"/>
    <n v="7443.0999999999995"/>
    <n v="119.08959999999999"/>
    <n v="151.90000000000055"/>
  </r>
  <r>
    <s v="FURIB"/>
    <s v="Furia Bacalhau e Frutos do Mar"/>
    <x v="7"/>
    <x v="6"/>
    <n v="4"/>
    <x v="3"/>
    <n v="10491"/>
    <x v="835"/>
    <d v="2014-09-15T00:00:00"/>
    <x v="797"/>
    <n v="2"/>
    <x v="2"/>
    <n v="44"/>
    <s v="Gula Malacca"/>
    <n v="77.5"/>
    <n v="80"/>
    <n v="6200"/>
    <n v="0.01"/>
    <n v="6138"/>
    <n v="135.036"/>
    <n v="62"/>
  </r>
  <r>
    <s v="VAFFE"/>
    <s v="Vaffeljernet"/>
    <x v="47"/>
    <x v="18"/>
    <n v="7"/>
    <x v="0"/>
    <n v="10591"/>
    <x v="835"/>
    <d v="2014-09-09T00:00:00"/>
    <x v="791"/>
    <n v="7"/>
    <x v="5"/>
    <n v="7"/>
    <s v="Uncle Bob's Organic Dried Pears"/>
    <n v="150"/>
    <n v="8"/>
    <n v="1200"/>
    <n v="0.08"/>
    <n v="1104"/>
    <n v="24.288"/>
    <n v="96"/>
  </r>
  <r>
    <s v="SUPRD"/>
    <s v="Suprêmes délices"/>
    <x v="5"/>
    <x v="4"/>
    <n v="9"/>
    <x v="4"/>
    <n v="10841"/>
    <x v="835"/>
    <d v="2014-09-19T00:00:00"/>
    <x v="797"/>
    <n v="5"/>
    <x v="4"/>
    <n v="56"/>
    <s v="Gnocchi di nonna Alice"/>
    <n v="190"/>
    <n v="82"/>
    <n v="15580"/>
    <n v="0.04"/>
    <n v="14956.8"/>
    <n v="224.352"/>
    <n v="623.20000000000073"/>
  </r>
  <r>
    <s v="SIMOB"/>
    <s v="Simons bistro"/>
    <x v="39"/>
    <x v="18"/>
    <n v="8"/>
    <x v="8"/>
    <n v="10642"/>
    <x v="836"/>
    <d v="2014-09-15T00:00:00"/>
    <x v="795"/>
    <n v="3"/>
    <x v="1"/>
    <n v="21"/>
    <s v="Sir Rodney's Scones"/>
    <n v="50"/>
    <n v="10"/>
    <n v="500"/>
    <n v="0.02"/>
    <n v="490"/>
    <n v="4.9000000000000004"/>
    <n v="10"/>
  </r>
  <r>
    <s v="WANDK"/>
    <s v="Spécialités du Maroc"/>
    <x v="20"/>
    <x v="8"/>
    <n v="4"/>
    <x v="3"/>
    <n v="10651"/>
    <x v="836"/>
    <d v="2014-09-09T00:00:00"/>
    <x v="798"/>
    <n v="5"/>
    <x v="4"/>
    <n v="22"/>
    <s v="Gustaf's Knäckebröd"/>
    <n v="105"/>
    <n v="5"/>
    <n v="525"/>
    <n v="0.14000000000000001"/>
    <n v="451.5"/>
    <n v="8.1270000000000007"/>
    <n v="73.5"/>
  </r>
  <r>
    <s v="KOENE"/>
    <s v="Belaid SAS"/>
    <x v="15"/>
    <x v="8"/>
    <n v="7"/>
    <x v="0"/>
    <n v="10718"/>
    <x v="836"/>
    <d v="2014-09-13T00:00:00"/>
    <x v="799"/>
    <n v="3"/>
    <x v="1"/>
    <n v="16"/>
    <s v="Pavlova"/>
    <n v="87.25"/>
    <n v="91"/>
    <n v="7939.75"/>
    <n v="0.11"/>
    <n v="7066.3775000000005"/>
    <n v="14.132755000000001"/>
    <n v="873.37249999999949"/>
  </r>
  <r>
    <s v="FOLIG"/>
    <s v="Folies gourmandes"/>
    <x v="10"/>
    <x v="1"/>
    <n v="7"/>
    <x v="0"/>
    <n v="10789"/>
    <x v="836"/>
    <d v="2014-09-14T00:00:00"/>
    <x v="798"/>
    <n v="1"/>
    <x v="0"/>
    <n v="35"/>
    <s v="Steeleye Stout"/>
    <n v="90"/>
    <n v="84"/>
    <n v="7560"/>
    <n v="7.0000000000000007E-2"/>
    <n v="7030.7999999999993"/>
    <n v="232.01639999999998"/>
    <n v="529.20000000000073"/>
  </r>
  <r>
    <s v="KOENE"/>
    <s v="Belaid SAS"/>
    <x v="15"/>
    <x v="8"/>
    <n v="7"/>
    <x v="0"/>
    <n v="10718"/>
    <x v="837"/>
    <d v="2014-09-11T00:00:00"/>
    <x v="793"/>
    <n v="3"/>
    <x v="1"/>
    <n v="62"/>
    <s v="Tarte au sucre"/>
    <n v="246.5"/>
    <n v="87"/>
    <n v="21445.5"/>
    <n v="0.09"/>
    <n v="19515.405000000002"/>
    <n v="331.76188500000006"/>
    <n v="1930.0949999999975"/>
  </r>
  <r>
    <s v="ISLAT"/>
    <s v="Island Trading"/>
    <x v="3"/>
    <x v="2"/>
    <n v="5"/>
    <x v="1"/>
    <n v="10749"/>
    <x v="837"/>
    <d v="2014-09-19T00:00:00"/>
    <x v="800"/>
    <n v="5"/>
    <x v="4"/>
    <n v="56"/>
    <s v="Gnocchi di nonna Alice"/>
    <n v="190"/>
    <n v="100"/>
    <n v="19000"/>
    <n v="0.13"/>
    <n v="16530"/>
    <n v="264.48"/>
    <n v="2470"/>
  </r>
  <r>
    <s v="SAVEA"/>
    <s v="Save-a-lot Markets"/>
    <x v="25"/>
    <x v="0"/>
    <n v="6"/>
    <x v="7"/>
    <n v="10555"/>
    <x v="838"/>
    <d v="2014-09-04T00:00:00"/>
    <x v="785"/>
    <n v="7"/>
    <x v="5"/>
    <n v="51"/>
    <s v="Manjimup Dried Apples"/>
    <n v="265"/>
    <n v="32"/>
    <n v="8480"/>
    <n v="0.16"/>
    <n v="7123.2"/>
    <n v="49.862400000000001"/>
    <n v="1356.8000000000002"/>
  </r>
  <r>
    <s v="QUICK"/>
    <s v="Bensaïd SA"/>
    <x v="27"/>
    <x v="8"/>
    <n v="2"/>
    <x v="5"/>
    <n v="10745"/>
    <x v="838"/>
    <d v="2014-09-03T00:00:00"/>
    <x v="785"/>
    <n v="2"/>
    <x v="2"/>
    <n v="44"/>
    <s v="Gula Malacca"/>
    <n v="97.25"/>
    <n v="3"/>
    <n v="291.75"/>
    <n v="0.14000000000000001"/>
    <n v="250.905"/>
    <n v="4.7671950000000001"/>
    <n v="40.844999999999999"/>
  </r>
  <r>
    <s v="HILAA"/>
    <s v="HILARIÓN-Abastos"/>
    <x v="6"/>
    <x v="5"/>
    <n v="5"/>
    <x v="1"/>
    <n v="10863"/>
    <x v="838"/>
    <d v="2014-09-04T00:00:00"/>
    <x v="786"/>
    <n v="1"/>
    <x v="0"/>
    <n v="1"/>
    <s v="Chai"/>
    <n v="90"/>
    <n v="34"/>
    <n v="3060"/>
    <n v="-0.02"/>
    <n v="3121.2000000000003"/>
    <n v="59.302800000000005"/>
    <n v="-61.200000000000273"/>
  </r>
  <r>
    <s v="CACTU"/>
    <s v="Cactus Comidas para llevar"/>
    <x v="30"/>
    <x v="14"/>
    <n v="5"/>
    <x v="1"/>
    <n v="10881"/>
    <x v="838"/>
    <d v="2014-09-16T00:00:00"/>
    <x v="801"/>
    <n v="8"/>
    <x v="3"/>
    <n v="73"/>
    <s v="Röd Kaviar"/>
    <n v="75"/>
    <n v="50"/>
    <n v="3750"/>
    <n v="0.11"/>
    <n v="3337.5"/>
    <n v="86.775000000000006"/>
    <n v="412.5"/>
  </r>
  <r>
    <s v="ROMEY"/>
    <s v="Romero y tomillo"/>
    <x v="61"/>
    <x v="17"/>
    <n v="5"/>
    <x v="1"/>
    <n v="10917"/>
    <x v="838"/>
    <d v="2014-09-19T00:00:00"/>
    <x v="797"/>
    <n v="8"/>
    <x v="3"/>
    <n v="30"/>
    <s v="Nord-Ost Matjeshering"/>
    <n v="129.44999999999999"/>
    <n v="68"/>
    <n v="8802.5999999999985"/>
    <n v="-0.03"/>
    <n v="9066.6779999999981"/>
    <n v="317.33372999999995"/>
    <n v="-264.07799999999952"/>
  </r>
  <r>
    <s v="QUICK"/>
    <s v="Bensaïd SA"/>
    <x v="27"/>
    <x v="8"/>
    <n v="3"/>
    <x v="6"/>
    <n v="10540"/>
    <x v="839"/>
    <d v="2014-09-13T00:00:00"/>
    <x v="799"/>
    <n v="2"/>
    <x v="2"/>
    <n v="3"/>
    <s v="Aniseed Syrup"/>
    <n v="50"/>
    <n v="64"/>
    <n v="3200"/>
    <n v="0.06"/>
    <n v="3008"/>
    <n v="36.095999999999997"/>
    <n v="192"/>
  </r>
  <r>
    <s v="AROUT"/>
    <s v="Around the Horn"/>
    <x v="2"/>
    <x v="2"/>
    <n v="5"/>
    <x v="1"/>
    <n v="10707"/>
    <x v="839"/>
    <d v="2014-09-21T00:00:00"/>
    <x v="802"/>
    <n v="1"/>
    <x v="0"/>
    <n v="70"/>
    <s v="Outback Lager"/>
    <n v="75"/>
    <n v="32"/>
    <n v="2400"/>
    <n v="0.14000000000000001"/>
    <n v="2064"/>
    <n v="72.239999999999995"/>
    <n v="336"/>
  </r>
  <r>
    <s v="HANAR"/>
    <s v="Hanari Carnes"/>
    <x v="11"/>
    <x v="7"/>
    <n v="4"/>
    <x v="3"/>
    <n v="10770"/>
    <x v="839"/>
    <d v="2014-09-10T00:00:00"/>
    <x v="803"/>
    <n v="4"/>
    <x v="6"/>
    <n v="11"/>
    <s v="Queso Cabrales"/>
    <n v="105"/>
    <n v="52"/>
    <n v="5460"/>
    <n v="0.11"/>
    <n v="4859.3999999999996"/>
    <n v="131.2038"/>
    <n v="600.60000000000036"/>
  </r>
  <r>
    <s v="SUPRD"/>
    <s v="Suprêmes délices"/>
    <x v="5"/>
    <x v="4"/>
    <n v="9"/>
    <x v="4"/>
    <n v="10841"/>
    <x v="840"/>
    <d v="2014-09-23T00:00:00"/>
    <x v="804"/>
    <n v="8"/>
    <x v="3"/>
    <n v="10"/>
    <s v="Ikura"/>
    <n v="155"/>
    <n v="79"/>
    <n v="12245"/>
    <n v="0.02"/>
    <n v="12000.1"/>
    <n v="132.00110000000001"/>
    <n v="244.89999999999964"/>
  </r>
  <r>
    <s v="ISLAT"/>
    <s v="Island Trading"/>
    <x v="3"/>
    <x v="2"/>
    <n v="6"/>
    <x v="7"/>
    <n v="10933"/>
    <x v="840"/>
    <d v="2014-09-24T00:00:00"/>
    <x v="805"/>
    <n v="6"/>
    <x v="7"/>
    <n v="53"/>
    <s v="Perth Pasties"/>
    <n v="164"/>
    <n v="66"/>
    <n v="10824"/>
    <n v="0.14000000000000001"/>
    <n v="9308.64"/>
    <n v="18.617279999999997"/>
    <n v="1515.3600000000006"/>
  </r>
  <r>
    <s v="SUPRD"/>
    <s v="Suprêmes délices"/>
    <x v="5"/>
    <x v="4"/>
    <n v="2"/>
    <x v="5"/>
    <n v="10475"/>
    <x v="841"/>
    <d v="2014-09-21T00:00:00"/>
    <x v="804"/>
    <n v="4"/>
    <x v="6"/>
    <n v="31"/>
    <s v="Gorgonzola Telino"/>
    <n v="50"/>
    <n v="82"/>
    <n v="4100"/>
    <n v="0"/>
    <n v="4100"/>
    <n v="73.8"/>
    <n v="0"/>
  </r>
  <r>
    <s v="SEVES"/>
    <s v="Seven Seas Imports"/>
    <x v="2"/>
    <x v="2"/>
    <n v="8"/>
    <x v="8"/>
    <n v="10523"/>
    <x v="841"/>
    <d v="2014-09-10T00:00:00"/>
    <x v="798"/>
    <n v="3"/>
    <x v="1"/>
    <n v="20"/>
    <s v="Sir Rodney's Marmalade"/>
    <n v="405"/>
    <n v="51"/>
    <n v="20655"/>
    <n v="0"/>
    <n v="20655"/>
    <n v="702.27"/>
    <n v="0"/>
  </r>
  <r>
    <s v="OLDWO"/>
    <s v="Old World Delicatessen"/>
    <x v="48"/>
    <x v="0"/>
    <n v="3"/>
    <x v="6"/>
    <n v="10594"/>
    <x v="841"/>
    <d v="2014-09-24T00:00:00"/>
    <x v="806"/>
    <n v="8"/>
    <x v="3"/>
    <n v="58"/>
    <s v="Escargots de Bourgogne"/>
    <n v="66.25"/>
    <n v="74"/>
    <n v="4902.5"/>
    <n v="0.12"/>
    <n v="4314.2"/>
    <n v="51.770399999999995"/>
    <n v="588.30000000000018"/>
  </r>
  <r>
    <s v="SANTG"/>
    <s v="Santé Gourmet"/>
    <x v="29"/>
    <x v="13"/>
    <n v="3"/>
    <x v="6"/>
    <n v="10831"/>
    <x v="841"/>
    <d v="2014-09-21T00:00:00"/>
    <x v="807"/>
    <n v="1"/>
    <x v="0"/>
    <n v="43"/>
    <s v="Ipoh Coffee"/>
    <n v="230"/>
    <n v="78"/>
    <n v="17940"/>
    <n v="0.01"/>
    <n v="17760.599999999999"/>
    <n v="124.32419999999998"/>
    <n v="179.40000000000146"/>
  </r>
  <r>
    <s v="WANDK"/>
    <s v="Spécialités du Maroc"/>
    <x v="20"/>
    <x v="8"/>
    <n v="7"/>
    <x v="0"/>
    <n v="10668"/>
    <x v="842"/>
    <d v="2014-09-21T00:00:00"/>
    <x v="808"/>
    <n v="6"/>
    <x v="7"/>
    <n v="55"/>
    <s v="Pâté chinois"/>
    <n v="120"/>
    <n v="21"/>
    <n v="2520"/>
    <n v="0.18"/>
    <n v="2066.4"/>
    <n v="14.4648"/>
    <n v="453.59999999999991"/>
  </r>
  <r>
    <s v="OTTIK"/>
    <s v="Exotic Products"/>
    <x v="20"/>
    <x v="8"/>
    <n v="3"/>
    <x v="6"/>
    <n v="10684"/>
    <x v="842"/>
    <d v="2014-09-12T00:00:00"/>
    <x v="792"/>
    <n v="8"/>
    <x v="3"/>
    <n v="40"/>
    <s v="Boston Crab Meat"/>
    <n v="92"/>
    <n v="30"/>
    <n v="2760"/>
    <n v="0.05"/>
    <n v="2622"/>
    <n v="26.22"/>
    <n v="138"/>
  </r>
  <r>
    <s v="SAVEA"/>
    <s v="Save-a-lot Markets"/>
    <x v="25"/>
    <x v="0"/>
    <n v="9"/>
    <x v="4"/>
    <n v="10711"/>
    <x v="842"/>
    <d v="2014-09-09T00:00:00"/>
    <x v="794"/>
    <n v="3"/>
    <x v="1"/>
    <n v="19"/>
    <s v="Teatime Chocolate Biscuits"/>
    <n v="46"/>
    <n v="16"/>
    <n v="736"/>
    <n v="0.17"/>
    <n v="610.88"/>
    <n v="17.715520000000001"/>
    <n v="125.12"/>
  </r>
  <r>
    <s v="SAVEA"/>
    <s v="Save-a-lot Markets"/>
    <x v="25"/>
    <x v="0"/>
    <n v="5"/>
    <x v="1"/>
    <n v="10882"/>
    <x v="842"/>
    <d v="2014-09-25T00:00:00"/>
    <x v="805"/>
    <n v="3"/>
    <x v="1"/>
    <n v="49"/>
    <s v="Maxilaku"/>
    <n v="100"/>
    <n v="2"/>
    <n v="200"/>
    <n v="0.09"/>
    <n v="182"/>
    <n v="2.3660000000000001"/>
    <n v="18"/>
  </r>
  <r>
    <s v="TORTU"/>
    <s v="Tortuga Restaurante"/>
    <x v="4"/>
    <x v="3"/>
    <n v="1"/>
    <x v="2"/>
    <n v="10915"/>
    <x v="842"/>
    <d v="2014-09-21T00:00:00"/>
    <x v="809"/>
    <n v="4"/>
    <x v="6"/>
    <n v="33"/>
    <s v="Geitost"/>
    <n v="12.5"/>
    <n v="32"/>
    <n v="400"/>
    <n v="0"/>
    <n v="400"/>
    <n v="8.4"/>
    <n v="0"/>
  </r>
  <r>
    <s v="HANAR"/>
    <s v="Hanari Carnes"/>
    <x v="11"/>
    <x v="7"/>
    <n v="9"/>
    <x v="4"/>
    <n v="10922"/>
    <x v="842"/>
    <d v="2014-09-22T00:00:00"/>
    <x v="808"/>
    <n v="6"/>
    <x v="7"/>
    <n v="17"/>
    <s v="Alice Mutton"/>
    <n v="195"/>
    <n v="91"/>
    <n v="17745"/>
    <n v="-0.02"/>
    <n v="18099.900000000001"/>
    <n v="36.199800000000003"/>
    <n v="-354.90000000000146"/>
  </r>
  <r>
    <s v="PERIC"/>
    <s v="Pericles Comidas clásicas"/>
    <x v="4"/>
    <x v="3"/>
    <n v="1"/>
    <x v="2"/>
    <n v="10502"/>
    <x v="843"/>
    <d v="2014-09-11T00:00:00"/>
    <x v="800"/>
    <n v="6"/>
    <x v="7"/>
    <n v="53"/>
    <s v="Perth Pasties"/>
    <n v="164"/>
    <n v="1"/>
    <n v="164"/>
    <n v="0.04"/>
    <n v="157.44"/>
    <n v="3.6211199999999999"/>
    <n v="6.5600000000000023"/>
  </r>
  <r>
    <s v="WARTH"/>
    <s v="Wartian Herkku"/>
    <x v="32"/>
    <x v="16"/>
    <n v="1"/>
    <x v="2"/>
    <n v="10583"/>
    <x v="843"/>
    <d v="2014-09-24T00:00:00"/>
    <x v="802"/>
    <n v="6"/>
    <x v="7"/>
    <n v="29"/>
    <s v="Thüringer Rostbratwurst"/>
    <n v="618.95000000000005"/>
    <n v="100"/>
    <n v="61895.000000000007"/>
    <n v="0.02"/>
    <n v="60657.100000000006"/>
    <n v="606.57100000000003"/>
    <n v="1237.9000000000015"/>
  </r>
  <r>
    <s v="SEVES"/>
    <s v="Seven Seas Imports"/>
    <x v="2"/>
    <x v="2"/>
    <n v="7"/>
    <x v="0"/>
    <n v="10800"/>
    <x v="843"/>
    <d v="2014-09-11T00:00:00"/>
    <x v="800"/>
    <n v="6"/>
    <x v="7"/>
    <n v="54"/>
    <s v="Tourtière"/>
    <n v="37.25"/>
    <n v="40"/>
    <n v="1490"/>
    <n v="7.0000000000000007E-2"/>
    <n v="1385.6999999999998"/>
    <n v="37.413899999999991"/>
    <n v="104.30000000000018"/>
  </r>
  <r>
    <s v="LAUGB"/>
    <s v="Laughing Bacchus Wine Cellars"/>
    <x v="19"/>
    <x v="10"/>
    <n v="1"/>
    <x v="2"/>
    <n v="10810"/>
    <x v="843"/>
    <d v="2014-09-11T00:00:00"/>
    <x v="800"/>
    <n v="8"/>
    <x v="3"/>
    <n v="13"/>
    <s v="Konbu"/>
    <n v="30"/>
    <n v="95"/>
    <n v="2850"/>
    <n v="0"/>
    <n v="2850"/>
    <n v="59.85"/>
    <n v="0"/>
  </r>
  <r>
    <s v="SUPRD"/>
    <s v="Suprêmes délices"/>
    <x v="5"/>
    <x v="4"/>
    <n v="2"/>
    <x v="5"/>
    <n v="10475"/>
    <x v="844"/>
    <d v="2014-09-13T00:00:00"/>
    <x v="799"/>
    <n v="1"/>
    <x v="0"/>
    <n v="76"/>
    <s v="Lakkalikööri"/>
    <n v="72"/>
    <n v="81"/>
    <n v="5832"/>
    <n v="0.12"/>
    <n v="5132.16"/>
    <n v="159.09696"/>
    <n v="699.84000000000015"/>
  </r>
  <r>
    <s v="PICCO"/>
    <s v="Piccolo und mehr"/>
    <x v="16"/>
    <x v="9"/>
    <n v="3"/>
    <x v="6"/>
    <n v="10530"/>
    <x v="844"/>
    <d v="2014-09-17T00:00:00"/>
    <x v="795"/>
    <n v="1"/>
    <x v="0"/>
    <n v="43"/>
    <s v="Ipoh Coffee"/>
    <n v="230"/>
    <n v="63"/>
    <n v="14490"/>
    <n v="0.13"/>
    <n v="12606.3"/>
    <n v="113.4567"/>
    <n v="1883.7000000000007"/>
  </r>
  <r>
    <s v="SAVEA"/>
    <s v="Save-a-lot Markets"/>
    <x v="25"/>
    <x v="0"/>
    <n v="7"/>
    <x v="0"/>
    <n v="10612"/>
    <x v="844"/>
    <d v="2014-09-25T00:00:00"/>
    <x v="810"/>
    <n v="1"/>
    <x v="0"/>
    <n v="76"/>
    <s v="Lakkalikööri"/>
    <n v="90"/>
    <n v="44"/>
    <n v="3960"/>
    <n v="-0.01"/>
    <n v="3999.6"/>
    <n v="91.990800000000007"/>
    <n v="-39.599999999999909"/>
  </r>
  <r>
    <s v="BONAP"/>
    <s v="Bon app'"/>
    <x v="1"/>
    <x v="1"/>
    <n v="1"/>
    <x v="2"/>
    <n v="10663"/>
    <x v="844"/>
    <d v="2014-09-15T00:00:00"/>
    <x v="797"/>
    <n v="8"/>
    <x v="3"/>
    <n v="40"/>
    <s v="Boston Crab Meat"/>
    <n v="92"/>
    <n v="3"/>
    <n v="276"/>
    <n v="0.16"/>
    <n v="231.84"/>
    <n v="7.1870399999999997"/>
    <n v="44.16"/>
  </r>
  <r>
    <s v="HUNGO"/>
    <s v="Hungry Owl All-Night Grocers"/>
    <x v="23"/>
    <x v="11"/>
    <n v="2"/>
    <x v="5"/>
    <n v="10687"/>
    <x v="844"/>
    <d v="2014-09-10T00:00:00"/>
    <x v="801"/>
    <n v="6"/>
    <x v="7"/>
    <n v="29"/>
    <s v="Thüringer Rostbratwurst"/>
    <n v="618.95000000000005"/>
    <n v="22"/>
    <n v="13616.900000000001"/>
    <n v="0.16"/>
    <n v="11438.196"/>
    <n v="320.26948800000002"/>
    <n v="2178.7040000000015"/>
  </r>
  <r>
    <s v="WILMK"/>
    <s v="Wilman Kala"/>
    <x v="52"/>
    <x v="16"/>
    <n v="1"/>
    <x v="2"/>
    <n v="10673"/>
    <x v="845"/>
    <d v="2014-09-25T00:00:00"/>
    <x v="810"/>
    <n v="5"/>
    <x v="4"/>
    <n v="42"/>
    <s v="Singaporean Hokkien Fried Mee"/>
    <n v="70"/>
    <n v="27"/>
    <n v="1890"/>
    <n v="0.19"/>
    <n v="1530.9"/>
    <n v="15.308999999999999"/>
    <n v="359.09999999999991"/>
  </r>
  <r>
    <s v="KOENE"/>
    <s v="Belaid SAS"/>
    <x v="15"/>
    <x v="8"/>
    <n v="7"/>
    <x v="0"/>
    <n v="10718"/>
    <x v="845"/>
    <d v="2014-09-29T00:00:00"/>
    <x v="811"/>
    <n v="8"/>
    <x v="3"/>
    <n v="36"/>
    <s v="Inlagd Sill"/>
    <n v="95"/>
    <n v="88"/>
    <n v="8360"/>
    <n v="0.14000000000000001"/>
    <n v="7189.5999999999995"/>
    <n v="50.327199999999998"/>
    <n v="1170.4000000000005"/>
  </r>
  <r>
    <s v="FRANK"/>
    <s v="Messaoui Père &amp; Fils"/>
    <x v="15"/>
    <x v="8"/>
    <n v="7"/>
    <x v="0"/>
    <n v="10717"/>
    <x v="846"/>
    <d v="2014-09-28T00:00:00"/>
    <x v="812"/>
    <n v="3"/>
    <x v="1"/>
    <n v="21"/>
    <s v="Sir Rodney's Scones"/>
    <n v="50"/>
    <n v="52"/>
    <n v="2600"/>
    <n v="-0.01"/>
    <n v="2626"/>
    <n v="7.8780000000000001"/>
    <n v="-26"/>
  </r>
  <r>
    <s v="SAVEA"/>
    <s v="Save-a-lot Markets"/>
    <x v="25"/>
    <x v="0"/>
    <n v="6"/>
    <x v="7"/>
    <n v="10757"/>
    <x v="847"/>
    <d v="2014-09-17T00:00:00"/>
    <x v="804"/>
    <n v="1"/>
    <x v="0"/>
    <n v="34"/>
    <s v="Sasquatch Ale"/>
    <n v="70"/>
    <n v="53"/>
    <n v="3710"/>
    <n v="0.19"/>
    <n v="3005.1000000000004"/>
    <n v="45.07650000000001"/>
    <n v="704.89999999999964"/>
  </r>
  <r>
    <s v="SAVEA"/>
    <s v="Save-a-lot Markets"/>
    <x v="25"/>
    <x v="0"/>
    <n v="6"/>
    <x v="7"/>
    <n v="10757"/>
    <x v="847"/>
    <d v="2014-09-22T00:00:00"/>
    <x v="804"/>
    <n v="4"/>
    <x v="6"/>
    <n v="59"/>
    <s v="Raclette Courdavault"/>
    <n v="275"/>
    <n v="22"/>
    <n v="6050"/>
    <n v="0.2"/>
    <n v="4840"/>
    <n v="72.599999999999994"/>
    <n v="1210"/>
  </r>
  <r>
    <s v="SAVEA"/>
    <s v="Save-a-lot Markets"/>
    <x v="25"/>
    <x v="0"/>
    <n v="9"/>
    <x v="4"/>
    <n v="10607"/>
    <x v="848"/>
    <d v="2014-09-28T00:00:00"/>
    <x v="813"/>
    <n v="4"/>
    <x v="6"/>
    <n v="72"/>
    <s v="Mozzarella di Giovanni"/>
    <n v="174"/>
    <n v="69"/>
    <n v="12006"/>
    <n v="0.1"/>
    <n v="10805.4"/>
    <n v="270.13499999999999"/>
    <n v="1200.6000000000004"/>
  </r>
  <r>
    <s v="FOLIG"/>
    <s v="Folies gourmandes"/>
    <x v="10"/>
    <x v="1"/>
    <n v="6"/>
    <x v="7"/>
    <n v="10480"/>
    <x v="849"/>
    <d v="2014-09-26T00:00:00"/>
    <x v="802"/>
    <n v="4"/>
    <x v="6"/>
    <n v="59"/>
    <s v="Raclette Courdavault"/>
    <n v="220"/>
    <n v="20"/>
    <n v="4400"/>
    <n v="0.08"/>
    <n v="4048"/>
    <n v="68.816000000000003"/>
    <n v="352"/>
  </r>
  <r>
    <s v="ANTON"/>
    <s v="Antonio Moreno Taquería"/>
    <x v="4"/>
    <x v="3"/>
    <n v="5"/>
    <x v="1"/>
    <n v="10535"/>
    <x v="849"/>
    <d v="2014-09-29T00:00:00"/>
    <x v="812"/>
    <n v="5"/>
    <x v="4"/>
    <n v="57"/>
    <s v="Ravioli Angelo"/>
    <n v="97.5"/>
    <n v="15"/>
    <n v="1462.5"/>
    <n v="0.19"/>
    <n v="1184.625"/>
    <n v="15.400124999999999"/>
    <n v="277.875"/>
  </r>
  <r>
    <s v="HILAA"/>
    <s v="HILARIÓN-Abastos"/>
    <x v="6"/>
    <x v="5"/>
    <n v="8"/>
    <x v="8"/>
    <n v="10601"/>
    <x v="849"/>
    <d v="2014-09-24T00:00:00"/>
    <x v="809"/>
    <n v="4"/>
    <x v="6"/>
    <n v="59"/>
    <s v="Raclette Courdavault"/>
    <n v="275"/>
    <n v="18"/>
    <n v="4950"/>
    <n v="0.13"/>
    <n v="4306.5"/>
    <n v="137.80799999999999"/>
    <n v="643.5"/>
  </r>
  <r>
    <s v="HUNGO"/>
    <s v="Hungry Owl All-Night Grocers"/>
    <x v="23"/>
    <x v="11"/>
    <n v="6"/>
    <x v="7"/>
    <n v="10701"/>
    <x v="849"/>
    <d v="2014-09-27T00:00:00"/>
    <x v="810"/>
    <n v="1"/>
    <x v="0"/>
    <n v="76"/>
    <s v="Lakkalikööri"/>
    <n v="90"/>
    <n v="60"/>
    <n v="5400"/>
    <n v="0.14000000000000001"/>
    <n v="4644"/>
    <n v="4.6440000000000001"/>
    <n v="756"/>
  </r>
  <r>
    <s v="RANCH"/>
    <s v="Rancho grande"/>
    <x v="30"/>
    <x v="14"/>
    <n v="5"/>
    <x v="1"/>
    <n v="10716"/>
    <x v="849"/>
    <d v="2014-09-22T00:00:00"/>
    <x v="807"/>
    <n v="7"/>
    <x v="5"/>
    <n v="51"/>
    <s v="Manjimup Dried Apples"/>
    <n v="265"/>
    <n v="23"/>
    <n v="6095"/>
    <n v="0.11"/>
    <n v="5424.55"/>
    <n v="0"/>
    <n v="670.44999999999982"/>
  </r>
  <r>
    <s v="SIMOB"/>
    <s v="Simons bistro"/>
    <x v="39"/>
    <x v="18"/>
    <n v="5"/>
    <x v="1"/>
    <n v="10802"/>
    <x v="849"/>
    <d v="2014-09-17T00:00:00"/>
    <x v="797"/>
    <n v="7"/>
    <x v="5"/>
    <n v="51"/>
    <s v="Manjimup Dried Apples"/>
    <n v="265"/>
    <n v="31"/>
    <n v="8215"/>
    <n v="7.0000000000000007E-2"/>
    <n v="7639.95"/>
    <n v="152.79900000000001"/>
    <n v="575.05000000000018"/>
  </r>
  <r>
    <s v="VICTE"/>
    <s v="Victuailles en stock"/>
    <x v="8"/>
    <x v="1"/>
    <n v="7"/>
    <x v="0"/>
    <n v="10850"/>
    <x v="849"/>
    <d v="2014-10-04T00:00:00"/>
    <x v="814"/>
    <n v="1"/>
    <x v="0"/>
    <n v="70"/>
    <s v="Outback Lager"/>
    <n v="75"/>
    <n v="43"/>
    <n v="3225"/>
    <n v="-0.03"/>
    <n v="3321.75"/>
    <n v="73.078500000000005"/>
    <n v="-96.75"/>
  </r>
  <r>
    <s v="SAVEA"/>
    <s v="Save-a-lot Markets"/>
    <x v="25"/>
    <x v="0"/>
    <n v="7"/>
    <x v="0"/>
    <n v="10612"/>
    <x v="850"/>
    <d v="2014-09-29T00:00:00"/>
    <x v="811"/>
    <n v="3"/>
    <x v="1"/>
    <n v="49"/>
    <s v="Maxilaku"/>
    <n v="100"/>
    <n v="42"/>
    <n v="4200"/>
    <n v="0.19"/>
    <n v="3402"/>
    <n v="54.432000000000002"/>
    <n v="798"/>
  </r>
  <r>
    <s v="PICCO"/>
    <s v="Piccolo und mehr"/>
    <x v="16"/>
    <x v="9"/>
    <n v="6"/>
    <x v="7"/>
    <n v="10489"/>
    <x v="851"/>
    <d v="2014-10-03T00:00:00"/>
    <x v="815"/>
    <n v="4"/>
    <x v="6"/>
    <n v="11"/>
    <s v="Queso Cabrales"/>
    <n v="84"/>
    <n v="74"/>
    <n v="6216"/>
    <n v="0.17"/>
    <n v="5159.28"/>
    <n v="113.50415999999998"/>
    <n v="1056.7200000000003"/>
  </r>
  <r>
    <s v="GODOS"/>
    <s v="Godos Cocina Típica"/>
    <x v="38"/>
    <x v="17"/>
    <n v="8"/>
    <x v="8"/>
    <n v="10550"/>
    <x v="851"/>
    <d v="2014-09-22T00:00:00"/>
    <x v="804"/>
    <n v="2"/>
    <x v="2"/>
    <n v="61"/>
    <s v="Sirop d'érable"/>
    <n v="142.5"/>
    <n v="12"/>
    <n v="1710"/>
    <n v="0.06"/>
    <n v="1607.3999999999999"/>
    <n v="28.933199999999996"/>
    <n v="102.60000000000014"/>
  </r>
  <r>
    <s v="BONAP"/>
    <s v="Bon app'"/>
    <x v="1"/>
    <x v="1"/>
    <n v="5"/>
    <x v="1"/>
    <n v="10755"/>
    <x v="851"/>
    <d v="2014-10-06T00:00:00"/>
    <x v="816"/>
    <n v="3"/>
    <x v="1"/>
    <n v="47"/>
    <s v="Zaanse koeken"/>
    <n v="47.5"/>
    <n v="5"/>
    <n v="237.5"/>
    <n v="-0.03"/>
    <n v="244.625"/>
    <n v="0.97850000000000004"/>
    <n v="-7.125"/>
  </r>
  <r>
    <s v="HILAA"/>
    <s v="HILARIÓN-Abastos"/>
    <x v="6"/>
    <x v="5"/>
    <n v="3"/>
    <x v="6"/>
    <n v="10796"/>
    <x v="851"/>
    <d v="2014-09-21T00:00:00"/>
    <x v="804"/>
    <n v="3"/>
    <x v="1"/>
    <n v="26"/>
    <s v="Gumbär Gummibärchen"/>
    <n v="156.15"/>
    <n v="80"/>
    <n v="12492"/>
    <n v="0.14000000000000001"/>
    <n v="10743.119999999999"/>
    <n v="268.57799999999997"/>
    <n v="1748.880000000001"/>
  </r>
  <r>
    <s v="ALFKI"/>
    <s v="Al Walad"/>
    <x v="44"/>
    <x v="8"/>
    <n v="7"/>
    <x v="0"/>
    <n v="10835"/>
    <x v="851"/>
    <d v="2014-10-04T00:00:00"/>
    <x v="812"/>
    <n v="2"/>
    <x v="2"/>
    <n v="77"/>
    <s v="Original Frankfurter grüne Soße"/>
    <n v="65"/>
    <n v="93"/>
    <n v="6045"/>
    <n v="0.05"/>
    <n v="5742.75"/>
    <n v="86.141249999999999"/>
    <n v="302.25"/>
  </r>
  <r>
    <s v="BERGS"/>
    <s v="Berglunds snabbköp"/>
    <x v="31"/>
    <x v="15"/>
    <n v="3"/>
    <x v="6"/>
    <n v="10572"/>
    <x v="852"/>
    <d v="2014-09-30T00:00:00"/>
    <x v="817"/>
    <n v="8"/>
    <x v="3"/>
    <n v="40"/>
    <s v="Boston Crab Meat"/>
    <n v="92"/>
    <n v="71"/>
    <n v="6532"/>
    <n v="0.05"/>
    <n v="6205.4"/>
    <n v="136.5188"/>
    <n v="326.60000000000036"/>
  </r>
  <r>
    <s v="FRANR"/>
    <s v="France restauration"/>
    <x v="50"/>
    <x v="1"/>
    <n v="3"/>
    <x v="6"/>
    <n v="10860"/>
    <x v="852"/>
    <d v="2014-09-23T00:00:00"/>
    <x v="807"/>
    <n v="7"/>
    <x v="5"/>
    <n v="51"/>
    <s v="Manjimup Dried Apples"/>
    <n v="265"/>
    <n v="16"/>
    <n v="4240"/>
    <n v="0.1"/>
    <n v="3816"/>
    <n v="26.712"/>
    <n v="424"/>
  </r>
  <r>
    <s v="ANATR"/>
    <s v="Ana Trujillo Emparedados y helados"/>
    <x v="4"/>
    <x v="3"/>
    <n v="5"/>
    <x v="1"/>
    <n v="10926"/>
    <x v="852"/>
    <d v="2014-09-29T00:00:00"/>
    <x v="807"/>
    <n v="3"/>
    <x v="1"/>
    <n v="19"/>
    <s v="Teatime Chocolate Biscuits"/>
    <n v="46"/>
    <n v="52"/>
    <n v="2392"/>
    <n v="0.1"/>
    <n v="2152.8000000000002"/>
    <n v="40.903200000000005"/>
    <n v="239.19999999999982"/>
  </r>
  <r>
    <s v="BSBEV"/>
    <s v="B's Beverages"/>
    <x v="2"/>
    <x v="2"/>
    <n v="3"/>
    <x v="6"/>
    <n v="10484"/>
    <x v="853"/>
    <d v="2014-09-27T00:00:00"/>
    <x v="811"/>
    <n v="3"/>
    <x v="1"/>
    <n v="21"/>
    <s v="Sir Rodney's Scones"/>
    <n v="40"/>
    <n v="71"/>
    <n v="2840"/>
    <n v="7.0000000000000007E-2"/>
    <n v="2641.2"/>
    <n v="76.594799999999992"/>
    <n v="198.80000000000018"/>
  </r>
  <r>
    <s v="REGGC"/>
    <s v="Reggiani Caseifici"/>
    <x v="41"/>
    <x v="19"/>
    <n v="7"/>
    <x v="0"/>
    <n v="10562"/>
    <x v="853"/>
    <d v="2014-09-22T00:00:00"/>
    <x v="797"/>
    <n v="3"/>
    <x v="1"/>
    <n v="62"/>
    <s v="Tarte au sucre"/>
    <n v="246.5"/>
    <n v="63"/>
    <n v="15529.5"/>
    <n v="-0.03"/>
    <n v="15995.385"/>
    <n v="303.91231499999998"/>
    <n v="-465.88500000000022"/>
  </r>
  <r>
    <s v="OTTIK"/>
    <s v="Exotic Products"/>
    <x v="20"/>
    <x v="8"/>
    <n v="3"/>
    <x v="6"/>
    <n v="10684"/>
    <x v="853"/>
    <d v="2014-09-30T00:00:00"/>
    <x v="813"/>
    <n v="4"/>
    <x v="6"/>
    <n v="60"/>
    <s v="Camembert Pierrot"/>
    <n v="170"/>
    <n v="85"/>
    <n v="14450"/>
    <n v="0.1"/>
    <n v="13005"/>
    <n v="182.07"/>
    <n v="1445"/>
  </r>
  <r>
    <s v="HUNGO"/>
    <s v="Hungry Owl All-Night Grocers"/>
    <x v="23"/>
    <x v="11"/>
    <n v="2"/>
    <x v="5"/>
    <n v="10736"/>
    <x v="853"/>
    <d v="2014-09-25T00:00:00"/>
    <x v="802"/>
    <n v="2"/>
    <x v="2"/>
    <n v="65"/>
    <s v="Louisiana Fiery Hot Pepper Sauce"/>
    <n v="105.25"/>
    <n v="18"/>
    <n v="1894.5"/>
    <n v="0"/>
    <n v="1894.5"/>
    <n v="13.2615"/>
    <n v="0"/>
  </r>
  <r>
    <s v="NORTS"/>
    <s v="North/South"/>
    <x v="2"/>
    <x v="2"/>
    <n v="1"/>
    <x v="2"/>
    <n v="10752"/>
    <x v="853"/>
    <d v="2014-09-28T00:00:00"/>
    <x v="817"/>
    <n v="1"/>
    <x v="0"/>
    <n v="1"/>
    <s v="Chai"/>
    <n v="90"/>
    <n v="81"/>
    <n v="7290"/>
    <n v="0.14000000000000001"/>
    <n v="6269.4"/>
    <n v="163.0044"/>
    <n v="1020.6000000000004"/>
  </r>
  <r>
    <s v="TRADH"/>
    <s v="Tradição Hipermercados"/>
    <x v="14"/>
    <x v="7"/>
    <n v="5"/>
    <x v="1"/>
    <n v="10606"/>
    <x v="854"/>
    <d v="2014-10-05T00:00:00"/>
    <x v="816"/>
    <n v="6"/>
    <x v="7"/>
    <n v="55"/>
    <s v="Pâté chinois"/>
    <n v="120"/>
    <n v="85"/>
    <n v="10200"/>
    <n v="0.08"/>
    <n v="9384"/>
    <n v="187.68"/>
    <n v="816"/>
  </r>
  <r>
    <s v="WELLI"/>
    <s v="Wellington Importadora"/>
    <x v="46"/>
    <x v="7"/>
    <n v="3"/>
    <x v="6"/>
    <n v="10644"/>
    <x v="854"/>
    <d v="2014-09-21T00:00:00"/>
    <x v="804"/>
    <n v="8"/>
    <x v="3"/>
    <n v="46"/>
    <s v="Spegesild"/>
    <n v="60"/>
    <n v="25"/>
    <n v="1500"/>
    <n v="0.09"/>
    <n v="1365"/>
    <n v="19.11"/>
    <n v="135"/>
  </r>
  <r>
    <s v="BOTTM"/>
    <s v="Bottom-Dollar Markets"/>
    <x v="17"/>
    <x v="10"/>
    <n v="3"/>
    <x v="6"/>
    <n v="10742"/>
    <x v="854"/>
    <d v="2014-09-21T00:00:00"/>
    <x v="799"/>
    <n v="4"/>
    <x v="6"/>
    <n v="60"/>
    <s v="Camembert Pierrot"/>
    <n v="170"/>
    <n v="64"/>
    <n v="10880"/>
    <n v="0.19"/>
    <n v="8812.8000000000011"/>
    <n v="308.44800000000004"/>
    <n v="2067.1999999999989"/>
  </r>
  <r>
    <s v="RICAR"/>
    <s v="Ricardo Adocicados"/>
    <x v="11"/>
    <x v="7"/>
    <n v="1"/>
    <x v="2"/>
    <n v="10563"/>
    <x v="855"/>
    <d v="2014-10-03T00:00:00"/>
    <x v="818"/>
    <n v="5"/>
    <x v="4"/>
    <n v="52"/>
    <s v="Filo Mix"/>
    <n v="35"/>
    <n v="34"/>
    <n v="1190"/>
    <n v="0.06"/>
    <n v="1118.5999999999999"/>
    <n v="19.016199999999998"/>
    <n v="71.400000000000091"/>
  </r>
  <r>
    <s v="FURIB"/>
    <s v="Furia Bacalhau e Frutos do Mar"/>
    <x v="7"/>
    <x v="6"/>
    <n v="7"/>
    <x v="0"/>
    <n v="10664"/>
    <x v="855"/>
    <d v="2014-09-23T00:00:00"/>
    <x v="806"/>
    <n v="5"/>
    <x v="4"/>
    <n v="56"/>
    <s v="Gnocchi di nonna Alice"/>
    <n v="190"/>
    <n v="96"/>
    <n v="18240"/>
    <n v="0.04"/>
    <n v="17510.399999999998"/>
    <n v="52.531199999999998"/>
    <n v="729.60000000000218"/>
  </r>
  <r>
    <s v="GOURL"/>
    <s v="Gourmet Lanchonetes"/>
    <x v="55"/>
    <x v="7"/>
    <n v="7"/>
    <x v="0"/>
    <n v="10709"/>
    <x v="855"/>
    <d v="2014-09-23T00:00:00"/>
    <x v="807"/>
    <n v="4"/>
    <x v="6"/>
    <n v="60"/>
    <s v="Camembert Pierrot"/>
    <n v="170"/>
    <n v="56"/>
    <n v="9520"/>
    <n v="0"/>
    <n v="9520"/>
    <n v="228.48"/>
    <n v="0"/>
  </r>
  <r>
    <s v="QUICK"/>
    <s v="Bensaïd SA"/>
    <x v="27"/>
    <x v="8"/>
    <n v="7"/>
    <x v="0"/>
    <n v="10788"/>
    <x v="855"/>
    <d v="2014-09-20T00:00:00"/>
    <x v="810"/>
    <n v="1"/>
    <x v="0"/>
    <n v="75"/>
    <s v="Rhönbräu Klosterbier"/>
    <n v="38.75"/>
    <n v="19"/>
    <n v="736.25"/>
    <n v="-0.02"/>
    <n v="750.97500000000002"/>
    <n v="23.280225000000002"/>
    <n v="-14.725000000000023"/>
  </r>
  <r>
    <s v="OTTIK"/>
    <s v="Exotic Products"/>
    <x v="20"/>
    <x v="8"/>
    <n v="5"/>
    <x v="1"/>
    <n v="10554"/>
    <x v="856"/>
    <d v="2014-09-21T00:00:00"/>
    <x v="799"/>
    <n v="5"/>
    <x v="4"/>
    <n v="23"/>
    <s v="Tunnbröd"/>
    <n v="45"/>
    <n v="49"/>
    <n v="2205"/>
    <n v="0.02"/>
    <n v="2160.9"/>
    <n v="23.7699"/>
    <n v="44.099999999999909"/>
  </r>
  <r>
    <s v="RATTC"/>
    <s v="Rattlesnake Canyon Grocery"/>
    <x v="9"/>
    <x v="0"/>
    <n v="2"/>
    <x v="5"/>
    <n v="10889"/>
    <x v="856"/>
    <d v="2014-10-01T00:00:00"/>
    <x v="819"/>
    <n v="1"/>
    <x v="0"/>
    <n v="38"/>
    <s v="Côte de Blaye"/>
    <n v="1317.5"/>
    <n v="27"/>
    <n v="35572.5"/>
    <n v="-0.02"/>
    <n v="36283.949999999997"/>
    <n v="1088.5184999999999"/>
    <n v="-711.44999999999709"/>
  </r>
  <r>
    <s v="RATTC"/>
    <s v="Rattlesnake Canyon Grocery"/>
    <x v="9"/>
    <x v="0"/>
    <n v="3"/>
    <x v="6"/>
    <n v="10479"/>
    <x v="857"/>
    <d v="2014-10-04T00:00:00"/>
    <x v="819"/>
    <n v="6"/>
    <x v="7"/>
    <n v="53"/>
    <s v="Perth Pasties"/>
    <n v="131"/>
    <n v="8"/>
    <n v="1048"/>
    <n v="-0.02"/>
    <n v="1068.96"/>
    <n v="14.965440000000001"/>
    <n v="-20.960000000000036"/>
  </r>
  <r>
    <s v="PICCO"/>
    <s v="Piccolo und mehr"/>
    <x v="16"/>
    <x v="9"/>
    <n v="8"/>
    <x v="8"/>
    <n v="10597"/>
    <x v="857"/>
    <d v="2014-10-10T00:00:00"/>
    <x v="820"/>
    <n v="2"/>
    <x v="2"/>
    <n v="65"/>
    <s v="Louisiana Fiery Hot Pepper Sauce"/>
    <n v="105.25"/>
    <n v="37"/>
    <n v="3894.25"/>
    <n v="0.12"/>
    <n v="3426.94"/>
    <n v="47.977160000000005"/>
    <n v="467.30999999999995"/>
  </r>
  <r>
    <s v="BONAP"/>
    <s v="Bon app'"/>
    <x v="1"/>
    <x v="1"/>
    <n v="1"/>
    <x v="2"/>
    <n v="10663"/>
    <x v="857"/>
    <d v="2014-09-28T00:00:00"/>
    <x v="811"/>
    <n v="5"/>
    <x v="4"/>
    <n v="42"/>
    <s v="Singaporean Hokkien Fried Mee"/>
    <n v="70"/>
    <n v="51"/>
    <n v="3570"/>
    <n v="0.19"/>
    <n v="2891.7000000000003"/>
    <n v="52.050600000000003"/>
    <n v="678.29999999999973"/>
  </r>
  <r>
    <s v="GREAL"/>
    <s v="Great Lakes Food Market"/>
    <x v="33"/>
    <x v="0"/>
    <n v="3"/>
    <x v="6"/>
    <n v="10681"/>
    <x v="857"/>
    <d v="2014-09-30T00:00:00"/>
    <x v="819"/>
    <n v="3"/>
    <x v="1"/>
    <n v="21"/>
    <s v="Sir Rodney's Scones"/>
    <n v="50"/>
    <n v="70"/>
    <n v="3500"/>
    <n v="0.03"/>
    <n v="3395"/>
    <n v="98.454999999999998"/>
    <n v="105"/>
  </r>
  <r>
    <s v="LAUGB"/>
    <s v="Laughing Bacchus Wine Cellars"/>
    <x v="19"/>
    <x v="10"/>
    <n v="1"/>
    <x v="2"/>
    <n v="10620"/>
    <x v="858"/>
    <d v="2014-09-26T00:00:00"/>
    <x v="806"/>
    <n v="1"/>
    <x v="0"/>
    <n v="24"/>
    <s v="Guaraná Fantástica"/>
    <n v="22.5"/>
    <n v="7"/>
    <n v="157.5"/>
    <n v="0.01"/>
    <n v="155.92500000000001"/>
    <n v="0.15592500000000001"/>
    <n v="1.5749999999999886"/>
  </r>
  <r>
    <s v="WANDK"/>
    <s v="Spécialités du Maroc"/>
    <x v="20"/>
    <x v="8"/>
    <n v="5"/>
    <x v="1"/>
    <n v="10640"/>
    <x v="858"/>
    <d v="2014-10-02T00:00:00"/>
    <x v="821"/>
    <n v="4"/>
    <x v="6"/>
    <n v="69"/>
    <s v="Gudbrandsdalsost"/>
    <n v="180"/>
    <n v="89"/>
    <n v="16020"/>
    <n v="0"/>
    <n v="16020"/>
    <n v="112.14"/>
    <n v="0"/>
  </r>
  <r>
    <s v="SAVEA"/>
    <s v="Save-a-lot Markets"/>
    <x v="25"/>
    <x v="0"/>
    <n v="8"/>
    <x v="8"/>
    <n v="10678"/>
    <x v="858"/>
    <d v="2014-09-28T00:00:00"/>
    <x v="811"/>
    <n v="6"/>
    <x v="7"/>
    <n v="54"/>
    <s v="Tourtière"/>
    <n v="37.25"/>
    <n v="40"/>
    <n v="1490"/>
    <n v="0.1"/>
    <n v="1341"/>
    <n v="6.7050000000000001"/>
    <n v="149"/>
  </r>
  <r>
    <s v="FRANK"/>
    <s v="Messaoui Père &amp; Fils"/>
    <x v="15"/>
    <x v="8"/>
    <n v="5"/>
    <x v="1"/>
    <n v="10670"/>
    <x v="859"/>
    <d v="2014-09-24T00:00:00"/>
    <x v="810"/>
    <n v="5"/>
    <x v="4"/>
    <n v="23"/>
    <s v="Tunnbröd"/>
    <n v="45"/>
    <n v="15"/>
    <n v="675"/>
    <n v="0.03"/>
    <n v="654.75"/>
    <n v="4.5832499999999996"/>
    <n v="20.25"/>
  </r>
  <r>
    <s v="WARTH"/>
    <s v="Wartian Herkku"/>
    <x v="32"/>
    <x v="16"/>
    <n v="2"/>
    <x v="5"/>
    <n v="10750"/>
    <x v="859"/>
    <d v="2014-10-01T00:00:00"/>
    <x v="811"/>
    <n v="7"/>
    <x v="5"/>
    <n v="14"/>
    <s v="Tofu"/>
    <n v="116.25"/>
    <n v="57"/>
    <n v="6626.25"/>
    <n v="-0.02"/>
    <n v="6758.7750000000005"/>
    <n v="94.62285"/>
    <n v="-132.52500000000055"/>
  </r>
  <r>
    <s v="QUICK"/>
    <s v="Bensaïd SA"/>
    <x v="27"/>
    <x v="8"/>
    <n v="1"/>
    <x v="2"/>
    <n v="10515"/>
    <x v="860"/>
    <d v="2014-09-25T00:00:00"/>
    <x v="811"/>
    <n v="4"/>
    <x v="6"/>
    <n v="60"/>
    <s v="Camembert Pierrot"/>
    <n v="170"/>
    <n v="88"/>
    <n v="14960"/>
    <n v="0.04"/>
    <n v="14361.6"/>
    <n v="14.361600000000001"/>
    <n v="598.39999999999964"/>
  </r>
  <r>
    <s v="PICCO"/>
    <s v="Piccolo und mehr"/>
    <x v="16"/>
    <x v="9"/>
    <n v="3"/>
    <x v="6"/>
    <n v="10530"/>
    <x v="860"/>
    <d v="2014-10-06T00:00:00"/>
    <x v="818"/>
    <n v="6"/>
    <x v="7"/>
    <n v="17"/>
    <s v="Alice Mutton"/>
    <n v="195"/>
    <n v="94"/>
    <n v="18330"/>
    <n v="0.01"/>
    <n v="18146.7"/>
    <n v="54.440100000000008"/>
    <n v="183.29999999999927"/>
  </r>
  <r>
    <s v="RATTC"/>
    <s v="Rattlesnake Canyon Grocery"/>
    <x v="9"/>
    <x v="0"/>
    <n v="5"/>
    <x v="1"/>
    <n v="10564"/>
    <x v="860"/>
    <d v="2014-09-25T00:00:00"/>
    <x v="802"/>
    <n v="4"/>
    <x v="6"/>
    <n v="31"/>
    <s v="Gorgonzola Telino"/>
    <n v="62.5"/>
    <n v="69"/>
    <n v="4312.5"/>
    <n v="0.02"/>
    <n v="4226.25"/>
    <n v="46.488750000000003"/>
    <n v="86.25"/>
  </r>
  <r>
    <s v="WELLI"/>
    <s v="Wellington Importadora"/>
    <x v="46"/>
    <x v="7"/>
    <n v="8"/>
    <x v="8"/>
    <n v="10585"/>
    <x v="860"/>
    <d v="2014-10-07T00:00:00"/>
    <x v="822"/>
    <n v="3"/>
    <x v="1"/>
    <n v="47"/>
    <s v="Zaanse koeken"/>
    <n v="47.5"/>
    <n v="97"/>
    <n v="4607.5"/>
    <n v="0.12"/>
    <n v="4054.6"/>
    <n v="56.764400000000002"/>
    <n v="552.90000000000009"/>
  </r>
  <r>
    <s v="GREAL"/>
    <s v="Great Lakes Food Market"/>
    <x v="33"/>
    <x v="0"/>
    <n v="5"/>
    <x v="1"/>
    <n v="10617"/>
    <x v="860"/>
    <d v="2014-10-01T00:00:00"/>
    <x v="821"/>
    <n v="4"/>
    <x v="6"/>
    <n v="59"/>
    <s v="Raclette Courdavault"/>
    <n v="275"/>
    <n v="81"/>
    <n v="22275"/>
    <n v="0.01"/>
    <n v="22052.25"/>
    <n v="330.78375"/>
    <n v="222.75"/>
  </r>
  <r>
    <s v="BERGS"/>
    <s v="Berglunds snabbköp"/>
    <x v="31"/>
    <x v="15"/>
    <n v="7"/>
    <x v="0"/>
    <n v="10733"/>
    <x v="860"/>
    <d v="2014-10-08T00:00:00"/>
    <x v="819"/>
    <n v="7"/>
    <x v="5"/>
    <n v="14"/>
    <s v="Tofu"/>
    <n v="116.25"/>
    <n v="2"/>
    <n v="232.5"/>
    <n v="-0.01"/>
    <n v="234.82499999999999"/>
    <n v="1.6437749999999998"/>
    <n v="-2.3249999999999886"/>
  </r>
  <r>
    <s v="KOENE"/>
    <s v="Belaid SAS"/>
    <x v="15"/>
    <x v="8"/>
    <n v="3"/>
    <x v="6"/>
    <n v="10817"/>
    <x v="860"/>
    <d v="2014-10-04T00:00:00"/>
    <x v="812"/>
    <n v="8"/>
    <x v="3"/>
    <n v="40"/>
    <s v="Boston Crab Meat"/>
    <n v="92"/>
    <n v="46"/>
    <n v="4232"/>
    <n v="0"/>
    <n v="4232"/>
    <n v="139.65600000000001"/>
    <n v="0"/>
  </r>
  <r>
    <s v="BERGS"/>
    <s v="Berglunds snabbköp"/>
    <x v="31"/>
    <x v="15"/>
    <n v="2"/>
    <x v="5"/>
    <n v="10837"/>
    <x v="860"/>
    <d v="2014-09-28T00:00:00"/>
    <x v="817"/>
    <n v="8"/>
    <x v="3"/>
    <n v="40"/>
    <s v="Boston Crab Meat"/>
    <n v="92"/>
    <n v="59"/>
    <n v="5428"/>
    <n v="0.17"/>
    <n v="4505.24"/>
    <n v="126.14672"/>
    <n v="922.76000000000022"/>
  </r>
  <r>
    <s v="FOLKO"/>
    <s v="Folk och fä HB"/>
    <x v="35"/>
    <x v="15"/>
    <n v="1"/>
    <x v="2"/>
    <n v="10561"/>
    <x v="861"/>
    <d v="2014-10-12T00:00:00"/>
    <x v="823"/>
    <n v="2"/>
    <x v="2"/>
    <n v="44"/>
    <s v="Gula Malacca"/>
    <n v="97.25"/>
    <n v="100"/>
    <n v="9725"/>
    <n v="0"/>
    <n v="9725"/>
    <n v="272.3"/>
    <n v="0"/>
  </r>
  <r>
    <s v="BERGS"/>
    <s v="Berglunds snabbköp"/>
    <x v="31"/>
    <x v="15"/>
    <n v="7"/>
    <x v="0"/>
    <n v="10626"/>
    <x v="861"/>
    <d v="2014-10-14T00:00:00"/>
    <x v="824"/>
    <n v="6"/>
    <x v="7"/>
    <n v="53"/>
    <s v="Perth Pasties"/>
    <n v="164"/>
    <n v="69"/>
    <n v="11316"/>
    <n v="7.0000000000000007E-2"/>
    <n v="10523.88"/>
    <n v="326.24027999999998"/>
    <n v="792.1200000000008"/>
  </r>
  <r>
    <s v="LACOR"/>
    <s v="La corne d'abondance"/>
    <x v="62"/>
    <x v="1"/>
    <n v="1"/>
    <x v="2"/>
    <n v="10858"/>
    <x v="861"/>
    <d v="2014-10-14T00:00:00"/>
    <x v="823"/>
    <n v="7"/>
    <x v="5"/>
    <n v="7"/>
    <s v="Uncle Bob's Organic Dried Pears"/>
    <n v="150"/>
    <n v="77"/>
    <n v="11550"/>
    <n v="0.05"/>
    <n v="10972.5"/>
    <n v="362.09249999999997"/>
    <n v="577.5"/>
  </r>
  <r>
    <s v="AROUT"/>
    <s v="Around the Horn"/>
    <x v="2"/>
    <x v="2"/>
    <n v="5"/>
    <x v="1"/>
    <n v="10741"/>
    <x v="862"/>
    <d v="2014-10-14T00:00:00"/>
    <x v="824"/>
    <n v="1"/>
    <x v="0"/>
    <n v="2"/>
    <s v="Chang"/>
    <n v="95"/>
    <n v="7"/>
    <n v="665"/>
    <n v="0"/>
    <n v="665"/>
    <n v="11.305"/>
    <n v="0"/>
  </r>
  <r>
    <s v="WHITC"/>
    <s v="White Clover Markets"/>
    <x v="0"/>
    <x v="0"/>
    <n v="7"/>
    <x v="0"/>
    <n v="10469"/>
    <x v="863"/>
    <d v="2014-10-02T00:00:00"/>
    <x v="812"/>
    <n v="1"/>
    <x v="0"/>
    <n v="2"/>
    <s v="Chang"/>
    <n v="76"/>
    <n v="33"/>
    <n v="2508"/>
    <n v="0.02"/>
    <n v="2457.84"/>
    <n v="4.91568"/>
    <n v="50.159999999999854"/>
  </r>
  <r>
    <s v="MAISD"/>
    <s v="Maison Dewey"/>
    <x v="34"/>
    <x v="4"/>
    <n v="9"/>
    <x v="4"/>
    <n v="10529"/>
    <x v="863"/>
    <d v="2014-10-11T00:00:00"/>
    <x v="825"/>
    <n v="3"/>
    <x v="1"/>
    <n v="68"/>
    <s v="Scottish Longbreads"/>
    <n v="62.5"/>
    <n v="39"/>
    <n v="2437.5"/>
    <n v="0.18"/>
    <n v="1998.7500000000002"/>
    <n v="9.9937500000000021"/>
    <n v="438.74999999999977"/>
  </r>
  <r>
    <s v="QUICK"/>
    <s v="Bensaïd SA"/>
    <x v="27"/>
    <x v="8"/>
    <n v="1"/>
    <x v="2"/>
    <n v="10691"/>
    <x v="863"/>
    <d v="2014-10-12T00:00:00"/>
    <x v="826"/>
    <n v="3"/>
    <x v="1"/>
    <n v="62"/>
    <s v="Tarte au sucre"/>
    <n v="246.5"/>
    <n v="79"/>
    <n v="19473.5"/>
    <n v="0.17"/>
    <n v="16163.004999999999"/>
    <n v="533.37916499999994"/>
    <n v="3310.4950000000008"/>
  </r>
  <r>
    <s v="TORTU"/>
    <s v="Tortuga Restaurante"/>
    <x v="4"/>
    <x v="3"/>
    <n v="7"/>
    <x v="0"/>
    <n v="10842"/>
    <x v="863"/>
    <d v="2014-10-03T00:00:00"/>
    <x v="814"/>
    <n v="4"/>
    <x v="6"/>
    <n v="11"/>
    <s v="Queso Cabrales"/>
    <n v="105"/>
    <n v="64"/>
    <n v="6720"/>
    <n v="0.08"/>
    <n v="6182.4000000000005"/>
    <n v="216.38400000000004"/>
    <n v="537.59999999999945"/>
  </r>
  <r>
    <s v="ISLAT"/>
    <s v="Island Trading"/>
    <x v="3"/>
    <x v="2"/>
    <n v="5"/>
    <x v="1"/>
    <n v="10674"/>
    <x v="864"/>
    <d v="2014-09-30T00:00:00"/>
    <x v="819"/>
    <n v="5"/>
    <x v="4"/>
    <n v="23"/>
    <s v="Tunnbröd"/>
    <n v="45"/>
    <n v="3"/>
    <n v="135"/>
    <n v="0.14000000000000001"/>
    <n v="116.1"/>
    <n v="1.8575999999999999"/>
    <n v="18.900000000000006"/>
  </r>
  <r>
    <s v="HUNGO"/>
    <s v="Hungry Owl All-Night Grocers"/>
    <x v="23"/>
    <x v="11"/>
    <n v="3"/>
    <x v="6"/>
    <n v="10712"/>
    <x v="864"/>
    <d v="2014-10-11T00:00:00"/>
    <x v="820"/>
    <n v="5"/>
    <x v="4"/>
    <n v="56"/>
    <s v="Gnocchi di nonna Alice"/>
    <n v="190"/>
    <n v="54"/>
    <n v="10260"/>
    <n v="0.01"/>
    <n v="10157.4"/>
    <n v="325.03679999999997"/>
    <n v="102.60000000000036"/>
  </r>
  <r>
    <s v="ANTON"/>
    <s v="Antonio Moreno Taquería"/>
    <x v="4"/>
    <x v="3"/>
    <n v="3"/>
    <x v="6"/>
    <n v="10856"/>
    <x v="864"/>
    <d v="2014-09-30T00:00:00"/>
    <x v="827"/>
    <n v="5"/>
    <x v="4"/>
    <n v="42"/>
    <s v="Singaporean Hokkien Fried Mee"/>
    <n v="70"/>
    <n v="64"/>
    <n v="4480"/>
    <n v="-0.02"/>
    <n v="4569.6000000000004"/>
    <n v="159.93600000000001"/>
    <n v="-89.600000000000364"/>
  </r>
  <r>
    <s v="GODOS"/>
    <s v="Godos Cocina Típica"/>
    <x v="38"/>
    <x v="17"/>
    <n v="7"/>
    <x v="0"/>
    <n v="10888"/>
    <x v="864"/>
    <d v="2014-10-03T00:00:00"/>
    <x v="814"/>
    <n v="3"/>
    <x v="1"/>
    <n v="68"/>
    <s v="Scottish Longbreads"/>
    <n v="62.5"/>
    <n v="78"/>
    <n v="4875"/>
    <n v="0.18"/>
    <n v="3997.5000000000005"/>
    <n v="99.937500000000014"/>
    <n v="877.49999999999955"/>
  </r>
  <r>
    <s v="BLAUS"/>
    <s v="Les Douceurs du Maghreb"/>
    <x v="22"/>
    <x v="8"/>
    <n v="5"/>
    <x v="1"/>
    <n v="10509"/>
    <x v="865"/>
    <d v="2014-10-11T00:00:00"/>
    <x v="824"/>
    <n v="7"/>
    <x v="5"/>
    <n v="28"/>
    <s v="Rössle Sauerkraut"/>
    <n v="228"/>
    <n v="86"/>
    <n v="19608"/>
    <n v="0.01"/>
    <n v="19411.919999999998"/>
    <n v="213.53111999999999"/>
    <n v="196.08000000000175"/>
  </r>
  <r>
    <s v="BLAUS"/>
    <s v="Les Douceurs du Maghreb"/>
    <x v="22"/>
    <x v="8"/>
    <n v="3"/>
    <x v="6"/>
    <n v="10582"/>
    <x v="865"/>
    <d v="2014-10-09T00:00:00"/>
    <x v="820"/>
    <n v="5"/>
    <x v="4"/>
    <n v="57"/>
    <s v="Ravioli Angelo"/>
    <n v="97.5"/>
    <n v="83"/>
    <n v="8092.5"/>
    <n v="0.03"/>
    <n v="7849.7249999999995"/>
    <n v="188.39339999999999"/>
    <n v="242.77500000000055"/>
  </r>
  <r>
    <s v="REGGC"/>
    <s v="Reggiani Caseifici"/>
    <x v="41"/>
    <x v="19"/>
    <n v="1"/>
    <x v="2"/>
    <n v="10727"/>
    <x v="865"/>
    <d v="2014-10-11T00:00:00"/>
    <x v="828"/>
    <n v="4"/>
    <x v="6"/>
    <n v="59"/>
    <s v="Raclette Courdavault"/>
    <n v="275"/>
    <n v="29"/>
    <n v="7975"/>
    <n v="7.0000000000000007E-2"/>
    <n v="7416.7499999999991"/>
    <n v="0"/>
    <n v="558.25000000000091"/>
  </r>
  <r>
    <s v="HILAA"/>
    <s v="HILARIÓN-Abastos"/>
    <x v="6"/>
    <x v="5"/>
    <n v="7"/>
    <x v="0"/>
    <n v="10486"/>
    <x v="866"/>
    <d v="2014-10-14T00:00:00"/>
    <x v="829"/>
    <n v="7"/>
    <x v="5"/>
    <n v="51"/>
    <s v="Manjimup Dried Apples"/>
    <n v="212"/>
    <n v="65"/>
    <n v="13780"/>
    <n v="0.18"/>
    <n v="11299.6"/>
    <n v="158.1944"/>
    <n v="2480.3999999999996"/>
  </r>
  <r>
    <s v="WARTH"/>
    <s v="Wartian Herkku"/>
    <x v="32"/>
    <x v="16"/>
    <n v="1"/>
    <x v="2"/>
    <n v="10553"/>
    <x v="866"/>
    <d v="2014-10-13T00:00:00"/>
    <x v="820"/>
    <n v="3"/>
    <x v="1"/>
    <n v="16"/>
    <s v="Pavlova"/>
    <n v="87.25"/>
    <n v="66"/>
    <n v="5758.5"/>
    <n v="0.06"/>
    <n v="5412.99"/>
    <n v="27.064949999999996"/>
    <n v="345.51000000000022"/>
  </r>
  <r>
    <s v="LEHMS"/>
    <s v="El Khartouri SA"/>
    <x v="20"/>
    <x v="8"/>
    <n v="3"/>
    <x v="6"/>
    <n v="10592"/>
    <x v="866"/>
    <d v="2014-10-05T00:00:00"/>
    <x v="819"/>
    <n v="3"/>
    <x v="1"/>
    <n v="26"/>
    <s v="Gumbär Gummibärchen"/>
    <n v="156.15"/>
    <n v="50"/>
    <n v="7807.5"/>
    <n v="0.04"/>
    <n v="7495.2"/>
    <n v="232.35119999999998"/>
    <n v="312.30000000000018"/>
  </r>
  <r>
    <s v="LILAS"/>
    <s v="LILA-Supermercado"/>
    <x v="21"/>
    <x v="5"/>
    <n v="5"/>
    <x v="1"/>
    <n v="10499"/>
    <x v="867"/>
    <d v="2014-10-12T00:00:00"/>
    <x v="816"/>
    <n v="3"/>
    <x v="1"/>
    <n v="49"/>
    <s v="Maxilaku"/>
    <n v="100"/>
    <n v="93"/>
    <n v="9300"/>
    <n v="0.03"/>
    <n v="9021"/>
    <n v="153.357"/>
    <n v="279"/>
  </r>
  <r>
    <s v="SAVEA"/>
    <s v="Save-a-lot Markets"/>
    <x v="25"/>
    <x v="0"/>
    <n v="9"/>
    <x v="4"/>
    <n v="10607"/>
    <x v="867"/>
    <d v="2014-10-03T00:00:00"/>
    <x v="818"/>
    <n v="4"/>
    <x v="6"/>
    <n v="33"/>
    <s v="Geitost"/>
    <n v="12.5"/>
    <n v="50"/>
    <n v="625"/>
    <n v="-0.02"/>
    <n v="637.5"/>
    <n v="20.399999999999999"/>
    <n v="-12.5"/>
  </r>
  <r>
    <s v="BERGS"/>
    <s v="Berglunds snabbköp"/>
    <x v="31"/>
    <x v="15"/>
    <n v="9"/>
    <x v="4"/>
    <n v="10654"/>
    <x v="867"/>
    <d v="2014-10-21T00:00:00"/>
    <x v="830"/>
    <n v="1"/>
    <x v="0"/>
    <n v="39"/>
    <s v="Chartreuse verte"/>
    <n v="90"/>
    <n v="62"/>
    <n v="5580"/>
    <n v="-0.01"/>
    <n v="5635.8"/>
    <n v="101.4444"/>
    <n v="-55.800000000000182"/>
  </r>
  <r>
    <s v="LILAS"/>
    <s v="LILA-Supermercado"/>
    <x v="21"/>
    <x v="5"/>
    <n v="9"/>
    <x v="4"/>
    <n v="10823"/>
    <x v="867"/>
    <d v="2014-10-10T00:00:00"/>
    <x v="822"/>
    <n v="4"/>
    <x v="6"/>
    <n v="59"/>
    <s v="Raclette Courdavault"/>
    <n v="275"/>
    <n v="59"/>
    <n v="16225"/>
    <n v="0"/>
    <n v="16225"/>
    <n v="567.875"/>
    <n v="0"/>
  </r>
  <r>
    <s v="HUNGO"/>
    <s v="Hungry Owl All-Night Grocers"/>
    <x v="23"/>
    <x v="11"/>
    <n v="3"/>
    <x v="6"/>
    <n v="10897"/>
    <x v="867"/>
    <d v="2014-10-05T00:00:00"/>
    <x v="819"/>
    <n v="8"/>
    <x v="3"/>
    <n v="30"/>
    <s v="Nord-Ost Matjeshering"/>
    <n v="129.44999999999999"/>
    <n v="50"/>
    <n v="6472.4999999999991"/>
    <n v="0.18"/>
    <n v="5307.45"/>
    <n v="42.459600000000002"/>
    <n v="1165.0499999999993"/>
  </r>
  <r>
    <s v="VAFFE"/>
    <s v="Vaffeljernet"/>
    <x v="47"/>
    <x v="18"/>
    <n v="7"/>
    <x v="0"/>
    <n v="10921"/>
    <x v="867"/>
    <d v="2014-10-20T00:00:00"/>
    <x v="823"/>
    <n v="1"/>
    <x v="0"/>
    <n v="35"/>
    <s v="Steeleye Stout"/>
    <n v="90"/>
    <n v="76"/>
    <n v="6840"/>
    <n v="0.02"/>
    <n v="6703.2"/>
    <n v="46.922400000000003"/>
    <n v="136.80000000000018"/>
  </r>
  <r>
    <s v="QUICK"/>
    <s v="Bensaïd SA"/>
    <x v="27"/>
    <x v="8"/>
    <n v="8"/>
    <x v="8"/>
    <n v="10527"/>
    <x v="868"/>
    <d v="2014-10-14T00:00:00"/>
    <x v="825"/>
    <n v="8"/>
    <x v="3"/>
    <n v="36"/>
    <s v="Inlagd Sill"/>
    <n v="95"/>
    <n v="61"/>
    <n v="5795"/>
    <n v="0.1"/>
    <n v="5215.5"/>
    <n v="41.723999999999997"/>
    <n v="579.5"/>
  </r>
  <r>
    <s v="LILAS"/>
    <s v="LILA-Supermercado"/>
    <x v="21"/>
    <x v="5"/>
    <n v="4"/>
    <x v="3"/>
    <n v="10543"/>
    <x v="868"/>
    <d v="2014-10-05T00:00:00"/>
    <x v="831"/>
    <n v="5"/>
    <x v="4"/>
    <n v="23"/>
    <s v="Tunnbröd"/>
    <n v="45"/>
    <n v="23"/>
    <n v="1035"/>
    <n v="0.08"/>
    <n v="952.2"/>
    <n v="20.948400000000003"/>
    <n v="82.799999999999955"/>
  </r>
  <r>
    <s v="RICSU"/>
    <s v="Richter Supermarkt"/>
    <x v="36"/>
    <x v="12"/>
    <n v="5"/>
    <x v="1"/>
    <n v="10931"/>
    <x v="868"/>
    <d v="2014-10-17T00:00:00"/>
    <x v="832"/>
    <n v="5"/>
    <x v="4"/>
    <n v="57"/>
    <s v="Ravioli Angelo"/>
    <n v="97.5"/>
    <n v="16"/>
    <n v="1560"/>
    <n v="7.0000000000000007E-2"/>
    <n v="1450.8"/>
    <n v="36.270000000000003"/>
    <n v="109.20000000000005"/>
  </r>
  <r>
    <s v="BLONP"/>
    <s v="Blondel père et fils"/>
    <x v="40"/>
    <x v="1"/>
    <n v="6"/>
    <x v="7"/>
    <n v="10826"/>
    <x v="869"/>
    <d v="2014-10-20T00:00:00"/>
    <x v="833"/>
    <n v="4"/>
    <x v="6"/>
    <n v="31"/>
    <s v="Gorgonzola Telino"/>
    <n v="62.5"/>
    <n v="27"/>
    <n v="1687.5"/>
    <n v="0.06"/>
    <n v="1586.25"/>
    <n v="53.932499999999997"/>
    <n v="101.25"/>
  </r>
  <r>
    <s v="SEVES"/>
    <s v="Seven Seas Imports"/>
    <x v="2"/>
    <x v="2"/>
    <n v="9"/>
    <x v="4"/>
    <n v="10869"/>
    <x v="869"/>
    <d v="2014-10-21T00:00:00"/>
    <x v="830"/>
    <n v="4"/>
    <x v="6"/>
    <n v="11"/>
    <s v="Queso Cabrales"/>
    <n v="105"/>
    <n v="13"/>
    <n v="1365"/>
    <n v="0.12"/>
    <n v="1201.2"/>
    <n v="32.432400000000001"/>
    <n v="163.79999999999995"/>
  </r>
  <r>
    <s v="SAVEA"/>
    <s v="Save-a-lot Markets"/>
    <x v="25"/>
    <x v="0"/>
    <n v="8"/>
    <x v="8"/>
    <n v="10678"/>
    <x v="870"/>
    <d v="2014-10-05T00:00:00"/>
    <x v="814"/>
    <n v="8"/>
    <x v="3"/>
    <n v="41"/>
    <s v="Jack's New England Clam Chowder"/>
    <n v="48.25"/>
    <n v="19"/>
    <n v="916.75"/>
    <n v="0"/>
    <n v="916.75"/>
    <n v="17.41825"/>
    <n v="0"/>
  </r>
  <r>
    <s v="SAVEA"/>
    <s v="Save-a-lot Markets"/>
    <x v="25"/>
    <x v="0"/>
    <n v="4"/>
    <x v="3"/>
    <n v="10722"/>
    <x v="870"/>
    <d v="2014-10-21T00:00:00"/>
    <x v="832"/>
    <n v="1"/>
    <x v="0"/>
    <n v="75"/>
    <s v="Rhönbräu Klosterbier"/>
    <n v="38.75"/>
    <n v="43"/>
    <n v="1666.25"/>
    <n v="-0.01"/>
    <n v="1682.9124999999999"/>
    <n v="8.4145625000000006"/>
    <n v="-16.662499999999909"/>
  </r>
  <r>
    <s v="ERNSH"/>
    <s v="Ernst Handel"/>
    <x v="26"/>
    <x v="9"/>
    <n v="7"/>
    <x v="0"/>
    <n v="10776"/>
    <x v="870"/>
    <d v="2014-10-14T00:00:00"/>
    <x v="828"/>
    <n v="5"/>
    <x v="4"/>
    <n v="42"/>
    <s v="Singaporean Hokkien Fried Mee"/>
    <n v="70"/>
    <n v="1"/>
    <n v="70"/>
    <n v="0.15"/>
    <n v="59.5"/>
    <n v="1.2495000000000001"/>
    <n v="10.5"/>
  </r>
  <r>
    <s v="BERGS"/>
    <s v="Berglunds snabbköp"/>
    <x v="31"/>
    <x v="15"/>
    <n v="3"/>
    <x v="6"/>
    <n v="10778"/>
    <x v="870"/>
    <d v="2014-10-22T00:00:00"/>
    <x v="830"/>
    <n v="8"/>
    <x v="3"/>
    <n v="41"/>
    <s v="Jack's New England Clam Chowder"/>
    <n v="48.25"/>
    <n v="29"/>
    <n v="1399.25"/>
    <n v="0.06"/>
    <n v="1315.2949999999998"/>
    <n v="6.5764749999999994"/>
    <n v="83.955000000000155"/>
  </r>
  <r>
    <s v="SEVES"/>
    <s v="Seven Seas Imports"/>
    <x v="2"/>
    <x v="2"/>
    <n v="7"/>
    <x v="0"/>
    <n v="10800"/>
    <x v="870"/>
    <d v="2014-10-22T00:00:00"/>
    <x v="834"/>
    <n v="7"/>
    <x v="5"/>
    <n v="51"/>
    <s v="Manjimup Dried Apples"/>
    <n v="265"/>
    <n v="27"/>
    <n v="7155"/>
    <n v="-0.01"/>
    <n v="7226.55"/>
    <n v="43.359300000000005"/>
    <n v="-71.550000000000182"/>
  </r>
  <r>
    <s v="ISLAT"/>
    <s v="Island Trading"/>
    <x v="3"/>
    <x v="2"/>
    <n v="2"/>
    <x v="5"/>
    <n v="10829"/>
    <x v="870"/>
    <d v="2014-10-19T00:00:00"/>
    <x v="832"/>
    <n v="2"/>
    <x v="2"/>
    <n v="8"/>
    <s v="Northwoods Cranberry Sauce"/>
    <n v="200"/>
    <n v="87"/>
    <n v="17400"/>
    <n v="0.02"/>
    <n v="17052"/>
    <n v="358.09199999999998"/>
    <n v="348"/>
  </r>
  <r>
    <s v="BERGS"/>
    <s v="Berglunds snabbköp"/>
    <x v="31"/>
    <x v="15"/>
    <n v="5"/>
    <x v="1"/>
    <n v="10875"/>
    <x v="870"/>
    <d v="2014-10-21T00:00:00"/>
    <x v="835"/>
    <n v="3"/>
    <x v="1"/>
    <n v="49"/>
    <s v="Maxilaku"/>
    <n v="100"/>
    <n v="36"/>
    <n v="3600"/>
    <n v="0.1"/>
    <n v="3240"/>
    <n v="48.6"/>
    <n v="360"/>
  </r>
  <r>
    <s v="WHITC"/>
    <s v="White Clover Markets"/>
    <x v="0"/>
    <x v="0"/>
    <n v="5"/>
    <x v="1"/>
    <n v="10504"/>
    <x v="871"/>
    <d v="2014-10-06T00:00:00"/>
    <x v="824"/>
    <n v="1"/>
    <x v="0"/>
    <n v="2"/>
    <s v="Chang"/>
    <n v="95"/>
    <n v="92"/>
    <n v="8740"/>
    <n v="0.09"/>
    <n v="7953.4000000000005"/>
    <n v="174.97480000000002"/>
    <n v="786.59999999999945"/>
  </r>
  <r>
    <s v="RATTC"/>
    <s v="Rattlesnake Canyon Grocery"/>
    <x v="9"/>
    <x v="0"/>
    <n v="7"/>
    <x v="0"/>
    <n v="10598"/>
    <x v="871"/>
    <d v="2014-10-20T00:00:00"/>
    <x v="833"/>
    <n v="4"/>
    <x v="6"/>
    <n v="71"/>
    <s v="Fløtemysost"/>
    <n v="107.5"/>
    <n v="99"/>
    <n v="10642.5"/>
    <n v="0.06"/>
    <n v="10003.949999999999"/>
    <n v="20.007899999999999"/>
    <n v="638.55000000000109"/>
  </r>
  <r>
    <s v="KOENE"/>
    <s v="Belaid SAS"/>
    <x v="15"/>
    <x v="8"/>
    <n v="2"/>
    <x v="5"/>
    <n v="10893"/>
    <x v="871"/>
    <d v="2014-10-11T00:00:00"/>
    <x v="824"/>
    <n v="6"/>
    <x v="7"/>
    <n v="29"/>
    <s v="Thüringer Rostbratwurst"/>
    <n v="618.95000000000005"/>
    <n v="32"/>
    <n v="19806.400000000001"/>
    <n v="0.11"/>
    <n v="17627.696"/>
    <n v="423.06470400000001"/>
    <n v="2178.7040000000015"/>
  </r>
  <r>
    <s v="HILAA"/>
    <s v="HILARIÓN-Abastos"/>
    <x v="6"/>
    <x v="5"/>
    <n v="1"/>
    <x v="2"/>
    <n v="10552"/>
    <x v="872"/>
    <d v="2014-10-17T00:00:00"/>
    <x v="829"/>
    <n v="4"/>
    <x v="6"/>
    <n v="69"/>
    <s v="Gudbrandsdalsost"/>
    <n v="180"/>
    <n v="94"/>
    <n v="16920"/>
    <n v="-0.02"/>
    <n v="17258.400000000001"/>
    <n v="172.584"/>
    <n v="-338.40000000000146"/>
  </r>
  <r>
    <s v="CACTU"/>
    <s v="Cactus Comidas para llevar"/>
    <x v="30"/>
    <x v="14"/>
    <n v="1"/>
    <x v="2"/>
    <n v="10819"/>
    <x v="872"/>
    <d v="2014-10-21T00:00:00"/>
    <x v="835"/>
    <n v="1"/>
    <x v="0"/>
    <n v="43"/>
    <s v="Ipoh Coffee"/>
    <n v="230"/>
    <n v="67"/>
    <n v="15410"/>
    <n v="0.1"/>
    <n v="13869"/>
    <n v="291.24900000000002"/>
    <n v="1541"/>
  </r>
  <r>
    <s v="ERNSH"/>
    <s v="Ernst Handel"/>
    <x v="26"/>
    <x v="9"/>
    <n v="3"/>
    <x v="6"/>
    <n v="10514"/>
    <x v="873"/>
    <d v="2014-10-23T00:00:00"/>
    <x v="836"/>
    <n v="2"/>
    <x v="2"/>
    <n v="65"/>
    <s v="Louisiana Fiery Hot Pepper Sauce"/>
    <n v="105.25"/>
    <n v="69"/>
    <n v="7262.25"/>
    <n v="0.11"/>
    <n v="6463.4025000000001"/>
    <n v="187.43867250000002"/>
    <n v="798.84749999999985"/>
  </r>
  <r>
    <s v="ERNSH"/>
    <s v="Ernst Handel"/>
    <x v="26"/>
    <x v="9"/>
    <n v="8"/>
    <x v="8"/>
    <n v="10633"/>
    <x v="873"/>
    <d v="2014-10-16T00:00:00"/>
    <x v="823"/>
    <n v="8"/>
    <x v="3"/>
    <n v="13"/>
    <s v="Konbu"/>
    <n v="30"/>
    <n v="10"/>
    <n v="300"/>
    <n v="0.03"/>
    <n v="291"/>
    <n v="8.4390000000000001"/>
    <n v="9"/>
  </r>
  <r>
    <s v="GREAL"/>
    <s v="Great Lakes Food Market"/>
    <x v="33"/>
    <x v="0"/>
    <n v="6"/>
    <x v="7"/>
    <n v="10656"/>
    <x v="873"/>
    <d v="2014-10-24T00:00:00"/>
    <x v="830"/>
    <n v="7"/>
    <x v="5"/>
    <n v="14"/>
    <s v="Tofu"/>
    <n v="116.25"/>
    <n v="82"/>
    <n v="9532.5"/>
    <n v="0.1"/>
    <n v="8579.25"/>
    <n v="8.57925"/>
    <n v="953.25"/>
  </r>
  <r>
    <s v="RATTC"/>
    <s v="Rattlesnake Canyon Grocery"/>
    <x v="9"/>
    <x v="0"/>
    <n v="9"/>
    <x v="4"/>
    <n v="10569"/>
    <x v="874"/>
    <d v="2014-10-27T00:00:00"/>
    <x v="834"/>
    <n v="4"/>
    <x v="6"/>
    <n v="31"/>
    <s v="Gorgonzola Telino"/>
    <n v="62.5"/>
    <n v="48"/>
    <n v="3000"/>
    <n v="-0.01"/>
    <n v="3030"/>
    <n v="30.3"/>
    <n v="-30"/>
  </r>
  <r>
    <s v="HILAA"/>
    <s v="HILARIÓN-Abastos"/>
    <x v="6"/>
    <x v="5"/>
    <n v="3"/>
    <x v="6"/>
    <n v="10796"/>
    <x v="874"/>
    <d v="2014-10-15T00:00:00"/>
    <x v="837"/>
    <n v="2"/>
    <x v="2"/>
    <n v="44"/>
    <s v="Gula Malacca"/>
    <n v="97.25"/>
    <n v="89"/>
    <n v="8655.25"/>
    <n v="0.2"/>
    <n v="6924.2000000000007"/>
    <n v="145.40820000000002"/>
    <n v="1731.0499999999993"/>
  </r>
  <r>
    <s v="SUPRD"/>
    <s v="Suprêmes délices"/>
    <x v="5"/>
    <x v="4"/>
    <n v="6"/>
    <x v="7"/>
    <n v="10885"/>
    <x v="874"/>
    <d v="2014-10-22T00:00:00"/>
    <x v="832"/>
    <n v="1"/>
    <x v="0"/>
    <n v="2"/>
    <s v="Chang"/>
    <n v="95"/>
    <n v="9"/>
    <n v="855"/>
    <n v="0.12"/>
    <n v="752.4"/>
    <n v="11.286"/>
    <n v="102.60000000000002"/>
  </r>
  <r>
    <s v="SAVEA"/>
    <s v="Save-a-lot Markets"/>
    <x v="25"/>
    <x v="0"/>
    <n v="4"/>
    <x v="3"/>
    <n v="10627"/>
    <x v="875"/>
    <d v="2014-10-20T00:00:00"/>
    <x v="837"/>
    <n v="3"/>
    <x v="1"/>
    <n v="62"/>
    <s v="Tarte au sucre"/>
    <n v="246.5"/>
    <n v="30"/>
    <n v="7395"/>
    <n v="0.17"/>
    <n v="6137.8499999999995"/>
    <n v="0"/>
    <n v="1257.1500000000005"/>
  </r>
  <r>
    <s v="OLDWO"/>
    <s v="Old World Delicatessen"/>
    <x v="48"/>
    <x v="0"/>
    <n v="7"/>
    <x v="0"/>
    <n v="10680"/>
    <x v="875"/>
    <d v="2014-10-26T00:00:00"/>
    <x v="838"/>
    <n v="4"/>
    <x v="6"/>
    <n v="31"/>
    <s v="Gorgonzola Telino"/>
    <n v="62.5"/>
    <n v="20"/>
    <n v="1250"/>
    <n v="0.17"/>
    <n v="1037.5"/>
    <n v="20.75"/>
    <n v="212.5"/>
  </r>
  <r>
    <s v="GOURL"/>
    <s v="Gourmet Lanchonetes"/>
    <x v="55"/>
    <x v="7"/>
    <n v="5"/>
    <x v="1"/>
    <n v="10685"/>
    <x v="875"/>
    <d v="2014-10-21T00:00:00"/>
    <x v="839"/>
    <n v="8"/>
    <x v="3"/>
    <n v="10"/>
    <s v="Ikura"/>
    <n v="155"/>
    <n v="2"/>
    <n v="310"/>
    <n v="0.12"/>
    <n v="272.8"/>
    <n v="6.82"/>
    <n v="37.199999999999989"/>
  </r>
  <r>
    <s v="GOURL"/>
    <s v="Gourmet Lanchonetes"/>
    <x v="55"/>
    <x v="7"/>
    <n v="7"/>
    <x v="0"/>
    <n v="10709"/>
    <x v="875"/>
    <d v="2014-10-31T00:00:00"/>
    <x v="840"/>
    <n v="7"/>
    <x v="5"/>
    <n v="51"/>
    <s v="Manjimup Dried Apples"/>
    <n v="265"/>
    <n v="26"/>
    <n v="6890"/>
    <n v="0.18"/>
    <n v="5649.8"/>
    <n v="67.797600000000003"/>
    <n v="1240.1999999999998"/>
  </r>
  <r>
    <s v="HANAR"/>
    <s v="Hanari Carnes"/>
    <x v="11"/>
    <x v="7"/>
    <n v="3"/>
    <x v="6"/>
    <n v="10925"/>
    <x v="875"/>
    <d v="2014-10-29T00:00:00"/>
    <x v="841"/>
    <n v="5"/>
    <x v="4"/>
    <n v="52"/>
    <s v="Filo Mix"/>
    <n v="35"/>
    <n v="70"/>
    <n v="2450"/>
    <n v="0.18"/>
    <n v="2009.0000000000002"/>
    <n v="30.135000000000005"/>
    <n v="440.99999999999977"/>
  </r>
  <r>
    <s v="MORGK"/>
    <s v="Commerce oriental"/>
    <x v="44"/>
    <x v="8"/>
    <n v="9"/>
    <x v="4"/>
    <n v="10575"/>
    <x v="876"/>
    <d v="2014-10-29T00:00:00"/>
    <x v="842"/>
    <n v="2"/>
    <x v="2"/>
    <n v="63"/>
    <s v="Vegie-spread"/>
    <n v="219.5"/>
    <n v="49"/>
    <n v="10755.5"/>
    <n v="0.03"/>
    <n v="10432.834999999999"/>
    <n v="73.029844999999995"/>
    <n v="322.66500000000087"/>
  </r>
  <r>
    <s v="EASTC"/>
    <s v="Eastern Connection"/>
    <x v="2"/>
    <x v="2"/>
    <n v="8"/>
    <x v="8"/>
    <n v="10532"/>
    <x v="877"/>
    <d v="2014-11-02T00:00:00"/>
    <x v="842"/>
    <n v="2"/>
    <x v="2"/>
    <n v="66"/>
    <s v="Louisiana Hot Spiced Okra"/>
    <n v="85"/>
    <n v="12"/>
    <n v="1020"/>
    <n v="0.09"/>
    <n v="928.2"/>
    <n v="10.2102"/>
    <n v="91.799999999999955"/>
  </r>
  <r>
    <s v="THECR"/>
    <s v="The Cracker Box"/>
    <x v="53"/>
    <x v="0"/>
    <n v="5"/>
    <x v="1"/>
    <n v="10624"/>
    <x v="877"/>
    <d v="2014-10-19T00:00:00"/>
    <x v="838"/>
    <n v="7"/>
    <x v="5"/>
    <n v="28"/>
    <s v="Rössle Sauerkraut"/>
    <n v="228"/>
    <n v="39"/>
    <n v="8892"/>
    <n v="0.12"/>
    <n v="7824.96"/>
    <n v="211.27392"/>
    <n v="1067.04"/>
  </r>
  <r>
    <s v="WHITC"/>
    <s v="White Clover Markets"/>
    <x v="0"/>
    <x v="0"/>
    <n v="5"/>
    <x v="1"/>
    <n v="10861"/>
    <x v="877"/>
    <d v="2014-11-02T00:00:00"/>
    <x v="842"/>
    <n v="4"/>
    <x v="6"/>
    <n v="33"/>
    <s v="Geitost"/>
    <n v="12.5"/>
    <n v="4"/>
    <n v="50"/>
    <n v="0.12"/>
    <n v="44"/>
    <n v="0.13200000000000001"/>
    <n v="6"/>
  </r>
  <r>
    <s v="LAMAI"/>
    <s v="La maison d'Asie"/>
    <x v="18"/>
    <x v="1"/>
    <n v="4"/>
    <x v="3"/>
    <n v="10610"/>
    <x v="878"/>
    <d v="2014-11-01T00:00:00"/>
    <x v="843"/>
    <n v="8"/>
    <x v="3"/>
    <n v="36"/>
    <s v="Inlagd Sill"/>
    <n v="95"/>
    <n v="99"/>
    <n v="9405"/>
    <n v="0.19"/>
    <n v="7618.05"/>
    <n v="182.83320000000001"/>
    <n v="1786.9499999999998"/>
  </r>
  <r>
    <s v="KOENE"/>
    <s v="Belaid SAS"/>
    <x v="15"/>
    <x v="8"/>
    <n v="7"/>
    <x v="0"/>
    <n v="10718"/>
    <x v="878"/>
    <d v="2014-10-27T00:00:00"/>
    <x v="842"/>
    <n v="4"/>
    <x v="6"/>
    <n v="12"/>
    <s v="Queso Manchego La Pastora"/>
    <n v="190"/>
    <n v="93"/>
    <n v="17670"/>
    <n v="0.06"/>
    <n v="16609.8"/>
    <n v="365.41559999999998"/>
    <n v="1060.2000000000007"/>
  </r>
  <r>
    <s v="CHOPS"/>
    <s v="Chop-suey Chinese"/>
    <x v="28"/>
    <x v="12"/>
    <n v="8"/>
    <x v="8"/>
    <n v="10731"/>
    <x v="878"/>
    <d v="2014-10-19T00:00:00"/>
    <x v="823"/>
    <n v="7"/>
    <x v="5"/>
    <n v="51"/>
    <s v="Manjimup Dried Apples"/>
    <n v="265"/>
    <n v="17"/>
    <n v="4505"/>
    <n v="0.16"/>
    <n v="3784.2"/>
    <n v="105.95759999999999"/>
    <n v="720.80000000000018"/>
  </r>
  <r>
    <s v="SAVEA"/>
    <s v="Save-a-lot Markets"/>
    <x v="25"/>
    <x v="0"/>
    <n v="8"/>
    <x v="8"/>
    <n v="10678"/>
    <x v="879"/>
    <d v="2014-10-21T00:00:00"/>
    <x v="839"/>
    <n v="4"/>
    <x v="6"/>
    <n v="33"/>
    <s v="Geitost"/>
    <n v="12.5"/>
    <n v="77"/>
    <n v="962.5"/>
    <n v="0.19"/>
    <n v="779.625"/>
    <n v="14.033250000000001"/>
    <n v="182.875"/>
  </r>
  <r>
    <s v="SUPRD"/>
    <s v="Suprêmes délices"/>
    <x v="5"/>
    <x v="4"/>
    <n v="5"/>
    <x v="1"/>
    <n v="10930"/>
    <x v="879"/>
    <d v="2014-10-25T00:00:00"/>
    <x v="844"/>
    <n v="6"/>
    <x v="7"/>
    <n v="55"/>
    <s v="Pâté chinois"/>
    <n v="120"/>
    <n v="19"/>
    <n v="2280"/>
    <n v="7.0000000000000007E-2"/>
    <n v="2120.3999999999996"/>
    <n v="74.213999999999984"/>
    <n v="159.60000000000036"/>
  </r>
  <r>
    <s v="QUEEN"/>
    <s v="Queen Cozinha"/>
    <x v="14"/>
    <x v="7"/>
    <n v="6"/>
    <x v="7"/>
    <n v="10704"/>
    <x v="880"/>
    <d v="2014-10-26T00:00:00"/>
    <x v="836"/>
    <n v="3"/>
    <x v="1"/>
    <n v="48"/>
    <s v="Chocolade"/>
    <n v="63.75"/>
    <n v="92"/>
    <n v="5865"/>
    <n v="-0.03"/>
    <n v="6040.95"/>
    <n v="36.245699999999999"/>
    <n v="-175.94999999999982"/>
  </r>
  <r>
    <s v="TRADH"/>
    <s v="Tradição Hipermercados"/>
    <x v="14"/>
    <x v="7"/>
    <n v="5"/>
    <x v="1"/>
    <n v="10830"/>
    <x v="880"/>
    <d v="2014-10-28T00:00:00"/>
    <x v="836"/>
    <n v="1"/>
    <x v="0"/>
    <n v="39"/>
    <s v="Chartreuse verte"/>
    <n v="90"/>
    <n v="54"/>
    <n v="4860"/>
    <n v="0.15"/>
    <n v="4131"/>
    <n v="4.1310000000000002"/>
    <n v="729"/>
  </r>
  <r>
    <s v="WOLZA"/>
    <s v="Wolski  Zajazd"/>
    <x v="51"/>
    <x v="20"/>
    <n v="7"/>
    <x v="0"/>
    <n v="10792"/>
    <x v="881"/>
    <d v="2014-11-04T00:00:00"/>
    <x v="845"/>
    <n v="3"/>
    <x v="1"/>
    <n v="68"/>
    <s v="Scottish Longbreads"/>
    <n v="62.5"/>
    <n v="60"/>
    <n v="3750"/>
    <n v="0.05"/>
    <n v="3562.5"/>
    <n v="35.625"/>
    <n v="187.5"/>
  </r>
  <r>
    <s v="GODOS"/>
    <s v="Godos Cocina Típica"/>
    <x v="38"/>
    <x v="17"/>
    <n v="9"/>
    <x v="4"/>
    <n v="10874"/>
    <x v="881"/>
    <d v="2014-10-28T00:00:00"/>
    <x v="842"/>
    <n v="8"/>
    <x v="3"/>
    <n v="10"/>
    <s v="Ikura"/>
    <n v="155"/>
    <n v="16"/>
    <n v="2480"/>
    <n v="0.15"/>
    <n v="2108"/>
    <n v="48.484000000000002"/>
    <n v="372"/>
  </r>
  <r>
    <s v="BOTTM"/>
    <s v="Bottom-Dollar Markets"/>
    <x v="17"/>
    <x v="10"/>
    <n v="3"/>
    <x v="6"/>
    <n v="10918"/>
    <x v="881"/>
    <d v="2014-10-18T00:00:00"/>
    <x v="826"/>
    <n v="1"/>
    <x v="0"/>
    <n v="1"/>
    <s v="Chai"/>
    <n v="90"/>
    <n v="66"/>
    <n v="5940"/>
    <n v="0.19"/>
    <n v="4811.4000000000005"/>
    <n v="38.491200000000006"/>
    <n v="1128.5999999999995"/>
  </r>
  <r>
    <s v="TRADH"/>
    <s v="Tradição Hipermercados"/>
    <x v="14"/>
    <x v="7"/>
    <n v="5"/>
    <x v="1"/>
    <n v="10606"/>
    <x v="882"/>
    <d v="2014-10-27T00:00:00"/>
    <x v="841"/>
    <n v="2"/>
    <x v="2"/>
    <n v="4"/>
    <s v="Chef Anton's Cajun Seasoning"/>
    <n v="110"/>
    <n v="86"/>
    <n v="9460"/>
    <n v="0.05"/>
    <n v="8987"/>
    <n v="305.55799999999999"/>
    <n v="473"/>
  </r>
  <r>
    <s v="SAVEA"/>
    <s v="Save-a-lot Markets"/>
    <x v="25"/>
    <x v="0"/>
    <n v="9"/>
    <x v="4"/>
    <n v="10607"/>
    <x v="882"/>
    <d v="2014-10-27T00:00:00"/>
    <x v="846"/>
    <n v="8"/>
    <x v="3"/>
    <n v="40"/>
    <s v="Boston Crab Meat"/>
    <n v="92"/>
    <n v="3"/>
    <n v="276"/>
    <n v="0.2"/>
    <n v="220.8"/>
    <n v="5.52"/>
    <n v="55.199999999999989"/>
  </r>
  <r>
    <s v="SAVEA"/>
    <s v="Save-a-lot Markets"/>
    <x v="25"/>
    <x v="0"/>
    <n v="7"/>
    <x v="0"/>
    <n v="10612"/>
    <x v="882"/>
    <d v="2014-11-01T00:00:00"/>
    <x v="840"/>
    <n v="8"/>
    <x v="3"/>
    <n v="36"/>
    <s v="Inlagd Sill"/>
    <n v="95"/>
    <n v="40"/>
    <n v="3800"/>
    <n v="0.02"/>
    <n v="3724"/>
    <n v="44.688000000000002"/>
    <n v="76"/>
  </r>
  <r>
    <s v="QUEEN"/>
    <s v="Queen Cozinha"/>
    <x v="14"/>
    <x v="7"/>
    <n v="6"/>
    <x v="7"/>
    <n v="10704"/>
    <x v="882"/>
    <d v="2014-10-23T00:00:00"/>
    <x v="844"/>
    <n v="1"/>
    <x v="0"/>
    <n v="24"/>
    <s v="Guaraná Fantástica"/>
    <n v="22.5"/>
    <n v="88"/>
    <n v="1980"/>
    <n v="0.18"/>
    <n v="1623.6000000000001"/>
    <n v="34.095600000000005"/>
    <n v="356.39999999999986"/>
  </r>
  <r>
    <s v="RATTC"/>
    <s v="Rattlesnake Canyon Grocery"/>
    <x v="9"/>
    <x v="0"/>
    <n v="9"/>
    <x v="4"/>
    <n v="10761"/>
    <x v="882"/>
    <d v="2014-11-02T00:00:00"/>
    <x v="841"/>
    <n v="3"/>
    <x v="1"/>
    <n v="25"/>
    <s v="NuNuCa Nuß-Nougat-Creme"/>
    <n v="70"/>
    <n v="87"/>
    <n v="6090"/>
    <n v="0.01"/>
    <n v="6029.1"/>
    <n v="84.40740000000001"/>
    <n v="60.899999999999636"/>
  </r>
  <r>
    <s v="DUMON"/>
    <s v="Du monde entier"/>
    <x v="50"/>
    <x v="1"/>
    <n v="8"/>
    <x v="8"/>
    <n v="10890"/>
    <x v="882"/>
    <d v="2014-10-28T00:00:00"/>
    <x v="841"/>
    <n v="6"/>
    <x v="7"/>
    <n v="17"/>
    <s v="Alice Mutton"/>
    <n v="195"/>
    <n v="4"/>
    <n v="780"/>
    <n v="0.2"/>
    <n v="624"/>
    <n v="6.8639999999999999"/>
    <n v="156"/>
  </r>
  <r>
    <s v="LEHMS"/>
    <s v="El Khartouri SA"/>
    <x v="20"/>
    <x v="8"/>
    <n v="8"/>
    <x v="8"/>
    <n v="10497"/>
    <x v="883"/>
    <d v="2014-11-04T00:00:00"/>
    <x v="847"/>
    <n v="4"/>
    <x v="6"/>
    <n v="72"/>
    <s v="Mozzarella di Giovanni"/>
    <n v="139"/>
    <n v="51"/>
    <n v="7089"/>
    <n v="0.2"/>
    <n v="5671.2000000000007"/>
    <n v="164.46480000000003"/>
    <n v="1417.7999999999993"/>
  </r>
  <r>
    <s v="SANTG"/>
    <s v="Santé Gourmet"/>
    <x v="29"/>
    <x v="13"/>
    <n v="8"/>
    <x v="8"/>
    <n v="10639"/>
    <x v="883"/>
    <d v="2014-11-05T00:00:00"/>
    <x v="848"/>
    <n v="8"/>
    <x v="3"/>
    <n v="18"/>
    <s v="Carnarvon Tigers"/>
    <n v="312.5"/>
    <n v="26"/>
    <n v="8125"/>
    <n v="-0.02"/>
    <n v="8287.5"/>
    <n v="66.3"/>
    <n v="-162.5"/>
  </r>
  <r>
    <s v="GOURL"/>
    <s v="Gourmet Lanchonetes"/>
    <x v="55"/>
    <x v="7"/>
    <n v="5"/>
    <x v="1"/>
    <n v="10652"/>
    <x v="883"/>
    <d v="2014-11-05T00:00:00"/>
    <x v="849"/>
    <n v="5"/>
    <x v="4"/>
    <n v="42"/>
    <s v="Singaporean Hokkien Fried Mee"/>
    <n v="70"/>
    <n v="28"/>
    <n v="1960"/>
    <n v="0.14000000000000001"/>
    <n v="1685.6"/>
    <n v="28.655199999999997"/>
    <n v="274.40000000000009"/>
  </r>
  <r>
    <s v="MEREP"/>
    <s v="Mère Paillarde"/>
    <x v="24"/>
    <x v="10"/>
    <n v="4"/>
    <x v="3"/>
    <n v="10724"/>
    <x v="883"/>
    <d v="2014-10-21T00:00:00"/>
    <x v="836"/>
    <n v="8"/>
    <x v="3"/>
    <n v="10"/>
    <s v="Ikura"/>
    <n v="155"/>
    <n v="68"/>
    <n v="10540"/>
    <n v="0.1"/>
    <n v="9486"/>
    <n v="75.888000000000005"/>
    <n v="1054"/>
  </r>
  <r>
    <s v="RATTC"/>
    <s v="Rattlesnake Canyon Grocery"/>
    <x v="9"/>
    <x v="0"/>
    <n v="5"/>
    <x v="1"/>
    <n v="10564"/>
    <x v="884"/>
    <d v="2014-11-08T00:00:00"/>
    <x v="850"/>
    <n v="6"/>
    <x v="7"/>
    <n v="17"/>
    <s v="Alice Mutton"/>
    <n v="195"/>
    <n v="56"/>
    <n v="10920"/>
    <n v="0.15"/>
    <n v="9282"/>
    <n v="102.102"/>
    <n v="1638"/>
  </r>
  <r>
    <s v="TORTU"/>
    <s v="Tortuga Restaurante"/>
    <x v="4"/>
    <x v="3"/>
    <n v="3"/>
    <x v="6"/>
    <n v="10576"/>
    <x v="884"/>
    <d v="2014-11-03T00:00:00"/>
    <x v="849"/>
    <n v="4"/>
    <x v="6"/>
    <n v="31"/>
    <s v="Gorgonzola Telino"/>
    <n v="62.5"/>
    <n v="86"/>
    <n v="5375"/>
    <n v="0.18"/>
    <n v="4407.5"/>
    <n v="4.4074999999999998"/>
    <n v="967.5"/>
  </r>
  <r>
    <s v="MAISD"/>
    <s v="Maison Dewey"/>
    <x v="34"/>
    <x v="4"/>
    <n v="5"/>
    <x v="1"/>
    <n v="10892"/>
    <x v="884"/>
    <d v="2014-10-21T00:00:00"/>
    <x v="838"/>
    <n v="4"/>
    <x v="6"/>
    <n v="59"/>
    <s v="Raclette Courdavault"/>
    <n v="275"/>
    <n v="58"/>
    <n v="15950"/>
    <n v="0.01"/>
    <n v="15790.5"/>
    <n v="394.76249999999999"/>
    <n v="159.5"/>
  </r>
  <r>
    <s v="SAVEA"/>
    <s v="Save-a-lot Markets"/>
    <x v="25"/>
    <x v="0"/>
    <n v="6"/>
    <x v="7"/>
    <n v="10555"/>
    <x v="885"/>
    <d v="2014-10-30T00:00:00"/>
    <x v="847"/>
    <n v="7"/>
    <x v="5"/>
    <n v="14"/>
    <s v="Tofu"/>
    <n v="116.25"/>
    <n v="30"/>
    <n v="3487.5"/>
    <n v="0.16"/>
    <n v="2929.5"/>
    <n v="55.660499999999999"/>
    <n v="558"/>
  </r>
  <r>
    <s v="SAVEA"/>
    <s v="Save-a-lot Markets"/>
    <x v="25"/>
    <x v="0"/>
    <n v="9"/>
    <x v="4"/>
    <n v="10607"/>
    <x v="885"/>
    <d v="2014-11-06T00:00:00"/>
    <x v="845"/>
    <n v="6"/>
    <x v="7"/>
    <n v="17"/>
    <s v="Alice Mutton"/>
    <n v="195"/>
    <n v="48"/>
    <n v="9360"/>
    <n v="0.19"/>
    <n v="7581.6"/>
    <n v="121.30560000000001"/>
    <n v="1778.3999999999996"/>
  </r>
  <r>
    <s v="RANCH"/>
    <s v="Rancho grande"/>
    <x v="30"/>
    <x v="14"/>
    <n v="5"/>
    <x v="1"/>
    <n v="10716"/>
    <x v="885"/>
    <d v="2014-11-06T00:00:00"/>
    <x v="851"/>
    <n v="3"/>
    <x v="1"/>
    <n v="21"/>
    <s v="Sir Rodney's Scones"/>
    <n v="50"/>
    <n v="93"/>
    <n v="4650"/>
    <n v="0.02"/>
    <n v="4557"/>
    <n v="36.456000000000003"/>
    <n v="93"/>
  </r>
  <r>
    <s v="FRANS"/>
    <s v="Franchi S.p.A."/>
    <x v="56"/>
    <x v="19"/>
    <n v="3"/>
    <x v="6"/>
    <n v="10753"/>
    <x v="885"/>
    <d v="2014-11-03T00:00:00"/>
    <x v="852"/>
    <n v="8"/>
    <x v="3"/>
    <n v="45"/>
    <s v="Røgede sild"/>
    <n v="47.5"/>
    <n v="13"/>
    <n v="617.5"/>
    <n v="7.0000000000000007E-2"/>
    <n v="574.27499999999998"/>
    <n v="9.1883999999999997"/>
    <n v="43.225000000000023"/>
  </r>
  <r>
    <s v="SUPRD"/>
    <s v="Suprêmes délices"/>
    <x v="5"/>
    <x v="4"/>
    <n v="9"/>
    <x v="4"/>
    <n v="10841"/>
    <x v="885"/>
    <d v="2014-11-03T00:00:00"/>
    <x v="847"/>
    <n v="4"/>
    <x v="6"/>
    <n v="59"/>
    <s v="Raclette Courdavault"/>
    <n v="275"/>
    <n v="81"/>
    <n v="22275"/>
    <n v="0.11"/>
    <n v="19824.75"/>
    <n v="396.495"/>
    <n v="2450.25"/>
  </r>
  <r>
    <s v="PICCO"/>
    <s v="Piccolo und mehr"/>
    <x v="16"/>
    <x v="9"/>
    <n v="1"/>
    <x v="2"/>
    <n v="10686"/>
    <x v="886"/>
    <d v="2014-10-22T00:00:00"/>
    <x v="834"/>
    <n v="3"/>
    <x v="1"/>
    <n v="26"/>
    <s v="Gumbär Gummibärchen"/>
    <n v="156.15"/>
    <n v="27"/>
    <n v="4216.05"/>
    <n v="0.11"/>
    <n v="3752.2845000000002"/>
    <n v="86.302543499999999"/>
    <n v="463.76549999999997"/>
  </r>
  <r>
    <s v="SAVEA"/>
    <s v="Save-a-lot Markets"/>
    <x v="25"/>
    <x v="0"/>
    <n v="3"/>
    <x v="6"/>
    <n v="10700"/>
    <x v="886"/>
    <d v="2014-11-03T00:00:00"/>
    <x v="847"/>
    <n v="1"/>
    <x v="0"/>
    <n v="1"/>
    <s v="Chai"/>
    <n v="90"/>
    <n v="57"/>
    <n v="5130"/>
    <n v="0.13"/>
    <n v="4463.1000000000004"/>
    <n v="93.725100000000012"/>
    <n v="666.89999999999964"/>
  </r>
  <r>
    <s v="VICTE"/>
    <s v="Victuailles en stock"/>
    <x v="8"/>
    <x v="1"/>
    <n v="3"/>
    <x v="6"/>
    <n v="10814"/>
    <x v="886"/>
    <d v="2014-11-05T00:00:00"/>
    <x v="840"/>
    <n v="2"/>
    <x v="2"/>
    <n v="61"/>
    <s v="Sirop d'érable"/>
    <n v="142.5"/>
    <n v="65"/>
    <n v="9262.5"/>
    <n v="0.13"/>
    <n v="8058.375"/>
    <n v="161.16749999999999"/>
    <n v="1204.125"/>
  </r>
  <r>
    <s v="WOLZA"/>
    <s v="Wolski  Zajazd"/>
    <x v="51"/>
    <x v="20"/>
    <n v="6"/>
    <x v="7"/>
    <n v="10611"/>
    <x v="887"/>
    <d v="2014-11-02T00:00:00"/>
    <x v="847"/>
    <n v="1"/>
    <x v="0"/>
    <n v="1"/>
    <s v="Chai"/>
    <n v="90"/>
    <n v="1"/>
    <n v="90"/>
    <n v="0.08"/>
    <n v="82.8"/>
    <n v="0.24839999999999998"/>
    <n v="7.2000000000000028"/>
  </r>
  <r>
    <s v="SEVES"/>
    <s v="Seven Seas Imports"/>
    <x v="2"/>
    <x v="2"/>
    <n v="4"/>
    <x v="3"/>
    <n v="10472"/>
    <x v="888"/>
    <d v="2014-11-02T00:00:00"/>
    <x v="842"/>
    <n v="7"/>
    <x v="5"/>
    <n v="51"/>
    <s v="Manjimup Dried Apples"/>
    <n v="212"/>
    <n v="55"/>
    <n v="11660"/>
    <n v="0.19"/>
    <n v="9444.6"/>
    <n v="9.4446000000000012"/>
    <n v="2215.3999999999996"/>
  </r>
  <r>
    <s v="WHITC"/>
    <s v="White Clover Markets"/>
    <x v="0"/>
    <x v="0"/>
    <n v="5"/>
    <x v="1"/>
    <n v="10504"/>
    <x v="888"/>
    <d v="2014-11-03T00:00:00"/>
    <x v="845"/>
    <n v="6"/>
    <x v="7"/>
    <n v="53"/>
    <s v="Perth Pasties"/>
    <n v="164"/>
    <n v="53"/>
    <n v="8692"/>
    <n v="0.02"/>
    <n v="8518.16"/>
    <n v="187.39952"/>
    <n v="173.84000000000015"/>
  </r>
  <r>
    <s v="LINOD"/>
    <s v="LINO-Delicateses"/>
    <x v="13"/>
    <x v="5"/>
    <n v="3"/>
    <x v="6"/>
    <n v="10638"/>
    <x v="888"/>
    <d v="2014-11-08T00:00:00"/>
    <x v="853"/>
    <n v="8"/>
    <x v="3"/>
    <n v="45"/>
    <s v="Røgede sild"/>
    <n v="47.5"/>
    <n v="99"/>
    <n v="4702.5"/>
    <n v="0.2"/>
    <n v="3762"/>
    <n v="56.43"/>
    <n v="940.5"/>
  </r>
  <r>
    <s v="QUEEN"/>
    <s v="Queen Cozinha"/>
    <x v="14"/>
    <x v="7"/>
    <n v="5"/>
    <x v="1"/>
    <n v="10728"/>
    <x v="888"/>
    <d v="2014-10-26T00:00:00"/>
    <x v="830"/>
    <n v="6"/>
    <x v="7"/>
    <n v="55"/>
    <s v="Pâté chinois"/>
    <n v="120"/>
    <n v="94"/>
    <n v="11280"/>
    <n v="0.11"/>
    <n v="10039.200000000001"/>
    <n v="10.039200000000001"/>
    <n v="1240.7999999999993"/>
  </r>
  <r>
    <s v="SAVEA"/>
    <s v="Save-a-lot Markets"/>
    <x v="25"/>
    <x v="0"/>
    <n v="3"/>
    <x v="6"/>
    <n v="10748"/>
    <x v="888"/>
    <d v="2014-10-26T00:00:00"/>
    <x v="841"/>
    <n v="5"/>
    <x v="4"/>
    <n v="56"/>
    <s v="Gnocchi di nonna Alice"/>
    <n v="190"/>
    <n v="3"/>
    <n v="570"/>
    <n v="0.15"/>
    <n v="484.5"/>
    <n v="5.8140000000000001"/>
    <n v="85.5"/>
  </r>
  <r>
    <s v="PICCO"/>
    <s v="Piccolo und mehr"/>
    <x v="16"/>
    <x v="9"/>
    <n v="1"/>
    <x v="2"/>
    <n v="10686"/>
    <x v="889"/>
    <d v="2014-10-31T00:00:00"/>
    <x v="847"/>
    <n v="6"/>
    <x v="7"/>
    <n v="17"/>
    <s v="Alice Mutton"/>
    <n v="195"/>
    <n v="93"/>
    <n v="18135"/>
    <n v="0.16"/>
    <n v="15233.4"/>
    <n v="258.96780000000001"/>
    <n v="2901.6000000000004"/>
  </r>
  <r>
    <s v="BOLID"/>
    <s v="Bólido Comidas preparadas"/>
    <x v="61"/>
    <x v="17"/>
    <n v="5"/>
    <x v="1"/>
    <n v="10801"/>
    <x v="889"/>
    <d v="2014-11-11T00:00:00"/>
    <x v="845"/>
    <n v="6"/>
    <x v="7"/>
    <n v="29"/>
    <s v="Thüringer Rostbratwurst"/>
    <n v="618.95000000000005"/>
    <n v="39"/>
    <n v="24139.050000000003"/>
    <n v="0.05"/>
    <n v="22932.097500000003"/>
    <n v="527.4382425"/>
    <n v="1206.9524999999994"/>
  </r>
  <r>
    <s v="LINOD"/>
    <s v="LINO-Delicateses"/>
    <x v="13"/>
    <x v="5"/>
    <n v="1"/>
    <x v="2"/>
    <n v="10919"/>
    <x v="889"/>
    <d v="2014-11-14T00:00:00"/>
    <x v="854"/>
    <n v="3"/>
    <x v="1"/>
    <n v="16"/>
    <s v="Pavlova"/>
    <n v="87.25"/>
    <n v="70"/>
    <n v="6107.5"/>
    <n v="0.19"/>
    <n v="4947.0750000000007"/>
    <n v="103.88857500000002"/>
    <n v="1160.4249999999993"/>
  </r>
  <r>
    <s v="BERGS"/>
    <s v="Berglunds snabbköp"/>
    <x v="31"/>
    <x v="15"/>
    <n v="3"/>
    <x v="6"/>
    <n v="10924"/>
    <x v="889"/>
    <d v="2014-10-25T00:00:00"/>
    <x v="846"/>
    <n v="7"/>
    <x v="5"/>
    <n v="28"/>
    <s v="Rössle Sauerkraut"/>
    <n v="228"/>
    <n v="28"/>
    <n v="6384"/>
    <n v="0.18"/>
    <n v="5234.88"/>
    <n v="0"/>
    <n v="1149.1199999999999"/>
  </r>
  <r>
    <s v="GODOS"/>
    <s v="Godos Cocina Típica"/>
    <x v="38"/>
    <x v="17"/>
    <n v="8"/>
    <x v="8"/>
    <n v="10550"/>
    <x v="890"/>
    <d v="2014-11-01T00:00:00"/>
    <x v="847"/>
    <n v="3"/>
    <x v="1"/>
    <n v="21"/>
    <s v="Sir Rodney's Scones"/>
    <n v="50"/>
    <n v="38"/>
    <n v="1900"/>
    <n v="-0.03"/>
    <n v="1957"/>
    <n v="52.838999999999999"/>
    <n v="-57"/>
  </r>
  <r>
    <s v="FOLIG"/>
    <s v="Folies gourmandes"/>
    <x v="10"/>
    <x v="1"/>
    <n v="3"/>
    <x v="6"/>
    <n v="10763"/>
    <x v="890"/>
    <d v="2014-11-10T00:00:00"/>
    <x v="855"/>
    <n v="3"/>
    <x v="1"/>
    <n v="21"/>
    <s v="Sir Rodney's Scones"/>
    <n v="50"/>
    <n v="23"/>
    <n v="1150"/>
    <n v="0.01"/>
    <n v="1138.5"/>
    <n v="38.709000000000003"/>
    <n v="11.5"/>
  </r>
  <r>
    <s v="KOENE"/>
    <s v="Belaid SAS"/>
    <x v="15"/>
    <x v="8"/>
    <n v="2"/>
    <x v="5"/>
    <n v="10849"/>
    <x v="890"/>
    <d v="2014-11-14T00:00:00"/>
    <x v="850"/>
    <n v="3"/>
    <x v="1"/>
    <n v="26"/>
    <s v="Gumbär Gummibärchen"/>
    <n v="156.15"/>
    <n v="15"/>
    <n v="2342.25"/>
    <n v="-0.02"/>
    <n v="2389.0950000000003"/>
    <n v="57.338280000000005"/>
    <n v="-46.845000000000255"/>
  </r>
  <r>
    <s v="BOTTM"/>
    <s v="Bottom-Dollar Markets"/>
    <x v="17"/>
    <x v="10"/>
    <n v="3"/>
    <x v="6"/>
    <n v="10918"/>
    <x v="890"/>
    <d v="2014-10-29T00:00:00"/>
    <x v="830"/>
    <n v="4"/>
    <x v="6"/>
    <n v="60"/>
    <s v="Camembert Pierrot"/>
    <n v="170"/>
    <n v="22"/>
    <n v="3740"/>
    <n v="0.1"/>
    <n v="3366"/>
    <n v="74.052000000000007"/>
    <n v="374"/>
  </r>
  <r>
    <s v="LINOD"/>
    <s v="LINO-Delicateses"/>
    <x v="13"/>
    <x v="5"/>
    <n v="1"/>
    <x v="2"/>
    <n v="10919"/>
    <x v="890"/>
    <d v="2014-10-31T00:00:00"/>
    <x v="856"/>
    <n v="8"/>
    <x v="3"/>
    <n v="40"/>
    <s v="Boston Crab Meat"/>
    <n v="92"/>
    <n v="68"/>
    <n v="6256"/>
    <n v="0.14000000000000001"/>
    <n v="5380.16"/>
    <n v="172.16512"/>
    <n v="875.84000000000015"/>
  </r>
  <r>
    <s v="ANATR"/>
    <s v="Ana Trujillo Emparedados y helados"/>
    <x v="4"/>
    <x v="3"/>
    <n v="5"/>
    <x v="1"/>
    <n v="10926"/>
    <x v="890"/>
    <d v="2014-11-03T00:00:00"/>
    <x v="843"/>
    <n v="4"/>
    <x v="6"/>
    <n v="72"/>
    <s v="Mozzarella di Giovanni"/>
    <n v="174"/>
    <n v="55"/>
    <n v="9570"/>
    <n v="-0.01"/>
    <n v="9665.7000000000007"/>
    <n v="193.31399999999999"/>
    <n v="-95.700000000000728"/>
  </r>
  <r>
    <s v="FRANR"/>
    <s v="France restauration"/>
    <x v="50"/>
    <x v="1"/>
    <n v="7"/>
    <x v="0"/>
    <n v="10671"/>
    <x v="891"/>
    <d v="2014-11-09T00:00:00"/>
    <x v="845"/>
    <n v="3"/>
    <x v="1"/>
    <n v="16"/>
    <s v="Pavlova"/>
    <n v="87.25"/>
    <n v="1"/>
    <n v="87.25"/>
    <n v="0.18"/>
    <n v="71.545000000000002"/>
    <n v="1.7886249999999999"/>
    <n v="15.704999999999998"/>
  </r>
  <r>
    <s v="LONEP"/>
    <s v="Lonesome Pine Restaurant"/>
    <x v="37"/>
    <x v="0"/>
    <n v="6"/>
    <x v="7"/>
    <n v="10867"/>
    <x v="891"/>
    <d v="2014-11-07T00:00:00"/>
    <x v="852"/>
    <n v="6"/>
    <x v="7"/>
    <n v="53"/>
    <s v="Perth Pasties"/>
    <n v="164"/>
    <n v="30"/>
    <n v="4920"/>
    <n v="7.0000000000000007E-2"/>
    <n v="4575.5999999999995"/>
    <n v="128.11679999999998"/>
    <n v="344.40000000000055"/>
  </r>
  <r>
    <s v="FOLKO"/>
    <s v="Folk och fä HB"/>
    <x v="35"/>
    <x v="15"/>
    <n v="8"/>
    <x v="8"/>
    <n v="10880"/>
    <x v="891"/>
    <d v="2014-11-06T00:00:00"/>
    <x v="850"/>
    <n v="1"/>
    <x v="0"/>
    <n v="70"/>
    <s v="Outback Lager"/>
    <n v="75"/>
    <n v="96"/>
    <n v="7200"/>
    <n v="-0.01"/>
    <n v="7272"/>
    <n v="65.447999999999993"/>
    <n v="-72"/>
  </r>
  <r>
    <s v="FAMIA"/>
    <s v="Familia Arquibaldo"/>
    <x v="14"/>
    <x v="7"/>
    <n v="8"/>
    <x v="8"/>
    <n v="10512"/>
    <x v="892"/>
    <d v="2014-10-29T00:00:00"/>
    <x v="846"/>
    <n v="3"/>
    <x v="1"/>
    <n v="47"/>
    <s v="Zaanse koeken"/>
    <n v="47.5"/>
    <n v="57"/>
    <n v="2707.5"/>
    <n v="0.11"/>
    <n v="2409.6750000000002"/>
    <n v="45.783825000000007"/>
    <n v="297.82499999999982"/>
  </r>
  <r>
    <s v="FAMIA"/>
    <s v="Familia Arquibaldo"/>
    <x v="14"/>
    <x v="7"/>
    <n v="3"/>
    <x v="6"/>
    <n v="10581"/>
    <x v="892"/>
    <d v="2014-10-31T00:00:00"/>
    <x v="842"/>
    <n v="1"/>
    <x v="0"/>
    <n v="75"/>
    <s v="Rhönbräu Klosterbier"/>
    <n v="38.75"/>
    <n v="39"/>
    <n v="1511.25"/>
    <n v="0.14000000000000001"/>
    <n v="1299.675"/>
    <n v="5.1986999999999997"/>
    <n v="211.57500000000005"/>
  </r>
  <r>
    <s v="RATTC"/>
    <s v="Rattlesnake Canyon Grocery"/>
    <x v="9"/>
    <x v="0"/>
    <n v="7"/>
    <x v="0"/>
    <n v="10598"/>
    <x v="892"/>
    <d v="2014-11-08T00:00:00"/>
    <x v="857"/>
    <n v="3"/>
    <x v="1"/>
    <n v="27"/>
    <s v="Schoggi Schokolade"/>
    <n v="219.5"/>
    <n v="78"/>
    <n v="17121"/>
    <n v="0.2"/>
    <n v="13696.800000000001"/>
    <n v="260.23920000000004"/>
    <n v="3424.1999999999989"/>
  </r>
  <r>
    <s v="HUNGO"/>
    <s v="Hungry Owl All-Night Grocers"/>
    <x v="23"/>
    <x v="11"/>
    <n v="6"/>
    <x v="7"/>
    <n v="10503"/>
    <x v="893"/>
    <d v="2014-11-10T00:00:00"/>
    <x v="851"/>
    <n v="2"/>
    <x v="2"/>
    <n v="65"/>
    <s v="Louisiana Fiery Hot Pepper Sauce"/>
    <n v="105.25"/>
    <n v="6"/>
    <n v="631.5"/>
    <n v="-0.02"/>
    <n v="644.13"/>
    <n v="19.968029999999999"/>
    <n v="-12.629999999999995"/>
  </r>
  <r>
    <s v="WHITC"/>
    <s v="White Clover Markets"/>
    <x v="0"/>
    <x v="0"/>
    <n v="5"/>
    <x v="1"/>
    <n v="10740"/>
    <x v="893"/>
    <d v="2014-10-29T00:00:00"/>
    <x v="858"/>
    <n v="8"/>
    <x v="3"/>
    <n v="45"/>
    <s v="Røgede sild"/>
    <n v="47.5"/>
    <n v="43"/>
    <n v="2042.5"/>
    <n v="0.09"/>
    <n v="1858.675"/>
    <n v="14.869399999999999"/>
    <n v="183.82500000000005"/>
  </r>
  <r>
    <s v="BSBEV"/>
    <s v="B's Beverages"/>
    <x v="2"/>
    <x v="2"/>
    <n v="1"/>
    <x v="2"/>
    <n v="10471"/>
    <x v="894"/>
    <d v="2014-11-14T00:00:00"/>
    <x v="859"/>
    <n v="7"/>
    <x v="5"/>
    <n v="7"/>
    <s v="Uncle Bob's Organic Dried Pears"/>
    <n v="120"/>
    <n v="14"/>
    <n v="1680"/>
    <n v="0.18"/>
    <n v="1377.6000000000001"/>
    <n v="11.020800000000001"/>
    <n v="302.39999999999986"/>
  </r>
  <r>
    <s v="BOTTM"/>
    <s v="Bottom-Dollar Markets"/>
    <x v="17"/>
    <x v="10"/>
    <n v="3"/>
    <x v="6"/>
    <n v="10742"/>
    <x v="894"/>
    <d v="2014-11-06T00:00:00"/>
    <x v="840"/>
    <n v="4"/>
    <x v="6"/>
    <n v="72"/>
    <s v="Mozzarella di Giovanni"/>
    <n v="174"/>
    <n v="30"/>
    <n v="5220"/>
    <n v="0.16"/>
    <n v="4384.8"/>
    <n v="48.232800000000005"/>
    <n v="835.19999999999982"/>
  </r>
  <r>
    <s v="WARTH"/>
    <s v="Wartian Herkku"/>
    <x v="32"/>
    <x v="16"/>
    <n v="1"/>
    <x v="2"/>
    <n v="10781"/>
    <x v="894"/>
    <d v="2014-11-09T00:00:00"/>
    <x v="860"/>
    <n v="7"/>
    <x v="5"/>
    <n v="74"/>
    <s v="Longlife Tofu"/>
    <n v="50"/>
    <n v="46"/>
    <n v="2300"/>
    <n v="0.01"/>
    <n v="2277"/>
    <n v="40.985999999999997"/>
    <n v="23"/>
  </r>
  <r>
    <s v="TRADH"/>
    <s v="Tradição Hipermercados"/>
    <x v="14"/>
    <x v="7"/>
    <n v="3"/>
    <x v="6"/>
    <n v="10839"/>
    <x v="894"/>
    <d v="2014-11-03T00:00:00"/>
    <x v="856"/>
    <n v="4"/>
    <x v="6"/>
    <n v="72"/>
    <s v="Mozzarella di Giovanni"/>
    <n v="174"/>
    <n v="52"/>
    <n v="9048"/>
    <n v="0"/>
    <n v="9048"/>
    <n v="153.816"/>
    <n v="0"/>
  </r>
  <r>
    <s v="OLDWO"/>
    <s v="Old World Delicatessen"/>
    <x v="48"/>
    <x v="0"/>
    <n v="3"/>
    <x v="6"/>
    <n v="10855"/>
    <x v="895"/>
    <d v="2014-11-19T00:00:00"/>
    <x v="859"/>
    <n v="3"/>
    <x v="1"/>
    <n v="16"/>
    <s v="Pavlova"/>
    <n v="87.25"/>
    <n v="68"/>
    <n v="5933"/>
    <n v="0"/>
    <n v="5933"/>
    <n v="41.530999999999999"/>
    <n v="0"/>
  </r>
  <r>
    <s v="LAMAI"/>
    <s v="La maison d'Asie"/>
    <x v="18"/>
    <x v="1"/>
    <n v="6"/>
    <x v="7"/>
    <n v="10500"/>
    <x v="896"/>
    <d v="2014-11-19T00:00:00"/>
    <x v="861"/>
    <n v="7"/>
    <x v="5"/>
    <n v="28"/>
    <s v="Rössle Sauerkraut"/>
    <n v="228"/>
    <n v="1"/>
    <n v="228"/>
    <n v="-0.01"/>
    <n v="230.28"/>
    <n v="6.6781199999999998"/>
    <n v="-2.2800000000000011"/>
  </r>
  <r>
    <s v="GODOS"/>
    <s v="Godos Cocina Típica"/>
    <x v="38"/>
    <x v="17"/>
    <n v="8"/>
    <x v="8"/>
    <n v="10550"/>
    <x v="896"/>
    <d v="2014-11-16T00:00:00"/>
    <x v="862"/>
    <n v="6"/>
    <x v="7"/>
    <n v="17"/>
    <s v="Alice Mutton"/>
    <n v="195"/>
    <n v="52"/>
    <n v="10140"/>
    <n v="0.06"/>
    <n v="9531.6"/>
    <n v="266.88479999999998"/>
    <n v="608.39999999999964"/>
  </r>
  <r>
    <s v="WARTH"/>
    <s v="Wartian Herkku"/>
    <x v="32"/>
    <x v="16"/>
    <n v="1"/>
    <x v="2"/>
    <n v="10553"/>
    <x v="896"/>
    <d v="2014-11-05T00:00:00"/>
    <x v="851"/>
    <n v="5"/>
    <x v="4"/>
    <n v="22"/>
    <s v="Gustaf's Knäckebröd"/>
    <n v="105"/>
    <n v="86"/>
    <n v="9030"/>
    <n v="0.01"/>
    <n v="8939.7000000000007"/>
    <n v="223.49250000000004"/>
    <n v="90.299999999999272"/>
  </r>
  <r>
    <s v="QUEDE"/>
    <s v="Que Delícia"/>
    <x v="11"/>
    <x v="7"/>
    <n v="5"/>
    <x v="1"/>
    <n v="10647"/>
    <x v="896"/>
    <d v="2014-11-02T00:00:00"/>
    <x v="857"/>
    <n v="3"/>
    <x v="1"/>
    <n v="19"/>
    <s v="Teatime Chocolate Biscuits"/>
    <n v="46"/>
    <n v="26"/>
    <n v="1196"/>
    <n v="0.1"/>
    <n v="1076.4000000000001"/>
    <n v="34.444800000000001"/>
    <n v="119.59999999999991"/>
  </r>
  <r>
    <s v="SUPRD"/>
    <s v="Suprêmes délices"/>
    <x v="5"/>
    <x v="4"/>
    <n v="1"/>
    <x v="2"/>
    <n v="10846"/>
    <x v="896"/>
    <d v="2014-11-11T00:00:00"/>
    <x v="855"/>
    <n v="1"/>
    <x v="0"/>
    <n v="70"/>
    <s v="Outback Lager"/>
    <n v="75"/>
    <n v="77"/>
    <n v="5775"/>
    <n v="0.2"/>
    <n v="4620"/>
    <n v="124.74"/>
    <n v="1155"/>
  </r>
  <r>
    <s v="BERGS"/>
    <s v="Berglunds snabbköp"/>
    <x v="31"/>
    <x v="15"/>
    <n v="5"/>
    <x v="1"/>
    <n v="10875"/>
    <x v="897"/>
    <d v="2014-11-22T00:00:00"/>
    <x v="863"/>
    <n v="3"/>
    <x v="1"/>
    <n v="19"/>
    <s v="Teatime Chocolate Biscuits"/>
    <n v="46"/>
    <n v="59"/>
    <n v="2714"/>
    <n v="0.19"/>
    <n v="2198.34"/>
    <n v="41.768460000000005"/>
    <n v="515.65999999999985"/>
  </r>
  <r>
    <s v="QUEEN"/>
    <s v="Queen Cozinha"/>
    <x v="14"/>
    <x v="7"/>
    <n v="5"/>
    <x v="1"/>
    <n v="10913"/>
    <x v="897"/>
    <d v="2014-11-03T00:00:00"/>
    <x v="856"/>
    <n v="8"/>
    <x v="3"/>
    <n v="58"/>
    <s v="Escargots de Bourgogne"/>
    <n v="66.25"/>
    <n v="47"/>
    <n v="3113.75"/>
    <n v="0.09"/>
    <n v="2833.5125000000003"/>
    <n v="56.67025000000001"/>
    <n v="280.23749999999973"/>
  </r>
  <r>
    <s v="LETSS"/>
    <s v="Let's Stop N Shop"/>
    <x v="45"/>
    <x v="0"/>
    <n v="4"/>
    <x v="3"/>
    <n v="10719"/>
    <x v="898"/>
    <d v="2014-11-05T00:00:00"/>
    <x v="840"/>
    <n v="8"/>
    <x v="3"/>
    <n v="18"/>
    <s v="Carnarvon Tigers"/>
    <n v="312.5"/>
    <n v="2"/>
    <n v="625"/>
    <n v="0.08"/>
    <n v="575"/>
    <n v="16.675000000000001"/>
    <n v="50"/>
  </r>
  <r>
    <s v="QUEDE"/>
    <s v="Que Delícia"/>
    <x v="11"/>
    <x v="7"/>
    <n v="6"/>
    <x v="7"/>
    <n v="10794"/>
    <x v="898"/>
    <d v="2014-11-05T00:00:00"/>
    <x v="852"/>
    <n v="7"/>
    <x v="5"/>
    <n v="14"/>
    <s v="Tofu"/>
    <n v="116.25"/>
    <n v="90"/>
    <n v="10462.5"/>
    <n v="0"/>
    <n v="10462.5"/>
    <n v="198.78749999999999"/>
    <n v="0"/>
  </r>
  <r>
    <s v="FURIB"/>
    <s v="Furia Bacalhau e Frutos do Mar"/>
    <x v="7"/>
    <x v="6"/>
    <n v="5"/>
    <x v="1"/>
    <n v="10551"/>
    <x v="899"/>
    <d v="2014-11-05T00:00:00"/>
    <x v="852"/>
    <n v="2"/>
    <x v="2"/>
    <n v="44"/>
    <s v="Gula Malacca"/>
    <n v="97.25"/>
    <n v="49"/>
    <n v="4765.25"/>
    <n v="0.11"/>
    <n v="4241.0725000000002"/>
    <n v="135.71432000000001"/>
    <n v="524.17749999999978"/>
  </r>
  <r>
    <s v="CHOPS"/>
    <s v="Chop-suey Chinese"/>
    <x v="28"/>
    <x v="12"/>
    <n v="7"/>
    <x v="0"/>
    <n v="10746"/>
    <x v="899"/>
    <d v="2014-11-16T00:00:00"/>
    <x v="864"/>
    <n v="5"/>
    <x v="4"/>
    <n v="42"/>
    <s v="Singaporean Hokkien Fried Mee"/>
    <n v="70"/>
    <n v="25"/>
    <n v="1750"/>
    <n v="0.17"/>
    <n v="1452.5"/>
    <n v="50.837499999999999"/>
    <n v="297.5"/>
  </r>
  <r>
    <s v="GREAL"/>
    <s v="Great Lakes Food Market"/>
    <x v="33"/>
    <x v="0"/>
    <n v="7"/>
    <x v="0"/>
    <n v="10616"/>
    <x v="900"/>
    <d v="2014-11-16T00:00:00"/>
    <x v="854"/>
    <n v="1"/>
    <x v="0"/>
    <n v="38"/>
    <s v="Côte de Blaye"/>
    <n v="1317.5"/>
    <n v="99"/>
    <n v="130432.5"/>
    <n v="0.15"/>
    <n v="110867.625"/>
    <n v="3436.8963749999998"/>
    <n v="19564.875"/>
  </r>
  <r>
    <s v="MEREP"/>
    <s v="Mère Paillarde"/>
    <x v="24"/>
    <x v="10"/>
    <n v="3"/>
    <x v="6"/>
    <n v="10619"/>
    <x v="900"/>
    <d v="2014-11-20T00:00:00"/>
    <x v="865"/>
    <n v="3"/>
    <x v="1"/>
    <n v="21"/>
    <s v="Sir Rodney's Scones"/>
    <n v="50"/>
    <n v="88"/>
    <n v="4400"/>
    <n v="0.14000000000000001"/>
    <n v="3784"/>
    <n v="26.488"/>
    <n v="616"/>
  </r>
  <r>
    <s v="SIMOB"/>
    <s v="Simons bistro"/>
    <x v="39"/>
    <x v="18"/>
    <n v="1"/>
    <x v="2"/>
    <n v="10669"/>
    <x v="900"/>
    <d v="2014-11-16T00:00:00"/>
    <x v="862"/>
    <n v="8"/>
    <x v="3"/>
    <n v="36"/>
    <s v="Inlagd Sill"/>
    <n v="95"/>
    <n v="19"/>
    <n v="1805"/>
    <n v="0.11"/>
    <n v="1606.45"/>
    <n v="4.81935"/>
    <n v="198.54999999999995"/>
  </r>
  <r>
    <s v="WHITC"/>
    <s v="White Clover Markets"/>
    <x v="0"/>
    <x v="0"/>
    <n v="3"/>
    <x v="6"/>
    <n v="10904"/>
    <x v="900"/>
    <d v="2014-11-17T00:00:00"/>
    <x v="866"/>
    <n v="3"/>
    <x v="1"/>
    <n v="62"/>
    <s v="Tarte au sucre"/>
    <n v="246.5"/>
    <n v="10"/>
    <n v="2465"/>
    <n v="0.19"/>
    <n v="1996.65"/>
    <n v="21.963150000000002"/>
    <n v="468.34999999999991"/>
  </r>
  <r>
    <s v="BSBEV"/>
    <s v="B's Beverages"/>
    <x v="2"/>
    <x v="2"/>
    <n v="5"/>
    <x v="1"/>
    <n v="10578"/>
    <x v="901"/>
    <d v="2014-11-27T00:00:00"/>
    <x v="867"/>
    <n v="1"/>
    <x v="0"/>
    <n v="35"/>
    <s v="Steeleye Stout"/>
    <n v="90"/>
    <n v="83"/>
    <n v="7470"/>
    <n v="0.17"/>
    <n v="6200.0999999999995"/>
    <n v="186.00299999999996"/>
    <n v="1269.9000000000005"/>
  </r>
  <r>
    <s v="FAMIA"/>
    <s v="Familia Arquibaldo"/>
    <x v="14"/>
    <x v="7"/>
    <n v="9"/>
    <x v="4"/>
    <n v="10650"/>
    <x v="901"/>
    <d v="2014-11-19T00:00:00"/>
    <x v="862"/>
    <n v="6"/>
    <x v="7"/>
    <n v="53"/>
    <s v="Perth Pasties"/>
    <n v="164"/>
    <n v="11"/>
    <n v="1804"/>
    <n v="0.01"/>
    <n v="1785.96"/>
    <n v="3.57192"/>
    <n v="18.039999999999964"/>
  </r>
  <r>
    <s v="FRANR"/>
    <s v="France restauration"/>
    <x v="50"/>
    <x v="1"/>
    <n v="7"/>
    <x v="0"/>
    <n v="10671"/>
    <x v="901"/>
    <d v="2014-11-26T00:00:00"/>
    <x v="868"/>
    <n v="3"/>
    <x v="1"/>
    <n v="62"/>
    <s v="Tarte au sucre"/>
    <n v="246.5"/>
    <n v="82"/>
    <n v="20213"/>
    <n v="0.04"/>
    <n v="19404.48"/>
    <n v="135.83135999999999"/>
    <n v="808.52000000000044"/>
  </r>
  <r>
    <s v="LAMAI"/>
    <s v="La maison d'Asie"/>
    <x v="18"/>
    <x v="1"/>
    <n v="1"/>
    <x v="2"/>
    <n v="10787"/>
    <x v="901"/>
    <d v="2014-11-22T00:00:00"/>
    <x v="867"/>
    <n v="1"/>
    <x v="0"/>
    <n v="2"/>
    <s v="Chang"/>
    <n v="95"/>
    <n v="7"/>
    <n v="665"/>
    <n v="0.18"/>
    <n v="545.30000000000007"/>
    <n v="7.0889000000000006"/>
    <n v="119.69999999999993"/>
  </r>
  <r>
    <s v="SUPRD"/>
    <s v="Suprêmes délices"/>
    <x v="5"/>
    <x v="4"/>
    <n v="6"/>
    <x v="7"/>
    <n v="10885"/>
    <x v="901"/>
    <d v="2014-11-18T00:00:00"/>
    <x v="869"/>
    <n v="1"/>
    <x v="0"/>
    <n v="70"/>
    <s v="Outback Lager"/>
    <n v="75"/>
    <n v="89"/>
    <n v="6675"/>
    <n v="0.1"/>
    <n v="6007.5"/>
    <n v="42.052500000000002"/>
    <n v="667.5"/>
  </r>
  <r>
    <s v="VAFFE"/>
    <s v="Vaffeljernet"/>
    <x v="47"/>
    <x v="18"/>
    <n v="4"/>
    <x v="3"/>
    <n v="10602"/>
    <x v="902"/>
    <d v="2014-11-09T00:00:00"/>
    <x v="845"/>
    <n v="2"/>
    <x v="2"/>
    <n v="77"/>
    <s v="Original Frankfurter grüne Soße"/>
    <n v="65"/>
    <n v="3"/>
    <n v="195"/>
    <n v="0.08"/>
    <n v="179.4"/>
    <n v="0.35880000000000001"/>
    <n v="15.599999999999994"/>
  </r>
  <r>
    <s v="RATTC"/>
    <s v="Rattlesnake Canyon Grocery"/>
    <x v="9"/>
    <x v="0"/>
    <n v="2"/>
    <x v="5"/>
    <n v="10889"/>
    <x v="902"/>
    <d v="2014-11-28T00:00:00"/>
    <x v="870"/>
    <n v="4"/>
    <x v="6"/>
    <n v="11"/>
    <s v="Queso Cabrales"/>
    <n v="105"/>
    <n v="27"/>
    <n v="2835"/>
    <n v="0.14000000000000001"/>
    <n v="2438.1"/>
    <n v="19.504799999999999"/>
    <n v="396.90000000000009"/>
  </r>
  <r>
    <s v="TRAIH"/>
    <s v="Trail's Head Gourmet Provisioners"/>
    <x v="43"/>
    <x v="0"/>
    <n v="5"/>
    <x v="1"/>
    <n v="10574"/>
    <x v="903"/>
    <d v="2014-11-24T00:00:00"/>
    <x v="866"/>
    <n v="5"/>
    <x v="4"/>
    <n v="64"/>
    <s v="Wimmers gute Semmelknödel"/>
    <n v="166.25"/>
    <n v="98"/>
    <n v="16292.5"/>
    <n v="0.12"/>
    <n v="14337.4"/>
    <n v="229.39839999999998"/>
    <n v="1955.1000000000004"/>
  </r>
  <r>
    <s v="LETSS"/>
    <s v="Let's Stop N Shop"/>
    <x v="45"/>
    <x v="0"/>
    <n v="7"/>
    <x v="0"/>
    <n v="10579"/>
    <x v="903"/>
    <d v="2014-11-19T00:00:00"/>
    <x v="869"/>
    <n v="2"/>
    <x v="2"/>
    <n v="15"/>
    <s v="Genen Shouyu"/>
    <n v="77.5"/>
    <n v="94"/>
    <n v="7285"/>
    <n v="0.06"/>
    <n v="6847.9"/>
    <n v="68.478999999999999"/>
    <n v="437.10000000000036"/>
  </r>
  <r>
    <s v="GOURL"/>
    <s v="Gourmet Lanchonetes"/>
    <x v="55"/>
    <x v="7"/>
    <n v="5"/>
    <x v="1"/>
    <n v="10652"/>
    <x v="903"/>
    <d v="2014-11-25T00:00:00"/>
    <x v="868"/>
    <n v="8"/>
    <x v="3"/>
    <n v="30"/>
    <s v="Nord-Ost Matjeshering"/>
    <n v="129.44999999999999"/>
    <n v="29"/>
    <n v="3754.0499999999997"/>
    <n v="0.05"/>
    <n v="3566.3474999999994"/>
    <n v="114.12311999999999"/>
    <n v="187.70250000000033"/>
  </r>
  <r>
    <s v="LAUGB"/>
    <s v="Laughing Bacchus Wine Cellars"/>
    <x v="19"/>
    <x v="10"/>
    <n v="1"/>
    <x v="2"/>
    <n v="10810"/>
    <x v="903"/>
    <d v="2014-11-25T00:00:00"/>
    <x v="868"/>
    <n v="3"/>
    <x v="1"/>
    <n v="25"/>
    <s v="NuNuCa Nuß-Nougat-Creme"/>
    <n v="70"/>
    <n v="87"/>
    <n v="6090"/>
    <n v="0.02"/>
    <n v="5968.2"/>
    <n v="107.4276"/>
    <n v="121.80000000000018"/>
  </r>
  <r>
    <s v="WARTH"/>
    <s v="Wartian Herkku"/>
    <x v="32"/>
    <x v="16"/>
    <n v="5"/>
    <x v="1"/>
    <n v="10526"/>
    <x v="904"/>
    <d v="2014-11-13T00:00:00"/>
    <x v="848"/>
    <n v="5"/>
    <x v="4"/>
    <n v="56"/>
    <s v="Gnocchi di nonna Alice"/>
    <n v="190"/>
    <n v="21"/>
    <n v="3990"/>
    <n v="0.08"/>
    <n v="3670.8"/>
    <n v="91.77"/>
    <n v="319.19999999999982"/>
  </r>
  <r>
    <s v="RICSU"/>
    <s v="Richter Supermarkt"/>
    <x v="36"/>
    <x v="12"/>
    <n v="8"/>
    <x v="8"/>
    <n v="10666"/>
    <x v="904"/>
    <d v="2014-11-15T00:00:00"/>
    <x v="862"/>
    <n v="2"/>
    <x v="2"/>
    <n v="65"/>
    <s v="Louisiana Fiery Hot Pepper Sauce"/>
    <n v="105.25"/>
    <n v="100"/>
    <n v="10525"/>
    <n v="0.06"/>
    <n v="9893.5"/>
    <n v="59.360999999999997"/>
    <n v="631.5"/>
  </r>
  <r>
    <s v="FRANK"/>
    <s v="Messaoui Père &amp; Fils"/>
    <x v="15"/>
    <x v="8"/>
    <n v="7"/>
    <x v="0"/>
    <n v="10717"/>
    <x v="904"/>
    <d v="2014-11-16T00:00:00"/>
    <x v="865"/>
    <n v="4"/>
    <x v="6"/>
    <n v="69"/>
    <s v="Gudbrandsdalsost"/>
    <n v="180"/>
    <n v="27"/>
    <n v="4860"/>
    <n v="0.18"/>
    <n v="3985.2000000000003"/>
    <n v="135.49680000000001"/>
    <n v="874.79999999999973"/>
  </r>
  <r>
    <s v="LINOD"/>
    <s v="LINO-Delicateses"/>
    <x v="13"/>
    <x v="5"/>
    <n v="5"/>
    <x v="1"/>
    <n v="10485"/>
    <x v="905"/>
    <d v="2014-11-13T00:00:00"/>
    <x v="854"/>
    <n v="2"/>
    <x v="2"/>
    <n v="3"/>
    <s v="Aniseed Syrup"/>
    <n v="40"/>
    <n v="60"/>
    <n v="2400"/>
    <n v="0.15"/>
    <n v="2040"/>
    <n v="42.84"/>
    <n v="360"/>
  </r>
  <r>
    <s v="LEHMS"/>
    <s v="El Khartouri SA"/>
    <x v="20"/>
    <x v="8"/>
    <n v="8"/>
    <x v="8"/>
    <n v="10593"/>
    <x v="905"/>
    <d v="2014-11-25T00:00:00"/>
    <x v="870"/>
    <n v="4"/>
    <x v="6"/>
    <n v="69"/>
    <s v="Gudbrandsdalsost"/>
    <n v="180"/>
    <n v="14"/>
    <n v="2520"/>
    <n v="-0.03"/>
    <n v="2595.6"/>
    <n v="38.933999999999997"/>
    <n v="-75.599999999999909"/>
  </r>
  <r>
    <s v="SAVEA"/>
    <s v="Save-a-lot Markets"/>
    <x v="25"/>
    <x v="0"/>
    <n v="1"/>
    <x v="2"/>
    <n v="10657"/>
    <x v="905"/>
    <d v="2014-11-23T00:00:00"/>
    <x v="867"/>
    <n v="8"/>
    <x v="3"/>
    <n v="41"/>
    <s v="Jack's New England Clam Chowder"/>
    <n v="48.25"/>
    <n v="79"/>
    <n v="3811.75"/>
    <n v="0.16"/>
    <n v="3201.87"/>
    <n v="80.046750000000003"/>
    <n v="609.88000000000011"/>
  </r>
  <r>
    <s v="TORTU"/>
    <s v="Tortuga Restaurante"/>
    <x v="4"/>
    <x v="3"/>
    <n v="1"/>
    <x v="2"/>
    <n v="10676"/>
    <x v="905"/>
    <d v="2014-11-22T00:00:00"/>
    <x v="868"/>
    <n v="2"/>
    <x v="2"/>
    <n v="44"/>
    <s v="Gula Malacca"/>
    <n v="97.25"/>
    <n v="2"/>
    <n v="194.5"/>
    <n v="0.16"/>
    <n v="163.38"/>
    <n v="3.5943599999999996"/>
    <n v="31.120000000000005"/>
  </r>
  <r>
    <s v="WELLI"/>
    <s v="Wellington Importadora"/>
    <x v="46"/>
    <x v="7"/>
    <n v="5"/>
    <x v="1"/>
    <n v="10935"/>
    <x v="905"/>
    <d v="2014-11-29T00:00:00"/>
    <x v="871"/>
    <n v="5"/>
    <x v="4"/>
    <n v="23"/>
    <s v="Tunnbröd"/>
    <n v="45"/>
    <n v="83"/>
    <n v="3735"/>
    <n v="-0.02"/>
    <n v="3809.7000000000003"/>
    <n v="38.097000000000001"/>
    <n v="-74.700000000000273"/>
  </r>
  <r>
    <s v="VICTE"/>
    <s v="Victuailles en stock"/>
    <x v="8"/>
    <x v="1"/>
    <n v="1"/>
    <x v="2"/>
    <n v="10478"/>
    <x v="906"/>
    <d v="2014-11-18T00:00:00"/>
    <x v="869"/>
    <n v="8"/>
    <x v="3"/>
    <n v="10"/>
    <s v="Ikura"/>
    <n v="124"/>
    <n v="86"/>
    <n v="10664"/>
    <n v="0.08"/>
    <n v="9810.880000000001"/>
    <n v="225.65024000000003"/>
    <n v="853.11999999999898"/>
  </r>
  <r>
    <s v="PERIC"/>
    <s v="Pericles Comidas clásicas"/>
    <x v="4"/>
    <x v="3"/>
    <n v="1"/>
    <x v="2"/>
    <n v="10502"/>
    <x v="906"/>
    <d v="2014-12-01T00:00:00"/>
    <x v="872"/>
    <n v="1"/>
    <x v="0"/>
    <n v="67"/>
    <s v="Laughing Lumberjack Lager"/>
    <n v="70"/>
    <n v="68"/>
    <n v="4760"/>
    <n v="7.0000000000000007E-2"/>
    <n v="4426.7999999999993"/>
    <n v="39.841200000000001"/>
    <n v="333.20000000000073"/>
  </r>
  <r>
    <s v="WHITC"/>
    <s v="White Clover Markets"/>
    <x v="0"/>
    <x v="0"/>
    <n v="4"/>
    <x v="3"/>
    <n v="10696"/>
    <x v="906"/>
    <d v="2014-11-15T00:00:00"/>
    <x v="854"/>
    <n v="8"/>
    <x v="3"/>
    <n v="46"/>
    <s v="Spegesild"/>
    <n v="60"/>
    <n v="45"/>
    <n v="2700"/>
    <n v="0"/>
    <n v="2700"/>
    <n v="43.2"/>
    <n v="0"/>
  </r>
  <r>
    <s v="SIMOB"/>
    <s v="Simons bistro"/>
    <x v="39"/>
    <x v="18"/>
    <n v="5"/>
    <x v="1"/>
    <n v="10802"/>
    <x v="906"/>
    <d v="2014-11-21T00:00:00"/>
    <x v="861"/>
    <n v="3"/>
    <x v="1"/>
    <n v="62"/>
    <s v="Tarte au sucre"/>
    <n v="246.5"/>
    <n v="92"/>
    <n v="22678"/>
    <n v="0.13"/>
    <n v="19729.86"/>
    <n v="197.29859999999999"/>
    <n v="2948.1399999999994"/>
  </r>
  <r>
    <s v="QUICK"/>
    <s v="Bensaïd SA"/>
    <x v="27"/>
    <x v="8"/>
    <n v="4"/>
    <x v="3"/>
    <n v="10845"/>
    <x v="906"/>
    <d v="2014-11-14T00:00:00"/>
    <x v="859"/>
    <n v="1"/>
    <x v="0"/>
    <n v="35"/>
    <s v="Steeleye Stout"/>
    <n v="90"/>
    <n v="99"/>
    <n v="8910"/>
    <n v="0.14000000000000001"/>
    <n v="7662.5999999999995"/>
    <n v="214.55279999999999"/>
    <n v="1247.4000000000005"/>
  </r>
  <r>
    <s v="ERNSH"/>
    <s v="Ernst Handel"/>
    <x v="26"/>
    <x v="9"/>
    <n v="3"/>
    <x v="6"/>
    <n v="10895"/>
    <x v="906"/>
    <d v="2014-11-27T00:00:00"/>
    <x v="870"/>
    <n v="1"/>
    <x v="0"/>
    <n v="39"/>
    <s v="Chartreuse verte"/>
    <n v="90"/>
    <n v="11"/>
    <n v="990"/>
    <n v="-0.02"/>
    <n v="1009.8000000000001"/>
    <n v="7.0686"/>
    <n v="-19.800000000000068"/>
  </r>
  <r>
    <s v="REGGC"/>
    <s v="Reggiani Caseifici"/>
    <x v="41"/>
    <x v="19"/>
    <n v="2"/>
    <x v="5"/>
    <n v="10586"/>
    <x v="907"/>
    <d v="2014-12-01T00:00:00"/>
    <x v="873"/>
    <n v="5"/>
    <x v="4"/>
    <n v="52"/>
    <s v="Filo Mix"/>
    <n v="35"/>
    <n v="50"/>
    <n v="1750"/>
    <n v="0.05"/>
    <n v="1662.5"/>
    <n v="4.9874999999999998"/>
    <n v="87.5"/>
  </r>
  <r>
    <s v="FRANK"/>
    <s v="Messaoui Père &amp; Fils"/>
    <x v="15"/>
    <x v="8"/>
    <n v="9"/>
    <x v="4"/>
    <n v="10675"/>
    <x v="907"/>
    <d v="2014-11-19T00:00:00"/>
    <x v="869"/>
    <n v="7"/>
    <x v="5"/>
    <n v="14"/>
    <s v="Tofu"/>
    <n v="116.25"/>
    <n v="4"/>
    <n v="465"/>
    <n v="0.13"/>
    <n v="404.55"/>
    <n v="4.0454999999999997"/>
    <n v="60.449999999999989"/>
  </r>
  <r>
    <s v="CHOPS"/>
    <s v="Chop-suey Chinese"/>
    <x v="28"/>
    <x v="12"/>
    <n v="8"/>
    <x v="8"/>
    <n v="10731"/>
    <x v="907"/>
    <d v="2014-11-15T00:00:00"/>
    <x v="855"/>
    <n v="3"/>
    <x v="1"/>
    <n v="21"/>
    <s v="Sir Rodney's Scones"/>
    <n v="50"/>
    <n v="99"/>
    <n v="4950"/>
    <n v="0.12"/>
    <n v="4356"/>
    <n v="47.915999999999997"/>
    <n v="594"/>
  </r>
  <r>
    <s v="BONAP"/>
    <s v="Bon app'"/>
    <x v="1"/>
    <x v="1"/>
    <n v="4"/>
    <x v="3"/>
    <n v="10932"/>
    <x v="907"/>
    <d v="2014-11-17T00:00:00"/>
    <x v="864"/>
    <n v="1"/>
    <x v="0"/>
    <n v="75"/>
    <s v="Rhönbräu Klosterbier"/>
    <n v="38.75"/>
    <n v="99"/>
    <n v="3836.25"/>
    <n v="0.15"/>
    <n v="3260.8125"/>
    <n v="26.086500000000001"/>
    <n v="575.4375"/>
  </r>
  <r>
    <s v="WHITC"/>
    <s v="White Clover Markets"/>
    <x v="0"/>
    <x v="0"/>
    <n v="3"/>
    <x v="6"/>
    <n v="10693"/>
    <x v="908"/>
    <d v="2014-11-21T00:00:00"/>
    <x v="865"/>
    <n v="6"/>
    <x v="7"/>
    <n v="54"/>
    <s v="Tourtière"/>
    <n v="37.25"/>
    <n v="56"/>
    <n v="2086"/>
    <n v="0.06"/>
    <n v="1960.84"/>
    <n v="7.8433599999999997"/>
    <n v="125.16000000000008"/>
  </r>
  <r>
    <s v="LACOR"/>
    <s v="La corne d'abondance"/>
    <x v="62"/>
    <x v="1"/>
    <n v="1"/>
    <x v="2"/>
    <n v="10858"/>
    <x v="908"/>
    <d v="2014-11-16T00:00:00"/>
    <x v="853"/>
    <n v="1"/>
    <x v="0"/>
    <n v="70"/>
    <s v="Outback Lager"/>
    <n v="75"/>
    <n v="47"/>
    <n v="3525"/>
    <n v="0.15"/>
    <n v="2996.25"/>
    <n v="101.8725"/>
    <n v="528.75"/>
  </r>
  <r>
    <s v="TOMSP"/>
    <s v="Jamil Benlassen"/>
    <x v="27"/>
    <x v="8"/>
    <n v="3"/>
    <x v="6"/>
    <n v="10548"/>
    <x v="909"/>
    <d v="2014-11-30T00:00:00"/>
    <x v="874"/>
    <n v="8"/>
    <x v="3"/>
    <n v="41"/>
    <s v="Jack's New England Clam Chowder"/>
    <n v="48.25"/>
    <n v="83"/>
    <n v="4004.75"/>
    <n v="0.03"/>
    <n v="3884.6075000000001"/>
    <n v="19.4230375"/>
    <n v="120.14249999999993"/>
  </r>
  <r>
    <s v="FURIB"/>
    <s v="Furia Bacalhau e Frutos do Mar"/>
    <x v="7"/>
    <x v="6"/>
    <n v="7"/>
    <x v="0"/>
    <n v="10604"/>
    <x v="909"/>
    <d v="2014-12-05T00:00:00"/>
    <x v="875"/>
    <n v="1"/>
    <x v="0"/>
    <n v="76"/>
    <s v="Lakkalikööri"/>
    <n v="90"/>
    <n v="5"/>
    <n v="450"/>
    <n v="-0.03"/>
    <n v="463.5"/>
    <n v="8.8064999999999998"/>
    <n v="-13.5"/>
  </r>
  <r>
    <s v="QUICK"/>
    <s v="Bensaïd SA"/>
    <x v="27"/>
    <x v="8"/>
    <n v="9"/>
    <x v="4"/>
    <n v="10721"/>
    <x v="909"/>
    <d v="2014-11-15T00:00:00"/>
    <x v="865"/>
    <n v="2"/>
    <x v="2"/>
    <n v="44"/>
    <s v="Gula Malacca"/>
    <n v="97.25"/>
    <n v="42"/>
    <n v="4084.5"/>
    <n v="0.05"/>
    <n v="3880.2749999999996"/>
    <n v="97.00687499999998"/>
    <n v="204.22500000000036"/>
  </r>
  <r>
    <s v="TORTU"/>
    <s v="Tortuga Restaurante"/>
    <x v="4"/>
    <x v="3"/>
    <n v="1"/>
    <x v="2"/>
    <n v="10915"/>
    <x v="909"/>
    <d v="2014-11-20T00:00:00"/>
    <x v="866"/>
    <n v="6"/>
    <x v="7"/>
    <n v="54"/>
    <s v="Tourtière"/>
    <n v="37.25"/>
    <n v="16"/>
    <n v="596"/>
    <n v="-0.01"/>
    <n v="601.96"/>
    <n v="12.039200000000001"/>
    <n v="-5.9600000000000364"/>
  </r>
  <r>
    <s v="ISLAT"/>
    <s v="Island Trading"/>
    <x v="3"/>
    <x v="2"/>
    <n v="7"/>
    <x v="0"/>
    <n v="10473"/>
    <x v="910"/>
    <d v="2014-12-06T00:00:00"/>
    <x v="876"/>
    <n v="4"/>
    <x v="6"/>
    <n v="71"/>
    <s v="Fløtemysost"/>
    <n v="86"/>
    <n v="45"/>
    <n v="3870"/>
    <n v="-0.01"/>
    <n v="3908.7"/>
    <n v="42.995699999999999"/>
    <n v="-38.699999999999818"/>
  </r>
  <r>
    <s v="LAMAI"/>
    <s v="La maison d'Asie"/>
    <x v="18"/>
    <x v="1"/>
    <n v="6"/>
    <x v="7"/>
    <n v="10500"/>
    <x v="910"/>
    <d v="2014-11-16T00:00:00"/>
    <x v="862"/>
    <n v="2"/>
    <x v="2"/>
    <n v="15"/>
    <s v="Genen Shouyu"/>
    <n v="77.5"/>
    <n v="77"/>
    <n v="5967.5"/>
    <n v="0.05"/>
    <n v="5669.125"/>
    <n v="164.40462500000001"/>
    <n v="298.375"/>
  </r>
  <r>
    <s v="ERNSH"/>
    <s v="Ernst Handel"/>
    <x v="26"/>
    <x v="9"/>
    <n v="3"/>
    <x v="6"/>
    <n v="10514"/>
    <x v="910"/>
    <d v="2014-11-16T00:00:00"/>
    <x v="855"/>
    <n v="7"/>
    <x v="5"/>
    <n v="28"/>
    <s v="Rössle Sauerkraut"/>
    <n v="228"/>
    <n v="48"/>
    <n v="10944"/>
    <n v="0.08"/>
    <n v="10068.48"/>
    <n v="171.16416000000001"/>
    <n v="875.52000000000044"/>
  </r>
  <r>
    <s v="AROUT"/>
    <s v="Around the Horn"/>
    <x v="2"/>
    <x v="2"/>
    <n v="6"/>
    <x v="7"/>
    <n v="10643"/>
    <x v="910"/>
    <d v="2014-12-02T00:00:00"/>
    <x v="877"/>
    <n v="1"/>
    <x v="0"/>
    <n v="39"/>
    <s v="Chartreuse verte"/>
    <n v="90"/>
    <n v="78"/>
    <n v="7020"/>
    <n v="0.15"/>
    <n v="5967"/>
    <n v="89.504999999999995"/>
    <n v="1053"/>
  </r>
  <r>
    <s v="PICCO"/>
    <s v="Piccolo und mehr"/>
    <x v="16"/>
    <x v="9"/>
    <n v="6"/>
    <x v="7"/>
    <n v="10747"/>
    <x v="910"/>
    <d v="2014-11-28T00:00:00"/>
    <x v="878"/>
    <n v="4"/>
    <x v="6"/>
    <n v="69"/>
    <s v="Gudbrandsdalsost"/>
    <n v="180"/>
    <n v="47"/>
    <n v="8460"/>
    <n v="0.01"/>
    <n v="8375.4"/>
    <n v="50.252399999999994"/>
    <n v="84.600000000000364"/>
  </r>
  <r>
    <s v="ISLAT"/>
    <s v="Island Trading"/>
    <x v="3"/>
    <x v="2"/>
    <n v="2"/>
    <x v="5"/>
    <n v="10829"/>
    <x v="910"/>
    <d v="2014-11-22T00:00:00"/>
    <x v="868"/>
    <n v="8"/>
    <x v="3"/>
    <n v="13"/>
    <s v="Konbu"/>
    <n v="30"/>
    <n v="67"/>
    <n v="2010"/>
    <n v="0.03"/>
    <n v="1949.7"/>
    <n v="68.239500000000007"/>
    <n v="60.299999999999955"/>
  </r>
  <r>
    <s v="AROUT"/>
    <s v="Around the Horn"/>
    <x v="2"/>
    <x v="2"/>
    <n v="5"/>
    <x v="1"/>
    <n v="10864"/>
    <x v="910"/>
    <d v="2014-11-20T00:00:00"/>
    <x v="861"/>
    <n v="1"/>
    <x v="0"/>
    <n v="67"/>
    <s v="Laughing Lumberjack Lager"/>
    <n v="70"/>
    <n v="88"/>
    <n v="6160"/>
    <n v="0.14000000000000001"/>
    <n v="5297.6"/>
    <n v="121.84480000000001"/>
    <n v="862.39999999999964"/>
  </r>
  <r>
    <s v="ERNSH"/>
    <s v="Ernst Handel"/>
    <x v="26"/>
    <x v="9"/>
    <n v="8"/>
    <x v="8"/>
    <n v="10836"/>
    <x v="911"/>
    <d v="2014-11-26T00:00:00"/>
    <x v="873"/>
    <n v="1"/>
    <x v="0"/>
    <n v="35"/>
    <s v="Steeleye Stout"/>
    <n v="90"/>
    <n v="2"/>
    <n v="180"/>
    <n v="0.12"/>
    <n v="158.4"/>
    <n v="0.15840000000000001"/>
    <n v="21.599999999999994"/>
  </r>
  <r>
    <s v="OLDWO"/>
    <s v="Old World Delicatessen"/>
    <x v="48"/>
    <x v="0"/>
    <n v="3"/>
    <x v="6"/>
    <n v="10855"/>
    <x v="911"/>
    <d v="2014-12-07T00:00:00"/>
    <x v="879"/>
    <n v="4"/>
    <x v="6"/>
    <n v="31"/>
    <s v="Gorgonzola Telino"/>
    <n v="62.5"/>
    <n v="60"/>
    <n v="3750"/>
    <n v="7.0000000000000007E-2"/>
    <n v="3487.4999999999995"/>
    <n v="94.16249999999998"/>
    <n v="262.50000000000045"/>
  </r>
  <r>
    <s v="SEVES"/>
    <s v="Seven Seas Imports"/>
    <x v="2"/>
    <x v="2"/>
    <n v="4"/>
    <x v="3"/>
    <n v="10472"/>
    <x v="912"/>
    <d v="2014-11-23T00:00:00"/>
    <x v="878"/>
    <n v="1"/>
    <x v="0"/>
    <n v="24"/>
    <s v="Guaraná Fantástica"/>
    <n v="18"/>
    <n v="25"/>
    <n v="450"/>
    <n v="0.14000000000000001"/>
    <n v="387"/>
    <n v="6.1920000000000002"/>
    <n v="63"/>
  </r>
  <r>
    <s v="LONEP"/>
    <s v="Lonesome Pine Restaurant"/>
    <x v="37"/>
    <x v="0"/>
    <n v="7"/>
    <x v="0"/>
    <n v="10665"/>
    <x v="912"/>
    <d v="2014-12-01T00:00:00"/>
    <x v="880"/>
    <n v="1"/>
    <x v="0"/>
    <n v="76"/>
    <s v="Lakkalikööri"/>
    <n v="90"/>
    <n v="95"/>
    <n v="8550"/>
    <n v="0.17"/>
    <n v="7096.5"/>
    <n v="120.6405"/>
    <n v="1453.5"/>
  </r>
  <r>
    <s v="ANTON"/>
    <s v="Antonio Moreno Taquería"/>
    <x v="4"/>
    <x v="3"/>
    <n v="5"/>
    <x v="1"/>
    <n v="10535"/>
    <x v="913"/>
    <d v="2014-11-23T00:00:00"/>
    <x v="868"/>
    <n v="4"/>
    <x v="6"/>
    <n v="59"/>
    <s v="Raclette Courdavault"/>
    <n v="275"/>
    <n v="61"/>
    <n v="16775"/>
    <n v="-0.02"/>
    <n v="17110.5"/>
    <n v="153.99449999999999"/>
    <n v="-335.5"/>
  </r>
  <r>
    <s v="GREAL"/>
    <s v="Great Lakes Food Market"/>
    <x v="33"/>
    <x v="0"/>
    <n v="7"/>
    <x v="0"/>
    <n v="10616"/>
    <x v="913"/>
    <d v="2014-11-23T00:00:00"/>
    <x v="864"/>
    <n v="4"/>
    <x v="6"/>
    <n v="71"/>
    <s v="Fløtemysost"/>
    <n v="107.5"/>
    <n v="85"/>
    <n v="9137.5"/>
    <n v="0.1"/>
    <n v="8223.75"/>
    <n v="0"/>
    <n v="913.75"/>
  </r>
  <r>
    <s v="VAFFE"/>
    <s v="Vaffeljernet"/>
    <x v="47"/>
    <x v="18"/>
    <n v="5"/>
    <x v="1"/>
    <n v="10688"/>
    <x v="913"/>
    <d v="2014-11-26T00:00:00"/>
    <x v="871"/>
    <n v="8"/>
    <x v="3"/>
    <n v="10"/>
    <s v="Ikura"/>
    <n v="155"/>
    <n v="58"/>
    <n v="8990"/>
    <n v="0.06"/>
    <n v="8450.6"/>
    <n v="67.604799999999997"/>
    <n v="539.39999999999964"/>
  </r>
  <r>
    <s v="PICCO"/>
    <s v="Piccolo und mehr"/>
    <x v="16"/>
    <x v="9"/>
    <n v="4"/>
    <x v="3"/>
    <n v="10844"/>
    <x v="913"/>
    <d v="2014-12-06T00:00:00"/>
    <x v="880"/>
    <n v="5"/>
    <x v="4"/>
    <n v="22"/>
    <s v="Gustaf's Knäckebröd"/>
    <n v="105"/>
    <n v="38"/>
    <n v="3990"/>
    <n v="0.04"/>
    <n v="3830.3999999999996"/>
    <n v="0"/>
    <n v="159.60000000000036"/>
  </r>
  <r>
    <s v="HILAA"/>
    <s v="HILARIÓN-Abastos"/>
    <x v="6"/>
    <x v="5"/>
    <n v="2"/>
    <x v="5"/>
    <n v="10705"/>
    <x v="914"/>
    <d v="2014-12-08T00:00:00"/>
    <x v="881"/>
    <n v="4"/>
    <x v="6"/>
    <n v="31"/>
    <s v="Gorgonzola Telino"/>
    <n v="62.5"/>
    <n v="66"/>
    <n v="4125"/>
    <n v="0.09"/>
    <n v="3753.75"/>
    <n v="15.015000000000001"/>
    <n v="371.25"/>
  </r>
  <r>
    <s v="BERGS"/>
    <s v="Berglunds snabbköp"/>
    <x v="31"/>
    <x v="15"/>
    <n v="7"/>
    <x v="0"/>
    <n v="10524"/>
    <x v="915"/>
    <d v="2014-12-06T00:00:00"/>
    <x v="872"/>
    <n v="8"/>
    <x v="3"/>
    <n v="30"/>
    <s v="Nord-Ost Matjeshering"/>
    <n v="129.44999999999999"/>
    <n v="82"/>
    <n v="10614.9"/>
    <n v="0.14000000000000001"/>
    <n v="9128.8140000000003"/>
    <n v="264.73560600000002"/>
    <n v="1486.0859999999993"/>
  </r>
  <r>
    <s v="FOLKO"/>
    <s v="Folk och fä HB"/>
    <x v="35"/>
    <x v="15"/>
    <n v="4"/>
    <x v="3"/>
    <n v="10533"/>
    <x v="915"/>
    <d v="2014-12-07T00:00:00"/>
    <x v="877"/>
    <n v="4"/>
    <x v="6"/>
    <n v="72"/>
    <s v="Mozzarella di Giovanni"/>
    <n v="174"/>
    <n v="37"/>
    <n v="6438"/>
    <n v="-0.02"/>
    <n v="6566.76"/>
    <n v="59.100840000000005"/>
    <n v="-128.76000000000022"/>
  </r>
  <r>
    <s v="FOLKO"/>
    <s v="Folk och fä HB"/>
    <x v="35"/>
    <x v="15"/>
    <n v="5"/>
    <x v="1"/>
    <n v="10774"/>
    <x v="915"/>
    <d v="2014-11-29T00:00:00"/>
    <x v="882"/>
    <n v="4"/>
    <x v="6"/>
    <n v="31"/>
    <s v="Gorgonzola Telino"/>
    <n v="62.5"/>
    <n v="16"/>
    <n v="1000"/>
    <n v="0.06"/>
    <n v="940"/>
    <n v="31.02"/>
    <n v="60"/>
  </r>
  <r>
    <s v="LINOD"/>
    <s v="LINO-Delicateses"/>
    <x v="13"/>
    <x v="5"/>
    <n v="3"/>
    <x v="6"/>
    <n v="10838"/>
    <x v="915"/>
    <d v="2014-11-24T00:00:00"/>
    <x v="861"/>
    <n v="8"/>
    <x v="3"/>
    <n v="18"/>
    <s v="Carnarvon Tigers"/>
    <n v="312.5"/>
    <n v="14"/>
    <n v="4375"/>
    <n v="-0.01"/>
    <n v="4418.75"/>
    <n v="66.28125"/>
    <n v="-43.75"/>
  </r>
  <r>
    <s v="QUICK"/>
    <s v="Bensaïd SA"/>
    <x v="27"/>
    <x v="8"/>
    <n v="4"/>
    <x v="3"/>
    <n v="10694"/>
    <x v="916"/>
    <d v="2014-12-03T00:00:00"/>
    <x v="870"/>
    <n v="7"/>
    <x v="5"/>
    <n v="7"/>
    <s v="Uncle Bob's Organic Dried Pears"/>
    <n v="150"/>
    <n v="47"/>
    <n v="7050"/>
    <n v="-0.01"/>
    <n v="7120.5"/>
    <n v="28.481999999999999"/>
    <n v="-70.5"/>
  </r>
  <r>
    <s v="RANCH"/>
    <s v="Rancho grande"/>
    <x v="30"/>
    <x v="14"/>
    <n v="5"/>
    <x v="1"/>
    <n v="10716"/>
    <x v="916"/>
    <d v="2014-12-06T00:00:00"/>
    <x v="876"/>
    <n v="2"/>
    <x v="2"/>
    <n v="61"/>
    <s v="Sirop d'érable"/>
    <n v="142.5"/>
    <n v="16"/>
    <n v="2280"/>
    <n v="0.03"/>
    <n v="2211.6"/>
    <n v="24.327599999999997"/>
    <n v="68.400000000000091"/>
  </r>
  <r>
    <s v="AROUT"/>
    <s v="Around the Horn"/>
    <x v="2"/>
    <x v="2"/>
    <n v="5"/>
    <x v="1"/>
    <n v="10920"/>
    <x v="916"/>
    <d v="2014-11-23T00:00:00"/>
    <x v="874"/>
    <n v="3"/>
    <x v="1"/>
    <n v="50"/>
    <s v="Valkoinen suklaa"/>
    <n v="81.25"/>
    <n v="5"/>
    <n v="406.25"/>
    <n v="0.09"/>
    <n v="369.6875"/>
    <n v="1.1090625000000001"/>
    <n v="36.5625"/>
  </r>
  <r>
    <s v="TORTU"/>
    <s v="Tortuga Restaurante"/>
    <x v="4"/>
    <x v="3"/>
    <n v="5"/>
    <x v="1"/>
    <n v="10518"/>
    <x v="917"/>
    <d v="2014-11-29T00:00:00"/>
    <x v="874"/>
    <n v="1"/>
    <x v="0"/>
    <n v="38"/>
    <s v="Côte de Blaye"/>
    <n v="1317.5"/>
    <n v="21"/>
    <n v="27667.5"/>
    <n v="0.04"/>
    <n v="26560.799999999999"/>
    <n v="770.26319999999998"/>
    <n v="1106.7000000000007"/>
  </r>
  <r>
    <s v="CHOPS"/>
    <s v="Chop-suey Chinese"/>
    <x v="28"/>
    <x v="12"/>
    <n v="6"/>
    <x v="7"/>
    <n v="10519"/>
    <x v="917"/>
    <d v="2014-12-13T00:00:00"/>
    <x v="883"/>
    <n v="5"/>
    <x v="4"/>
    <n v="56"/>
    <s v="Gnocchi di nonna Alice"/>
    <n v="190"/>
    <n v="51"/>
    <n v="9690"/>
    <n v="0.13"/>
    <n v="8430.2999999999993"/>
    <n v="160.17569999999998"/>
    <n v="1259.7000000000007"/>
  </r>
  <r>
    <s v="MEREP"/>
    <s v="Mère Paillarde"/>
    <x v="24"/>
    <x v="10"/>
    <n v="7"/>
    <x v="0"/>
    <n v="10605"/>
    <x v="917"/>
    <d v="2014-12-01T00:00:00"/>
    <x v="879"/>
    <n v="3"/>
    <x v="1"/>
    <n v="16"/>
    <s v="Pavlova"/>
    <n v="87.25"/>
    <n v="9"/>
    <n v="785.25"/>
    <n v="-0.03"/>
    <n v="808.8075"/>
    <n v="1.617615"/>
    <n v="-23.557500000000005"/>
  </r>
  <r>
    <s v="HUNGO"/>
    <s v="Hungry Owl All-Night Grocers"/>
    <x v="23"/>
    <x v="11"/>
    <n v="3"/>
    <x v="6"/>
    <n v="10712"/>
    <x v="917"/>
    <d v="2014-12-13T00:00:00"/>
    <x v="884"/>
    <n v="6"/>
    <x v="7"/>
    <n v="53"/>
    <s v="Perth Pasties"/>
    <n v="164"/>
    <n v="53"/>
    <n v="8692"/>
    <n v="0.13"/>
    <n v="7562.04"/>
    <n v="219.29916"/>
    <n v="1129.96"/>
  </r>
  <r>
    <s v="CACTU"/>
    <s v="Cactus Comidas para llevar"/>
    <x v="30"/>
    <x v="14"/>
    <n v="1"/>
    <x v="2"/>
    <n v="10819"/>
    <x v="917"/>
    <d v="2014-11-30T00:00:00"/>
    <x v="880"/>
    <n v="1"/>
    <x v="0"/>
    <n v="75"/>
    <s v="Rhönbräu Klosterbier"/>
    <n v="38.75"/>
    <n v="50"/>
    <n v="1937.5"/>
    <n v="0.17"/>
    <n v="1608.125"/>
    <n v="38.594999999999999"/>
    <n v="329.375"/>
  </r>
  <r>
    <s v="GODOS"/>
    <s v="Godos Cocina Típica"/>
    <x v="38"/>
    <x v="17"/>
    <n v="9"/>
    <x v="4"/>
    <n v="10872"/>
    <x v="917"/>
    <d v="2014-12-12T00:00:00"/>
    <x v="885"/>
    <n v="5"/>
    <x v="4"/>
    <n v="64"/>
    <s v="Wimmers gute Semmelknödel"/>
    <n v="166.25"/>
    <n v="39"/>
    <n v="6483.75"/>
    <n v="0.05"/>
    <n v="6159.5625"/>
    <n v="12.319125"/>
    <n v="324.1875"/>
  </r>
  <r>
    <s v="HILAA"/>
    <s v="HILARIÓN-Abastos"/>
    <x v="6"/>
    <x v="5"/>
    <n v="5"/>
    <x v="1"/>
    <n v="10901"/>
    <x v="917"/>
    <d v="2014-12-02T00:00:00"/>
    <x v="876"/>
    <n v="4"/>
    <x v="6"/>
    <n v="71"/>
    <s v="Fløtemysost"/>
    <n v="107.5"/>
    <n v="52"/>
    <n v="5590"/>
    <n v="0.14000000000000001"/>
    <n v="4807.3999999999996"/>
    <n v="28.844399999999997"/>
    <n v="782.60000000000036"/>
  </r>
  <r>
    <s v="WHITC"/>
    <s v="White Clover Markets"/>
    <x v="0"/>
    <x v="0"/>
    <n v="5"/>
    <x v="1"/>
    <n v="10504"/>
    <x v="918"/>
    <d v="2014-11-26T00:00:00"/>
    <x v="871"/>
    <n v="3"/>
    <x v="1"/>
    <n v="21"/>
    <s v="Sir Rodney's Scones"/>
    <n v="50"/>
    <n v="51"/>
    <n v="2550"/>
    <n v="-0.03"/>
    <n v="2626.5"/>
    <n v="47.277000000000001"/>
    <n v="-76.5"/>
  </r>
  <r>
    <s v="LEHMS"/>
    <s v="El Khartouri SA"/>
    <x v="20"/>
    <x v="8"/>
    <n v="4"/>
    <x v="3"/>
    <n v="10534"/>
    <x v="918"/>
    <d v="2014-12-09T00:00:00"/>
    <x v="877"/>
    <n v="8"/>
    <x v="3"/>
    <n v="40"/>
    <s v="Boston Crab Meat"/>
    <n v="92"/>
    <n v="9"/>
    <n v="828"/>
    <n v="0.19"/>
    <n v="670.68000000000006"/>
    <n v="18.779040000000002"/>
    <n v="157.31999999999994"/>
  </r>
  <r>
    <s v="MEREP"/>
    <s v="Mère Paillarde"/>
    <x v="24"/>
    <x v="10"/>
    <n v="5"/>
    <x v="1"/>
    <n v="10590"/>
    <x v="918"/>
    <d v="2014-11-25T00:00:00"/>
    <x v="878"/>
    <n v="2"/>
    <x v="2"/>
    <n v="77"/>
    <s v="Original Frankfurter grüne Soße"/>
    <n v="65"/>
    <n v="46"/>
    <n v="2990"/>
    <n v="0.01"/>
    <n v="2960.1"/>
    <n v="59.201999999999998"/>
    <n v="29.900000000000091"/>
  </r>
  <r>
    <s v="BONAP"/>
    <s v="Bon app'"/>
    <x v="1"/>
    <x v="1"/>
    <n v="1"/>
    <x v="2"/>
    <n v="10663"/>
    <x v="918"/>
    <d v="2014-12-06T00:00:00"/>
    <x v="876"/>
    <n v="7"/>
    <x v="5"/>
    <n v="51"/>
    <s v="Manjimup Dried Apples"/>
    <n v="265"/>
    <n v="5"/>
    <n v="1325"/>
    <n v="0.13"/>
    <n v="1152.75"/>
    <n v="14.985749999999999"/>
    <n v="172.25"/>
  </r>
  <r>
    <s v="TRADH"/>
    <s v="Tradição Hipermercados"/>
    <x v="14"/>
    <x v="7"/>
    <n v="3"/>
    <x v="6"/>
    <n v="10839"/>
    <x v="918"/>
    <d v="2014-12-02T00:00:00"/>
    <x v="876"/>
    <n v="8"/>
    <x v="3"/>
    <n v="58"/>
    <s v="Escargots de Bourgogne"/>
    <n v="66.25"/>
    <n v="69"/>
    <n v="4571.25"/>
    <n v="0.02"/>
    <n v="4479.8249999999998"/>
    <n v="58.237724999999998"/>
    <n v="91.425000000000182"/>
  </r>
  <r>
    <s v="GREAL"/>
    <s v="Great Lakes Food Market"/>
    <x v="33"/>
    <x v="0"/>
    <n v="6"/>
    <x v="7"/>
    <n v="10528"/>
    <x v="919"/>
    <d v="2014-11-26T00:00:00"/>
    <x v="873"/>
    <n v="4"/>
    <x v="6"/>
    <n v="33"/>
    <s v="Geitost"/>
    <n v="12.5"/>
    <n v="88"/>
    <n v="1100"/>
    <n v="0.19"/>
    <n v="891.00000000000011"/>
    <n v="11.583000000000002"/>
    <n v="208.99999999999989"/>
  </r>
  <r>
    <s v="VICTE"/>
    <s v="Victuailles en stock"/>
    <x v="8"/>
    <x v="1"/>
    <n v="7"/>
    <x v="0"/>
    <n v="10546"/>
    <x v="919"/>
    <d v="2014-12-06T00:00:00"/>
    <x v="880"/>
    <n v="1"/>
    <x v="0"/>
    <n v="35"/>
    <s v="Steeleye Stout"/>
    <n v="90"/>
    <n v="86"/>
    <n v="7740"/>
    <n v="0.09"/>
    <n v="7043.4000000000005"/>
    <n v="211.30200000000002"/>
    <n v="696.59999999999945"/>
  </r>
  <r>
    <s v="ERNSH"/>
    <s v="Ernst Handel"/>
    <x v="26"/>
    <x v="9"/>
    <n v="4"/>
    <x v="3"/>
    <n v="10795"/>
    <x v="919"/>
    <d v="2014-12-10T00:00:00"/>
    <x v="883"/>
    <n v="3"/>
    <x v="1"/>
    <n v="16"/>
    <s v="Pavlova"/>
    <n v="87.25"/>
    <n v="52"/>
    <n v="4537"/>
    <n v="0.17"/>
    <n v="3765.71"/>
    <n v="112.9713"/>
    <n v="771.29"/>
  </r>
  <r>
    <s v="QUICK"/>
    <s v="Bensaïd SA"/>
    <x v="27"/>
    <x v="8"/>
    <n v="1"/>
    <x v="2"/>
    <n v="10865"/>
    <x v="919"/>
    <d v="2014-11-28T00:00:00"/>
    <x v="873"/>
    <n v="1"/>
    <x v="0"/>
    <n v="39"/>
    <s v="Chartreuse verte"/>
    <n v="90"/>
    <n v="56"/>
    <n v="5040"/>
    <n v="0.01"/>
    <n v="4989.6000000000004"/>
    <n v="79.833600000000004"/>
    <n v="50.399999999999636"/>
  </r>
  <r>
    <s v="LINOD"/>
    <s v="LINO-Delicateses"/>
    <x v="13"/>
    <x v="5"/>
    <n v="5"/>
    <x v="1"/>
    <n v="10485"/>
    <x v="920"/>
    <d v="2014-12-15T00:00:00"/>
    <x v="885"/>
    <n v="6"/>
    <x v="7"/>
    <n v="55"/>
    <s v="Pâté chinois"/>
    <n v="96"/>
    <n v="60"/>
    <n v="5760"/>
    <n v="0.03"/>
    <n v="5587.2"/>
    <n v="145.26719999999997"/>
    <n v="172.80000000000018"/>
  </r>
  <r>
    <s v="FRANK"/>
    <s v="Messaoui Père &amp; Fils"/>
    <x v="15"/>
    <x v="8"/>
    <n v="9"/>
    <x v="4"/>
    <n v="10675"/>
    <x v="920"/>
    <d v="2014-12-14T00:00:00"/>
    <x v="883"/>
    <n v="6"/>
    <x v="7"/>
    <n v="53"/>
    <s v="Perth Pasties"/>
    <n v="164"/>
    <n v="43"/>
    <n v="7052"/>
    <n v="-0.02"/>
    <n v="7193.04"/>
    <n v="93.509520000000009"/>
    <n v="-141.03999999999996"/>
  </r>
  <r>
    <s v="GOURL"/>
    <s v="Gourmet Lanchonetes"/>
    <x v="55"/>
    <x v="7"/>
    <n v="6"/>
    <x v="7"/>
    <n v="10790"/>
    <x v="920"/>
    <d v="2014-12-15T00:00:00"/>
    <x v="886"/>
    <n v="7"/>
    <x v="5"/>
    <n v="7"/>
    <s v="Uncle Bob's Organic Dried Pears"/>
    <n v="150"/>
    <n v="63"/>
    <n v="9450"/>
    <n v="0.11"/>
    <n v="8410.5"/>
    <n v="260.72550000000001"/>
    <n v="1039.5"/>
  </r>
  <r>
    <s v="RICAR"/>
    <s v="Ricardo Adocicados"/>
    <x v="11"/>
    <x v="7"/>
    <n v="7"/>
    <x v="0"/>
    <n v="10877"/>
    <x v="920"/>
    <d v="2014-12-05T00:00:00"/>
    <x v="887"/>
    <n v="8"/>
    <x v="3"/>
    <n v="18"/>
    <s v="Carnarvon Tigers"/>
    <n v="312.5"/>
    <n v="28"/>
    <n v="8750"/>
    <n v="0.09"/>
    <n v="7962.5"/>
    <n v="207.02500000000001"/>
    <n v="787.5"/>
  </r>
  <r>
    <s v="LINOD"/>
    <s v="LINO-Delicateses"/>
    <x v="13"/>
    <x v="5"/>
    <n v="4"/>
    <x v="3"/>
    <n v="10729"/>
    <x v="921"/>
    <d v="2014-12-12T00:00:00"/>
    <x v="883"/>
    <n v="3"/>
    <x v="1"/>
    <n v="50"/>
    <s v="Valkoinen suklaa"/>
    <n v="81.25"/>
    <n v="95"/>
    <n v="7718.75"/>
    <n v="0.12"/>
    <n v="6792.5"/>
    <n v="149.435"/>
    <n v="926.25"/>
  </r>
  <r>
    <s v="HILAA"/>
    <s v="HILARIÓN-Abastos"/>
    <x v="6"/>
    <x v="5"/>
    <n v="8"/>
    <x v="8"/>
    <n v="10490"/>
    <x v="922"/>
    <d v="2014-12-11T00:00:00"/>
    <x v="886"/>
    <n v="3"/>
    <x v="1"/>
    <n v="68"/>
    <s v="Scottish Longbreads"/>
    <n v="50"/>
    <n v="60"/>
    <n v="3000"/>
    <n v="-0.03"/>
    <n v="3090"/>
    <n v="43.26"/>
    <n v="-90"/>
  </r>
  <r>
    <s v="MEREP"/>
    <s v="Mère Paillarde"/>
    <x v="24"/>
    <x v="10"/>
    <n v="3"/>
    <x v="6"/>
    <n v="10570"/>
    <x v="922"/>
    <d v="2014-12-04T00:00:00"/>
    <x v="872"/>
    <n v="5"/>
    <x v="4"/>
    <n v="56"/>
    <s v="Gnocchi di nonna Alice"/>
    <n v="190"/>
    <n v="63"/>
    <n v="11970"/>
    <n v="0.12"/>
    <n v="10533.6"/>
    <n v="252.80640000000002"/>
    <n v="1436.3999999999996"/>
  </r>
  <r>
    <s v="FOLIG"/>
    <s v="Folies gourmandes"/>
    <x v="10"/>
    <x v="1"/>
    <n v="5"/>
    <x v="1"/>
    <n v="10634"/>
    <x v="923"/>
    <d v="2014-12-18T00:00:00"/>
    <x v="886"/>
    <n v="7"/>
    <x v="5"/>
    <n v="7"/>
    <s v="Uncle Bob's Organic Dried Pears"/>
    <n v="150"/>
    <n v="15"/>
    <n v="2250"/>
    <n v="0.19"/>
    <n v="1822.5000000000002"/>
    <n v="49.20750000000001"/>
    <n v="427.49999999999977"/>
  </r>
  <r>
    <s v="SANTG"/>
    <s v="Santé Gourmet"/>
    <x v="29"/>
    <x v="13"/>
    <n v="3"/>
    <x v="6"/>
    <n v="10831"/>
    <x v="923"/>
    <d v="2014-12-02T00:00:00"/>
    <x v="873"/>
    <n v="1"/>
    <x v="0"/>
    <n v="38"/>
    <s v="Côte de Blaye"/>
    <n v="1317.5"/>
    <n v="85"/>
    <n v="111987.5"/>
    <n v="-0.03"/>
    <n v="115347.125"/>
    <n v="3921.8022500000002"/>
    <n v="-3359.625"/>
  </r>
  <r>
    <s v="QUEEN"/>
    <s v="Queen Cozinha"/>
    <x v="14"/>
    <x v="7"/>
    <n v="6"/>
    <x v="7"/>
    <n v="10914"/>
    <x v="923"/>
    <d v="2014-12-07T00:00:00"/>
    <x v="888"/>
    <n v="4"/>
    <x v="6"/>
    <n v="71"/>
    <s v="Fløtemysost"/>
    <n v="107.5"/>
    <n v="70"/>
    <n v="7525"/>
    <n v="0.16"/>
    <n v="6321"/>
    <n v="94.814999999999998"/>
    <n v="1204"/>
  </r>
  <r>
    <s v="SEVES"/>
    <s v="Seven Seas Imports"/>
    <x v="2"/>
    <x v="2"/>
    <n v="8"/>
    <x v="8"/>
    <n v="10523"/>
    <x v="924"/>
    <d v="2014-12-06T00:00:00"/>
    <x v="879"/>
    <n v="8"/>
    <x v="3"/>
    <n v="41"/>
    <s v="Jack's New England Clam Chowder"/>
    <n v="48.25"/>
    <n v="56"/>
    <n v="2702"/>
    <n v="-0.01"/>
    <n v="2729.02"/>
    <n v="68.225499999999997"/>
    <n v="-27.019999999999982"/>
  </r>
  <r>
    <s v="BSBEV"/>
    <s v="B's Beverages"/>
    <x v="2"/>
    <x v="2"/>
    <n v="3"/>
    <x v="6"/>
    <n v="10484"/>
    <x v="925"/>
    <d v="2014-12-03T00:00:00"/>
    <x v="873"/>
    <n v="8"/>
    <x v="3"/>
    <n v="40"/>
    <s v="Boston Crab Meat"/>
    <n v="73.5"/>
    <n v="7"/>
    <n v="514.5"/>
    <n v="0.01"/>
    <n v="509.35500000000002"/>
    <n v="15.280650000000001"/>
    <n v="5.1449999999999818"/>
  </r>
  <r>
    <s v="WARTH"/>
    <s v="Wartian Herkku"/>
    <x v="32"/>
    <x v="16"/>
    <n v="1"/>
    <x v="2"/>
    <n v="10553"/>
    <x v="925"/>
    <d v="2014-12-11T00:00:00"/>
    <x v="886"/>
    <n v="4"/>
    <x v="6"/>
    <n v="11"/>
    <s v="Queso Cabrales"/>
    <n v="105"/>
    <n v="33"/>
    <n v="3465"/>
    <n v="0.15"/>
    <n v="2945.25"/>
    <n v="50.069249999999997"/>
    <n v="519.75"/>
  </r>
  <r>
    <s v="LINOD"/>
    <s v="LINO-Delicateses"/>
    <x v="13"/>
    <x v="5"/>
    <n v="3"/>
    <x v="6"/>
    <n v="10697"/>
    <x v="925"/>
    <d v="2014-12-13T00:00:00"/>
    <x v="885"/>
    <n v="8"/>
    <x v="3"/>
    <n v="58"/>
    <s v="Escargots de Bourgogne"/>
    <n v="66.25"/>
    <n v="77"/>
    <n v="5101.25"/>
    <n v="0.02"/>
    <n v="4999.2250000000004"/>
    <n v="169.97365000000002"/>
    <n v="102.02499999999964"/>
  </r>
  <r>
    <s v="SAVEA"/>
    <s v="Save-a-lot Markets"/>
    <x v="25"/>
    <x v="0"/>
    <n v="9"/>
    <x v="4"/>
    <n v="10711"/>
    <x v="925"/>
    <d v="2014-12-13T00:00:00"/>
    <x v="889"/>
    <n v="8"/>
    <x v="3"/>
    <n v="41"/>
    <s v="Jack's New England Clam Chowder"/>
    <n v="48.25"/>
    <n v="52"/>
    <n v="2509"/>
    <n v="7.0000000000000007E-2"/>
    <n v="2333.37"/>
    <n v="51.334139999999998"/>
    <n v="175.63000000000011"/>
  </r>
  <r>
    <s v="CACTU"/>
    <s v="Cactus Comidas para llevar"/>
    <x v="30"/>
    <x v="14"/>
    <n v="2"/>
    <x v="5"/>
    <n v="10782"/>
    <x v="925"/>
    <d v="2014-12-20T00:00:00"/>
    <x v="890"/>
    <n v="4"/>
    <x v="6"/>
    <n v="31"/>
    <s v="Gorgonzola Telino"/>
    <n v="62.5"/>
    <n v="97"/>
    <n v="6062.5"/>
    <n v="0.03"/>
    <n v="5880.625"/>
    <n v="35.283749999999998"/>
    <n v="181.875"/>
  </r>
  <r>
    <s v="SUPRD"/>
    <s v="Suprêmes délices"/>
    <x v="5"/>
    <x v="4"/>
    <n v="2"/>
    <x v="5"/>
    <n v="10475"/>
    <x v="926"/>
    <d v="2014-12-06T00:00:00"/>
    <x v="877"/>
    <n v="2"/>
    <x v="2"/>
    <n v="66"/>
    <s v="Louisiana Hot Spiced Okra"/>
    <n v="68"/>
    <n v="44"/>
    <n v="2992"/>
    <n v="-0.01"/>
    <n v="3021.92"/>
    <n v="45.328800000000001"/>
    <n v="-29.920000000000073"/>
  </r>
  <r>
    <s v="WANDK"/>
    <s v="Spécialités du Maroc"/>
    <x v="20"/>
    <x v="8"/>
    <n v="8"/>
    <x v="8"/>
    <n v="10513"/>
    <x v="926"/>
    <d v="2014-12-02T00:00:00"/>
    <x v="880"/>
    <n v="2"/>
    <x v="2"/>
    <n v="61"/>
    <s v="Sirop d'érable"/>
    <n v="142.5"/>
    <n v="70"/>
    <n v="9975"/>
    <n v="0.1"/>
    <n v="8977.5"/>
    <n v="206.48249999999999"/>
    <n v="997.5"/>
  </r>
  <r>
    <s v="VICTE"/>
    <s v="Victuailles en stock"/>
    <x v="8"/>
    <x v="1"/>
    <n v="7"/>
    <x v="0"/>
    <n v="10546"/>
    <x v="926"/>
    <d v="2014-12-05T00:00:00"/>
    <x v="879"/>
    <n v="7"/>
    <x v="5"/>
    <n v="7"/>
    <s v="Uncle Bob's Organic Dried Pears"/>
    <n v="150"/>
    <n v="45"/>
    <n v="6750"/>
    <n v="0.02"/>
    <n v="6615"/>
    <n v="26.46"/>
    <n v="135"/>
  </r>
  <r>
    <s v="VAFFE"/>
    <s v="Vaffeljernet"/>
    <x v="47"/>
    <x v="18"/>
    <n v="3"/>
    <x v="6"/>
    <n v="10769"/>
    <x v="926"/>
    <d v="2014-12-10T00:00:00"/>
    <x v="885"/>
    <n v="2"/>
    <x v="2"/>
    <n v="61"/>
    <s v="Sirop d'érable"/>
    <n v="142.5"/>
    <n v="91"/>
    <n v="12967.5"/>
    <n v="-0.01"/>
    <n v="13097.174999999999"/>
    <n v="117.87457499999999"/>
    <n v="-129.67499999999927"/>
  </r>
  <r>
    <s v="FOLKO"/>
    <s v="Folk och fä HB"/>
    <x v="35"/>
    <x v="15"/>
    <n v="8"/>
    <x v="8"/>
    <n v="10880"/>
    <x v="926"/>
    <d v="2014-12-21T00:00:00"/>
    <x v="891"/>
    <n v="2"/>
    <x v="2"/>
    <n v="61"/>
    <s v="Sirop d'érable"/>
    <n v="142.5"/>
    <n v="55"/>
    <n v="7837.5"/>
    <n v="-0.02"/>
    <n v="7994.25"/>
    <n v="175.87350000000001"/>
    <n v="-156.75"/>
  </r>
  <r>
    <s v="HUNGO"/>
    <s v="Hungry Owl All-Night Grocers"/>
    <x v="23"/>
    <x v="11"/>
    <n v="7"/>
    <x v="0"/>
    <n v="10567"/>
    <x v="927"/>
    <d v="2014-12-14T00:00:00"/>
    <x v="892"/>
    <n v="4"/>
    <x v="6"/>
    <n v="31"/>
    <s v="Gorgonzola Telino"/>
    <n v="62.5"/>
    <n v="29"/>
    <n v="1812.5"/>
    <n v="0.09"/>
    <n v="1649.375"/>
    <n v="51.130625000000002"/>
    <n v="163.125"/>
  </r>
  <r>
    <s v="HUNGO"/>
    <s v="Hungry Owl All-Night Grocers"/>
    <x v="23"/>
    <x v="11"/>
    <n v="1"/>
    <x v="2"/>
    <n v="10912"/>
    <x v="927"/>
    <d v="2014-12-13T00:00:00"/>
    <x v="887"/>
    <n v="4"/>
    <x v="6"/>
    <n v="11"/>
    <s v="Queso Cabrales"/>
    <n v="105"/>
    <n v="29"/>
    <n v="3045"/>
    <n v="0.2"/>
    <n v="2436"/>
    <n v="46.283999999999999"/>
    <n v="609"/>
  </r>
  <r>
    <s v="HUNGO"/>
    <s v="Hungry Owl All-Night Grocers"/>
    <x v="23"/>
    <x v="11"/>
    <n v="6"/>
    <x v="7"/>
    <n v="10701"/>
    <x v="928"/>
    <d v="2014-12-24T00:00:00"/>
    <x v="893"/>
    <n v="4"/>
    <x v="6"/>
    <n v="59"/>
    <s v="Raclette Courdavault"/>
    <n v="275"/>
    <n v="43"/>
    <n v="11825"/>
    <n v="0.1"/>
    <n v="10642.5"/>
    <n v="138.35249999999999"/>
    <n v="1182.5"/>
  </r>
  <r>
    <s v="VICTE"/>
    <s v="Victuailles en stock"/>
    <x v="8"/>
    <x v="1"/>
    <n v="3"/>
    <x v="6"/>
    <n v="10806"/>
    <x v="928"/>
    <d v="2014-12-09T00:00:00"/>
    <x v="888"/>
    <n v="1"/>
    <x v="0"/>
    <n v="2"/>
    <s v="Chang"/>
    <n v="95"/>
    <n v="94"/>
    <n v="8930"/>
    <n v="0.08"/>
    <n v="8215.6"/>
    <n v="188.95880000000002"/>
    <n v="714.39999999999964"/>
  </r>
  <r>
    <s v="HUNGO"/>
    <s v="Hungry Owl All-Night Grocers"/>
    <x v="23"/>
    <x v="11"/>
    <n v="6"/>
    <x v="7"/>
    <n v="10503"/>
    <x v="929"/>
    <d v="2014-12-24T00:00:00"/>
    <x v="894"/>
    <n v="7"/>
    <x v="5"/>
    <n v="14"/>
    <s v="Tofu"/>
    <n v="116.25"/>
    <n v="91"/>
    <n v="10578.75"/>
    <n v="7.0000000000000007E-2"/>
    <n v="9838.2374999999993"/>
    <n v="324.66183749999999"/>
    <n v="740.51250000000073"/>
  </r>
  <r>
    <s v="FAMIA"/>
    <s v="Familia Arquibaldo"/>
    <x v="14"/>
    <x v="7"/>
    <n v="5"/>
    <x v="1"/>
    <n v="10725"/>
    <x v="929"/>
    <d v="2014-12-14T00:00:00"/>
    <x v="892"/>
    <n v="8"/>
    <x v="3"/>
    <n v="41"/>
    <s v="Jack's New England Clam Chowder"/>
    <n v="48.25"/>
    <n v="35"/>
    <n v="1688.75"/>
    <n v="0.14000000000000001"/>
    <n v="1452.325"/>
    <n v="50.831375000000001"/>
    <n v="236.42499999999995"/>
  </r>
  <r>
    <s v="WHITC"/>
    <s v="White Clover Markets"/>
    <x v="0"/>
    <x v="0"/>
    <n v="5"/>
    <x v="1"/>
    <n v="10740"/>
    <x v="929"/>
    <d v="2014-12-15T00:00:00"/>
    <x v="884"/>
    <n v="1"/>
    <x v="0"/>
    <n v="35"/>
    <s v="Steeleye Stout"/>
    <n v="90"/>
    <n v="18"/>
    <n v="1620"/>
    <n v="7.0000000000000007E-2"/>
    <n v="1506.6"/>
    <n v="42.184799999999996"/>
    <n v="113.40000000000009"/>
  </r>
  <r>
    <s v="RICSU"/>
    <s v="Richter Supermarkt"/>
    <x v="36"/>
    <x v="12"/>
    <n v="3"/>
    <x v="6"/>
    <n v="10751"/>
    <x v="929"/>
    <d v="2014-12-17T00:00:00"/>
    <x v="893"/>
    <n v="3"/>
    <x v="1"/>
    <n v="50"/>
    <s v="Valkoinen suklaa"/>
    <n v="81.25"/>
    <n v="8"/>
    <n v="650"/>
    <n v="0.02"/>
    <n v="637"/>
    <n v="6.37"/>
    <n v="13"/>
  </r>
  <r>
    <s v="LILAS"/>
    <s v="LILA-Supermercado"/>
    <x v="21"/>
    <x v="5"/>
    <n v="9"/>
    <x v="4"/>
    <n v="10823"/>
    <x v="929"/>
    <d v="2014-12-18T00:00:00"/>
    <x v="893"/>
    <n v="5"/>
    <x v="4"/>
    <n v="57"/>
    <s v="Ravioli Angelo"/>
    <n v="97.5"/>
    <n v="100"/>
    <n v="9750"/>
    <n v="0.02"/>
    <n v="9555"/>
    <n v="57.33"/>
    <n v="195"/>
  </r>
  <r>
    <s v="SAVEA"/>
    <s v="Save-a-lot Markets"/>
    <x v="25"/>
    <x v="0"/>
    <n v="6"/>
    <x v="7"/>
    <n v="10510"/>
    <x v="930"/>
    <d v="2014-12-24T00:00:00"/>
    <x v="895"/>
    <n v="6"/>
    <x v="7"/>
    <n v="29"/>
    <s v="Thüringer Rostbratwurst"/>
    <n v="618.95000000000005"/>
    <n v="46"/>
    <n v="28471.7"/>
    <n v="0.17"/>
    <n v="23631.510999999999"/>
    <n v="23.631511"/>
    <n v="4840.1890000000021"/>
  </r>
  <r>
    <s v="QUICK"/>
    <s v="Bensaïd SA"/>
    <x v="27"/>
    <x v="8"/>
    <n v="1"/>
    <x v="2"/>
    <n v="10515"/>
    <x v="930"/>
    <d v="2014-12-16T00:00:00"/>
    <x v="896"/>
    <n v="3"/>
    <x v="1"/>
    <n v="27"/>
    <s v="Schoggi Schokolade"/>
    <n v="219.5"/>
    <n v="15"/>
    <n v="3292.5"/>
    <n v="0.06"/>
    <n v="3094.95"/>
    <n v="95.943449999999999"/>
    <n v="197.55000000000018"/>
  </r>
  <r>
    <s v="SAVEA"/>
    <s v="Save-a-lot Markets"/>
    <x v="25"/>
    <x v="0"/>
    <n v="7"/>
    <x v="0"/>
    <n v="10713"/>
    <x v="931"/>
    <d v="2014-12-11T00:00:00"/>
    <x v="885"/>
    <n v="3"/>
    <x v="1"/>
    <n v="26"/>
    <s v="Gumbär Gummibärchen"/>
    <n v="156.15"/>
    <n v="72"/>
    <n v="11242.800000000001"/>
    <n v="0.1"/>
    <n v="10118.52"/>
    <n v="333.91116000000005"/>
    <n v="1124.2800000000007"/>
  </r>
  <r>
    <s v="FRANK"/>
    <s v="Messaoui Père &amp; Fils"/>
    <x v="15"/>
    <x v="8"/>
    <n v="7"/>
    <x v="0"/>
    <n v="10717"/>
    <x v="931"/>
    <d v="2014-12-20T00:00:00"/>
    <x v="896"/>
    <n v="6"/>
    <x v="7"/>
    <n v="54"/>
    <s v="Tourtière"/>
    <n v="37.25"/>
    <n v="18"/>
    <n v="670.5"/>
    <n v="0.02"/>
    <n v="657.09"/>
    <n v="8.5421700000000005"/>
    <n v="13.409999999999968"/>
  </r>
  <r>
    <s v="RICAR"/>
    <s v="Ricardo Adocicados"/>
    <x v="11"/>
    <x v="7"/>
    <n v="9"/>
    <x v="4"/>
    <n v="10648"/>
    <x v="932"/>
    <d v="2014-12-13T00:00:00"/>
    <x v="889"/>
    <n v="1"/>
    <x v="0"/>
    <n v="24"/>
    <s v="Guaraná Fantástica"/>
    <n v="22.5"/>
    <n v="10"/>
    <n v="225"/>
    <n v="0.02"/>
    <n v="220.5"/>
    <n v="1.323"/>
    <n v="4.5"/>
  </r>
  <r>
    <s v="QUICK"/>
    <s v="Bensaïd SA"/>
    <x v="27"/>
    <x v="8"/>
    <n v="5"/>
    <x v="1"/>
    <n v="10658"/>
    <x v="932"/>
    <d v="2014-12-13T00:00:00"/>
    <x v="887"/>
    <n v="8"/>
    <x v="3"/>
    <n v="40"/>
    <s v="Boston Crab Meat"/>
    <n v="92"/>
    <n v="58"/>
    <n v="5336"/>
    <n v="0.06"/>
    <n v="5015.84"/>
    <n v="155.49104"/>
    <n v="320.15999999999985"/>
  </r>
  <r>
    <s v="HANAR"/>
    <s v="Hanari Carnes"/>
    <x v="11"/>
    <x v="7"/>
    <n v="7"/>
    <x v="0"/>
    <n v="10886"/>
    <x v="932"/>
    <d v="2014-12-19T00:00:00"/>
    <x v="891"/>
    <n v="8"/>
    <x v="3"/>
    <n v="10"/>
    <s v="Ikura"/>
    <n v="155"/>
    <n v="61"/>
    <n v="9455"/>
    <n v="0.04"/>
    <n v="9076.7999999999993"/>
    <n v="226.91999999999996"/>
    <n v="378.20000000000073"/>
  </r>
  <r>
    <s v="LETSS"/>
    <s v="Let's Stop N Shop"/>
    <x v="45"/>
    <x v="0"/>
    <n v="4"/>
    <x v="3"/>
    <n v="10719"/>
    <x v="933"/>
    <d v="2014-12-26T00:00:00"/>
    <x v="897"/>
    <n v="8"/>
    <x v="3"/>
    <n v="30"/>
    <s v="Nord-Ost Matjeshering"/>
    <n v="129.44999999999999"/>
    <n v="29"/>
    <n v="3754.0499999999997"/>
    <n v="0.19"/>
    <n v="3040.7804999999998"/>
    <n v="9.1223414999999992"/>
    <n v="713.26949999999988"/>
  </r>
  <r>
    <s v="LAMAI"/>
    <s v="La maison d'Asie"/>
    <x v="18"/>
    <x v="1"/>
    <n v="5"/>
    <x v="1"/>
    <n v="10493"/>
    <x v="934"/>
    <d v="2014-12-30T00:00:00"/>
    <x v="898"/>
    <n v="2"/>
    <x v="2"/>
    <n v="66"/>
    <s v="Louisiana Hot Spiced Okra"/>
    <n v="68"/>
    <n v="94"/>
    <n v="6392"/>
    <n v="0.01"/>
    <n v="6328.08"/>
    <n v="18.984239999999996"/>
    <n v="63.920000000000073"/>
  </r>
  <r>
    <s v="MEREP"/>
    <s v="Mère Paillarde"/>
    <x v="24"/>
    <x v="10"/>
    <n v="3"/>
    <x v="6"/>
    <n v="10619"/>
    <x v="934"/>
    <d v="2014-12-27T00:00:00"/>
    <x v="895"/>
    <n v="5"/>
    <x v="4"/>
    <n v="22"/>
    <s v="Gustaf's Knäckebröd"/>
    <n v="105"/>
    <n v="46"/>
    <n v="4830"/>
    <n v="0.15"/>
    <n v="4105.5"/>
    <n v="78.004499999999993"/>
    <n v="724.5"/>
  </r>
  <r>
    <s v="KOENE"/>
    <s v="Belaid SAS"/>
    <x v="15"/>
    <x v="8"/>
    <n v="7"/>
    <x v="0"/>
    <n v="10630"/>
    <x v="934"/>
    <d v="2014-12-28T00:00:00"/>
    <x v="890"/>
    <n v="6"/>
    <x v="7"/>
    <n v="55"/>
    <s v="Pâté chinois"/>
    <n v="120"/>
    <n v="91"/>
    <n v="10920"/>
    <n v="0.14000000000000001"/>
    <n v="9391.2000000000007"/>
    <n v="0"/>
    <n v="1528.7999999999993"/>
  </r>
  <r>
    <s v="SAVEA"/>
    <s v="Save-a-lot Markets"/>
    <x v="25"/>
    <x v="0"/>
    <n v="3"/>
    <x v="6"/>
    <n v="10748"/>
    <x v="934"/>
    <d v="2014-12-23T00:00:00"/>
    <x v="893"/>
    <n v="5"/>
    <x v="4"/>
    <n v="23"/>
    <s v="Tunnbröd"/>
    <n v="45"/>
    <n v="42"/>
    <n v="1890"/>
    <n v="0.06"/>
    <n v="1776.6"/>
    <n v="33.755400000000002"/>
    <n v="113.40000000000009"/>
  </r>
  <r>
    <s v="FRANK"/>
    <s v="Messaoui Père &amp; Fils"/>
    <x v="15"/>
    <x v="8"/>
    <n v="6"/>
    <x v="7"/>
    <n v="10929"/>
    <x v="934"/>
    <d v="2014-12-12T00:00:00"/>
    <x v="883"/>
    <n v="3"/>
    <x v="1"/>
    <n v="21"/>
    <s v="Sir Rodney's Scones"/>
    <n v="50"/>
    <n v="21"/>
    <n v="1050"/>
    <n v="0.13"/>
    <n v="913.5"/>
    <n v="22.837499999999999"/>
    <n v="136.5"/>
  </r>
  <r>
    <s v="LEHMS"/>
    <s v="El Khartouri SA"/>
    <x v="20"/>
    <x v="8"/>
    <n v="4"/>
    <x v="3"/>
    <n v="10534"/>
    <x v="935"/>
    <d v="2014-12-28T00:00:00"/>
    <x v="895"/>
    <n v="6"/>
    <x v="7"/>
    <n v="54"/>
    <s v="Tourtière"/>
    <n v="37.25"/>
    <n v="84"/>
    <n v="3129"/>
    <n v="0.1"/>
    <n v="2816.1"/>
    <n v="95.747399999999999"/>
    <n v="312.90000000000009"/>
  </r>
  <r>
    <s v="OTTIK"/>
    <s v="Exotic Products"/>
    <x v="20"/>
    <x v="8"/>
    <n v="5"/>
    <x v="1"/>
    <n v="10580"/>
    <x v="935"/>
    <d v="2014-12-15T00:00:00"/>
    <x v="884"/>
    <n v="8"/>
    <x v="3"/>
    <n v="41"/>
    <s v="Jack's New England Clam Chowder"/>
    <n v="48.25"/>
    <n v="86"/>
    <n v="4149.5"/>
    <n v="0.04"/>
    <n v="3983.52"/>
    <n v="43.818719999999999"/>
    <n v="165.98000000000002"/>
  </r>
  <r>
    <s v="VINET"/>
    <s v="Vins et alcools Chevalier"/>
    <x v="57"/>
    <x v="1"/>
    <n v="1"/>
    <x v="2"/>
    <n v="10737"/>
    <x v="935"/>
    <d v="2014-12-18T00:00:00"/>
    <x v="899"/>
    <n v="8"/>
    <x v="3"/>
    <n v="41"/>
    <s v="Jack's New England Clam Chowder"/>
    <n v="48.25"/>
    <n v="45"/>
    <n v="2171.25"/>
    <n v="-0.02"/>
    <n v="2214.6750000000002"/>
    <n v="17.717400000000001"/>
    <n v="-43.425000000000182"/>
  </r>
  <r>
    <s v="WILMK"/>
    <s v="Wilman Kala"/>
    <x v="52"/>
    <x v="16"/>
    <n v="7"/>
    <x v="0"/>
    <n v="10910"/>
    <x v="935"/>
    <d v="2014-12-24T00:00:00"/>
    <x v="900"/>
    <n v="2"/>
    <x v="2"/>
    <n v="61"/>
    <s v="Sirop d'érable"/>
    <n v="142.5"/>
    <n v="35"/>
    <n v="4987.5"/>
    <n v="0.16"/>
    <n v="4189.5"/>
    <n v="25.137"/>
    <n v="798"/>
  </r>
  <r>
    <s v="MEREP"/>
    <s v="Mère Paillarde"/>
    <x v="24"/>
    <x v="10"/>
    <n v="7"/>
    <x v="0"/>
    <n v="10605"/>
    <x v="936"/>
    <d v="2014-12-23T00:00:00"/>
    <x v="895"/>
    <n v="4"/>
    <x v="6"/>
    <n v="60"/>
    <s v="Camembert Pierrot"/>
    <n v="170"/>
    <n v="11"/>
    <n v="1870"/>
    <n v="7.0000000000000007E-2"/>
    <n v="1739.1"/>
    <n v="43.477499999999999"/>
    <n v="130.90000000000009"/>
  </r>
  <r>
    <s v="BLAUS"/>
    <s v="Les Douceurs du Maghreb"/>
    <x v="22"/>
    <x v="8"/>
    <n v="2"/>
    <x v="5"/>
    <n v="10853"/>
    <x v="936"/>
    <d v="2014-12-13T00:00:00"/>
    <x v="886"/>
    <n v="8"/>
    <x v="3"/>
    <n v="18"/>
    <s v="Carnarvon Tigers"/>
    <n v="312.5"/>
    <n v="49"/>
    <n v="15312.5"/>
    <n v="0.12"/>
    <n v="13475"/>
    <n v="417.72500000000002"/>
    <n v="1837.5"/>
  </r>
  <r>
    <s v="MEREP"/>
    <s v="Mère Paillarde"/>
    <x v="24"/>
    <x v="10"/>
    <n v="7"/>
    <x v="0"/>
    <n v="10605"/>
    <x v="937"/>
    <d v="2014-12-31T00:00:00"/>
    <x v="898"/>
    <n v="4"/>
    <x v="6"/>
    <n v="59"/>
    <s v="Raclette Courdavault"/>
    <n v="275"/>
    <n v="85"/>
    <n v="23375"/>
    <n v="0.11"/>
    <n v="20803.75"/>
    <n v="270.44875000000002"/>
    <n v="2571.25"/>
  </r>
  <r>
    <s v="EASTC"/>
    <s v="Eastern Connection"/>
    <x v="2"/>
    <x v="2"/>
    <n v="5"/>
    <x v="1"/>
    <n v="10726"/>
    <x v="937"/>
    <d v="2014-12-20T00:00:00"/>
    <x v="901"/>
    <n v="2"/>
    <x v="2"/>
    <n v="4"/>
    <s v="Chef Anton's Cajun Seasoning"/>
    <n v="110"/>
    <n v="80"/>
    <n v="8800"/>
    <n v="-0.01"/>
    <n v="8888"/>
    <n v="8.8879999999999999"/>
    <n v="-88"/>
  </r>
  <r>
    <s v="ERNSH"/>
    <s v="Ernst Handel"/>
    <x v="26"/>
    <x v="9"/>
    <n v="6"/>
    <x v="7"/>
    <n v="10764"/>
    <x v="937"/>
    <d v="2014-12-16T00:00:00"/>
    <x v="893"/>
    <n v="1"/>
    <x v="0"/>
    <n v="39"/>
    <s v="Chartreuse verte"/>
    <n v="90"/>
    <n v="85"/>
    <n v="7650"/>
    <n v="0"/>
    <n v="7650"/>
    <n v="15.3"/>
    <n v="0"/>
  </r>
  <r>
    <s v="MORGK"/>
    <s v="Commerce oriental"/>
    <x v="44"/>
    <x v="8"/>
    <n v="3"/>
    <x v="6"/>
    <n v="10779"/>
    <x v="937"/>
    <d v="2015-01-01T00:00:00"/>
    <x v="897"/>
    <n v="3"/>
    <x v="1"/>
    <n v="62"/>
    <s v="Tarte au sucre"/>
    <n v="246.5"/>
    <n v="29"/>
    <n v="7148.5"/>
    <n v="0.2"/>
    <n v="5718.8"/>
    <n v="177.28280000000001"/>
    <n v="1429.6999999999998"/>
  </r>
  <r>
    <s v="FOLKO"/>
    <s v="Folk och fä HB"/>
    <x v="35"/>
    <x v="15"/>
    <n v="4"/>
    <x v="3"/>
    <n v="10824"/>
    <x v="937"/>
    <d v="2014-12-22T00:00:00"/>
    <x v="900"/>
    <n v="1"/>
    <x v="0"/>
    <n v="70"/>
    <s v="Outback Lager"/>
    <n v="75"/>
    <n v="21"/>
    <n v="1575"/>
    <n v="0.13"/>
    <n v="1370.25"/>
    <n v="5.4809999999999999"/>
    <n v="204.75"/>
  </r>
  <r>
    <s v="ERNSH"/>
    <s v="Ernst Handel"/>
    <x v="26"/>
    <x v="9"/>
    <n v="7"/>
    <x v="0"/>
    <n v="10776"/>
    <x v="938"/>
    <d v="2014-12-25T00:00:00"/>
    <x v="902"/>
    <n v="8"/>
    <x v="3"/>
    <n v="45"/>
    <s v="Røgede sild"/>
    <n v="47.5"/>
    <n v="100"/>
    <n v="4750"/>
    <n v="0.12"/>
    <n v="4180"/>
    <n v="83.6"/>
    <n v="570"/>
  </r>
  <r>
    <s v="QUEEN"/>
    <s v="Queen Cozinha"/>
    <x v="14"/>
    <x v="7"/>
    <n v="6"/>
    <x v="7"/>
    <n v="10637"/>
    <x v="939"/>
    <d v="2015-01-03T00:00:00"/>
    <x v="903"/>
    <n v="3"/>
    <x v="1"/>
    <n v="50"/>
    <s v="Valkoinen suklaa"/>
    <n v="81.25"/>
    <n v="10"/>
    <n v="812.5"/>
    <n v="0.04"/>
    <n v="780"/>
    <n v="10.14"/>
    <n v="32.5"/>
  </r>
  <r>
    <s v="RICSU"/>
    <s v="Richter Supermarkt"/>
    <x v="36"/>
    <x v="12"/>
    <n v="3"/>
    <x v="6"/>
    <n v="10751"/>
    <x v="939"/>
    <d v="2014-12-28T00:00:00"/>
    <x v="904"/>
    <n v="3"/>
    <x v="1"/>
    <n v="26"/>
    <s v="Gumbär Gummibärchen"/>
    <n v="156.15"/>
    <n v="51"/>
    <n v="7963.6500000000005"/>
    <n v="-0.01"/>
    <n v="8043.2865000000011"/>
    <n v="193.03887600000002"/>
    <n v="-79.636500000000524"/>
  </r>
  <r>
    <s v="MAISD"/>
    <s v="Maison Dewey"/>
    <x v="34"/>
    <x v="4"/>
    <n v="5"/>
    <x v="1"/>
    <n v="10760"/>
    <x v="939"/>
    <d v="2014-12-28T00:00:00"/>
    <x v="905"/>
    <n v="3"/>
    <x v="1"/>
    <n v="25"/>
    <s v="NuNuCa Nuß-Nougat-Creme"/>
    <n v="70"/>
    <n v="82"/>
    <n v="5740"/>
    <n v="0.08"/>
    <n v="5280.8"/>
    <n v="121.45840000000001"/>
    <n v="459.19999999999982"/>
  </r>
  <r>
    <s v="HANAR"/>
    <s v="Hanari Carnes"/>
    <x v="11"/>
    <x v="7"/>
    <n v="7"/>
    <x v="0"/>
    <n v="10886"/>
    <x v="939"/>
    <d v="2014-12-20T00:00:00"/>
    <x v="891"/>
    <n v="2"/>
    <x v="2"/>
    <n v="77"/>
    <s v="Original Frankfurter grüne Soße"/>
    <n v="65"/>
    <n v="84"/>
    <n v="5460"/>
    <n v="0.01"/>
    <n v="5405.4"/>
    <n v="64.864800000000002"/>
    <n v="54.600000000000364"/>
  </r>
  <r>
    <s v="LEHMS"/>
    <s v="El Khartouri SA"/>
    <x v="20"/>
    <x v="8"/>
    <n v="8"/>
    <x v="8"/>
    <n v="10891"/>
    <x v="939"/>
    <d v="2014-12-28T00:00:00"/>
    <x v="906"/>
    <n v="8"/>
    <x v="3"/>
    <n v="30"/>
    <s v="Nord-Ost Matjeshering"/>
    <n v="129.44999999999999"/>
    <n v="72"/>
    <n v="9320.4"/>
    <n v="0.05"/>
    <n v="8854.3799999999992"/>
    <n v="159.37884"/>
    <n v="466.02000000000044"/>
  </r>
  <r>
    <s v="RANCH"/>
    <s v="Rancho grande"/>
    <x v="30"/>
    <x v="14"/>
    <n v="7"/>
    <x v="0"/>
    <n v="10916"/>
    <x v="939"/>
    <d v="2014-12-22T00:00:00"/>
    <x v="896"/>
    <n v="4"/>
    <x v="6"/>
    <n v="32"/>
    <s v="Mascarpone Fabioli"/>
    <n v="160"/>
    <n v="83"/>
    <n v="13280"/>
    <n v="0.19"/>
    <n v="10756.800000000001"/>
    <n v="215.13600000000002"/>
    <n v="2523.1999999999989"/>
  </r>
  <r>
    <s v="COMMI"/>
    <s v="Comércio Mineiro"/>
    <x v="14"/>
    <x v="7"/>
    <n v="5"/>
    <x v="1"/>
    <n v="10494"/>
    <x v="940"/>
    <d v="2015-01-03T00:00:00"/>
    <x v="907"/>
    <n v="5"/>
    <x v="4"/>
    <n v="56"/>
    <s v="Gnocchi di nonna Alice"/>
    <n v="152"/>
    <n v="37"/>
    <n v="5624"/>
    <n v="0.1"/>
    <n v="5061.6000000000004"/>
    <n v="131.60160000000002"/>
    <n v="562.39999999999964"/>
  </r>
  <r>
    <s v="BONAP"/>
    <s v="Bon app'"/>
    <x v="1"/>
    <x v="1"/>
    <n v="3"/>
    <x v="6"/>
    <n v="10715"/>
    <x v="940"/>
    <d v="2014-12-21T00:00:00"/>
    <x v="891"/>
    <n v="8"/>
    <x v="3"/>
    <n v="10"/>
    <s v="Ikura"/>
    <n v="155"/>
    <n v="10"/>
    <n v="1550"/>
    <n v="0.15"/>
    <n v="1317.5"/>
    <n v="36.89"/>
    <n v="232.5"/>
  </r>
  <r>
    <s v="WHITC"/>
    <s v="White Clover Markets"/>
    <x v="0"/>
    <x v="0"/>
    <n v="5"/>
    <x v="1"/>
    <n v="10861"/>
    <x v="940"/>
    <d v="2014-12-23T00:00:00"/>
    <x v="890"/>
    <n v="3"/>
    <x v="1"/>
    <n v="21"/>
    <s v="Sir Rodney's Scones"/>
    <n v="50"/>
    <n v="28"/>
    <n v="1400"/>
    <n v="0.19"/>
    <n v="1134"/>
    <n v="29.484000000000002"/>
    <n v="266"/>
  </r>
  <r>
    <s v="LONEP"/>
    <s v="Lonesome Pine Restaurant"/>
    <x v="37"/>
    <x v="0"/>
    <n v="4"/>
    <x v="3"/>
    <n v="10883"/>
    <x v="940"/>
    <d v="2014-12-20T00:00:00"/>
    <x v="902"/>
    <n v="1"/>
    <x v="0"/>
    <n v="24"/>
    <s v="Guaraná Fantástica"/>
    <n v="22.5"/>
    <n v="59"/>
    <n v="1327.5"/>
    <n v="0"/>
    <n v="1327.5"/>
    <n v="31.86"/>
    <n v="0"/>
  </r>
  <r>
    <s v="LILAS"/>
    <s v="LILA-Supermercado"/>
    <x v="21"/>
    <x v="5"/>
    <n v="9"/>
    <x v="4"/>
    <n v="10899"/>
    <x v="940"/>
    <d v="2014-12-25T00:00:00"/>
    <x v="890"/>
    <n v="1"/>
    <x v="0"/>
    <n v="39"/>
    <s v="Chartreuse verte"/>
    <n v="90"/>
    <n v="92"/>
    <n v="8280"/>
    <n v="7.0000000000000007E-2"/>
    <n v="7700.4"/>
    <n v="269.51400000000001"/>
    <n v="579.60000000000036"/>
  </r>
  <r>
    <s v="LEHMS"/>
    <s v="El Khartouri SA"/>
    <x v="20"/>
    <x v="8"/>
    <n v="3"/>
    <x v="6"/>
    <n v="10536"/>
    <x v="941"/>
    <d v="2014-12-22T00:00:00"/>
    <x v="894"/>
    <n v="4"/>
    <x v="6"/>
    <n v="33"/>
    <s v="Geitost"/>
    <n v="12.5"/>
    <n v="4"/>
    <n v="50"/>
    <n v="-0.03"/>
    <n v="51.5"/>
    <n v="1.6479999999999999"/>
    <n v="-1.5"/>
  </r>
  <r>
    <s v="TRAIH"/>
    <s v="Trail's Head Gourmet Provisioners"/>
    <x v="43"/>
    <x v="0"/>
    <n v="2"/>
    <x v="5"/>
    <n v="10577"/>
    <x v="942"/>
    <d v="2014-12-20T00:00:00"/>
    <x v="902"/>
    <n v="1"/>
    <x v="0"/>
    <n v="39"/>
    <s v="Chartreuse verte"/>
    <n v="90"/>
    <n v="59"/>
    <n v="5310"/>
    <n v="0.03"/>
    <n v="5150.7"/>
    <n v="164.82239999999999"/>
    <n v="159.30000000000018"/>
  </r>
  <r>
    <s v="VAFFE"/>
    <s v="Vaffeljernet"/>
    <x v="47"/>
    <x v="18"/>
    <n v="7"/>
    <x v="0"/>
    <n v="10591"/>
    <x v="942"/>
    <d v="2015-01-01T00:00:00"/>
    <x v="906"/>
    <n v="2"/>
    <x v="2"/>
    <n v="3"/>
    <s v="Aniseed Syrup"/>
    <n v="50"/>
    <n v="96"/>
    <n v="4800"/>
    <n v="0"/>
    <n v="4800"/>
    <n v="110.4"/>
    <n v="0"/>
  </r>
  <r>
    <s v="ERNSH"/>
    <s v="Ernst Handel"/>
    <x v="26"/>
    <x v="9"/>
    <n v="8"/>
    <x v="8"/>
    <n v="10633"/>
    <x v="942"/>
    <d v="2014-12-19T00:00:00"/>
    <x v="899"/>
    <n v="3"/>
    <x v="1"/>
    <n v="62"/>
    <s v="Tarte au sucre"/>
    <n v="246.5"/>
    <n v="8"/>
    <n v="1972"/>
    <n v="-0.02"/>
    <n v="2011.44"/>
    <n v="14.080080000000001"/>
    <n v="-39.440000000000055"/>
  </r>
  <r>
    <s v="KOENE"/>
    <s v="Belaid SAS"/>
    <x v="15"/>
    <x v="8"/>
    <n v="2"/>
    <x v="5"/>
    <n v="10893"/>
    <x v="942"/>
    <d v="2014-12-24T00:00:00"/>
    <x v="905"/>
    <n v="8"/>
    <x v="3"/>
    <n v="36"/>
    <s v="Inlagd Sill"/>
    <n v="95"/>
    <n v="13"/>
    <n v="1235"/>
    <n v="0"/>
    <n v="1235"/>
    <n v="33.344999999999999"/>
    <n v="0"/>
  </r>
  <r>
    <s v="BSBEV"/>
    <s v="B's Beverages"/>
    <x v="2"/>
    <x v="2"/>
    <n v="1"/>
    <x v="2"/>
    <n v="10471"/>
    <x v="943"/>
    <d v="2014-12-20T00:00:00"/>
    <x v="890"/>
    <n v="5"/>
    <x v="4"/>
    <n v="56"/>
    <s v="Gnocchi di nonna Alice"/>
    <n v="152"/>
    <n v="21"/>
    <n v="3192"/>
    <n v="0.12"/>
    <n v="2808.96"/>
    <n v="70.224000000000004"/>
    <n v="383.03999999999996"/>
  </r>
  <r>
    <s v="CHOPS"/>
    <s v="Chop-suey Chinese"/>
    <x v="28"/>
    <x v="12"/>
    <n v="6"/>
    <x v="7"/>
    <n v="10519"/>
    <x v="943"/>
    <d v="2015-01-02T00:00:00"/>
    <x v="908"/>
    <n v="8"/>
    <x v="3"/>
    <n v="10"/>
    <s v="Ikura"/>
    <n v="155"/>
    <n v="34"/>
    <n v="5270"/>
    <n v="0.12"/>
    <n v="4637.6000000000004"/>
    <n v="55.651200000000003"/>
    <n v="632.39999999999964"/>
  </r>
  <r>
    <s v="WARTH"/>
    <s v="Wartian Herkku"/>
    <x v="32"/>
    <x v="16"/>
    <n v="5"/>
    <x v="1"/>
    <n v="10526"/>
    <x v="943"/>
    <d v="2014-12-28T00:00:00"/>
    <x v="909"/>
    <n v="1"/>
    <x v="0"/>
    <n v="1"/>
    <s v="Chai"/>
    <n v="90"/>
    <n v="2"/>
    <n v="180"/>
    <n v="0.04"/>
    <n v="172.79999999999998"/>
    <n v="5.5295999999999994"/>
    <n v="7.2000000000000171"/>
  </r>
  <r>
    <s v="QUEEN"/>
    <s v="Queen Cozinha"/>
    <x v="14"/>
    <x v="7"/>
    <n v="6"/>
    <x v="7"/>
    <n v="10637"/>
    <x v="943"/>
    <d v="2014-12-26T00:00:00"/>
    <x v="891"/>
    <n v="5"/>
    <x v="4"/>
    <n v="56"/>
    <s v="Gnocchi di nonna Alice"/>
    <n v="190"/>
    <n v="81"/>
    <n v="15390"/>
    <n v="0.18"/>
    <n v="12619.800000000001"/>
    <n v="50.479200000000006"/>
    <n v="2770.1999999999989"/>
  </r>
  <r>
    <s v="WELLI"/>
    <s v="Wellington Importadora"/>
    <x v="46"/>
    <x v="7"/>
    <n v="5"/>
    <x v="1"/>
    <n v="10803"/>
    <x v="943"/>
    <d v="2014-12-22T00:00:00"/>
    <x v="891"/>
    <n v="3"/>
    <x v="1"/>
    <n v="19"/>
    <s v="Teatime Chocolate Biscuits"/>
    <n v="46"/>
    <n v="22"/>
    <n v="1012"/>
    <n v="0.06"/>
    <n v="951.28"/>
    <n v="17.12304"/>
    <n v="60.720000000000027"/>
  </r>
  <r>
    <s v="HUNGO"/>
    <s v="Hungry Owl All-Night Grocers"/>
    <x v="23"/>
    <x v="11"/>
    <n v="1"/>
    <x v="2"/>
    <n v="10516"/>
    <x v="944"/>
    <d v="2014-12-26T00:00:00"/>
    <x v="894"/>
    <n v="5"/>
    <x v="4"/>
    <n v="42"/>
    <s v="Singaporean Hokkien Fried Mee"/>
    <n v="70"/>
    <n v="99"/>
    <n v="6930"/>
    <n v="0.12"/>
    <n v="6098.4"/>
    <n v="128.06639999999999"/>
    <n v="831.60000000000036"/>
  </r>
  <r>
    <s v="MAISD"/>
    <s v="Maison Dewey"/>
    <x v="34"/>
    <x v="4"/>
    <n v="9"/>
    <x v="4"/>
    <n v="10529"/>
    <x v="944"/>
    <d v="2014-12-27T00:00:00"/>
    <x v="890"/>
    <n v="4"/>
    <x v="6"/>
    <n v="69"/>
    <s v="Gudbrandsdalsost"/>
    <n v="180"/>
    <n v="73"/>
    <n v="13140"/>
    <n v="-0.02"/>
    <n v="13402.800000000001"/>
    <n v="80.416800000000009"/>
    <n v="-262.80000000000109"/>
  </r>
  <r>
    <s v="SAVEA"/>
    <s v="Save-a-lot Markets"/>
    <x v="25"/>
    <x v="0"/>
    <n v="7"/>
    <x v="0"/>
    <n v="10713"/>
    <x v="944"/>
    <d v="2014-12-25T00:00:00"/>
    <x v="904"/>
    <n v="8"/>
    <x v="3"/>
    <n v="46"/>
    <s v="Spegesild"/>
    <n v="60"/>
    <n v="43"/>
    <n v="2580"/>
    <n v="-0.03"/>
    <n v="2657.4"/>
    <n v="93.009"/>
    <n v="-77.400000000000091"/>
  </r>
  <r>
    <s v="SPLIR"/>
    <s v="Split Rail Beer &amp; Ale"/>
    <x v="59"/>
    <x v="0"/>
    <n v="4"/>
    <x v="3"/>
    <n v="10756"/>
    <x v="944"/>
    <d v="2015-01-06T00:00:00"/>
    <x v="910"/>
    <n v="4"/>
    <x v="6"/>
    <n v="69"/>
    <s v="Gudbrandsdalsost"/>
    <n v="180"/>
    <n v="74"/>
    <n v="13320"/>
    <n v="0.18"/>
    <n v="10922.400000000001"/>
    <n v="131.06880000000001"/>
    <n v="2397.5999999999985"/>
  </r>
  <r>
    <s v="BLAUS"/>
    <s v="Les Douceurs du Maghreb"/>
    <x v="22"/>
    <x v="8"/>
    <n v="4"/>
    <x v="3"/>
    <n v="10614"/>
    <x v="945"/>
    <d v="2014-12-30T00:00:00"/>
    <x v="900"/>
    <n v="4"/>
    <x v="6"/>
    <n v="11"/>
    <s v="Queso Cabrales"/>
    <n v="105"/>
    <n v="4"/>
    <n v="420"/>
    <n v="0.11"/>
    <n v="373.8"/>
    <n v="6.3546000000000005"/>
    <n v="46.199999999999989"/>
  </r>
  <r>
    <s v="FOLKO"/>
    <s v="Folk och fä HB"/>
    <x v="35"/>
    <x v="15"/>
    <n v="4"/>
    <x v="3"/>
    <n v="10824"/>
    <x v="945"/>
    <d v="2015-01-08T00:00:00"/>
    <x v="908"/>
    <n v="8"/>
    <x v="3"/>
    <n v="41"/>
    <s v="Jack's New England Clam Chowder"/>
    <n v="48.25"/>
    <n v="65"/>
    <n v="3136.25"/>
    <n v="0.01"/>
    <n v="3104.8874999999998"/>
    <n v="21.734212499999998"/>
    <n v="31.362500000000182"/>
  </r>
  <r>
    <s v="HANAR"/>
    <s v="Hanari Carnes"/>
    <x v="11"/>
    <x v="7"/>
    <n v="3"/>
    <x v="6"/>
    <n v="10903"/>
    <x v="945"/>
    <d v="2015-01-10T00:00:00"/>
    <x v="911"/>
    <n v="8"/>
    <x v="3"/>
    <n v="13"/>
    <s v="Konbu"/>
    <n v="30"/>
    <n v="24"/>
    <n v="720"/>
    <n v="0.13"/>
    <n v="626.4"/>
    <n v="2.5055999999999998"/>
    <n v="93.600000000000023"/>
  </r>
  <r>
    <s v="LAMAI"/>
    <s v="La maison d'Asie"/>
    <x v="18"/>
    <x v="1"/>
    <n v="8"/>
    <x v="8"/>
    <n v="10923"/>
    <x v="945"/>
    <d v="2014-12-28T00:00:00"/>
    <x v="905"/>
    <n v="1"/>
    <x v="0"/>
    <n v="67"/>
    <s v="Laughing Lumberjack Lager"/>
    <n v="70"/>
    <n v="77"/>
    <n v="5390"/>
    <n v="-0.03"/>
    <n v="5551.7"/>
    <n v="22.206799999999998"/>
    <n v="-161.69999999999982"/>
  </r>
  <r>
    <s v="MEREP"/>
    <s v="Mère Paillarde"/>
    <x v="24"/>
    <x v="10"/>
    <n v="4"/>
    <x v="3"/>
    <n v="10565"/>
    <x v="946"/>
    <d v="2015-01-04T00:00:00"/>
    <x v="912"/>
    <n v="1"/>
    <x v="0"/>
    <n v="24"/>
    <s v="Guaraná Fantástica"/>
    <n v="22.5"/>
    <n v="51"/>
    <n v="1147.5"/>
    <n v="0.03"/>
    <n v="1113.075"/>
    <n v="24.487650000000002"/>
    <n v="34.424999999999955"/>
  </r>
  <r>
    <s v="VINET"/>
    <s v="Vins et alcools Chevalier"/>
    <x v="57"/>
    <x v="1"/>
    <n v="3"/>
    <x v="6"/>
    <n v="10739"/>
    <x v="946"/>
    <d v="2014-12-24T00:00:00"/>
    <x v="900"/>
    <n v="5"/>
    <x v="4"/>
    <n v="52"/>
    <s v="Filo Mix"/>
    <n v="35"/>
    <n v="12"/>
    <n v="420"/>
    <n v="0"/>
    <n v="420"/>
    <n v="0"/>
    <n v="0"/>
  </r>
  <r>
    <s v="WELLI"/>
    <s v="Wellington Importadora"/>
    <x v="46"/>
    <x v="7"/>
    <n v="2"/>
    <x v="5"/>
    <n v="10905"/>
    <x v="946"/>
    <d v="2015-01-03T00:00:00"/>
    <x v="903"/>
    <n v="1"/>
    <x v="0"/>
    <n v="1"/>
    <s v="Chai"/>
    <n v="90"/>
    <n v="96"/>
    <n v="8640"/>
    <n v="0.11"/>
    <n v="7689.6"/>
    <n v="130.72320000000002"/>
    <n v="950.39999999999964"/>
  </r>
  <r>
    <s v="LINOD"/>
    <s v="LINO-Delicateses"/>
    <x v="13"/>
    <x v="5"/>
    <n v="3"/>
    <x v="6"/>
    <n v="10697"/>
    <x v="947"/>
    <d v="2015-01-08T00:00:00"/>
    <x v="913"/>
    <n v="3"/>
    <x v="1"/>
    <n v="19"/>
    <s v="Teatime Chocolate Biscuits"/>
    <n v="46"/>
    <n v="2"/>
    <n v="92"/>
    <n v="0.18"/>
    <n v="75.440000000000012"/>
    <n v="0.98072000000000015"/>
    <n v="16.559999999999988"/>
  </r>
  <r>
    <s v="RATTC"/>
    <s v="Rattlesnake Canyon Grocery"/>
    <x v="9"/>
    <x v="0"/>
    <n v="3"/>
    <x v="6"/>
    <n v="10479"/>
    <x v="948"/>
    <d v="2015-01-04T00:00:00"/>
    <x v="912"/>
    <n v="5"/>
    <x v="4"/>
    <n v="64"/>
    <s v="Wimmers gute Semmelknödel"/>
    <n v="133"/>
    <n v="79"/>
    <n v="10507"/>
    <n v="0.15"/>
    <n v="8930.9499999999989"/>
    <n v="160.75709999999998"/>
    <n v="1576.0500000000011"/>
  </r>
  <r>
    <s v="WOLZA"/>
    <s v="Wolski  Zajazd"/>
    <x v="51"/>
    <x v="20"/>
    <n v="7"/>
    <x v="0"/>
    <n v="10792"/>
    <x v="948"/>
    <d v="2015-01-04T00:00:00"/>
    <x v="903"/>
    <n v="1"/>
    <x v="0"/>
    <n v="2"/>
    <s v="Chang"/>
    <n v="95"/>
    <n v="28"/>
    <n v="2660"/>
    <n v="0.02"/>
    <n v="2606.7999999999997"/>
    <n v="36.495199999999997"/>
    <n v="53.200000000000273"/>
  </r>
  <r>
    <s v="VICTE"/>
    <s v="Victuailles en stock"/>
    <x v="8"/>
    <x v="1"/>
    <n v="5"/>
    <x v="1"/>
    <n v="10843"/>
    <x v="948"/>
    <d v="2015-01-12T00:00:00"/>
    <x v="911"/>
    <n v="7"/>
    <x v="5"/>
    <n v="51"/>
    <s v="Manjimup Dried Apples"/>
    <n v="265"/>
    <n v="95"/>
    <n v="25175"/>
    <n v="0.02"/>
    <n v="24671.5"/>
    <n v="0"/>
    <n v="503.5"/>
  </r>
  <r>
    <s v="RICAR"/>
    <s v="Ricardo Adocicados"/>
    <x v="11"/>
    <x v="7"/>
    <n v="4"/>
    <x v="3"/>
    <n v="10481"/>
    <x v="949"/>
    <d v="2015-01-10T00:00:00"/>
    <x v="914"/>
    <n v="4"/>
    <x v="6"/>
    <n v="60"/>
    <s v="Camembert Pierrot"/>
    <n v="136"/>
    <n v="73"/>
    <n v="9928"/>
    <n v="0.19"/>
    <n v="8041.68"/>
    <n v="72.375119999999995"/>
    <n v="1886.3199999999997"/>
  </r>
  <r>
    <s v="KOENE"/>
    <s v="Belaid SAS"/>
    <x v="15"/>
    <x v="8"/>
    <n v="7"/>
    <x v="0"/>
    <n v="10630"/>
    <x v="949"/>
    <d v="2015-01-01T00:00:00"/>
    <x v="908"/>
    <n v="1"/>
    <x v="0"/>
    <n v="76"/>
    <s v="Lakkalikööri"/>
    <n v="90"/>
    <n v="83"/>
    <n v="7470"/>
    <n v="0.08"/>
    <n v="6872.4000000000005"/>
    <n v="96.2136"/>
    <n v="597.59999999999945"/>
  </r>
  <r>
    <s v="FAMIA"/>
    <s v="Familia Arquibaldo"/>
    <x v="14"/>
    <x v="7"/>
    <n v="8"/>
    <x v="8"/>
    <n v="10512"/>
    <x v="950"/>
    <d v="2015-01-02T00:00:00"/>
    <x v="898"/>
    <n v="4"/>
    <x v="6"/>
    <n v="60"/>
    <s v="Camembert Pierrot"/>
    <n v="170"/>
    <n v="65"/>
    <n v="11050"/>
    <n v="0.19"/>
    <n v="8950.5"/>
    <n v="286.416"/>
    <n v="2099.5"/>
  </r>
  <r>
    <s v="BERGS"/>
    <s v="Berglunds snabbköp"/>
    <x v="31"/>
    <x v="15"/>
    <n v="3"/>
    <x v="6"/>
    <n v="10572"/>
    <x v="950"/>
    <d v="2015-01-05T00:00:00"/>
    <x v="915"/>
    <n v="1"/>
    <x v="0"/>
    <n v="75"/>
    <s v="Rhönbräu Klosterbier"/>
    <n v="38.75"/>
    <n v="44"/>
    <n v="1705"/>
    <n v="0.04"/>
    <n v="1636.8"/>
    <n v="47.467199999999998"/>
    <n v="68.200000000000045"/>
  </r>
  <r>
    <s v="ANATR"/>
    <s v="Ana Trujillo Emparedados y helados"/>
    <x v="4"/>
    <x v="3"/>
    <n v="3"/>
    <x v="6"/>
    <n v="10625"/>
    <x v="950"/>
    <d v="2015-01-11T00:00:00"/>
    <x v="913"/>
    <n v="7"/>
    <x v="5"/>
    <n v="14"/>
    <s v="Tofu"/>
    <n v="116.25"/>
    <n v="19"/>
    <n v="2208.75"/>
    <n v="0.19"/>
    <n v="1789.0875000000001"/>
    <n v="30.414487500000003"/>
    <n v="419.66249999999991"/>
  </r>
  <r>
    <s v="ISLAT"/>
    <s v="Island Trading"/>
    <x v="3"/>
    <x v="2"/>
    <n v="5"/>
    <x v="1"/>
    <n v="10749"/>
    <x v="950"/>
    <d v="2015-01-09T00:00:00"/>
    <x v="912"/>
    <n v="1"/>
    <x v="0"/>
    <n v="76"/>
    <s v="Lakkalikööri"/>
    <n v="90"/>
    <n v="14"/>
    <n v="1260"/>
    <n v="0.13"/>
    <n v="1096.2"/>
    <n v="8.7696000000000005"/>
    <n v="163.79999999999995"/>
  </r>
  <r>
    <s v="ERNSH"/>
    <s v="Ernst Handel"/>
    <x v="26"/>
    <x v="9"/>
    <n v="3"/>
    <x v="6"/>
    <n v="10514"/>
    <x v="951"/>
    <d v="2015-01-11T00:00:00"/>
    <x v="911"/>
    <n v="3"/>
    <x v="1"/>
    <n v="20"/>
    <s v="Sir Rodney's Marmalade"/>
    <n v="405"/>
    <n v="82"/>
    <n v="33210"/>
    <n v="0.08"/>
    <n v="30553.200000000001"/>
    <n v="458.298"/>
    <n v="2656.7999999999993"/>
  </r>
  <r>
    <s v="TORTU"/>
    <s v="Tortuga Restaurante"/>
    <x v="4"/>
    <x v="3"/>
    <n v="5"/>
    <x v="1"/>
    <n v="10518"/>
    <x v="951"/>
    <d v="2015-01-14T00:00:00"/>
    <x v="911"/>
    <n v="2"/>
    <x v="2"/>
    <n v="44"/>
    <s v="Gula Malacca"/>
    <n v="97.25"/>
    <n v="70"/>
    <n v="6807.5"/>
    <n v="0.09"/>
    <n v="6194.8249999999998"/>
    <n v="142.480975"/>
    <n v="612.67500000000018"/>
  </r>
  <r>
    <s v="SAVEA"/>
    <s v="Save-a-lot Markets"/>
    <x v="25"/>
    <x v="0"/>
    <n v="7"/>
    <x v="0"/>
    <n v="10612"/>
    <x v="951"/>
    <d v="2015-01-13T00:00:00"/>
    <x v="910"/>
    <n v="8"/>
    <x v="3"/>
    <n v="10"/>
    <s v="Ikura"/>
    <n v="155"/>
    <n v="15"/>
    <n v="2325"/>
    <n v="0.03"/>
    <n v="2255.25"/>
    <n v="15.78675"/>
    <n v="69.75"/>
  </r>
  <r>
    <s v="SAVEA"/>
    <s v="Save-a-lot Markets"/>
    <x v="25"/>
    <x v="0"/>
    <n v="4"/>
    <x v="3"/>
    <n v="10627"/>
    <x v="951"/>
    <d v="2015-01-01T00:00:00"/>
    <x v="906"/>
    <n v="8"/>
    <x v="3"/>
    <n v="73"/>
    <s v="Röd Kaviar"/>
    <n v="75"/>
    <n v="13"/>
    <n v="975"/>
    <n v="0.2"/>
    <n v="780"/>
    <n v="20.28"/>
    <n v="195"/>
  </r>
  <r>
    <s v="BLONP"/>
    <s v="Blondel père et fils"/>
    <x v="40"/>
    <x v="1"/>
    <n v="2"/>
    <x v="5"/>
    <n v="10566"/>
    <x v="952"/>
    <d v="2015-01-11T00:00:00"/>
    <x v="914"/>
    <n v="8"/>
    <x v="3"/>
    <n v="18"/>
    <s v="Carnarvon Tigers"/>
    <n v="312.5"/>
    <n v="85"/>
    <n v="26562.5"/>
    <n v="0.01"/>
    <n v="26296.875"/>
    <n v="131.484375"/>
    <n v="265.625"/>
  </r>
  <r>
    <s v="GROSR"/>
    <s v="GROSELLA-Restaurante"/>
    <x v="60"/>
    <x v="5"/>
    <n v="7"/>
    <x v="0"/>
    <n v="10785"/>
    <x v="952"/>
    <d v="2014-12-31T00:00:00"/>
    <x v="897"/>
    <n v="8"/>
    <x v="3"/>
    <n v="10"/>
    <s v="Ikura"/>
    <n v="155"/>
    <n v="45"/>
    <n v="6975"/>
    <n v="0.18"/>
    <n v="5719.5"/>
    <n v="0"/>
    <n v="1255.5"/>
  </r>
  <r>
    <s v="WILMK"/>
    <s v="Wilman Kala"/>
    <x v="52"/>
    <x v="16"/>
    <n v="7"/>
    <x v="0"/>
    <n v="10910"/>
    <x v="952"/>
    <d v="2015-01-12T00:00:00"/>
    <x v="916"/>
    <n v="3"/>
    <x v="1"/>
    <n v="49"/>
    <s v="Maxilaku"/>
    <n v="100"/>
    <n v="90"/>
    <n v="9000"/>
    <n v="0.03"/>
    <n v="8730"/>
    <n v="305.55"/>
    <n v="270"/>
  </r>
  <r>
    <s v="RANCH"/>
    <s v="Rancho grande"/>
    <x v="30"/>
    <x v="14"/>
    <n v="7"/>
    <x v="0"/>
    <n v="10916"/>
    <x v="952"/>
    <d v="2015-01-10T00:00:00"/>
    <x v="917"/>
    <n v="3"/>
    <x v="1"/>
    <n v="16"/>
    <s v="Pavlova"/>
    <n v="87.25"/>
    <n v="24"/>
    <n v="2094"/>
    <n v="0.13"/>
    <n v="1821.78"/>
    <n v="16.39602"/>
    <n v="272.22000000000003"/>
  </r>
  <r>
    <s v="TORTU"/>
    <s v="Tortuga Restaurante"/>
    <x v="4"/>
    <x v="3"/>
    <n v="3"/>
    <x v="6"/>
    <n v="10576"/>
    <x v="953"/>
    <d v="2014-12-29T00:00:00"/>
    <x v="909"/>
    <n v="2"/>
    <x v="2"/>
    <n v="44"/>
    <s v="Gula Malacca"/>
    <n v="97.25"/>
    <n v="92"/>
    <n v="8947"/>
    <n v="0.03"/>
    <n v="8678.59"/>
    <n v="121.50026000000001"/>
    <n v="268.40999999999985"/>
  </r>
  <r>
    <s v="QUICK"/>
    <s v="Bensaïd SA"/>
    <x v="27"/>
    <x v="8"/>
    <n v="3"/>
    <x v="6"/>
    <n v="10765"/>
    <x v="953"/>
    <d v="2015-01-02T00:00:00"/>
    <x v="908"/>
    <n v="2"/>
    <x v="2"/>
    <n v="65"/>
    <s v="Louisiana Fiery Hot Pepper Sauce"/>
    <n v="105.25"/>
    <n v="89"/>
    <n v="9367.25"/>
    <n v="0.04"/>
    <n v="8992.56"/>
    <n v="116.90328"/>
    <n v="374.69000000000051"/>
  </r>
  <r>
    <s v="THECR"/>
    <s v="The Cracker Box"/>
    <x v="53"/>
    <x v="0"/>
    <n v="8"/>
    <x v="8"/>
    <n v="10775"/>
    <x v="953"/>
    <d v="2015-01-06T00:00:00"/>
    <x v="903"/>
    <n v="8"/>
    <x v="3"/>
    <n v="10"/>
    <s v="Ikura"/>
    <n v="155"/>
    <n v="15"/>
    <n v="2325"/>
    <n v="0.12"/>
    <n v="2046"/>
    <n v="51.15"/>
    <n v="279"/>
  </r>
  <r>
    <s v="LEHMS"/>
    <s v="El Khartouri SA"/>
    <x v="20"/>
    <x v="8"/>
    <n v="4"/>
    <x v="3"/>
    <n v="10862"/>
    <x v="953"/>
    <d v="2015-01-05T00:00:00"/>
    <x v="915"/>
    <n v="5"/>
    <x v="4"/>
    <n v="52"/>
    <s v="Filo Mix"/>
    <n v="35"/>
    <n v="24"/>
    <n v="840"/>
    <n v="0.1"/>
    <n v="756"/>
    <n v="3.78"/>
    <n v="84"/>
  </r>
  <r>
    <s v="VICTE"/>
    <s v="Victuailles en stock"/>
    <x v="8"/>
    <x v="1"/>
    <n v="7"/>
    <x v="0"/>
    <n v="10546"/>
    <x v="954"/>
    <d v="2015-01-11T00:00:00"/>
    <x v="912"/>
    <n v="3"/>
    <x v="1"/>
    <n v="62"/>
    <s v="Tarte au sucre"/>
    <n v="246.5"/>
    <n v="4"/>
    <n v="986"/>
    <n v="0.17"/>
    <n v="818.38"/>
    <n v="0"/>
    <n v="167.62"/>
  </r>
  <r>
    <s v="FURIB"/>
    <s v="Furia Bacalhau e Frutos do Mar"/>
    <x v="7"/>
    <x v="6"/>
    <n v="5"/>
    <x v="1"/>
    <n v="10551"/>
    <x v="954"/>
    <d v="2015-01-14T00:00:00"/>
    <x v="911"/>
    <n v="3"/>
    <x v="1"/>
    <n v="16"/>
    <s v="Pavlova"/>
    <n v="87.25"/>
    <n v="20"/>
    <n v="1745"/>
    <n v="0.2"/>
    <n v="1396"/>
    <n v="16.751999999999999"/>
    <n v="349"/>
  </r>
  <r>
    <s v="LEHMS"/>
    <s v="El Khartouri SA"/>
    <x v="20"/>
    <x v="8"/>
    <n v="8"/>
    <x v="8"/>
    <n v="10593"/>
    <x v="954"/>
    <d v="2015-01-10T00:00:00"/>
    <x v="910"/>
    <n v="1"/>
    <x v="0"/>
    <n v="76"/>
    <s v="Lakkalikööri"/>
    <n v="90"/>
    <n v="83"/>
    <n v="7470"/>
    <n v="-0.02"/>
    <n v="7619.4000000000005"/>
    <n v="60.955200000000005"/>
    <n v="-149.40000000000055"/>
  </r>
  <r>
    <s v="FOLIG"/>
    <s v="Folies gourmandes"/>
    <x v="10"/>
    <x v="1"/>
    <n v="5"/>
    <x v="1"/>
    <n v="10634"/>
    <x v="954"/>
    <d v="2015-01-01T00:00:00"/>
    <x v="905"/>
    <n v="1"/>
    <x v="0"/>
    <n v="75"/>
    <s v="Rhönbräu Klosterbier"/>
    <n v="38.75"/>
    <n v="94"/>
    <n v="3642.5"/>
    <n v="0.02"/>
    <n v="3569.65"/>
    <n v="57.114400000000003"/>
    <n v="72.849999999999909"/>
  </r>
  <r>
    <s v="SAVEA"/>
    <s v="Save-a-lot Markets"/>
    <x v="25"/>
    <x v="0"/>
    <n v="9"/>
    <x v="4"/>
    <n v="10714"/>
    <x v="954"/>
    <d v="2015-01-02T00:00:00"/>
    <x v="904"/>
    <n v="6"/>
    <x v="7"/>
    <n v="17"/>
    <s v="Alice Mutton"/>
    <n v="195"/>
    <n v="38"/>
    <n v="7410"/>
    <n v="0.18"/>
    <n v="6076.2000000000007"/>
    <n v="194.43840000000003"/>
    <n v="1333.7999999999993"/>
  </r>
  <r>
    <s v="ERNSH"/>
    <s v="Ernst Handel"/>
    <x v="26"/>
    <x v="9"/>
    <n v="7"/>
    <x v="0"/>
    <n v="10773"/>
    <x v="954"/>
    <d v="2015-01-07T00:00:00"/>
    <x v="910"/>
    <n v="4"/>
    <x v="6"/>
    <n v="31"/>
    <s v="Gorgonzola Telino"/>
    <n v="62.5"/>
    <n v="61"/>
    <n v="3812.5"/>
    <n v="0.01"/>
    <n v="3774.375"/>
    <n v="11.323124999999999"/>
    <n v="38.125"/>
  </r>
  <r>
    <s v="MAGAA"/>
    <s v="Magazzini Alimentari Riuniti"/>
    <x v="54"/>
    <x v="19"/>
    <n v="8"/>
    <x v="8"/>
    <n v="10818"/>
    <x v="954"/>
    <d v="2015-01-03T00:00:00"/>
    <x v="909"/>
    <n v="4"/>
    <x v="6"/>
    <n v="32"/>
    <s v="Mascarpone Fabioli"/>
    <n v="160"/>
    <n v="55"/>
    <n v="8800"/>
    <n v="0.03"/>
    <n v="8536"/>
    <n v="153.648"/>
    <n v="264"/>
  </r>
  <r>
    <s v="AROUT"/>
    <s v="Around the Horn"/>
    <x v="2"/>
    <x v="2"/>
    <n v="5"/>
    <x v="1"/>
    <n v="10864"/>
    <x v="954"/>
    <d v="2015-01-01T00:00:00"/>
    <x v="897"/>
    <n v="1"/>
    <x v="0"/>
    <n v="35"/>
    <s v="Steeleye Stout"/>
    <n v="90"/>
    <n v="1"/>
    <n v="90"/>
    <n v="0.01"/>
    <n v="89.1"/>
    <n v="1.3365"/>
    <n v="0.90000000000000568"/>
  </r>
  <r>
    <s v="SAVEA"/>
    <s v="Save-a-lot Markets"/>
    <x v="25"/>
    <x v="0"/>
    <n v="1"/>
    <x v="2"/>
    <n v="10657"/>
    <x v="955"/>
    <d v="2015-01-16T00:00:00"/>
    <x v="918"/>
    <n v="4"/>
    <x v="6"/>
    <n v="60"/>
    <s v="Camembert Pierrot"/>
    <n v="170"/>
    <n v="100"/>
    <n v="17000"/>
    <n v="0.17"/>
    <n v="14110"/>
    <n v="211.65"/>
    <n v="2890"/>
  </r>
  <r>
    <s v="SAVEA"/>
    <s v="Save-a-lot Markets"/>
    <x v="25"/>
    <x v="0"/>
    <n v="3"/>
    <x v="6"/>
    <n v="10700"/>
    <x v="955"/>
    <d v="2015-01-20T00:00:00"/>
    <x v="919"/>
    <n v="1"/>
    <x v="0"/>
    <n v="34"/>
    <s v="Sasquatch Ale"/>
    <n v="70"/>
    <n v="45"/>
    <n v="3150"/>
    <n v="0.03"/>
    <n v="3055.5"/>
    <n v="70.276499999999999"/>
    <n v="94.5"/>
  </r>
  <r>
    <s v="ERNSH"/>
    <s v="Ernst Handel"/>
    <x v="26"/>
    <x v="9"/>
    <n v="2"/>
    <x v="5"/>
    <n v="10771"/>
    <x v="955"/>
    <d v="2015-01-18T00:00:00"/>
    <x v="918"/>
    <n v="4"/>
    <x v="6"/>
    <n v="71"/>
    <s v="Fløtemysost"/>
    <n v="107.5"/>
    <n v="30"/>
    <n v="3225"/>
    <n v="0.04"/>
    <n v="3096"/>
    <n v="102.16800000000001"/>
    <n v="129"/>
  </r>
  <r>
    <s v="SAVEA"/>
    <s v="Save-a-lot Markets"/>
    <x v="25"/>
    <x v="0"/>
    <n v="5"/>
    <x v="1"/>
    <n v="10847"/>
    <x v="955"/>
    <d v="2015-01-04T00:00:00"/>
    <x v="908"/>
    <n v="4"/>
    <x v="6"/>
    <n v="71"/>
    <s v="Fløtemysost"/>
    <n v="107.5"/>
    <n v="50"/>
    <n v="5375"/>
    <n v="0.16"/>
    <n v="4515"/>
    <n v="153.51"/>
    <n v="860"/>
  </r>
  <r>
    <s v="BSBEV"/>
    <s v="B's Beverages"/>
    <x v="2"/>
    <x v="2"/>
    <n v="6"/>
    <x v="7"/>
    <n v="10539"/>
    <x v="956"/>
    <d v="2015-01-18T00:00:00"/>
    <x v="911"/>
    <n v="4"/>
    <x v="6"/>
    <n v="33"/>
    <s v="Geitost"/>
    <n v="12.5"/>
    <n v="37"/>
    <n v="462.5"/>
    <n v="0.1"/>
    <n v="416.25"/>
    <n v="4.5787500000000003"/>
    <n v="46.25"/>
  </r>
  <r>
    <s v="BLONP"/>
    <s v="Blondel père et fils"/>
    <x v="40"/>
    <x v="1"/>
    <n v="6"/>
    <x v="7"/>
    <n v="10559"/>
    <x v="956"/>
    <d v="2015-01-10T00:00:00"/>
    <x v="912"/>
    <n v="6"/>
    <x v="7"/>
    <n v="55"/>
    <s v="Pâté chinois"/>
    <n v="120"/>
    <n v="52"/>
    <n v="6240"/>
    <n v="0.01"/>
    <n v="6177.6"/>
    <n v="43.243200000000002"/>
    <n v="62.399999999999636"/>
  </r>
  <r>
    <s v="BLAUS"/>
    <s v="Les Douceurs du Maghreb"/>
    <x v="22"/>
    <x v="8"/>
    <n v="2"/>
    <x v="5"/>
    <n v="10501"/>
    <x v="957"/>
    <d v="2015-01-15T00:00:00"/>
    <x v="911"/>
    <n v="6"/>
    <x v="7"/>
    <n v="54"/>
    <s v="Tourtière"/>
    <n v="37.25"/>
    <n v="81"/>
    <n v="3017.25"/>
    <n v="7.0000000000000007E-2"/>
    <n v="2806.0425"/>
    <n v="25.254382499999998"/>
    <n v="211.20749999999998"/>
  </r>
  <r>
    <s v="WILMK"/>
    <s v="Wilman Kala"/>
    <x v="52"/>
    <x v="16"/>
    <n v="1"/>
    <x v="2"/>
    <n v="10615"/>
    <x v="957"/>
    <d v="2015-01-13T00:00:00"/>
    <x v="919"/>
    <n v="6"/>
    <x v="7"/>
    <n v="55"/>
    <s v="Pâté chinois"/>
    <n v="120"/>
    <n v="14"/>
    <n v="1680"/>
    <n v="0.03"/>
    <n v="1629.6"/>
    <n v="34.221599999999995"/>
    <n v="50.400000000000091"/>
  </r>
  <r>
    <s v="SAVEA"/>
    <s v="Save-a-lot Markets"/>
    <x v="25"/>
    <x v="0"/>
    <n v="1"/>
    <x v="2"/>
    <n v="10657"/>
    <x v="957"/>
    <d v="2015-01-14T00:00:00"/>
    <x v="920"/>
    <n v="8"/>
    <x v="3"/>
    <n v="46"/>
    <s v="Spegesild"/>
    <n v="60"/>
    <n v="39"/>
    <n v="2340"/>
    <n v="0.08"/>
    <n v="2152.8000000000002"/>
    <n v="71.042400000000015"/>
    <n v="187.19999999999982"/>
  </r>
  <r>
    <s v="LETSS"/>
    <s v="Let's Stop N Shop"/>
    <x v="45"/>
    <x v="0"/>
    <n v="5"/>
    <x v="1"/>
    <n v="10884"/>
    <x v="958"/>
    <d v="2015-01-19T00:00:00"/>
    <x v="919"/>
    <n v="3"/>
    <x v="1"/>
    <n v="21"/>
    <s v="Sir Rodney's Scones"/>
    <n v="50"/>
    <n v="50"/>
    <n v="2500"/>
    <n v="0.05"/>
    <n v="2375"/>
    <n v="61.75"/>
    <n v="125"/>
  </r>
  <r>
    <s v="SAVEA"/>
    <s v="Save-a-lot Markets"/>
    <x v="25"/>
    <x v="0"/>
    <n v="7"/>
    <x v="0"/>
    <n v="10612"/>
    <x v="959"/>
    <d v="2015-01-11T00:00:00"/>
    <x v="910"/>
    <n v="4"/>
    <x v="6"/>
    <n v="60"/>
    <s v="Camembert Pierrot"/>
    <n v="170"/>
    <n v="48"/>
    <n v="8160"/>
    <n v="0.02"/>
    <n v="7996.8"/>
    <n v="55.977599999999995"/>
    <n v="163.19999999999982"/>
  </r>
  <r>
    <s v="BLAUS"/>
    <s v="Les Douceurs du Maghreb"/>
    <x v="22"/>
    <x v="8"/>
    <n v="4"/>
    <x v="3"/>
    <n v="10614"/>
    <x v="959"/>
    <d v="2015-01-15T00:00:00"/>
    <x v="918"/>
    <n v="1"/>
    <x v="0"/>
    <n v="39"/>
    <s v="Chartreuse verte"/>
    <n v="90"/>
    <n v="23"/>
    <n v="2070"/>
    <n v="0.01"/>
    <n v="2049.3000000000002"/>
    <n v="12.295800000000002"/>
    <n v="20.699999999999818"/>
  </r>
  <r>
    <s v="SAVEA"/>
    <s v="Save-a-lot Markets"/>
    <x v="25"/>
    <x v="0"/>
    <n v="1"/>
    <x v="2"/>
    <n v="10657"/>
    <x v="959"/>
    <d v="2015-01-11T00:00:00"/>
    <x v="913"/>
    <n v="3"/>
    <x v="1"/>
    <n v="47"/>
    <s v="Zaanse koeken"/>
    <n v="47.5"/>
    <n v="89"/>
    <n v="4227.5"/>
    <n v="-0.03"/>
    <n v="4354.3249999999998"/>
    <n v="60.960549999999998"/>
    <n v="-126.82499999999982"/>
  </r>
  <r>
    <s v="OTTIK"/>
    <s v="Exotic Products"/>
    <x v="20"/>
    <x v="8"/>
    <n v="3"/>
    <x v="6"/>
    <n v="10684"/>
    <x v="960"/>
    <d v="2015-01-16T00:00:00"/>
    <x v="913"/>
    <n v="3"/>
    <x v="1"/>
    <n v="47"/>
    <s v="Zaanse koeken"/>
    <n v="47.5"/>
    <n v="61"/>
    <n v="2897.5"/>
    <n v="0.05"/>
    <n v="2752.625"/>
    <n v="22.021000000000001"/>
    <n v="144.875"/>
  </r>
  <r>
    <s v="PICCO"/>
    <s v="Piccolo und mehr"/>
    <x v="16"/>
    <x v="9"/>
    <n v="3"/>
    <x v="6"/>
    <n v="10530"/>
    <x v="961"/>
    <d v="2015-01-14T00:00:00"/>
    <x v="910"/>
    <n v="2"/>
    <x v="2"/>
    <n v="61"/>
    <s v="Sirop d'érable"/>
    <n v="142.5"/>
    <n v="63"/>
    <n v="8977.5"/>
    <n v="0.17"/>
    <n v="7451.3249999999998"/>
    <n v="216.088425"/>
    <n v="1526.1750000000002"/>
  </r>
  <r>
    <s v="DUMON"/>
    <s v="Du monde entier"/>
    <x v="50"/>
    <x v="1"/>
    <n v="8"/>
    <x v="8"/>
    <n v="10609"/>
    <x v="961"/>
    <d v="2015-01-20T00:00:00"/>
    <x v="921"/>
    <n v="8"/>
    <x v="3"/>
    <n v="10"/>
    <s v="Ikura"/>
    <n v="155"/>
    <n v="93"/>
    <n v="14415"/>
    <n v="0.08"/>
    <n v="13261.800000000001"/>
    <n v="66.308999999999997"/>
    <n v="1153.1999999999989"/>
  </r>
  <r>
    <s v="FRANK"/>
    <s v="Messaoui Père &amp; Fils"/>
    <x v="15"/>
    <x v="8"/>
    <n v="4"/>
    <x v="3"/>
    <n v="10623"/>
    <x v="961"/>
    <d v="2015-01-11T00:00:00"/>
    <x v="913"/>
    <n v="1"/>
    <x v="0"/>
    <n v="35"/>
    <s v="Steeleye Stout"/>
    <n v="90"/>
    <n v="92"/>
    <n v="8280"/>
    <n v="0.09"/>
    <n v="7534.8"/>
    <n v="203.43960000000001"/>
    <n v="745.19999999999982"/>
  </r>
  <r>
    <s v="WELLI"/>
    <s v="Wellington Importadora"/>
    <x v="46"/>
    <x v="7"/>
    <n v="3"/>
    <x v="6"/>
    <n v="10644"/>
    <x v="961"/>
    <d v="2015-01-13T00:00:00"/>
    <x v="919"/>
    <n v="8"/>
    <x v="3"/>
    <n v="18"/>
    <s v="Carnarvon Tigers"/>
    <n v="312.5"/>
    <n v="19"/>
    <n v="5937.5"/>
    <n v="0.02"/>
    <n v="5818.75"/>
    <n v="139.65"/>
    <n v="118.75"/>
  </r>
  <r>
    <s v="BERGS"/>
    <s v="Berglunds snabbköp"/>
    <x v="31"/>
    <x v="15"/>
    <n v="2"/>
    <x v="5"/>
    <n v="10672"/>
    <x v="961"/>
    <d v="2015-01-20T00:00:00"/>
    <x v="921"/>
    <n v="1"/>
    <x v="0"/>
    <n v="38"/>
    <s v="Côte de Blaye"/>
    <n v="1317.5"/>
    <n v="74"/>
    <n v="97495"/>
    <n v="0.17"/>
    <n v="80920.849999999991"/>
    <n v="1618.4169999999997"/>
    <n v="16574.150000000009"/>
  </r>
  <r>
    <s v="WARTH"/>
    <s v="Wartian Herkku"/>
    <x v="32"/>
    <x v="16"/>
    <n v="2"/>
    <x v="5"/>
    <n v="10750"/>
    <x v="961"/>
    <d v="2015-01-09T00:00:00"/>
    <x v="912"/>
    <n v="8"/>
    <x v="3"/>
    <n v="45"/>
    <s v="Røgede sild"/>
    <n v="47.5"/>
    <n v="28"/>
    <n v="1330"/>
    <n v="-0.02"/>
    <n v="1356.6000000000001"/>
    <n v="32.558399999999999"/>
    <n v="-26.600000000000136"/>
  </r>
  <r>
    <s v="FOLKO"/>
    <s v="Folk och fä HB"/>
    <x v="35"/>
    <x v="15"/>
    <n v="3"/>
    <x v="6"/>
    <n v="10762"/>
    <x v="962"/>
    <d v="2015-01-22T00:00:00"/>
    <x v="922"/>
    <n v="5"/>
    <x v="4"/>
    <n v="56"/>
    <s v="Gnocchi di nonna Alice"/>
    <n v="190"/>
    <n v="18"/>
    <n v="3420"/>
    <n v="0.01"/>
    <n v="3385.8"/>
    <n v="101.574"/>
    <n v="34.199999999999818"/>
  </r>
  <r>
    <s v="LINOD"/>
    <s v="LINO-Delicateses"/>
    <x v="13"/>
    <x v="5"/>
    <n v="4"/>
    <x v="3"/>
    <n v="10811"/>
    <x v="962"/>
    <d v="2015-01-10T00:00:00"/>
    <x v="917"/>
    <n v="8"/>
    <x v="3"/>
    <n v="40"/>
    <s v="Boston Crab Meat"/>
    <n v="92"/>
    <n v="74"/>
    <n v="6808"/>
    <n v="-0.03"/>
    <n v="7012.24"/>
    <n v="42.073440000000005"/>
    <n v="-204.23999999999978"/>
  </r>
  <r>
    <s v="FAMIA"/>
    <s v="Familia Arquibaldo"/>
    <x v="14"/>
    <x v="7"/>
    <n v="8"/>
    <x v="8"/>
    <n v="10512"/>
    <x v="963"/>
    <d v="2015-01-26T00:00:00"/>
    <x v="923"/>
    <n v="8"/>
    <x v="3"/>
    <n v="46"/>
    <s v="Spegesild"/>
    <n v="60"/>
    <n v="15"/>
    <n v="900"/>
    <n v="0.13"/>
    <n v="783"/>
    <n v="25.838999999999999"/>
    <n v="117"/>
  </r>
  <r>
    <s v="WARTH"/>
    <s v="Wartian Herkku"/>
    <x v="32"/>
    <x v="16"/>
    <n v="1"/>
    <x v="2"/>
    <n v="10553"/>
    <x v="963"/>
    <d v="2015-01-17T00:00:00"/>
    <x v="911"/>
    <n v="4"/>
    <x v="6"/>
    <n v="31"/>
    <s v="Gorgonzola Telino"/>
    <n v="62.5"/>
    <n v="84"/>
    <n v="5250"/>
    <n v="0.2"/>
    <n v="4200"/>
    <n v="142.80000000000001"/>
    <n v="1050"/>
  </r>
  <r>
    <s v="SAVEA"/>
    <s v="Save-a-lot Markets"/>
    <x v="25"/>
    <x v="0"/>
    <n v="4"/>
    <x v="3"/>
    <n v="10603"/>
    <x v="963"/>
    <d v="2015-01-24T00:00:00"/>
    <x v="924"/>
    <n v="3"/>
    <x v="1"/>
    <n v="49"/>
    <s v="Maxilaku"/>
    <n v="100"/>
    <n v="79"/>
    <n v="7900"/>
    <n v="0.19"/>
    <n v="6399"/>
    <n v="89.585999999999999"/>
    <n v="1501"/>
  </r>
  <r>
    <s v="VAFFE"/>
    <s v="Vaffeljernet"/>
    <x v="47"/>
    <x v="18"/>
    <n v="5"/>
    <x v="1"/>
    <n v="10688"/>
    <x v="963"/>
    <d v="2015-01-08T00:00:00"/>
    <x v="907"/>
    <n v="7"/>
    <x v="5"/>
    <n v="28"/>
    <s v="Rössle Sauerkraut"/>
    <n v="228"/>
    <n v="51"/>
    <n v="11628"/>
    <n v="0.11"/>
    <n v="10348.92"/>
    <n v="320.81652000000003"/>
    <n v="1279.08"/>
  </r>
  <r>
    <s v="FRANK"/>
    <s v="Messaoui Père &amp; Fils"/>
    <x v="15"/>
    <x v="8"/>
    <n v="7"/>
    <x v="0"/>
    <n v="10859"/>
    <x v="963"/>
    <d v="2015-01-17T00:00:00"/>
    <x v="925"/>
    <n v="6"/>
    <x v="7"/>
    <n v="54"/>
    <s v="Tourtière"/>
    <n v="37.25"/>
    <n v="68"/>
    <n v="2533"/>
    <n v="0.2"/>
    <n v="2026.4"/>
    <n v="50.66"/>
    <n v="506.59999999999991"/>
  </r>
  <r>
    <s v="HANAR"/>
    <s v="Hanari Carnes"/>
    <x v="11"/>
    <x v="7"/>
    <n v="9"/>
    <x v="4"/>
    <n v="10922"/>
    <x v="963"/>
    <d v="2015-01-24T00:00:00"/>
    <x v="926"/>
    <n v="1"/>
    <x v="0"/>
    <n v="24"/>
    <s v="Guaraná Fantástica"/>
    <n v="22.5"/>
    <n v="71"/>
    <n v="1597.5"/>
    <n v="0.1"/>
    <n v="1437.75"/>
    <n v="37.381500000000003"/>
    <n v="159.75"/>
  </r>
  <r>
    <s v="TORTU"/>
    <s v="Tortuga Restaurante"/>
    <x v="4"/>
    <x v="3"/>
    <n v="3"/>
    <x v="6"/>
    <n v="10576"/>
    <x v="964"/>
    <d v="2015-01-11T00:00:00"/>
    <x v="913"/>
    <n v="1"/>
    <x v="0"/>
    <n v="1"/>
    <s v="Chai"/>
    <n v="90"/>
    <n v="88"/>
    <n v="7920"/>
    <n v="-0.03"/>
    <n v="8157.6"/>
    <n v="187.62480000000002"/>
    <n v="-237.60000000000036"/>
  </r>
  <r>
    <s v="DUMON"/>
    <s v="Du monde entier"/>
    <x v="50"/>
    <x v="1"/>
    <n v="8"/>
    <x v="8"/>
    <n v="10609"/>
    <x v="964"/>
    <d v="2015-01-27T00:00:00"/>
    <x v="927"/>
    <n v="3"/>
    <x v="1"/>
    <n v="21"/>
    <s v="Sir Rodney's Scones"/>
    <n v="50"/>
    <n v="82"/>
    <n v="4100"/>
    <n v="0.06"/>
    <n v="3854"/>
    <n v="115.62"/>
    <n v="246"/>
  </r>
  <r>
    <s v="ANATR"/>
    <s v="Ana Trujillo Emparedados y helados"/>
    <x v="4"/>
    <x v="3"/>
    <n v="3"/>
    <x v="6"/>
    <n v="10625"/>
    <x v="964"/>
    <d v="2015-01-25T00:00:00"/>
    <x v="928"/>
    <n v="5"/>
    <x v="4"/>
    <n v="42"/>
    <s v="Singaporean Hokkien Fried Mee"/>
    <n v="70"/>
    <n v="13"/>
    <n v="910"/>
    <n v="0.08"/>
    <n v="837.2"/>
    <n v="6.6976000000000004"/>
    <n v="72.799999999999955"/>
  </r>
  <r>
    <s v="WHITC"/>
    <s v="White Clover Markets"/>
    <x v="0"/>
    <x v="0"/>
    <n v="3"/>
    <x v="6"/>
    <n v="10723"/>
    <x v="964"/>
    <d v="2015-01-14T00:00:00"/>
    <x v="910"/>
    <n v="3"/>
    <x v="1"/>
    <n v="26"/>
    <s v="Gumbär Gummibärchen"/>
    <n v="156.15"/>
    <n v="69"/>
    <n v="10774.35"/>
    <n v="0.14000000000000001"/>
    <n v="9265.9410000000007"/>
    <n v="250.180407"/>
    <n v="1508.4089999999997"/>
  </r>
  <r>
    <s v="LEHMS"/>
    <s v="El Khartouri SA"/>
    <x v="20"/>
    <x v="8"/>
    <n v="2"/>
    <x v="5"/>
    <n v="10557"/>
    <x v="965"/>
    <d v="2015-01-27T00:00:00"/>
    <x v="924"/>
    <n v="5"/>
    <x v="4"/>
    <n v="64"/>
    <s v="Wimmers gute Semmelknödel"/>
    <n v="166.25"/>
    <n v="40"/>
    <n v="6650"/>
    <n v="0"/>
    <n v="6650"/>
    <n v="179.55"/>
    <n v="0"/>
  </r>
  <r>
    <s v="AROUT"/>
    <s v="Around the Horn"/>
    <x v="2"/>
    <x v="2"/>
    <n v="7"/>
    <x v="0"/>
    <n v="10558"/>
    <x v="965"/>
    <d v="2015-01-10T00:00:00"/>
    <x v="929"/>
    <n v="3"/>
    <x v="1"/>
    <n v="47"/>
    <s v="Zaanse koeken"/>
    <n v="47.5"/>
    <n v="50"/>
    <n v="2375"/>
    <n v="-0.02"/>
    <n v="2422.5"/>
    <n v="58.14"/>
    <n v="-47.5"/>
  </r>
  <r>
    <s v="QUICK"/>
    <s v="Bensaïd SA"/>
    <x v="27"/>
    <x v="8"/>
    <n v="1"/>
    <x v="2"/>
    <n v="10588"/>
    <x v="965"/>
    <d v="2015-01-23T00:00:00"/>
    <x v="926"/>
    <n v="8"/>
    <x v="3"/>
    <n v="18"/>
    <s v="Carnarvon Tigers"/>
    <n v="312.5"/>
    <n v="3"/>
    <n v="937.5"/>
    <n v="0"/>
    <n v="937.5"/>
    <n v="4.6875"/>
    <n v="0"/>
  </r>
  <r>
    <s v="LINOD"/>
    <s v="LINO-Delicateses"/>
    <x v="13"/>
    <x v="5"/>
    <n v="3"/>
    <x v="6"/>
    <n v="10697"/>
    <x v="965"/>
    <d v="2015-01-26T00:00:00"/>
    <x v="923"/>
    <n v="1"/>
    <x v="0"/>
    <n v="35"/>
    <s v="Steeleye Stout"/>
    <n v="90"/>
    <n v="43"/>
    <n v="3870"/>
    <n v="0.05"/>
    <n v="3676.5"/>
    <n v="11.029500000000001"/>
    <n v="193.5"/>
  </r>
  <r>
    <s v="ERNSH"/>
    <s v="Ernst Handel"/>
    <x v="26"/>
    <x v="9"/>
    <n v="5"/>
    <x v="1"/>
    <n v="10698"/>
    <x v="965"/>
    <d v="2015-01-17T00:00:00"/>
    <x v="919"/>
    <n v="4"/>
    <x v="6"/>
    <n v="11"/>
    <s v="Queso Cabrales"/>
    <n v="105"/>
    <n v="9"/>
    <n v="945"/>
    <n v="0.01"/>
    <n v="935.55"/>
    <n v="15.904349999999999"/>
    <n v="9.4500000000000455"/>
  </r>
  <r>
    <s v="BONAP"/>
    <s v="Bon app'"/>
    <x v="1"/>
    <x v="1"/>
    <n v="3"/>
    <x v="6"/>
    <n v="10715"/>
    <x v="965"/>
    <d v="2015-01-20T00:00:00"/>
    <x v="926"/>
    <n v="4"/>
    <x v="6"/>
    <n v="71"/>
    <s v="Fløtemysost"/>
    <n v="107.5"/>
    <n v="34"/>
    <n v="3655"/>
    <n v="0.12"/>
    <n v="3216.4"/>
    <n v="67.54440000000001"/>
    <n v="438.59999999999991"/>
  </r>
  <r>
    <s v="SIMOB"/>
    <s v="Simons bistro"/>
    <x v="39"/>
    <x v="18"/>
    <n v="5"/>
    <x v="1"/>
    <n v="10802"/>
    <x v="965"/>
    <d v="2015-01-22T00:00:00"/>
    <x v="925"/>
    <n v="8"/>
    <x v="3"/>
    <n v="30"/>
    <s v="Nord-Ost Matjeshering"/>
    <n v="129.44999999999999"/>
    <n v="87"/>
    <n v="11262.15"/>
    <n v="0.03"/>
    <n v="10924.2855"/>
    <n v="152.93999700000001"/>
    <n v="337.8644999999996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Tableau croisé dynamique1" cacheId="0" applyNumberFormats="0" applyBorderFormats="0" applyFontFormats="0" applyPatternFormats="0" applyAlignmentFormats="0" applyWidthHeightFormats="1" dataCaption="Valeurs" updatedVersion="4" minRefreshableVersion="3" useAutoFormatting="1" itemPrintTitles="1" createdVersion="4" indent="0" compact="0" compactData="0" gridDropZones="1" multipleFieldFilters="0">
  <location ref="A4:B14" firstHeaderRow="2" firstDataRow="2" firstDataCol="1" rowPageCount="2" colPageCount="1"/>
  <pivotFields count="24">
    <pivotField compact="0" outline="0" showAll="0"/>
    <pivotField compact="0" outline="0" showAll="0"/>
    <pivotField compact="0" outline="0" showAll="0"/>
    <pivotField axis="axisPage" compact="0" outline="0" showAll="0">
      <items count="22">
        <item x="14"/>
        <item x="9"/>
        <item x="4"/>
        <item x="7"/>
        <item x="10"/>
        <item x="18"/>
        <item x="17"/>
        <item x="0"/>
        <item x="16"/>
        <item x="1"/>
        <item x="11"/>
        <item x="19"/>
        <item x="8"/>
        <item x="3"/>
        <item x="13"/>
        <item x="20"/>
        <item x="6"/>
        <item x="2"/>
        <item x="15"/>
        <item x="12"/>
        <item x="5"/>
        <item t="default"/>
      </items>
    </pivotField>
    <pivotField compact="0" outline="0" showAll="0"/>
    <pivotField axis="axisPage" compact="0" outline="0" multipleItemSelectionAllowed="1" showAll="0">
      <items count="10">
        <item h="1" x="5"/>
        <item h="1" x="7"/>
        <item h="1" x="2"/>
        <item h="1" x="8"/>
        <item x="0"/>
        <item h="1" x="6"/>
        <item h="1" x="3"/>
        <item h="1" x="1"/>
        <item h="1" x="4"/>
        <item t="default"/>
      </items>
    </pivotField>
    <pivotField compact="0" outline="0" showAll="0"/>
    <pivotField compact="0" numFmtId="14" outline="0" showAll="0"/>
    <pivotField compact="0" numFmtId="14" outline="0" showAll="0"/>
    <pivotField compact="0" numFmtId="14" outline="0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compact="0" numFmtId="3" outline="0" showAll="0"/>
    <pivotField axis="axisRow" compact="0" outline="0" showAll="0">
      <items count="9">
        <item x="0"/>
        <item x="2"/>
        <item x="1"/>
        <item x="4"/>
        <item x="3"/>
        <item x="6"/>
        <item x="5"/>
        <item x="7"/>
        <item t="default"/>
      </items>
    </pivotField>
    <pivotField compact="0" outline="0" showAll="0"/>
    <pivotField compact="0" outline="0" showAll="0"/>
    <pivotField compact="0" numFmtId="8" outline="0" showAll="0"/>
    <pivotField compact="0" outline="0" showAll="0"/>
    <pivotField compact="0" numFmtId="8" outline="0" showAll="0"/>
    <pivotField compact="0" numFmtId="9" outline="0" showAll="0"/>
    <pivotField dataField="1" compact="0" numFmtId="8" outline="0" showAll="0"/>
    <pivotField compact="0" numFmtId="8" outline="0" showAll="0"/>
    <pivotField compact="0" numFmtId="8" outline="0" showAll="0"/>
    <pivotField compact="0" outline="0" showAll="0" defaultSubtotal="0">
      <items count="6">
        <item x="0"/>
        <item x="1"/>
        <item x="2"/>
        <item x="3"/>
        <item x="4"/>
        <item x="5"/>
      </items>
    </pivotField>
    <pivotField compact="0" outline="0" showAll="0" defaultSubtotal="0">
      <items count="6">
        <item x="0"/>
        <item x="1"/>
        <item x="2"/>
        <item x="3"/>
        <item x="4"/>
        <item x="5"/>
      </items>
    </pivotField>
    <pivotField compact="0" outline="0" dragToRow="0" dragToCol="0" dragToPage="0" showAll="0" defaultSubtotal="0"/>
  </pivotFields>
  <rowFields count="1">
    <field x="11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pageFields count="2">
    <pageField fld="3" hier="-1"/>
    <pageField fld="5" hier="-1"/>
  </pageFields>
  <dataFields count="1">
    <dataField name="Somme de CA HT" fld="18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1000000}" name="TCD représentant" cacheId="0" applyNumberFormats="0" applyBorderFormats="0" applyFontFormats="0" applyPatternFormats="0" applyAlignmentFormats="0" applyWidthHeightFormats="1" dataCaption="Valeurs" updatedVersion="6" minRefreshableVersion="3" useAutoFormatting="1" itemPrintTitles="1" createdVersion="4" indent="0" compact="0" compactData="0" gridDropZones="1" multipleFieldFilters="0" chartFormat="3">
  <location ref="A7:E15" firstHeaderRow="1" firstDataRow="2" firstDataCol="1"/>
  <pivotFields count="24">
    <pivotField compact="0" outline="0" showAll="0"/>
    <pivotField compact="0" outline="0" showAll="0"/>
    <pivotField compact="0" outline="0" showAll="0">
      <items count="64">
        <item h="1" x="9"/>
        <item h="1" x="48"/>
        <item h="1" x="47"/>
        <item h="1" x="42"/>
        <item h="1" x="21"/>
        <item h="1" x="54"/>
        <item h="1" x="28"/>
        <item h="1" x="25"/>
        <item h="1" x="35"/>
        <item h="1" x="34"/>
        <item x="30"/>
        <item h="1" x="53"/>
        <item h="1" x="55"/>
        <item h="1" x="60"/>
        <item h="1" x="27"/>
        <item h="1" x="5"/>
        <item h="1" x="23"/>
        <item h="1" x="3"/>
        <item h="1" x="49"/>
        <item h="1" x="33"/>
        <item h="1" x="22"/>
        <item h="1" x="36"/>
        <item h="1" x="26"/>
        <item h="1" x="52"/>
        <item h="1" x="13"/>
        <item h="1" x="43"/>
        <item h="1" x="39"/>
        <item h="1" x="59"/>
        <item h="1" x="10"/>
        <item h="1" x="7"/>
        <item h="1" x="2"/>
        <item h="1" x="31"/>
        <item h="1" x="8"/>
        <item h="1" x="61"/>
        <item h="1" x="44"/>
        <item h="1" x="1"/>
        <item h="1" x="4"/>
        <item h="1" x="24"/>
        <item h="1" x="50"/>
        <item h="1" x="32"/>
        <item h="1" x="58"/>
        <item h="1" x="37"/>
        <item h="1" x="20"/>
        <item h="1" x="41"/>
        <item h="1" x="57"/>
        <item h="1" x="46"/>
        <item h="1" x="11"/>
        <item h="1" x="16"/>
        <item h="1" x="6"/>
        <item h="1" x="45"/>
        <item h="1" x="14"/>
        <item h="1" x="0"/>
        <item h="1" x="38"/>
        <item h="1" x="29"/>
        <item h="1" x="40"/>
        <item h="1" x="15"/>
        <item h="1" x="56"/>
        <item h="1" x="18"/>
        <item h="1" x="17"/>
        <item h="1" x="19"/>
        <item h="1" x="62"/>
        <item h="1" x="12"/>
        <item h="1" x="51"/>
        <item t="default"/>
      </items>
    </pivotField>
    <pivotField compact="0" outline="0" multipleItemSelectionAllowed="1" showAll="0" sortType="descending">
      <items count="22">
        <item x="14"/>
        <item h="1" x="9"/>
        <item h="1" x="4"/>
        <item h="1" x="7"/>
        <item h="1" x="10"/>
        <item h="1" x="18"/>
        <item h="1" x="17"/>
        <item h="1" x="0"/>
        <item h="1" x="16"/>
        <item h="1" x="1"/>
        <item h="1" x="11"/>
        <item h="1" x="19"/>
        <item h="1" x="8"/>
        <item h="1" x="3"/>
        <item h="1" x="13"/>
        <item h="1" x="20"/>
        <item h="1" x="6"/>
        <item h="1" x="2"/>
        <item h="1" x="15"/>
        <item h="1" x="12"/>
        <item h="1" x="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/>
    <pivotField axis="axisRow" compact="0" outline="0" showAll="0">
      <items count="10">
        <item x="5"/>
        <item x="7"/>
        <item x="2"/>
        <item x="8"/>
        <item x="0"/>
        <item x="6"/>
        <item x="3"/>
        <item x="1"/>
        <item x="4"/>
        <item t="default"/>
      </items>
    </pivotField>
    <pivotField compact="0" outline="0" showAll="0"/>
    <pivotField compact="0" numFmtId="14" outline="0" showAll="0">
      <items count="96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t="default"/>
      </items>
    </pivotField>
    <pivotField compact="0" numFmtId="14" outline="0" showAll="0"/>
    <pivotField name="Mois" compact="0" numFmtId="14" outline="0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compact="0" numFmtId="3" outline="0" showAll="0"/>
    <pivotField compact="0" outline="0" showAll="0"/>
    <pivotField compact="0" outline="0" showAll="0"/>
    <pivotField compact="0" outline="0" showAll="0"/>
    <pivotField compact="0" numFmtId="8" outline="0" showAll="0"/>
    <pivotField compact="0" outline="0" showAll="0"/>
    <pivotField dataField="1" compact="0" numFmtId="8" outline="0" showAll="0"/>
    <pivotField compact="0" numFmtId="9" outline="0" showAll="0"/>
    <pivotField dataField="1" compact="0" numFmtId="8" outline="0" showAll="0"/>
    <pivotField compact="0" numFmtId="8" outline="0" showAll="0"/>
    <pivotField dataField="1" compact="0" numFmtId="8" outline="0" showAll="0"/>
    <pivotField compact="0" outline="0" showAll="0" defaultSubtotal="0">
      <items count="6">
        <item x="0"/>
        <item x="1"/>
        <item x="2"/>
        <item x="3"/>
        <item x="4"/>
        <item x="5"/>
      </items>
    </pivotField>
    <pivotField compact="0" outline="0" showAll="0" defaultSubtotal="0">
      <items count="6">
        <item x="0"/>
        <item x="1"/>
        <item x="2"/>
        <item x="3"/>
        <item x="4"/>
        <item x="5"/>
      </items>
    </pivotField>
    <pivotField dataField="1" compact="0" outline="0" dragToRow="0" dragToCol="0" dragToPage="0" showAll="0" defaultSubtotal="0"/>
  </pivotFields>
  <rowFields count="1">
    <field x="5"/>
  </rowFields>
  <rowItems count="7">
    <i>
      <x/>
    </i>
    <i>
      <x v="2"/>
    </i>
    <i>
      <x v="3"/>
    </i>
    <i>
      <x v="4"/>
    </i>
    <i>
      <x v="6"/>
    </i>
    <i>
      <x v="7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CA HT " fld="18" baseField="0" baseItem="0" numFmtId="169"/>
    <dataField name="CA tarif " fld="16" baseField="0" baseItem="0"/>
    <dataField name="Remises" fld="20" baseField="0" baseItem="0"/>
    <dataField name="% remise " fld="23" baseField="0" baseItem="0" numFmtId="10"/>
  </dataFields>
  <formats count="2">
    <format dxfId="36">
      <pivotArea outline="0" collapsedLevelsAreSubtotals="1" fieldPosition="0">
        <references count="2">
          <reference field="4294967294" count="1" selected="0">
            <x v="3"/>
          </reference>
          <reference field="5" count="1" selected="0">
            <x v="1"/>
          </reference>
        </references>
      </pivotArea>
    </format>
    <format dxfId="35">
      <pivotArea outline="0" fieldPosition="0">
        <references count="1">
          <reference field="4294967294" count="1">
            <x v="3"/>
          </reference>
        </references>
      </pivotArea>
    </format>
  </formats>
  <conditionalFormats count="1">
    <conditionalFormat priority="2">
      <pivotAreas count="1">
        <pivotArea outline="0" fieldPosition="0">
          <references count="1">
            <reference field="4294967294" count="1">
              <x v="3"/>
            </reference>
          </references>
        </pivotArea>
      </pivotAreas>
    </conditionalFormat>
  </conditionalFormats>
  <chartFormats count="4">
    <chartFormat chart="2" format="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9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10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2" format="11" series="1">
      <pivotArea type="data" outline="0" fieldPosition="0">
        <references count="1">
          <reference field="4294967294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0000000}" name="TCD Catégorie" cacheId="0" applyNumberFormats="0" applyBorderFormats="0" applyFontFormats="0" applyPatternFormats="0" applyAlignmentFormats="0" applyWidthHeightFormats="1" dataCaption="Valeurs" updatedVersion="6" minRefreshableVersion="3" useAutoFormatting="1" itemPrintTitles="1" createdVersion="4" indent="0" compact="0" compactData="0" gridDropZones="1" multipleFieldFilters="0" chartFormat="3">
  <location ref="I7:M16" firstHeaderRow="1" firstDataRow="2" firstDataCol="1"/>
  <pivotFields count="24">
    <pivotField compact="0" outline="0" showAll="0"/>
    <pivotField compact="0" outline="0" showAll="0"/>
    <pivotField compact="0" outline="0" showAll="0">
      <items count="64">
        <item h="1" x="9"/>
        <item h="1" x="48"/>
        <item h="1" x="47"/>
        <item h="1" x="42"/>
        <item h="1" x="21"/>
        <item h="1" x="54"/>
        <item h="1" x="28"/>
        <item h="1" x="25"/>
        <item h="1" x="35"/>
        <item h="1" x="34"/>
        <item x="30"/>
        <item h="1" x="53"/>
        <item h="1" x="55"/>
        <item h="1" x="60"/>
        <item h="1" x="27"/>
        <item h="1" x="5"/>
        <item h="1" x="23"/>
        <item h="1" x="3"/>
        <item h="1" x="49"/>
        <item h="1" x="33"/>
        <item h="1" x="22"/>
        <item h="1" x="36"/>
        <item h="1" x="26"/>
        <item h="1" x="52"/>
        <item h="1" x="13"/>
        <item h="1" x="43"/>
        <item h="1" x="39"/>
        <item h="1" x="59"/>
        <item h="1" x="10"/>
        <item h="1" x="7"/>
        <item h="1" x="2"/>
        <item h="1" x="31"/>
        <item h="1" x="8"/>
        <item h="1" x="61"/>
        <item h="1" x="44"/>
        <item h="1" x="1"/>
        <item h="1" x="4"/>
        <item h="1" x="24"/>
        <item h="1" x="50"/>
        <item h="1" x="32"/>
        <item h="1" x="58"/>
        <item h="1" x="37"/>
        <item h="1" x="20"/>
        <item h="1" x="41"/>
        <item h="1" x="57"/>
        <item h="1" x="46"/>
        <item h="1" x="11"/>
        <item h="1" x="16"/>
        <item h="1" x="6"/>
        <item h="1" x="45"/>
        <item h="1" x="14"/>
        <item h="1" x="0"/>
        <item h="1" x="38"/>
        <item h="1" x="29"/>
        <item h="1" x="40"/>
        <item h="1" x="15"/>
        <item h="1" x="56"/>
        <item h="1" x="18"/>
        <item h="1" x="17"/>
        <item h="1" x="19"/>
        <item h="1" x="62"/>
        <item h="1" x="12"/>
        <item h="1" x="51"/>
        <item t="default"/>
      </items>
    </pivotField>
    <pivotField compact="0" outline="0" multipleItemSelectionAllowed="1" showAll="0" sortType="descending">
      <items count="22">
        <item x="14"/>
        <item h="1" x="9"/>
        <item h="1" x="4"/>
        <item h="1" x="7"/>
        <item h="1" x="10"/>
        <item h="1" x="18"/>
        <item h="1" x="17"/>
        <item h="1" x="0"/>
        <item h="1" x="16"/>
        <item h="1" x="1"/>
        <item h="1" x="11"/>
        <item h="1" x="19"/>
        <item h="1" x="8"/>
        <item h="1" x="3"/>
        <item h="1" x="13"/>
        <item h="1" x="20"/>
        <item h="1" x="6"/>
        <item h="1" x="2"/>
        <item h="1" x="15"/>
        <item h="1" x="12"/>
        <item h="1" x="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/>
    <pivotField compact="0" outline="0" showAll="0">
      <items count="10">
        <item x="5"/>
        <item x="7"/>
        <item x="2"/>
        <item x="8"/>
        <item x="0"/>
        <item x="6"/>
        <item x="3"/>
        <item x="1"/>
        <item x="4"/>
        <item t="default"/>
      </items>
    </pivotField>
    <pivotField compact="0" outline="0" showAll="0"/>
    <pivotField compact="0" numFmtId="14" outline="0" showAll="0">
      <items count="96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t="default"/>
      </items>
    </pivotField>
    <pivotField compact="0" numFmtId="14" outline="0" showAll="0"/>
    <pivotField name="Mois" compact="0" numFmtId="14" outline="0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compact="0" numFmtId="3" outline="0" showAll="0"/>
    <pivotField axis="axisRow" compact="0" outline="0" showAll="0">
      <items count="9">
        <item x="0"/>
        <item x="2"/>
        <item x="1"/>
        <item x="4"/>
        <item x="3"/>
        <item x="6"/>
        <item x="5"/>
        <item x="7"/>
        <item t="default"/>
      </items>
    </pivotField>
    <pivotField compact="0" outline="0" showAll="0"/>
    <pivotField compact="0" outline="0" showAll="0"/>
    <pivotField compact="0" numFmtId="8" outline="0" showAll="0"/>
    <pivotField compact="0" outline="0" showAll="0"/>
    <pivotField dataField="1" compact="0" numFmtId="8" outline="0" showAll="0"/>
    <pivotField compact="0" numFmtId="9" outline="0" showAll="0"/>
    <pivotField dataField="1" compact="0" numFmtId="8" outline="0" showAll="0"/>
    <pivotField compact="0" numFmtId="8" outline="0" showAll="0"/>
    <pivotField dataField="1" compact="0" numFmtId="8" outline="0" showAll="0"/>
    <pivotField compact="0" outline="0" showAll="0" defaultSubtotal="0">
      <items count="6">
        <item x="0"/>
        <item x="1"/>
        <item x="2"/>
        <item x="3"/>
        <item x="4"/>
        <item x="5"/>
      </items>
    </pivotField>
    <pivotField compact="0" outline="0" showAll="0" defaultSubtotal="0">
      <items count="6">
        <item x="0"/>
        <item x="1"/>
        <item x="2"/>
        <item x="3"/>
        <item x="4"/>
        <item x="5"/>
      </items>
    </pivotField>
    <pivotField dataField="1" compact="0" outline="0" dragToRow="0" dragToCol="0" dragToPage="0" showAll="0" defaultSubtotal="0"/>
  </pivotFields>
  <rowFields count="1">
    <field x="11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CA HT " fld="18" baseField="0" baseItem="0" numFmtId="169"/>
    <dataField name="CA tarif " fld="16" baseField="0" baseItem="0"/>
    <dataField name="Remises" fld="20" baseField="0" baseItem="0"/>
    <dataField name="% remise " fld="23" baseField="0" baseItem="0" numFmtId="10"/>
  </dataFields>
  <formats count="1">
    <format dxfId="37">
      <pivotArea outline="0" fieldPosition="0">
        <references count="1">
          <reference field="4294967294" count="1">
            <x v="3"/>
          </reference>
        </references>
      </pivotArea>
    </format>
  </formats>
  <conditionalFormats count="1">
    <conditionalFormat priority="1">
      <pivotAreas count="1">
        <pivotArea outline="0" fieldPosition="0">
          <references count="1">
            <reference field="4294967294" count="1">
              <x v="3"/>
            </reference>
          </references>
        </pivotArea>
      </pivotAreas>
    </conditionalFormat>
  </conditionalFormats>
  <chartFormats count="5">
    <chartFormat chart="2" format="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9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10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2" format="11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2" format="12">
      <pivotArea type="data" outline="0" fieldPosition="0">
        <references count="2">
          <reference field="4294967294" count="1" selected="0">
            <x v="0"/>
          </reference>
          <reference field="11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800-000000000000}" name="Tableau croisé dynamique1" cacheId="0" applyNumberFormats="0" applyBorderFormats="0" applyFontFormats="0" applyPatternFormats="0" applyAlignmentFormats="0" applyWidthHeightFormats="1" dataCaption="Valeurs" updatedVersion="6" minRefreshableVersion="3" useAutoFormatting="1" itemPrintTitles="1" createdVersion="4" indent="0" compact="0" compactData="0" gridDropZones="1" multipleFieldFilters="0" chartFormat="1">
  <location ref="A7:F16" firstHeaderRow="1" firstDataRow="2" firstDataCol="1" rowPageCount="4" colPageCount="1"/>
  <pivotFields count="24">
    <pivotField compact="0" outline="0" showAll="0"/>
    <pivotField compact="0" outline="0" showAll="0"/>
    <pivotField compact="0" outline="0" showAll="0">
      <items count="64">
        <item h="1" x="9"/>
        <item h="1" x="48"/>
        <item h="1" x="47"/>
        <item h="1" x="42"/>
        <item h="1" x="21"/>
        <item h="1" x="54"/>
        <item h="1" x="28"/>
        <item h="1" x="25"/>
        <item h="1" x="35"/>
        <item h="1" x="34"/>
        <item x="30"/>
        <item h="1" x="53"/>
        <item h="1" x="55"/>
        <item h="1" x="60"/>
        <item h="1" x="27"/>
        <item h="1" x="5"/>
        <item h="1" x="23"/>
        <item h="1" x="3"/>
        <item h="1" x="49"/>
        <item h="1" x="33"/>
        <item h="1" x="22"/>
        <item h="1" x="36"/>
        <item h="1" x="26"/>
        <item h="1" x="52"/>
        <item h="1" x="13"/>
        <item h="1" x="43"/>
        <item h="1" x="39"/>
        <item h="1" x="59"/>
        <item h="1" x="10"/>
        <item h="1" x="7"/>
        <item h="1" x="2"/>
        <item h="1" x="31"/>
        <item h="1" x="8"/>
        <item h="1" x="61"/>
        <item h="1" x="44"/>
        <item h="1" x="1"/>
        <item h="1" x="4"/>
        <item h="1" x="24"/>
        <item h="1" x="50"/>
        <item h="1" x="32"/>
        <item h="1" x="58"/>
        <item h="1" x="37"/>
        <item h="1" x="20"/>
        <item h="1" x="41"/>
        <item h="1" x="57"/>
        <item h="1" x="46"/>
        <item h="1" x="11"/>
        <item h="1" x="16"/>
        <item h="1" x="6"/>
        <item h="1" x="45"/>
        <item h="1" x="14"/>
        <item h="1" x="0"/>
        <item h="1" x="38"/>
        <item h="1" x="29"/>
        <item h="1" x="40"/>
        <item h="1" x="15"/>
        <item h="1" x="56"/>
        <item h="1" x="18"/>
        <item h="1" x="17"/>
        <item h="1" x="19"/>
        <item h="1" x="62"/>
        <item h="1" x="12"/>
        <item h="1" x="51"/>
        <item t="default"/>
      </items>
    </pivotField>
    <pivotField axis="axisPage" compact="0" outline="0" showAll="0" sortType="descending">
      <items count="22">
        <item x="14"/>
        <item x="9"/>
        <item x="4"/>
        <item x="7"/>
        <item x="10"/>
        <item x="18"/>
        <item x="17"/>
        <item x="0"/>
        <item x="16"/>
        <item x="1"/>
        <item x="11"/>
        <item x="19"/>
        <item x="8"/>
        <item x="3"/>
        <item x="13"/>
        <item x="20"/>
        <item x="6"/>
        <item x="2"/>
        <item x="15"/>
        <item x="12"/>
        <item x="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/>
    <pivotField axis="axisPage" compact="0" outline="0" showAll="0">
      <items count="10">
        <item x="5"/>
        <item x="7"/>
        <item x="2"/>
        <item x="8"/>
        <item x="0"/>
        <item x="6"/>
        <item x="3"/>
        <item x="1"/>
        <item x="4"/>
        <item t="default"/>
      </items>
    </pivotField>
    <pivotField compact="0" outline="0" showAll="0"/>
    <pivotField compact="0" numFmtId="14" outline="0" showAll="0">
      <items count="96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t="default"/>
      </items>
    </pivotField>
    <pivotField compact="0" numFmtId="14" outline="0" showAll="0"/>
    <pivotField name="Mois" axis="axisPage" compact="0" numFmtId="14" outline="0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compact="0" numFmtId="3" outline="0" showAll="0"/>
    <pivotField axis="axisRow" compact="0" outline="0" showAll="0">
      <items count="9">
        <item x="0"/>
        <item x="2"/>
        <item x="1"/>
        <item x="4"/>
        <item x="3"/>
        <item x="6"/>
        <item x="5"/>
        <item x="7"/>
        <item t="default"/>
      </items>
    </pivotField>
    <pivotField compact="0" outline="0" showAll="0"/>
    <pivotField compact="0" outline="0" showAll="0"/>
    <pivotField compact="0" numFmtId="8" outline="0" showAll="0"/>
    <pivotField compact="0" outline="0" showAll="0"/>
    <pivotField compact="0" numFmtId="8" outline="0" showAll="0"/>
    <pivotField compact="0" numFmtId="9" outline="0" showAll="0"/>
    <pivotField dataField="1" compact="0" numFmtId="8" outline="0" showAll="0"/>
    <pivotField compact="0" numFmtId="8" outline="0" showAll="0"/>
    <pivotField compact="0" numFmtId="8" outline="0" showAll="0"/>
    <pivotField axis="axisPage" compact="0" outline="0" showAll="0" defaultSubtotal="0">
      <items count="6">
        <item x="0"/>
        <item x="1"/>
        <item x="2"/>
        <item x="3"/>
        <item x="4"/>
        <item x="5"/>
      </items>
    </pivotField>
    <pivotField axis="axisCol" compact="0" outline="0" showAll="0" defaultSubtotal="0">
      <items count="6">
        <item x="0"/>
        <item x="1"/>
        <item x="2"/>
        <item x="3"/>
        <item x="4"/>
        <item x="5"/>
      </items>
    </pivotField>
    <pivotField compact="0" outline="0" dragToRow="0" dragToCol="0" dragToPage="0" showAll="0" defaultSubtotal="0"/>
  </pivotFields>
  <rowFields count="1">
    <field x="11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22"/>
  </colFields>
  <colItems count="5">
    <i>
      <x v="1"/>
    </i>
    <i>
      <x v="2"/>
    </i>
    <i>
      <x v="3"/>
    </i>
    <i>
      <x v="4"/>
    </i>
    <i t="grand">
      <x/>
    </i>
  </colItems>
  <pageFields count="4">
    <pageField fld="5" hier="-1"/>
    <pageField fld="21" hier="-1"/>
    <pageField fld="9" hier="-1"/>
    <pageField fld="3" item="0" hier="-1"/>
  </pageFields>
  <dataFields count="1">
    <dataField name="CA HT " fld="18" baseField="0" baseItem="0" numFmtId="169"/>
  </dataFields>
  <chartFormats count="5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22" count="1" selected="0">
            <x v="1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22" count="1" selected="0">
            <x v="2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22" count="1" selected="0">
            <x v="3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22" count="1" selected="0">
            <x v="4"/>
          </reference>
        </references>
      </pivotArea>
    </chartFormat>
    <chartFormat chart="0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Pays" xr10:uid="{00000000-0013-0000-FFFF-FFFF01000000}" sourceName="Pays">
  <pivotTables>
    <pivotTable tabId="71" name="TCD représentant"/>
    <pivotTable tabId="71" name="TCD Catégorie"/>
    <pivotTable tabId="73" name="Tableau croisé dynamique1"/>
  </pivotTables>
  <data>
    <tabular pivotCacheId="1">
      <items count="21">
        <i x="14" s="1"/>
        <i x="9" nd="1"/>
        <i x="4" nd="1"/>
        <i x="7" nd="1"/>
        <i x="10" nd="1"/>
        <i x="18" nd="1"/>
        <i x="17" nd="1"/>
        <i x="0" nd="1"/>
        <i x="16" nd="1"/>
        <i x="1" nd="1"/>
        <i x="11" nd="1"/>
        <i x="19" nd="1"/>
        <i x="8" nd="1"/>
        <i x="3" nd="1"/>
        <i x="13" nd="1"/>
        <i x="20" nd="1"/>
        <i x="6" nd="1"/>
        <i x="2" nd="1"/>
        <i x="15" nd="1"/>
        <i x="12" nd="1"/>
        <i x="5" nd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Ville" xr10:uid="{00000000-0013-0000-FFFF-FFFF02000000}" sourceName="Ville">
  <pivotTables>
    <pivotTable tabId="71" name="TCD représentant"/>
    <pivotTable tabId="71" name="TCD Catégorie"/>
    <pivotTable tabId="73" name="Tableau croisé dynamique1"/>
  </pivotTables>
  <data>
    <tabular pivotCacheId="1">
      <items count="63">
        <i x="30" s="1"/>
        <i x="9" nd="1"/>
        <i x="48" nd="1"/>
        <i x="47" nd="1"/>
        <i x="42" nd="1"/>
        <i x="21" nd="1"/>
        <i x="54" nd="1"/>
        <i x="28" nd="1"/>
        <i x="25" nd="1"/>
        <i x="35" nd="1"/>
        <i x="34" nd="1"/>
        <i x="53" nd="1"/>
        <i x="55" nd="1"/>
        <i x="60" nd="1"/>
        <i x="27" nd="1"/>
        <i x="5" nd="1"/>
        <i x="23" nd="1"/>
        <i x="3" nd="1"/>
        <i x="49" nd="1"/>
        <i x="33" nd="1"/>
        <i x="22" nd="1"/>
        <i x="36" nd="1"/>
        <i x="26" nd="1"/>
        <i x="52" nd="1"/>
        <i x="13" nd="1"/>
        <i x="43" nd="1"/>
        <i x="39" nd="1"/>
        <i x="59" nd="1"/>
        <i x="10" nd="1"/>
        <i x="7" nd="1"/>
        <i x="2" nd="1"/>
        <i x="31" nd="1"/>
        <i x="8" nd="1"/>
        <i x="61" nd="1"/>
        <i x="44" nd="1"/>
        <i x="1" nd="1"/>
        <i x="4" nd="1"/>
        <i x="24" nd="1"/>
        <i x="50" nd="1"/>
        <i x="32" nd="1"/>
        <i x="58" nd="1"/>
        <i x="37" nd="1"/>
        <i x="20" nd="1"/>
        <i x="41" nd="1"/>
        <i x="57" nd="1"/>
        <i x="46" nd="1"/>
        <i x="11" nd="1"/>
        <i x="16" nd="1"/>
        <i x="6" nd="1"/>
        <i x="45" nd="1"/>
        <i x="14" nd="1"/>
        <i x="0" nd="1"/>
        <i x="38" nd="1"/>
        <i x="29" nd="1"/>
        <i x="40" nd="1"/>
        <i x="15" nd="1"/>
        <i x="56" nd="1"/>
        <i x="18" nd="1"/>
        <i x="17" nd="1"/>
        <i x="19" nd="1"/>
        <i x="62" nd="1"/>
        <i x="12" nd="1"/>
        <i x="51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Pays" xr10:uid="{00000000-0014-0000-FFFF-FFFF01000000}" cache="Segment_Pays" caption="Pays" columnCount="11" style="SlicerStyleDark2" rowHeight="225425"/>
  <slicer name="Ville" xr10:uid="{00000000-0014-0000-FFFF-FFFF02000000}" cache="Segment_Ville" caption="Ville" columnCount="11" style="SlicerStyleDark2" rowHeight="225425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_" displayName="T_" ref="A3:U3601" totalsRowCount="1" headerRowDxfId="34" headerRowCellStyle="Normal 2" dataCellStyle="Normal 2">
  <autoFilter ref="A3:U3600" xr:uid="{00000000-0009-0000-0100-000001000000}"/>
  <tableColumns count="21">
    <tableColumn id="1" xr3:uid="{00000000-0010-0000-0000-000001000000}" name="Code client" totalsRowLabel="Total" totalsRowDxfId="33" dataCellStyle="Normal 2"/>
    <tableColumn id="2" xr3:uid="{00000000-0010-0000-0000-000002000000}" name="Société" totalsRowDxfId="32" dataCellStyle="Normal 2"/>
    <tableColumn id="3" xr3:uid="{00000000-0010-0000-0000-000003000000}" name="Ville" totalsRowDxfId="31" dataCellStyle="Normal 2"/>
    <tableColumn id="4" xr3:uid="{00000000-0010-0000-0000-000004000000}" name="Pays" totalsRowDxfId="30" dataCellStyle="Normal 2"/>
    <tableColumn id="5" xr3:uid="{00000000-0010-0000-0000-000005000000}" name="N° représ" totalsRowDxfId="29" dataCellStyle="Normal 2"/>
    <tableColumn id="6" xr3:uid="{00000000-0010-0000-0000-000006000000}" name="Représentant" dataDxfId="28" totalsRowDxfId="27" dataCellStyle="Normal 2">
      <calculatedColumnFormula>VLOOKUP(T_[[#This Row],[N° représ]],ListeREPRESENTANTS,2,FALSE)</calculatedColumnFormula>
    </tableColumn>
    <tableColumn id="7" xr3:uid="{00000000-0010-0000-0000-000007000000}" name="N° cmde" totalsRowDxfId="26" dataCellStyle="Normal 2"/>
    <tableColumn id="8" xr3:uid="{00000000-0010-0000-0000-000008000000}" name="Date cmde" dataDxfId="25" totalsRowDxfId="24" dataCellStyle="Normal 2"/>
    <tableColumn id="9" xr3:uid="{00000000-0010-0000-0000-000009000000}" name="A livrer avant" dataDxfId="23" totalsRowDxfId="22" dataCellStyle="Normal 2"/>
    <tableColumn id="10" xr3:uid="{00000000-0010-0000-0000-00000A000000}" name="Date envoi" dataDxfId="21" totalsRowDxfId="20" dataCellStyle="Normal 2"/>
    <tableColumn id="11" xr3:uid="{00000000-0010-0000-0000-00000B000000}" name="Réf catégorie" dataDxfId="19" totalsRowDxfId="18" dataCellStyle="Normal 2"/>
    <tableColumn id="12" xr3:uid="{00000000-0010-0000-0000-00000C000000}" name="Catégorie" dataDxfId="17" totalsRowDxfId="16" dataCellStyle="Normal 2">
      <calculatedColumnFormula>VLOOKUP(T_[[#This Row],[Réf catégorie]],ListeCATEGORIES,2,FALSE)</calculatedColumnFormula>
    </tableColumn>
    <tableColumn id="13" xr3:uid="{00000000-0010-0000-0000-00000D000000}" name="Réf prod" totalsRowDxfId="15" dataCellStyle="Normal 2"/>
    <tableColumn id="14" xr3:uid="{00000000-0010-0000-0000-00000E000000}" name="Nom du produit" dataDxfId="14" totalsRowDxfId="13" dataCellStyle="Normal 2">
      <calculatedColumnFormula>VLOOKUP(T_[[#This Row],[Réf prod]],ListePRODUITS,2,FALSE)</calculatedColumnFormula>
    </tableColumn>
    <tableColumn id="15" xr3:uid="{00000000-0010-0000-0000-00000F000000}" name="PU tarif" dataDxfId="12" totalsRowDxfId="11" dataCellStyle="Normal 2"/>
    <tableColumn id="16" xr3:uid="{00000000-0010-0000-0000-000010000000}" name="Quantité" totalsRowDxfId="10" dataCellStyle="Normal 2"/>
    <tableColumn id="17" xr3:uid="{00000000-0010-0000-0000-000011000000}" name="CA tarif" totalsRowFunction="sum" dataDxfId="9" totalsRowDxfId="8" dataCellStyle="Normal 2">
      <calculatedColumnFormula>O4*P4</calculatedColumnFormula>
    </tableColumn>
    <tableColumn id="18" xr3:uid="{00000000-0010-0000-0000-000012000000}" name="Tx remise" totalsRowFunction="custom" dataDxfId="7" totalsRowDxfId="6" dataCellStyle="Pourcentage 2">
      <totalsRowFormula>T_[[#Totals],[Remise]]/T_[[#Totals],[CA tarif]]</totalsRowFormula>
    </tableColumn>
    <tableColumn id="19" xr3:uid="{00000000-0010-0000-0000-000013000000}" name="CA HT" totalsRowFunction="sum" dataDxfId="5" totalsRowDxfId="4" dataCellStyle="Normal 2"/>
    <tableColumn id="20" xr3:uid="{00000000-0010-0000-0000-000014000000}" name="Port" dataDxfId="3" totalsRowDxfId="2" dataCellStyle="Normal 2"/>
    <tableColumn id="23" xr3:uid="{00000000-0010-0000-0000-000017000000}" name="Remise" totalsRowFunction="sum" dataDxfId="1" totalsRowDxfId="0" dataCellStyle="Normal 2">
      <calculatedColumnFormula>T_[[#This Row],[CA tarif]]-T_[[#This Row],[CA HT]]</calculatedColumnFormula>
    </tableColumn>
  </tableColumns>
  <tableStyleInfo name="TableStyleDark11" showFirstColumn="0" showLastColumn="0" showRowStripes="0" showColumnStripes="1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0"/>
  <dimension ref="A1:Q80"/>
  <sheetViews>
    <sheetView showGridLines="0" zoomScale="110" zoomScaleNormal="110" workbookViewId="0">
      <pane ySplit="3" topLeftCell="A4" activePane="bottomLeft" state="frozen"/>
      <selection pane="bottomLeft" activeCell="B5" sqref="B5"/>
    </sheetView>
  </sheetViews>
  <sheetFormatPr baseColWidth="10" defaultRowHeight="15" x14ac:dyDescent="0.25"/>
  <cols>
    <col min="1" max="1" width="4.28515625" style="6" customWidth="1"/>
    <col min="2" max="2" width="5" style="6" customWidth="1"/>
    <col min="3" max="16384" width="11.42578125" style="6"/>
  </cols>
  <sheetData>
    <row r="1" spans="1:13" ht="55.5" customHeight="1" x14ac:dyDescent="0.25"/>
    <row r="2" spans="1:13" x14ac:dyDescent="0.25">
      <c r="A2" s="16"/>
    </row>
    <row r="3" spans="1:13" x14ac:dyDescent="0.25">
      <c r="A3" s="17"/>
    </row>
    <row r="4" spans="1:13" ht="9" customHeight="1" x14ac:dyDescent="0.25"/>
    <row r="5" spans="1:13" ht="15" customHeight="1" x14ac:dyDescent="0.25"/>
    <row r="6" spans="1:13" ht="15" customHeight="1" x14ac:dyDescent="0.25">
      <c r="A6" s="18">
        <v>1</v>
      </c>
      <c r="B6" s="6" t="s">
        <v>441</v>
      </c>
      <c r="K6" s="22" t="s">
        <v>442</v>
      </c>
    </row>
    <row r="7" spans="1:13" ht="15" customHeight="1" x14ac:dyDescent="0.25">
      <c r="A7" s="18">
        <f>A6+1</f>
        <v>2</v>
      </c>
      <c r="B7" s="6" t="s">
        <v>443</v>
      </c>
      <c r="K7" s="22" t="s">
        <v>344</v>
      </c>
    </row>
    <row r="8" spans="1:13" ht="15" customHeight="1" x14ac:dyDescent="0.25">
      <c r="B8" s="6" t="s">
        <v>345</v>
      </c>
    </row>
    <row r="9" spans="1:13" ht="15" customHeight="1" x14ac:dyDescent="0.25">
      <c r="A9" s="18">
        <f>A7+1</f>
        <v>3</v>
      </c>
      <c r="B9" s="6" t="s">
        <v>346</v>
      </c>
      <c r="K9" s="22" t="s">
        <v>347</v>
      </c>
    </row>
    <row r="10" spans="1:13" ht="15" customHeight="1" x14ac:dyDescent="0.25">
      <c r="A10" s="18">
        <f t="shared" ref="A10:A15" si="0">A9+1</f>
        <v>4</v>
      </c>
      <c r="B10" s="6" t="s">
        <v>425</v>
      </c>
      <c r="K10" s="22" t="s">
        <v>426</v>
      </c>
    </row>
    <row r="11" spans="1:13" ht="15" customHeight="1" x14ac:dyDescent="0.25">
      <c r="A11" s="18">
        <f t="shared" si="0"/>
        <v>5</v>
      </c>
      <c r="B11" s="6" t="s">
        <v>427</v>
      </c>
      <c r="K11" s="22" t="s">
        <v>0</v>
      </c>
    </row>
    <row r="12" spans="1:13" ht="15" customHeight="1" x14ac:dyDescent="0.25">
      <c r="A12" s="18">
        <f t="shared" si="0"/>
        <v>6</v>
      </c>
      <c r="B12" s="6" t="s">
        <v>428</v>
      </c>
      <c r="K12" s="22" t="s">
        <v>12</v>
      </c>
    </row>
    <row r="13" spans="1:13" ht="15" customHeight="1" x14ac:dyDescent="0.25">
      <c r="A13" s="18">
        <f t="shared" si="0"/>
        <v>7</v>
      </c>
      <c r="B13" s="6" t="s">
        <v>444</v>
      </c>
      <c r="K13" s="23" t="s">
        <v>12</v>
      </c>
      <c r="M13" s="22" t="s">
        <v>429</v>
      </c>
    </row>
    <row r="14" spans="1:13" ht="15" customHeight="1" x14ac:dyDescent="0.25">
      <c r="A14" s="18">
        <f t="shared" si="0"/>
        <v>8</v>
      </c>
      <c r="B14" s="6" t="s">
        <v>431</v>
      </c>
    </row>
    <row r="15" spans="1:13" ht="15" customHeight="1" x14ac:dyDescent="0.25">
      <c r="A15" s="18">
        <f t="shared" si="0"/>
        <v>9</v>
      </c>
      <c r="B15" s="6" t="s">
        <v>430</v>
      </c>
      <c r="K15" s="22" t="s">
        <v>343</v>
      </c>
    </row>
    <row r="16" spans="1:13" ht="15" customHeight="1" x14ac:dyDescent="0.25"/>
    <row r="17" spans="1:17" ht="15" customHeight="1" x14ac:dyDescent="0.25"/>
    <row r="18" spans="1:17" ht="15" customHeight="1" x14ac:dyDescent="0.25">
      <c r="A18"/>
      <c r="B18" s="24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</row>
    <row r="19" spans="1:17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</row>
    <row r="20" spans="1:17" x14ac:dyDescent="0.2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</row>
    <row r="21" spans="1:17" x14ac:dyDescent="0.2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</row>
    <row r="22" spans="1:17" x14ac:dyDescent="0.2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</row>
    <row r="23" spans="1:17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1:17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</row>
    <row r="25" spans="1:17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</row>
    <row r="26" spans="1:17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</row>
    <row r="27" spans="1:17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</row>
    <row r="28" spans="1:17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</row>
    <row r="29" spans="1:17" ht="12" customHeight="1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</row>
    <row r="30" spans="1:17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</row>
    <row r="31" spans="1:17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</row>
    <row r="32" spans="1:17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</row>
    <row r="33" spans="1:17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7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</row>
    <row r="35" spans="1:17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</row>
    <row r="36" spans="1:17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</row>
    <row r="37" spans="1:17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</row>
    <row r="38" spans="1:17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</row>
    <row r="39" spans="1:17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</row>
    <row r="40" spans="1:17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</row>
    <row r="41" spans="1:17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</row>
    <row r="42" spans="1:17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</row>
    <row r="43" spans="1:17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</row>
    <row r="44" spans="1:17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</row>
    <row r="45" spans="1:17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</row>
    <row r="46" spans="1:17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</row>
    <row r="47" spans="1:17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</row>
    <row r="48" spans="1:17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</row>
    <row r="49" spans="1:17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</row>
    <row r="50" spans="1:17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</row>
    <row r="51" spans="1:17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</row>
    <row r="52" spans="1:17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</row>
    <row r="53" spans="1:17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</row>
    <row r="54" spans="1:17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</row>
    <row r="55" spans="1:17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</row>
    <row r="56" spans="1:17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</row>
    <row r="57" spans="1:17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</row>
    <row r="58" spans="1:17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</row>
    <row r="59" spans="1:17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</row>
    <row r="60" spans="1:17" x14ac:dyDescent="0.25">
      <c r="A60" s="20"/>
    </row>
    <row r="61" spans="1:17" x14ac:dyDescent="0.25">
      <c r="A61" s="20"/>
    </row>
    <row r="62" spans="1:17" x14ac:dyDescent="0.25">
      <c r="A62" s="20"/>
    </row>
    <row r="63" spans="1:17" x14ac:dyDescent="0.25">
      <c r="A63" s="21"/>
    </row>
    <row r="64" spans="1:17" x14ac:dyDescent="0.25">
      <c r="A64" s="20"/>
      <c r="B64" s="19"/>
    </row>
    <row r="65" spans="1:1" x14ac:dyDescent="0.25">
      <c r="A65" s="20"/>
    </row>
    <row r="66" spans="1:1" x14ac:dyDescent="0.25">
      <c r="A66" s="20"/>
    </row>
    <row r="67" spans="1:1" x14ac:dyDescent="0.25">
      <c r="A67" s="20"/>
    </row>
    <row r="68" spans="1:1" x14ac:dyDescent="0.25">
      <c r="A68" s="20"/>
    </row>
    <row r="69" spans="1:1" x14ac:dyDescent="0.25">
      <c r="A69" s="20"/>
    </row>
    <row r="70" spans="1:1" x14ac:dyDescent="0.25">
      <c r="A70" s="20"/>
    </row>
    <row r="71" spans="1:1" x14ac:dyDescent="0.25">
      <c r="A71" s="20"/>
    </row>
    <row r="72" spans="1:1" x14ac:dyDescent="0.25">
      <c r="A72" s="20"/>
    </row>
    <row r="73" spans="1:1" x14ac:dyDescent="0.25">
      <c r="A73" s="20"/>
    </row>
    <row r="74" spans="1:1" x14ac:dyDescent="0.25">
      <c r="A74" s="20"/>
    </row>
    <row r="75" spans="1:1" x14ac:dyDescent="0.25">
      <c r="A75" s="20"/>
    </row>
    <row r="76" spans="1:1" x14ac:dyDescent="0.25">
      <c r="A76" s="20"/>
    </row>
    <row r="77" spans="1:1" x14ac:dyDescent="0.25">
      <c r="A77" s="20"/>
    </row>
    <row r="78" spans="1:1" x14ac:dyDescent="0.25">
      <c r="A78" s="20"/>
    </row>
    <row r="79" spans="1:1" x14ac:dyDescent="0.25">
      <c r="A79" s="20"/>
    </row>
    <row r="80" spans="1:1" x14ac:dyDescent="0.25">
      <c r="A80" s="20"/>
    </row>
  </sheetData>
  <pageMargins left="0.7" right="0.7" top="0.75" bottom="0.75" header="0.3" footer="0.3"/>
  <pageSetup paperSize="9" orientation="portrait" horizontalDpi="30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9"/>
  <dimension ref="A4:M76"/>
  <sheetViews>
    <sheetView showGridLines="0" workbookViewId="0">
      <selection activeCell="A4" sqref="A4:A5"/>
    </sheetView>
  </sheetViews>
  <sheetFormatPr baseColWidth="10" defaultRowHeight="15" x14ac:dyDescent="0.2"/>
  <cols>
    <col min="1" max="1" width="6.42578125" style="2" customWidth="1"/>
    <col min="2" max="16384" width="11.42578125" style="2"/>
  </cols>
  <sheetData>
    <row r="4" spans="1:13" x14ac:dyDescent="0.2">
      <c r="A4" s="8"/>
    </row>
    <row r="5" spans="1:13" x14ac:dyDescent="0.2">
      <c r="A5" s="8"/>
    </row>
    <row r="7" spans="1:13" ht="15.75" x14ac:dyDescent="0.25">
      <c r="A7" s="3" t="s">
        <v>1</v>
      </c>
      <c r="B7" s="3"/>
      <c r="C7" s="3"/>
      <c r="D7" s="3"/>
      <c r="E7"/>
      <c r="F7"/>
      <c r="G7"/>
      <c r="H7"/>
      <c r="I7"/>
      <c r="J7"/>
      <c r="K7"/>
      <c r="L7"/>
      <c r="M7"/>
    </row>
    <row r="8" spans="1:13" x14ac:dyDescent="0.2">
      <c r="A8"/>
      <c r="B8"/>
      <c r="C8"/>
      <c r="D8"/>
      <c r="E8"/>
      <c r="F8"/>
      <c r="G8"/>
      <c r="H8"/>
      <c r="I8"/>
      <c r="J8"/>
      <c r="K8"/>
      <c r="L8"/>
      <c r="M8"/>
    </row>
    <row r="9" spans="1:13" ht="15.75" x14ac:dyDescent="0.25">
      <c r="A9"/>
      <c r="B9" s="4" t="s">
        <v>22</v>
      </c>
      <c r="C9"/>
      <c r="D9"/>
      <c r="E9"/>
      <c r="F9"/>
      <c r="G9"/>
      <c r="H9"/>
      <c r="I9"/>
      <c r="J9"/>
      <c r="K9"/>
      <c r="L9"/>
      <c r="M9"/>
    </row>
    <row r="10" spans="1:13" x14ac:dyDescent="0.2">
      <c r="A10"/>
      <c r="B10"/>
      <c r="C10"/>
      <c r="D10"/>
      <c r="E10"/>
      <c r="F10"/>
      <c r="G10"/>
      <c r="H10"/>
      <c r="I10"/>
      <c r="J10"/>
      <c r="K10"/>
      <c r="L10"/>
      <c r="M10"/>
    </row>
    <row r="11" spans="1:13" ht="15.75" x14ac:dyDescent="0.25">
      <c r="A11"/>
      <c r="B11" s="4" t="s">
        <v>2</v>
      </c>
      <c r="C11"/>
      <c r="D11"/>
      <c r="E11"/>
      <c r="F11" s="1" t="s">
        <v>24</v>
      </c>
      <c r="G11"/>
      <c r="H11"/>
      <c r="I11"/>
      <c r="J11"/>
      <c r="K11"/>
      <c r="L11"/>
      <c r="M11"/>
    </row>
    <row r="12" spans="1:13" x14ac:dyDescent="0.2">
      <c r="A12"/>
      <c r="B12"/>
      <c r="C12"/>
      <c r="D12"/>
      <c r="E12"/>
      <c r="F12"/>
      <c r="G12"/>
      <c r="H12"/>
      <c r="I12"/>
      <c r="J12"/>
      <c r="K12"/>
      <c r="L12"/>
      <c r="M12"/>
    </row>
    <row r="13" spans="1:13" ht="15.75" x14ac:dyDescent="0.25">
      <c r="A13"/>
      <c r="B13" s="4" t="s">
        <v>3</v>
      </c>
      <c r="C13"/>
      <c r="D13"/>
      <c r="E13"/>
      <c r="F13" s="1" t="s">
        <v>24</v>
      </c>
      <c r="G13"/>
      <c r="H13"/>
      <c r="I13"/>
      <c r="J13"/>
      <c r="K13"/>
      <c r="L13"/>
      <c r="M13"/>
    </row>
    <row r="14" spans="1:13" x14ac:dyDescent="0.2">
      <c r="A14"/>
      <c r="B14"/>
      <c r="C14"/>
      <c r="D14"/>
      <c r="E14"/>
      <c r="F14"/>
      <c r="G14"/>
      <c r="H14"/>
      <c r="I14"/>
      <c r="J14"/>
      <c r="K14"/>
      <c r="L14"/>
      <c r="M14"/>
    </row>
    <row r="15" spans="1:13" ht="15.75" x14ac:dyDescent="0.25">
      <c r="A15"/>
      <c r="B15" s="4" t="s">
        <v>4</v>
      </c>
      <c r="C15"/>
      <c r="D15"/>
      <c r="E15"/>
      <c r="F15" s="1" t="s">
        <v>24</v>
      </c>
      <c r="G15"/>
      <c r="H15"/>
      <c r="I15"/>
      <c r="J15"/>
      <c r="K15"/>
      <c r="L15"/>
      <c r="M15"/>
    </row>
    <row r="16" spans="1:13" x14ac:dyDescent="0.2">
      <c r="A16"/>
      <c r="B16" t="s">
        <v>5</v>
      </c>
      <c r="C16"/>
      <c r="D16"/>
      <c r="E16"/>
      <c r="F16"/>
      <c r="G16"/>
      <c r="H16"/>
      <c r="I16"/>
      <c r="J16"/>
      <c r="K16"/>
      <c r="L16"/>
      <c r="M16"/>
    </row>
    <row r="17" spans="1:13" x14ac:dyDescent="0.2">
      <c r="A17"/>
      <c r="B17"/>
      <c r="C17"/>
      <c r="D17"/>
      <c r="E17"/>
      <c r="F17"/>
      <c r="G17"/>
      <c r="H17"/>
      <c r="I17"/>
      <c r="J17"/>
      <c r="K17"/>
      <c r="L17"/>
      <c r="M17"/>
    </row>
    <row r="18" spans="1:13" ht="15.75" x14ac:dyDescent="0.25">
      <c r="A18"/>
      <c r="B18" s="4" t="s">
        <v>6</v>
      </c>
      <c r="C18"/>
      <c r="D18"/>
      <c r="E18"/>
      <c r="F18"/>
      <c r="G18"/>
      <c r="H18"/>
      <c r="I18"/>
      <c r="J18"/>
      <c r="K18"/>
      <c r="L18"/>
      <c r="M18"/>
    </row>
    <row r="19" spans="1:13" x14ac:dyDescent="0.2">
      <c r="A19"/>
      <c r="B19" t="s">
        <v>7</v>
      </c>
      <c r="C19"/>
      <c r="D19"/>
      <c r="E19"/>
      <c r="F19"/>
      <c r="G19"/>
      <c r="H19"/>
      <c r="I19"/>
      <c r="J19"/>
      <c r="K19"/>
      <c r="L19"/>
      <c r="M19"/>
    </row>
    <row r="20" spans="1:13" x14ac:dyDescent="0.2">
      <c r="A20"/>
      <c r="B20" t="s">
        <v>8</v>
      </c>
      <c r="C20"/>
      <c r="D20"/>
      <c r="E20"/>
      <c r="F20"/>
      <c r="G20"/>
      <c r="H20"/>
      <c r="I20"/>
      <c r="J20"/>
      <c r="K20"/>
      <c r="L20"/>
      <c r="M20"/>
    </row>
    <row r="21" spans="1:13" x14ac:dyDescent="0.2">
      <c r="A21"/>
      <c r="B21"/>
      <c r="C21"/>
      <c r="D21"/>
      <c r="E21"/>
      <c r="F21"/>
      <c r="G21"/>
      <c r="H21"/>
      <c r="I21"/>
      <c r="J21"/>
      <c r="K21"/>
      <c r="L21"/>
      <c r="M21"/>
    </row>
    <row r="22" spans="1:13" x14ac:dyDescent="0.2">
      <c r="A22"/>
      <c r="B22"/>
      <c r="C22"/>
      <c r="D22"/>
      <c r="E22"/>
      <c r="F22"/>
      <c r="G22"/>
      <c r="H22"/>
      <c r="I22"/>
      <c r="J22"/>
      <c r="K22"/>
      <c r="L22"/>
      <c r="M22"/>
    </row>
    <row r="23" spans="1:13" x14ac:dyDescent="0.2">
      <c r="A23"/>
      <c r="B23"/>
      <c r="C23"/>
      <c r="D23"/>
      <c r="E23"/>
      <c r="F23"/>
      <c r="G23"/>
      <c r="H23"/>
      <c r="I23"/>
      <c r="J23"/>
      <c r="K23"/>
      <c r="L23"/>
      <c r="M23"/>
    </row>
    <row r="24" spans="1:13" x14ac:dyDescent="0.2">
      <c r="A24"/>
      <c r="B24"/>
      <c r="C24"/>
      <c r="D24"/>
      <c r="E24"/>
      <c r="F24"/>
      <c r="G24"/>
      <c r="H24"/>
      <c r="I24"/>
      <c r="J24"/>
      <c r="K24"/>
      <c r="L24"/>
      <c r="M24"/>
    </row>
    <row r="25" spans="1:13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2">
      <c r="A26"/>
      <c r="B26"/>
      <c r="C26"/>
      <c r="D26"/>
      <c r="E26"/>
      <c r="F26"/>
      <c r="G26"/>
      <c r="H26"/>
      <c r="I26"/>
      <c r="J26"/>
      <c r="K26"/>
      <c r="L26"/>
      <c r="M26"/>
    </row>
    <row r="27" spans="1:13" x14ac:dyDescent="0.2">
      <c r="A27"/>
      <c r="B27"/>
      <c r="C27"/>
      <c r="D27"/>
      <c r="E27"/>
      <c r="F27"/>
      <c r="G27"/>
      <c r="H27"/>
      <c r="I27"/>
      <c r="J27"/>
      <c r="K27"/>
      <c r="L27"/>
      <c r="M27"/>
    </row>
    <row r="28" spans="1:13" x14ac:dyDescent="0.2">
      <c r="A28"/>
      <c r="B28"/>
      <c r="C28"/>
      <c r="D28"/>
      <c r="E28"/>
      <c r="F28"/>
      <c r="G28"/>
      <c r="H28"/>
      <c r="I28"/>
      <c r="J28"/>
      <c r="K28"/>
      <c r="L28"/>
      <c r="M28"/>
    </row>
    <row r="29" spans="1:13" x14ac:dyDescent="0.2">
      <c r="A29"/>
      <c r="B29"/>
      <c r="C29"/>
      <c r="D29"/>
      <c r="E29"/>
      <c r="F29"/>
      <c r="G29"/>
      <c r="H29"/>
      <c r="I29"/>
      <c r="J29"/>
      <c r="K29"/>
      <c r="L29"/>
      <c r="M29"/>
    </row>
    <row r="30" spans="1:13" x14ac:dyDescent="0.2">
      <c r="A30"/>
      <c r="B30"/>
      <c r="C30"/>
      <c r="D30"/>
      <c r="E30"/>
      <c r="F30"/>
      <c r="G30"/>
      <c r="H30"/>
      <c r="I30"/>
      <c r="J30"/>
      <c r="K30"/>
      <c r="L30"/>
      <c r="M30"/>
    </row>
    <row r="31" spans="1:13" x14ac:dyDescent="0.2">
      <c r="A31"/>
      <c r="B31"/>
      <c r="C31"/>
      <c r="D31"/>
      <c r="E31"/>
      <c r="F31"/>
      <c r="G31"/>
      <c r="H31"/>
      <c r="I31"/>
      <c r="J31"/>
      <c r="K31"/>
      <c r="L31"/>
      <c r="M31"/>
    </row>
    <row r="32" spans="1:13" ht="15.75" x14ac:dyDescent="0.25">
      <c r="A32" s="3" t="s">
        <v>9</v>
      </c>
      <c r="B32" s="3"/>
      <c r="C32" s="3"/>
      <c r="D32" s="3"/>
      <c r="E32"/>
      <c r="F32"/>
      <c r="G32"/>
      <c r="H32"/>
      <c r="I32"/>
      <c r="J32"/>
      <c r="K32"/>
      <c r="L32"/>
      <c r="M32"/>
    </row>
    <row r="33" spans="1:13" x14ac:dyDescent="0.2">
      <c r="A33"/>
      <c r="B33"/>
      <c r="C33"/>
      <c r="D33"/>
      <c r="E33"/>
      <c r="F33"/>
      <c r="G33"/>
      <c r="H33"/>
      <c r="I33"/>
      <c r="J33"/>
      <c r="K33"/>
      <c r="L33"/>
      <c r="M33"/>
    </row>
    <row r="34" spans="1:13" ht="15.75" x14ac:dyDescent="0.25">
      <c r="A34"/>
      <c r="B34" s="4" t="s">
        <v>0</v>
      </c>
      <c r="C34"/>
      <c r="D34"/>
      <c r="E34"/>
      <c r="F34"/>
      <c r="G34"/>
      <c r="H34"/>
      <c r="I34"/>
      <c r="J34"/>
      <c r="K34"/>
      <c r="L34"/>
      <c r="M34"/>
    </row>
    <row r="35" spans="1:13" x14ac:dyDescent="0.2">
      <c r="A35"/>
      <c r="B35" t="s">
        <v>10</v>
      </c>
      <c r="C35"/>
      <c r="D35"/>
      <c r="E35"/>
      <c r="F35"/>
      <c r="G35"/>
      <c r="H35"/>
      <c r="I35"/>
      <c r="J35"/>
      <c r="K35"/>
      <c r="L35"/>
      <c r="M35"/>
    </row>
    <row r="36" spans="1:13" x14ac:dyDescent="0.2">
      <c r="A36"/>
      <c r="B36" t="s">
        <v>11</v>
      </c>
      <c r="C36"/>
      <c r="D36"/>
      <c r="E36"/>
      <c r="F36"/>
      <c r="G36"/>
      <c r="H36"/>
      <c r="I36"/>
      <c r="J36"/>
      <c r="K36"/>
      <c r="L36"/>
      <c r="M36"/>
    </row>
    <row r="37" spans="1:13" x14ac:dyDescent="0.2">
      <c r="A37"/>
      <c r="B37"/>
      <c r="C37"/>
      <c r="D37"/>
      <c r="E37"/>
      <c r="F37"/>
      <c r="G37"/>
      <c r="H37"/>
      <c r="I37"/>
      <c r="J37"/>
      <c r="K37"/>
      <c r="L37"/>
      <c r="M37"/>
    </row>
    <row r="38" spans="1:13" ht="15.75" x14ac:dyDescent="0.25">
      <c r="A38"/>
      <c r="B38" s="4" t="s">
        <v>12</v>
      </c>
      <c r="C38"/>
      <c r="D38"/>
      <c r="E38"/>
      <c r="F38"/>
      <c r="G38"/>
      <c r="H38"/>
      <c r="I38"/>
      <c r="J38"/>
      <c r="K38"/>
      <c r="L38"/>
      <c r="M38"/>
    </row>
    <row r="39" spans="1:13" x14ac:dyDescent="0.2">
      <c r="A39"/>
      <c r="B39" t="s">
        <v>13</v>
      </c>
      <c r="C39"/>
      <c r="D39"/>
      <c r="E39"/>
      <c r="F39"/>
      <c r="G39"/>
      <c r="H39"/>
      <c r="I39"/>
      <c r="J39"/>
      <c r="K39"/>
      <c r="L39"/>
      <c r="M39"/>
    </row>
    <row r="40" spans="1:13" x14ac:dyDescent="0.2">
      <c r="A40"/>
      <c r="B40" t="s">
        <v>14</v>
      </c>
      <c r="C40"/>
      <c r="D40"/>
      <c r="E40"/>
      <c r="F40"/>
      <c r="G40"/>
      <c r="H40"/>
      <c r="I40"/>
      <c r="J40"/>
      <c r="K40"/>
      <c r="L40"/>
      <c r="M40"/>
    </row>
    <row r="41" spans="1:13" x14ac:dyDescent="0.2">
      <c r="A41"/>
      <c r="B41" t="s">
        <v>15</v>
      </c>
      <c r="C41"/>
      <c r="D41"/>
      <c r="E41"/>
      <c r="F41"/>
      <c r="G41"/>
      <c r="H41"/>
      <c r="I41"/>
      <c r="J41"/>
      <c r="K41"/>
      <c r="L41"/>
      <c r="M41"/>
    </row>
    <row r="42" spans="1:13" x14ac:dyDescent="0.2">
      <c r="A42"/>
      <c r="B42"/>
      <c r="C42"/>
      <c r="D42"/>
      <c r="E42"/>
      <c r="F42"/>
      <c r="G42"/>
      <c r="H42"/>
      <c r="I42"/>
      <c r="J42"/>
      <c r="K42"/>
      <c r="L42"/>
      <c r="M42"/>
    </row>
    <row r="43" spans="1:13" ht="15.75" x14ac:dyDescent="0.25">
      <c r="A43"/>
      <c r="B43" s="4" t="s">
        <v>16</v>
      </c>
      <c r="C43"/>
      <c r="D43"/>
      <c r="E43"/>
      <c r="F43"/>
      <c r="G43"/>
      <c r="H43"/>
      <c r="I43"/>
      <c r="J43"/>
      <c r="K43"/>
      <c r="L43"/>
      <c r="M43"/>
    </row>
    <row r="44" spans="1:13" x14ac:dyDescent="0.2">
      <c r="A44"/>
      <c r="B44" t="s">
        <v>17</v>
      </c>
      <c r="C44"/>
      <c r="D44"/>
      <c r="E44"/>
      <c r="F44"/>
      <c r="G44"/>
      <c r="H44"/>
      <c r="I44"/>
      <c r="J44"/>
      <c r="K44"/>
      <c r="L44"/>
      <c r="M44"/>
    </row>
    <row r="45" spans="1:13" x14ac:dyDescent="0.2">
      <c r="A45"/>
      <c r="B45" t="s">
        <v>18</v>
      </c>
      <c r="C45"/>
      <c r="D45"/>
      <c r="E45"/>
      <c r="F45"/>
      <c r="G45"/>
      <c r="H45"/>
      <c r="I45"/>
      <c r="J45"/>
      <c r="K45"/>
      <c r="L45"/>
      <c r="M45"/>
    </row>
    <row r="46" spans="1:13" x14ac:dyDescent="0.2">
      <c r="A46"/>
      <c r="B46"/>
      <c r="C46"/>
      <c r="D46"/>
      <c r="E46"/>
      <c r="F46"/>
      <c r="G46"/>
      <c r="H46"/>
      <c r="I46"/>
      <c r="J46"/>
      <c r="K46"/>
      <c r="L46"/>
      <c r="M46"/>
    </row>
    <row r="47" spans="1:13" ht="15.75" x14ac:dyDescent="0.25">
      <c r="A47"/>
      <c r="B47" s="4" t="s">
        <v>19</v>
      </c>
      <c r="C47"/>
      <c r="D47"/>
      <c r="E47"/>
      <c r="F47"/>
      <c r="G47"/>
      <c r="H47"/>
      <c r="I47"/>
      <c r="J47"/>
      <c r="K47"/>
      <c r="L47"/>
      <c r="M47"/>
    </row>
    <row r="48" spans="1:13" x14ac:dyDescent="0.2">
      <c r="A48"/>
      <c r="B48" t="s">
        <v>20</v>
      </c>
      <c r="C48"/>
      <c r="D48"/>
      <c r="E48"/>
      <c r="F48"/>
      <c r="G48"/>
      <c r="H48"/>
      <c r="I48"/>
      <c r="J48"/>
      <c r="K48"/>
      <c r="L48"/>
      <c r="M48"/>
    </row>
    <row r="49" spans="1:13" ht="15.75" x14ac:dyDescent="0.25">
      <c r="A49"/>
      <c r="B49" s="5" t="s">
        <v>21</v>
      </c>
      <c r="C49"/>
      <c r="D49"/>
      <c r="E49"/>
      <c r="F49"/>
      <c r="G49"/>
      <c r="H49"/>
      <c r="I49"/>
      <c r="J49"/>
      <c r="K49"/>
      <c r="L49"/>
      <c r="M49"/>
    </row>
    <row r="50" spans="1:13" ht="15.75" x14ac:dyDescent="0.25">
      <c r="A50"/>
      <c r="B50" s="5" t="s">
        <v>57</v>
      </c>
      <c r="C50"/>
      <c r="D50"/>
      <c r="E50"/>
      <c r="F50"/>
      <c r="G50"/>
      <c r="H50"/>
      <c r="I50"/>
      <c r="J50"/>
      <c r="K50"/>
      <c r="L50"/>
      <c r="M50"/>
    </row>
    <row r="51" spans="1:13" ht="15.75" x14ac:dyDescent="0.25">
      <c r="A51"/>
      <c r="B51" s="5"/>
      <c r="C51"/>
      <c r="D51"/>
      <c r="E51"/>
      <c r="F51"/>
      <c r="G51"/>
      <c r="H51"/>
      <c r="I51"/>
      <c r="J51"/>
      <c r="K51"/>
      <c r="L51"/>
      <c r="M51"/>
    </row>
    <row r="52" spans="1:13" ht="15.75" x14ac:dyDescent="0.25">
      <c r="A52"/>
      <c r="B52" s="4" t="s">
        <v>55</v>
      </c>
      <c r="C52"/>
      <c r="D52"/>
      <c r="E52"/>
      <c r="F52"/>
      <c r="G52"/>
      <c r="H52"/>
      <c r="I52"/>
      <c r="J52"/>
      <c r="K52"/>
      <c r="L52"/>
      <c r="M52"/>
    </row>
    <row r="53" spans="1:13" x14ac:dyDescent="0.2">
      <c r="A53"/>
      <c r="B53" s="1" t="s">
        <v>56</v>
      </c>
      <c r="C53"/>
      <c r="D53"/>
      <c r="E53"/>
      <c r="F53"/>
      <c r="G53"/>
      <c r="H53"/>
      <c r="I53"/>
      <c r="J53"/>
      <c r="K53"/>
      <c r="L53"/>
      <c r="M53"/>
    </row>
    <row r="54" spans="1:13" ht="15.75" x14ac:dyDescent="0.25">
      <c r="A54"/>
      <c r="B54" s="5" t="s">
        <v>21</v>
      </c>
      <c r="C54"/>
      <c r="D54"/>
      <c r="E54"/>
      <c r="F54"/>
      <c r="G54"/>
      <c r="H54"/>
      <c r="I54"/>
      <c r="J54"/>
      <c r="K54"/>
      <c r="L54"/>
      <c r="M54"/>
    </row>
    <row r="55" spans="1:13" ht="15.75" x14ac:dyDescent="0.25">
      <c r="A55"/>
      <c r="B55" s="5" t="s">
        <v>58</v>
      </c>
      <c r="C55"/>
      <c r="D55"/>
      <c r="E55"/>
      <c r="F55"/>
      <c r="G55"/>
      <c r="H55"/>
      <c r="I55"/>
      <c r="J55"/>
      <c r="K55"/>
      <c r="L55"/>
      <c r="M55"/>
    </row>
    <row r="56" spans="1:13" x14ac:dyDescent="0.2">
      <c r="A56"/>
      <c r="B56"/>
      <c r="C56"/>
      <c r="D56"/>
      <c r="E56"/>
      <c r="F56"/>
      <c r="G56"/>
      <c r="H56"/>
      <c r="I56"/>
      <c r="J56"/>
      <c r="K56"/>
      <c r="L56"/>
      <c r="M56"/>
    </row>
    <row r="57" spans="1:13" ht="15.75" x14ac:dyDescent="0.25">
      <c r="A57" s="3" t="s">
        <v>59</v>
      </c>
      <c r="B57" s="3"/>
      <c r="C57" s="3"/>
      <c r="D57" s="3"/>
    </row>
    <row r="59" spans="1:13" ht="15.75" x14ac:dyDescent="0.25">
      <c r="A59" s="3" t="s">
        <v>23</v>
      </c>
      <c r="B59" s="3"/>
      <c r="C59" s="3"/>
      <c r="D59" s="3"/>
    </row>
    <row r="61" spans="1:13" ht="15.75" x14ac:dyDescent="0.25">
      <c r="B61" s="4" t="s">
        <v>25</v>
      </c>
    </row>
    <row r="62" spans="1:13" ht="15.75" x14ac:dyDescent="0.25">
      <c r="B62" s="4" t="s">
        <v>26</v>
      </c>
    </row>
    <row r="63" spans="1:13" ht="15.75" x14ac:dyDescent="0.25">
      <c r="B63" s="4" t="s">
        <v>27</v>
      </c>
    </row>
    <row r="64" spans="1:13" ht="15.75" x14ac:dyDescent="0.25">
      <c r="B64" s="4" t="s">
        <v>28</v>
      </c>
    </row>
    <row r="65" spans="2:2" ht="15.75" x14ac:dyDescent="0.25">
      <c r="B65" s="4" t="s">
        <v>29</v>
      </c>
    </row>
    <row r="66" spans="2:2" ht="15.75" x14ac:dyDescent="0.25">
      <c r="B66" s="4" t="s">
        <v>30</v>
      </c>
    </row>
    <row r="67" spans="2:2" ht="15.75" x14ac:dyDescent="0.25">
      <c r="B67" s="4" t="s">
        <v>31</v>
      </c>
    </row>
    <row r="68" spans="2:2" ht="15.75" x14ac:dyDescent="0.25">
      <c r="B68" s="4" t="s">
        <v>32</v>
      </c>
    </row>
    <row r="69" spans="2:2" ht="15.75" x14ac:dyDescent="0.25">
      <c r="B69" s="4" t="s">
        <v>33</v>
      </c>
    </row>
    <row r="70" spans="2:2" ht="15.75" x14ac:dyDescent="0.25">
      <c r="B70" s="4" t="s">
        <v>34</v>
      </c>
    </row>
    <row r="71" spans="2:2" ht="15.75" x14ac:dyDescent="0.25">
      <c r="B71" s="4" t="s">
        <v>35</v>
      </c>
    </row>
    <row r="72" spans="2:2" ht="15.75" x14ac:dyDescent="0.25">
      <c r="B72" s="4" t="s">
        <v>36</v>
      </c>
    </row>
    <row r="73" spans="2:2" ht="15.75" x14ac:dyDescent="0.25">
      <c r="B73" s="4" t="s">
        <v>37</v>
      </c>
    </row>
    <row r="74" spans="2:2" ht="15.75" x14ac:dyDescent="0.25">
      <c r="B74" s="4" t="s">
        <v>38</v>
      </c>
    </row>
    <row r="75" spans="2:2" ht="15.75" x14ac:dyDescent="0.25">
      <c r="B75" s="4" t="s">
        <v>39</v>
      </c>
    </row>
    <row r="76" spans="2:2" ht="15.75" x14ac:dyDescent="0.25">
      <c r="B76" s="4" t="s">
        <v>60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5">
    <tabColor rgb="FF7030A0"/>
  </sheetPr>
  <dimension ref="A1:L80"/>
  <sheetViews>
    <sheetView workbookViewId="0">
      <selection activeCell="B4" sqref="B4"/>
    </sheetView>
  </sheetViews>
  <sheetFormatPr baseColWidth="10" defaultRowHeight="15" x14ac:dyDescent="0.25"/>
  <cols>
    <col min="1" max="1" width="9.5703125" style="6" customWidth="1"/>
    <col min="2" max="2" width="17.42578125" style="6" bestFit="1" customWidth="1"/>
    <col min="3" max="3" width="11.42578125" style="6"/>
    <col min="4" max="4" width="7.5703125" style="6" bestFit="1" customWidth="1"/>
    <col min="5" max="5" width="31.7109375" style="6" bestFit="1" customWidth="1"/>
    <col min="6" max="6" width="10" style="6" customWidth="1"/>
    <col min="7" max="8" width="11.42578125" style="6"/>
    <col min="9" max="9" width="9.28515625" style="6" bestFit="1" customWidth="1"/>
    <col min="10" max="10" width="23.140625" style="6" bestFit="1" customWidth="1"/>
    <col min="11" max="16384" width="11.42578125" style="6"/>
  </cols>
  <sheetData>
    <row r="1" spans="1:12" ht="22.5" customHeight="1" x14ac:dyDescent="0.25"/>
    <row r="3" spans="1:12" ht="30" x14ac:dyDescent="0.25">
      <c r="A3" s="35" t="s">
        <v>435</v>
      </c>
      <c r="B3" s="35" t="s">
        <v>436</v>
      </c>
      <c r="D3" s="35" t="s">
        <v>437</v>
      </c>
      <c r="E3" s="35" t="s">
        <v>71</v>
      </c>
      <c r="F3" s="35" t="s">
        <v>438</v>
      </c>
      <c r="I3" s="35" t="s">
        <v>438</v>
      </c>
      <c r="J3" s="35" t="s">
        <v>439</v>
      </c>
    </row>
    <row r="4" spans="1:12" x14ac:dyDescent="0.25">
      <c r="A4" s="36">
        <v>1</v>
      </c>
      <c r="B4" s="6" t="s">
        <v>336</v>
      </c>
      <c r="D4" s="36">
        <v>1</v>
      </c>
      <c r="E4" s="6" t="s">
        <v>369</v>
      </c>
      <c r="F4" s="36">
        <v>1</v>
      </c>
      <c r="G4" s="37"/>
      <c r="I4" s="36">
        <v>1</v>
      </c>
      <c r="J4" s="6" t="s">
        <v>43</v>
      </c>
      <c r="L4" s="37" t="s">
        <v>440</v>
      </c>
    </row>
    <row r="5" spans="1:12" x14ac:dyDescent="0.25">
      <c r="A5" s="36">
        <v>2</v>
      </c>
      <c r="B5" s="6" t="s">
        <v>339</v>
      </c>
      <c r="D5" s="36">
        <v>2</v>
      </c>
      <c r="E5" s="6" t="s">
        <v>348</v>
      </c>
      <c r="F5" s="36">
        <v>1</v>
      </c>
      <c r="I5" s="36">
        <v>2</v>
      </c>
      <c r="J5" s="6" t="s">
        <v>44</v>
      </c>
    </row>
    <row r="6" spans="1:12" x14ac:dyDescent="0.25">
      <c r="A6" s="36">
        <v>3</v>
      </c>
      <c r="B6" s="6" t="s">
        <v>340</v>
      </c>
      <c r="D6" s="36">
        <v>3</v>
      </c>
      <c r="E6" s="6" t="s">
        <v>381</v>
      </c>
      <c r="F6" s="36">
        <v>2</v>
      </c>
      <c r="I6" s="36">
        <v>3</v>
      </c>
      <c r="J6" s="6" t="s">
        <v>45</v>
      </c>
    </row>
    <row r="7" spans="1:12" x14ac:dyDescent="0.25">
      <c r="A7" s="36">
        <v>4</v>
      </c>
      <c r="B7" s="6" t="s">
        <v>337</v>
      </c>
      <c r="D7" s="36">
        <v>4</v>
      </c>
      <c r="E7" s="6" t="s">
        <v>404</v>
      </c>
      <c r="F7" s="36">
        <v>2</v>
      </c>
      <c r="I7" s="36">
        <v>4</v>
      </c>
      <c r="J7" s="6" t="s">
        <v>48</v>
      </c>
    </row>
    <row r="8" spans="1:12" x14ac:dyDescent="0.25">
      <c r="A8" s="36">
        <v>5</v>
      </c>
      <c r="B8" s="6" t="s">
        <v>335</v>
      </c>
      <c r="D8" s="36">
        <v>5</v>
      </c>
      <c r="E8" s="6" t="s">
        <v>423</v>
      </c>
      <c r="F8" s="36">
        <v>2</v>
      </c>
      <c r="I8" s="36">
        <v>5</v>
      </c>
      <c r="J8" s="6" t="s">
        <v>46</v>
      </c>
    </row>
    <row r="9" spans="1:12" x14ac:dyDescent="0.25">
      <c r="A9" s="36">
        <v>6</v>
      </c>
      <c r="B9" s="6" t="s">
        <v>341</v>
      </c>
      <c r="D9" s="36">
        <v>6</v>
      </c>
      <c r="E9" s="6" t="s">
        <v>422</v>
      </c>
      <c r="F9" s="36">
        <v>2</v>
      </c>
      <c r="I9" s="36">
        <v>6</v>
      </c>
      <c r="J9" s="6" t="s">
        <v>50</v>
      </c>
    </row>
    <row r="10" spans="1:12" x14ac:dyDescent="0.25">
      <c r="A10" s="36">
        <v>7</v>
      </c>
      <c r="B10" s="6" t="s">
        <v>334</v>
      </c>
      <c r="D10" s="36">
        <v>7</v>
      </c>
      <c r="E10" s="6" t="s">
        <v>354</v>
      </c>
      <c r="F10" s="36">
        <v>7</v>
      </c>
      <c r="I10" s="36">
        <v>7</v>
      </c>
      <c r="J10" s="6" t="s">
        <v>49</v>
      </c>
    </row>
    <row r="11" spans="1:12" x14ac:dyDescent="0.25">
      <c r="A11" s="36">
        <v>8</v>
      </c>
      <c r="B11" s="6" t="s">
        <v>342</v>
      </c>
      <c r="D11" s="36">
        <v>8</v>
      </c>
      <c r="E11" s="6" t="s">
        <v>405</v>
      </c>
      <c r="F11" s="36">
        <v>2</v>
      </c>
      <c r="I11" s="36">
        <v>8</v>
      </c>
      <c r="J11" s="6" t="s">
        <v>47</v>
      </c>
    </row>
    <row r="12" spans="1:12" x14ac:dyDescent="0.25">
      <c r="A12" s="36">
        <v>9</v>
      </c>
      <c r="B12" s="6" t="s">
        <v>338</v>
      </c>
      <c r="D12" s="36">
        <v>9</v>
      </c>
      <c r="E12" s="6" t="s">
        <v>409</v>
      </c>
      <c r="F12" s="36">
        <v>6</v>
      </c>
    </row>
    <row r="13" spans="1:12" x14ac:dyDescent="0.25">
      <c r="D13" s="36">
        <v>10</v>
      </c>
      <c r="E13" s="6" t="s">
        <v>372</v>
      </c>
      <c r="F13" s="36">
        <v>8</v>
      </c>
    </row>
    <row r="14" spans="1:12" x14ac:dyDescent="0.25">
      <c r="D14" s="36">
        <v>11</v>
      </c>
      <c r="E14" s="6" t="s">
        <v>382</v>
      </c>
      <c r="F14" s="36">
        <v>4</v>
      </c>
    </row>
    <row r="15" spans="1:12" x14ac:dyDescent="0.25">
      <c r="D15" s="36">
        <v>12</v>
      </c>
      <c r="E15" s="6" t="s">
        <v>418</v>
      </c>
      <c r="F15" s="36">
        <v>4</v>
      </c>
    </row>
    <row r="16" spans="1:12" x14ac:dyDescent="0.25">
      <c r="D16" s="36">
        <v>13</v>
      </c>
      <c r="E16" s="6" t="s">
        <v>402</v>
      </c>
      <c r="F16" s="36">
        <v>8</v>
      </c>
    </row>
    <row r="17" spans="4:6" x14ac:dyDescent="0.25">
      <c r="D17" s="36">
        <v>14</v>
      </c>
      <c r="E17" s="6" t="s">
        <v>360</v>
      </c>
      <c r="F17" s="36">
        <v>7</v>
      </c>
    </row>
    <row r="18" spans="4:6" x14ac:dyDescent="0.25">
      <c r="D18" s="36">
        <v>15</v>
      </c>
      <c r="E18" s="6" t="s">
        <v>395</v>
      </c>
      <c r="F18" s="36">
        <v>2</v>
      </c>
    </row>
    <row r="19" spans="4:6" x14ac:dyDescent="0.25">
      <c r="D19" s="36">
        <v>16</v>
      </c>
      <c r="E19" s="6" t="s">
        <v>349</v>
      </c>
      <c r="F19" s="36">
        <v>3</v>
      </c>
    </row>
    <row r="20" spans="4:6" x14ac:dyDescent="0.25">
      <c r="D20" s="36">
        <v>17</v>
      </c>
      <c r="E20" s="6" t="s">
        <v>414</v>
      </c>
      <c r="F20" s="36">
        <v>6</v>
      </c>
    </row>
    <row r="21" spans="4:6" x14ac:dyDescent="0.25">
      <c r="D21" s="36">
        <v>18</v>
      </c>
      <c r="E21" s="6" t="s">
        <v>351</v>
      </c>
      <c r="F21" s="36">
        <v>8</v>
      </c>
    </row>
    <row r="22" spans="4:6" x14ac:dyDescent="0.25">
      <c r="D22" s="36">
        <v>19</v>
      </c>
      <c r="E22" s="6" t="s">
        <v>384</v>
      </c>
      <c r="F22" s="36">
        <v>3</v>
      </c>
    </row>
    <row r="23" spans="4:6" x14ac:dyDescent="0.25">
      <c r="D23" s="36">
        <v>20</v>
      </c>
      <c r="E23" s="6" t="s">
        <v>408</v>
      </c>
      <c r="F23" s="36">
        <v>3</v>
      </c>
    </row>
    <row r="24" spans="4:6" x14ac:dyDescent="0.25">
      <c r="D24" s="36">
        <v>21</v>
      </c>
      <c r="E24" s="6" t="s">
        <v>370</v>
      </c>
      <c r="F24" s="36">
        <v>3</v>
      </c>
    </row>
    <row r="25" spans="4:6" x14ac:dyDescent="0.25">
      <c r="D25" s="36">
        <v>22</v>
      </c>
      <c r="E25" s="6" t="s">
        <v>420</v>
      </c>
      <c r="F25" s="36">
        <v>5</v>
      </c>
    </row>
    <row r="26" spans="4:6" x14ac:dyDescent="0.25">
      <c r="D26" s="36">
        <v>23</v>
      </c>
      <c r="E26" s="6" t="s">
        <v>352</v>
      </c>
      <c r="F26" s="36">
        <v>5</v>
      </c>
    </row>
    <row r="27" spans="4:6" x14ac:dyDescent="0.25">
      <c r="D27" s="36">
        <v>24</v>
      </c>
      <c r="E27" s="6" t="s">
        <v>356</v>
      </c>
      <c r="F27" s="36">
        <v>1</v>
      </c>
    </row>
    <row r="28" spans="4:6" x14ac:dyDescent="0.25">
      <c r="D28" s="36">
        <v>25</v>
      </c>
      <c r="E28" s="6" t="s">
        <v>389</v>
      </c>
      <c r="F28" s="36">
        <v>3</v>
      </c>
    </row>
    <row r="29" spans="4:6" x14ac:dyDescent="0.25">
      <c r="D29" s="36">
        <v>26</v>
      </c>
      <c r="E29" s="6" t="s">
        <v>385</v>
      </c>
      <c r="F29" s="36">
        <v>3</v>
      </c>
    </row>
    <row r="30" spans="4:6" x14ac:dyDescent="0.25">
      <c r="D30" s="36">
        <v>27</v>
      </c>
      <c r="E30" s="6" t="s">
        <v>410</v>
      </c>
      <c r="F30" s="36">
        <v>3</v>
      </c>
    </row>
    <row r="31" spans="4:6" x14ac:dyDescent="0.25">
      <c r="D31" s="36">
        <v>28</v>
      </c>
      <c r="E31" s="6" t="s">
        <v>361</v>
      </c>
      <c r="F31" s="36">
        <v>7</v>
      </c>
    </row>
    <row r="32" spans="4:6" x14ac:dyDescent="0.25">
      <c r="D32" s="36">
        <v>29</v>
      </c>
      <c r="E32" s="6" t="s">
        <v>403</v>
      </c>
      <c r="F32" s="36">
        <v>6</v>
      </c>
    </row>
    <row r="33" spans="4:6" x14ac:dyDescent="0.25">
      <c r="D33" s="36">
        <v>30</v>
      </c>
      <c r="E33" s="6" t="s">
        <v>413</v>
      </c>
      <c r="F33" s="36">
        <v>8</v>
      </c>
    </row>
    <row r="34" spans="4:6" x14ac:dyDescent="0.25">
      <c r="D34" s="36">
        <v>31</v>
      </c>
      <c r="E34" s="6" t="s">
        <v>364</v>
      </c>
      <c r="F34" s="36">
        <v>4</v>
      </c>
    </row>
    <row r="35" spans="4:6" x14ac:dyDescent="0.25">
      <c r="D35" s="36">
        <v>32</v>
      </c>
      <c r="E35" s="6" t="s">
        <v>407</v>
      </c>
      <c r="F35" s="36">
        <v>4</v>
      </c>
    </row>
    <row r="36" spans="4:6" x14ac:dyDescent="0.25">
      <c r="D36" s="36">
        <v>33</v>
      </c>
      <c r="E36" s="6" t="s">
        <v>358</v>
      </c>
      <c r="F36" s="36">
        <v>4</v>
      </c>
    </row>
    <row r="37" spans="4:6" x14ac:dyDescent="0.25">
      <c r="D37" s="36">
        <v>34</v>
      </c>
      <c r="E37" s="6" t="s">
        <v>379</v>
      </c>
      <c r="F37" s="36">
        <v>1</v>
      </c>
    </row>
    <row r="38" spans="4:6" x14ac:dyDescent="0.25">
      <c r="D38" s="36">
        <v>35</v>
      </c>
      <c r="E38" s="6" t="s">
        <v>412</v>
      </c>
      <c r="F38" s="36">
        <v>1</v>
      </c>
    </row>
    <row r="39" spans="4:6" x14ac:dyDescent="0.25">
      <c r="D39" s="36">
        <v>36</v>
      </c>
      <c r="E39" s="6" t="s">
        <v>416</v>
      </c>
      <c r="F39" s="36">
        <v>8</v>
      </c>
    </row>
    <row r="40" spans="4:6" x14ac:dyDescent="0.25">
      <c r="D40" s="36">
        <v>37</v>
      </c>
      <c r="E40" s="6" t="s">
        <v>415</v>
      </c>
      <c r="F40" s="36">
        <v>8</v>
      </c>
    </row>
    <row r="41" spans="4:6" x14ac:dyDescent="0.25">
      <c r="D41" s="36">
        <v>38</v>
      </c>
      <c r="E41" s="6" t="s">
        <v>373</v>
      </c>
      <c r="F41" s="36">
        <v>1</v>
      </c>
    </row>
    <row r="42" spans="4:6" x14ac:dyDescent="0.25">
      <c r="D42" s="36">
        <v>39</v>
      </c>
      <c r="E42" s="6" t="s">
        <v>371</v>
      </c>
      <c r="F42" s="36">
        <v>1</v>
      </c>
    </row>
    <row r="43" spans="4:6" x14ac:dyDescent="0.25">
      <c r="D43" s="36">
        <v>40</v>
      </c>
      <c r="E43" s="6" t="s">
        <v>362</v>
      </c>
      <c r="F43" s="36">
        <v>8</v>
      </c>
    </row>
    <row r="44" spans="4:6" x14ac:dyDescent="0.25">
      <c r="D44" s="36">
        <v>41</v>
      </c>
      <c r="E44" s="6" t="s">
        <v>393</v>
      </c>
      <c r="F44" s="36">
        <v>8</v>
      </c>
    </row>
    <row r="45" spans="4:6" x14ac:dyDescent="0.25">
      <c r="D45" s="36">
        <v>42</v>
      </c>
      <c r="E45" s="6" t="s">
        <v>390</v>
      </c>
      <c r="F45" s="36">
        <v>5</v>
      </c>
    </row>
    <row r="46" spans="4:6" x14ac:dyDescent="0.25">
      <c r="D46" s="36">
        <v>43</v>
      </c>
      <c r="E46" s="6" t="s">
        <v>400</v>
      </c>
      <c r="F46" s="36">
        <v>1</v>
      </c>
    </row>
    <row r="47" spans="4:6" x14ac:dyDescent="0.25">
      <c r="D47" s="36">
        <v>44</v>
      </c>
      <c r="E47" s="6" t="s">
        <v>350</v>
      </c>
      <c r="F47" s="36">
        <v>2</v>
      </c>
    </row>
    <row r="48" spans="4:6" x14ac:dyDescent="0.25">
      <c r="D48" s="36">
        <v>45</v>
      </c>
      <c r="E48" s="6" t="s">
        <v>396</v>
      </c>
      <c r="F48" s="36">
        <v>8</v>
      </c>
    </row>
    <row r="49" spans="4:6" x14ac:dyDescent="0.25">
      <c r="D49" s="36">
        <v>46</v>
      </c>
      <c r="E49" s="6" t="s">
        <v>406</v>
      </c>
      <c r="F49" s="36">
        <v>8</v>
      </c>
    </row>
    <row r="50" spans="4:6" x14ac:dyDescent="0.25">
      <c r="D50" s="36">
        <v>47</v>
      </c>
      <c r="E50" s="6" t="s">
        <v>376</v>
      </c>
      <c r="F50" s="36">
        <v>3</v>
      </c>
    </row>
    <row r="51" spans="4:6" x14ac:dyDescent="0.25">
      <c r="D51" s="36">
        <v>48</v>
      </c>
      <c r="E51" s="6" t="s">
        <v>401</v>
      </c>
      <c r="F51" s="36">
        <v>3</v>
      </c>
    </row>
    <row r="52" spans="4:6" x14ac:dyDescent="0.25">
      <c r="D52" s="36">
        <v>49</v>
      </c>
      <c r="E52" s="6" t="s">
        <v>377</v>
      </c>
      <c r="F52" s="36">
        <v>3</v>
      </c>
    </row>
    <row r="53" spans="4:6" x14ac:dyDescent="0.25">
      <c r="D53" s="36">
        <v>50</v>
      </c>
      <c r="E53" s="6" t="s">
        <v>424</v>
      </c>
      <c r="F53" s="36">
        <v>3</v>
      </c>
    </row>
    <row r="54" spans="4:6" x14ac:dyDescent="0.25">
      <c r="D54" s="36">
        <v>51</v>
      </c>
      <c r="E54" s="6" t="s">
        <v>357</v>
      </c>
      <c r="F54" s="36">
        <v>7</v>
      </c>
    </row>
    <row r="55" spans="4:6" x14ac:dyDescent="0.25">
      <c r="D55" s="36">
        <v>52</v>
      </c>
      <c r="E55" s="6" t="s">
        <v>411</v>
      </c>
      <c r="F55" s="36">
        <v>5</v>
      </c>
    </row>
    <row r="56" spans="4:6" x14ac:dyDescent="0.25">
      <c r="D56" s="36">
        <v>53</v>
      </c>
      <c r="E56" s="6" t="s">
        <v>374</v>
      </c>
      <c r="F56" s="36">
        <v>6</v>
      </c>
    </row>
    <row r="57" spans="4:6" x14ac:dyDescent="0.25">
      <c r="D57" s="36">
        <v>54</v>
      </c>
      <c r="E57" s="6" t="s">
        <v>386</v>
      </c>
      <c r="F57" s="36">
        <v>6</v>
      </c>
    </row>
    <row r="58" spans="4:6" x14ac:dyDescent="0.25">
      <c r="D58" s="36">
        <v>55</v>
      </c>
      <c r="E58" s="6" t="s">
        <v>367</v>
      </c>
      <c r="F58" s="36">
        <v>6</v>
      </c>
    </row>
    <row r="59" spans="4:6" x14ac:dyDescent="0.25">
      <c r="D59" s="36">
        <v>56</v>
      </c>
      <c r="E59" s="6" t="s">
        <v>355</v>
      </c>
      <c r="F59" s="36">
        <v>5</v>
      </c>
    </row>
    <row r="60" spans="4:6" x14ac:dyDescent="0.25">
      <c r="D60" s="36">
        <v>57</v>
      </c>
      <c r="E60" s="6" t="s">
        <v>417</v>
      </c>
      <c r="F60" s="36">
        <v>5</v>
      </c>
    </row>
    <row r="61" spans="4:6" x14ac:dyDescent="0.25">
      <c r="D61" s="36">
        <v>58</v>
      </c>
      <c r="E61" s="6" t="s">
        <v>419</v>
      </c>
      <c r="F61" s="36">
        <v>8</v>
      </c>
    </row>
    <row r="62" spans="4:6" x14ac:dyDescent="0.25">
      <c r="D62" s="36">
        <v>59</v>
      </c>
      <c r="E62" s="6" t="s">
        <v>375</v>
      </c>
      <c r="F62" s="36">
        <v>4</v>
      </c>
    </row>
    <row r="63" spans="4:6" x14ac:dyDescent="0.25">
      <c r="D63" s="36">
        <v>60</v>
      </c>
      <c r="E63" s="6" t="s">
        <v>378</v>
      </c>
      <c r="F63" s="36">
        <v>4</v>
      </c>
    </row>
    <row r="64" spans="4:6" x14ac:dyDescent="0.25">
      <c r="D64" s="36">
        <v>61</v>
      </c>
      <c r="E64" s="6" t="s">
        <v>398</v>
      </c>
      <c r="F64" s="36">
        <v>2</v>
      </c>
    </row>
    <row r="65" spans="4:6" x14ac:dyDescent="0.25">
      <c r="D65" s="36">
        <v>62</v>
      </c>
      <c r="E65" s="6" t="s">
        <v>399</v>
      </c>
      <c r="F65" s="36">
        <v>3</v>
      </c>
    </row>
    <row r="66" spans="4:6" x14ac:dyDescent="0.25">
      <c r="D66" s="36">
        <v>63</v>
      </c>
      <c r="E66" s="6" t="s">
        <v>421</v>
      </c>
      <c r="F66" s="36">
        <v>2</v>
      </c>
    </row>
    <row r="67" spans="4:6" x14ac:dyDescent="0.25">
      <c r="D67" s="36">
        <v>64</v>
      </c>
      <c r="E67" s="6" t="s">
        <v>353</v>
      </c>
      <c r="F67" s="36">
        <v>5</v>
      </c>
    </row>
    <row r="68" spans="4:6" x14ac:dyDescent="0.25">
      <c r="D68" s="36">
        <v>65</v>
      </c>
      <c r="E68" s="6" t="s">
        <v>391</v>
      </c>
      <c r="F68" s="36">
        <v>2</v>
      </c>
    </row>
    <row r="69" spans="4:6" x14ac:dyDescent="0.25">
      <c r="D69" s="36">
        <v>66</v>
      </c>
      <c r="E69" s="6" t="s">
        <v>365</v>
      </c>
      <c r="F69" s="36">
        <v>2</v>
      </c>
    </row>
    <row r="70" spans="4:6" x14ac:dyDescent="0.25">
      <c r="D70" s="36">
        <v>67</v>
      </c>
      <c r="E70" s="6" t="s">
        <v>397</v>
      </c>
      <c r="F70" s="36">
        <v>1</v>
      </c>
    </row>
    <row r="71" spans="4:6" x14ac:dyDescent="0.25">
      <c r="D71" s="36">
        <v>68</v>
      </c>
      <c r="E71" s="6" t="s">
        <v>388</v>
      </c>
      <c r="F71" s="36">
        <v>3</v>
      </c>
    </row>
    <row r="72" spans="4:6" x14ac:dyDescent="0.25">
      <c r="D72" s="36">
        <v>69</v>
      </c>
      <c r="E72" s="6" t="s">
        <v>392</v>
      </c>
      <c r="F72" s="36">
        <v>4</v>
      </c>
    </row>
    <row r="73" spans="4:6" x14ac:dyDescent="0.25">
      <c r="D73" s="36">
        <v>70</v>
      </c>
      <c r="E73" s="6" t="s">
        <v>368</v>
      </c>
      <c r="F73" s="36">
        <v>1</v>
      </c>
    </row>
    <row r="74" spans="4:6" x14ac:dyDescent="0.25">
      <c r="D74" s="36">
        <v>71</v>
      </c>
      <c r="E74" s="6" t="s">
        <v>359</v>
      </c>
      <c r="F74" s="36">
        <v>4</v>
      </c>
    </row>
    <row r="75" spans="4:6" x14ac:dyDescent="0.25">
      <c r="D75" s="36">
        <v>72</v>
      </c>
      <c r="E75" s="6" t="s">
        <v>394</v>
      </c>
      <c r="F75" s="36">
        <v>4</v>
      </c>
    </row>
    <row r="76" spans="4:6" x14ac:dyDescent="0.25">
      <c r="D76" s="36">
        <v>73</v>
      </c>
      <c r="E76" s="6" t="s">
        <v>387</v>
      </c>
      <c r="F76" s="36">
        <v>8</v>
      </c>
    </row>
    <row r="77" spans="4:6" x14ac:dyDescent="0.25">
      <c r="D77" s="36">
        <v>74</v>
      </c>
      <c r="E77" s="6" t="s">
        <v>383</v>
      </c>
      <c r="F77" s="36">
        <v>7</v>
      </c>
    </row>
    <row r="78" spans="4:6" x14ac:dyDescent="0.25">
      <c r="D78" s="36">
        <v>75</v>
      </c>
      <c r="E78" s="6" t="s">
        <v>363</v>
      </c>
      <c r="F78" s="36">
        <v>1</v>
      </c>
    </row>
    <row r="79" spans="4:6" x14ac:dyDescent="0.25">
      <c r="D79" s="36">
        <v>76</v>
      </c>
      <c r="E79" s="6" t="s">
        <v>366</v>
      </c>
      <c r="F79" s="36">
        <v>1</v>
      </c>
    </row>
    <row r="80" spans="4:6" x14ac:dyDescent="0.25">
      <c r="D80" s="36">
        <v>77</v>
      </c>
      <c r="E80" s="6" t="s">
        <v>380</v>
      </c>
      <c r="F80" s="36">
        <v>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D">
    <tabColor rgb="FF7030A0"/>
  </sheetPr>
  <dimension ref="A1:W3601"/>
  <sheetViews>
    <sheetView workbookViewId="0">
      <pane ySplit="3" topLeftCell="A4" activePane="bottomLeft" state="frozen"/>
      <selection pane="bottomLeft"/>
    </sheetView>
  </sheetViews>
  <sheetFormatPr baseColWidth="10" defaultRowHeight="15" x14ac:dyDescent="0.25"/>
  <cols>
    <col min="1" max="1" width="11" style="6" bestFit="1" customWidth="1"/>
    <col min="2" max="2" width="27" style="6" customWidth="1"/>
    <col min="3" max="3" width="13.85546875" style="6" bestFit="1" customWidth="1"/>
    <col min="4" max="4" width="13" style="6" bestFit="1" customWidth="1"/>
    <col min="5" max="5" width="9.28515625" style="6" bestFit="1" customWidth="1"/>
    <col min="6" max="6" width="18.140625" style="6" bestFit="1" customWidth="1"/>
    <col min="7" max="7" width="8.42578125" style="6" bestFit="1" customWidth="1"/>
    <col min="8" max="8" width="10.7109375" style="9" bestFit="1" customWidth="1"/>
    <col min="9" max="9" width="12.85546875" style="9" bestFit="1" customWidth="1"/>
    <col min="10" max="10" width="10.7109375" style="9" bestFit="1" customWidth="1"/>
    <col min="11" max="11" width="8.5703125" style="6" bestFit="1" customWidth="1"/>
    <col min="12" max="12" width="23.140625" style="6" bestFit="1" customWidth="1"/>
    <col min="13" max="13" width="10.85546875" style="6" bestFit="1" customWidth="1"/>
    <col min="14" max="14" width="28.42578125" style="6" customWidth="1"/>
    <col min="15" max="15" width="9.5703125" style="6" bestFit="1" customWidth="1"/>
    <col min="16" max="16" width="10.42578125" style="6" bestFit="1" customWidth="1"/>
    <col min="17" max="17" width="11.42578125" style="6" bestFit="1" customWidth="1"/>
    <col min="18" max="18" width="12" style="6" bestFit="1" customWidth="1"/>
    <col min="19" max="22" width="11.42578125" style="6"/>
    <col min="23" max="23" width="23.7109375" style="6" customWidth="1"/>
    <col min="24" max="24" width="11.42578125" style="6"/>
    <col min="25" max="25" width="15" style="6" bestFit="1" customWidth="1"/>
    <col min="26" max="16384" width="11.42578125" style="6"/>
  </cols>
  <sheetData>
    <row r="1" spans="1:21" ht="36" customHeight="1" x14ac:dyDescent="0.25"/>
    <row r="3" spans="1:21" x14ac:dyDescent="0.25">
      <c r="A3" s="10" t="s">
        <v>61</v>
      </c>
      <c r="B3" s="10" t="s">
        <v>62</v>
      </c>
      <c r="C3" s="10" t="s">
        <v>41</v>
      </c>
      <c r="D3" s="10" t="s">
        <v>40</v>
      </c>
      <c r="E3" s="10" t="s">
        <v>63</v>
      </c>
      <c r="F3" s="11" t="s">
        <v>64</v>
      </c>
      <c r="G3" s="10" t="s">
        <v>65</v>
      </c>
      <c r="H3" s="12" t="s">
        <v>42</v>
      </c>
      <c r="I3" s="12" t="s">
        <v>66</v>
      </c>
      <c r="J3" s="12" t="s">
        <v>67</v>
      </c>
      <c r="K3" s="12" t="s">
        <v>68</v>
      </c>
      <c r="L3" s="11" t="s">
        <v>69</v>
      </c>
      <c r="M3" s="10" t="s">
        <v>70</v>
      </c>
      <c r="N3" s="11" t="s">
        <v>71</v>
      </c>
      <c r="O3" s="10" t="s">
        <v>72</v>
      </c>
      <c r="P3" s="10" t="s">
        <v>73</v>
      </c>
      <c r="Q3" s="10" t="s">
        <v>74</v>
      </c>
      <c r="R3" s="10" t="s">
        <v>75</v>
      </c>
      <c r="S3" s="10" t="s">
        <v>76</v>
      </c>
      <c r="T3" s="10" t="s">
        <v>77</v>
      </c>
      <c r="U3"/>
    </row>
    <row r="4" spans="1:21" x14ac:dyDescent="0.25">
      <c r="A4" s="6" t="s">
        <v>78</v>
      </c>
      <c r="B4" s="6" t="s">
        <v>79</v>
      </c>
      <c r="C4" s="6" t="s">
        <v>80</v>
      </c>
      <c r="D4" s="6" t="s">
        <v>81</v>
      </c>
      <c r="E4" s="6">
        <v>7</v>
      </c>
      <c r="F4" s="6" t="str">
        <f t="shared" ref="F4:F67" si="0">VLOOKUP(E4,ListeREPRESENTANTS,2,FALSE)</f>
        <v>Jaime Dos Santos</v>
      </c>
      <c r="G4" s="6">
        <v>10469</v>
      </c>
      <c r="H4" s="9">
        <v>40910</v>
      </c>
      <c r="I4" s="9">
        <v>40938</v>
      </c>
      <c r="J4" s="9">
        <v>40924</v>
      </c>
      <c r="K4" s="7">
        <v>1</v>
      </c>
      <c r="L4" s="9" t="str">
        <f t="shared" ref="L4:L67" si="1">VLOOKUP(K4,ListeCATEGORIES,2,FALSE)</f>
        <v>Boissons</v>
      </c>
      <c r="M4" s="6">
        <v>2</v>
      </c>
      <c r="N4" s="6" t="str">
        <f t="shared" ref="N4:N67" si="2">VLOOKUP(M4,ListePRODUITS,2,FALSE)</f>
        <v>Chang</v>
      </c>
      <c r="O4" s="13">
        <v>76</v>
      </c>
      <c r="P4" s="6">
        <v>12</v>
      </c>
      <c r="Q4" s="13">
        <f>O4*P4</f>
        <v>912</v>
      </c>
      <c r="R4" s="14">
        <v>0.16</v>
      </c>
      <c r="S4" s="13">
        <v>766.07999999999993</v>
      </c>
      <c r="T4" s="13">
        <v>26.046719999999997</v>
      </c>
      <c r="U4" s="13"/>
    </row>
    <row r="5" spans="1:21" x14ac:dyDescent="0.25">
      <c r="A5" s="6" t="s">
        <v>78</v>
      </c>
      <c r="B5" s="6" t="s">
        <v>79</v>
      </c>
      <c r="C5" s="6" t="s">
        <v>80</v>
      </c>
      <c r="D5" s="6" t="s">
        <v>81</v>
      </c>
      <c r="E5" s="6">
        <v>7</v>
      </c>
      <c r="F5" s="6" t="str">
        <f t="shared" si="0"/>
        <v>Jaime Dos Santos</v>
      </c>
      <c r="G5" s="6">
        <v>10469</v>
      </c>
      <c r="H5" s="9">
        <v>40910</v>
      </c>
      <c r="I5" s="9">
        <v>40938</v>
      </c>
      <c r="J5" s="9">
        <v>40924</v>
      </c>
      <c r="K5" s="7">
        <v>3</v>
      </c>
      <c r="L5" s="9" t="str">
        <f t="shared" si="1"/>
        <v>Desserts</v>
      </c>
      <c r="M5" s="6">
        <v>16</v>
      </c>
      <c r="N5" s="6" t="str">
        <f t="shared" si="2"/>
        <v>Pavlova</v>
      </c>
      <c r="O5" s="13">
        <v>76</v>
      </c>
      <c r="P5" s="6">
        <v>53</v>
      </c>
      <c r="Q5" s="13">
        <f t="shared" ref="Q5:Q68" si="3">O5*P5</f>
        <v>4028</v>
      </c>
      <c r="R5" s="14">
        <v>0.2</v>
      </c>
      <c r="S5" s="13">
        <v>2946.8</v>
      </c>
      <c r="T5" s="13">
        <v>61.882800000000003</v>
      </c>
      <c r="U5" s="13"/>
    </row>
    <row r="6" spans="1:21" x14ac:dyDescent="0.25">
      <c r="A6" s="6" t="s">
        <v>78</v>
      </c>
      <c r="B6" s="6" t="s">
        <v>79</v>
      </c>
      <c r="C6" s="6" t="s">
        <v>80</v>
      </c>
      <c r="D6" s="6" t="s">
        <v>81</v>
      </c>
      <c r="E6" s="6">
        <v>7</v>
      </c>
      <c r="F6" s="6" t="str">
        <f t="shared" si="0"/>
        <v>Jaime Dos Santos</v>
      </c>
      <c r="G6" s="6">
        <v>10469</v>
      </c>
      <c r="H6" s="9">
        <v>40910</v>
      </c>
      <c r="I6" s="9">
        <v>40938</v>
      </c>
      <c r="J6" s="9">
        <v>40924</v>
      </c>
      <c r="K6" s="7">
        <v>2</v>
      </c>
      <c r="L6" s="9" t="str">
        <f t="shared" si="1"/>
        <v>Condiments</v>
      </c>
      <c r="M6" s="6">
        <v>44</v>
      </c>
      <c r="N6" s="6" t="str">
        <f t="shared" si="2"/>
        <v>Gula Malacca</v>
      </c>
      <c r="O6" s="13">
        <v>76</v>
      </c>
      <c r="P6" s="6">
        <v>89</v>
      </c>
      <c r="Q6" s="13">
        <f t="shared" si="3"/>
        <v>6764</v>
      </c>
      <c r="R6" s="14">
        <v>0.06</v>
      </c>
      <c r="S6" s="13">
        <v>6483.65</v>
      </c>
      <c r="T6" s="13">
        <v>84.287449999999993</v>
      </c>
      <c r="U6" s="13"/>
    </row>
    <row r="7" spans="1:21" x14ac:dyDescent="0.25">
      <c r="A7" s="6" t="s">
        <v>82</v>
      </c>
      <c r="B7" s="6" t="s">
        <v>83</v>
      </c>
      <c r="C7" s="6" t="s">
        <v>84</v>
      </c>
      <c r="D7" s="6" t="s">
        <v>85</v>
      </c>
      <c r="E7" s="6">
        <v>5</v>
      </c>
      <c r="F7" s="6" t="str">
        <f t="shared" si="0"/>
        <v>Mohamed Ben Arfa</v>
      </c>
      <c r="G7" s="6">
        <v>10470</v>
      </c>
      <c r="H7" s="9">
        <v>40911</v>
      </c>
      <c r="I7" s="9">
        <v>40939</v>
      </c>
      <c r="J7" s="9">
        <v>40924</v>
      </c>
      <c r="K7" s="7">
        <v>8</v>
      </c>
      <c r="L7" s="9" t="str">
        <f t="shared" si="1"/>
        <v>Poissons et fruits de mer</v>
      </c>
      <c r="M7" s="6">
        <v>18</v>
      </c>
      <c r="N7" s="6" t="str">
        <f t="shared" si="2"/>
        <v>Carnarvon Tigers</v>
      </c>
      <c r="O7" s="13">
        <v>76</v>
      </c>
      <c r="P7" s="6">
        <v>39</v>
      </c>
      <c r="Q7" s="13">
        <f t="shared" si="3"/>
        <v>2964</v>
      </c>
      <c r="R7" s="14">
        <v>0.18</v>
      </c>
      <c r="S7" s="13">
        <v>7995.0000000000009</v>
      </c>
      <c r="T7" s="13">
        <v>191.88000000000002</v>
      </c>
      <c r="U7" s="13"/>
    </row>
    <row r="8" spans="1:21" x14ac:dyDescent="0.25">
      <c r="A8" s="6" t="s">
        <v>82</v>
      </c>
      <c r="B8" s="6" t="s">
        <v>83</v>
      </c>
      <c r="C8" s="6" t="s">
        <v>84</v>
      </c>
      <c r="D8" s="6" t="s">
        <v>85</v>
      </c>
      <c r="E8" s="6">
        <v>5</v>
      </c>
      <c r="F8" s="6" t="str">
        <f t="shared" si="0"/>
        <v>Mohamed Ben Arfa</v>
      </c>
      <c r="G8" s="6">
        <v>10470</v>
      </c>
      <c r="H8" s="9">
        <v>40911</v>
      </c>
      <c r="I8" s="9">
        <v>40939</v>
      </c>
      <c r="J8" s="9">
        <v>40924</v>
      </c>
      <c r="K8" s="7">
        <v>5</v>
      </c>
      <c r="L8" s="9" t="str">
        <f t="shared" si="1"/>
        <v>Pâtes et céréales</v>
      </c>
      <c r="M8" s="6">
        <v>23</v>
      </c>
      <c r="N8" s="6" t="str">
        <f t="shared" si="2"/>
        <v>Tunnbröd</v>
      </c>
      <c r="O8" s="13">
        <v>76</v>
      </c>
      <c r="P8" s="6">
        <v>91</v>
      </c>
      <c r="Q8" s="13">
        <f t="shared" si="3"/>
        <v>6916</v>
      </c>
      <c r="R8" s="14">
        <v>7.0000000000000007E-2</v>
      </c>
      <c r="S8" s="13">
        <v>3046.68</v>
      </c>
      <c r="T8" s="13">
        <v>6.0933599999999997</v>
      </c>
      <c r="U8" s="13"/>
    </row>
    <row r="9" spans="1:21" x14ac:dyDescent="0.25">
      <c r="A9" s="6" t="s">
        <v>82</v>
      </c>
      <c r="B9" s="6" t="s">
        <v>83</v>
      </c>
      <c r="C9" s="6" t="s">
        <v>84</v>
      </c>
      <c r="D9" s="6" t="s">
        <v>85</v>
      </c>
      <c r="E9" s="6">
        <v>5</v>
      </c>
      <c r="F9" s="6" t="str">
        <f t="shared" si="0"/>
        <v>Mohamed Ben Arfa</v>
      </c>
      <c r="G9" s="6">
        <v>10470</v>
      </c>
      <c r="H9" s="9">
        <v>40911</v>
      </c>
      <c r="I9" s="9">
        <v>40939</v>
      </c>
      <c r="J9" s="9">
        <v>40924</v>
      </c>
      <c r="K9" s="7">
        <v>5</v>
      </c>
      <c r="L9" s="9" t="str">
        <f t="shared" si="1"/>
        <v>Pâtes et céréales</v>
      </c>
      <c r="M9" s="6">
        <v>64</v>
      </c>
      <c r="N9" s="6" t="str">
        <f t="shared" si="2"/>
        <v>Wimmers gute Semmelknödel</v>
      </c>
      <c r="O9" s="13">
        <v>76</v>
      </c>
      <c r="P9" s="6">
        <v>11</v>
      </c>
      <c r="Q9" s="13">
        <f t="shared" si="3"/>
        <v>836</v>
      </c>
      <c r="R9" s="14">
        <v>0.04</v>
      </c>
      <c r="S9" s="13">
        <v>1404.48</v>
      </c>
      <c r="T9" s="13">
        <v>36.516480000000001</v>
      </c>
      <c r="U9" s="13"/>
    </row>
    <row r="10" spans="1:21" x14ac:dyDescent="0.25">
      <c r="A10" s="6" t="s">
        <v>86</v>
      </c>
      <c r="B10" s="6" t="s">
        <v>87</v>
      </c>
      <c r="C10" s="6" t="s">
        <v>88</v>
      </c>
      <c r="D10" s="6" t="s">
        <v>89</v>
      </c>
      <c r="E10" s="6">
        <v>1</v>
      </c>
      <c r="F10" s="6" t="str">
        <f t="shared" si="0"/>
        <v>Francis Rivière</v>
      </c>
      <c r="G10" s="6">
        <v>10471</v>
      </c>
      <c r="H10" s="9">
        <v>40911</v>
      </c>
      <c r="I10" s="9">
        <v>40939</v>
      </c>
      <c r="J10" s="9">
        <v>40928</v>
      </c>
      <c r="K10" s="7">
        <v>7</v>
      </c>
      <c r="L10" s="9" t="str">
        <f t="shared" si="1"/>
        <v>Produits secs</v>
      </c>
      <c r="M10" s="6">
        <v>7</v>
      </c>
      <c r="N10" s="6" t="str">
        <f t="shared" si="2"/>
        <v>Uncle Bob's Organic Dried Pears</v>
      </c>
      <c r="O10" s="13">
        <v>76</v>
      </c>
      <c r="P10" s="6">
        <v>36</v>
      </c>
      <c r="Q10" s="13">
        <f t="shared" si="3"/>
        <v>2736</v>
      </c>
      <c r="R10" s="14">
        <v>0.16</v>
      </c>
      <c r="S10" s="13">
        <v>3628.7999999999997</v>
      </c>
      <c r="T10" s="13">
        <v>101.60639999999999</v>
      </c>
      <c r="U10" s="13"/>
    </row>
    <row r="11" spans="1:21" x14ac:dyDescent="0.25">
      <c r="A11" s="6" t="s">
        <v>86</v>
      </c>
      <c r="B11" s="6" t="s">
        <v>87</v>
      </c>
      <c r="C11" s="6" t="s">
        <v>88</v>
      </c>
      <c r="D11" s="6" t="s">
        <v>89</v>
      </c>
      <c r="E11" s="6">
        <v>1</v>
      </c>
      <c r="F11" s="6" t="str">
        <f t="shared" si="0"/>
        <v>Francis Rivière</v>
      </c>
      <c r="G11" s="6">
        <v>10471</v>
      </c>
      <c r="H11" s="9">
        <v>40911</v>
      </c>
      <c r="I11" s="9">
        <v>40939</v>
      </c>
      <c r="J11" s="9">
        <v>40928</v>
      </c>
      <c r="K11" s="7">
        <v>5</v>
      </c>
      <c r="L11" s="9" t="str">
        <f t="shared" si="1"/>
        <v>Pâtes et céréales</v>
      </c>
      <c r="M11" s="6">
        <v>56</v>
      </c>
      <c r="N11" s="6" t="str">
        <f t="shared" si="2"/>
        <v>Gnocchi di nonna Alice</v>
      </c>
      <c r="O11" s="13">
        <v>76</v>
      </c>
      <c r="P11" s="6">
        <v>15</v>
      </c>
      <c r="Q11" s="13">
        <f t="shared" si="3"/>
        <v>1140</v>
      </c>
      <c r="R11" s="14">
        <v>0.11</v>
      </c>
      <c r="S11" s="13">
        <v>2029.2</v>
      </c>
      <c r="T11" s="13">
        <v>14.2044</v>
      </c>
      <c r="U11" s="13"/>
    </row>
    <row r="12" spans="1:21" x14ac:dyDescent="0.25">
      <c r="A12" s="6" t="s">
        <v>90</v>
      </c>
      <c r="B12" s="6" t="s">
        <v>91</v>
      </c>
      <c r="C12" s="6" t="s">
        <v>88</v>
      </c>
      <c r="D12" s="6" t="s">
        <v>89</v>
      </c>
      <c r="E12" s="6">
        <v>4</v>
      </c>
      <c r="F12" s="6" t="str">
        <f t="shared" si="0"/>
        <v>Laura Callahan</v>
      </c>
      <c r="G12" s="6">
        <v>10472</v>
      </c>
      <c r="H12" s="9">
        <v>40912</v>
      </c>
      <c r="I12" s="9">
        <v>40940</v>
      </c>
      <c r="J12" s="9">
        <v>40929</v>
      </c>
      <c r="K12" s="7">
        <v>1</v>
      </c>
      <c r="L12" s="9" t="str">
        <f t="shared" si="1"/>
        <v>Boissons</v>
      </c>
      <c r="M12" s="6">
        <v>24</v>
      </c>
      <c r="N12" s="6" t="str">
        <f t="shared" si="2"/>
        <v>Guaraná Fantástica</v>
      </c>
      <c r="O12" s="13">
        <v>76</v>
      </c>
      <c r="P12" s="6">
        <v>19</v>
      </c>
      <c r="Q12" s="13">
        <f t="shared" si="3"/>
        <v>1444</v>
      </c>
      <c r="R12" s="14">
        <v>0.01</v>
      </c>
      <c r="S12" s="13">
        <v>338.58</v>
      </c>
      <c r="T12" s="13">
        <v>9.8188200000000005</v>
      </c>
      <c r="U12" s="13"/>
    </row>
    <row r="13" spans="1:21" x14ac:dyDescent="0.25">
      <c r="A13" s="6" t="s">
        <v>90</v>
      </c>
      <c r="B13" s="6" t="s">
        <v>91</v>
      </c>
      <c r="C13" s="6" t="s">
        <v>88</v>
      </c>
      <c r="D13" s="6" t="s">
        <v>89</v>
      </c>
      <c r="E13" s="6">
        <v>4</v>
      </c>
      <c r="F13" s="6" t="str">
        <f t="shared" si="0"/>
        <v>Laura Callahan</v>
      </c>
      <c r="G13" s="6">
        <v>10472</v>
      </c>
      <c r="H13" s="9">
        <v>40912</v>
      </c>
      <c r="I13" s="9">
        <v>40940</v>
      </c>
      <c r="J13" s="9">
        <v>40929</v>
      </c>
      <c r="K13" s="7">
        <v>7</v>
      </c>
      <c r="L13" s="9" t="str">
        <f t="shared" si="1"/>
        <v>Produits secs</v>
      </c>
      <c r="M13" s="6">
        <v>51</v>
      </c>
      <c r="N13" s="6" t="str">
        <f t="shared" si="2"/>
        <v>Manjimup Dried Apples</v>
      </c>
      <c r="O13" s="13">
        <v>76</v>
      </c>
      <c r="P13" s="6">
        <v>84</v>
      </c>
      <c r="Q13" s="13">
        <f t="shared" si="3"/>
        <v>6384</v>
      </c>
      <c r="R13" s="14">
        <v>0</v>
      </c>
      <c r="S13" s="13">
        <v>17808</v>
      </c>
      <c r="T13" s="13">
        <v>391.77600000000001</v>
      </c>
      <c r="U13" s="13"/>
    </row>
    <row r="14" spans="1:21" x14ac:dyDescent="0.25">
      <c r="A14" s="6" t="s">
        <v>92</v>
      </c>
      <c r="B14" s="6" t="s">
        <v>93</v>
      </c>
      <c r="C14" s="6" t="s">
        <v>94</v>
      </c>
      <c r="D14" s="6" t="s">
        <v>89</v>
      </c>
      <c r="E14" s="6">
        <v>7</v>
      </c>
      <c r="F14" s="6" t="str">
        <f t="shared" si="0"/>
        <v>Jaime Dos Santos</v>
      </c>
      <c r="G14" s="6">
        <v>10473</v>
      </c>
      <c r="H14" s="9">
        <v>40913</v>
      </c>
      <c r="I14" s="9">
        <v>40927</v>
      </c>
      <c r="J14" s="9">
        <v>40931</v>
      </c>
      <c r="K14" s="7">
        <v>4</v>
      </c>
      <c r="L14" s="9" t="str">
        <f t="shared" si="1"/>
        <v>Produits laitiers</v>
      </c>
      <c r="M14" s="6">
        <v>33</v>
      </c>
      <c r="N14" s="6" t="str">
        <f t="shared" si="2"/>
        <v>Geitost</v>
      </c>
      <c r="O14" s="13">
        <v>76</v>
      </c>
      <c r="P14" s="6">
        <v>27</v>
      </c>
      <c r="Q14" s="13">
        <f t="shared" si="3"/>
        <v>2052</v>
      </c>
      <c r="R14" s="14">
        <v>0.08</v>
      </c>
      <c r="S14" s="13">
        <v>248.4</v>
      </c>
      <c r="T14" s="13">
        <v>5.9616000000000007</v>
      </c>
      <c r="U14" s="13"/>
    </row>
    <row r="15" spans="1:21" x14ac:dyDescent="0.25">
      <c r="A15" s="6" t="s">
        <v>92</v>
      </c>
      <c r="B15" s="6" t="s">
        <v>93</v>
      </c>
      <c r="C15" s="6" t="s">
        <v>94</v>
      </c>
      <c r="D15" s="6" t="s">
        <v>89</v>
      </c>
      <c r="E15" s="6">
        <v>7</v>
      </c>
      <c r="F15" s="6" t="str">
        <f t="shared" si="0"/>
        <v>Jaime Dos Santos</v>
      </c>
      <c r="G15" s="6">
        <v>10473</v>
      </c>
      <c r="H15" s="9">
        <v>40913</v>
      </c>
      <c r="I15" s="9">
        <v>40927</v>
      </c>
      <c r="J15" s="9">
        <v>40931</v>
      </c>
      <c r="K15" s="7">
        <v>4</v>
      </c>
      <c r="L15" s="9" t="str">
        <f t="shared" si="1"/>
        <v>Produits laitiers</v>
      </c>
      <c r="M15" s="6">
        <v>71</v>
      </c>
      <c r="N15" s="6" t="str">
        <f t="shared" si="2"/>
        <v>Fløtemysost</v>
      </c>
      <c r="O15" s="13">
        <v>76</v>
      </c>
      <c r="P15" s="6">
        <v>76</v>
      </c>
      <c r="Q15" s="13">
        <f t="shared" si="3"/>
        <v>5776</v>
      </c>
      <c r="R15" s="14">
        <v>0.04</v>
      </c>
      <c r="S15" s="13">
        <v>6274.5599999999995</v>
      </c>
      <c r="T15" s="13">
        <v>150.58944</v>
      </c>
      <c r="U15" s="13"/>
    </row>
    <row r="16" spans="1:21" x14ac:dyDescent="0.25">
      <c r="A16" s="6" t="s">
        <v>95</v>
      </c>
      <c r="B16" s="6" t="s">
        <v>96</v>
      </c>
      <c r="C16" s="6" t="s">
        <v>97</v>
      </c>
      <c r="D16" s="6" t="s">
        <v>98</v>
      </c>
      <c r="E16" s="6">
        <v>9</v>
      </c>
      <c r="F16" s="6" t="str">
        <f t="shared" si="0"/>
        <v>Steven Buchanan</v>
      </c>
      <c r="G16" s="6">
        <v>10474</v>
      </c>
      <c r="H16" s="9">
        <v>40913</v>
      </c>
      <c r="I16" s="9">
        <v>40941</v>
      </c>
      <c r="J16" s="9">
        <v>40931</v>
      </c>
      <c r="K16" s="7">
        <v>7</v>
      </c>
      <c r="L16" s="9" t="str">
        <f t="shared" si="1"/>
        <v>Produits secs</v>
      </c>
      <c r="M16" s="6">
        <v>14</v>
      </c>
      <c r="N16" s="6" t="str">
        <f t="shared" si="2"/>
        <v>Tofu</v>
      </c>
      <c r="O16" s="13">
        <v>76</v>
      </c>
      <c r="P16" s="6">
        <v>35</v>
      </c>
      <c r="Q16" s="13">
        <f t="shared" si="3"/>
        <v>2660</v>
      </c>
      <c r="R16" s="14">
        <v>0.03</v>
      </c>
      <c r="S16" s="13">
        <v>3157.35</v>
      </c>
      <c r="T16" s="13">
        <v>12.6294</v>
      </c>
      <c r="U16" s="13"/>
    </row>
    <row r="17" spans="1:23" x14ac:dyDescent="0.25">
      <c r="A17" s="6" t="s">
        <v>95</v>
      </c>
      <c r="B17" s="6" t="s">
        <v>96</v>
      </c>
      <c r="C17" s="6" t="s">
        <v>97</v>
      </c>
      <c r="D17" s="6" t="s">
        <v>98</v>
      </c>
      <c r="E17" s="6">
        <v>9</v>
      </c>
      <c r="F17" s="6" t="str">
        <f t="shared" si="0"/>
        <v>Steven Buchanan</v>
      </c>
      <c r="G17" s="6">
        <v>10474</v>
      </c>
      <c r="H17" s="9">
        <v>40913</v>
      </c>
      <c r="I17" s="9">
        <v>40941</v>
      </c>
      <c r="J17" s="9">
        <v>40931</v>
      </c>
      <c r="K17" s="7">
        <v>7</v>
      </c>
      <c r="L17" s="9" t="str">
        <f t="shared" si="1"/>
        <v>Produits secs</v>
      </c>
      <c r="M17" s="6">
        <v>28</v>
      </c>
      <c r="N17" s="6" t="str">
        <f t="shared" si="2"/>
        <v>Rössle Sauerkraut</v>
      </c>
      <c r="O17" s="13">
        <v>76</v>
      </c>
      <c r="P17" s="6">
        <v>85</v>
      </c>
      <c r="Q17" s="13">
        <f t="shared" si="3"/>
        <v>6460</v>
      </c>
      <c r="R17" s="14">
        <v>0.12</v>
      </c>
      <c r="S17" s="13">
        <v>13613.6</v>
      </c>
      <c r="T17" s="13">
        <v>299.49920000000003</v>
      </c>
      <c r="U17" s="13"/>
    </row>
    <row r="18" spans="1:23" x14ac:dyDescent="0.25">
      <c r="A18" s="6" t="s">
        <v>95</v>
      </c>
      <c r="B18" s="6" t="s">
        <v>96</v>
      </c>
      <c r="C18" s="6" t="s">
        <v>97</v>
      </c>
      <c r="D18" s="6" t="s">
        <v>98</v>
      </c>
      <c r="E18" s="6">
        <v>9</v>
      </c>
      <c r="F18" s="6" t="str">
        <f t="shared" si="0"/>
        <v>Steven Buchanan</v>
      </c>
      <c r="G18" s="6">
        <v>10474</v>
      </c>
      <c r="H18" s="9">
        <v>40913</v>
      </c>
      <c r="I18" s="9">
        <v>40941</v>
      </c>
      <c r="J18" s="9">
        <v>40931</v>
      </c>
      <c r="K18" s="7">
        <v>8</v>
      </c>
      <c r="L18" s="9" t="str">
        <f t="shared" si="1"/>
        <v>Poissons et fruits de mer</v>
      </c>
      <c r="M18" s="6">
        <v>40</v>
      </c>
      <c r="N18" s="6" t="str">
        <f t="shared" si="2"/>
        <v>Boston Crab Meat</v>
      </c>
      <c r="O18" s="13">
        <v>76</v>
      </c>
      <c r="P18" s="6">
        <v>99</v>
      </c>
      <c r="Q18" s="13">
        <f t="shared" si="3"/>
        <v>7524</v>
      </c>
      <c r="R18" s="14">
        <v>0.1</v>
      </c>
      <c r="S18" s="13">
        <v>6548.85</v>
      </c>
      <c r="T18" s="13">
        <v>176.81895</v>
      </c>
      <c r="U18" s="13"/>
    </row>
    <row r="19" spans="1:23" x14ac:dyDescent="0.25">
      <c r="A19" s="6" t="s">
        <v>95</v>
      </c>
      <c r="B19" s="6" t="s">
        <v>96</v>
      </c>
      <c r="C19" s="6" t="s">
        <v>97</v>
      </c>
      <c r="D19" s="6" t="s">
        <v>98</v>
      </c>
      <c r="E19" s="6">
        <v>9</v>
      </c>
      <c r="F19" s="6" t="str">
        <f t="shared" si="0"/>
        <v>Steven Buchanan</v>
      </c>
      <c r="G19" s="6">
        <v>10474</v>
      </c>
      <c r="H19" s="9">
        <v>40913</v>
      </c>
      <c r="I19" s="9">
        <v>40941</v>
      </c>
      <c r="J19" s="9">
        <v>40931</v>
      </c>
      <c r="K19" s="7">
        <v>1</v>
      </c>
      <c r="L19" s="9" t="str">
        <f t="shared" si="1"/>
        <v>Boissons</v>
      </c>
      <c r="M19" s="6">
        <v>75</v>
      </c>
      <c r="N19" s="6" t="str">
        <f t="shared" si="2"/>
        <v>Rhönbräu Klosterbier</v>
      </c>
      <c r="O19" s="13">
        <v>76</v>
      </c>
      <c r="P19" s="6">
        <v>6</v>
      </c>
      <c r="Q19" s="13">
        <f t="shared" si="3"/>
        <v>456</v>
      </c>
      <c r="R19" s="14">
        <v>0.17</v>
      </c>
      <c r="S19" s="13">
        <v>154.38</v>
      </c>
      <c r="T19" s="13">
        <v>2.0069400000000002</v>
      </c>
      <c r="U19" s="13"/>
    </row>
    <row r="20" spans="1:23" x14ac:dyDescent="0.25">
      <c r="A20" s="6" t="s">
        <v>99</v>
      </c>
      <c r="B20" s="6" t="s">
        <v>100</v>
      </c>
      <c r="C20" s="6" t="s">
        <v>101</v>
      </c>
      <c r="D20" s="6" t="s">
        <v>102</v>
      </c>
      <c r="E20" s="6">
        <v>2</v>
      </c>
      <c r="F20" s="6" t="str">
        <f t="shared" si="0"/>
        <v>Anne Dodsworth</v>
      </c>
      <c r="G20" s="6">
        <v>10475</v>
      </c>
      <c r="H20" s="9">
        <v>40914</v>
      </c>
      <c r="I20" s="9">
        <v>40942</v>
      </c>
      <c r="J20" s="9">
        <v>40945</v>
      </c>
      <c r="K20" s="7">
        <v>4</v>
      </c>
      <c r="L20" s="9" t="str">
        <f t="shared" si="1"/>
        <v>Produits laitiers</v>
      </c>
      <c r="M20" s="6">
        <v>31</v>
      </c>
      <c r="N20" s="6" t="str">
        <f t="shared" si="2"/>
        <v>Gorgonzola Telino</v>
      </c>
      <c r="O20" s="13">
        <v>76</v>
      </c>
      <c r="P20" s="6">
        <v>1</v>
      </c>
      <c r="Q20" s="13">
        <f t="shared" si="3"/>
        <v>76</v>
      </c>
      <c r="R20" s="14">
        <v>7.0000000000000007E-2</v>
      </c>
      <c r="S20" s="13">
        <v>46.5</v>
      </c>
      <c r="T20" s="13">
        <v>1.1160000000000001</v>
      </c>
      <c r="U20" s="13"/>
    </row>
    <row r="21" spans="1:23" x14ac:dyDescent="0.25">
      <c r="A21" s="6" t="s">
        <v>99</v>
      </c>
      <c r="B21" s="6" t="s">
        <v>100</v>
      </c>
      <c r="C21" s="6" t="s">
        <v>101</v>
      </c>
      <c r="D21" s="6" t="s">
        <v>102</v>
      </c>
      <c r="E21" s="6">
        <v>2</v>
      </c>
      <c r="F21" s="6" t="str">
        <f t="shared" si="0"/>
        <v>Anne Dodsworth</v>
      </c>
      <c r="G21" s="6">
        <v>10475</v>
      </c>
      <c r="H21" s="9">
        <v>40914</v>
      </c>
      <c r="I21" s="9">
        <v>40942</v>
      </c>
      <c r="J21" s="9">
        <v>40945</v>
      </c>
      <c r="K21" s="7">
        <v>2</v>
      </c>
      <c r="L21" s="9" t="str">
        <f t="shared" si="1"/>
        <v>Condiments</v>
      </c>
      <c r="M21" s="6">
        <v>66</v>
      </c>
      <c r="N21" s="6" t="str">
        <f t="shared" si="2"/>
        <v>Louisiana Hot Spiced Okra</v>
      </c>
      <c r="O21" s="13">
        <v>76</v>
      </c>
      <c r="P21" s="6">
        <v>96</v>
      </c>
      <c r="Q21" s="13">
        <f t="shared" si="3"/>
        <v>7296</v>
      </c>
      <c r="R21" s="14">
        <v>0.19</v>
      </c>
      <c r="S21" s="13">
        <v>5287.68</v>
      </c>
      <c r="T21" s="13">
        <v>68.739840000000001</v>
      </c>
      <c r="U21" s="13"/>
    </row>
    <row r="22" spans="1:23" x14ac:dyDescent="0.25">
      <c r="A22" s="6" t="s">
        <v>99</v>
      </c>
      <c r="B22" s="6" t="s">
        <v>100</v>
      </c>
      <c r="C22" s="6" t="s">
        <v>101</v>
      </c>
      <c r="D22" s="6" t="s">
        <v>102</v>
      </c>
      <c r="E22" s="6">
        <v>2</v>
      </c>
      <c r="F22" s="6" t="str">
        <f t="shared" si="0"/>
        <v>Anne Dodsworth</v>
      </c>
      <c r="G22" s="6">
        <v>10475</v>
      </c>
      <c r="H22" s="9">
        <v>40914</v>
      </c>
      <c r="I22" s="9">
        <v>40942</v>
      </c>
      <c r="J22" s="9">
        <v>40945</v>
      </c>
      <c r="K22" s="7">
        <v>1</v>
      </c>
      <c r="L22" s="9" t="str">
        <f t="shared" si="1"/>
        <v>Boissons</v>
      </c>
      <c r="M22" s="6">
        <v>76</v>
      </c>
      <c r="N22" s="6" t="str">
        <f t="shared" si="2"/>
        <v>Lakkalikööri</v>
      </c>
      <c r="O22" s="13">
        <v>76</v>
      </c>
      <c r="P22" s="6">
        <v>23</v>
      </c>
      <c r="Q22" s="13">
        <f t="shared" si="3"/>
        <v>1748</v>
      </c>
      <c r="R22" s="14">
        <v>0.08</v>
      </c>
      <c r="S22" s="13">
        <v>1523.52</v>
      </c>
      <c r="T22" s="13">
        <v>18.282239999999998</v>
      </c>
      <c r="U22" s="13"/>
      <c r="V22" s="9"/>
      <c r="W22" s="9"/>
    </row>
    <row r="23" spans="1:23" x14ac:dyDescent="0.25">
      <c r="A23" s="6" t="s">
        <v>103</v>
      </c>
      <c r="B23" s="6" t="s">
        <v>104</v>
      </c>
      <c r="C23" s="6" t="s">
        <v>105</v>
      </c>
      <c r="D23" s="6" t="s">
        <v>106</v>
      </c>
      <c r="E23" s="6">
        <v>4</v>
      </c>
      <c r="F23" s="6" t="str">
        <f t="shared" si="0"/>
        <v>Laura Callahan</v>
      </c>
      <c r="G23" s="6">
        <v>10476</v>
      </c>
      <c r="H23" s="9">
        <v>40917</v>
      </c>
      <c r="I23" s="9">
        <v>40945</v>
      </c>
      <c r="J23" s="9">
        <v>40934</v>
      </c>
      <c r="K23" s="7">
        <v>6</v>
      </c>
      <c r="L23" s="9" t="str">
        <f t="shared" si="1"/>
        <v>Viandes</v>
      </c>
      <c r="M23" s="6">
        <v>55</v>
      </c>
      <c r="N23" s="6" t="str">
        <f t="shared" si="2"/>
        <v>Pâté chinois</v>
      </c>
      <c r="O23" s="13">
        <v>76</v>
      </c>
      <c r="P23" s="6">
        <v>79</v>
      </c>
      <c r="Q23" s="13">
        <f t="shared" si="3"/>
        <v>6004</v>
      </c>
      <c r="R23" s="14">
        <v>0.18</v>
      </c>
      <c r="S23" s="13">
        <v>6218.88</v>
      </c>
      <c r="T23" s="13">
        <v>31.0944</v>
      </c>
      <c r="U23" s="13"/>
      <c r="V23" s="9"/>
      <c r="W23" s="9"/>
    </row>
    <row r="24" spans="1:23" x14ac:dyDescent="0.25">
      <c r="A24" s="6" t="s">
        <v>103</v>
      </c>
      <c r="B24" s="6" t="s">
        <v>104</v>
      </c>
      <c r="C24" s="6" t="s">
        <v>105</v>
      </c>
      <c r="D24" s="6" t="s">
        <v>106</v>
      </c>
      <c r="E24" s="6">
        <v>4</v>
      </c>
      <c r="F24" s="6" t="str">
        <f t="shared" si="0"/>
        <v>Laura Callahan</v>
      </c>
      <c r="G24" s="6">
        <v>10476</v>
      </c>
      <c r="H24" s="9">
        <v>40917</v>
      </c>
      <c r="I24" s="9">
        <v>40945</v>
      </c>
      <c r="J24" s="9">
        <v>40934</v>
      </c>
      <c r="K24" s="7">
        <v>1</v>
      </c>
      <c r="L24" s="9" t="str">
        <f t="shared" si="1"/>
        <v>Boissons</v>
      </c>
      <c r="M24" s="6">
        <v>70</v>
      </c>
      <c r="N24" s="6" t="str">
        <f t="shared" si="2"/>
        <v>Outback Lager</v>
      </c>
      <c r="O24" s="13">
        <v>76</v>
      </c>
      <c r="P24" s="6">
        <v>63</v>
      </c>
      <c r="Q24" s="13">
        <f t="shared" si="3"/>
        <v>4788</v>
      </c>
      <c r="R24" s="14">
        <v>-0.01</v>
      </c>
      <c r="S24" s="13">
        <v>3817.8</v>
      </c>
      <c r="T24" s="13">
        <v>11.453400000000002</v>
      </c>
      <c r="U24" s="13"/>
      <c r="V24" s="9"/>
      <c r="W24" s="9"/>
    </row>
    <row r="25" spans="1:23" x14ac:dyDescent="0.25">
      <c r="A25" s="6" t="s">
        <v>107</v>
      </c>
      <c r="B25" s="6" t="s">
        <v>108</v>
      </c>
      <c r="C25" s="6" t="s">
        <v>109</v>
      </c>
      <c r="D25" s="6" t="s">
        <v>110</v>
      </c>
      <c r="E25" s="6">
        <v>9</v>
      </c>
      <c r="F25" s="6" t="str">
        <f t="shared" si="0"/>
        <v>Steven Buchanan</v>
      </c>
      <c r="G25" s="6">
        <v>10477</v>
      </c>
      <c r="H25" s="9">
        <v>40917</v>
      </c>
      <c r="I25" s="9">
        <v>40945</v>
      </c>
      <c r="J25" s="9">
        <v>40935</v>
      </c>
      <c r="K25" s="7">
        <v>1</v>
      </c>
      <c r="L25" s="9" t="str">
        <f t="shared" si="1"/>
        <v>Boissons</v>
      </c>
      <c r="M25" s="6">
        <v>1</v>
      </c>
      <c r="N25" s="6" t="str">
        <f t="shared" si="2"/>
        <v>Chai</v>
      </c>
      <c r="O25" s="13">
        <v>76</v>
      </c>
      <c r="P25" s="6">
        <v>90</v>
      </c>
      <c r="Q25" s="13">
        <f t="shared" si="3"/>
        <v>6840</v>
      </c>
      <c r="R25" s="14">
        <v>0.06</v>
      </c>
      <c r="S25" s="13">
        <v>6091.2</v>
      </c>
      <c r="T25" s="13">
        <v>121.824</v>
      </c>
      <c r="U25" s="13"/>
      <c r="V25" s="9"/>
      <c r="W25" s="9"/>
    </row>
    <row r="26" spans="1:23" x14ac:dyDescent="0.25">
      <c r="A26" s="6" t="s">
        <v>107</v>
      </c>
      <c r="B26" s="6" t="s">
        <v>108</v>
      </c>
      <c r="C26" s="6" t="s">
        <v>109</v>
      </c>
      <c r="D26" s="6" t="s">
        <v>110</v>
      </c>
      <c r="E26" s="6">
        <v>9</v>
      </c>
      <c r="F26" s="6" t="str">
        <f t="shared" si="0"/>
        <v>Steven Buchanan</v>
      </c>
      <c r="G26" s="6">
        <v>10477</v>
      </c>
      <c r="H26" s="9">
        <v>40917</v>
      </c>
      <c r="I26" s="9">
        <v>40945</v>
      </c>
      <c r="J26" s="9">
        <v>40935</v>
      </c>
      <c r="K26" s="7">
        <v>3</v>
      </c>
      <c r="L26" s="9" t="str">
        <f t="shared" si="1"/>
        <v>Desserts</v>
      </c>
      <c r="M26" s="6">
        <v>21</v>
      </c>
      <c r="N26" s="6" t="str">
        <f t="shared" si="2"/>
        <v>Sir Rodney's Scones</v>
      </c>
      <c r="O26" s="13">
        <v>76</v>
      </c>
      <c r="P26" s="6">
        <v>89</v>
      </c>
      <c r="Q26" s="13">
        <f t="shared" si="3"/>
        <v>6764</v>
      </c>
      <c r="R26" s="14">
        <v>0.01</v>
      </c>
      <c r="S26" s="13">
        <v>3524.4</v>
      </c>
      <c r="T26" s="13">
        <v>119.8296</v>
      </c>
      <c r="U26" s="13"/>
      <c r="V26" s="9"/>
      <c r="W26" s="9"/>
    </row>
    <row r="27" spans="1:23" x14ac:dyDescent="0.25">
      <c r="A27" s="6" t="s">
        <v>107</v>
      </c>
      <c r="B27" s="6" t="s">
        <v>108</v>
      </c>
      <c r="C27" s="6" t="s">
        <v>109</v>
      </c>
      <c r="D27" s="6" t="s">
        <v>110</v>
      </c>
      <c r="E27" s="6">
        <v>9</v>
      </c>
      <c r="F27" s="6" t="str">
        <f t="shared" si="0"/>
        <v>Steven Buchanan</v>
      </c>
      <c r="G27" s="6">
        <v>10477</v>
      </c>
      <c r="H27" s="9">
        <v>40917</v>
      </c>
      <c r="I27" s="9">
        <v>40945</v>
      </c>
      <c r="J27" s="9">
        <v>40935</v>
      </c>
      <c r="K27" s="7">
        <v>1</v>
      </c>
      <c r="L27" s="9" t="str">
        <f t="shared" si="1"/>
        <v>Boissons</v>
      </c>
      <c r="M27" s="6">
        <v>39</v>
      </c>
      <c r="N27" s="6" t="str">
        <f t="shared" si="2"/>
        <v>Chartreuse verte</v>
      </c>
      <c r="O27" s="13">
        <v>76</v>
      </c>
      <c r="P27" s="6">
        <v>73</v>
      </c>
      <c r="Q27" s="13">
        <f t="shared" si="3"/>
        <v>5548</v>
      </c>
      <c r="R27" s="14">
        <v>0.09</v>
      </c>
      <c r="S27" s="13">
        <v>4782.96</v>
      </c>
      <c r="T27" s="13">
        <v>110.00808000000001</v>
      </c>
      <c r="U27" s="13"/>
      <c r="V27" s="9"/>
      <c r="W27" s="9"/>
    </row>
    <row r="28" spans="1:23" x14ac:dyDescent="0.25">
      <c r="A28" s="6" t="s">
        <v>111</v>
      </c>
      <c r="B28" s="6" t="s">
        <v>112</v>
      </c>
      <c r="C28" s="6" t="s">
        <v>113</v>
      </c>
      <c r="D28" s="6" t="s">
        <v>85</v>
      </c>
      <c r="E28" s="6">
        <v>1</v>
      </c>
      <c r="F28" s="6" t="str">
        <f t="shared" si="0"/>
        <v>Francis Rivière</v>
      </c>
      <c r="G28" s="6">
        <v>10478</v>
      </c>
      <c r="H28" s="9">
        <v>40918</v>
      </c>
      <c r="I28" s="9">
        <v>40932</v>
      </c>
      <c r="J28" s="9">
        <v>40936</v>
      </c>
      <c r="K28" s="7">
        <v>8</v>
      </c>
      <c r="L28" s="9" t="str">
        <f t="shared" si="1"/>
        <v>Poissons et fruits de mer</v>
      </c>
      <c r="M28" s="6">
        <v>10</v>
      </c>
      <c r="N28" s="6" t="str">
        <f t="shared" si="2"/>
        <v>Ikura</v>
      </c>
      <c r="O28" s="13">
        <v>76</v>
      </c>
      <c r="P28" s="6">
        <v>4</v>
      </c>
      <c r="Q28" s="13">
        <f t="shared" si="3"/>
        <v>304</v>
      </c>
      <c r="R28" s="14">
        <v>0.17</v>
      </c>
      <c r="S28" s="13">
        <v>411.68</v>
      </c>
      <c r="T28" s="13">
        <v>10.292</v>
      </c>
      <c r="U28" s="13"/>
      <c r="V28" s="9"/>
      <c r="W28" s="9"/>
    </row>
    <row r="29" spans="1:23" x14ac:dyDescent="0.25">
      <c r="A29" s="6" t="s">
        <v>114</v>
      </c>
      <c r="B29" s="6" t="s">
        <v>115</v>
      </c>
      <c r="C29" s="6" t="s">
        <v>116</v>
      </c>
      <c r="D29" s="6" t="s">
        <v>81</v>
      </c>
      <c r="E29" s="6">
        <v>3</v>
      </c>
      <c r="F29" s="6" t="str">
        <f t="shared" si="0"/>
        <v>Janet Leverling</v>
      </c>
      <c r="G29" s="6">
        <v>10479</v>
      </c>
      <c r="H29" s="9">
        <v>40919</v>
      </c>
      <c r="I29" s="9">
        <v>40947</v>
      </c>
      <c r="J29" s="9">
        <v>40931</v>
      </c>
      <c r="K29" s="7">
        <v>1</v>
      </c>
      <c r="L29" s="9" t="str">
        <f t="shared" si="1"/>
        <v>Boissons</v>
      </c>
      <c r="M29" s="6">
        <v>38</v>
      </c>
      <c r="N29" s="6" t="str">
        <f t="shared" si="2"/>
        <v>Côte de Blaye</v>
      </c>
      <c r="O29" s="13">
        <v>76</v>
      </c>
      <c r="P29" s="6">
        <v>73</v>
      </c>
      <c r="Q29" s="13">
        <f t="shared" si="3"/>
        <v>5548</v>
      </c>
      <c r="R29" s="14">
        <v>0.04</v>
      </c>
      <c r="S29" s="13">
        <v>73864.319999999992</v>
      </c>
      <c r="T29" s="13">
        <v>886.37183999999991</v>
      </c>
      <c r="U29" s="13"/>
      <c r="V29" s="9"/>
      <c r="W29" s="9"/>
    </row>
    <row r="30" spans="1:23" x14ac:dyDescent="0.25">
      <c r="A30" s="6" t="s">
        <v>114</v>
      </c>
      <c r="B30" s="6" t="s">
        <v>115</v>
      </c>
      <c r="C30" s="6" t="s">
        <v>116</v>
      </c>
      <c r="D30" s="6" t="s">
        <v>81</v>
      </c>
      <c r="E30" s="6">
        <v>3</v>
      </c>
      <c r="F30" s="6" t="str">
        <f t="shared" si="0"/>
        <v>Janet Leverling</v>
      </c>
      <c r="G30" s="6">
        <v>10479</v>
      </c>
      <c r="H30" s="9">
        <v>40919</v>
      </c>
      <c r="I30" s="9">
        <v>40947</v>
      </c>
      <c r="J30" s="9">
        <v>40931</v>
      </c>
      <c r="K30" s="7">
        <v>6</v>
      </c>
      <c r="L30" s="9" t="str">
        <f t="shared" si="1"/>
        <v>Viandes</v>
      </c>
      <c r="M30" s="6">
        <v>53</v>
      </c>
      <c r="N30" s="6" t="str">
        <f t="shared" si="2"/>
        <v>Perth Pasties</v>
      </c>
      <c r="O30" s="13">
        <v>76</v>
      </c>
      <c r="P30" s="6">
        <v>69</v>
      </c>
      <c r="Q30" s="13">
        <f t="shared" si="3"/>
        <v>5244</v>
      </c>
      <c r="R30" s="14">
        <v>-0.02</v>
      </c>
      <c r="S30" s="13">
        <v>9219.7800000000007</v>
      </c>
      <c r="T30" s="13">
        <v>18.43956</v>
      </c>
      <c r="U30" s="13"/>
      <c r="V30" s="9"/>
      <c r="W30" s="9"/>
    </row>
    <row r="31" spans="1:23" x14ac:dyDescent="0.25">
      <c r="A31" s="6" t="s">
        <v>114</v>
      </c>
      <c r="B31" s="6" t="s">
        <v>115</v>
      </c>
      <c r="C31" s="6" t="s">
        <v>116</v>
      </c>
      <c r="D31" s="6" t="s">
        <v>81</v>
      </c>
      <c r="E31" s="6">
        <v>3</v>
      </c>
      <c r="F31" s="6" t="str">
        <f t="shared" si="0"/>
        <v>Janet Leverling</v>
      </c>
      <c r="G31" s="6">
        <v>10479</v>
      </c>
      <c r="H31" s="9">
        <v>40919</v>
      </c>
      <c r="I31" s="9">
        <v>40947</v>
      </c>
      <c r="J31" s="9">
        <v>40931</v>
      </c>
      <c r="K31" s="7">
        <v>4</v>
      </c>
      <c r="L31" s="9" t="str">
        <f t="shared" si="1"/>
        <v>Produits laitiers</v>
      </c>
      <c r="M31" s="6">
        <v>59</v>
      </c>
      <c r="N31" s="6" t="str">
        <f t="shared" si="2"/>
        <v>Raclette Courdavault</v>
      </c>
      <c r="O31" s="13">
        <v>76</v>
      </c>
      <c r="P31" s="6">
        <v>28</v>
      </c>
      <c r="Q31" s="13">
        <f t="shared" si="3"/>
        <v>2128</v>
      </c>
      <c r="R31" s="14">
        <v>0.01</v>
      </c>
      <c r="S31" s="13">
        <v>6098.4</v>
      </c>
      <c r="T31" s="13">
        <v>6.0983999999999998</v>
      </c>
      <c r="U31" s="13"/>
      <c r="V31" s="9"/>
      <c r="W31" s="9"/>
    </row>
    <row r="32" spans="1:23" x14ac:dyDescent="0.25">
      <c r="A32" s="6" t="s">
        <v>114</v>
      </c>
      <c r="B32" s="6" t="s">
        <v>115</v>
      </c>
      <c r="C32" s="6" t="s">
        <v>116</v>
      </c>
      <c r="D32" s="6" t="s">
        <v>81</v>
      </c>
      <c r="E32" s="6">
        <v>3</v>
      </c>
      <c r="F32" s="6" t="str">
        <f t="shared" si="0"/>
        <v>Janet Leverling</v>
      </c>
      <c r="G32" s="6">
        <v>10479</v>
      </c>
      <c r="H32" s="9">
        <v>40919</v>
      </c>
      <c r="I32" s="9">
        <v>40947</v>
      </c>
      <c r="J32" s="9">
        <v>40931</v>
      </c>
      <c r="K32" s="7">
        <v>5</v>
      </c>
      <c r="L32" s="9" t="str">
        <f t="shared" si="1"/>
        <v>Pâtes et céréales</v>
      </c>
      <c r="M32" s="6">
        <v>64</v>
      </c>
      <c r="N32" s="6" t="str">
        <f t="shared" si="2"/>
        <v>Wimmers gute Semmelknödel</v>
      </c>
      <c r="O32" s="13">
        <v>76</v>
      </c>
      <c r="P32" s="6">
        <v>22</v>
      </c>
      <c r="Q32" s="13">
        <f t="shared" si="3"/>
        <v>1672</v>
      </c>
      <c r="R32" s="14">
        <v>-0.01</v>
      </c>
      <c r="S32" s="13">
        <v>2955.26</v>
      </c>
      <c r="T32" s="13">
        <v>76.836760000000012</v>
      </c>
      <c r="U32" s="13"/>
      <c r="V32" s="9"/>
      <c r="W32" s="9"/>
    </row>
    <row r="33" spans="1:23" x14ac:dyDescent="0.25">
      <c r="A33" s="6" t="s">
        <v>117</v>
      </c>
      <c r="B33" s="6" t="s">
        <v>118</v>
      </c>
      <c r="C33" s="6" t="s">
        <v>119</v>
      </c>
      <c r="D33" s="6" t="s">
        <v>85</v>
      </c>
      <c r="E33" s="6">
        <v>6</v>
      </c>
      <c r="F33" s="6" t="str">
        <f t="shared" si="0"/>
        <v>Ernst Junge</v>
      </c>
      <c r="G33" s="6">
        <v>10480</v>
      </c>
      <c r="H33" s="9">
        <v>40920</v>
      </c>
      <c r="I33" s="9">
        <v>40948</v>
      </c>
      <c r="J33" s="9">
        <v>40934</v>
      </c>
      <c r="K33" s="7">
        <v>3</v>
      </c>
      <c r="L33" s="9" t="str">
        <f t="shared" si="1"/>
        <v>Desserts</v>
      </c>
      <c r="M33" s="6">
        <v>47</v>
      </c>
      <c r="N33" s="6" t="str">
        <f t="shared" si="2"/>
        <v>Zaanse koeken</v>
      </c>
      <c r="O33" s="13">
        <v>76</v>
      </c>
      <c r="P33" s="6">
        <v>21</v>
      </c>
      <c r="Q33" s="13">
        <f t="shared" si="3"/>
        <v>1596</v>
      </c>
      <c r="R33" s="14">
        <v>0.06</v>
      </c>
      <c r="S33" s="13">
        <v>750.12</v>
      </c>
      <c r="T33" s="13">
        <v>24.753959999999999</v>
      </c>
      <c r="U33" s="13"/>
      <c r="V33" s="9"/>
      <c r="W33" s="9"/>
    </row>
    <row r="34" spans="1:23" x14ac:dyDescent="0.25">
      <c r="A34" s="6" t="s">
        <v>117</v>
      </c>
      <c r="B34" s="6" t="s">
        <v>118</v>
      </c>
      <c r="C34" s="6" t="s">
        <v>119</v>
      </c>
      <c r="D34" s="6" t="s">
        <v>85</v>
      </c>
      <c r="E34" s="6">
        <v>6</v>
      </c>
      <c r="F34" s="6" t="str">
        <f t="shared" si="0"/>
        <v>Ernst Junge</v>
      </c>
      <c r="G34" s="6">
        <v>10480</v>
      </c>
      <c r="H34" s="9">
        <v>40920</v>
      </c>
      <c r="I34" s="9">
        <v>40948</v>
      </c>
      <c r="J34" s="9">
        <v>40934</v>
      </c>
      <c r="K34" s="7">
        <v>4</v>
      </c>
      <c r="L34" s="9" t="str">
        <f t="shared" si="1"/>
        <v>Produits laitiers</v>
      </c>
      <c r="M34" s="6">
        <v>59</v>
      </c>
      <c r="N34" s="6" t="str">
        <f t="shared" si="2"/>
        <v>Raclette Courdavault</v>
      </c>
      <c r="O34" s="13">
        <v>76</v>
      </c>
      <c r="P34" s="6">
        <v>46</v>
      </c>
      <c r="Q34" s="13">
        <f t="shared" si="3"/>
        <v>3496</v>
      </c>
      <c r="R34" s="14">
        <v>0.08</v>
      </c>
      <c r="S34" s="13">
        <v>9310.4</v>
      </c>
      <c r="T34" s="13">
        <v>316.55359999999996</v>
      </c>
      <c r="U34" s="13"/>
      <c r="V34" s="9"/>
      <c r="W34" s="9"/>
    </row>
    <row r="35" spans="1:23" x14ac:dyDescent="0.25">
      <c r="A35" s="6" t="s">
        <v>120</v>
      </c>
      <c r="B35" s="6" t="s">
        <v>121</v>
      </c>
      <c r="C35" s="6" t="s">
        <v>122</v>
      </c>
      <c r="D35" s="6" t="s">
        <v>123</v>
      </c>
      <c r="E35" s="6">
        <v>4</v>
      </c>
      <c r="F35" s="6" t="str">
        <f t="shared" si="0"/>
        <v>Laura Callahan</v>
      </c>
      <c r="G35" s="6">
        <v>10481</v>
      </c>
      <c r="H35" s="9">
        <v>40920</v>
      </c>
      <c r="I35" s="9">
        <v>40948</v>
      </c>
      <c r="J35" s="9">
        <v>40935</v>
      </c>
      <c r="K35" s="7">
        <v>3</v>
      </c>
      <c r="L35" s="9" t="str">
        <f t="shared" si="1"/>
        <v>Desserts</v>
      </c>
      <c r="M35" s="6">
        <v>49</v>
      </c>
      <c r="N35" s="6" t="str">
        <f t="shared" si="2"/>
        <v>Maxilaku</v>
      </c>
      <c r="O35" s="13">
        <v>76</v>
      </c>
      <c r="P35" s="6">
        <v>25</v>
      </c>
      <c r="Q35" s="13">
        <f t="shared" si="3"/>
        <v>1900</v>
      </c>
      <c r="R35" s="14">
        <v>0.12</v>
      </c>
      <c r="S35" s="13">
        <v>1760</v>
      </c>
      <c r="T35" s="13">
        <v>49.28</v>
      </c>
      <c r="U35" s="13"/>
      <c r="V35" s="9"/>
      <c r="W35" s="9"/>
    </row>
    <row r="36" spans="1:23" x14ac:dyDescent="0.25">
      <c r="A36" s="6" t="s">
        <v>120</v>
      </c>
      <c r="B36" s="6" t="s">
        <v>121</v>
      </c>
      <c r="C36" s="6" t="s">
        <v>122</v>
      </c>
      <c r="D36" s="6" t="s">
        <v>123</v>
      </c>
      <c r="E36" s="6">
        <v>4</v>
      </c>
      <c r="F36" s="6" t="str">
        <f t="shared" si="0"/>
        <v>Laura Callahan</v>
      </c>
      <c r="G36" s="6">
        <v>10481</v>
      </c>
      <c r="H36" s="9">
        <v>40920</v>
      </c>
      <c r="I36" s="9">
        <v>40948</v>
      </c>
      <c r="J36" s="9">
        <v>40935</v>
      </c>
      <c r="K36" s="7">
        <v>4</v>
      </c>
      <c r="L36" s="9" t="str">
        <f t="shared" si="1"/>
        <v>Produits laitiers</v>
      </c>
      <c r="M36" s="6">
        <v>60</v>
      </c>
      <c r="N36" s="6" t="str">
        <f t="shared" si="2"/>
        <v>Camembert Pierrot</v>
      </c>
      <c r="O36" s="13">
        <v>76</v>
      </c>
      <c r="P36" s="6">
        <v>66</v>
      </c>
      <c r="Q36" s="13">
        <f t="shared" si="3"/>
        <v>5016</v>
      </c>
      <c r="R36" s="14">
        <v>7.0000000000000007E-2</v>
      </c>
      <c r="S36" s="13">
        <v>8347.68</v>
      </c>
      <c r="T36" s="13">
        <v>16.695360000000001</v>
      </c>
      <c r="U36" s="13"/>
      <c r="V36" s="9"/>
      <c r="W36" s="9"/>
    </row>
    <row r="37" spans="1:23" x14ac:dyDescent="0.25">
      <c r="A37" s="6" t="s">
        <v>124</v>
      </c>
      <c r="B37" s="6" t="s">
        <v>125</v>
      </c>
      <c r="C37" s="6" t="s">
        <v>126</v>
      </c>
      <c r="D37" s="6" t="s">
        <v>81</v>
      </c>
      <c r="E37" s="6">
        <v>7</v>
      </c>
      <c r="F37" s="6" t="str">
        <f t="shared" si="0"/>
        <v>Jaime Dos Santos</v>
      </c>
      <c r="G37" s="6">
        <v>10482</v>
      </c>
      <c r="H37" s="9">
        <v>40921</v>
      </c>
      <c r="I37" s="9">
        <v>40949</v>
      </c>
      <c r="J37" s="9">
        <v>40951</v>
      </c>
      <c r="K37" s="7">
        <v>8</v>
      </c>
      <c r="L37" s="9" t="str">
        <f t="shared" si="1"/>
        <v>Poissons et fruits de mer</v>
      </c>
      <c r="M37" s="6">
        <v>40</v>
      </c>
      <c r="N37" s="6" t="str">
        <f t="shared" si="2"/>
        <v>Boston Crab Meat</v>
      </c>
      <c r="O37" s="13">
        <v>76</v>
      </c>
      <c r="P37" s="6">
        <v>99</v>
      </c>
      <c r="Q37" s="13">
        <f t="shared" si="3"/>
        <v>7524</v>
      </c>
      <c r="R37" s="14">
        <v>7.0000000000000007E-2</v>
      </c>
      <c r="S37" s="13">
        <v>6767.1449999999995</v>
      </c>
      <c r="T37" s="13">
        <v>54.137159999999994</v>
      </c>
      <c r="U37" s="13"/>
      <c r="V37" s="9"/>
      <c r="W37" s="9"/>
    </row>
    <row r="38" spans="1:23" x14ac:dyDescent="0.25">
      <c r="A38" s="6" t="s">
        <v>78</v>
      </c>
      <c r="B38" s="6" t="s">
        <v>79</v>
      </c>
      <c r="C38" s="6" t="s">
        <v>80</v>
      </c>
      <c r="D38" s="6" t="s">
        <v>81</v>
      </c>
      <c r="E38" s="6">
        <v>8</v>
      </c>
      <c r="F38" s="6" t="str">
        <f t="shared" si="0"/>
        <v>Hicham Esmal</v>
      </c>
      <c r="G38" s="6">
        <v>10483</v>
      </c>
      <c r="H38" s="9">
        <v>40924</v>
      </c>
      <c r="I38" s="9">
        <v>40952</v>
      </c>
      <c r="J38" s="9">
        <v>40966</v>
      </c>
      <c r="K38" s="7">
        <v>1</v>
      </c>
      <c r="L38" s="9" t="str">
        <f t="shared" si="1"/>
        <v>Boissons</v>
      </c>
      <c r="M38" s="6">
        <v>34</v>
      </c>
      <c r="N38" s="6" t="str">
        <f t="shared" si="2"/>
        <v>Sasquatch Ale</v>
      </c>
      <c r="O38" s="13">
        <v>76</v>
      </c>
      <c r="P38" s="6">
        <v>81</v>
      </c>
      <c r="Q38" s="13">
        <f t="shared" si="3"/>
        <v>6156</v>
      </c>
      <c r="R38" s="14">
        <v>0.14000000000000001</v>
      </c>
      <c r="S38" s="13">
        <v>3900.96</v>
      </c>
      <c r="T38" s="13">
        <v>42.910559999999997</v>
      </c>
      <c r="U38" s="13"/>
      <c r="V38" s="9"/>
      <c r="W38" s="9"/>
    </row>
    <row r="39" spans="1:23" x14ac:dyDescent="0.25">
      <c r="A39" s="6" t="s">
        <v>78</v>
      </c>
      <c r="B39" s="6" t="s">
        <v>79</v>
      </c>
      <c r="C39" s="6" t="s">
        <v>80</v>
      </c>
      <c r="D39" s="6" t="s">
        <v>81</v>
      </c>
      <c r="E39" s="6">
        <v>8</v>
      </c>
      <c r="F39" s="6" t="str">
        <f t="shared" si="0"/>
        <v>Hicham Esmal</v>
      </c>
      <c r="G39" s="6">
        <v>10483</v>
      </c>
      <c r="H39" s="9">
        <v>40924</v>
      </c>
      <c r="I39" s="9">
        <v>40952</v>
      </c>
      <c r="J39" s="9">
        <v>40966</v>
      </c>
      <c r="K39" s="7">
        <v>2</v>
      </c>
      <c r="L39" s="9" t="str">
        <f t="shared" si="1"/>
        <v>Condiments</v>
      </c>
      <c r="M39" s="6">
        <v>77</v>
      </c>
      <c r="N39" s="6" t="str">
        <f t="shared" si="2"/>
        <v>Original Frankfurter grüne Soße</v>
      </c>
      <c r="O39" s="13">
        <v>76</v>
      </c>
      <c r="P39" s="6">
        <v>56</v>
      </c>
      <c r="Q39" s="13">
        <f t="shared" si="3"/>
        <v>4256</v>
      </c>
      <c r="R39" s="14">
        <v>-0.03</v>
      </c>
      <c r="S39" s="13">
        <v>2999.36</v>
      </c>
      <c r="T39" s="13">
        <v>35.992319999999999</v>
      </c>
      <c r="U39" s="13"/>
      <c r="V39" s="9"/>
      <c r="W39" s="9"/>
    </row>
    <row r="40" spans="1:23" x14ac:dyDescent="0.25">
      <c r="A40" s="6" t="s">
        <v>86</v>
      </c>
      <c r="B40" s="6" t="s">
        <v>87</v>
      </c>
      <c r="C40" s="6" t="s">
        <v>88</v>
      </c>
      <c r="D40" s="6" t="s">
        <v>89</v>
      </c>
      <c r="E40" s="6">
        <v>3</v>
      </c>
      <c r="F40" s="6" t="str">
        <f t="shared" si="0"/>
        <v>Janet Leverling</v>
      </c>
      <c r="G40" s="6">
        <v>10484</v>
      </c>
      <c r="H40" s="9">
        <v>40924</v>
      </c>
      <c r="I40" s="9">
        <v>40952</v>
      </c>
      <c r="J40" s="9">
        <v>40942</v>
      </c>
      <c r="K40" s="7">
        <v>3</v>
      </c>
      <c r="L40" s="9" t="str">
        <f t="shared" si="1"/>
        <v>Desserts</v>
      </c>
      <c r="M40" s="6">
        <v>21</v>
      </c>
      <c r="N40" s="6" t="str">
        <f t="shared" si="2"/>
        <v>Sir Rodney's Scones</v>
      </c>
      <c r="O40" s="13">
        <v>76</v>
      </c>
      <c r="P40" s="6">
        <v>74</v>
      </c>
      <c r="Q40" s="13">
        <f t="shared" si="3"/>
        <v>5624</v>
      </c>
      <c r="R40" s="14">
        <v>0.09</v>
      </c>
      <c r="S40" s="13">
        <v>2693.6</v>
      </c>
      <c r="T40" s="13">
        <v>48.484799999999993</v>
      </c>
      <c r="U40" s="13"/>
      <c r="V40" s="9"/>
      <c r="W40" s="9"/>
    </row>
    <row r="41" spans="1:23" x14ac:dyDescent="0.25">
      <c r="A41" s="6" t="s">
        <v>86</v>
      </c>
      <c r="B41" s="6" t="s">
        <v>87</v>
      </c>
      <c r="C41" s="6" t="s">
        <v>88</v>
      </c>
      <c r="D41" s="6" t="s">
        <v>89</v>
      </c>
      <c r="E41" s="6">
        <v>3</v>
      </c>
      <c r="F41" s="6" t="str">
        <f t="shared" si="0"/>
        <v>Janet Leverling</v>
      </c>
      <c r="G41" s="6">
        <v>10484</v>
      </c>
      <c r="H41" s="9">
        <v>40924</v>
      </c>
      <c r="I41" s="9">
        <v>40952</v>
      </c>
      <c r="J41" s="9">
        <v>40942</v>
      </c>
      <c r="K41" s="7">
        <v>8</v>
      </c>
      <c r="L41" s="9" t="str">
        <f t="shared" si="1"/>
        <v>Poissons et fruits de mer</v>
      </c>
      <c r="M41" s="6">
        <v>40</v>
      </c>
      <c r="N41" s="6" t="str">
        <f t="shared" si="2"/>
        <v>Boston Crab Meat</v>
      </c>
      <c r="O41" s="13">
        <v>76</v>
      </c>
      <c r="P41" s="6">
        <v>6</v>
      </c>
      <c r="Q41" s="13">
        <f t="shared" si="3"/>
        <v>456</v>
      </c>
      <c r="R41" s="14">
        <v>-0.03</v>
      </c>
      <c r="S41" s="13">
        <v>454.23</v>
      </c>
      <c r="T41" s="13">
        <v>12.26421</v>
      </c>
      <c r="U41" s="13"/>
      <c r="V41" s="9"/>
      <c r="W41" s="9"/>
    </row>
    <row r="42" spans="1:23" x14ac:dyDescent="0.25">
      <c r="A42" s="6" t="s">
        <v>86</v>
      </c>
      <c r="B42" s="6" t="s">
        <v>87</v>
      </c>
      <c r="C42" s="6" t="s">
        <v>88</v>
      </c>
      <c r="D42" s="6" t="s">
        <v>89</v>
      </c>
      <c r="E42" s="6">
        <v>3</v>
      </c>
      <c r="F42" s="6" t="str">
        <f t="shared" si="0"/>
        <v>Janet Leverling</v>
      </c>
      <c r="G42" s="6">
        <v>10484</v>
      </c>
      <c r="H42" s="9">
        <v>40924</v>
      </c>
      <c r="I42" s="9">
        <v>40952</v>
      </c>
      <c r="J42" s="9">
        <v>40942</v>
      </c>
      <c r="K42" s="7">
        <v>7</v>
      </c>
      <c r="L42" s="9" t="str">
        <f t="shared" si="1"/>
        <v>Produits secs</v>
      </c>
      <c r="M42" s="6">
        <v>51</v>
      </c>
      <c r="N42" s="6" t="str">
        <f t="shared" si="2"/>
        <v>Manjimup Dried Apples</v>
      </c>
      <c r="O42" s="13">
        <v>76</v>
      </c>
      <c r="P42" s="6">
        <v>44</v>
      </c>
      <c r="Q42" s="13">
        <f t="shared" si="3"/>
        <v>3344</v>
      </c>
      <c r="R42" s="14">
        <v>0.18</v>
      </c>
      <c r="S42" s="13">
        <v>7648.9600000000009</v>
      </c>
      <c r="T42" s="13">
        <v>91.787520000000015</v>
      </c>
      <c r="U42" s="13"/>
      <c r="V42" s="9"/>
      <c r="W42" s="9"/>
    </row>
    <row r="43" spans="1:23" x14ac:dyDescent="0.25">
      <c r="A43" s="6" t="s">
        <v>127</v>
      </c>
      <c r="B43" s="6" t="s">
        <v>128</v>
      </c>
      <c r="C43" s="6" t="s">
        <v>129</v>
      </c>
      <c r="D43" s="6" t="s">
        <v>106</v>
      </c>
      <c r="E43" s="6">
        <v>5</v>
      </c>
      <c r="F43" s="6" t="str">
        <f t="shared" si="0"/>
        <v>Mohamed Ben Arfa</v>
      </c>
      <c r="G43" s="6">
        <v>10485</v>
      </c>
      <c r="H43" s="9">
        <v>40925</v>
      </c>
      <c r="I43" s="9">
        <v>40939</v>
      </c>
      <c r="J43" s="9">
        <v>40941</v>
      </c>
      <c r="K43" s="7">
        <v>1</v>
      </c>
      <c r="L43" s="9" t="str">
        <f t="shared" si="1"/>
        <v>Boissons</v>
      </c>
      <c r="M43" s="6">
        <v>2</v>
      </c>
      <c r="N43" s="6" t="str">
        <f t="shared" si="2"/>
        <v>Chang</v>
      </c>
      <c r="O43" s="13">
        <v>76</v>
      </c>
      <c r="P43" s="6">
        <v>86</v>
      </c>
      <c r="Q43" s="13">
        <f t="shared" si="3"/>
        <v>6536</v>
      </c>
      <c r="R43" s="14">
        <v>0.1</v>
      </c>
      <c r="S43" s="13">
        <v>5882.4000000000005</v>
      </c>
      <c r="T43" s="13">
        <v>5.8824000000000005</v>
      </c>
      <c r="U43" s="13"/>
      <c r="V43" s="9"/>
      <c r="W43" s="9"/>
    </row>
    <row r="44" spans="1:23" x14ac:dyDescent="0.25">
      <c r="A44" s="6" t="s">
        <v>127</v>
      </c>
      <c r="B44" s="6" t="s">
        <v>128</v>
      </c>
      <c r="C44" s="6" t="s">
        <v>129</v>
      </c>
      <c r="D44" s="6" t="s">
        <v>106</v>
      </c>
      <c r="E44" s="6">
        <v>5</v>
      </c>
      <c r="F44" s="6" t="str">
        <f t="shared" si="0"/>
        <v>Mohamed Ben Arfa</v>
      </c>
      <c r="G44" s="6">
        <v>10485</v>
      </c>
      <c r="H44" s="9">
        <v>40925</v>
      </c>
      <c r="I44" s="9">
        <v>40939</v>
      </c>
      <c r="J44" s="9">
        <v>40941</v>
      </c>
      <c r="K44" s="7">
        <v>2</v>
      </c>
      <c r="L44" s="9" t="str">
        <f t="shared" si="1"/>
        <v>Condiments</v>
      </c>
      <c r="M44" s="6">
        <v>3</v>
      </c>
      <c r="N44" s="6" t="str">
        <f t="shared" si="2"/>
        <v>Aniseed Syrup</v>
      </c>
      <c r="O44" s="13">
        <v>76</v>
      </c>
      <c r="P44" s="6">
        <v>40</v>
      </c>
      <c r="Q44" s="13">
        <f t="shared" si="3"/>
        <v>3040</v>
      </c>
      <c r="R44" s="14">
        <v>0.02</v>
      </c>
      <c r="S44" s="13">
        <v>1568</v>
      </c>
      <c r="T44" s="13">
        <v>15.68</v>
      </c>
      <c r="U44" s="13"/>
      <c r="V44" s="9"/>
      <c r="W44" s="9"/>
    </row>
    <row r="45" spans="1:23" x14ac:dyDescent="0.25">
      <c r="A45" s="6" t="s">
        <v>127</v>
      </c>
      <c r="B45" s="6" t="s">
        <v>128</v>
      </c>
      <c r="C45" s="6" t="s">
        <v>129</v>
      </c>
      <c r="D45" s="6" t="s">
        <v>106</v>
      </c>
      <c r="E45" s="6">
        <v>5</v>
      </c>
      <c r="F45" s="6" t="str">
        <f t="shared" si="0"/>
        <v>Mohamed Ben Arfa</v>
      </c>
      <c r="G45" s="6">
        <v>10485</v>
      </c>
      <c r="H45" s="9">
        <v>40925</v>
      </c>
      <c r="I45" s="9">
        <v>40939</v>
      </c>
      <c r="J45" s="9">
        <v>40941</v>
      </c>
      <c r="K45" s="7">
        <v>6</v>
      </c>
      <c r="L45" s="9" t="str">
        <f t="shared" si="1"/>
        <v>Viandes</v>
      </c>
      <c r="M45" s="6">
        <v>55</v>
      </c>
      <c r="N45" s="6" t="str">
        <f t="shared" si="2"/>
        <v>Pâté chinois</v>
      </c>
      <c r="O45" s="13">
        <v>76</v>
      </c>
      <c r="P45" s="6">
        <v>29</v>
      </c>
      <c r="Q45" s="13">
        <f t="shared" si="3"/>
        <v>2204</v>
      </c>
      <c r="R45" s="14">
        <v>0.02</v>
      </c>
      <c r="S45" s="13">
        <v>2728.32</v>
      </c>
      <c r="T45" s="13">
        <v>65.479680000000002</v>
      </c>
      <c r="U45" s="13"/>
      <c r="V45" s="9"/>
      <c r="W45" s="9"/>
    </row>
    <row r="46" spans="1:23" x14ac:dyDescent="0.25">
      <c r="A46" s="6" t="s">
        <v>127</v>
      </c>
      <c r="B46" s="6" t="s">
        <v>128</v>
      </c>
      <c r="C46" s="6" t="s">
        <v>129</v>
      </c>
      <c r="D46" s="6" t="s">
        <v>106</v>
      </c>
      <c r="E46" s="6">
        <v>5</v>
      </c>
      <c r="F46" s="6" t="str">
        <f t="shared" si="0"/>
        <v>Mohamed Ben Arfa</v>
      </c>
      <c r="G46" s="6">
        <v>10485</v>
      </c>
      <c r="H46" s="9">
        <v>40925</v>
      </c>
      <c r="I46" s="9">
        <v>40939</v>
      </c>
      <c r="J46" s="9">
        <v>40941</v>
      </c>
      <c r="K46" s="7">
        <v>1</v>
      </c>
      <c r="L46" s="9" t="str">
        <f t="shared" si="1"/>
        <v>Boissons</v>
      </c>
      <c r="M46" s="6">
        <v>70</v>
      </c>
      <c r="N46" s="6" t="str">
        <f t="shared" si="2"/>
        <v>Outback Lager</v>
      </c>
      <c r="O46" s="13">
        <v>76</v>
      </c>
      <c r="P46" s="6">
        <v>41</v>
      </c>
      <c r="Q46" s="13">
        <f t="shared" si="3"/>
        <v>3116</v>
      </c>
      <c r="R46" s="14">
        <v>0.15</v>
      </c>
      <c r="S46" s="13">
        <v>2091</v>
      </c>
      <c r="T46" s="13">
        <v>33.456000000000003</v>
      </c>
      <c r="U46" s="13"/>
      <c r="V46" s="9"/>
      <c r="W46" s="9"/>
    </row>
    <row r="47" spans="1:23" x14ac:dyDescent="0.25">
      <c r="A47" s="6" t="s">
        <v>103</v>
      </c>
      <c r="B47" s="6" t="s">
        <v>104</v>
      </c>
      <c r="C47" s="6" t="s">
        <v>105</v>
      </c>
      <c r="D47" s="6" t="s">
        <v>106</v>
      </c>
      <c r="E47" s="6">
        <v>7</v>
      </c>
      <c r="F47" s="6" t="str">
        <f t="shared" si="0"/>
        <v>Jaime Dos Santos</v>
      </c>
      <c r="G47" s="6">
        <v>10486</v>
      </c>
      <c r="H47" s="9">
        <v>40926</v>
      </c>
      <c r="I47" s="9">
        <v>40954</v>
      </c>
      <c r="J47" s="9">
        <v>40943</v>
      </c>
      <c r="K47" s="7">
        <v>4</v>
      </c>
      <c r="L47" s="9" t="str">
        <f t="shared" si="1"/>
        <v>Produits laitiers</v>
      </c>
      <c r="M47" s="6">
        <v>11</v>
      </c>
      <c r="N47" s="6" t="str">
        <f t="shared" si="2"/>
        <v>Queso Cabrales</v>
      </c>
      <c r="O47" s="13">
        <v>76</v>
      </c>
      <c r="P47" s="6">
        <v>11</v>
      </c>
      <c r="Q47" s="13">
        <f t="shared" si="3"/>
        <v>836</v>
      </c>
      <c r="R47" s="14">
        <v>0.13</v>
      </c>
      <c r="S47" s="13">
        <v>803.88</v>
      </c>
      <c r="T47" s="13">
        <v>8.0388000000000002</v>
      </c>
      <c r="U47" s="13"/>
      <c r="V47" s="9"/>
      <c r="W47" s="9"/>
    </row>
    <row r="48" spans="1:23" x14ac:dyDescent="0.25">
      <c r="A48" s="6" t="s">
        <v>103</v>
      </c>
      <c r="B48" s="6" t="s">
        <v>104</v>
      </c>
      <c r="C48" s="6" t="s">
        <v>105</v>
      </c>
      <c r="D48" s="6" t="s">
        <v>106</v>
      </c>
      <c r="E48" s="6">
        <v>7</v>
      </c>
      <c r="F48" s="6" t="str">
        <f t="shared" si="0"/>
        <v>Jaime Dos Santos</v>
      </c>
      <c r="G48" s="6">
        <v>10486</v>
      </c>
      <c r="H48" s="9">
        <v>40926</v>
      </c>
      <c r="I48" s="9">
        <v>40954</v>
      </c>
      <c r="J48" s="9">
        <v>40943</v>
      </c>
      <c r="K48" s="7">
        <v>7</v>
      </c>
      <c r="L48" s="9" t="str">
        <f t="shared" si="1"/>
        <v>Produits secs</v>
      </c>
      <c r="M48" s="6">
        <v>51</v>
      </c>
      <c r="N48" s="6" t="str">
        <f t="shared" si="2"/>
        <v>Manjimup Dried Apples</v>
      </c>
      <c r="O48" s="13">
        <v>76</v>
      </c>
      <c r="P48" s="6">
        <v>96</v>
      </c>
      <c r="Q48" s="13">
        <f t="shared" si="3"/>
        <v>7296</v>
      </c>
      <c r="R48" s="14">
        <v>0.05</v>
      </c>
      <c r="S48" s="13">
        <v>19334.399999999998</v>
      </c>
      <c r="T48" s="13">
        <v>251.34719999999999</v>
      </c>
      <c r="U48" s="13"/>
      <c r="V48" s="9"/>
      <c r="W48" s="9"/>
    </row>
    <row r="49" spans="1:23" x14ac:dyDescent="0.25">
      <c r="A49" s="6" t="s">
        <v>103</v>
      </c>
      <c r="B49" s="6" t="s">
        <v>104</v>
      </c>
      <c r="C49" s="6" t="s">
        <v>105</v>
      </c>
      <c r="D49" s="6" t="s">
        <v>106</v>
      </c>
      <c r="E49" s="6">
        <v>7</v>
      </c>
      <c r="F49" s="6" t="str">
        <f t="shared" si="0"/>
        <v>Jaime Dos Santos</v>
      </c>
      <c r="G49" s="6">
        <v>10486</v>
      </c>
      <c r="H49" s="9">
        <v>40926</v>
      </c>
      <c r="I49" s="9">
        <v>40954</v>
      </c>
      <c r="J49" s="9">
        <v>40943</v>
      </c>
      <c r="K49" s="7">
        <v>7</v>
      </c>
      <c r="L49" s="9" t="str">
        <f t="shared" si="1"/>
        <v>Produits secs</v>
      </c>
      <c r="M49" s="6">
        <v>74</v>
      </c>
      <c r="N49" s="6" t="str">
        <f t="shared" si="2"/>
        <v>Longlife Tofu</v>
      </c>
      <c r="O49" s="13">
        <v>76</v>
      </c>
      <c r="P49" s="6">
        <v>81</v>
      </c>
      <c r="Q49" s="13">
        <f t="shared" si="3"/>
        <v>6156</v>
      </c>
      <c r="R49" s="14">
        <v>0.06</v>
      </c>
      <c r="S49" s="13">
        <v>3045.6</v>
      </c>
      <c r="T49" s="13">
        <v>88.322399999999988</v>
      </c>
      <c r="U49" s="13"/>
      <c r="V49" s="9"/>
      <c r="W49" s="9"/>
    </row>
    <row r="50" spans="1:23" x14ac:dyDescent="0.25">
      <c r="A50" s="6" t="s">
        <v>130</v>
      </c>
      <c r="B50" s="6" t="s">
        <v>131</v>
      </c>
      <c r="C50" s="6" t="s">
        <v>132</v>
      </c>
      <c r="D50" s="6" t="s">
        <v>123</v>
      </c>
      <c r="E50" s="6">
        <v>1</v>
      </c>
      <c r="F50" s="6" t="str">
        <f t="shared" si="0"/>
        <v>Francis Rivière</v>
      </c>
      <c r="G50" s="6">
        <v>10487</v>
      </c>
      <c r="H50" s="9">
        <v>40926</v>
      </c>
      <c r="I50" s="9">
        <v>40954</v>
      </c>
      <c r="J50" s="9">
        <v>40938</v>
      </c>
      <c r="K50" s="7">
        <v>3</v>
      </c>
      <c r="L50" s="9" t="str">
        <f t="shared" si="1"/>
        <v>Desserts</v>
      </c>
      <c r="M50" s="6">
        <v>19</v>
      </c>
      <c r="N50" s="6" t="str">
        <f t="shared" si="2"/>
        <v>Teatime Chocolate Biscuits</v>
      </c>
      <c r="O50" s="13">
        <v>76</v>
      </c>
      <c r="P50" s="6">
        <v>16</v>
      </c>
      <c r="Q50" s="13">
        <f t="shared" si="3"/>
        <v>1216</v>
      </c>
      <c r="R50" s="14">
        <v>0.12</v>
      </c>
      <c r="S50" s="13">
        <v>513.91999999999996</v>
      </c>
      <c r="T50" s="13">
        <v>14.389759999999999</v>
      </c>
      <c r="U50" s="13"/>
      <c r="V50" s="9"/>
      <c r="W50" s="9"/>
    </row>
    <row r="51" spans="1:23" x14ac:dyDescent="0.25">
      <c r="A51" s="6" t="s">
        <v>130</v>
      </c>
      <c r="B51" s="6" t="s">
        <v>131</v>
      </c>
      <c r="C51" s="6" t="s">
        <v>132</v>
      </c>
      <c r="D51" s="6" t="s">
        <v>123</v>
      </c>
      <c r="E51" s="6">
        <v>1</v>
      </c>
      <c r="F51" s="6" t="str">
        <f t="shared" si="0"/>
        <v>Francis Rivière</v>
      </c>
      <c r="G51" s="6">
        <v>10487</v>
      </c>
      <c r="H51" s="9">
        <v>40926</v>
      </c>
      <c r="I51" s="9">
        <v>40954</v>
      </c>
      <c r="J51" s="9">
        <v>40938</v>
      </c>
      <c r="K51" s="7">
        <v>3</v>
      </c>
      <c r="L51" s="9" t="str">
        <f t="shared" si="1"/>
        <v>Desserts</v>
      </c>
      <c r="M51" s="6">
        <v>26</v>
      </c>
      <c r="N51" s="6" t="str">
        <f t="shared" si="2"/>
        <v>Gumbär Gummibärchen</v>
      </c>
      <c r="O51" s="13">
        <v>76</v>
      </c>
      <c r="P51" s="6">
        <v>55</v>
      </c>
      <c r="Q51" s="13">
        <f t="shared" si="3"/>
        <v>4180</v>
      </c>
      <c r="R51" s="14">
        <v>7.0000000000000007E-2</v>
      </c>
      <c r="S51" s="13">
        <v>6368.1749999999993</v>
      </c>
      <c r="T51" s="13">
        <v>108.25897499999999</v>
      </c>
      <c r="U51" s="13"/>
      <c r="V51" s="9"/>
      <c r="W51" s="9"/>
    </row>
    <row r="52" spans="1:23" x14ac:dyDescent="0.25">
      <c r="A52" s="6" t="s">
        <v>130</v>
      </c>
      <c r="B52" s="6" t="s">
        <v>131</v>
      </c>
      <c r="C52" s="6" t="s">
        <v>132</v>
      </c>
      <c r="D52" s="6" t="s">
        <v>123</v>
      </c>
      <c r="E52" s="6">
        <v>1</v>
      </c>
      <c r="F52" s="6" t="str">
        <f t="shared" si="0"/>
        <v>Francis Rivière</v>
      </c>
      <c r="G52" s="6">
        <v>10487</v>
      </c>
      <c r="H52" s="9">
        <v>40926</v>
      </c>
      <c r="I52" s="9">
        <v>40954</v>
      </c>
      <c r="J52" s="9">
        <v>40938</v>
      </c>
      <c r="K52" s="7">
        <v>6</v>
      </c>
      <c r="L52" s="9" t="str">
        <f t="shared" si="1"/>
        <v>Viandes</v>
      </c>
      <c r="M52" s="6">
        <v>54</v>
      </c>
      <c r="N52" s="6" t="str">
        <f t="shared" si="2"/>
        <v>Tourtière</v>
      </c>
      <c r="O52" s="13">
        <v>76</v>
      </c>
      <c r="P52" s="6">
        <v>11</v>
      </c>
      <c r="Q52" s="13">
        <f t="shared" si="3"/>
        <v>836</v>
      </c>
      <c r="R52" s="14">
        <v>0.19</v>
      </c>
      <c r="S52" s="13">
        <v>262.84500000000003</v>
      </c>
      <c r="T52" s="13">
        <v>7.6225050000000012</v>
      </c>
      <c r="U52" s="13"/>
      <c r="V52" s="9"/>
      <c r="W52" s="9"/>
    </row>
    <row r="53" spans="1:23" x14ac:dyDescent="0.25">
      <c r="A53" s="6" t="s">
        <v>133</v>
      </c>
      <c r="B53" s="6" t="s">
        <v>134</v>
      </c>
      <c r="C53" s="6" t="s">
        <v>135</v>
      </c>
      <c r="D53" s="6" t="s">
        <v>136</v>
      </c>
      <c r="E53" s="6">
        <v>4</v>
      </c>
      <c r="F53" s="6" t="str">
        <f t="shared" si="0"/>
        <v>Laura Callahan</v>
      </c>
      <c r="G53" s="6">
        <v>10488</v>
      </c>
      <c r="H53" s="9">
        <v>40927</v>
      </c>
      <c r="I53" s="9">
        <v>40955</v>
      </c>
      <c r="J53" s="9">
        <v>40943</v>
      </c>
      <c r="K53" s="7">
        <v>4</v>
      </c>
      <c r="L53" s="9" t="str">
        <f t="shared" si="1"/>
        <v>Produits laitiers</v>
      </c>
      <c r="M53" s="6">
        <v>59</v>
      </c>
      <c r="N53" s="6" t="str">
        <f t="shared" si="2"/>
        <v>Raclette Courdavault</v>
      </c>
      <c r="O53" s="13">
        <v>76</v>
      </c>
      <c r="P53" s="6">
        <v>2</v>
      </c>
      <c r="Q53" s="13">
        <f t="shared" si="3"/>
        <v>152</v>
      </c>
      <c r="R53" s="14">
        <v>0.12</v>
      </c>
      <c r="S53" s="13">
        <v>387.2</v>
      </c>
      <c r="T53" s="13">
        <v>0.38719999999999999</v>
      </c>
      <c r="U53" s="13"/>
      <c r="V53" s="9"/>
      <c r="W53" s="9"/>
    </row>
    <row r="54" spans="1:23" x14ac:dyDescent="0.25">
      <c r="A54" s="6" t="s">
        <v>133</v>
      </c>
      <c r="B54" s="6" t="s">
        <v>134</v>
      </c>
      <c r="C54" s="6" t="s">
        <v>135</v>
      </c>
      <c r="D54" s="6" t="s">
        <v>136</v>
      </c>
      <c r="E54" s="6">
        <v>4</v>
      </c>
      <c r="F54" s="6" t="str">
        <f t="shared" si="0"/>
        <v>Laura Callahan</v>
      </c>
      <c r="G54" s="6">
        <v>10488</v>
      </c>
      <c r="H54" s="9">
        <v>40927</v>
      </c>
      <c r="I54" s="9">
        <v>40955</v>
      </c>
      <c r="J54" s="9">
        <v>40943</v>
      </c>
      <c r="K54" s="7">
        <v>8</v>
      </c>
      <c r="L54" s="9" t="str">
        <f t="shared" si="1"/>
        <v>Poissons et fruits de mer</v>
      </c>
      <c r="M54" s="6">
        <v>73</v>
      </c>
      <c r="N54" s="6" t="str">
        <f t="shared" si="2"/>
        <v>Röd Kaviar</v>
      </c>
      <c r="O54" s="13">
        <v>76</v>
      </c>
      <c r="P54" s="6">
        <v>2</v>
      </c>
      <c r="Q54" s="13">
        <f t="shared" si="3"/>
        <v>152</v>
      </c>
      <c r="R54" s="14">
        <v>0.03</v>
      </c>
      <c r="S54" s="13">
        <v>116.39999999999999</v>
      </c>
      <c r="T54" s="13">
        <v>0.58199999999999996</v>
      </c>
      <c r="U54" s="13"/>
      <c r="V54" s="9"/>
      <c r="W54" s="9"/>
    </row>
    <row r="55" spans="1:23" x14ac:dyDescent="0.25">
      <c r="A55" s="6" t="s">
        <v>137</v>
      </c>
      <c r="B55" s="6" t="s">
        <v>138</v>
      </c>
      <c r="C55" s="6" t="s">
        <v>139</v>
      </c>
      <c r="D55" s="6" t="s">
        <v>140</v>
      </c>
      <c r="E55" s="6">
        <v>6</v>
      </c>
      <c r="F55" s="6" t="str">
        <f t="shared" si="0"/>
        <v>Ernst Junge</v>
      </c>
      <c r="G55" s="6">
        <v>10489</v>
      </c>
      <c r="H55" s="9">
        <v>40928</v>
      </c>
      <c r="I55" s="9">
        <v>40956</v>
      </c>
      <c r="J55" s="9">
        <v>40950</v>
      </c>
      <c r="K55" s="7">
        <v>4</v>
      </c>
      <c r="L55" s="9" t="str">
        <f t="shared" si="1"/>
        <v>Produits laitiers</v>
      </c>
      <c r="M55" s="6">
        <v>11</v>
      </c>
      <c r="N55" s="6" t="str">
        <f t="shared" si="2"/>
        <v>Queso Cabrales</v>
      </c>
      <c r="O55" s="13">
        <v>76</v>
      </c>
      <c r="P55" s="6">
        <v>50</v>
      </c>
      <c r="Q55" s="13">
        <f t="shared" si="3"/>
        <v>3800</v>
      </c>
      <c r="R55" s="14">
        <v>0.06</v>
      </c>
      <c r="S55" s="13">
        <v>3948</v>
      </c>
      <c r="T55" s="13">
        <v>98.7</v>
      </c>
      <c r="U55" s="13"/>
      <c r="V55" s="9"/>
      <c r="W55" s="9"/>
    </row>
    <row r="56" spans="1:23" x14ac:dyDescent="0.25">
      <c r="A56" s="6" t="s">
        <v>137</v>
      </c>
      <c r="B56" s="6" t="s">
        <v>138</v>
      </c>
      <c r="C56" s="6" t="s">
        <v>139</v>
      </c>
      <c r="D56" s="6" t="s">
        <v>140</v>
      </c>
      <c r="E56" s="6">
        <v>6</v>
      </c>
      <c r="F56" s="6" t="str">
        <f t="shared" si="0"/>
        <v>Ernst Junge</v>
      </c>
      <c r="G56" s="6">
        <v>10489</v>
      </c>
      <c r="H56" s="9">
        <v>40928</v>
      </c>
      <c r="I56" s="9">
        <v>40956</v>
      </c>
      <c r="J56" s="9">
        <v>40950</v>
      </c>
      <c r="K56" s="7">
        <v>3</v>
      </c>
      <c r="L56" s="9" t="str">
        <f t="shared" si="1"/>
        <v>Desserts</v>
      </c>
      <c r="M56" s="6">
        <v>16</v>
      </c>
      <c r="N56" s="6" t="str">
        <f t="shared" si="2"/>
        <v>Pavlova</v>
      </c>
      <c r="O56" s="13">
        <v>76</v>
      </c>
      <c r="P56" s="6">
        <v>66</v>
      </c>
      <c r="Q56" s="13">
        <f t="shared" si="3"/>
        <v>5016</v>
      </c>
      <c r="R56" s="14">
        <v>0.02</v>
      </c>
      <c r="S56" s="13">
        <v>4495.26</v>
      </c>
      <c r="T56" s="13">
        <v>76.419420000000002</v>
      </c>
      <c r="U56" s="13"/>
      <c r="V56" s="9"/>
      <c r="W56" s="9"/>
    </row>
    <row r="57" spans="1:23" x14ac:dyDescent="0.25">
      <c r="A57" s="6" t="s">
        <v>103</v>
      </c>
      <c r="B57" s="6" t="s">
        <v>104</v>
      </c>
      <c r="C57" s="6" t="s">
        <v>105</v>
      </c>
      <c r="D57" s="6" t="s">
        <v>106</v>
      </c>
      <c r="E57" s="6">
        <v>8</v>
      </c>
      <c r="F57" s="6" t="str">
        <f t="shared" si="0"/>
        <v>Hicham Esmal</v>
      </c>
      <c r="G57" s="6">
        <v>10490</v>
      </c>
      <c r="H57" s="9">
        <v>40931</v>
      </c>
      <c r="I57" s="9">
        <v>40959</v>
      </c>
      <c r="J57" s="9">
        <v>40944</v>
      </c>
      <c r="K57" s="7">
        <v>4</v>
      </c>
      <c r="L57" s="9" t="str">
        <f t="shared" si="1"/>
        <v>Produits laitiers</v>
      </c>
      <c r="M57" s="6">
        <v>59</v>
      </c>
      <c r="N57" s="6" t="str">
        <f t="shared" si="2"/>
        <v>Raclette Courdavault</v>
      </c>
      <c r="O57" s="13">
        <v>76</v>
      </c>
      <c r="P57" s="6">
        <v>52</v>
      </c>
      <c r="Q57" s="13">
        <f t="shared" si="3"/>
        <v>3952</v>
      </c>
      <c r="R57" s="14">
        <v>0.18</v>
      </c>
      <c r="S57" s="13">
        <v>9380.8000000000011</v>
      </c>
      <c r="T57" s="13">
        <v>272.04320000000001</v>
      </c>
      <c r="U57" s="13"/>
      <c r="V57" s="9"/>
      <c r="W57" s="9"/>
    </row>
    <row r="58" spans="1:23" x14ac:dyDescent="0.25">
      <c r="A58" s="6" t="s">
        <v>103</v>
      </c>
      <c r="B58" s="6" t="s">
        <v>104</v>
      </c>
      <c r="C58" s="6" t="s">
        <v>105</v>
      </c>
      <c r="D58" s="6" t="s">
        <v>106</v>
      </c>
      <c r="E58" s="6">
        <v>8</v>
      </c>
      <c r="F58" s="6" t="str">
        <f t="shared" si="0"/>
        <v>Hicham Esmal</v>
      </c>
      <c r="G58" s="6">
        <v>10490</v>
      </c>
      <c r="H58" s="9">
        <v>40931</v>
      </c>
      <c r="I58" s="9">
        <v>40959</v>
      </c>
      <c r="J58" s="9">
        <v>40944</v>
      </c>
      <c r="K58" s="7">
        <v>3</v>
      </c>
      <c r="L58" s="9" t="str">
        <f t="shared" si="1"/>
        <v>Desserts</v>
      </c>
      <c r="M58" s="6">
        <v>68</v>
      </c>
      <c r="N58" s="6" t="str">
        <f t="shared" si="2"/>
        <v>Scottish Longbreads</v>
      </c>
      <c r="O58" s="13">
        <v>76</v>
      </c>
      <c r="P58" s="6">
        <v>94</v>
      </c>
      <c r="Q58" s="13">
        <f t="shared" si="3"/>
        <v>7144</v>
      </c>
      <c r="R58" s="14">
        <v>0.05</v>
      </c>
      <c r="S58" s="13">
        <v>4465</v>
      </c>
      <c r="T58" s="13">
        <v>102.69499999999999</v>
      </c>
      <c r="U58" s="13"/>
      <c r="V58" s="9"/>
      <c r="W58" s="9"/>
    </row>
    <row r="59" spans="1:23" x14ac:dyDescent="0.25">
      <c r="A59" s="6" t="s">
        <v>103</v>
      </c>
      <c r="B59" s="6" t="s">
        <v>104</v>
      </c>
      <c r="C59" s="6" t="s">
        <v>105</v>
      </c>
      <c r="D59" s="6" t="s">
        <v>106</v>
      </c>
      <c r="E59" s="6">
        <v>8</v>
      </c>
      <c r="F59" s="6" t="str">
        <f t="shared" si="0"/>
        <v>Hicham Esmal</v>
      </c>
      <c r="G59" s="6">
        <v>10490</v>
      </c>
      <c r="H59" s="9">
        <v>40931</v>
      </c>
      <c r="I59" s="9">
        <v>40959</v>
      </c>
      <c r="J59" s="9">
        <v>40944</v>
      </c>
      <c r="K59" s="7">
        <v>1</v>
      </c>
      <c r="L59" s="9" t="str">
        <f t="shared" si="1"/>
        <v>Boissons</v>
      </c>
      <c r="M59" s="6">
        <v>75</v>
      </c>
      <c r="N59" s="6" t="str">
        <f t="shared" si="2"/>
        <v>Rhönbräu Klosterbier</v>
      </c>
      <c r="O59" s="13">
        <v>76</v>
      </c>
      <c r="P59" s="6">
        <v>94</v>
      </c>
      <c r="Q59" s="13">
        <f t="shared" si="3"/>
        <v>7144</v>
      </c>
      <c r="R59" s="14">
        <v>0.05</v>
      </c>
      <c r="S59" s="13">
        <v>2768.2999999999997</v>
      </c>
      <c r="T59" s="13">
        <v>94.122199999999992</v>
      </c>
      <c r="U59" s="13"/>
      <c r="V59" s="9"/>
      <c r="W59" s="9"/>
    </row>
    <row r="60" spans="1:23" x14ac:dyDescent="0.25">
      <c r="A60" s="6" t="s">
        <v>141</v>
      </c>
      <c r="B60" s="6" t="s">
        <v>142</v>
      </c>
      <c r="C60" s="6" t="s">
        <v>109</v>
      </c>
      <c r="D60" s="6" t="s">
        <v>110</v>
      </c>
      <c r="E60" s="6">
        <v>4</v>
      </c>
      <c r="F60" s="6" t="str">
        <f t="shared" si="0"/>
        <v>Laura Callahan</v>
      </c>
      <c r="G60" s="6">
        <v>10491</v>
      </c>
      <c r="H60" s="9">
        <v>40931</v>
      </c>
      <c r="I60" s="9">
        <v>40959</v>
      </c>
      <c r="J60" s="9">
        <v>40949</v>
      </c>
      <c r="K60" s="7">
        <v>2</v>
      </c>
      <c r="L60" s="9" t="str">
        <f t="shared" si="1"/>
        <v>Condiments</v>
      </c>
      <c r="M60" s="6">
        <v>44</v>
      </c>
      <c r="N60" s="6" t="str">
        <f t="shared" si="2"/>
        <v>Gula Malacca</v>
      </c>
      <c r="O60" s="13">
        <v>76</v>
      </c>
      <c r="P60" s="6">
        <v>27</v>
      </c>
      <c r="Q60" s="13">
        <f t="shared" si="3"/>
        <v>2052</v>
      </c>
      <c r="R60" s="14">
        <v>0.19</v>
      </c>
      <c r="S60" s="13">
        <v>1694.9250000000002</v>
      </c>
      <c r="T60" s="13">
        <v>49.152825000000007</v>
      </c>
      <c r="U60" s="13"/>
      <c r="V60" s="9"/>
      <c r="W60" s="9"/>
    </row>
    <row r="61" spans="1:23" x14ac:dyDescent="0.25">
      <c r="A61" s="6" t="s">
        <v>141</v>
      </c>
      <c r="B61" s="6" t="s">
        <v>142</v>
      </c>
      <c r="C61" s="6" t="s">
        <v>109</v>
      </c>
      <c r="D61" s="6" t="s">
        <v>110</v>
      </c>
      <c r="E61" s="6">
        <v>4</v>
      </c>
      <c r="F61" s="6" t="str">
        <f t="shared" si="0"/>
        <v>Laura Callahan</v>
      </c>
      <c r="G61" s="6">
        <v>10491</v>
      </c>
      <c r="H61" s="9">
        <v>40931</v>
      </c>
      <c r="I61" s="9">
        <v>40959</v>
      </c>
      <c r="J61" s="9">
        <v>40949</v>
      </c>
      <c r="K61" s="7">
        <v>2</v>
      </c>
      <c r="L61" s="9" t="str">
        <f t="shared" si="1"/>
        <v>Condiments</v>
      </c>
      <c r="M61" s="6">
        <v>77</v>
      </c>
      <c r="N61" s="6" t="str">
        <f t="shared" si="2"/>
        <v>Original Frankfurter grüne Soße</v>
      </c>
      <c r="O61" s="13">
        <v>76</v>
      </c>
      <c r="P61" s="6">
        <v>29</v>
      </c>
      <c r="Q61" s="13">
        <f t="shared" si="3"/>
        <v>2204</v>
      </c>
      <c r="R61" s="14">
        <v>-0.02</v>
      </c>
      <c r="S61" s="13">
        <v>1538.16</v>
      </c>
      <c r="T61" s="13">
        <v>49.221119999999999</v>
      </c>
      <c r="U61" s="13"/>
      <c r="V61" s="9"/>
      <c r="W61" s="9"/>
    </row>
    <row r="62" spans="1:23" x14ac:dyDescent="0.25">
      <c r="A62" s="6" t="s">
        <v>143</v>
      </c>
      <c r="B62" s="6" t="s">
        <v>144</v>
      </c>
      <c r="C62" s="6" t="s">
        <v>145</v>
      </c>
      <c r="D62" s="6" t="s">
        <v>146</v>
      </c>
      <c r="E62" s="6">
        <v>3</v>
      </c>
      <c r="F62" s="6" t="str">
        <f t="shared" si="0"/>
        <v>Janet Leverling</v>
      </c>
      <c r="G62" s="6">
        <v>10492</v>
      </c>
      <c r="H62" s="9">
        <v>40932</v>
      </c>
      <c r="I62" s="9">
        <v>40960</v>
      </c>
      <c r="J62" s="9">
        <v>40952</v>
      </c>
      <c r="K62" s="7">
        <v>3</v>
      </c>
      <c r="L62" s="9" t="str">
        <f t="shared" si="1"/>
        <v>Desserts</v>
      </c>
      <c r="M62" s="6">
        <v>25</v>
      </c>
      <c r="N62" s="6" t="str">
        <f t="shared" si="2"/>
        <v>NuNuCa Nuß-Nougat-Creme</v>
      </c>
      <c r="O62" s="13">
        <v>76</v>
      </c>
      <c r="P62" s="6">
        <v>86</v>
      </c>
      <c r="Q62" s="13">
        <f t="shared" si="3"/>
        <v>6536</v>
      </c>
      <c r="R62" s="14">
        <v>0.13</v>
      </c>
      <c r="S62" s="13">
        <v>4189.92</v>
      </c>
      <c r="T62" s="13">
        <v>129.88751999999999</v>
      </c>
      <c r="U62" s="13"/>
      <c r="V62" s="9"/>
      <c r="W62" s="9"/>
    </row>
    <row r="63" spans="1:23" x14ac:dyDescent="0.25">
      <c r="A63" s="6" t="s">
        <v>143</v>
      </c>
      <c r="B63" s="6" t="s">
        <v>144</v>
      </c>
      <c r="C63" s="6" t="s">
        <v>145</v>
      </c>
      <c r="D63" s="6" t="s">
        <v>146</v>
      </c>
      <c r="E63" s="6">
        <v>3</v>
      </c>
      <c r="F63" s="6" t="str">
        <f t="shared" si="0"/>
        <v>Janet Leverling</v>
      </c>
      <c r="G63" s="6">
        <v>10492</v>
      </c>
      <c r="H63" s="9">
        <v>40932</v>
      </c>
      <c r="I63" s="9">
        <v>40960</v>
      </c>
      <c r="J63" s="9">
        <v>40952</v>
      </c>
      <c r="K63" s="7">
        <v>5</v>
      </c>
      <c r="L63" s="9" t="str">
        <f t="shared" si="1"/>
        <v>Pâtes et céréales</v>
      </c>
      <c r="M63" s="6">
        <v>42</v>
      </c>
      <c r="N63" s="6" t="str">
        <f t="shared" si="2"/>
        <v>Singaporean Hokkien Fried Mee</v>
      </c>
      <c r="O63" s="13">
        <v>76</v>
      </c>
      <c r="P63" s="6">
        <v>75</v>
      </c>
      <c r="Q63" s="13">
        <f t="shared" si="3"/>
        <v>5700</v>
      </c>
      <c r="R63" s="14">
        <v>0.1</v>
      </c>
      <c r="S63" s="13">
        <v>3780</v>
      </c>
      <c r="T63" s="13">
        <v>109.62</v>
      </c>
      <c r="U63" s="13"/>
      <c r="V63" s="9"/>
      <c r="W63" s="9"/>
    </row>
    <row r="64" spans="1:23" x14ac:dyDescent="0.25">
      <c r="A64" s="6" t="s">
        <v>147</v>
      </c>
      <c r="B64" s="6" t="s">
        <v>148</v>
      </c>
      <c r="C64" s="6" t="s">
        <v>149</v>
      </c>
      <c r="D64" s="6" t="s">
        <v>85</v>
      </c>
      <c r="E64" s="6">
        <v>5</v>
      </c>
      <c r="F64" s="6" t="str">
        <f t="shared" si="0"/>
        <v>Mohamed Ben Arfa</v>
      </c>
      <c r="G64" s="6">
        <v>10493</v>
      </c>
      <c r="H64" s="9">
        <v>40933</v>
      </c>
      <c r="I64" s="9">
        <v>40961</v>
      </c>
      <c r="J64" s="9">
        <v>40951</v>
      </c>
      <c r="K64" s="7">
        <v>2</v>
      </c>
      <c r="L64" s="9" t="str">
        <f t="shared" si="1"/>
        <v>Condiments</v>
      </c>
      <c r="M64" s="6">
        <v>65</v>
      </c>
      <c r="N64" s="6" t="str">
        <f t="shared" si="2"/>
        <v>Louisiana Fiery Hot Pepper Sauce</v>
      </c>
      <c r="O64" s="13">
        <v>76</v>
      </c>
      <c r="P64" s="6">
        <v>44</v>
      </c>
      <c r="Q64" s="13">
        <f t="shared" si="3"/>
        <v>3344</v>
      </c>
      <c r="R64" s="14">
        <v>0.15</v>
      </c>
      <c r="S64" s="13">
        <v>3141.6</v>
      </c>
      <c r="T64" s="13">
        <v>18.849599999999999</v>
      </c>
      <c r="U64" s="13"/>
      <c r="V64" s="9"/>
      <c r="W64" s="9"/>
    </row>
    <row r="65" spans="1:23" x14ac:dyDescent="0.25">
      <c r="A65" s="6" t="s">
        <v>147</v>
      </c>
      <c r="B65" s="6" t="s">
        <v>148</v>
      </c>
      <c r="C65" s="6" t="s">
        <v>149</v>
      </c>
      <c r="D65" s="6" t="s">
        <v>85</v>
      </c>
      <c r="E65" s="6">
        <v>5</v>
      </c>
      <c r="F65" s="6" t="str">
        <f t="shared" si="0"/>
        <v>Mohamed Ben Arfa</v>
      </c>
      <c r="G65" s="6">
        <v>10493</v>
      </c>
      <c r="H65" s="9">
        <v>40933</v>
      </c>
      <c r="I65" s="9">
        <v>40961</v>
      </c>
      <c r="J65" s="9">
        <v>40951</v>
      </c>
      <c r="K65" s="7">
        <v>2</v>
      </c>
      <c r="L65" s="9" t="str">
        <f t="shared" si="1"/>
        <v>Condiments</v>
      </c>
      <c r="M65" s="6">
        <v>66</v>
      </c>
      <c r="N65" s="6" t="str">
        <f t="shared" si="2"/>
        <v>Louisiana Hot Spiced Okra</v>
      </c>
      <c r="O65" s="13">
        <v>76</v>
      </c>
      <c r="P65" s="6">
        <v>84</v>
      </c>
      <c r="Q65" s="13">
        <f t="shared" si="3"/>
        <v>6384</v>
      </c>
      <c r="R65" s="14">
        <v>0.11</v>
      </c>
      <c r="S65" s="13">
        <v>5083.68</v>
      </c>
      <c r="T65" s="13">
        <v>10.16736</v>
      </c>
      <c r="U65" s="13"/>
      <c r="V65" s="9"/>
      <c r="W65" s="9"/>
    </row>
    <row r="66" spans="1:23" x14ac:dyDescent="0.25">
      <c r="A66" s="6" t="s">
        <v>147</v>
      </c>
      <c r="B66" s="6" t="s">
        <v>148</v>
      </c>
      <c r="C66" s="6" t="s">
        <v>149</v>
      </c>
      <c r="D66" s="6" t="s">
        <v>85</v>
      </c>
      <c r="E66" s="6">
        <v>5</v>
      </c>
      <c r="F66" s="6" t="str">
        <f t="shared" si="0"/>
        <v>Mohamed Ben Arfa</v>
      </c>
      <c r="G66" s="6">
        <v>10493</v>
      </c>
      <c r="H66" s="9">
        <v>40933</v>
      </c>
      <c r="I66" s="9">
        <v>40961</v>
      </c>
      <c r="J66" s="9">
        <v>40951</v>
      </c>
      <c r="K66" s="7">
        <v>4</v>
      </c>
      <c r="L66" s="9" t="str">
        <f t="shared" si="1"/>
        <v>Produits laitiers</v>
      </c>
      <c r="M66" s="6">
        <v>69</v>
      </c>
      <c r="N66" s="6" t="str">
        <f t="shared" si="2"/>
        <v>Gudbrandsdalsost</v>
      </c>
      <c r="O66" s="13">
        <v>76</v>
      </c>
      <c r="P66" s="6">
        <v>67</v>
      </c>
      <c r="Q66" s="13">
        <f t="shared" si="3"/>
        <v>5092</v>
      </c>
      <c r="R66" s="14">
        <v>0.1</v>
      </c>
      <c r="S66" s="13">
        <v>8683.2000000000007</v>
      </c>
      <c r="T66" s="13">
        <v>26.049600000000002</v>
      </c>
      <c r="U66" s="13"/>
      <c r="V66" s="9"/>
      <c r="W66" s="9"/>
    </row>
    <row r="67" spans="1:23" x14ac:dyDescent="0.25">
      <c r="A67" s="6" t="s">
        <v>150</v>
      </c>
      <c r="B67" s="6" t="s">
        <v>151</v>
      </c>
      <c r="C67" s="6" t="s">
        <v>132</v>
      </c>
      <c r="D67" s="6" t="s">
        <v>123</v>
      </c>
      <c r="E67" s="6">
        <v>5</v>
      </c>
      <c r="F67" s="6" t="str">
        <f t="shared" si="0"/>
        <v>Mohamed Ben Arfa</v>
      </c>
      <c r="G67" s="6">
        <v>10494</v>
      </c>
      <c r="H67" s="9">
        <v>40933</v>
      </c>
      <c r="I67" s="9">
        <v>40961</v>
      </c>
      <c r="J67" s="9">
        <v>40950</v>
      </c>
      <c r="K67" s="7">
        <v>5</v>
      </c>
      <c r="L67" s="9" t="str">
        <f t="shared" si="1"/>
        <v>Pâtes et céréales</v>
      </c>
      <c r="M67" s="6">
        <v>56</v>
      </c>
      <c r="N67" s="6" t="str">
        <f t="shared" si="2"/>
        <v>Gnocchi di nonna Alice</v>
      </c>
      <c r="O67" s="13">
        <v>76</v>
      </c>
      <c r="P67" s="6">
        <v>37</v>
      </c>
      <c r="Q67" s="13">
        <f t="shared" si="3"/>
        <v>2812</v>
      </c>
      <c r="R67" s="14">
        <v>7.0000000000000007E-2</v>
      </c>
      <c r="S67" s="13">
        <v>5230.32</v>
      </c>
      <c r="T67" s="13">
        <v>130.75800000000001</v>
      </c>
      <c r="U67" s="13"/>
      <c r="V67" s="9"/>
      <c r="W67" s="9"/>
    </row>
    <row r="68" spans="1:23" x14ac:dyDescent="0.25">
      <c r="A68" s="6" t="s">
        <v>152</v>
      </c>
      <c r="B68" s="6" t="s">
        <v>153</v>
      </c>
      <c r="C68" s="6" t="s">
        <v>154</v>
      </c>
      <c r="D68" s="6" t="s">
        <v>146</v>
      </c>
      <c r="E68" s="6">
        <v>3</v>
      </c>
      <c r="F68" s="6" t="str">
        <f t="shared" ref="F68:F131" si="4">VLOOKUP(E68,ListeREPRESENTANTS,2,FALSE)</f>
        <v>Janet Leverling</v>
      </c>
      <c r="G68" s="6">
        <v>10495</v>
      </c>
      <c r="H68" s="9">
        <v>40934</v>
      </c>
      <c r="I68" s="9">
        <v>40962</v>
      </c>
      <c r="J68" s="9">
        <v>40952</v>
      </c>
      <c r="K68" s="7">
        <v>5</v>
      </c>
      <c r="L68" s="9" t="str">
        <f t="shared" ref="L68:L131" si="5">VLOOKUP(K68,ListeCATEGORIES,2,FALSE)</f>
        <v>Pâtes et céréales</v>
      </c>
      <c r="M68" s="6">
        <v>23</v>
      </c>
      <c r="N68" s="6" t="str">
        <f t="shared" ref="N68:N131" si="6">VLOOKUP(M68,ListePRODUITS,2,FALSE)</f>
        <v>Tunnbröd</v>
      </c>
      <c r="O68" s="13">
        <v>76</v>
      </c>
      <c r="P68" s="6">
        <v>65</v>
      </c>
      <c r="Q68" s="13">
        <f t="shared" si="3"/>
        <v>4940</v>
      </c>
      <c r="R68" s="14">
        <v>0.12</v>
      </c>
      <c r="S68" s="13">
        <v>2059.1999999999998</v>
      </c>
      <c r="T68" s="13">
        <v>4.1183999999999994</v>
      </c>
      <c r="U68" s="13"/>
      <c r="V68" s="9"/>
      <c r="W68" s="9"/>
    </row>
    <row r="69" spans="1:23" x14ac:dyDescent="0.25">
      <c r="A69" s="6" t="s">
        <v>152</v>
      </c>
      <c r="B69" s="6" t="s">
        <v>153</v>
      </c>
      <c r="C69" s="6" t="s">
        <v>154</v>
      </c>
      <c r="D69" s="6" t="s">
        <v>146</v>
      </c>
      <c r="E69" s="6">
        <v>3</v>
      </c>
      <c r="F69" s="6" t="str">
        <f t="shared" si="4"/>
        <v>Janet Leverling</v>
      </c>
      <c r="G69" s="6">
        <v>10495</v>
      </c>
      <c r="H69" s="9">
        <v>40934</v>
      </c>
      <c r="I69" s="9">
        <v>40962</v>
      </c>
      <c r="J69" s="9">
        <v>40952</v>
      </c>
      <c r="K69" s="7">
        <v>8</v>
      </c>
      <c r="L69" s="9" t="str">
        <f t="shared" si="5"/>
        <v>Poissons et fruits de mer</v>
      </c>
      <c r="M69" s="6">
        <v>41</v>
      </c>
      <c r="N69" s="6" t="str">
        <f t="shared" si="6"/>
        <v>Jack's New England Clam Chowder</v>
      </c>
      <c r="O69" s="13">
        <v>76</v>
      </c>
      <c r="P69" s="6">
        <v>4</v>
      </c>
      <c r="Q69" s="13">
        <f t="shared" ref="Q69:Q132" si="7">O69*P69</f>
        <v>304</v>
      </c>
      <c r="R69" s="14">
        <v>-0.03</v>
      </c>
      <c r="S69" s="13">
        <v>158.62</v>
      </c>
      <c r="T69" s="13">
        <v>2.3793000000000002</v>
      </c>
      <c r="U69" s="13"/>
      <c r="V69" s="9"/>
      <c r="W69" s="9"/>
    </row>
    <row r="70" spans="1:23" x14ac:dyDescent="0.25">
      <c r="A70" s="6" t="s">
        <v>152</v>
      </c>
      <c r="B70" s="6" t="s">
        <v>153</v>
      </c>
      <c r="C70" s="6" t="s">
        <v>154</v>
      </c>
      <c r="D70" s="6" t="s">
        <v>146</v>
      </c>
      <c r="E70" s="6">
        <v>3</v>
      </c>
      <c r="F70" s="6" t="str">
        <f t="shared" si="4"/>
        <v>Janet Leverling</v>
      </c>
      <c r="G70" s="6">
        <v>10495</v>
      </c>
      <c r="H70" s="9">
        <v>40934</v>
      </c>
      <c r="I70" s="9">
        <v>40962</v>
      </c>
      <c r="J70" s="9">
        <v>40952</v>
      </c>
      <c r="K70" s="7">
        <v>2</v>
      </c>
      <c r="L70" s="9" t="str">
        <f t="shared" si="5"/>
        <v>Condiments</v>
      </c>
      <c r="M70" s="6">
        <v>77</v>
      </c>
      <c r="N70" s="6" t="str">
        <f t="shared" si="6"/>
        <v>Original Frankfurter grüne Soße</v>
      </c>
      <c r="O70" s="13">
        <v>76</v>
      </c>
      <c r="P70" s="6">
        <v>16</v>
      </c>
      <c r="Q70" s="13">
        <f t="shared" si="7"/>
        <v>1216</v>
      </c>
      <c r="R70" s="14">
        <v>0.17</v>
      </c>
      <c r="S70" s="13">
        <v>690.56</v>
      </c>
      <c r="T70" s="13">
        <v>14.501759999999999</v>
      </c>
      <c r="U70" s="13"/>
      <c r="V70" s="9"/>
      <c r="W70" s="9"/>
    </row>
    <row r="71" spans="1:23" x14ac:dyDescent="0.25">
      <c r="A71" s="6" t="s">
        <v>155</v>
      </c>
      <c r="B71" s="6" t="s">
        <v>156</v>
      </c>
      <c r="C71" s="6" t="s">
        <v>132</v>
      </c>
      <c r="D71" s="6" t="s">
        <v>123</v>
      </c>
      <c r="E71" s="6">
        <v>8</v>
      </c>
      <c r="F71" s="6" t="str">
        <f t="shared" si="4"/>
        <v>Hicham Esmal</v>
      </c>
      <c r="G71" s="6">
        <v>10496</v>
      </c>
      <c r="H71" s="9">
        <v>40935</v>
      </c>
      <c r="I71" s="9">
        <v>40963</v>
      </c>
      <c r="J71" s="9">
        <v>40948</v>
      </c>
      <c r="K71" s="7">
        <v>4</v>
      </c>
      <c r="L71" s="9" t="str">
        <f t="shared" si="5"/>
        <v>Produits laitiers</v>
      </c>
      <c r="M71" s="6">
        <v>31</v>
      </c>
      <c r="N71" s="6" t="str">
        <f t="shared" si="6"/>
        <v>Gorgonzola Telino</v>
      </c>
      <c r="O71" s="13">
        <v>76</v>
      </c>
      <c r="P71" s="6">
        <v>86</v>
      </c>
      <c r="Q71" s="13">
        <f t="shared" si="7"/>
        <v>6536</v>
      </c>
      <c r="R71" s="14">
        <v>0.13</v>
      </c>
      <c r="S71" s="13">
        <v>3741</v>
      </c>
      <c r="T71" s="13">
        <v>74.819999999999993</v>
      </c>
      <c r="U71" s="13"/>
      <c r="V71" s="9"/>
      <c r="W71" s="9"/>
    </row>
    <row r="72" spans="1:23" x14ac:dyDescent="0.25">
      <c r="A72" s="6" t="s">
        <v>157</v>
      </c>
      <c r="B72" s="6" t="s">
        <v>158</v>
      </c>
      <c r="C72" s="6" t="s">
        <v>159</v>
      </c>
      <c r="D72" s="6" t="s">
        <v>136</v>
      </c>
      <c r="E72" s="6">
        <v>8</v>
      </c>
      <c r="F72" s="6" t="str">
        <f t="shared" si="4"/>
        <v>Hicham Esmal</v>
      </c>
      <c r="G72" s="6">
        <v>10497</v>
      </c>
      <c r="H72" s="9">
        <v>40935</v>
      </c>
      <c r="I72" s="9">
        <v>40963</v>
      </c>
      <c r="J72" s="9">
        <v>40948</v>
      </c>
      <c r="K72" s="7">
        <v>5</v>
      </c>
      <c r="L72" s="9" t="str">
        <f t="shared" si="5"/>
        <v>Pâtes et céréales</v>
      </c>
      <c r="M72" s="6">
        <v>56</v>
      </c>
      <c r="N72" s="6" t="str">
        <f t="shared" si="6"/>
        <v>Gnocchi di nonna Alice</v>
      </c>
      <c r="O72" s="13">
        <v>76</v>
      </c>
      <c r="P72" s="6">
        <v>87</v>
      </c>
      <c r="Q72" s="13">
        <f t="shared" si="7"/>
        <v>6612</v>
      </c>
      <c r="R72" s="14">
        <v>-0.03</v>
      </c>
      <c r="S72" s="13">
        <v>13620.720000000001</v>
      </c>
      <c r="T72" s="13">
        <v>40.862160000000003</v>
      </c>
      <c r="U72" s="13"/>
      <c r="V72" s="9"/>
      <c r="W72" s="9"/>
    </row>
    <row r="73" spans="1:23" x14ac:dyDescent="0.25">
      <c r="A73" s="6" t="s">
        <v>157</v>
      </c>
      <c r="B73" s="6" t="s">
        <v>158</v>
      </c>
      <c r="C73" s="6" t="s">
        <v>159</v>
      </c>
      <c r="D73" s="6" t="s">
        <v>136</v>
      </c>
      <c r="E73" s="6">
        <v>8</v>
      </c>
      <c r="F73" s="6" t="str">
        <f t="shared" si="4"/>
        <v>Hicham Esmal</v>
      </c>
      <c r="G73" s="6">
        <v>10497</v>
      </c>
      <c r="H73" s="9">
        <v>40935</v>
      </c>
      <c r="I73" s="9">
        <v>40963</v>
      </c>
      <c r="J73" s="9">
        <v>40948</v>
      </c>
      <c r="K73" s="7">
        <v>4</v>
      </c>
      <c r="L73" s="9" t="str">
        <f t="shared" si="5"/>
        <v>Produits laitiers</v>
      </c>
      <c r="M73" s="6">
        <v>72</v>
      </c>
      <c r="N73" s="6" t="str">
        <f t="shared" si="6"/>
        <v>Mozzarella di Giovanni</v>
      </c>
      <c r="O73" s="13">
        <v>76</v>
      </c>
      <c r="P73" s="6">
        <v>13</v>
      </c>
      <c r="Q73" s="13">
        <f t="shared" si="7"/>
        <v>988</v>
      </c>
      <c r="R73" s="14">
        <v>0.05</v>
      </c>
      <c r="S73" s="13">
        <v>1716.6499999999999</v>
      </c>
      <c r="T73" s="13">
        <v>44.632899999999992</v>
      </c>
      <c r="U73" s="13"/>
      <c r="V73" s="9"/>
      <c r="W73" s="9"/>
    </row>
    <row r="74" spans="1:23" x14ac:dyDescent="0.25">
      <c r="A74" s="6" t="s">
        <v>157</v>
      </c>
      <c r="B74" s="6" t="s">
        <v>158</v>
      </c>
      <c r="C74" s="6" t="s">
        <v>159</v>
      </c>
      <c r="D74" s="6" t="s">
        <v>136</v>
      </c>
      <c r="E74" s="6">
        <v>8</v>
      </c>
      <c r="F74" s="6" t="str">
        <f t="shared" si="4"/>
        <v>Hicham Esmal</v>
      </c>
      <c r="G74" s="6">
        <v>10497</v>
      </c>
      <c r="H74" s="9">
        <v>40935</v>
      </c>
      <c r="I74" s="9">
        <v>40963</v>
      </c>
      <c r="J74" s="9">
        <v>40948</v>
      </c>
      <c r="K74" s="7">
        <v>2</v>
      </c>
      <c r="L74" s="9" t="str">
        <f t="shared" si="5"/>
        <v>Condiments</v>
      </c>
      <c r="M74" s="6">
        <v>77</v>
      </c>
      <c r="N74" s="6" t="str">
        <f t="shared" si="6"/>
        <v>Original Frankfurter grüne Soße</v>
      </c>
      <c r="O74" s="13">
        <v>76</v>
      </c>
      <c r="P74" s="6">
        <v>88</v>
      </c>
      <c r="Q74" s="13">
        <f t="shared" si="7"/>
        <v>6688</v>
      </c>
      <c r="R74" s="14">
        <v>0.18</v>
      </c>
      <c r="S74" s="13">
        <v>3752.32</v>
      </c>
      <c r="T74" s="13">
        <v>56.284800000000004</v>
      </c>
      <c r="U74" s="13"/>
      <c r="V74" s="9"/>
      <c r="W74" s="9"/>
    </row>
    <row r="75" spans="1:23" x14ac:dyDescent="0.25">
      <c r="A75" s="6" t="s">
        <v>103</v>
      </c>
      <c r="B75" s="6" t="s">
        <v>104</v>
      </c>
      <c r="C75" s="6" t="s">
        <v>105</v>
      </c>
      <c r="D75" s="6" t="s">
        <v>106</v>
      </c>
      <c r="E75" s="6">
        <v>4</v>
      </c>
      <c r="F75" s="6" t="str">
        <f t="shared" si="4"/>
        <v>Laura Callahan</v>
      </c>
      <c r="G75" s="6">
        <v>10498</v>
      </c>
      <c r="H75" s="9">
        <v>40938</v>
      </c>
      <c r="I75" s="9">
        <v>40966</v>
      </c>
      <c r="J75" s="9">
        <v>40952</v>
      </c>
      <c r="K75" s="7">
        <v>1</v>
      </c>
      <c r="L75" s="9" t="str">
        <f t="shared" si="5"/>
        <v>Boissons</v>
      </c>
      <c r="M75" s="6">
        <v>24</v>
      </c>
      <c r="N75" s="6" t="str">
        <f t="shared" si="6"/>
        <v>Guaraná Fantástica</v>
      </c>
      <c r="O75" s="13">
        <v>76</v>
      </c>
      <c r="P75" s="6">
        <v>46</v>
      </c>
      <c r="Q75" s="13">
        <f t="shared" si="7"/>
        <v>3496</v>
      </c>
      <c r="R75" s="14">
        <v>0.08</v>
      </c>
      <c r="S75" s="13">
        <v>952.2</v>
      </c>
      <c r="T75" s="13">
        <v>1.9044000000000001</v>
      </c>
      <c r="U75" s="13"/>
      <c r="V75" s="9"/>
      <c r="W75" s="9"/>
    </row>
    <row r="76" spans="1:23" x14ac:dyDescent="0.25">
      <c r="A76" s="6" t="s">
        <v>103</v>
      </c>
      <c r="B76" s="6" t="s">
        <v>104</v>
      </c>
      <c r="C76" s="6" t="s">
        <v>105</v>
      </c>
      <c r="D76" s="6" t="s">
        <v>106</v>
      </c>
      <c r="E76" s="6">
        <v>4</v>
      </c>
      <c r="F76" s="6" t="str">
        <f t="shared" si="4"/>
        <v>Laura Callahan</v>
      </c>
      <c r="G76" s="6">
        <v>10498</v>
      </c>
      <c r="H76" s="9">
        <v>40938</v>
      </c>
      <c r="I76" s="9">
        <v>40966</v>
      </c>
      <c r="J76" s="9">
        <v>40952</v>
      </c>
      <c r="K76" s="7">
        <v>8</v>
      </c>
      <c r="L76" s="9" t="str">
        <f t="shared" si="5"/>
        <v>Poissons et fruits de mer</v>
      </c>
      <c r="M76" s="6">
        <v>40</v>
      </c>
      <c r="N76" s="6" t="str">
        <f t="shared" si="6"/>
        <v>Boston Crab Meat</v>
      </c>
      <c r="O76" s="13">
        <v>76</v>
      </c>
      <c r="P76" s="6">
        <v>56</v>
      </c>
      <c r="Q76" s="13">
        <f t="shared" si="7"/>
        <v>4256</v>
      </c>
      <c r="R76" s="14">
        <v>0.19</v>
      </c>
      <c r="S76" s="13">
        <v>4173.12</v>
      </c>
      <c r="T76" s="13">
        <v>75.116160000000008</v>
      </c>
      <c r="U76" s="13"/>
      <c r="V76" s="9"/>
      <c r="W76" s="9"/>
    </row>
    <row r="77" spans="1:23" x14ac:dyDescent="0.25">
      <c r="A77" s="6" t="s">
        <v>103</v>
      </c>
      <c r="B77" s="6" t="s">
        <v>104</v>
      </c>
      <c r="C77" s="6" t="s">
        <v>105</v>
      </c>
      <c r="D77" s="6" t="s">
        <v>106</v>
      </c>
      <c r="E77" s="6">
        <v>4</v>
      </c>
      <c r="F77" s="6" t="str">
        <f t="shared" si="4"/>
        <v>Laura Callahan</v>
      </c>
      <c r="G77" s="6">
        <v>10498</v>
      </c>
      <c r="H77" s="9">
        <v>40938</v>
      </c>
      <c r="I77" s="9">
        <v>40966</v>
      </c>
      <c r="J77" s="9">
        <v>40952</v>
      </c>
      <c r="K77" s="7">
        <v>5</v>
      </c>
      <c r="L77" s="9" t="str">
        <f t="shared" si="5"/>
        <v>Pâtes et céréales</v>
      </c>
      <c r="M77" s="6">
        <v>42</v>
      </c>
      <c r="N77" s="6" t="str">
        <f t="shared" si="6"/>
        <v>Singaporean Hokkien Fried Mee</v>
      </c>
      <c r="O77" s="13">
        <v>76</v>
      </c>
      <c r="P77" s="6">
        <v>96</v>
      </c>
      <c r="Q77" s="13">
        <f t="shared" si="7"/>
        <v>7296</v>
      </c>
      <c r="R77" s="14">
        <v>0.2</v>
      </c>
      <c r="S77" s="13">
        <v>5376</v>
      </c>
      <c r="T77" s="13">
        <v>134.4</v>
      </c>
      <c r="U77" s="13"/>
      <c r="V77" s="9"/>
      <c r="W77" s="9"/>
    </row>
    <row r="78" spans="1:23" x14ac:dyDescent="0.25">
      <c r="A78" s="6" t="s">
        <v>160</v>
      </c>
      <c r="B78" s="6" t="s">
        <v>161</v>
      </c>
      <c r="C78" s="6" t="s">
        <v>162</v>
      </c>
      <c r="D78" s="6" t="s">
        <v>106</v>
      </c>
      <c r="E78" s="6">
        <v>5</v>
      </c>
      <c r="F78" s="6" t="str">
        <f t="shared" si="4"/>
        <v>Mohamed Ben Arfa</v>
      </c>
      <c r="G78" s="6">
        <v>10499</v>
      </c>
      <c r="H78" s="9">
        <v>40939</v>
      </c>
      <c r="I78" s="9">
        <v>40967</v>
      </c>
      <c r="J78" s="9">
        <v>40957</v>
      </c>
      <c r="K78" s="7">
        <v>7</v>
      </c>
      <c r="L78" s="9" t="str">
        <f t="shared" si="5"/>
        <v>Produits secs</v>
      </c>
      <c r="M78" s="6">
        <v>28</v>
      </c>
      <c r="N78" s="6" t="str">
        <f t="shared" si="6"/>
        <v>Rössle Sauerkraut</v>
      </c>
      <c r="O78" s="13">
        <v>76</v>
      </c>
      <c r="P78" s="6">
        <v>9</v>
      </c>
      <c r="Q78" s="13">
        <f t="shared" si="7"/>
        <v>684</v>
      </c>
      <c r="R78" s="14">
        <v>0.15</v>
      </c>
      <c r="S78" s="13">
        <v>1744.2</v>
      </c>
      <c r="T78" s="13">
        <v>5.2326000000000006</v>
      </c>
      <c r="U78" s="13"/>
      <c r="V78" s="9"/>
      <c r="W78" s="9"/>
    </row>
    <row r="79" spans="1:23" x14ac:dyDescent="0.25">
      <c r="A79" s="6" t="s">
        <v>160</v>
      </c>
      <c r="B79" s="6" t="s">
        <v>161</v>
      </c>
      <c r="C79" s="6" t="s">
        <v>162</v>
      </c>
      <c r="D79" s="6" t="s">
        <v>106</v>
      </c>
      <c r="E79" s="6">
        <v>5</v>
      </c>
      <c r="F79" s="6" t="str">
        <f t="shared" si="4"/>
        <v>Mohamed Ben Arfa</v>
      </c>
      <c r="G79" s="6">
        <v>10499</v>
      </c>
      <c r="H79" s="9">
        <v>40939</v>
      </c>
      <c r="I79" s="9">
        <v>40967</v>
      </c>
      <c r="J79" s="9">
        <v>40957</v>
      </c>
      <c r="K79" s="7">
        <v>3</v>
      </c>
      <c r="L79" s="9" t="str">
        <f t="shared" si="5"/>
        <v>Desserts</v>
      </c>
      <c r="M79" s="6">
        <v>49</v>
      </c>
      <c r="N79" s="6" t="str">
        <f t="shared" si="6"/>
        <v>Maxilaku</v>
      </c>
      <c r="O79" s="13">
        <v>76</v>
      </c>
      <c r="P79" s="6">
        <v>55</v>
      </c>
      <c r="Q79" s="13">
        <f t="shared" si="7"/>
        <v>4180</v>
      </c>
      <c r="R79" s="14">
        <v>0.17</v>
      </c>
      <c r="S79" s="13">
        <v>4565</v>
      </c>
      <c r="T79" s="13">
        <v>95.864999999999995</v>
      </c>
      <c r="U79" s="13"/>
      <c r="V79" s="9"/>
      <c r="W79" s="9"/>
    </row>
    <row r="80" spans="1:23" x14ac:dyDescent="0.25">
      <c r="A80" s="6" t="s">
        <v>147</v>
      </c>
      <c r="B80" s="6" t="s">
        <v>148</v>
      </c>
      <c r="C80" s="6" t="s">
        <v>149</v>
      </c>
      <c r="D80" s="6" t="s">
        <v>85</v>
      </c>
      <c r="E80" s="6">
        <v>6</v>
      </c>
      <c r="F80" s="6" t="str">
        <f t="shared" si="4"/>
        <v>Ernst Junge</v>
      </c>
      <c r="G80" s="6">
        <v>10500</v>
      </c>
      <c r="H80" s="9">
        <v>40940</v>
      </c>
      <c r="I80" s="9">
        <v>40969</v>
      </c>
      <c r="J80" s="9">
        <v>40958</v>
      </c>
      <c r="K80" s="7">
        <v>2</v>
      </c>
      <c r="L80" s="9" t="str">
        <f t="shared" si="5"/>
        <v>Condiments</v>
      </c>
      <c r="M80" s="6">
        <v>15</v>
      </c>
      <c r="N80" s="6" t="str">
        <f t="shared" si="6"/>
        <v>Genen Shouyu</v>
      </c>
      <c r="O80" s="13">
        <v>76</v>
      </c>
      <c r="P80" s="6">
        <v>60</v>
      </c>
      <c r="Q80" s="13">
        <f t="shared" si="7"/>
        <v>4560</v>
      </c>
      <c r="R80" s="14">
        <v>0.06</v>
      </c>
      <c r="S80" s="13">
        <v>4371</v>
      </c>
      <c r="T80" s="13">
        <v>113.646</v>
      </c>
      <c r="U80" s="13"/>
      <c r="V80" s="9"/>
      <c r="W80" s="9"/>
    </row>
    <row r="81" spans="1:23" x14ac:dyDescent="0.25">
      <c r="A81" s="6" t="s">
        <v>147</v>
      </c>
      <c r="B81" s="6" t="s">
        <v>148</v>
      </c>
      <c r="C81" s="6" t="s">
        <v>149</v>
      </c>
      <c r="D81" s="6" t="s">
        <v>85</v>
      </c>
      <c r="E81" s="6">
        <v>6</v>
      </c>
      <c r="F81" s="6" t="str">
        <f t="shared" si="4"/>
        <v>Ernst Junge</v>
      </c>
      <c r="G81" s="6">
        <v>10500</v>
      </c>
      <c r="H81" s="9">
        <v>40940</v>
      </c>
      <c r="I81" s="9">
        <v>40969</v>
      </c>
      <c r="J81" s="9">
        <v>40958</v>
      </c>
      <c r="K81" s="7">
        <v>7</v>
      </c>
      <c r="L81" s="9" t="str">
        <f t="shared" si="5"/>
        <v>Produits secs</v>
      </c>
      <c r="M81" s="6">
        <v>28</v>
      </c>
      <c r="N81" s="6" t="str">
        <f t="shared" si="6"/>
        <v>Rössle Sauerkraut</v>
      </c>
      <c r="O81" s="13">
        <v>76</v>
      </c>
      <c r="P81" s="6">
        <v>4</v>
      </c>
      <c r="Q81" s="13">
        <f t="shared" si="7"/>
        <v>304</v>
      </c>
      <c r="R81" s="14">
        <v>-0.02</v>
      </c>
      <c r="S81" s="13">
        <v>930.24</v>
      </c>
      <c r="T81" s="13">
        <v>16.744319999999998</v>
      </c>
      <c r="U81" s="13"/>
      <c r="V81" s="9"/>
      <c r="W81" s="9"/>
    </row>
    <row r="82" spans="1:23" x14ac:dyDescent="0.25">
      <c r="A82" s="6" t="s">
        <v>163</v>
      </c>
      <c r="B82" s="6" t="s">
        <v>164</v>
      </c>
      <c r="C82" s="6" t="s">
        <v>165</v>
      </c>
      <c r="D82" s="6" t="s">
        <v>136</v>
      </c>
      <c r="E82" s="6">
        <v>2</v>
      </c>
      <c r="F82" s="6" t="str">
        <f t="shared" si="4"/>
        <v>Anne Dodsworth</v>
      </c>
      <c r="G82" s="6">
        <v>10501</v>
      </c>
      <c r="H82" s="9">
        <v>40940</v>
      </c>
      <c r="I82" s="9">
        <v>40969</v>
      </c>
      <c r="J82" s="9">
        <v>40957</v>
      </c>
      <c r="K82" s="7">
        <v>6</v>
      </c>
      <c r="L82" s="9" t="str">
        <f t="shared" si="5"/>
        <v>Viandes</v>
      </c>
      <c r="M82" s="6">
        <v>54</v>
      </c>
      <c r="N82" s="6" t="str">
        <f t="shared" si="6"/>
        <v>Tourtière</v>
      </c>
      <c r="O82" s="13">
        <v>76</v>
      </c>
      <c r="P82" s="6">
        <v>60</v>
      </c>
      <c r="Q82" s="13">
        <f t="shared" si="7"/>
        <v>4560</v>
      </c>
      <c r="R82" s="14">
        <v>0</v>
      </c>
      <c r="S82" s="13">
        <v>2235</v>
      </c>
      <c r="T82" s="13">
        <v>37.994999999999997</v>
      </c>
      <c r="U82" s="13"/>
      <c r="V82" s="9"/>
      <c r="W82" s="9"/>
    </row>
    <row r="83" spans="1:23" x14ac:dyDescent="0.25">
      <c r="A83" s="6" t="s">
        <v>95</v>
      </c>
      <c r="B83" s="6" t="s">
        <v>96</v>
      </c>
      <c r="C83" s="6" t="s">
        <v>97</v>
      </c>
      <c r="D83" s="6" t="s">
        <v>98</v>
      </c>
      <c r="E83" s="6">
        <v>1</v>
      </c>
      <c r="F83" s="6" t="str">
        <f t="shared" si="4"/>
        <v>Francis Rivière</v>
      </c>
      <c r="G83" s="6">
        <v>10502</v>
      </c>
      <c r="H83" s="9">
        <v>40941</v>
      </c>
      <c r="I83" s="9">
        <v>40970</v>
      </c>
      <c r="J83" s="9">
        <v>40971</v>
      </c>
      <c r="K83" s="7">
        <v>8</v>
      </c>
      <c r="L83" s="9" t="str">
        <f t="shared" si="5"/>
        <v>Poissons et fruits de mer</v>
      </c>
      <c r="M83" s="6">
        <v>45</v>
      </c>
      <c r="N83" s="6" t="str">
        <f t="shared" si="6"/>
        <v>Røgede sild</v>
      </c>
      <c r="O83" s="13">
        <v>76</v>
      </c>
      <c r="P83" s="6">
        <v>20</v>
      </c>
      <c r="Q83" s="13">
        <f t="shared" si="7"/>
        <v>1520</v>
      </c>
      <c r="R83" s="14">
        <v>7.0000000000000007E-2</v>
      </c>
      <c r="S83" s="13">
        <v>883.49999999999989</v>
      </c>
      <c r="T83" s="13">
        <v>2.6504999999999996</v>
      </c>
      <c r="U83" s="13"/>
      <c r="V83" s="9"/>
      <c r="W83" s="9"/>
    </row>
    <row r="84" spans="1:23" x14ac:dyDescent="0.25">
      <c r="A84" s="6" t="s">
        <v>95</v>
      </c>
      <c r="B84" s="6" t="s">
        <v>96</v>
      </c>
      <c r="C84" s="6" t="s">
        <v>97</v>
      </c>
      <c r="D84" s="6" t="s">
        <v>98</v>
      </c>
      <c r="E84" s="6">
        <v>1</v>
      </c>
      <c r="F84" s="6" t="str">
        <f t="shared" si="4"/>
        <v>Francis Rivière</v>
      </c>
      <c r="G84" s="6">
        <v>10502</v>
      </c>
      <c r="H84" s="9">
        <v>40941</v>
      </c>
      <c r="I84" s="9">
        <v>40970</v>
      </c>
      <c r="J84" s="9">
        <v>40971</v>
      </c>
      <c r="K84" s="7">
        <v>6</v>
      </c>
      <c r="L84" s="9" t="str">
        <f t="shared" si="5"/>
        <v>Viandes</v>
      </c>
      <c r="M84" s="6">
        <v>53</v>
      </c>
      <c r="N84" s="6" t="str">
        <f t="shared" si="6"/>
        <v>Perth Pasties</v>
      </c>
      <c r="O84" s="13">
        <v>76</v>
      </c>
      <c r="P84" s="6">
        <v>74</v>
      </c>
      <c r="Q84" s="13">
        <f t="shared" si="7"/>
        <v>5624</v>
      </c>
      <c r="R84" s="14">
        <v>0.05</v>
      </c>
      <c r="S84" s="13">
        <v>11529.199999999999</v>
      </c>
      <c r="T84" s="13">
        <v>345.87599999999992</v>
      </c>
      <c r="U84" s="13"/>
      <c r="V84" s="9"/>
      <c r="W84" s="9"/>
    </row>
    <row r="85" spans="1:23" x14ac:dyDescent="0.25">
      <c r="A85" s="6" t="s">
        <v>95</v>
      </c>
      <c r="B85" s="6" t="s">
        <v>96</v>
      </c>
      <c r="C85" s="6" t="s">
        <v>97</v>
      </c>
      <c r="D85" s="6" t="s">
        <v>98</v>
      </c>
      <c r="E85" s="6">
        <v>1</v>
      </c>
      <c r="F85" s="6" t="str">
        <f t="shared" si="4"/>
        <v>Francis Rivière</v>
      </c>
      <c r="G85" s="6">
        <v>10502</v>
      </c>
      <c r="H85" s="9">
        <v>40941</v>
      </c>
      <c r="I85" s="9">
        <v>40970</v>
      </c>
      <c r="J85" s="9">
        <v>40971</v>
      </c>
      <c r="K85" s="7">
        <v>1</v>
      </c>
      <c r="L85" s="9" t="str">
        <f t="shared" si="5"/>
        <v>Boissons</v>
      </c>
      <c r="M85" s="6">
        <v>67</v>
      </c>
      <c r="N85" s="6" t="str">
        <f t="shared" si="6"/>
        <v>Laughing Lumberjack Lager</v>
      </c>
      <c r="O85" s="13">
        <v>76</v>
      </c>
      <c r="P85" s="6">
        <v>77</v>
      </c>
      <c r="Q85" s="13">
        <f t="shared" si="7"/>
        <v>5852</v>
      </c>
      <c r="R85" s="14">
        <v>0.14000000000000001</v>
      </c>
      <c r="S85" s="13">
        <v>4635.3999999999996</v>
      </c>
      <c r="T85" s="13">
        <v>78.801799999999986</v>
      </c>
      <c r="U85" s="13"/>
      <c r="V85" s="9"/>
      <c r="W85" s="9"/>
    </row>
    <row r="86" spans="1:23" x14ac:dyDescent="0.25">
      <c r="A86" s="6" t="s">
        <v>166</v>
      </c>
      <c r="B86" s="6" t="s">
        <v>167</v>
      </c>
      <c r="C86" s="6" t="s">
        <v>168</v>
      </c>
      <c r="D86" s="6" t="s">
        <v>169</v>
      </c>
      <c r="E86" s="6">
        <v>6</v>
      </c>
      <c r="F86" s="6" t="str">
        <f t="shared" si="4"/>
        <v>Ernst Junge</v>
      </c>
      <c r="G86" s="6">
        <v>10503</v>
      </c>
      <c r="H86" s="9">
        <v>40942</v>
      </c>
      <c r="I86" s="9">
        <v>40971</v>
      </c>
      <c r="J86" s="9">
        <v>40957</v>
      </c>
      <c r="K86" s="7">
        <v>7</v>
      </c>
      <c r="L86" s="9" t="str">
        <f t="shared" si="5"/>
        <v>Produits secs</v>
      </c>
      <c r="M86" s="6">
        <v>14</v>
      </c>
      <c r="N86" s="6" t="str">
        <f t="shared" si="6"/>
        <v>Tofu</v>
      </c>
      <c r="O86" s="13">
        <v>76</v>
      </c>
      <c r="P86" s="6">
        <v>14</v>
      </c>
      <c r="Q86" s="13">
        <f t="shared" si="7"/>
        <v>1064</v>
      </c>
      <c r="R86" s="14">
        <v>0.04</v>
      </c>
      <c r="S86" s="13">
        <v>1562.3999999999999</v>
      </c>
      <c r="T86" s="13">
        <v>4.6871999999999998</v>
      </c>
      <c r="U86" s="13"/>
      <c r="V86" s="9"/>
      <c r="W86" s="9"/>
    </row>
    <row r="87" spans="1:23" x14ac:dyDescent="0.25">
      <c r="A87" s="6" t="s">
        <v>166</v>
      </c>
      <c r="B87" s="6" t="s">
        <v>167</v>
      </c>
      <c r="C87" s="6" t="s">
        <v>168</v>
      </c>
      <c r="D87" s="6" t="s">
        <v>169</v>
      </c>
      <c r="E87" s="6">
        <v>6</v>
      </c>
      <c r="F87" s="6" t="str">
        <f t="shared" si="4"/>
        <v>Ernst Junge</v>
      </c>
      <c r="G87" s="6">
        <v>10503</v>
      </c>
      <c r="H87" s="9">
        <v>40942</v>
      </c>
      <c r="I87" s="9">
        <v>40971</v>
      </c>
      <c r="J87" s="9">
        <v>40957</v>
      </c>
      <c r="K87" s="7">
        <v>2</v>
      </c>
      <c r="L87" s="9" t="str">
        <f t="shared" si="5"/>
        <v>Condiments</v>
      </c>
      <c r="M87" s="6">
        <v>65</v>
      </c>
      <c r="N87" s="6" t="str">
        <f t="shared" si="6"/>
        <v>Louisiana Fiery Hot Pepper Sauce</v>
      </c>
      <c r="O87" s="13">
        <v>76</v>
      </c>
      <c r="P87" s="6">
        <v>34</v>
      </c>
      <c r="Q87" s="13">
        <f t="shared" si="7"/>
        <v>2584</v>
      </c>
      <c r="R87" s="14">
        <v>0.05</v>
      </c>
      <c r="S87" s="13">
        <v>3399.5749999999998</v>
      </c>
      <c r="T87" s="13">
        <v>115.58554999999998</v>
      </c>
      <c r="U87" s="13"/>
      <c r="V87" s="9"/>
      <c r="W87" s="9"/>
    </row>
    <row r="88" spans="1:23" x14ac:dyDescent="0.25">
      <c r="A88" s="6" t="s">
        <v>78</v>
      </c>
      <c r="B88" s="6" t="s">
        <v>79</v>
      </c>
      <c r="C88" s="6" t="s">
        <v>80</v>
      </c>
      <c r="D88" s="6" t="s">
        <v>81</v>
      </c>
      <c r="E88" s="6">
        <v>5</v>
      </c>
      <c r="F88" s="6" t="str">
        <f t="shared" si="4"/>
        <v>Mohamed Ben Arfa</v>
      </c>
      <c r="G88" s="6">
        <v>10504</v>
      </c>
      <c r="H88" s="9">
        <v>40942</v>
      </c>
      <c r="I88" s="9">
        <v>40971</v>
      </c>
      <c r="J88" s="9">
        <v>40959</v>
      </c>
      <c r="K88" s="7">
        <v>1</v>
      </c>
      <c r="L88" s="9" t="str">
        <f t="shared" si="5"/>
        <v>Boissons</v>
      </c>
      <c r="M88" s="6">
        <v>2</v>
      </c>
      <c r="N88" s="6" t="str">
        <f t="shared" si="6"/>
        <v>Chang</v>
      </c>
      <c r="O88" s="13">
        <v>76</v>
      </c>
      <c r="P88" s="6">
        <v>73</v>
      </c>
      <c r="Q88" s="13">
        <f t="shared" si="7"/>
        <v>5548</v>
      </c>
      <c r="R88" s="14">
        <v>0.18</v>
      </c>
      <c r="S88" s="13">
        <v>5686.7000000000007</v>
      </c>
      <c r="T88" s="13">
        <v>85.300500000000014</v>
      </c>
      <c r="U88" s="13"/>
      <c r="V88" s="9"/>
      <c r="W88" s="9"/>
    </row>
    <row r="89" spans="1:23" x14ac:dyDescent="0.25">
      <c r="A89" s="6" t="s">
        <v>78</v>
      </c>
      <c r="B89" s="6" t="s">
        <v>79</v>
      </c>
      <c r="C89" s="6" t="s">
        <v>80</v>
      </c>
      <c r="D89" s="6" t="s">
        <v>81</v>
      </c>
      <c r="E89" s="6">
        <v>5</v>
      </c>
      <c r="F89" s="6" t="str">
        <f t="shared" si="4"/>
        <v>Mohamed Ben Arfa</v>
      </c>
      <c r="G89" s="6">
        <v>10504</v>
      </c>
      <c r="H89" s="9">
        <v>40942</v>
      </c>
      <c r="I89" s="9">
        <v>40971</v>
      </c>
      <c r="J89" s="9">
        <v>40959</v>
      </c>
      <c r="K89" s="7">
        <v>3</v>
      </c>
      <c r="L89" s="9" t="str">
        <f t="shared" si="5"/>
        <v>Desserts</v>
      </c>
      <c r="M89" s="6">
        <v>21</v>
      </c>
      <c r="N89" s="6" t="str">
        <f t="shared" si="6"/>
        <v>Sir Rodney's Scones</v>
      </c>
      <c r="O89" s="13">
        <v>76</v>
      </c>
      <c r="P89" s="6">
        <v>71</v>
      </c>
      <c r="Q89" s="13">
        <f t="shared" si="7"/>
        <v>5396</v>
      </c>
      <c r="R89" s="14">
        <v>0.13</v>
      </c>
      <c r="S89" s="13">
        <v>3088.5</v>
      </c>
      <c r="T89" s="13">
        <v>27.796500000000002</v>
      </c>
      <c r="U89" s="13"/>
      <c r="V89" s="9"/>
      <c r="W89" s="9"/>
    </row>
    <row r="90" spans="1:23" x14ac:dyDescent="0.25">
      <c r="A90" s="6" t="s">
        <v>78</v>
      </c>
      <c r="B90" s="6" t="s">
        <v>79</v>
      </c>
      <c r="C90" s="6" t="s">
        <v>80</v>
      </c>
      <c r="D90" s="6" t="s">
        <v>81</v>
      </c>
      <c r="E90" s="6">
        <v>5</v>
      </c>
      <c r="F90" s="6" t="str">
        <f t="shared" si="4"/>
        <v>Mohamed Ben Arfa</v>
      </c>
      <c r="G90" s="6">
        <v>10504</v>
      </c>
      <c r="H90" s="9">
        <v>40942</v>
      </c>
      <c r="I90" s="9">
        <v>40971</v>
      </c>
      <c r="J90" s="9">
        <v>40959</v>
      </c>
      <c r="K90" s="7">
        <v>6</v>
      </c>
      <c r="L90" s="9" t="str">
        <f t="shared" si="5"/>
        <v>Viandes</v>
      </c>
      <c r="M90" s="6">
        <v>53</v>
      </c>
      <c r="N90" s="6" t="str">
        <f t="shared" si="6"/>
        <v>Perth Pasties</v>
      </c>
      <c r="O90" s="13">
        <v>76</v>
      </c>
      <c r="P90" s="6">
        <v>70</v>
      </c>
      <c r="Q90" s="13">
        <f t="shared" si="7"/>
        <v>5320</v>
      </c>
      <c r="R90" s="14">
        <v>0.03</v>
      </c>
      <c r="S90" s="13">
        <v>11135.6</v>
      </c>
      <c r="T90" s="13">
        <v>189.30520000000001</v>
      </c>
      <c r="U90" s="13"/>
      <c r="V90" s="9"/>
      <c r="W90" s="9"/>
    </row>
    <row r="91" spans="1:23" x14ac:dyDescent="0.25">
      <c r="A91" s="6" t="s">
        <v>78</v>
      </c>
      <c r="B91" s="6" t="s">
        <v>79</v>
      </c>
      <c r="C91" s="6" t="s">
        <v>80</v>
      </c>
      <c r="D91" s="6" t="s">
        <v>81</v>
      </c>
      <c r="E91" s="6">
        <v>5</v>
      </c>
      <c r="F91" s="6" t="str">
        <f t="shared" si="4"/>
        <v>Mohamed Ben Arfa</v>
      </c>
      <c r="G91" s="6">
        <v>10504</v>
      </c>
      <c r="H91" s="9">
        <v>40942</v>
      </c>
      <c r="I91" s="9">
        <v>40971</v>
      </c>
      <c r="J91" s="9">
        <v>40959</v>
      </c>
      <c r="K91" s="7">
        <v>2</v>
      </c>
      <c r="L91" s="9" t="str">
        <f t="shared" si="5"/>
        <v>Condiments</v>
      </c>
      <c r="M91" s="6">
        <v>61</v>
      </c>
      <c r="N91" s="6" t="str">
        <f t="shared" si="6"/>
        <v>Sirop d'érable</v>
      </c>
      <c r="O91" s="13">
        <v>76</v>
      </c>
      <c r="P91" s="6">
        <v>98</v>
      </c>
      <c r="Q91" s="13">
        <f t="shared" si="7"/>
        <v>7448</v>
      </c>
      <c r="R91" s="14">
        <v>-0.02</v>
      </c>
      <c r="S91" s="13">
        <v>14244.300000000001</v>
      </c>
      <c r="T91" s="13">
        <v>0</v>
      </c>
      <c r="U91" s="13"/>
      <c r="V91" s="9"/>
      <c r="W91" s="9"/>
    </row>
    <row r="92" spans="1:23" x14ac:dyDescent="0.25">
      <c r="A92" s="6" t="s">
        <v>170</v>
      </c>
      <c r="B92" s="6" t="s">
        <v>171</v>
      </c>
      <c r="C92" s="6" t="s">
        <v>172</v>
      </c>
      <c r="D92" s="6" t="s">
        <v>146</v>
      </c>
      <c r="E92" s="6">
        <v>3</v>
      </c>
      <c r="F92" s="6" t="str">
        <f t="shared" si="4"/>
        <v>Janet Leverling</v>
      </c>
      <c r="G92" s="6">
        <v>10505</v>
      </c>
      <c r="H92" s="9">
        <v>40945</v>
      </c>
      <c r="I92" s="9">
        <v>40974</v>
      </c>
      <c r="J92" s="9">
        <v>40962</v>
      </c>
      <c r="K92" s="7">
        <v>3</v>
      </c>
      <c r="L92" s="9" t="str">
        <f t="shared" si="5"/>
        <v>Desserts</v>
      </c>
      <c r="M92" s="6">
        <v>62</v>
      </c>
      <c r="N92" s="6" t="str">
        <f t="shared" si="6"/>
        <v>Tarte au sucre</v>
      </c>
      <c r="O92" s="13">
        <v>76</v>
      </c>
      <c r="P92" s="6">
        <v>81</v>
      </c>
      <c r="Q92" s="13">
        <f t="shared" si="7"/>
        <v>6156</v>
      </c>
      <c r="R92" s="14">
        <v>0.08</v>
      </c>
      <c r="S92" s="13">
        <v>18369.18</v>
      </c>
      <c r="T92" s="13">
        <v>624.55211999999995</v>
      </c>
      <c r="U92" s="13"/>
      <c r="V92" s="9"/>
      <c r="W92" s="9"/>
    </row>
    <row r="93" spans="1:23" x14ac:dyDescent="0.25">
      <c r="A93" s="6" t="s">
        <v>173</v>
      </c>
      <c r="B93" s="6" t="s">
        <v>174</v>
      </c>
      <c r="C93" s="6" t="s">
        <v>135</v>
      </c>
      <c r="D93" s="6" t="s">
        <v>136</v>
      </c>
      <c r="E93" s="6">
        <v>2</v>
      </c>
      <c r="F93" s="6" t="str">
        <f t="shared" si="4"/>
        <v>Anne Dodsworth</v>
      </c>
      <c r="G93" s="6">
        <v>10506</v>
      </c>
      <c r="H93" s="9">
        <v>40946</v>
      </c>
      <c r="I93" s="9">
        <v>40975</v>
      </c>
      <c r="J93" s="9">
        <v>40974</v>
      </c>
      <c r="K93" s="7">
        <v>3</v>
      </c>
      <c r="L93" s="9" t="str">
        <f t="shared" si="5"/>
        <v>Desserts</v>
      </c>
      <c r="M93" s="6">
        <v>25</v>
      </c>
      <c r="N93" s="6" t="str">
        <f t="shared" si="6"/>
        <v>NuNuCa Nuß-Nougat-Creme</v>
      </c>
      <c r="O93" s="13">
        <v>76</v>
      </c>
      <c r="P93" s="6">
        <v>99</v>
      </c>
      <c r="Q93" s="13">
        <f t="shared" si="7"/>
        <v>7524</v>
      </c>
      <c r="R93" s="14">
        <v>0.14000000000000001</v>
      </c>
      <c r="S93" s="13">
        <v>5959.8</v>
      </c>
      <c r="T93" s="13">
        <v>166.87439999999998</v>
      </c>
      <c r="U93" s="13"/>
      <c r="V93" s="9"/>
      <c r="W93" s="9"/>
    </row>
    <row r="94" spans="1:23" x14ac:dyDescent="0.25">
      <c r="A94" s="6" t="s">
        <v>173</v>
      </c>
      <c r="B94" s="6" t="s">
        <v>174</v>
      </c>
      <c r="C94" s="6" t="s">
        <v>135</v>
      </c>
      <c r="D94" s="6" t="s">
        <v>136</v>
      </c>
      <c r="E94" s="6">
        <v>2</v>
      </c>
      <c r="F94" s="6" t="str">
        <f t="shared" si="4"/>
        <v>Anne Dodsworth</v>
      </c>
      <c r="G94" s="6">
        <v>10506</v>
      </c>
      <c r="H94" s="9">
        <v>40946</v>
      </c>
      <c r="I94" s="9">
        <v>40975</v>
      </c>
      <c r="J94" s="9">
        <v>40974</v>
      </c>
      <c r="K94" s="7">
        <v>1</v>
      </c>
      <c r="L94" s="9" t="str">
        <f t="shared" si="5"/>
        <v>Boissons</v>
      </c>
      <c r="M94" s="6">
        <v>70</v>
      </c>
      <c r="N94" s="6" t="str">
        <f t="shared" si="6"/>
        <v>Outback Lager</v>
      </c>
      <c r="O94" s="13">
        <v>76</v>
      </c>
      <c r="P94" s="6">
        <v>22</v>
      </c>
      <c r="Q94" s="13">
        <f t="shared" si="7"/>
        <v>1672</v>
      </c>
      <c r="R94" s="14">
        <v>-0.03</v>
      </c>
      <c r="S94" s="13">
        <v>1699.5</v>
      </c>
      <c r="T94" s="13">
        <v>56.083500000000001</v>
      </c>
      <c r="U94" s="13"/>
      <c r="V94" s="9"/>
      <c r="W94" s="9"/>
    </row>
    <row r="95" spans="1:23" x14ac:dyDescent="0.25">
      <c r="A95" s="6" t="s">
        <v>175</v>
      </c>
      <c r="B95" s="6" t="s">
        <v>176</v>
      </c>
      <c r="C95" s="6" t="s">
        <v>97</v>
      </c>
      <c r="D95" s="6" t="s">
        <v>98</v>
      </c>
      <c r="E95" s="6">
        <v>8</v>
      </c>
      <c r="F95" s="6" t="str">
        <f t="shared" si="4"/>
        <v>Hicham Esmal</v>
      </c>
      <c r="G95" s="6">
        <v>10507</v>
      </c>
      <c r="H95" s="9">
        <v>40946</v>
      </c>
      <c r="I95" s="9">
        <v>40975</v>
      </c>
      <c r="J95" s="9">
        <v>40963</v>
      </c>
      <c r="K95" s="7">
        <v>1</v>
      </c>
      <c r="L95" s="9" t="str">
        <f t="shared" si="5"/>
        <v>Boissons</v>
      </c>
      <c r="M95" s="6">
        <v>43</v>
      </c>
      <c r="N95" s="6" t="str">
        <f t="shared" si="6"/>
        <v>Ipoh Coffee</v>
      </c>
      <c r="O95" s="13">
        <v>76</v>
      </c>
      <c r="P95" s="6">
        <v>29</v>
      </c>
      <c r="Q95" s="13">
        <f t="shared" si="7"/>
        <v>2204</v>
      </c>
      <c r="R95" s="14">
        <v>7.0000000000000007E-2</v>
      </c>
      <c r="S95" s="13">
        <v>6203.0999999999995</v>
      </c>
      <c r="T95" s="13">
        <v>99.249599999999987</v>
      </c>
      <c r="U95" s="13"/>
      <c r="V95" s="9"/>
      <c r="W95" s="9"/>
    </row>
    <row r="96" spans="1:23" x14ac:dyDescent="0.25">
      <c r="A96" s="6" t="s">
        <v>175</v>
      </c>
      <c r="B96" s="6" t="s">
        <v>176</v>
      </c>
      <c r="C96" s="6" t="s">
        <v>97</v>
      </c>
      <c r="D96" s="6" t="s">
        <v>98</v>
      </c>
      <c r="E96" s="6">
        <v>8</v>
      </c>
      <c r="F96" s="6" t="str">
        <f t="shared" si="4"/>
        <v>Hicham Esmal</v>
      </c>
      <c r="G96" s="6">
        <v>10507</v>
      </c>
      <c r="H96" s="9">
        <v>40946</v>
      </c>
      <c r="I96" s="9">
        <v>40975</v>
      </c>
      <c r="J96" s="9">
        <v>40963</v>
      </c>
      <c r="K96" s="7">
        <v>3</v>
      </c>
      <c r="L96" s="9" t="str">
        <f t="shared" si="5"/>
        <v>Desserts</v>
      </c>
      <c r="M96" s="6">
        <v>48</v>
      </c>
      <c r="N96" s="6" t="str">
        <f t="shared" si="6"/>
        <v>Chocolade</v>
      </c>
      <c r="O96" s="13">
        <v>76</v>
      </c>
      <c r="P96" s="6">
        <v>25</v>
      </c>
      <c r="Q96" s="13">
        <f t="shared" si="7"/>
        <v>1900</v>
      </c>
      <c r="R96" s="14">
        <v>0.18</v>
      </c>
      <c r="S96" s="13">
        <v>1306.875</v>
      </c>
      <c r="T96" s="13">
        <v>43.126874999999998</v>
      </c>
      <c r="U96" s="13"/>
      <c r="V96" s="9"/>
      <c r="W96" s="9"/>
    </row>
    <row r="97" spans="1:23" x14ac:dyDescent="0.25">
      <c r="A97" s="6" t="s">
        <v>177</v>
      </c>
      <c r="B97" s="6" t="s">
        <v>178</v>
      </c>
      <c r="C97" s="6" t="s">
        <v>159</v>
      </c>
      <c r="D97" s="6" t="s">
        <v>136</v>
      </c>
      <c r="E97" s="6">
        <v>7</v>
      </c>
      <c r="F97" s="6" t="str">
        <f t="shared" si="4"/>
        <v>Jaime Dos Santos</v>
      </c>
      <c r="G97" s="6">
        <v>10508</v>
      </c>
      <c r="H97" s="9">
        <v>40947</v>
      </c>
      <c r="I97" s="9">
        <v>40976</v>
      </c>
      <c r="J97" s="9">
        <v>40985</v>
      </c>
      <c r="K97" s="7">
        <v>8</v>
      </c>
      <c r="L97" s="9" t="str">
        <f t="shared" si="5"/>
        <v>Poissons et fruits de mer</v>
      </c>
      <c r="M97" s="6">
        <v>13</v>
      </c>
      <c r="N97" s="6" t="str">
        <f t="shared" si="6"/>
        <v>Konbu</v>
      </c>
      <c r="O97" s="13">
        <v>76</v>
      </c>
      <c r="P97" s="6">
        <v>85</v>
      </c>
      <c r="Q97" s="13">
        <f t="shared" si="7"/>
        <v>6460</v>
      </c>
      <c r="R97" s="14">
        <v>0.01</v>
      </c>
      <c r="S97" s="13">
        <v>2524.5</v>
      </c>
      <c r="T97" s="13">
        <v>32.8185</v>
      </c>
      <c r="U97" s="13"/>
      <c r="V97" s="9"/>
      <c r="W97" s="9"/>
    </row>
    <row r="98" spans="1:23" x14ac:dyDescent="0.25">
      <c r="A98" s="6" t="s">
        <v>177</v>
      </c>
      <c r="B98" s="6" t="s">
        <v>178</v>
      </c>
      <c r="C98" s="6" t="s">
        <v>159</v>
      </c>
      <c r="D98" s="6" t="s">
        <v>136</v>
      </c>
      <c r="E98" s="6">
        <v>7</v>
      </c>
      <c r="F98" s="6" t="str">
        <f t="shared" si="4"/>
        <v>Jaime Dos Santos</v>
      </c>
      <c r="G98" s="6">
        <v>10508</v>
      </c>
      <c r="H98" s="9">
        <v>40947</v>
      </c>
      <c r="I98" s="9">
        <v>40976</v>
      </c>
      <c r="J98" s="9">
        <v>40985</v>
      </c>
      <c r="K98" s="7">
        <v>1</v>
      </c>
      <c r="L98" s="9" t="str">
        <f t="shared" si="5"/>
        <v>Boissons</v>
      </c>
      <c r="M98" s="6">
        <v>39</v>
      </c>
      <c r="N98" s="6" t="str">
        <f t="shared" si="6"/>
        <v>Chartreuse verte</v>
      </c>
      <c r="O98" s="13">
        <v>76</v>
      </c>
      <c r="P98" s="6">
        <v>70</v>
      </c>
      <c r="Q98" s="13">
        <f t="shared" si="7"/>
        <v>5320</v>
      </c>
      <c r="R98" s="14">
        <v>0.01</v>
      </c>
      <c r="S98" s="13">
        <v>6237</v>
      </c>
      <c r="T98" s="13">
        <v>199.584</v>
      </c>
      <c r="U98" s="13"/>
      <c r="V98" s="9"/>
      <c r="W98" s="9"/>
    </row>
    <row r="99" spans="1:23" x14ac:dyDescent="0.25">
      <c r="A99" s="6" t="s">
        <v>163</v>
      </c>
      <c r="B99" s="6" t="s">
        <v>164</v>
      </c>
      <c r="C99" s="6" t="s">
        <v>165</v>
      </c>
      <c r="D99" s="6" t="s">
        <v>136</v>
      </c>
      <c r="E99" s="6">
        <v>5</v>
      </c>
      <c r="F99" s="6" t="str">
        <f t="shared" si="4"/>
        <v>Mohamed Ben Arfa</v>
      </c>
      <c r="G99" s="6">
        <v>10509</v>
      </c>
      <c r="H99" s="9">
        <v>40948</v>
      </c>
      <c r="I99" s="9">
        <v>40977</v>
      </c>
      <c r="J99" s="9">
        <v>40971</v>
      </c>
      <c r="K99" s="7">
        <v>7</v>
      </c>
      <c r="L99" s="9" t="str">
        <f t="shared" si="5"/>
        <v>Produits secs</v>
      </c>
      <c r="M99" s="6">
        <v>28</v>
      </c>
      <c r="N99" s="6" t="str">
        <f t="shared" si="6"/>
        <v>Rössle Sauerkraut</v>
      </c>
      <c r="O99" s="13">
        <v>76</v>
      </c>
      <c r="P99" s="6">
        <v>49</v>
      </c>
      <c r="Q99" s="13">
        <f t="shared" si="7"/>
        <v>3724</v>
      </c>
      <c r="R99" s="14">
        <v>0.06</v>
      </c>
      <c r="S99" s="13">
        <v>10501.68</v>
      </c>
      <c r="T99" s="13">
        <v>367.55879999999996</v>
      </c>
      <c r="U99" s="13"/>
      <c r="V99" s="9"/>
      <c r="W99" s="9"/>
    </row>
    <row r="100" spans="1:23" x14ac:dyDescent="0.25">
      <c r="A100" s="6" t="s">
        <v>179</v>
      </c>
      <c r="B100" s="6" t="s">
        <v>180</v>
      </c>
      <c r="C100" s="6" t="s">
        <v>181</v>
      </c>
      <c r="D100" s="6" t="s">
        <v>81</v>
      </c>
      <c r="E100" s="6">
        <v>6</v>
      </c>
      <c r="F100" s="6" t="str">
        <f t="shared" si="4"/>
        <v>Ernst Junge</v>
      </c>
      <c r="G100" s="6">
        <v>10510</v>
      </c>
      <c r="H100" s="9">
        <v>40949</v>
      </c>
      <c r="I100" s="9">
        <v>40978</v>
      </c>
      <c r="J100" s="9">
        <v>40970</v>
      </c>
      <c r="K100" s="7">
        <v>6</v>
      </c>
      <c r="L100" s="9" t="str">
        <f t="shared" si="5"/>
        <v>Viandes</v>
      </c>
      <c r="M100" s="6">
        <v>29</v>
      </c>
      <c r="N100" s="6" t="str">
        <f t="shared" si="6"/>
        <v>Thüringer Rostbratwurst</v>
      </c>
      <c r="O100" s="13">
        <v>76</v>
      </c>
      <c r="P100" s="6">
        <v>85</v>
      </c>
      <c r="Q100" s="13">
        <f t="shared" si="7"/>
        <v>6460</v>
      </c>
      <c r="R100" s="14">
        <v>0.09</v>
      </c>
      <c r="S100" s="13">
        <v>47875.782500000008</v>
      </c>
      <c r="T100" s="13">
        <v>1436.2734750000004</v>
      </c>
      <c r="U100" s="13"/>
      <c r="V100" s="9"/>
      <c r="W100" s="9"/>
    </row>
    <row r="101" spans="1:23" x14ac:dyDescent="0.25">
      <c r="A101" s="6" t="s">
        <v>179</v>
      </c>
      <c r="B101" s="6" t="s">
        <v>180</v>
      </c>
      <c r="C101" s="6" t="s">
        <v>181</v>
      </c>
      <c r="D101" s="6" t="s">
        <v>81</v>
      </c>
      <c r="E101" s="6">
        <v>6</v>
      </c>
      <c r="F101" s="6" t="str">
        <f t="shared" si="4"/>
        <v>Ernst Junge</v>
      </c>
      <c r="G101" s="6">
        <v>10510</v>
      </c>
      <c r="H101" s="9">
        <v>40949</v>
      </c>
      <c r="I101" s="9">
        <v>40978</v>
      </c>
      <c r="J101" s="9">
        <v>40970</v>
      </c>
      <c r="K101" s="7">
        <v>1</v>
      </c>
      <c r="L101" s="9" t="str">
        <f t="shared" si="5"/>
        <v>Boissons</v>
      </c>
      <c r="M101" s="6">
        <v>75</v>
      </c>
      <c r="N101" s="6" t="str">
        <f t="shared" si="6"/>
        <v>Rhönbräu Klosterbier</v>
      </c>
      <c r="O101" s="13">
        <v>76</v>
      </c>
      <c r="P101" s="6">
        <v>97</v>
      </c>
      <c r="Q101" s="13">
        <f t="shared" si="7"/>
        <v>7372</v>
      </c>
      <c r="R101" s="14">
        <v>0.04</v>
      </c>
      <c r="S101" s="13">
        <v>3608.4</v>
      </c>
      <c r="T101" s="13">
        <v>93.818400000000011</v>
      </c>
      <c r="U101" s="13"/>
      <c r="V101" s="9"/>
      <c r="W101" s="9"/>
    </row>
    <row r="102" spans="1:23" x14ac:dyDescent="0.25">
      <c r="A102" s="6" t="s">
        <v>82</v>
      </c>
      <c r="B102" s="6" t="s">
        <v>83</v>
      </c>
      <c r="C102" s="6" t="s">
        <v>84</v>
      </c>
      <c r="D102" s="6" t="s">
        <v>85</v>
      </c>
      <c r="E102" s="6">
        <v>5</v>
      </c>
      <c r="F102" s="6" t="str">
        <f t="shared" si="4"/>
        <v>Mohamed Ben Arfa</v>
      </c>
      <c r="G102" s="6">
        <v>10511</v>
      </c>
      <c r="H102" s="9">
        <v>40949</v>
      </c>
      <c r="I102" s="9">
        <v>40978</v>
      </c>
      <c r="J102" s="9">
        <v>40962</v>
      </c>
      <c r="K102" s="7">
        <v>2</v>
      </c>
      <c r="L102" s="9" t="str">
        <f t="shared" si="5"/>
        <v>Condiments</v>
      </c>
      <c r="M102" s="6">
        <v>4</v>
      </c>
      <c r="N102" s="6" t="str">
        <f t="shared" si="6"/>
        <v>Chef Anton's Cajun Seasoning</v>
      </c>
      <c r="O102" s="13">
        <v>76</v>
      </c>
      <c r="P102" s="6">
        <v>12</v>
      </c>
      <c r="Q102" s="13">
        <f t="shared" si="7"/>
        <v>912</v>
      </c>
      <c r="R102" s="14">
        <v>0.05</v>
      </c>
      <c r="S102" s="13">
        <v>1254</v>
      </c>
      <c r="T102" s="13">
        <v>13.794</v>
      </c>
      <c r="U102" s="13"/>
      <c r="V102" s="9"/>
      <c r="W102" s="9"/>
    </row>
    <row r="103" spans="1:23" x14ac:dyDescent="0.25">
      <c r="A103" s="6" t="s">
        <v>82</v>
      </c>
      <c r="B103" s="6" t="s">
        <v>83</v>
      </c>
      <c r="C103" s="6" t="s">
        <v>84</v>
      </c>
      <c r="D103" s="6" t="s">
        <v>85</v>
      </c>
      <c r="E103" s="6">
        <v>5</v>
      </c>
      <c r="F103" s="6" t="str">
        <f t="shared" si="4"/>
        <v>Mohamed Ben Arfa</v>
      </c>
      <c r="G103" s="6">
        <v>10511</v>
      </c>
      <c r="H103" s="9">
        <v>40949</v>
      </c>
      <c r="I103" s="9">
        <v>40978</v>
      </c>
      <c r="J103" s="9">
        <v>40962</v>
      </c>
      <c r="K103" s="7">
        <v>7</v>
      </c>
      <c r="L103" s="9" t="str">
        <f t="shared" si="5"/>
        <v>Produits secs</v>
      </c>
      <c r="M103" s="6">
        <v>7</v>
      </c>
      <c r="N103" s="6" t="str">
        <f t="shared" si="6"/>
        <v>Uncle Bob's Organic Dried Pears</v>
      </c>
      <c r="O103" s="13">
        <v>76</v>
      </c>
      <c r="P103" s="6">
        <v>73</v>
      </c>
      <c r="Q103" s="13">
        <f t="shared" si="7"/>
        <v>5548</v>
      </c>
      <c r="R103" s="14">
        <v>0.04</v>
      </c>
      <c r="S103" s="13">
        <v>10512</v>
      </c>
      <c r="T103" s="13">
        <v>252.28800000000001</v>
      </c>
      <c r="U103" s="13"/>
      <c r="V103" s="9"/>
      <c r="W103" s="9"/>
    </row>
    <row r="104" spans="1:23" x14ac:dyDescent="0.25">
      <c r="A104" s="6" t="s">
        <v>82</v>
      </c>
      <c r="B104" s="6" t="s">
        <v>83</v>
      </c>
      <c r="C104" s="6" t="s">
        <v>84</v>
      </c>
      <c r="D104" s="6" t="s">
        <v>85</v>
      </c>
      <c r="E104" s="6">
        <v>5</v>
      </c>
      <c r="F104" s="6" t="str">
        <f t="shared" si="4"/>
        <v>Mohamed Ben Arfa</v>
      </c>
      <c r="G104" s="6">
        <v>10511</v>
      </c>
      <c r="H104" s="9">
        <v>40949</v>
      </c>
      <c r="I104" s="9">
        <v>40978</v>
      </c>
      <c r="J104" s="9">
        <v>40962</v>
      </c>
      <c r="K104" s="7">
        <v>2</v>
      </c>
      <c r="L104" s="9" t="str">
        <f t="shared" si="5"/>
        <v>Condiments</v>
      </c>
      <c r="M104" s="6">
        <v>8</v>
      </c>
      <c r="N104" s="6" t="str">
        <f t="shared" si="6"/>
        <v>Northwoods Cranberry Sauce</v>
      </c>
      <c r="O104" s="13">
        <v>76</v>
      </c>
      <c r="P104" s="6">
        <v>36</v>
      </c>
      <c r="Q104" s="13">
        <f t="shared" si="7"/>
        <v>2736</v>
      </c>
      <c r="R104" s="14">
        <v>0.2</v>
      </c>
      <c r="S104" s="13">
        <v>5760</v>
      </c>
      <c r="T104" s="13">
        <v>103.68</v>
      </c>
      <c r="U104" s="13"/>
      <c r="V104" s="9"/>
      <c r="W104" s="9"/>
    </row>
    <row r="105" spans="1:23" x14ac:dyDescent="0.25">
      <c r="A105" s="6" t="s">
        <v>182</v>
      </c>
      <c r="B105" s="6" t="s">
        <v>183</v>
      </c>
      <c r="C105" s="6" t="s">
        <v>132</v>
      </c>
      <c r="D105" s="6" t="s">
        <v>123</v>
      </c>
      <c r="E105" s="6">
        <v>8</v>
      </c>
      <c r="F105" s="6" t="str">
        <f t="shared" si="4"/>
        <v>Hicham Esmal</v>
      </c>
      <c r="G105" s="6">
        <v>10512</v>
      </c>
      <c r="H105" s="9">
        <v>40952</v>
      </c>
      <c r="I105" s="9">
        <v>40981</v>
      </c>
      <c r="J105" s="9">
        <v>40965</v>
      </c>
      <c r="K105" s="7">
        <v>1</v>
      </c>
      <c r="L105" s="9" t="str">
        <f t="shared" si="5"/>
        <v>Boissons</v>
      </c>
      <c r="M105" s="6">
        <v>24</v>
      </c>
      <c r="N105" s="6" t="str">
        <f t="shared" si="6"/>
        <v>Guaraná Fantástica</v>
      </c>
      <c r="O105" s="13">
        <v>76</v>
      </c>
      <c r="P105" s="6">
        <v>88</v>
      </c>
      <c r="Q105" s="13">
        <f t="shared" si="7"/>
        <v>6688</v>
      </c>
      <c r="R105" s="14">
        <v>0.15</v>
      </c>
      <c r="S105" s="13">
        <v>1683</v>
      </c>
      <c r="T105" s="13">
        <v>20.196000000000002</v>
      </c>
      <c r="U105" s="13"/>
      <c r="V105" s="9"/>
      <c r="W105" s="9"/>
    </row>
    <row r="106" spans="1:23" x14ac:dyDescent="0.25">
      <c r="A106" s="6" t="s">
        <v>182</v>
      </c>
      <c r="B106" s="6" t="s">
        <v>183</v>
      </c>
      <c r="C106" s="6" t="s">
        <v>132</v>
      </c>
      <c r="D106" s="6" t="s">
        <v>123</v>
      </c>
      <c r="E106" s="6">
        <v>8</v>
      </c>
      <c r="F106" s="6" t="str">
        <f t="shared" si="4"/>
        <v>Hicham Esmal</v>
      </c>
      <c r="G106" s="6">
        <v>10512</v>
      </c>
      <c r="H106" s="9">
        <v>40952</v>
      </c>
      <c r="I106" s="9">
        <v>40981</v>
      </c>
      <c r="J106" s="9">
        <v>40965</v>
      </c>
      <c r="K106" s="7">
        <v>8</v>
      </c>
      <c r="L106" s="9" t="str">
        <f t="shared" si="5"/>
        <v>Poissons et fruits de mer</v>
      </c>
      <c r="M106" s="6">
        <v>46</v>
      </c>
      <c r="N106" s="6" t="str">
        <f t="shared" si="6"/>
        <v>Spegesild</v>
      </c>
      <c r="O106" s="13">
        <v>76</v>
      </c>
      <c r="P106" s="6">
        <v>78</v>
      </c>
      <c r="Q106" s="13">
        <f t="shared" si="7"/>
        <v>5928</v>
      </c>
      <c r="R106" s="14">
        <v>0.06</v>
      </c>
      <c r="S106" s="13">
        <v>4399.2</v>
      </c>
      <c r="T106" s="13">
        <v>65.988</v>
      </c>
      <c r="U106" s="13"/>
      <c r="V106" s="9"/>
      <c r="W106" s="9"/>
    </row>
    <row r="107" spans="1:23" x14ac:dyDescent="0.25">
      <c r="A107" s="6" t="s">
        <v>182</v>
      </c>
      <c r="B107" s="6" t="s">
        <v>183</v>
      </c>
      <c r="C107" s="6" t="s">
        <v>132</v>
      </c>
      <c r="D107" s="6" t="s">
        <v>123</v>
      </c>
      <c r="E107" s="6">
        <v>8</v>
      </c>
      <c r="F107" s="6" t="str">
        <f t="shared" si="4"/>
        <v>Hicham Esmal</v>
      </c>
      <c r="G107" s="6">
        <v>10512</v>
      </c>
      <c r="H107" s="9">
        <v>40952</v>
      </c>
      <c r="I107" s="9">
        <v>40981</v>
      </c>
      <c r="J107" s="9">
        <v>40965</v>
      </c>
      <c r="K107" s="7">
        <v>3</v>
      </c>
      <c r="L107" s="9" t="str">
        <f t="shared" si="5"/>
        <v>Desserts</v>
      </c>
      <c r="M107" s="6">
        <v>47</v>
      </c>
      <c r="N107" s="6" t="str">
        <f t="shared" si="6"/>
        <v>Zaanse koeken</v>
      </c>
      <c r="O107" s="13">
        <v>76</v>
      </c>
      <c r="P107" s="6">
        <v>85</v>
      </c>
      <c r="Q107" s="13">
        <f t="shared" si="7"/>
        <v>6460</v>
      </c>
      <c r="R107" s="14">
        <v>0.03</v>
      </c>
      <c r="S107" s="13">
        <v>3916.375</v>
      </c>
      <c r="T107" s="13">
        <v>50.912875</v>
      </c>
      <c r="U107" s="13"/>
      <c r="V107" s="9"/>
      <c r="W107" s="9"/>
    </row>
    <row r="108" spans="1:23" x14ac:dyDescent="0.25">
      <c r="A108" s="6" t="s">
        <v>182</v>
      </c>
      <c r="B108" s="6" t="s">
        <v>183</v>
      </c>
      <c r="C108" s="6" t="s">
        <v>132</v>
      </c>
      <c r="D108" s="6" t="s">
        <v>123</v>
      </c>
      <c r="E108" s="6">
        <v>8</v>
      </c>
      <c r="F108" s="6" t="str">
        <f t="shared" si="4"/>
        <v>Hicham Esmal</v>
      </c>
      <c r="G108" s="6">
        <v>10512</v>
      </c>
      <c r="H108" s="9">
        <v>40952</v>
      </c>
      <c r="I108" s="9">
        <v>40981</v>
      </c>
      <c r="J108" s="9">
        <v>40965</v>
      </c>
      <c r="K108" s="7">
        <v>4</v>
      </c>
      <c r="L108" s="9" t="str">
        <f t="shared" si="5"/>
        <v>Produits laitiers</v>
      </c>
      <c r="M108" s="6">
        <v>60</v>
      </c>
      <c r="N108" s="6" t="str">
        <f t="shared" si="6"/>
        <v>Camembert Pierrot</v>
      </c>
      <c r="O108" s="13">
        <v>76</v>
      </c>
      <c r="P108" s="6">
        <v>1</v>
      </c>
      <c r="Q108" s="13">
        <f t="shared" si="7"/>
        <v>76</v>
      </c>
      <c r="R108" s="14">
        <v>0.08</v>
      </c>
      <c r="S108" s="13">
        <v>156.4</v>
      </c>
      <c r="T108" s="13">
        <v>1.0948</v>
      </c>
      <c r="U108" s="13"/>
      <c r="V108" s="9"/>
      <c r="W108" s="9"/>
    </row>
    <row r="109" spans="1:23" x14ac:dyDescent="0.25">
      <c r="A109" s="6" t="s">
        <v>184</v>
      </c>
      <c r="B109" s="6" t="s">
        <v>185</v>
      </c>
      <c r="C109" s="6" t="s">
        <v>159</v>
      </c>
      <c r="D109" s="6" t="s">
        <v>136</v>
      </c>
      <c r="E109" s="6">
        <v>8</v>
      </c>
      <c r="F109" s="6" t="str">
        <f t="shared" si="4"/>
        <v>Hicham Esmal</v>
      </c>
      <c r="G109" s="6">
        <v>10513</v>
      </c>
      <c r="H109" s="9">
        <v>40953</v>
      </c>
      <c r="I109" s="9">
        <v>40996</v>
      </c>
      <c r="J109" s="9">
        <v>40970</v>
      </c>
      <c r="K109" s="7">
        <v>3</v>
      </c>
      <c r="L109" s="9" t="str">
        <f t="shared" si="5"/>
        <v>Desserts</v>
      </c>
      <c r="M109" s="6">
        <v>21</v>
      </c>
      <c r="N109" s="6" t="str">
        <f t="shared" si="6"/>
        <v>Sir Rodney's Scones</v>
      </c>
      <c r="O109" s="13">
        <v>76</v>
      </c>
      <c r="P109" s="6">
        <v>66</v>
      </c>
      <c r="Q109" s="13">
        <f t="shared" si="7"/>
        <v>5016</v>
      </c>
      <c r="R109" s="14">
        <v>0</v>
      </c>
      <c r="S109" s="13">
        <v>3300</v>
      </c>
      <c r="T109" s="13">
        <v>59.4</v>
      </c>
      <c r="U109" s="13"/>
      <c r="V109" s="9"/>
      <c r="W109" s="9"/>
    </row>
    <row r="110" spans="1:23" x14ac:dyDescent="0.25">
      <c r="A110" s="6" t="s">
        <v>184</v>
      </c>
      <c r="B110" s="6" t="s">
        <v>185</v>
      </c>
      <c r="C110" s="6" t="s">
        <v>159</v>
      </c>
      <c r="D110" s="6" t="s">
        <v>136</v>
      </c>
      <c r="E110" s="6">
        <v>8</v>
      </c>
      <c r="F110" s="6" t="str">
        <f t="shared" si="4"/>
        <v>Hicham Esmal</v>
      </c>
      <c r="G110" s="6">
        <v>10513</v>
      </c>
      <c r="H110" s="9">
        <v>40953</v>
      </c>
      <c r="I110" s="9">
        <v>40996</v>
      </c>
      <c r="J110" s="9">
        <v>40970</v>
      </c>
      <c r="K110" s="7">
        <v>4</v>
      </c>
      <c r="L110" s="9" t="str">
        <f t="shared" si="5"/>
        <v>Produits laitiers</v>
      </c>
      <c r="M110" s="6">
        <v>32</v>
      </c>
      <c r="N110" s="6" t="str">
        <f t="shared" si="6"/>
        <v>Mascarpone Fabioli</v>
      </c>
      <c r="O110" s="13">
        <v>76</v>
      </c>
      <c r="P110" s="6">
        <v>9</v>
      </c>
      <c r="Q110" s="13">
        <f t="shared" si="7"/>
        <v>684</v>
      </c>
      <c r="R110" s="14">
        <v>0.11</v>
      </c>
      <c r="S110" s="13">
        <v>1281.5999999999999</v>
      </c>
      <c r="T110" s="13">
        <v>7.6895999999999995</v>
      </c>
      <c r="U110" s="13"/>
      <c r="V110" s="9"/>
      <c r="W110" s="9"/>
    </row>
    <row r="111" spans="1:23" x14ac:dyDescent="0.25">
      <c r="A111" s="6" t="s">
        <v>184</v>
      </c>
      <c r="B111" s="6" t="s">
        <v>185</v>
      </c>
      <c r="C111" s="6" t="s">
        <v>159</v>
      </c>
      <c r="D111" s="6" t="s">
        <v>136</v>
      </c>
      <c r="E111" s="6">
        <v>8</v>
      </c>
      <c r="F111" s="6" t="str">
        <f t="shared" si="4"/>
        <v>Hicham Esmal</v>
      </c>
      <c r="G111" s="6">
        <v>10513</v>
      </c>
      <c r="H111" s="9">
        <v>40953</v>
      </c>
      <c r="I111" s="9">
        <v>40996</v>
      </c>
      <c r="J111" s="9">
        <v>40970</v>
      </c>
      <c r="K111" s="7">
        <v>2</v>
      </c>
      <c r="L111" s="9" t="str">
        <f t="shared" si="5"/>
        <v>Condiments</v>
      </c>
      <c r="M111" s="6">
        <v>61</v>
      </c>
      <c r="N111" s="6" t="str">
        <f t="shared" si="6"/>
        <v>Sirop d'érable</v>
      </c>
      <c r="O111" s="13">
        <v>76</v>
      </c>
      <c r="P111" s="6">
        <v>79</v>
      </c>
      <c r="Q111" s="13">
        <f t="shared" si="7"/>
        <v>6004</v>
      </c>
      <c r="R111" s="14">
        <v>0.04</v>
      </c>
      <c r="S111" s="13">
        <v>10807.199999999999</v>
      </c>
      <c r="T111" s="13">
        <v>280.98719999999997</v>
      </c>
      <c r="U111" s="13"/>
      <c r="V111" s="9"/>
      <c r="W111" s="9"/>
    </row>
    <row r="112" spans="1:23" x14ac:dyDescent="0.25">
      <c r="A112" s="6" t="s">
        <v>186</v>
      </c>
      <c r="B112" s="6" t="s">
        <v>187</v>
      </c>
      <c r="C112" s="6" t="s">
        <v>188</v>
      </c>
      <c r="D112" s="6" t="s">
        <v>140</v>
      </c>
      <c r="E112" s="6">
        <v>3</v>
      </c>
      <c r="F112" s="6" t="str">
        <f t="shared" si="4"/>
        <v>Janet Leverling</v>
      </c>
      <c r="G112" s="6">
        <v>10514</v>
      </c>
      <c r="H112" s="9">
        <v>40953</v>
      </c>
      <c r="I112" s="9">
        <v>40982</v>
      </c>
      <c r="J112" s="9">
        <v>40988</v>
      </c>
      <c r="K112" s="7">
        <v>3</v>
      </c>
      <c r="L112" s="9" t="str">
        <f t="shared" si="5"/>
        <v>Desserts</v>
      </c>
      <c r="M112" s="6">
        <v>20</v>
      </c>
      <c r="N112" s="6" t="str">
        <f t="shared" si="6"/>
        <v>Sir Rodney's Marmalade</v>
      </c>
      <c r="O112" s="13">
        <v>76</v>
      </c>
      <c r="P112" s="6">
        <v>2</v>
      </c>
      <c r="Q112" s="13">
        <f t="shared" si="7"/>
        <v>152</v>
      </c>
      <c r="R112" s="14">
        <v>0</v>
      </c>
      <c r="S112" s="13">
        <v>810</v>
      </c>
      <c r="T112" s="13">
        <v>12.15</v>
      </c>
      <c r="U112" s="13"/>
      <c r="V112" s="9"/>
      <c r="W112" s="9"/>
    </row>
    <row r="113" spans="1:23" x14ac:dyDescent="0.25">
      <c r="A113" s="6" t="s">
        <v>186</v>
      </c>
      <c r="B113" s="6" t="s">
        <v>187</v>
      </c>
      <c r="C113" s="6" t="s">
        <v>188</v>
      </c>
      <c r="D113" s="6" t="s">
        <v>140</v>
      </c>
      <c r="E113" s="6">
        <v>3</v>
      </c>
      <c r="F113" s="6" t="str">
        <f t="shared" si="4"/>
        <v>Janet Leverling</v>
      </c>
      <c r="G113" s="6">
        <v>10514</v>
      </c>
      <c r="H113" s="9">
        <v>40953</v>
      </c>
      <c r="I113" s="9">
        <v>40982</v>
      </c>
      <c r="J113" s="9">
        <v>40988</v>
      </c>
      <c r="K113" s="7">
        <v>7</v>
      </c>
      <c r="L113" s="9" t="str">
        <f t="shared" si="5"/>
        <v>Produits secs</v>
      </c>
      <c r="M113" s="6">
        <v>28</v>
      </c>
      <c r="N113" s="6" t="str">
        <f t="shared" si="6"/>
        <v>Rössle Sauerkraut</v>
      </c>
      <c r="O113" s="13">
        <v>76</v>
      </c>
      <c r="P113" s="6">
        <v>16</v>
      </c>
      <c r="Q113" s="13">
        <f t="shared" si="7"/>
        <v>1216</v>
      </c>
      <c r="R113" s="14">
        <v>0</v>
      </c>
      <c r="S113" s="13">
        <v>3648</v>
      </c>
      <c r="T113" s="13">
        <v>116.736</v>
      </c>
      <c r="U113" s="13"/>
      <c r="V113" s="9"/>
      <c r="W113" s="9"/>
    </row>
    <row r="114" spans="1:23" x14ac:dyDescent="0.25">
      <c r="A114" s="6" t="s">
        <v>186</v>
      </c>
      <c r="B114" s="6" t="s">
        <v>187</v>
      </c>
      <c r="C114" s="6" t="s">
        <v>188</v>
      </c>
      <c r="D114" s="6" t="s">
        <v>140</v>
      </c>
      <c r="E114" s="6">
        <v>3</v>
      </c>
      <c r="F114" s="6" t="str">
        <f t="shared" si="4"/>
        <v>Janet Leverling</v>
      </c>
      <c r="G114" s="6">
        <v>10514</v>
      </c>
      <c r="H114" s="9">
        <v>40953</v>
      </c>
      <c r="I114" s="9">
        <v>40982</v>
      </c>
      <c r="J114" s="9">
        <v>40988</v>
      </c>
      <c r="K114" s="7">
        <v>5</v>
      </c>
      <c r="L114" s="9" t="str">
        <f t="shared" si="5"/>
        <v>Pâtes et céréales</v>
      </c>
      <c r="M114" s="6">
        <v>56</v>
      </c>
      <c r="N114" s="6" t="str">
        <f t="shared" si="6"/>
        <v>Gnocchi di nonna Alice</v>
      </c>
      <c r="O114" s="13">
        <v>76</v>
      </c>
      <c r="P114" s="6">
        <v>62</v>
      </c>
      <c r="Q114" s="13">
        <f t="shared" si="7"/>
        <v>4712</v>
      </c>
      <c r="R114" s="14">
        <v>0.1</v>
      </c>
      <c r="S114" s="13">
        <v>10602</v>
      </c>
      <c r="T114" s="13">
        <v>254.44800000000001</v>
      </c>
      <c r="U114" s="13"/>
      <c r="V114" s="9"/>
      <c r="W114" s="9"/>
    </row>
    <row r="115" spans="1:23" x14ac:dyDescent="0.25">
      <c r="A115" s="6" t="s">
        <v>186</v>
      </c>
      <c r="B115" s="6" t="s">
        <v>187</v>
      </c>
      <c r="C115" s="6" t="s">
        <v>188</v>
      </c>
      <c r="D115" s="6" t="s">
        <v>140</v>
      </c>
      <c r="E115" s="6">
        <v>3</v>
      </c>
      <c r="F115" s="6" t="str">
        <f t="shared" si="4"/>
        <v>Janet Leverling</v>
      </c>
      <c r="G115" s="6">
        <v>10514</v>
      </c>
      <c r="H115" s="9">
        <v>40953</v>
      </c>
      <c r="I115" s="9">
        <v>40982</v>
      </c>
      <c r="J115" s="9">
        <v>40988</v>
      </c>
      <c r="K115" s="7">
        <v>2</v>
      </c>
      <c r="L115" s="9" t="str">
        <f t="shared" si="5"/>
        <v>Condiments</v>
      </c>
      <c r="M115" s="6">
        <v>65</v>
      </c>
      <c r="N115" s="6" t="str">
        <f t="shared" si="6"/>
        <v>Louisiana Fiery Hot Pepper Sauce</v>
      </c>
      <c r="O115" s="13">
        <v>76</v>
      </c>
      <c r="P115" s="6">
        <v>81</v>
      </c>
      <c r="Q115" s="13">
        <f t="shared" si="7"/>
        <v>6156</v>
      </c>
      <c r="R115" s="14">
        <v>0.11</v>
      </c>
      <c r="S115" s="13">
        <v>7587.4724999999999</v>
      </c>
      <c r="T115" s="13">
        <v>204.86175750000001</v>
      </c>
      <c r="U115" s="13"/>
      <c r="V115" s="9"/>
      <c r="W115" s="9"/>
    </row>
    <row r="116" spans="1:23" x14ac:dyDescent="0.25">
      <c r="A116" s="6" t="s">
        <v>186</v>
      </c>
      <c r="B116" s="6" t="s">
        <v>187</v>
      </c>
      <c r="C116" s="6" t="s">
        <v>188</v>
      </c>
      <c r="D116" s="6" t="s">
        <v>140</v>
      </c>
      <c r="E116" s="6">
        <v>3</v>
      </c>
      <c r="F116" s="6" t="str">
        <f t="shared" si="4"/>
        <v>Janet Leverling</v>
      </c>
      <c r="G116" s="6">
        <v>10514</v>
      </c>
      <c r="H116" s="9">
        <v>40953</v>
      </c>
      <c r="I116" s="9">
        <v>40982</v>
      </c>
      <c r="J116" s="9">
        <v>40988</v>
      </c>
      <c r="K116" s="7">
        <v>1</v>
      </c>
      <c r="L116" s="9" t="str">
        <f t="shared" si="5"/>
        <v>Boissons</v>
      </c>
      <c r="M116" s="6">
        <v>75</v>
      </c>
      <c r="N116" s="6" t="str">
        <f t="shared" si="6"/>
        <v>Rhönbräu Klosterbier</v>
      </c>
      <c r="O116" s="13">
        <v>76</v>
      </c>
      <c r="P116" s="6">
        <v>7</v>
      </c>
      <c r="Q116" s="13">
        <f t="shared" si="7"/>
        <v>532</v>
      </c>
      <c r="R116" s="14">
        <v>7.0000000000000007E-2</v>
      </c>
      <c r="S116" s="13">
        <v>252.26249999999999</v>
      </c>
      <c r="T116" s="13">
        <v>3.2794124999999998</v>
      </c>
      <c r="U116" s="13"/>
      <c r="V116" s="9"/>
      <c r="W116" s="9"/>
    </row>
    <row r="117" spans="1:23" x14ac:dyDescent="0.25">
      <c r="A117" s="6" t="s">
        <v>189</v>
      </c>
      <c r="B117" s="6" t="s">
        <v>190</v>
      </c>
      <c r="C117" s="6" t="s">
        <v>191</v>
      </c>
      <c r="D117" s="6" t="s">
        <v>136</v>
      </c>
      <c r="E117" s="6">
        <v>1</v>
      </c>
      <c r="F117" s="6" t="str">
        <f t="shared" si="4"/>
        <v>Francis Rivière</v>
      </c>
      <c r="G117" s="6">
        <v>10515</v>
      </c>
      <c r="H117" s="9">
        <v>40954</v>
      </c>
      <c r="I117" s="9">
        <v>40969</v>
      </c>
      <c r="J117" s="9">
        <v>40995</v>
      </c>
      <c r="K117" s="7">
        <v>6</v>
      </c>
      <c r="L117" s="9" t="str">
        <f t="shared" si="5"/>
        <v>Viandes</v>
      </c>
      <c r="M117" s="6">
        <v>9</v>
      </c>
      <c r="N117" s="6" t="str">
        <f t="shared" si="6"/>
        <v>Mishi Kobe Niku</v>
      </c>
      <c r="O117" s="13">
        <v>76</v>
      </c>
      <c r="P117" s="6">
        <v>20</v>
      </c>
      <c r="Q117" s="13">
        <f t="shared" si="7"/>
        <v>1520</v>
      </c>
      <c r="R117" s="14">
        <v>0.1</v>
      </c>
      <c r="S117" s="13">
        <v>8730</v>
      </c>
      <c r="T117" s="13">
        <v>200.79</v>
      </c>
      <c r="U117" s="13"/>
      <c r="V117" s="9"/>
      <c r="W117" s="9"/>
    </row>
    <row r="118" spans="1:23" x14ac:dyDescent="0.25">
      <c r="A118" s="6" t="s">
        <v>189</v>
      </c>
      <c r="B118" s="6" t="s">
        <v>190</v>
      </c>
      <c r="C118" s="6" t="s">
        <v>191</v>
      </c>
      <c r="D118" s="6" t="s">
        <v>136</v>
      </c>
      <c r="E118" s="6">
        <v>1</v>
      </c>
      <c r="F118" s="6" t="str">
        <f t="shared" si="4"/>
        <v>Francis Rivière</v>
      </c>
      <c r="G118" s="6">
        <v>10515</v>
      </c>
      <c r="H118" s="9">
        <v>40954</v>
      </c>
      <c r="I118" s="9">
        <v>40969</v>
      </c>
      <c r="J118" s="9">
        <v>40995</v>
      </c>
      <c r="K118" s="7">
        <v>3</v>
      </c>
      <c r="L118" s="9" t="str">
        <f t="shared" si="5"/>
        <v>Desserts</v>
      </c>
      <c r="M118" s="6">
        <v>16</v>
      </c>
      <c r="N118" s="6" t="str">
        <f t="shared" si="6"/>
        <v>Pavlova</v>
      </c>
      <c r="O118" s="13">
        <v>76</v>
      </c>
      <c r="P118" s="6">
        <v>41</v>
      </c>
      <c r="Q118" s="13">
        <f t="shared" si="7"/>
        <v>3116</v>
      </c>
      <c r="R118" s="14">
        <v>-0.03</v>
      </c>
      <c r="S118" s="13">
        <v>3684.5675000000001</v>
      </c>
      <c r="T118" s="13">
        <v>92.1141875</v>
      </c>
      <c r="U118" s="13"/>
      <c r="V118" s="9"/>
      <c r="W118" s="9"/>
    </row>
    <row r="119" spans="1:23" x14ac:dyDescent="0.25">
      <c r="A119" s="6" t="s">
        <v>189</v>
      </c>
      <c r="B119" s="6" t="s">
        <v>190</v>
      </c>
      <c r="C119" s="6" t="s">
        <v>191</v>
      </c>
      <c r="D119" s="6" t="s">
        <v>136</v>
      </c>
      <c r="E119" s="6">
        <v>1</v>
      </c>
      <c r="F119" s="6" t="str">
        <f t="shared" si="4"/>
        <v>Francis Rivière</v>
      </c>
      <c r="G119" s="6">
        <v>10515</v>
      </c>
      <c r="H119" s="9">
        <v>40954</v>
      </c>
      <c r="I119" s="9">
        <v>40969</v>
      </c>
      <c r="J119" s="9">
        <v>40995</v>
      </c>
      <c r="K119" s="7">
        <v>3</v>
      </c>
      <c r="L119" s="9" t="str">
        <f t="shared" si="5"/>
        <v>Desserts</v>
      </c>
      <c r="M119" s="6">
        <v>27</v>
      </c>
      <c r="N119" s="6" t="str">
        <f t="shared" si="6"/>
        <v>Schoggi Schokolade</v>
      </c>
      <c r="O119" s="13">
        <v>76</v>
      </c>
      <c r="P119" s="6">
        <v>43</v>
      </c>
      <c r="Q119" s="13">
        <f t="shared" si="7"/>
        <v>3268</v>
      </c>
      <c r="R119" s="14">
        <v>-0.02</v>
      </c>
      <c r="S119" s="13">
        <v>9627.27</v>
      </c>
      <c r="T119" s="13">
        <v>182.91812999999999</v>
      </c>
      <c r="U119" s="13"/>
      <c r="V119" s="9"/>
      <c r="W119" s="9"/>
    </row>
    <row r="120" spans="1:23" x14ac:dyDescent="0.25">
      <c r="A120" s="6" t="s">
        <v>189</v>
      </c>
      <c r="B120" s="6" t="s">
        <v>190</v>
      </c>
      <c r="C120" s="6" t="s">
        <v>191</v>
      </c>
      <c r="D120" s="6" t="s">
        <v>136</v>
      </c>
      <c r="E120" s="6">
        <v>1</v>
      </c>
      <c r="F120" s="6" t="str">
        <f t="shared" si="4"/>
        <v>Francis Rivière</v>
      </c>
      <c r="G120" s="6">
        <v>10515</v>
      </c>
      <c r="H120" s="9">
        <v>40954</v>
      </c>
      <c r="I120" s="9">
        <v>40969</v>
      </c>
      <c r="J120" s="9">
        <v>40995</v>
      </c>
      <c r="K120" s="7">
        <v>4</v>
      </c>
      <c r="L120" s="9" t="str">
        <f t="shared" si="5"/>
        <v>Produits laitiers</v>
      </c>
      <c r="M120" s="6">
        <v>33</v>
      </c>
      <c r="N120" s="6" t="str">
        <f t="shared" si="6"/>
        <v>Geitost</v>
      </c>
      <c r="O120" s="13">
        <v>76</v>
      </c>
      <c r="P120" s="6">
        <v>39</v>
      </c>
      <c r="Q120" s="13">
        <f t="shared" si="7"/>
        <v>2964</v>
      </c>
      <c r="R120" s="14">
        <v>0.2</v>
      </c>
      <c r="S120" s="13">
        <v>390</v>
      </c>
      <c r="T120" s="13">
        <v>2.73</v>
      </c>
      <c r="U120" s="13"/>
      <c r="V120" s="9"/>
      <c r="W120" s="9"/>
    </row>
    <row r="121" spans="1:23" x14ac:dyDescent="0.25">
      <c r="A121" s="6" t="s">
        <v>189</v>
      </c>
      <c r="B121" s="6" t="s">
        <v>190</v>
      </c>
      <c r="C121" s="6" t="s">
        <v>191</v>
      </c>
      <c r="D121" s="6" t="s">
        <v>136</v>
      </c>
      <c r="E121" s="6">
        <v>1</v>
      </c>
      <c r="F121" s="6" t="str">
        <f t="shared" si="4"/>
        <v>Francis Rivière</v>
      </c>
      <c r="G121" s="6">
        <v>10515</v>
      </c>
      <c r="H121" s="9">
        <v>40954</v>
      </c>
      <c r="I121" s="9">
        <v>40969</v>
      </c>
      <c r="J121" s="9">
        <v>40995</v>
      </c>
      <c r="K121" s="7">
        <v>4</v>
      </c>
      <c r="L121" s="9" t="str">
        <f t="shared" si="5"/>
        <v>Produits laitiers</v>
      </c>
      <c r="M121" s="6">
        <v>60</v>
      </c>
      <c r="N121" s="6" t="str">
        <f t="shared" si="6"/>
        <v>Camembert Pierrot</v>
      </c>
      <c r="O121" s="13">
        <v>76</v>
      </c>
      <c r="P121" s="6">
        <v>11</v>
      </c>
      <c r="Q121" s="13">
        <f t="shared" si="7"/>
        <v>836</v>
      </c>
      <c r="R121" s="14">
        <v>0.03</v>
      </c>
      <c r="S121" s="13">
        <v>1813.8999999999999</v>
      </c>
      <c r="T121" s="13">
        <v>25.394599999999997</v>
      </c>
      <c r="U121" s="13"/>
      <c r="V121" s="9"/>
      <c r="W121" s="9"/>
    </row>
    <row r="122" spans="1:23" x14ac:dyDescent="0.25">
      <c r="A122" s="6" t="s">
        <v>166</v>
      </c>
      <c r="B122" s="6" t="s">
        <v>167</v>
      </c>
      <c r="C122" s="6" t="s">
        <v>168</v>
      </c>
      <c r="D122" s="6" t="s">
        <v>169</v>
      </c>
      <c r="E122" s="6">
        <v>1</v>
      </c>
      <c r="F122" s="6" t="str">
        <f t="shared" si="4"/>
        <v>Francis Rivière</v>
      </c>
      <c r="G122" s="6">
        <v>10516</v>
      </c>
      <c r="H122" s="9">
        <v>40955</v>
      </c>
      <c r="I122" s="9">
        <v>40984</v>
      </c>
      <c r="J122" s="9">
        <v>40973</v>
      </c>
      <c r="K122" s="7">
        <v>8</v>
      </c>
      <c r="L122" s="9" t="str">
        <f t="shared" si="5"/>
        <v>Poissons et fruits de mer</v>
      </c>
      <c r="M122" s="6">
        <v>18</v>
      </c>
      <c r="N122" s="6" t="str">
        <f t="shared" si="6"/>
        <v>Carnarvon Tigers</v>
      </c>
      <c r="O122" s="13">
        <v>76</v>
      </c>
      <c r="P122" s="6">
        <v>54</v>
      </c>
      <c r="Q122" s="13">
        <f t="shared" si="7"/>
        <v>4104</v>
      </c>
      <c r="R122" s="14">
        <v>0.08</v>
      </c>
      <c r="S122" s="13">
        <v>15525</v>
      </c>
      <c r="T122" s="13">
        <v>77.625</v>
      </c>
      <c r="U122" s="13"/>
      <c r="V122" s="9"/>
      <c r="W122" s="9"/>
    </row>
    <row r="123" spans="1:23" x14ac:dyDescent="0.25">
      <c r="A123" s="6" t="s">
        <v>166</v>
      </c>
      <c r="B123" s="6" t="s">
        <v>167</v>
      </c>
      <c r="C123" s="6" t="s">
        <v>168</v>
      </c>
      <c r="D123" s="6" t="s">
        <v>169</v>
      </c>
      <c r="E123" s="6">
        <v>1</v>
      </c>
      <c r="F123" s="6" t="str">
        <f t="shared" si="4"/>
        <v>Francis Rivière</v>
      </c>
      <c r="G123" s="6">
        <v>10516</v>
      </c>
      <c r="H123" s="9">
        <v>40955</v>
      </c>
      <c r="I123" s="9">
        <v>40984</v>
      </c>
      <c r="J123" s="9">
        <v>40973</v>
      </c>
      <c r="K123" s="7">
        <v>8</v>
      </c>
      <c r="L123" s="9" t="str">
        <f t="shared" si="5"/>
        <v>Poissons et fruits de mer</v>
      </c>
      <c r="M123" s="6">
        <v>41</v>
      </c>
      <c r="N123" s="6" t="str">
        <f t="shared" si="6"/>
        <v>Jack's New England Clam Chowder</v>
      </c>
      <c r="O123" s="13">
        <v>76</v>
      </c>
      <c r="P123" s="6">
        <v>89</v>
      </c>
      <c r="Q123" s="13">
        <f t="shared" si="7"/>
        <v>6764</v>
      </c>
      <c r="R123" s="14">
        <v>0</v>
      </c>
      <c r="S123" s="13">
        <v>4294.25</v>
      </c>
      <c r="T123" s="13">
        <v>42.942500000000003</v>
      </c>
      <c r="U123" s="13"/>
      <c r="V123" s="9"/>
      <c r="W123" s="9"/>
    </row>
    <row r="124" spans="1:23" x14ac:dyDescent="0.25">
      <c r="A124" s="6" t="s">
        <v>166</v>
      </c>
      <c r="B124" s="6" t="s">
        <v>167</v>
      </c>
      <c r="C124" s="6" t="s">
        <v>168</v>
      </c>
      <c r="D124" s="6" t="s">
        <v>169</v>
      </c>
      <c r="E124" s="6">
        <v>1</v>
      </c>
      <c r="F124" s="6" t="str">
        <f t="shared" si="4"/>
        <v>Francis Rivière</v>
      </c>
      <c r="G124" s="6">
        <v>10516</v>
      </c>
      <c r="H124" s="9">
        <v>40955</v>
      </c>
      <c r="I124" s="9">
        <v>40984</v>
      </c>
      <c r="J124" s="9">
        <v>40973</v>
      </c>
      <c r="K124" s="7">
        <v>5</v>
      </c>
      <c r="L124" s="9" t="str">
        <f t="shared" si="5"/>
        <v>Pâtes et céréales</v>
      </c>
      <c r="M124" s="6">
        <v>42</v>
      </c>
      <c r="N124" s="6" t="str">
        <f t="shared" si="6"/>
        <v>Singaporean Hokkien Fried Mee</v>
      </c>
      <c r="O124" s="13">
        <v>76</v>
      </c>
      <c r="P124" s="6">
        <v>46</v>
      </c>
      <c r="Q124" s="13">
        <f t="shared" si="7"/>
        <v>3496</v>
      </c>
      <c r="R124" s="14">
        <v>0.11</v>
      </c>
      <c r="S124" s="13">
        <v>2865.8</v>
      </c>
      <c r="T124" s="13">
        <v>71.644999999999996</v>
      </c>
      <c r="U124" s="13"/>
      <c r="V124" s="9"/>
      <c r="W124" s="9"/>
    </row>
    <row r="125" spans="1:23" x14ac:dyDescent="0.25">
      <c r="A125" s="6" t="s">
        <v>192</v>
      </c>
      <c r="B125" s="6" t="s">
        <v>193</v>
      </c>
      <c r="C125" s="6" t="s">
        <v>88</v>
      </c>
      <c r="D125" s="6" t="s">
        <v>89</v>
      </c>
      <c r="E125" s="6">
        <v>3</v>
      </c>
      <c r="F125" s="6" t="str">
        <f t="shared" si="4"/>
        <v>Janet Leverling</v>
      </c>
      <c r="G125" s="6">
        <v>10517</v>
      </c>
      <c r="H125" s="9">
        <v>40955</v>
      </c>
      <c r="I125" s="9">
        <v>40984</v>
      </c>
      <c r="J125" s="9">
        <v>40971</v>
      </c>
      <c r="K125" s="7">
        <v>5</v>
      </c>
      <c r="L125" s="9" t="str">
        <f t="shared" si="5"/>
        <v>Pâtes et céréales</v>
      </c>
      <c r="M125" s="6">
        <v>52</v>
      </c>
      <c r="N125" s="6" t="str">
        <f t="shared" si="6"/>
        <v>Filo Mix</v>
      </c>
      <c r="O125" s="13">
        <v>76</v>
      </c>
      <c r="P125" s="6">
        <v>91</v>
      </c>
      <c r="Q125" s="13">
        <f t="shared" si="7"/>
        <v>6916</v>
      </c>
      <c r="R125" s="14">
        <v>0.08</v>
      </c>
      <c r="S125" s="13">
        <v>2930.2000000000003</v>
      </c>
      <c r="T125" s="13">
        <v>96.696600000000004</v>
      </c>
      <c r="U125" s="13"/>
      <c r="V125" s="9"/>
      <c r="W125" s="9"/>
    </row>
    <row r="126" spans="1:23" x14ac:dyDescent="0.25">
      <c r="A126" s="6" t="s">
        <v>192</v>
      </c>
      <c r="B126" s="6" t="s">
        <v>193</v>
      </c>
      <c r="C126" s="6" t="s">
        <v>88</v>
      </c>
      <c r="D126" s="6" t="s">
        <v>89</v>
      </c>
      <c r="E126" s="6">
        <v>3</v>
      </c>
      <c r="F126" s="6" t="str">
        <f t="shared" si="4"/>
        <v>Janet Leverling</v>
      </c>
      <c r="G126" s="6">
        <v>10517</v>
      </c>
      <c r="H126" s="9">
        <v>40955</v>
      </c>
      <c r="I126" s="9">
        <v>40984</v>
      </c>
      <c r="J126" s="9">
        <v>40971</v>
      </c>
      <c r="K126" s="7">
        <v>4</v>
      </c>
      <c r="L126" s="9" t="str">
        <f t="shared" si="5"/>
        <v>Produits laitiers</v>
      </c>
      <c r="M126" s="6">
        <v>59</v>
      </c>
      <c r="N126" s="6" t="str">
        <f t="shared" si="6"/>
        <v>Raclette Courdavault</v>
      </c>
      <c r="O126" s="13">
        <v>76</v>
      </c>
      <c r="P126" s="6">
        <v>80</v>
      </c>
      <c r="Q126" s="13">
        <f t="shared" si="7"/>
        <v>6080</v>
      </c>
      <c r="R126" s="14">
        <v>0.01</v>
      </c>
      <c r="S126" s="13">
        <v>21780</v>
      </c>
      <c r="T126" s="13">
        <v>283.14</v>
      </c>
      <c r="U126" s="13"/>
      <c r="V126" s="9"/>
      <c r="W126" s="9"/>
    </row>
    <row r="127" spans="1:23" x14ac:dyDescent="0.25">
      <c r="A127" s="6" t="s">
        <v>192</v>
      </c>
      <c r="B127" s="6" t="s">
        <v>193</v>
      </c>
      <c r="C127" s="6" t="s">
        <v>88</v>
      </c>
      <c r="D127" s="6" t="s">
        <v>89</v>
      </c>
      <c r="E127" s="6">
        <v>3</v>
      </c>
      <c r="F127" s="6" t="str">
        <f t="shared" si="4"/>
        <v>Janet Leverling</v>
      </c>
      <c r="G127" s="6">
        <v>10517</v>
      </c>
      <c r="H127" s="9">
        <v>40955</v>
      </c>
      <c r="I127" s="9">
        <v>40984</v>
      </c>
      <c r="J127" s="9">
        <v>40971</v>
      </c>
      <c r="K127" s="7">
        <v>1</v>
      </c>
      <c r="L127" s="9" t="str">
        <f t="shared" si="5"/>
        <v>Boissons</v>
      </c>
      <c r="M127" s="6">
        <v>70</v>
      </c>
      <c r="N127" s="6" t="str">
        <f t="shared" si="6"/>
        <v>Outback Lager</v>
      </c>
      <c r="O127" s="13">
        <v>76</v>
      </c>
      <c r="P127" s="6">
        <v>25</v>
      </c>
      <c r="Q127" s="13">
        <f t="shared" si="7"/>
        <v>1900</v>
      </c>
      <c r="R127" s="14">
        <v>-0.02</v>
      </c>
      <c r="S127" s="13">
        <v>1912.5</v>
      </c>
      <c r="T127" s="13">
        <v>53.55</v>
      </c>
      <c r="U127" s="13"/>
      <c r="V127" s="9"/>
      <c r="W127" s="9"/>
    </row>
    <row r="128" spans="1:23" x14ac:dyDescent="0.25">
      <c r="A128" s="6" t="s">
        <v>194</v>
      </c>
      <c r="B128" s="6" t="s">
        <v>195</v>
      </c>
      <c r="C128" s="6" t="s">
        <v>97</v>
      </c>
      <c r="D128" s="6" t="s">
        <v>98</v>
      </c>
      <c r="E128" s="6">
        <v>5</v>
      </c>
      <c r="F128" s="6" t="str">
        <f t="shared" si="4"/>
        <v>Mohamed Ben Arfa</v>
      </c>
      <c r="G128" s="6">
        <v>10518</v>
      </c>
      <c r="H128" s="9">
        <v>40956</v>
      </c>
      <c r="I128" s="9">
        <v>40971</v>
      </c>
      <c r="J128" s="9">
        <v>40977</v>
      </c>
      <c r="K128" s="7">
        <v>1</v>
      </c>
      <c r="L128" s="9" t="str">
        <f t="shared" si="5"/>
        <v>Boissons</v>
      </c>
      <c r="M128" s="6">
        <v>24</v>
      </c>
      <c r="N128" s="6" t="str">
        <f t="shared" si="6"/>
        <v>Guaraná Fantástica</v>
      </c>
      <c r="O128" s="13">
        <v>76</v>
      </c>
      <c r="P128" s="6">
        <v>11</v>
      </c>
      <c r="Q128" s="13">
        <f t="shared" si="7"/>
        <v>836</v>
      </c>
      <c r="R128" s="14">
        <v>-0.01</v>
      </c>
      <c r="S128" s="13">
        <v>249.97499999999999</v>
      </c>
      <c r="T128" s="13">
        <v>0.249975</v>
      </c>
      <c r="U128" s="13"/>
      <c r="V128" s="9"/>
      <c r="W128" s="9"/>
    </row>
    <row r="129" spans="1:23" x14ac:dyDescent="0.25">
      <c r="A129" s="6" t="s">
        <v>194</v>
      </c>
      <c r="B129" s="6" t="s">
        <v>195</v>
      </c>
      <c r="C129" s="6" t="s">
        <v>97</v>
      </c>
      <c r="D129" s="6" t="s">
        <v>98</v>
      </c>
      <c r="E129" s="6">
        <v>5</v>
      </c>
      <c r="F129" s="6" t="str">
        <f t="shared" si="4"/>
        <v>Mohamed Ben Arfa</v>
      </c>
      <c r="G129" s="6">
        <v>10518</v>
      </c>
      <c r="H129" s="9">
        <v>40956</v>
      </c>
      <c r="I129" s="9">
        <v>40971</v>
      </c>
      <c r="J129" s="9">
        <v>40977</v>
      </c>
      <c r="K129" s="7">
        <v>1</v>
      </c>
      <c r="L129" s="9" t="str">
        <f t="shared" si="5"/>
        <v>Boissons</v>
      </c>
      <c r="M129" s="6">
        <v>38</v>
      </c>
      <c r="N129" s="6" t="str">
        <f t="shared" si="6"/>
        <v>Côte de Blaye</v>
      </c>
      <c r="O129" s="13">
        <v>76</v>
      </c>
      <c r="P129" s="6">
        <v>85</v>
      </c>
      <c r="Q129" s="13">
        <f t="shared" si="7"/>
        <v>6460</v>
      </c>
      <c r="R129" s="14">
        <v>0.05</v>
      </c>
      <c r="S129" s="13">
        <v>106388.125</v>
      </c>
      <c r="T129" s="13">
        <v>851.10500000000002</v>
      </c>
      <c r="U129" s="13"/>
      <c r="V129" s="9"/>
      <c r="W129" s="9"/>
    </row>
    <row r="130" spans="1:23" x14ac:dyDescent="0.25">
      <c r="A130" s="6" t="s">
        <v>194</v>
      </c>
      <c r="B130" s="6" t="s">
        <v>195</v>
      </c>
      <c r="C130" s="6" t="s">
        <v>97</v>
      </c>
      <c r="D130" s="6" t="s">
        <v>98</v>
      </c>
      <c r="E130" s="6">
        <v>5</v>
      </c>
      <c r="F130" s="6" t="str">
        <f t="shared" si="4"/>
        <v>Mohamed Ben Arfa</v>
      </c>
      <c r="G130" s="6">
        <v>10518</v>
      </c>
      <c r="H130" s="9">
        <v>40956</v>
      </c>
      <c r="I130" s="9">
        <v>40971</v>
      </c>
      <c r="J130" s="9">
        <v>40977</v>
      </c>
      <c r="K130" s="7">
        <v>2</v>
      </c>
      <c r="L130" s="9" t="str">
        <f t="shared" si="5"/>
        <v>Condiments</v>
      </c>
      <c r="M130" s="6">
        <v>44</v>
      </c>
      <c r="N130" s="6" t="str">
        <f t="shared" si="6"/>
        <v>Gula Malacca</v>
      </c>
      <c r="O130" s="13">
        <v>76</v>
      </c>
      <c r="P130" s="6">
        <v>17</v>
      </c>
      <c r="Q130" s="13">
        <f t="shared" si="7"/>
        <v>1292</v>
      </c>
      <c r="R130" s="14">
        <v>0.15</v>
      </c>
      <c r="S130" s="13">
        <v>1405.2625</v>
      </c>
      <c r="T130" s="13">
        <v>1.4052625000000001</v>
      </c>
      <c r="U130" s="13"/>
      <c r="V130" s="9"/>
      <c r="W130" s="9"/>
    </row>
    <row r="131" spans="1:23" x14ac:dyDescent="0.25">
      <c r="A131" s="6" t="s">
        <v>196</v>
      </c>
      <c r="B131" s="6" t="s">
        <v>197</v>
      </c>
      <c r="C131" s="6" t="s">
        <v>52</v>
      </c>
      <c r="D131" s="6" t="s">
        <v>51</v>
      </c>
      <c r="E131" s="6">
        <v>6</v>
      </c>
      <c r="F131" s="6" t="str">
        <f t="shared" si="4"/>
        <v>Ernst Junge</v>
      </c>
      <c r="G131" s="6">
        <v>10519</v>
      </c>
      <c r="H131" s="9">
        <v>40959</v>
      </c>
      <c r="I131" s="9">
        <v>40988</v>
      </c>
      <c r="J131" s="9">
        <v>40973</v>
      </c>
      <c r="K131" s="7">
        <v>8</v>
      </c>
      <c r="L131" s="9" t="str">
        <f t="shared" si="5"/>
        <v>Poissons et fruits de mer</v>
      </c>
      <c r="M131" s="6">
        <v>10</v>
      </c>
      <c r="N131" s="6" t="str">
        <f t="shared" si="6"/>
        <v>Ikura</v>
      </c>
      <c r="O131" s="13">
        <v>76</v>
      </c>
      <c r="P131" s="6">
        <v>92</v>
      </c>
      <c r="Q131" s="13">
        <f t="shared" si="7"/>
        <v>6992</v>
      </c>
      <c r="R131" s="14">
        <v>0</v>
      </c>
      <c r="S131" s="13">
        <v>14260</v>
      </c>
      <c r="T131" s="13">
        <v>313.72000000000003</v>
      </c>
      <c r="U131" s="13"/>
      <c r="V131" s="9"/>
      <c r="W131" s="9"/>
    </row>
    <row r="132" spans="1:23" x14ac:dyDescent="0.25">
      <c r="A132" s="6" t="s">
        <v>196</v>
      </c>
      <c r="B132" s="6" t="s">
        <v>197</v>
      </c>
      <c r="C132" s="6" t="s">
        <v>52</v>
      </c>
      <c r="D132" s="6" t="s">
        <v>51</v>
      </c>
      <c r="E132" s="6">
        <v>6</v>
      </c>
      <c r="F132" s="6" t="str">
        <f t="shared" ref="F132:F195" si="8">VLOOKUP(E132,ListeREPRESENTANTS,2,FALSE)</f>
        <v>Ernst Junge</v>
      </c>
      <c r="G132" s="6">
        <v>10519</v>
      </c>
      <c r="H132" s="9">
        <v>40959</v>
      </c>
      <c r="I132" s="9">
        <v>40988</v>
      </c>
      <c r="J132" s="9">
        <v>40973</v>
      </c>
      <c r="K132" s="7">
        <v>5</v>
      </c>
      <c r="L132" s="9" t="str">
        <f t="shared" ref="L132:L195" si="9">VLOOKUP(K132,ListeCATEGORIES,2,FALSE)</f>
        <v>Pâtes et céréales</v>
      </c>
      <c r="M132" s="6">
        <v>56</v>
      </c>
      <c r="N132" s="6" t="str">
        <f t="shared" ref="N132:N195" si="10">VLOOKUP(M132,ListePRODUITS,2,FALSE)</f>
        <v>Gnocchi di nonna Alice</v>
      </c>
      <c r="O132" s="13">
        <v>76</v>
      </c>
      <c r="P132" s="6">
        <v>33</v>
      </c>
      <c r="Q132" s="13">
        <f t="shared" si="7"/>
        <v>2508</v>
      </c>
      <c r="R132" s="14">
        <v>7.0000000000000007E-2</v>
      </c>
      <c r="S132" s="13">
        <v>5831.0999999999995</v>
      </c>
      <c r="T132" s="13">
        <v>75.804299999999984</v>
      </c>
      <c r="U132" s="13"/>
      <c r="V132" s="9"/>
      <c r="W132" s="9"/>
    </row>
    <row r="133" spans="1:23" x14ac:dyDescent="0.25">
      <c r="A133" s="6" t="s">
        <v>196</v>
      </c>
      <c r="B133" s="6" t="s">
        <v>197</v>
      </c>
      <c r="C133" s="6" t="s">
        <v>52</v>
      </c>
      <c r="D133" s="6" t="s">
        <v>51</v>
      </c>
      <c r="E133" s="6">
        <v>6</v>
      </c>
      <c r="F133" s="6" t="str">
        <f t="shared" si="8"/>
        <v>Ernst Junge</v>
      </c>
      <c r="G133" s="6">
        <v>10519</v>
      </c>
      <c r="H133" s="9">
        <v>40959</v>
      </c>
      <c r="I133" s="9">
        <v>40988</v>
      </c>
      <c r="J133" s="9">
        <v>40973</v>
      </c>
      <c r="K133" s="7">
        <v>4</v>
      </c>
      <c r="L133" s="9" t="str">
        <f t="shared" si="9"/>
        <v>Produits laitiers</v>
      </c>
      <c r="M133" s="6">
        <v>60</v>
      </c>
      <c r="N133" s="6" t="str">
        <f t="shared" si="10"/>
        <v>Camembert Pierrot</v>
      </c>
      <c r="O133" s="13">
        <v>76</v>
      </c>
      <c r="P133" s="6">
        <v>94</v>
      </c>
      <c r="Q133" s="13">
        <f t="shared" ref="Q133:Q196" si="11">O133*P133</f>
        <v>7144</v>
      </c>
      <c r="R133" s="14">
        <v>0.14000000000000001</v>
      </c>
      <c r="S133" s="13">
        <v>13742.8</v>
      </c>
      <c r="T133" s="13">
        <v>206.142</v>
      </c>
      <c r="U133" s="13"/>
      <c r="V133" s="9"/>
      <c r="W133" s="9"/>
    </row>
    <row r="134" spans="1:23" x14ac:dyDescent="0.25">
      <c r="A134" s="6" t="s">
        <v>198</v>
      </c>
      <c r="B134" s="6" t="s">
        <v>199</v>
      </c>
      <c r="C134" s="6" t="s">
        <v>54</v>
      </c>
      <c r="D134" s="6" t="s">
        <v>200</v>
      </c>
      <c r="E134" s="6">
        <v>8</v>
      </c>
      <c r="F134" s="6" t="str">
        <f t="shared" si="8"/>
        <v>Hicham Esmal</v>
      </c>
      <c r="G134" s="6">
        <v>10520</v>
      </c>
      <c r="H134" s="9">
        <v>40960</v>
      </c>
      <c r="I134" s="9">
        <v>40989</v>
      </c>
      <c r="J134" s="9">
        <v>40973</v>
      </c>
      <c r="K134" s="7">
        <v>1</v>
      </c>
      <c r="L134" s="9" t="str">
        <f t="shared" si="9"/>
        <v>Boissons</v>
      </c>
      <c r="M134" s="6">
        <v>24</v>
      </c>
      <c r="N134" s="6" t="str">
        <f t="shared" si="10"/>
        <v>Guaraná Fantástica</v>
      </c>
      <c r="O134" s="13">
        <v>76</v>
      </c>
      <c r="P134" s="6">
        <v>24</v>
      </c>
      <c r="Q134" s="13">
        <f t="shared" si="11"/>
        <v>1824</v>
      </c>
      <c r="R134" s="14">
        <v>0.02</v>
      </c>
      <c r="S134" s="13">
        <v>529.20000000000005</v>
      </c>
      <c r="T134" s="13">
        <v>7.9380000000000006</v>
      </c>
      <c r="U134" s="13"/>
      <c r="V134" s="9"/>
      <c r="W134" s="9"/>
    </row>
    <row r="135" spans="1:23" x14ac:dyDescent="0.25">
      <c r="A135" s="6" t="s">
        <v>198</v>
      </c>
      <c r="B135" s="6" t="s">
        <v>199</v>
      </c>
      <c r="C135" s="6" t="s">
        <v>54</v>
      </c>
      <c r="D135" s="6" t="s">
        <v>200</v>
      </c>
      <c r="E135" s="6">
        <v>8</v>
      </c>
      <c r="F135" s="6" t="str">
        <f t="shared" si="8"/>
        <v>Hicham Esmal</v>
      </c>
      <c r="G135" s="6">
        <v>10520</v>
      </c>
      <c r="H135" s="9">
        <v>40960</v>
      </c>
      <c r="I135" s="9">
        <v>40989</v>
      </c>
      <c r="J135" s="9">
        <v>40973</v>
      </c>
      <c r="K135" s="7">
        <v>6</v>
      </c>
      <c r="L135" s="9" t="str">
        <f t="shared" si="9"/>
        <v>Viandes</v>
      </c>
      <c r="M135" s="6">
        <v>53</v>
      </c>
      <c r="N135" s="6" t="str">
        <f t="shared" si="10"/>
        <v>Perth Pasties</v>
      </c>
      <c r="O135" s="13">
        <v>76</v>
      </c>
      <c r="P135" s="6">
        <v>76</v>
      </c>
      <c r="Q135" s="13">
        <f t="shared" si="11"/>
        <v>5776</v>
      </c>
      <c r="R135" s="14">
        <v>0.04</v>
      </c>
      <c r="S135" s="13">
        <v>11965.439999999999</v>
      </c>
      <c r="T135" s="13">
        <v>47.861759999999997</v>
      </c>
      <c r="U135" s="13"/>
      <c r="V135" s="9"/>
      <c r="W135" s="9"/>
    </row>
    <row r="136" spans="1:23" x14ac:dyDescent="0.25">
      <c r="A136" s="6" t="s">
        <v>201</v>
      </c>
      <c r="B136" s="6" t="s">
        <v>202</v>
      </c>
      <c r="C136" s="6" t="s">
        <v>203</v>
      </c>
      <c r="D136" s="6" t="s">
        <v>204</v>
      </c>
      <c r="E136" s="6">
        <v>4</v>
      </c>
      <c r="F136" s="6" t="str">
        <f t="shared" si="8"/>
        <v>Laura Callahan</v>
      </c>
      <c r="G136" s="6">
        <v>10521</v>
      </c>
      <c r="H136" s="9">
        <v>40960</v>
      </c>
      <c r="I136" s="9">
        <v>40989</v>
      </c>
      <c r="J136" s="9">
        <v>40974</v>
      </c>
      <c r="K136" s="7">
        <v>1</v>
      </c>
      <c r="L136" s="9" t="str">
        <f t="shared" si="9"/>
        <v>Boissons</v>
      </c>
      <c r="M136" s="6">
        <v>35</v>
      </c>
      <c r="N136" s="6" t="str">
        <f t="shared" si="10"/>
        <v>Steeleye Stout</v>
      </c>
      <c r="O136" s="13">
        <v>76</v>
      </c>
      <c r="P136" s="6">
        <v>59</v>
      </c>
      <c r="Q136" s="13">
        <f t="shared" si="11"/>
        <v>4484</v>
      </c>
      <c r="R136" s="14">
        <v>0.13</v>
      </c>
      <c r="S136" s="13">
        <v>4619.7</v>
      </c>
      <c r="T136" s="13">
        <v>120.1122</v>
      </c>
      <c r="U136" s="13"/>
      <c r="V136" s="9"/>
      <c r="W136" s="9"/>
    </row>
    <row r="137" spans="1:23" x14ac:dyDescent="0.25">
      <c r="A137" s="6" t="s">
        <v>201</v>
      </c>
      <c r="B137" s="6" t="s">
        <v>202</v>
      </c>
      <c r="C137" s="6" t="s">
        <v>203</v>
      </c>
      <c r="D137" s="6" t="s">
        <v>204</v>
      </c>
      <c r="E137" s="6">
        <v>4</v>
      </c>
      <c r="F137" s="6" t="str">
        <f t="shared" si="8"/>
        <v>Laura Callahan</v>
      </c>
      <c r="G137" s="6">
        <v>10521</v>
      </c>
      <c r="H137" s="9">
        <v>40960</v>
      </c>
      <c r="I137" s="9">
        <v>40989</v>
      </c>
      <c r="J137" s="9">
        <v>40974</v>
      </c>
      <c r="K137" s="7">
        <v>8</v>
      </c>
      <c r="L137" s="9" t="str">
        <f t="shared" si="9"/>
        <v>Poissons et fruits de mer</v>
      </c>
      <c r="M137" s="6">
        <v>41</v>
      </c>
      <c r="N137" s="6" t="str">
        <f t="shared" si="10"/>
        <v>Jack's New England Clam Chowder</v>
      </c>
      <c r="O137" s="13">
        <v>76</v>
      </c>
      <c r="P137" s="6">
        <v>74</v>
      </c>
      <c r="Q137" s="13">
        <f t="shared" si="11"/>
        <v>5624</v>
      </c>
      <c r="R137" s="14">
        <v>0.06</v>
      </c>
      <c r="S137" s="13">
        <v>3356.27</v>
      </c>
      <c r="T137" s="13">
        <v>93.975560000000002</v>
      </c>
      <c r="U137" s="13"/>
      <c r="V137" s="9"/>
      <c r="W137" s="9"/>
    </row>
    <row r="138" spans="1:23" x14ac:dyDescent="0.25">
      <c r="A138" s="6" t="s">
        <v>201</v>
      </c>
      <c r="B138" s="6" t="s">
        <v>202</v>
      </c>
      <c r="C138" s="6" t="s">
        <v>203</v>
      </c>
      <c r="D138" s="6" t="s">
        <v>204</v>
      </c>
      <c r="E138" s="6">
        <v>4</v>
      </c>
      <c r="F138" s="6" t="str">
        <f t="shared" si="8"/>
        <v>Laura Callahan</v>
      </c>
      <c r="G138" s="6">
        <v>10521</v>
      </c>
      <c r="H138" s="9">
        <v>40960</v>
      </c>
      <c r="I138" s="9">
        <v>40989</v>
      </c>
      <c r="J138" s="9">
        <v>40974</v>
      </c>
      <c r="K138" s="7">
        <v>3</v>
      </c>
      <c r="L138" s="9" t="str">
        <f t="shared" si="9"/>
        <v>Desserts</v>
      </c>
      <c r="M138" s="6">
        <v>68</v>
      </c>
      <c r="N138" s="6" t="str">
        <f t="shared" si="10"/>
        <v>Scottish Longbreads</v>
      </c>
      <c r="O138" s="13">
        <v>76</v>
      </c>
      <c r="P138" s="6">
        <v>88</v>
      </c>
      <c r="Q138" s="13">
        <f t="shared" si="11"/>
        <v>6688</v>
      </c>
      <c r="R138" s="14">
        <v>-0.01</v>
      </c>
      <c r="S138" s="13">
        <v>5555</v>
      </c>
      <c r="T138" s="13">
        <v>61.104999999999997</v>
      </c>
      <c r="U138" s="13"/>
      <c r="V138" s="9"/>
      <c r="W138" s="9"/>
    </row>
    <row r="139" spans="1:23" x14ac:dyDescent="0.25">
      <c r="A139" s="6" t="s">
        <v>157</v>
      </c>
      <c r="B139" s="6" t="s">
        <v>158</v>
      </c>
      <c r="C139" s="6" t="s">
        <v>159</v>
      </c>
      <c r="D139" s="6" t="s">
        <v>136</v>
      </c>
      <c r="E139" s="6">
        <v>5</v>
      </c>
      <c r="F139" s="6" t="str">
        <f t="shared" si="8"/>
        <v>Mohamed Ben Arfa</v>
      </c>
      <c r="G139" s="6">
        <v>10522</v>
      </c>
      <c r="H139" s="9">
        <v>40961</v>
      </c>
      <c r="I139" s="9">
        <v>40990</v>
      </c>
      <c r="J139" s="9">
        <v>40978</v>
      </c>
      <c r="K139" s="7">
        <v>1</v>
      </c>
      <c r="L139" s="9" t="str">
        <f t="shared" si="9"/>
        <v>Boissons</v>
      </c>
      <c r="M139" s="6">
        <v>1</v>
      </c>
      <c r="N139" s="6" t="str">
        <f t="shared" si="10"/>
        <v>Chai</v>
      </c>
      <c r="O139" s="13">
        <v>76</v>
      </c>
      <c r="P139" s="6">
        <v>59</v>
      </c>
      <c r="Q139" s="13">
        <f t="shared" si="11"/>
        <v>4484</v>
      </c>
      <c r="R139" s="14">
        <v>0.02</v>
      </c>
      <c r="S139" s="13">
        <v>5203.8</v>
      </c>
      <c r="T139" s="13">
        <v>78.057000000000002</v>
      </c>
      <c r="U139" s="13"/>
      <c r="V139" s="9"/>
      <c r="W139" s="9"/>
    </row>
    <row r="140" spans="1:23" x14ac:dyDescent="0.25">
      <c r="A140" s="6" t="s">
        <v>157</v>
      </c>
      <c r="B140" s="6" t="s">
        <v>158</v>
      </c>
      <c r="C140" s="6" t="s">
        <v>159</v>
      </c>
      <c r="D140" s="6" t="s">
        <v>136</v>
      </c>
      <c r="E140" s="6">
        <v>5</v>
      </c>
      <c r="F140" s="6" t="str">
        <f t="shared" si="8"/>
        <v>Mohamed Ben Arfa</v>
      </c>
      <c r="G140" s="6">
        <v>10522</v>
      </c>
      <c r="H140" s="9">
        <v>40961</v>
      </c>
      <c r="I140" s="9">
        <v>40990</v>
      </c>
      <c r="J140" s="9">
        <v>40978</v>
      </c>
      <c r="K140" s="7">
        <v>2</v>
      </c>
      <c r="L140" s="9" t="str">
        <f t="shared" si="9"/>
        <v>Condiments</v>
      </c>
      <c r="M140" s="6">
        <v>8</v>
      </c>
      <c r="N140" s="6" t="str">
        <f t="shared" si="10"/>
        <v>Northwoods Cranberry Sauce</v>
      </c>
      <c r="O140" s="13">
        <v>76</v>
      </c>
      <c r="P140" s="6">
        <v>98</v>
      </c>
      <c r="Q140" s="13">
        <f t="shared" si="11"/>
        <v>7448</v>
      </c>
      <c r="R140" s="14">
        <v>0.13</v>
      </c>
      <c r="S140" s="13">
        <v>17052</v>
      </c>
      <c r="T140" s="13">
        <v>0</v>
      </c>
      <c r="U140" s="13"/>
      <c r="V140" s="9"/>
      <c r="W140" s="9"/>
    </row>
    <row r="141" spans="1:23" x14ac:dyDescent="0.25">
      <c r="A141" s="6" t="s">
        <v>157</v>
      </c>
      <c r="B141" s="6" t="s">
        <v>158</v>
      </c>
      <c r="C141" s="6" t="s">
        <v>159</v>
      </c>
      <c r="D141" s="6" t="s">
        <v>136</v>
      </c>
      <c r="E141" s="6">
        <v>5</v>
      </c>
      <c r="F141" s="6" t="str">
        <f t="shared" si="8"/>
        <v>Mohamed Ben Arfa</v>
      </c>
      <c r="G141" s="6">
        <v>10522</v>
      </c>
      <c r="H141" s="9">
        <v>40961</v>
      </c>
      <c r="I141" s="9">
        <v>40990</v>
      </c>
      <c r="J141" s="9">
        <v>40978</v>
      </c>
      <c r="K141" s="7">
        <v>8</v>
      </c>
      <c r="L141" s="9" t="str">
        <f t="shared" si="9"/>
        <v>Poissons et fruits de mer</v>
      </c>
      <c r="M141" s="6">
        <v>30</v>
      </c>
      <c r="N141" s="6" t="str">
        <f t="shared" si="10"/>
        <v>Nord-Ost Matjeshering</v>
      </c>
      <c r="O141" s="13">
        <v>76</v>
      </c>
      <c r="P141" s="6">
        <v>10</v>
      </c>
      <c r="Q141" s="13">
        <f t="shared" si="11"/>
        <v>760</v>
      </c>
      <c r="R141" s="14">
        <v>0.05</v>
      </c>
      <c r="S141" s="13">
        <v>1229.7749999999999</v>
      </c>
      <c r="T141" s="13">
        <v>29.514599999999998</v>
      </c>
      <c r="U141" s="13"/>
      <c r="V141" s="9"/>
      <c r="W141" s="9"/>
    </row>
    <row r="142" spans="1:23" x14ac:dyDescent="0.25">
      <c r="A142" s="6" t="s">
        <v>157</v>
      </c>
      <c r="B142" s="6" t="s">
        <v>158</v>
      </c>
      <c r="C142" s="6" t="s">
        <v>159</v>
      </c>
      <c r="D142" s="6" t="s">
        <v>136</v>
      </c>
      <c r="E142" s="6">
        <v>5</v>
      </c>
      <c r="F142" s="6" t="str">
        <f t="shared" si="8"/>
        <v>Mohamed Ben Arfa</v>
      </c>
      <c r="G142" s="6">
        <v>10522</v>
      </c>
      <c r="H142" s="9">
        <v>40961</v>
      </c>
      <c r="I142" s="9">
        <v>40990</v>
      </c>
      <c r="J142" s="9">
        <v>40978</v>
      </c>
      <c r="K142" s="7">
        <v>8</v>
      </c>
      <c r="L142" s="9" t="str">
        <f t="shared" si="9"/>
        <v>Poissons et fruits de mer</v>
      </c>
      <c r="M142" s="6">
        <v>40</v>
      </c>
      <c r="N142" s="6" t="str">
        <f t="shared" si="10"/>
        <v>Boston Crab Meat</v>
      </c>
      <c r="O142" s="13">
        <v>76</v>
      </c>
      <c r="P142" s="6">
        <v>19</v>
      </c>
      <c r="Q142" s="13">
        <f t="shared" si="11"/>
        <v>1444</v>
      </c>
      <c r="R142" s="14">
        <v>0.14000000000000001</v>
      </c>
      <c r="S142" s="13">
        <v>1503.28</v>
      </c>
      <c r="T142" s="13">
        <v>12.02624</v>
      </c>
      <c r="U142" s="13"/>
      <c r="V142" s="9"/>
      <c r="W142" s="9"/>
    </row>
    <row r="143" spans="1:23" x14ac:dyDescent="0.25">
      <c r="A143" s="6" t="s">
        <v>90</v>
      </c>
      <c r="B143" s="6" t="s">
        <v>91</v>
      </c>
      <c r="C143" s="6" t="s">
        <v>88</v>
      </c>
      <c r="D143" s="6" t="s">
        <v>89</v>
      </c>
      <c r="E143" s="6">
        <v>8</v>
      </c>
      <c r="F143" s="6" t="str">
        <f t="shared" si="8"/>
        <v>Hicham Esmal</v>
      </c>
      <c r="G143" s="6">
        <v>10523</v>
      </c>
      <c r="H143" s="9">
        <v>40962</v>
      </c>
      <c r="I143" s="9">
        <v>40991</v>
      </c>
      <c r="J143" s="9">
        <v>41002</v>
      </c>
      <c r="K143" s="7">
        <v>6</v>
      </c>
      <c r="L143" s="9" t="str">
        <f t="shared" si="9"/>
        <v>Viandes</v>
      </c>
      <c r="M143" s="6">
        <v>17</v>
      </c>
      <c r="N143" s="6" t="str">
        <f t="shared" si="10"/>
        <v>Alice Mutton</v>
      </c>
      <c r="O143" s="13">
        <v>76</v>
      </c>
      <c r="P143" s="6">
        <v>36</v>
      </c>
      <c r="Q143" s="13">
        <f t="shared" si="11"/>
        <v>2736</v>
      </c>
      <c r="R143" s="14">
        <v>-0.02</v>
      </c>
      <c r="S143" s="13">
        <v>7160.4000000000005</v>
      </c>
      <c r="T143" s="13">
        <v>128.88720000000001</v>
      </c>
      <c r="U143" s="13"/>
      <c r="V143" s="9"/>
      <c r="W143" s="9"/>
    </row>
    <row r="144" spans="1:23" x14ac:dyDescent="0.25">
      <c r="A144" s="6" t="s">
        <v>90</v>
      </c>
      <c r="B144" s="6" t="s">
        <v>91</v>
      </c>
      <c r="C144" s="6" t="s">
        <v>88</v>
      </c>
      <c r="D144" s="6" t="s">
        <v>89</v>
      </c>
      <c r="E144" s="6">
        <v>8</v>
      </c>
      <c r="F144" s="6" t="str">
        <f t="shared" si="8"/>
        <v>Hicham Esmal</v>
      </c>
      <c r="G144" s="6">
        <v>10523</v>
      </c>
      <c r="H144" s="9">
        <v>40962</v>
      </c>
      <c r="I144" s="9">
        <v>40991</v>
      </c>
      <c r="J144" s="9">
        <v>41002</v>
      </c>
      <c r="K144" s="7">
        <v>3</v>
      </c>
      <c r="L144" s="9" t="str">
        <f t="shared" si="9"/>
        <v>Desserts</v>
      </c>
      <c r="M144" s="6">
        <v>20</v>
      </c>
      <c r="N144" s="6" t="str">
        <f t="shared" si="10"/>
        <v>Sir Rodney's Marmalade</v>
      </c>
      <c r="O144" s="13">
        <v>76</v>
      </c>
      <c r="P144" s="6">
        <v>65</v>
      </c>
      <c r="Q144" s="13">
        <f t="shared" si="11"/>
        <v>4940</v>
      </c>
      <c r="R144" s="14">
        <v>0.02</v>
      </c>
      <c r="S144" s="13">
        <v>25798.5</v>
      </c>
      <c r="T144" s="13">
        <v>799.75350000000003</v>
      </c>
      <c r="U144" s="13"/>
      <c r="V144" s="9"/>
      <c r="W144" s="9"/>
    </row>
    <row r="145" spans="1:23" x14ac:dyDescent="0.25">
      <c r="A145" s="6" t="s">
        <v>90</v>
      </c>
      <c r="B145" s="6" t="s">
        <v>91</v>
      </c>
      <c r="C145" s="6" t="s">
        <v>88</v>
      </c>
      <c r="D145" s="6" t="s">
        <v>89</v>
      </c>
      <c r="E145" s="6">
        <v>8</v>
      </c>
      <c r="F145" s="6" t="str">
        <f t="shared" si="8"/>
        <v>Hicham Esmal</v>
      </c>
      <c r="G145" s="6">
        <v>10523</v>
      </c>
      <c r="H145" s="9">
        <v>40962</v>
      </c>
      <c r="I145" s="9">
        <v>40991</v>
      </c>
      <c r="J145" s="9">
        <v>41002</v>
      </c>
      <c r="K145" s="7">
        <v>8</v>
      </c>
      <c r="L145" s="9" t="str">
        <f t="shared" si="9"/>
        <v>Poissons et fruits de mer</v>
      </c>
      <c r="M145" s="6">
        <v>37</v>
      </c>
      <c r="N145" s="6" t="str">
        <f t="shared" si="10"/>
        <v>Gravad lax</v>
      </c>
      <c r="O145" s="13">
        <v>76</v>
      </c>
      <c r="P145" s="6">
        <v>58</v>
      </c>
      <c r="Q145" s="13">
        <f t="shared" si="11"/>
        <v>4408</v>
      </c>
      <c r="R145" s="14">
        <v>0.09</v>
      </c>
      <c r="S145" s="13">
        <v>6861.4000000000005</v>
      </c>
      <c r="T145" s="13">
        <v>109.78240000000001</v>
      </c>
      <c r="U145" s="13"/>
      <c r="V145" s="9"/>
      <c r="W145" s="9"/>
    </row>
    <row r="146" spans="1:23" x14ac:dyDescent="0.25">
      <c r="A146" s="6" t="s">
        <v>90</v>
      </c>
      <c r="B146" s="6" t="s">
        <v>91</v>
      </c>
      <c r="C146" s="6" t="s">
        <v>88</v>
      </c>
      <c r="D146" s="6" t="s">
        <v>89</v>
      </c>
      <c r="E146" s="6">
        <v>8</v>
      </c>
      <c r="F146" s="6" t="str">
        <f t="shared" si="8"/>
        <v>Hicham Esmal</v>
      </c>
      <c r="G146" s="6">
        <v>10523</v>
      </c>
      <c r="H146" s="9">
        <v>40962</v>
      </c>
      <c r="I146" s="9">
        <v>40991</v>
      </c>
      <c r="J146" s="9">
        <v>41002</v>
      </c>
      <c r="K146" s="7">
        <v>8</v>
      </c>
      <c r="L146" s="9" t="str">
        <f t="shared" si="9"/>
        <v>Poissons et fruits de mer</v>
      </c>
      <c r="M146" s="6">
        <v>41</v>
      </c>
      <c r="N146" s="6" t="str">
        <f t="shared" si="10"/>
        <v>Jack's New England Clam Chowder</v>
      </c>
      <c r="O146" s="13">
        <v>76</v>
      </c>
      <c r="P146" s="6">
        <v>50</v>
      </c>
      <c r="Q146" s="13">
        <f t="shared" si="11"/>
        <v>3800</v>
      </c>
      <c r="R146" s="14">
        <v>0.15</v>
      </c>
      <c r="S146" s="13">
        <v>2050.625</v>
      </c>
      <c r="T146" s="13">
        <v>32.81</v>
      </c>
      <c r="U146" s="13"/>
      <c r="V146" s="9"/>
      <c r="W146" s="9"/>
    </row>
    <row r="147" spans="1:23" x14ac:dyDescent="0.25">
      <c r="A147" s="6" t="s">
        <v>205</v>
      </c>
      <c r="B147" s="6" t="s">
        <v>206</v>
      </c>
      <c r="C147" s="6" t="s">
        <v>207</v>
      </c>
      <c r="D147" s="6" t="s">
        <v>208</v>
      </c>
      <c r="E147" s="6">
        <v>7</v>
      </c>
      <c r="F147" s="6" t="str">
        <f t="shared" si="8"/>
        <v>Jaime Dos Santos</v>
      </c>
      <c r="G147" s="6">
        <v>10524</v>
      </c>
      <c r="H147" s="9">
        <v>40962</v>
      </c>
      <c r="I147" s="9">
        <v>40991</v>
      </c>
      <c r="J147" s="9">
        <v>40979</v>
      </c>
      <c r="K147" s="7">
        <v>8</v>
      </c>
      <c r="L147" s="9" t="str">
        <f t="shared" si="9"/>
        <v>Poissons et fruits de mer</v>
      </c>
      <c r="M147" s="6">
        <v>10</v>
      </c>
      <c r="N147" s="6" t="str">
        <f t="shared" si="10"/>
        <v>Ikura</v>
      </c>
      <c r="O147" s="13">
        <v>76</v>
      </c>
      <c r="P147" s="6">
        <v>97</v>
      </c>
      <c r="Q147" s="13">
        <f t="shared" si="11"/>
        <v>7372</v>
      </c>
      <c r="R147" s="14">
        <v>0.05</v>
      </c>
      <c r="S147" s="13">
        <v>14283.25</v>
      </c>
      <c r="T147" s="13">
        <v>0</v>
      </c>
      <c r="U147" s="13"/>
      <c r="V147" s="9"/>
      <c r="W147" s="9"/>
    </row>
    <row r="148" spans="1:23" x14ac:dyDescent="0.25">
      <c r="A148" s="6" t="s">
        <v>205</v>
      </c>
      <c r="B148" s="6" t="s">
        <v>206</v>
      </c>
      <c r="C148" s="6" t="s">
        <v>207</v>
      </c>
      <c r="D148" s="6" t="s">
        <v>208</v>
      </c>
      <c r="E148" s="6">
        <v>7</v>
      </c>
      <c r="F148" s="6" t="str">
        <f t="shared" si="8"/>
        <v>Jaime Dos Santos</v>
      </c>
      <c r="G148" s="6">
        <v>10524</v>
      </c>
      <c r="H148" s="9">
        <v>40962</v>
      </c>
      <c r="I148" s="9">
        <v>40991</v>
      </c>
      <c r="J148" s="9">
        <v>40979</v>
      </c>
      <c r="K148" s="7">
        <v>8</v>
      </c>
      <c r="L148" s="9" t="str">
        <f t="shared" si="9"/>
        <v>Poissons et fruits de mer</v>
      </c>
      <c r="M148" s="6">
        <v>30</v>
      </c>
      <c r="N148" s="6" t="str">
        <f t="shared" si="10"/>
        <v>Nord-Ost Matjeshering</v>
      </c>
      <c r="O148" s="13">
        <v>76</v>
      </c>
      <c r="P148" s="6">
        <v>37</v>
      </c>
      <c r="Q148" s="13">
        <f t="shared" si="11"/>
        <v>2812</v>
      </c>
      <c r="R148" s="14">
        <v>0.2</v>
      </c>
      <c r="S148" s="13">
        <v>3831.72</v>
      </c>
      <c r="T148" s="13">
        <v>57.475799999999992</v>
      </c>
      <c r="U148" s="13"/>
      <c r="V148" s="9"/>
      <c r="W148" s="9"/>
    </row>
    <row r="149" spans="1:23" x14ac:dyDescent="0.25">
      <c r="A149" s="6" t="s">
        <v>205</v>
      </c>
      <c r="B149" s="6" t="s">
        <v>206</v>
      </c>
      <c r="C149" s="6" t="s">
        <v>207</v>
      </c>
      <c r="D149" s="6" t="s">
        <v>208</v>
      </c>
      <c r="E149" s="6">
        <v>7</v>
      </c>
      <c r="F149" s="6" t="str">
        <f t="shared" si="8"/>
        <v>Jaime Dos Santos</v>
      </c>
      <c r="G149" s="6">
        <v>10524</v>
      </c>
      <c r="H149" s="9">
        <v>40962</v>
      </c>
      <c r="I149" s="9">
        <v>40991</v>
      </c>
      <c r="J149" s="9">
        <v>40979</v>
      </c>
      <c r="K149" s="7">
        <v>1</v>
      </c>
      <c r="L149" s="9" t="str">
        <f t="shared" si="9"/>
        <v>Boissons</v>
      </c>
      <c r="M149" s="6">
        <v>43</v>
      </c>
      <c r="N149" s="6" t="str">
        <f t="shared" si="10"/>
        <v>Ipoh Coffee</v>
      </c>
      <c r="O149" s="13">
        <v>76</v>
      </c>
      <c r="P149" s="6">
        <v>77</v>
      </c>
      <c r="Q149" s="13">
        <f t="shared" si="11"/>
        <v>5852</v>
      </c>
      <c r="R149" s="14">
        <v>0.06</v>
      </c>
      <c r="S149" s="13">
        <v>16647.399999999998</v>
      </c>
      <c r="T149" s="13">
        <v>66.58959999999999</v>
      </c>
      <c r="U149" s="13"/>
      <c r="V149" s="9"/>
      <c r="W149" s="9"/>
    </row>
    <row r="150" spans="1:23" x14ac:dyDescent="0.25">
      <c r="A150" s="6" t="s">
        <v>205</v>
      </c>
      <c r="B150" s="6" t="s">
        <v>206</v>
      </c>
      <c r="C150" s="6" t="s">
        <v>207</v>
      </c>
      <c r="D150" s="6" t="s">
        <v>208</v>
      </c>
      <c r="E150" s="6">
        <v>7</v>
      </c>
      <c r="F150" s="6" t="str">
        <f t="shared" si="8"/>
        <v>Jaime Dos Santos</v>
      </c>
      <c r="G150" s="6">
        <v>10524</v>
      </c>
      <c r="H150" s="9">
        <v>40962</v>
      </c>
      <c r="I150" s="9">
        <v>40991</v>
      </c>
      <c r="J150" s="9">
        <v>40979</v>
      </c>
      <c r="K150" s="7">
        <v>6</v>
      </c>
      <c r="L150" s="9" t="str">
        <f t="shared" si="9"/>
        <v>Viandes</v>
      </c>
      <c r="M150" s="6">
        <v>54</v>
      </c>
      <c r="N150" s="6" t="str">
        <f t="shared" si="10"/>
        <v>Tourtière</v>
      </c>
      <c r="O150" s="13">
        <v>76</v>
      </c>
      <c r="P150" s="6">
        <v>46</v>
      </c>
      <c r="Q150" s="13">
        <f t="shared" si="11"/>
        <v>3496</v>
      </c>
      <c r="R150" s="14">
        <v>-0.02</v>
      </c>
      <c r="S150" s="13">
        <v>1747.77</v>
      </c>
      <c r="T150" s="13">
        <v>45.442019999999999</v>
      </c>
      <c r="U150" s="13"/>
      <c r="V150" s="9"/>
      <c r="W150" s="9"/>
    </row>
    <row r="151" spans="1:23" x14ac:dyDescent="0.25">
      <c r="A151" s="6" t="s">
        <v>82</v>
      </c>
      <c r="B151" s="6" t="s">
        <v>83</v>
      </c>
      <c r="C151" s="6" t="s">
        <v>84</v>
      </c>
      <c r="D151" s="6" t="s">
        <v>85</v>
      </c>
      <c r="E151" s="6">
        <v>7</v>
      </c>
      <c r="F151" s="6" t="str">
        <f t="shared" si="8"/>
        <v>Jaime Dos Santos</v>
      </c>
      <c r="G151" s="6">
        <v>10525</v>
      </c>
      <c r="H151" s="9">
        <v>40963</v>
      </c>
      <c r="I151" s="9">
        <v>40992</v>
      </c>
      <c r="J151" s="9">
        <v>40995</v>
      </c>
      <c r="K151" s="7">
        <v>8</v>
      </c>
      <c r="L151" s="9" t="str">
        <f t="shared" si="9"/>
        <v>Poissons et fruits de mer</v>
      </c>
      <c r="M151" s="6">
        <v>36</v>
      </c>
      <c r="N151" s="6" t="str">
        <f t="shared" si="10"/>
        <v>Inlagd Sill</v>
      </c>
      <c r="O151" s="13">
        <v>76</v>
      </c>
      <c r="P151" s="6">
        <v>27</v>
      </c>
      <c r="Q151" s="13">
        <f t="shared" si="11"/>
        <v>2052</v>
      </c>
      <c r="R151" s="14">
        <v>0.13</v>
      </c>
      <c r="S151" s="13">
        <v>2231.5500000000002</v>
      </c>
      <c r="T151" s="13">
        <v>24.547050000000002</v>
      </c>
      <c r="U151" s="13"/>
      <c r="V151" s="9"/>
      <c r="W151" s="9"/>
    </row>
    <row r="152" spans="1:23" x14ac:dyDescent="0.25">
      <c r="A152" s="6" t="s">
        <v>82</v>
      </c>
      <c r="B152" s="6" t="s">
        <v>83</v>
      </c>
      <c r="C152" s="6" t="s">
        <v>84</v>
      </c>
      <c r="D152" s="6" t="s">
        <v>85</v>
      </c>
      <c r="E152" s="6">
        <v>7</v>
      </c>
      <c r="F152" s="6" t="str">
        <f t="shared" si="8"/>
        <v>Jaime Dos Santos</v>
      </c>
      <c r="G152" s="6">
        <v>10525</v>
      </c>
      <c r="H152" s="9">
        <v>40963</v>
      </c>
      <c r="I152" s="9">
        <v>40992</v>
      </c>
      <c r="J152" s="9">
        <v>40995</v>
      </c>
      <c r="K152" s="7">
        <v>8</v>
      </c>
      <c r="L152" s="9" t="str">
        <f t="shared" si="9"/>
        <v>Poissons et fruits de mer</v>
      </c>
      <c r="M152" s="6">
        <v>40</v>
      </c>
      <c r="N152" s="6" t="str">
        <f t="shared" si="10"/>
        <v>Boston Crab Meat</v>
      </c>
      <c r="O152" s="13">
        <v>76</v>
      </c>
      <c r="P152" s="6">
        <v>13</v>
      </c>
      <c r="Q152" s="13">
        <f t="shared" si="11"/>
        <v>988</v>
      </c>
      <c r="R152" s="14">
        <v>0.11</v>
      </c>
      <c r="S152" s="13">
        <v>1064.44</v>
      </c>
      <c r="T152" s="13">
        <v>17.031040000000001</v>
      </c>
      <c r="U152" s="13"/>
      <c r="V152" s="9"/>
      <c r="W152" s="9"/>
    </row>
    <row r="153" spans="1:23" x14ac:dyDescent="0.25">
      <c r="A153" s="6" t="s">
        <v>209</v>
      </c>
      <c r="B153" s="6" t="s">
        <v>210</v>
      </c>
      <c r="C153" s="6" t="s">
        <v>211</v>
      </c>
      <c r="D153" s="6" t="s">
        <v>212</v>
      </c>
      <c r="E153" s="6">
        <v>5</v>
      </c>
      <c r="F153" s="6" t="str">
        <f t="shared" si="8"/>
        <v>Mohamed Ben Arfa</v>
      </c>
      <c r="G153" s="6">
        <v>10526</v>
      </c>
      <c r="H153" s="9">
        <v>40966</v>
      </c>
      <c r="I153" s="9">
        <v>40995</v>
      </c>
      <c r="J153" s="9">
        <v>40987</v>
      </c>
      <c r="K153" s="7">
        <v>1</v>
      </c>
      <c r="L153" s="9" t="str">
        <f t="shared" si="9"/>
        <v>Boissons</v>
      </c>
      <c r="M153" s="6">
        <v>1</v>
      </c>
      <c r="N153" s="6" t="str">
        <f t="shared" si="10"/>
        <v>Chai</v>
      </c>
      <c r="O153" s="13">
        <v>76</v>
      </c>
      <c r="P153" s="6">
        <v>95</v>
      </c>
      <c r="Q153" s="13">
        <f t="shared" si="11"/>
        <v>7220</v>
      </c>
      <c r="R153" s="14">
        <v>0.2</v>
      </c>
      <c r="S153" s="13">
        <v>6840</v>
      </c>
      <c r="T153" s="13">
        <v>95.76</v>
      </c>
      <c r="U153" s="13"/>
      <c r="V153" s="9"/>
      <c r="W153" s="9"/>
    </row>
    <row r="154" spans="1:23" x14ac:dyDescent="0.25">
      <c r="A154" s="6" t="s">
        <v>209</v>
      </c>
      <c r="B154" s="6" t="s">
        <v>210</v>
      </c>
      <c r="C154" s="6" t="s">
        <v>211</v>
      </c>
      <c r="D154" s="6" t="s">
        <v>212</v>
      </c>
      <c r="E154" s="6">
        <v>5</v>
      </c>
      <c r="F154" s="6" t="str">
        <f t="shared" si="8"/>
        <v>Mohamed Ben Arfa</v>
      </c>
      <c r="G154" s="6">
        <v>10526</v>
      </c>
      <c r="H154" s="9">
        <v>40966</v>
      </c>
      <c r="I154" s="9">
        <v>40995</v>
      </c>
      <c r="J154" s="9">
        <v>40987</v>
      </c>
      <c r="K154" s="7">
        <v>8</v>
      </c>
      <c r="L154" s="9" t="str">
        <f t="shared" si="9"/>
        <v>Poissons et fruits de mer</v>
      </c>
      <c r="M154" s="6">
        <v>13</v>
      </c>
      <c r="N154" s="6" t="str">
        <f t="shared" si="10"/>
        <v>Konbu</v>
      </c>
      <c r="O154" s="13">
        <v>76</v>
      </c>
      <c r="P154" s="6">
        <v>72</v>
      </c>
      <c r="Q154" s="13">
        <f t="shared" si="11"/>
        <v>5472</v>
      </c>
      <c r="R154" s="14">
        <v>0.11</v>
      </c>
      <c r="S154" s="13">
        <v>1922.4</v>
      </c>
      <c r="T154" s="13">
        <v>38.448</v>
      </c>
      <c r="U154" s="13"/>
      <c r="V154" s="9"/>
      <c r="W154" s="9"/>
    </row>
    <row r="155" spans="1:23" x14ac:dyDescent="0.25">
      <c r="A155" s="6" t="s">
        <v>209</v>
      </c>
      <c r="B155" s="6" t="s">
        <v>210</v>
      </c>
      <c r="C155" s="6" t="s">
        <v>211</v>
      </c>
      <c r="D155" s="6" t="s">
        <v>212</v>
      </c>
      <c r="E155" s="6">
        <v>5</v>
      </c>
      <c r="F155" s="6" t="str">
        <f t="shared" si="8"/>
        <v>Mohamed Ben Arfa</v>
      </c>
      <c r="G155" s="6">
        <v>10526</v>
      </c>
      <c r="H155" s="9">
        <v>40966</v>
      </c>
      <c r="I155" s="9">
        <v>40995</v>
      </c>
      <c r="J155" s="9">
        <v>40987</v>
      </c>
      <c r="K155" s="7">
        <v>5</v>
      </c>
      <c r="L155" s="9" t="str">
        <f t="shared" si="9"/>
        <v>Pâtes et céréales</v>
      </c>
      <c r="M155" s="6">
        <v>56</v>
      </c>
      <c r="N155" s="6" t="str">
        <f t="shared" si="10"/>
        <v>Gnocchi di nonna Alice</v>
      </c>
      <c r="O155" s="13">
        <v>76</v>
      </c>
      <c r="P155" s="6">
        <v>13</v>
      </c>
      <c r="Q155" s="13">
        <f t="shared" si="11"/>
        <v>988</v>
      </c>
      <c r="R155" s="14">
        <v>-0.01</v>
      </c>
      <c r="S155" s="13">
        <v>2494.6999999999998</v>
      </c>
      <c r="T155" s="13">
        <v>59.872799999999998</v>
      </c>
      <c r="U155" s="13"/>
      <c r="V155" s="9"/>
      <c r="W155" s="9"/>
    </row>
    <row r="156" spans="1:23" x14ac:dyDescent="0.25">
      <c r="A156" s="6" t="s">
        <v>189</v>
      </c>
      <c r="B156" s="6" t="s">
        <v>190</v>
      </c>
      <c r="C156" s="6" t="s">
        <v>191</v>
      </c>
      <c r="D156" s="6" t="s">
        <v>136</v>
      </c>
      <c r="E156" s="6">
        <v>8</v>
      </c>
      <c r="F156" s="6" t="str">
        <f t="shared" si="8"/>
        <v>Hicham Esmal</v>
      </c>
      <c r="G156" s="6">
        <v>10527</v>
      </c>
      <c r="H156" s="9">
        <v>40966</v>
      </c>
      <c r="I156" s="9">
        <v>40995</v>
      </c>
      <c r="J156" s="9">
        <v>40979</v>
      </c>
      <c r="K156" s="7">
        <v>2</v>
      </c>
      <c r="L156" s="9" t="str">
        <f t="shared" si="9"/>
        <v>Condiments</v>
      </c>
      <c r="M156" s="6">
        <v>4</v>
      </c>
      <c r="N156" s="6" t="str">
        <f t="shared" si="10"/>
        <v>Chef Anton's Cajun Seasoning</v>
      </c>
      <c r="O156" s="13">
        <v>76</v>
      </c>
      <c r="P156" s="6">
        <v>8</v>
      </c>
      <c r="Q156" s="13">
        <f t="shared" si="11"/>
        <v>608</v>
      </c>
      <c r="R156" s="14">
        <v>0.12</v>
      </c>
      <c r="S156" s="13">
        <v>774.4</v>
      </c>
      <c r="T156" s="13">
        <v>5.4207999999999998</v>
      </c>
      <c r="U156" s="13"/>
      <c r="V156" s="9"/>
      <c r="W156" s="9"/>
    </row>
    <row r="157" spans="1:23" x14ac:dyDescent="0.25">
      <c r="A157" s="6" t="s">
        <v>189</v>
      </c>
      <c r="B157" s="6" t="s">
        <v>190</v>
      </c>
      <c r="C157" s="6" t="s">
        <v>191</v>
      </c>
      <c r="D157" s="6" t="s">
        <v>136</v>
      </c>
      <c r="E157" s="6">
        <v>8</v>
      </c>
      <c r="F157" s="6" t="str">
        <f t="shared" si="8"/>
        <v>Hicham Esmal</v>
      </c>
      <c r="G157" s="6">
        <v>10527</v>
      </c>
      <c r="H157" s="9">
        <v>40966</v>
      </c>
      <c r="I157" s="9">
        <v>40995</v>
      </c>
      <c r="J157" s="9">
        <v>40979</v>
      </c>
      <c r="K157" s="7">
        <v>8</v>
      </c>
      <c r="L157" s="9" t="str">
        <f t="shared" si="9"/>
        <v>Poissons et fruits de mer</v>
      </c>
      <c r="M157" s="6">
        <v>36</v>
      </c>
      <c r="N157" s="6" t="str">
        <f t="shared" si="10"/>
        <v>Inlagd Sill</v>
      </c>
      <c r="O157" s="13">
        <v>76</v>
      </c>
      <c r="P157" s="6">
        <v>24</v>
      </c>
      <c r="Q157" s="13">
        <f t="shared" si="11"/>
        <v>1824</v>
      </c>
      <c r="R157" s="14">
        <v>0.06</v>
      </c>
      <c r="S157" s="13">
        <v>2143.1999999999998</v>
      </c>
      <c r="T157" s="13">
        <v>42.863999999999997</v>
      </c>
      <c r="U157" s="13"/>
      <c r="V157" s="9"/>
      <c r="W157" s="9"/>
    </row>
    <row r="158" spans="1:23" x14ac:dyDescent="0.25">
      <c r="A158" s="6" t="s">
        <v>213</v>
      </c>
      <c r="B158" s="6" t="s">
        <v>214</v>
      </c>
      <c r="C158" s="6" t="s">
        <v>215</v>
      </c>
      <c r="D158" s="6" t="s">
        <v>81</v>
      </c>
      <c r="E158" s="6">
        <v>6</v>
      </c>
      <c r="F158" s="6" t="str">
        <f t="shared" si="8"/>
        <v>Ernst Junge</v>
      </c>
      <c r="G158" s="6">
        <v>10528</v>
      </c>
      <c r="H158" s="9">
        <v>40967</v>
      </c>
      <c r="I158" s="9">
        <v>40982</v>
      </c>
      <c r="J158" s="9">
        <v>40981</v>
      </c>
      <c r="K158" s="7">
        <v>4</v>
      </c>
      <c r="L158" s="9" t="str">
        <f t="shared" si="9"/>
        <v>Produits laitiers</v>
      </c>
      <c r="M158" s="6">
        <v>11</v>
      </c>
      <c r="N158" s="6" t="str">
        <f t="shared" si="10"/>
        <v>Queso Cabrales</v>
      </c>
      <c r="O158" s="13">
        <v>76</v>
      </c>
      <c r="P158" s="6">
        <v>45</v>
      </c>
      <c r="Q158" s="13">
        <f t="shared" si="11"/>
        <v>3420</v>
      </c>
      <c r="R158" s="14">
        <v>0.2</v>
      </c>
      <c r="S158" s="13">
        <v>3780</v>
      </c>
      <c r="T158" s="13">
        <v>56.7</v>
      </c>
      <c r="U158" s="13"/>
      <c r="V158" s="9"/>
      <c r="W158" s="9"/>
    </row>
    <row r="159" spans="1:23" x14ac:dyDescent="0.25">
      <c r="A159" s="6" t="s">
        <v>213</v>
      </c>
      <c r="B159" s="6" t="s">
        <v>214</v>
      </c>
      <c r="C159" s="6" t="s">
        <v>215</v>
      </c>
      <c r="D159" s="6" t="s">
        <v>81</v>
      </c>
      <c r="E159" s="6">
        <v>6</v>
      </c>
      <c r="F159" s="6" t="str">
        <f t="shared" si="8"/>
        <v>Ernst Junge</v>
      </c>
      <c r="G159" s="6">
        <v>10528</v>
      </c>
      <c r="H159" s="9">
        <v>40967</v>
      </c>
      <c r="I159" s="9">
        <v>40982</v>
      </c>
      <c r="J159" s="9">
        <v>40981</v>
      </c>
      <c r="K159" s="7">
        <v>4</v>
      </c>
      <c r="L159" s="9" t="str">
        <f t="shared" si="9"/>
        <v>Produits laitiers</v>
      </c>
      <c r="M159" s="6">
        <v>33</v>
      </c>
      <c r="N159" s="6" t="str">
        <f t="shared" si="10"/>
        <v>Geitost</v>
      </c>
      <c r="O159" s="13">
        <v>76</v>
      </c>
      <c r="P159" s="6">
        <v>6</v>
      </c>
      <c r="Q159" s="13">
        <f t="shared" si="11"/>
        <v>456</v>
      </c>
      <c r="R159" s="14">
        <v>0.04</v>
      </c>
      <c r="S159" s="13">
        <v>72</v>
      </c>
      <c r="T159" s="13">
        <v>1.1519999999999999</v>
      </c>
      <c r="U159" s="13"/>
      <c r="V159" s="9"/>
      <c r="W159" s="9"/>
    </row>
    <row r="160" spans="1:23" x14ac:dyDescent="0.25">
      <c r="A160" s="6" t="s">
        <v>213</v>
      </c>
      <c r="B160" s="6" t="s">
        <v>214</v>
      </c>
      <c r="C160" s="6" t="s">
        <v>215</v>
      </c>
      <c r="D160" s="6" t="s">
        <v>81</v>
      </c>
      <c r="E160" s="6">
        <v>6</v>
      </c>
      <c r="F160" s="6" t="str">
        <f t="shared" si="8"/>
        <v>Ernst Junge</v>
      </c>
      <c r="G160" s="6">
        <v>10528</v>
      </c>
      <c r="H160" s="9">
        <v>40967</v>
      </c>
      <c r="I160" s="9">
        <v>40982</v>
      </c>
      <c r="J160" s="9">
        <v>40981</v>
      </c>
      <c r="K160" s="7">
        <v>4</v>
      </c>
      <c r="L160" s="9" t="str">
        <f t="shared" si="9"/>
        <v>Produits laitiers</v>
      </c>
      <c r="M160" s="6">
        <v>72</v>
      </c>
      <c r="N160" s="6" t="str">
        <f t="shared" si="10"/>
        <v>Mozzarella di Giovanni</v>
      </c>
      <c r="O160" s="13">
        <v>76</v>
      </c>
      <c r="P160" s="6">
        <v>50</v>
      </c>
      <c r="Q160" s="13">
        <f t="shared" si="11"/>
        <v>3800</v>
      </c>
      <c r="R160" s="14">
        <v>0.12</v>
      </c>
      <c r="S160" s="13">
        <v>7656</v>
      </c>
      <c r="T160" s="13">
        <v>229.68</v>
      </c>
      <c r="U160" s="13"/>
      <c r="V160" s="9"/>
      <c r="W160" s="9"/>
    </row>
    <row r="161" spans="1:23" x14ac:dyDescent="0.25">
      <c r="A161" s="6" t="s">
        <v>216</v>
      </c>
      <c r="B161" s="6" t="s">
        <v>217</v>
      </c>
      <c r="C161" s="6" t="s">
        <v>218</v>
      </c>
      <c r="D161" s="6" t="s">
        <v>102</v>
      </c>
      <c r="E161" s="6">
        <v>9</v>
      </c>
      <c r="F161" s="6" t="str">
        <f t="shared" si="8"/>
        <v>Steven Buchanan</v>
      </c>
      <c r="G161" s="6">
        <v>10529</v>
      </c>
      <c r="H161" s="9">
        <v>40969</v>
      </c>
      <c r="I161" s="9">
        <v>40997</v>
      </c>
      <c r="J161" s="9">
        <v>40981</v>
      </c>
      <c r="K161" s="7">
        <v>6</v>
      </c>
      <c r="L161" s="9" t="str">
        <f t="shared" si="9"/>
        <v>Viandes</v>
      </c>
      <c r="M161" s="6">
        <v>55</v>
      </c>
      <c r="N161" s="6" t="str">
        <f t="shared" si="10"/>
        <v>Pâté chinois</v>
      </c>
      <c r="O161" s="13">
        <v>76</v>
      </c>
      <c r="P161" s="6">
        <v>17</v>
      </c>
      <c r="Q161" s="13">
        <f t="shared" si="11"/>
        <v>1292</v>
      </c>
      <c r="R161" s="14">
        <v>0.03</v>
      </c>
      <c r="S161" s="13">
        <v>1978.8</v>
      </c>
      <c r="T161" s="13">
        <v>25.724399999999999</v>
      </c>
      <c r="U161" s="13"/>
      <c r="V161" s="9"/>
      <c r="W161" s="9"/>
    </row>
    <row r="162" spans="1:23" x14ac:dyDescent="0.25">
      <c r="A162" s="6" t="s">
        <v>216</v>
      </c>
      <c r="B162" s="6" t="s">
        <v>217</v>
      </c>
      <c r="C162" s="6" t="s">
        <v>218</v>
      </c>
      <c r="D162" s="6" t="s">
        <v>102</v>
      </c>
      <c r="E162" s="6">
        <v>9</v>
      </c>
      <c r="F162" s="6" t="str">
        <f t="shared" si="8"/>
        <v>Steven Buchanan</v>
      </c>
      <c r="G162" s="6">
        <v>10529</v>
      </c>
      <c r="H162" s="9">
        <v>40969</v>
      </c>
      <c r="I162" s="9">
        <v>40997</v>
      </c>
      <c r="J162" s="9">
        <v>40981</v>
      </c>
      <c r="K162" s="7">
        <v>3</v>
      </c>
      <c r="L162" s="9" t="str">
        <f t="shared" si="9"/>
        <v>Desserts</v>
      </c>
      <c r="M162" s="6">
        <v>68</v>
      </c>
      <c r="N162" s="6" t="str">
        <f t="shared" si="10"/>
        <v>Scottish Longbreads</v>
      </c>
      <c r="O162" s="13">
        <v>76</v>
      </c>
      <c r="P162" s="6">
        <v>82</v>
      </c>
      <c r="Q162" s="13">
        <f t="shared" si="11"/>
        <v>6232</v>
      </c>
      <c r="R162" s="14">
        <v>7.0000000000000007E-2</v>
      </c>
      <c r="S162" s="13">
        <v>4766.25</v>
      </c>
      <c r="T162" s="13">
        <v>114.39</v>
      </c>
      <c r="U162" s="13"/>
      <c r="V162" s="9"/>
      <c r="W162" s="9"/>
    </row>
    <row r="163" spans="1:23" x14ac:dyDescent="0.25">
      <c r="A163" s="6" t="s">
        <v>216</v>
      </c>
      <c r="B163" s="6" t="s">
        <v>217</v>
      </c>
      <c r="C163" s="6" t="s">
        <v>218</v>
      </c>
      <c r="D163" s="6" t="s">
        <v>102</v>
      </c>
      <c r="E163" s="6">
        <v>9</v>
      </c>
      <c r="F163" s="6" t="str">
        <f t="shared" si="8"/>
        <v>Steven Buchanan</v>
      </c>
      <c r="G163" s="6">
        <v>10529</v>
      </c>
      <c r="H163" s="9">
        <v>40969</v>
      </c>
      <c r="I163" s="9">
        <v>40997</v>
      </c>
      <c r="J163" s="9">
        <v>40981</v>
      </c>
      <c r="K163" s="7">
        <v>4</v>
      </c>
      <c r="L163" s="9" t="str">
        <f t="shared" si="9"/>
        <v>Produits laitiers</v>
      </c>
      <c r="M163" s="6">
        <v>69</v>
      </c>
      <c r="N163" s="6" t="str">
        <f t="shared" si="10"/>
        <v>Gudbrandsdalsost</v>
      </c>
      <c r="O163" s="13">
        <v>76</v>
      </c>
      <c r="P163" s="6">
        <v>87</v>
      </c>
      <c r="Q163" s="13">
        <f t="shared" si="11"/>
        <v>6612</v>
      </c>
      <c r="R163" s="14">
        <v>0.16</v>
      </c>
      <c r="S163" s="13">
        <v>13154.4</v>
      </c>
      <c r="T163" s="13">
        <v>171.00719999999998</v>
      </c>
      <c r="U163" s="13"/>
      <c r="V163" s="9"/>
      <c r="W163" s="9"/>
    </row>
    <row r="164" spans="1:23" x14ac:dyDescent="0.25">
      <c r="A164" s="6" t="s">
        <v>137</v>
      </c>
      <c r="B164" s="6" t="s">
        <v>138</v>
      </c>
      <c r="C164" s="6" t="s">
        <v>139</v>
      </c>
      <c r="D164" s="6" t="s">
        <v>140</v>
      </c>
      <c r="E164" s="6">
        <v>3</v>
      </c>
      <c r="F164" s="6" t="str">
        <f t="shared" si="8"/>
        <v>Janet Leverling</v>
      </c>
      <c r="G164" s="6">
        <v>10530</v>
      </c>
      <c r="H164" s="9">
        <v>40970</v>
      </c>
      <c r="I164" s="9">
        <v>40998</v>
      </c>
      <c r="J164" s="9">
        <v>40984</v>
      </c>
      <c r="K164" s="7">
        <v>6</v>
      </c>
      <c r="L164" s="9" t="str">
        <f t="shared" si="9"/>
        <v>Viandes</v>
      </c>
      <c r="M164" s="6">
        <v>17</v>
      </c>
      <c r="N164" s="6" t="str">
        <f t="shared" si="10"/>
        <v>Alice Mutton</v>
      </c>
      <c r="O164" s="13">
        <v>76</v>
      </c>
      <c r="P164" s="6">
        <v>49</v>
      </c>
      <c r="Q164" s="13">
        <f t="shared" si="11"/>
        <v>3724</v>
      </c>
      <c r="R164" s="14">
        <v>0.16</v>
      </c>
      <c r="S164" s="13">
        <v>8026.2</v>
      </c>
      <c r="T164" s="13">
        <v>184.6026</v>
      </c>
      <c r="U164" s="13"/>
      <c r="V164" s="9"/>
      <c r="W164" s="9"/>
    </row>
    <row r="165" spans="1:23" x14ac:dyDescent="0.25">
      <c r="A165" s="6" t="s">
        <v>137</v>
      </c>
      <c r="B165" s="6" t="s">
        <v>138</v>
      </c>
      <c r="C165" s="6" t="s">
        <v>139</v>
      </c>
      <c r="D165" s="6" t="s">
        <v>140</v>
      </c>
      <c r="E165" s="6">
        <v>3</v>
      </c>
      <c r="F165" s="6" t="str">
        <f t="shared" si="8"/>
        <v>Janet Leverling</v>
      </c>
      <c r="G165" s="6">
        <v>10530</v>
      </c>
      <c r="H165" s="9">
        <v>40970</v>
      </c>
      <c r="I165" s="9">
        <v>40998</v>
      </c>
      <c r="J165" s="9">
        <v>40984</v>
      </c>
      <c r="K165" s="7">
        <v>1</v>
      </c>
      <c r="L165" s="9" t="str">
        <f t="shared" si="9"/>
        <v>Boissons</v>
      </c>
      <c r="M165" s="6">
        <v>43</v>
      </c>
      <c r="N165" s="6" t="str">
        <f t="shared" si="10"/>
        <v>Ipoh Coffee</v>
      </c>
      <c r="O165" s="13">
        <v>76</v>
      </c>
      <c r="P165" s="6">
        <v>37</v>
      </c>
      <c r="Q165" s="13">
        <f t="shared" si="11"/>
        <v>2812</v>
      </c>
      <c r="R165" s="14">
        <v>0.03</v>
      </c>
      <c r="S165" s="13">
        <v>8254.6999999999989</v>
      </c>
      <c r="T165" s="13">
        <v>206.36749999999998</v>
      </c>
      <c r="U165" s="13"/>
      <c r="V165" s="9"/>
      <c r="W165" s="9"/>
    </row>
    <row r="166" spans="1:23" x14ac:dyDescent="0.25">
      <c r="A166" s="6" t="s">
        <v>137</v>
      </c>
      <c r="B166" s="6" t="s">
        <v>138</v>
      </c>
      <c r="C166" s="6" t="s">
        <v>139</v>
      </c>
      <c r="D166" s="6" t="s">
        <v>140</v>
      </c>
      <c r="E166" s="6">
        <v>3</v>
      </c>
      <c r="F166" s="6" t="str">
        <f t="shared" si="8"/>
        <v>Janet Leverling</v>
      </c>
      <c r="G166" s="6">
        <v>10530</v>
      </c>
      <c r="H166" s="9">
        <v>40970</v>
      </c>
      <c r="I166" s="9">
        <v>40998</v>
      </c>
      <c r="J166" s="9">
        <v>40984</v>
      </c>
      <c r="K166" s="7">
        <v>2</v>
      </c>
      <c r="L166" s="9" t="str">
        <f t="shared" si="9"/>
        <v>Condiments</v>
      </c>
      <c r="M166" s="6">
        <v>61</v>
      </c>
      <c r="N166" s="6" t="str">
        <f t="shared" si="10"/>
        <v>Sirop d'érable</v>
      </c>
      <c r="O166" s="13">
        <v>76</v>
      </c>
      <c r="P166" s="6">
        <v>85</v>
      </c>
      <c r="Q166" s="13">
        <f t="shared" si="11"/>
        <v>6460</v>
      </c>
      <c r="R166" s="14">
        <v>0.18</v>
      </c>
      <c r="S166" s="13">
        <v>9932.25</v>
      </c>
      <c r="T166" s="13">
        <v>168.84825000000001</v>
      </c>
      <c r="U166" s="13"/>
      <c r="V166" s="9"/>
      <c r="W166" s="9"/>
    </row>
    <row r="167" spans="1:23" x14ac:dyDescent="0.25">
      <c r="A167" s="6" t="s">
        <v>137</v>
      </c>
      <c r="B167" s="6" t="s">
        <v>138</v>
      </c>
      <c r="C167" s="6" t="s">
        <v>139</v>
      </c>
      <c r="D167" s="6" t="s">
        <v>140</v>
      </c>
      <c r="E167" s="6">
        <v>3</v>
      </c>
      <c r="F167" s="6" t="str">
        <f t="shared" si="8"/>
        <v>Janet Leverling</v>
      </c>
      <c r="G167" s="6">
        <v>10530</v>
      </c>
      <c r="H167" s="9">
        <v>40970</v>
      </c>
      <c r="I167" s="9">
        <v>40998</v>
      </c>
      <c r="J167" s="9">
        <v>40984</v>
      </c>
      <c r="K167" s="7">
        <v>1</v>
      </c>
      <c r="L167" s="9" t="str">
        <f t="shared" si="9"/>
        <v>Boissons</v>
      </c>
      <c r="M167" s="6">
        <v>76</v>
      </c>
      <c r="N167" s="6" t="str">
        <f t="shared" si="10"/>
        <v>Lakkalikööri</v>
      </c>
      <c r="O167" s="13">
        <v>76</v>
      </c>
      <c r="P167" s="6">
        <v>74</v>
      </c>
      <c r="Q167" s="13">
        <f t="shared" si="11"/>
        <v>5624</v>
      </c>
      <c r="R167" s="14">
        <v>0.08</v>
      </c>
      <c r="S167" s="13">
        <v>6127.2</v>
      </c>
      <c r="T167" s="13">
        <v>165.43439999999998</v>
      </c>
      <c r="U167" s="13"/>
      <c r="V167" s="9"/>
      <c r="W167" s="9"/>
    </row>
    <row r="168" spans="1:23" x14ac:dyDescent="0.25">
      <c r="A168" s="6" t="s">
        <v>219</v>
      </c>
      <c r="B168" s="6" t="s">
        <v>220</v>
      </c>
      <c r="C168" s="6" t="s">
        <v>203</v>
      </c>
      <c r="D168" s="6" t="s">
        <v>204</v>
      </c>
      <c r="E168" s="6">
        <v>8</v>
      </c>
      <c r="F168" s="6" t="str">
        <f t="shared" si="8"/>
        <v>Hicham Esmal</v>
      </c>
      <c r="G168" s="6">
        <v>10531</v>
      </c>
      <c r="H168" s="9">
        <v>40970</v>
      </c>
      <c r="I168" s="9">
        <v>40998</v>
      </c>
      <c r="J168" s="9">
        <v>40991</v>
      </c>
      <c r="K168" s="7">
        <v>4</v>
      </c>
      <c r="L168" s="9" t="str">
        <f t="shared" si="9"/>
        <v>Produits laitiers</v>
      </c>
      <c r="M168" s="6">
        <v>59</v>
      </c>
      <c r="N168" s="6" t="str">
        <f t="shared" si="10"/>
        <v>Raclette Courdavault</v>
      </c>
      <c r="O168" s="13">
        <v>76</v>
      </c>
      <c r="P168" s="6">
        <v>29</v>
      </c>
      <c r="Q168" s="13">
        <f t="shared" si="11"/>
        <v>2204</v>
      </c>
      <c r="R168" s="14">
        <v>0.01</v>
      </c>
      <c r="S168" s="13">
        <v>7895.25</v>
      </c>
      <c r="T168" s="13">
        <v>260.54325</v>
      </c>
      <c r="U168" s="13"/>
      <c r="V168" s="9"/>
      <c r="W168" s="9"/>
    </row>
    <row r="169" spans="1:23" x14ac:dyDescent="0.25">
      <c r="A169" s="6" t="s">
        <v>221</v>
      </c>
      <c r="B169" s="6" t="s">
        <v>222</v>
      </c>
      <c r="C169" s="6" t="s">
        <v>88</v>
      </c>
      <c r="D169" s="6" t="s">
        <v>89</v>
      </c>
      <c r="E169" s="6">
        <v>8</v>
      </c>
      <c r="F169" s="6" t="str">
        <f t="shared" si="8"/>
        <v>Hicham Esmal</v>
      </c>
      <c r="G169" s="6">
        <v>10532</v>
      </c>
      <c r="H169" s="9">
        <v>40971</v>
      </c>
      <c r="I169" s="9">
        <v>40999</v>
      </c>
      <c r="J169" s="9">
        <v>40984</v>
      </c>
      <c r="K169" s="7">
        <v>8</v>
      </c>
      <c r="L169" s="9" t="str">
        <f t="shared" si="9"/>
        <v>Poissons et fruits de mer</v>
      </c>
      <c r="M169" s="6">
        <v>30</v>
      </c>
      <c r="N169" s="6" t="str">
        <f t="shared" si="10"/>
        <v>Nord-Ost Matjeshering</v>
      </c>
      <c r="O169" s="13">
        <v>76</v>
      </c>
      <c r="P169" s="6">
        <v>90</v>
      </c>
      <c r="Q169" s="13">
        <f t="shared" si="11"/>
        <v>6840</v>
      </c>
      <c r="R169" s="14">
        <v>-0.02</v>
      </c>
      <c r="S169" s="13">
        <v>11883.509999999998</v>
      </c>
      <c r="T169" s="13">
        <v>59.417549999999991</v>
      </c>
      <c r="U169" s="13"/>
      <c r="V169" s="9"/>
      <c r="W169" s="9"/>
    </row>
    <row r="170" spans="1:23" x14ac:dyDescent="0.25">
      <c r="A170" s="6" t="s">
        <v>221</v>
      </c>
      <c r="B170" s="6" t="s">
        <v>222</v>
      </c>
      <c r="C170" s="6" t="s">
        <v>88</v>
      </c>
      <c r="D170" s="6" t="s">
        <v>89</v>
      </c>
      <c r="E170" s="6">
        <v>8</v>
      </c>
      <c r="F170" s="6" t="str">
        <f t="shared" si="8"/>
        <v>Hicham Esmal</v>
      </c>
      <c r="G170" s="6">
        <v>10532</v>
      </c>
      <c r="H170" s="9">
        <v>40971</v>
      </c>
      <c r="I170" s="9">
        <v>40999</v>
      </c>
      <c r="J170" s="9">
        <v>40984</v>
      </c>
      <c r="K170" s="7">
        <v>2</v>
      </c>
      <c r="L170" s="9" t="str">
        <f t="shared" si="9"/>
        <v>Condiments</v>
      </c>
      <c r="M170" s="6">
        <v>66</v>
      </c>
      <c r="N170" s="6" t="str">
        <f t="shared" si="10"/>
        <v>Louisiana Hot Spiced Okra</v>
      </c>
      <c r="O170" s="13">
        <v>76</v>
      </c>
      <c r="P170" s="6">
        <v>79</v>
      </c>
      <c r="Q170" s="13">
        <f t="shared" si="11"/>
        <v>6004</v>
      </c>
      <c r="R170" s="14">
        <v>0.06</v>
      </c>
      <c r="S170" s="13">
        <v>6312.0999999999995</v>
      </c>
      <c r="T170" s="13">
        <v>170.42669999999998</v>
      </c>
      <c r="U170" s="13"/>
      <c r="V170" s="9"/>
      <c r="W170" s="9"/>
    </row>
    <row r="171" spans="1:23" x14ac:dyDescent="0.25">
      <c r="A171" s="6" t="s">
        <v>223</v>
      </c>
      <c r="B171" s="6" t="s">
        <v>224</v>
      </c>
      <c r="C171" s="6" t="s">
        <v>225</v>
      </c>
      <c r="D171" s="6" t="s">
        <v>208</v>
      </c>
      <c r="E171" s="6">
        <v>4</v>
      </c>
      <c r="F171" s="6" t="str">
        <f t="shared" si="8"/>
        <v>Laura Callahan</v>
      </c>
      <c r="G171" s="6">
        <v>10533</v>
      </c>
      <c r="H171" s="9">
        <v>40974</v>
      </c>
      <c r="I171" s="9">
        <v>41002</v>
      </c>
      <c r="J171" s="9">
        <v>40994</v>
      </c>
      <c r="K171" s="7">
        <v>2</v>
      </c>
      <c r="L171" s="9" t="str">
        <f t="shared" si="9"/>
        <v>Condiments</v>
      </c>
      <c r="M171" s="6">
        <v>4</v>
      </c>
      <c r="N171" s="6" t="str">
        <f t="shared" si="10"/>
        <v>Chef Anton's Cajun Seasoning</v>
      </c>
      <c r="O171" s="13">
        <v>76</v>
      </c>
      <c r="P171" s="6">
        <v>2</v>
      </c>
      <c r="Q171" s="13">
        <f t="shared" si="11"/>
        <v>152</v>
      </c>
      <c r="R171" s="14">
        <v>-0.02</v>
      </c>
      <c r="S171" s="13">
        <v>224.4</v>
      </c>
      <c r="T171" s="13">
        <v>7.1808000000000005</v>
      </c>
      <c r="U171" s="13"/>
      <c r="V171" s="9"/>
      <c r="W171" s="9"/>
    </row>
    <row r="172" spans="1:23" x14ac:dyDescent="0.25">
      <c r="A172" s="6" t="s">
        <v>223</v>
      </c>
      <c r="B172" s="6" t="s">
        <v>224</v>
      </c>
      <c r="C172" s="6" t="s">
        <v>225</v>
      </c>
      <c r="D172" s="6" t="s">
        <v>208</v>
      </c>
      <c r="E172" s="6">
        <v>4</v>
      </c>
      <c r="F172" s="6" t="str">
        <f t="shared" si="8"/>
        <v>Laura Callahan</v>
      </c>
      <c r="G172" s="6">
        <v>10533</v>
      </c>
      <c r="H172" s="9">
        <v>40974</v>
      </c>
      <c r="I172" s="9">
        <v>41002</v>
      </c>
      <c r="J172" s="9">
        <v>40994</v>
      </c>
      <c r="K172" s="7">
        <v>4</v>
      </c>
      <c r="L172" s="9" t="str">
        <f t="shared" si="9"/>
        <v>Produits laitiers</v>
      </c>
      <c r="M172" s="6">
        <v>72</v>
      </c>
      <c r="N172" s="6" t="str">
        <f t="shared" si="10"/>
        <v>Mozzarella di Giovanni</v>
      </c>
      <c r="O172" s="13">
        <v>76</v>
      </c>
      <c r="P172" s="6">
        <v>36</v>
      </c>
      <c r="Q172" s="13">
        <f t="shared" si="11"/>
        <v>2736</v>
      </c>
      <c r="R172" s="14">
        <v>0.08</v>
      </c>
      <c r="S172" s="13">
        <v>5762.88</v>
      </c>
      <c r="T172" s="13">
        <v>132.54623999999998</v>
      </c>
      <c r="U172" s="13"/>
      <c r="V172" s="9"/>
      <c r="W172" s="9"/>
    </row>
    <row r="173" spans="1:23" x14ac:dyDescent="0.25">
      <c r="A173" s="6" t="s">
        <v>223</v>
      </c>
      <c r="B173" s="6" t="s">
        <v>224</v>
      </c>
      <c r="C173" s="6" t="s">
        <v>225</v>
      </c>
      <c r="D173" s="6" t="s">
        <v>208</v>
      </c>
      <c r="E173" s="6">
        <v>4</v>
      </c>
      <c r="F173" s="6" t="str">
        <f t="shared" si="8"/>
        <v>Laura Callahan</v>
      </c>
      <c r="G173" s="6">
        <v>10533</v>
      </c>
      <c r="H173" s="9">
        <v>40974</v>
      </c>
      <c r="I173" s="9">
        <v>41002</v>
      </c>
      <c r="J173" s="9">
        <v>40994</v>
      </c>
      <c r="K173" s="7">
        <v>8</v>
      </c>
      <c r="L173" s="9" t="str">
        <f t="shared" si="9"/>
        <v>Poissons et fruits de mer</v>
      </c>
      <c r="M173" s="6">
        <v>73</v>
      </c>
      <c r="N173" s="6" t="str">
        <f t="shared" si="10"/>
        <v>Röd Kaviar</v>
      </c>
      <c r="O173" s="13">
        <v>76</v>
      </c>
      <c r="P173" s="6">
        <v>92</v>
      </c>
      <c r="Q173" s="13">
        <f t="shared" si="11"/>
        <v>6992</v>
      </c>
      <c r="R173" s="14">
        <v>0.19</v>
      </c>
      <c r="S173" s="13">
        <v>5589</v>
      </c>
      <c r="T173" s="13">
        <v>67.067999999999998</v>
      </c>
      <c r="U173" s="13"/>
      <c r="V173" s="9"/>
      <c r="W173" s="9"/>
    </row>
    <row r="174" spans="1:23" x14ac:dyDescent="0.25">
      <c r="A174" s="6" t="s">
        <v>157</v>
      </c>
      <c r="B174" s="6" t="s">
        <v>158</v>
      </c>
      <c r="C174" s="6" t="s">
        <v>159</v>
      </c>
      <c r="D174" s="6" t="s">
        <v>136</v>
      </c>
      <c r="E174" s="6">
        <v>4</v>
      </c>
      <c r="F174" s="6" t="str">
        <f t="shared" si="8"/>
        <v>Laura Callahan</v>
      </c>
      <c r="G174" s="6">
        <v>10534</v>
      </c>
      <c r="H174" s="9">
        <v>40974</v>
      </c>
      <c r="I174" s="9">
        <v>41002</v>
      </c>
      <c r="J174" s="9">
        <v>40986</v>
      </c>
      <c r="K174" s="7">
        <v>8</v>
      </c>
      <c r="L174" s="9" t="str">
        <f t="shared" si="9"/>
        <v>Poissons et fruits de mer</v>
      </c>
      <c r="M174" s="6">
        <v>30</v>
      </c>
      <c r="N174" s="6" t="str">
        <f t="shared" si="10"/>
        <v>Nord-Ost Matjeshering</v>
      </c>
      <c r="O174" s="13">
        <v>76</v>
      </c>
      <c r="P174" s="6">
        <v>74</v>
      </c>
      <c r="Q174" s="13">
        <f t="shared" si="11"/>
        <v>5624</v>
      </c>
      <c r="R174" s="14">
        <v>0.08</v>
      </c>
      <c r="S174" s="13">
        <v>8812.9560000000001</v>
      </c>
      <c r="T174" s="13">
        <v>290.82754800000004</v>
      </c>
      <c r="U174" s="13"/>
      <c r="V174" s="9"/>
      <c r="W174" s="9"/>
    </row>
    <row r="175" spans="1:23" x14ac:dyDescent="0.25">
      <c r="A175" s="6" t="s">
        <v>157</v>
      </c>
      <c r="B175" s="6" t="s">
        <v>158</v>
      </c>
      <c r="C175" s="6" t="s">
        <v>159</v>
      </c>
      <c r="D175" s="6" t="s">
        <v>136</v>
      </c>
      <c r="E175" s="6">
        <v>4</v>
      </c>
      <c r="F175" s="6" t="str">
        <f t="shared" si="8"/>
        <v>Laura Callahan</v>
      </c>
      <c r="G175" s="6">
        <v>10534</v>
      </c>
      <c r="H175" s="9">
        <v>40974</v>
      </c>
      <c r="I175" s="9">
        <v>41002</v>
      </c>
      <c r="J175" s="9">
        <v>40986</v>
      </c>
      <c r="K175" s="7">
        <v>8</v>
      </c>
      <c r="L175" s="9" t="str">
        <f t="shared" si="9"/>
        <v>Poissons et fruits de mer</v>
      </c>
      <c r="M175" s="6">
        <v>40</v>
      </c>
      <c r="N175" s="6" t="str">
        <f t="shared" si="10"/>
        <v>Boston Crab Meat</v>
      </c>
      <c r="O175" s="13">
        <v>76</v>
      </c>
      <c r="P175" s="6">
        <v>10</v>
      </c>
      <c r="Q175" s="13">
        <f t="shared" si="11"/>
        <v>760</v>
      </c>
      <c r="R175" s="14">
        <v>-0.01</v>
      </c>
      <c r="S175" s="13">
        <v>929.2</v>
      </c>
      <c r="T175" s="13">
        <v>4.6459999999999999</v>
      </c>
      <c r="U175" s="13"/>
      <c r="V175" s="9"/>
      <c r="W175" s="9"/>
    </row>
    <row r="176" spans="1:23" x14ac:dyDescent="0.25">
      <c r="A176" s="6" t="s">
        <v>157</v>
      </c>
      <c r="B176" s="6" t="s">
        <v>158</v>
      </c>
      <c r="C176" s="6" t="s">
        <v>159</v>
      </c>
      <c r="D176" s="6" t="s">
        <v>136</v>
      </c>
      <c r="E176" s="6">
        <v>4</v>
      </c>
      <c r="F176" s="6" t="str">
        <f t="shared" si="8"/>
        <v>Laura Callahan</v>
      </c>
      <c r="G176" s="6">
        <v>10534</v>
      </c>
      <c r="H176" s="9">
        <v>40974</v>
      </c>
      <c r="I176" s="9">
        <v>41002</v>
      </c>
      <c r="J176" s="9">
        <v>40986</v>
      </c>
      <c r="K176" s="7">
        <v>6</v>
      </c>
      <c r="L176" s="9" t="str">
        <f t="shared" si="9"/>
        <v>Viandes</v>
      </c>
      <c r="M176" s="6">
        <v>54</v>
      </c>
      <c r="N176" s="6" t="str">
        <f t="shared" si="10"/>
        <v>Tourtière</v>
      </c>
      <c r="O176" s="13">
        <v>76</v>
      </c>
      <c r="P176" s="6">
        <v>21</v>
      </c>
      <c r="Q176" s="13">
        <f t="shared" si="11"/>
        <v>1596</v>
      </c>
      <c r="R176" s="14">
        <v>0.17</v>
      </c>
      <c r="S176" s="13">
        <v>649.26749999999993</v>
      </c>
      <c r="T176" s="13">
        <v>5.8434074999999996</v>
      </c>
      <c r="U176" s="13"/>
      <c r="V176" s="9"/>
      <c r="W176" s="9"/>
    </row>
    <row r="177" spans="1:23" x14ac:dyDescent="0.25">
      <c r="A177" s="6" t="s">
        <v>175</v>
      </c>
      <c r="B177" s="6" t="s">
        <v>176</v>
      </c>
      <c r="C177" s="6" t="s">
        <v>97</v>
      </c>
      <c r="D177" s="6" t="s">
        <v>98</v>
      </c>
      <c r="E177" s="6">
        <v>5</v>
      </c>
      <c r="F177" s="6" t="str">
        <f t="shared" si="8"/>
        <v>Mohamed Ben Arfa</v>
      </c>
      <c r="G177" s="6">
        <v>10535</v>
      </c>
      <c r="H177" s="9">
        <v>40975</v>
      </c>
      <c r="I177" s="9">
        <v>41003</v>
      </c>
      <c r="J177" s="9">
        <v>40993</v>
      </c>
      <c r="K177" s="7">
        <v>4</v>
      </c>
      <c r="L177" s="9" t="str">
        <f t="shared" si="9"/>
        <v>Produits laitiers</v>
      </c>
      <c r="M177" s="6">
        <v>11</v>
      </c>
      <c r="N177" s="6" t="str">
        <f t="shared" si="10"/>
        <v>Queso Cabrales</v>
      </c>
      <c r="O177" s="13">
        <v>76</v>
      </c>
      <c r="P177" s="6">
        <v>25</v>
      </c>
      <c r="Q177" s="13">
        <f t="shared" si="11"/>
        <v>1900</v>
      </c>
      <c r="R177" s="14">
        <v>0.01</v>
      </c>
      <c r="S177" s="13">
        <v>2598.75</v>
      </c>
      <c r="T177" s="13">
        <v>64.96875</v>
      </c>
      <c r="U177" s="13"/>
      <c r="V177" s="9"/>
      <c r="W177" s="9"/>
    </row>
    <row r="178" spans="1:23" x14ac:dyDescent="0.25">
      <c r="A178" s="6" t="s">
        <v>175</v>
      </c>
      <c r="B178" s="6" t="s">
        <v>176</v>
      </c>
      <c r="C178" s="6" t="s">
        <v>97</v>
      </c>
      <c r="D178" s="6" t="s">
        <v>98</v>
      </c>
      <c r="E178" s="6">
        <v>5</v>
      </c>
      <c r="F178" s="6" t="str">
        <f t="shared" si="8"/>
        <v>Mohamed Ben Arfa</v>
      </c>
      <c r="G178" s="6">
        <v>10535</v>
      </c>
      <c r="H178" s="9">
        <v>40975</v>
      </c>
      <c r="I178" s="9">
        <v>41003</v>
      </c>
      <c r="J178" s="9">
        <v>40993</v>
      </c>
      <c r="K178" s="7">
        <v>8</v>
      </c>
      <c r="L178" s="9" t="str">
        <f t="shared" si="9"/>
        <v>Poissons et fruits de mer</v>
      </c>
      <c r="M178" s="6">
        <v>40</v>
      </c>
      <c r="N178" s="6" t="str">
        <f t="shared" si="10"/>
        <v>Boston Crab Meat</v>
      </c>
      <c r="O178" s="13">
        <v>76</v>
      </c>
      <c r="P178" s="6">
        <v>49</v>
      </c>
      <c r="Q178" s="13">
        <f t="shared" si="11"/>
        <v>3724</v>
      </c>
      <c r="R178" s="14">
        <v>0.2</v>
      </c>
      <c r="S178" s="13">
        <v>3606.4</v>
      </c>
      <c r="T178" s="13">
        <v>86.553600000000003</v>
      </c>
      <c r="U178" s="13"/>
      <c r="V178" s="9"/>
      <c r="W178" s="9"/>
    </row>
    <row r="179" spans="1:23" x14ac:dyDescent="0.25">
      <c r="A179" s="6" t="s">
        <v>175</v>
      </c>
      <c r="B179" s="6" t="s">
        <v>176</v>
      </c>
      <c r="C179" s="6" t="s">
        <v>97</v>
      </c>
      <c r="D179" s="6" t="s">
        <v>98</v>
      </c>
      <c r="E179" s="6">
        <v>5</v>
      </c>
      <c r="F179" s="6" t="str">
        <f t="shared" si="8"/>
        <v>Mohamed Ben Arfa</v>
      </c>
      <c r="G179" s="6">
        <v>10535</v>
      </c>
      <c r="H179" s="9">
        <v>40975</v>
      </c>
      <c r="I179" s="9">
        <v>41003</v>
      </c>
      <c r="J179" s="9">
        <v>40993</v>
      </c>
      <c r="K179" s="7">
        <v>5</v>
      </c>
      <c r="L179" s="9" t="str">
        <f t="shared" si="9"/>
        <v>Pâtes et céréales</v>
      </c>
      <c r="M179" s="6">
        <v>57</v>
      </c>
      <c r="N179" s="6" t="str">
        <f t="shared" si="10"/>
        <v>Ravioli Angelo</v>
      </c>
      <c r="O179" s="13">
        <v>76</v>
      </c>
      <c r="P179" s="6">
        <v>1</v>
      </c>
      <c r="Q179" s="13">
        <f t="shared" si="11"/>
        <v>76</v>
      </c>
      <c r="R179" s="14">
        <v>0.15</v>
      </c>
      <c r="S179" s="13">
        <v>82.875</v>
      </c>
      <c r="T179" s="13">
        <v>1.4917499999999999</v>
      </c>
      <c r="U179" s="13"/>
      <c r="V179" s="9"/>
      <c r="W179" s="9"/>
    </row>
    <row r="180" spans="1:23" x14ac:dyDescent="0.25">
      <c r="A180" s="6" t="s">
        <v>175</v>
      </c>
      <c r="B180" s="6" t="s">
        <v>176</v>
      </c>
      <c r="C180" s="6" t="s">
        <v>97</v>
      </c>
      <c r="D180" s="6" t="s">
        <v>98</v>
      </c>
      <c r="E180" s="6">
        <v>5</v>
      </c>
      <c r="F180" s="6" t="str">
        <f t="shared" si="8"/>
        <v>Mohamed Ben Arfa</v>
      </c>
      <c r="G180" s="6">
        <v>10535</v>
      </c>
      <c r="H180" s="9">
        <v>40975</v>
      </c>
      <c r="I180" s="9">
        <v>41003</v>
      </c>
      <c r="J180" s="9">
        <v>40993</v>
      </c>
      <c r="K180" s="7">
        <v>4</v>
      </c>
      <c r="L180" s="9" t="str">
        <f t="shared" si="9"/>
        <v>Produits laitiers</v>
      </c>
      <c r="M180" s="6">
        <v>59</v>
      </c>
      <c r="N180" s="6" t="str">
        <f t="shared" si="10"/>
        <v>Raclette Courdavault</v>
      </c>
      <c r="O180" s="13">
        <v>76</v>
      </c>
      <c r="P180" s="6">
        <v>93</v>
      </c>
      <c r="Q180" s="13">
        <f t="shared" si="11"/>
        <v>7068</v>
      </c>
      <c r="R180" s="14">
        <v>0.05</v>
      </c>
      <c r="S180" s="13">
        <v>24296.25</v>
      </c>
      <c r="T180" s="13">
        <v>826.07249999999999</v>
      </c>
      <c r="U180" s="13"/>
      <c r="V180" s="9"/>
      <c r="W180" s="9"/>
    </row>
    <row r="181" spans="1:23" x14ac:dyDescent="0.25">
      <c r="A181" s="6" t="s">
        <v>157</v>
      </c>
      <c r="B181" s="6" t="s">
        <v>158</v>
      </c>
      <c r="C181" s="6" t="s">
        <v>159</v>
      </c>
      <c r="D181" s="6" t="s">
        <v>136</v>
      </c>
      <c r="E181" s="6">
        <v>3</v>
      </c>
      <c r="F181" s="6" t="str">
        <f t="shared" si="8"/>
        <v>Janet Leverling</v>
      </c>
      <c r="G181" s="6">
        <v>10536</v>
      </c>
      <c r="H181" s="9">
        <v>40976</v>
      </c>
      <c r="I181" s="9">
        <v>41004</v>
      </c>
      <c r="J181" s="9">
        <v>41009</v>
      </c>
      <c r="K181" s="7">
        <v>4</v>
      </c>
      <c r="L181" s="9" t="str">
        <f t="shared" si="9"/>
        <v>Produits laitiers</v>
      </c>
      <c r="M181" s="6">
        <v>12</v>
      </c>
      <c r="N181" s="6" t="str">
        <f t="shared" si="10"/>
        <v>Queso Manchego La Pastora</v>
      </c>
      <c r="O181" s="13">
        <v>76</v>
      </c>
      <c r="P181" s="6">
        <v>8</v>
      </c>
      <c r="Q181" s="13">
        <f t="shared" si="11"/>
        <v>608</v>
      </c>
      <c r="R181" s="14">
        <v>0.08</v>
      </c>
      <c r="S181" s="13">
        <v>1398.4</v>
      </c>
      <c r="T181" s="13">
        <v>13.984</v>
      </c>
      <c r="U181" s="13"/>
      <c r="V181" s="9"/>
      <c r="W181" s="9"/>
    </row>
    <row r="182" spans="1:23" x14ac:dyDescent="0.25">
      <c r="A182" s="6" t="s">
        <v>157</v>
      </c>
      <c r="B182" s="6" t="s">
        <v>158</v>
      </c>
      <c r="C182" s="6" t="s">
        <v>159</v>
      </c>
      <c r="D182" s="6" t="s">
        <v>136</v>
      </c>
      <c r="E182" s="6">
        <v>3</v>
      </c>
      <c r="F182" s="6" t="str">
        <f t="shared" si="8"/>
        <v>Janet Leverling</v>
      </c>
      <c r="G182" s="6">
        <v>10536</v>
      </c>
      <c r="H182" s="9">
        <v>40976</v>
      </c>
      <c r="I182" s="9">
        <v>41004</v>
      </c>
      <c r="J182" s="9">
        <v>41009</v>
      </c>
      <c r="K182" s="7">
        <v>4</v>
      </c>
      <c r="L182" s="9" t="str">
        <f t="shared" si="9"/>
        <v>Produits laitiers</v>
      </c>
      <c r="M182" s="6">
        <v>31</v>
      </c>
      <c r="N182" s="6" t="str">
        <f t="shared" si="10"/>
        <v>Gorgonzola Telino</v>
      </c>
      <c r="O182" s="13">
        <v>76</v>
      </c>
      <c r="P182" s="6">
        <v>36</v>
      </c>
      <c r="Q182" s="13">
        <f t="shared" si="11"/>
        <v>2736</v>
      </c>
      <c r="R182" s="14">
        <v>0.15</v>
      </c>
      <c r="S182" s="13">
        <v>1912.5</v>
      </c>
      <c r="T182" s="13">
        <v>63.112499999999997</v>
      </c>
      <c r="U182" s="13"/>
      <c r="V182" s="9"/>
      <c r="W182" s="9"/>
    </row>
    <row r="183" spans="1:23" x14ac:dyDescent="0.25">
      <c r="A183" s="6" t="s">
        <v>157</v>
      </c>
      <c r="B183" s="6" t="s">
        <v>158</v>
      </c>
      <c r="C183" s="6" t="s">
        <v>159</v>
      </c>
      <c r="D183" s="6" t="s">
        <v>136</v>
      </c>
      <c r="E183" s="6">
        <v>3</v>
      </c>
      <c r="F183" s="6" t="str">
        <f t="shared" si="8"/>
        <v>Janet Leverling</v>
      </c>
      <c r="G183" s="6">
        <v>10536</v>
      </c>
      <c r="H183" s="9">
        <v>40976</v>
      </c>
      <c r="I183" s="9">
        <v>41004</v>
      </c>
      <c r="J183" s="9">
        <v>41009</v>
      </c>
      <c r="K183" s="7">
        <v>4</v>
      </c>
      <c r="L183" s="9" t="str">
        <f t="shared" si="9"/>
        <v>Produits laitiers</v>
      </c>
      <c r="M183" s="6">
        <v>33</v>
      </c>
      <c r="N183" s="6" t="str">
        <f t="shared" si="10"/>
        <v>Geitost</v>
      </c>
      <c r="O183" s="13">
        <v>76</v>
      </c>
      <c r="P183" s="6">
        <v>8</v>
      </c>
      <c r="Q183" s="13">
        <f t="shared" si="11"/>
        <v>608</v>
      </c>
      <c r="R183" s="14">
        <v>0.08</v>
      </c>
      <c r="S183" s="13">
        <v>92</v>
      </c>
      <c r="T183" s="13">
        <v>0.73599999999999999</v>
      </c>
      <c r="U183" s="13"/>
      <c r="V183" s="9"/>
      <c r="W183" s="9"/>
    </row>
    <row r="184" spans="1:23" x14ac:dyDescent="0.25">
      <c r="A184" s="6" t="s">
        <v>157</v>
      </c>
      <c r="B184" s="6" t="s">
        <v>158</v>
      </c>
      <c r="C184" s="6" t="s">
        <v>159</v>
      </c>
      <c r="D184" s="6" t="s">
        <v>136</v>
      </c>
      <c r="E184" s="6">
        <v>3</v>
      </c>
      <c r="F184" s="6" t="str">
        <f t="shared" si="8"/>
        <v>Janet Leverling</v>
      </c>
      <c r="G184" s="6">
        <v>10536</v>
      </c>
      <c r="H184" s="9">
        <v>40976</v>
      </c>
      <c r="I184" s="9">
        <v>41004</v>
      </c>
      <c r="J184" s="9">
        <v>41009</v>
      </c>
      <c r="K184" s="7">
        <v>4</v>
      </c>
      <c r="L184" s="9" t="str">
        <f t="shared" si="9"/>
        <v>Produits laitiers</v>
      </c>
      <c r="M184" s="6">
        <v>60</v>
      </c>
      <c r="N184" s="6" t="str">
        <f t="shared" si="10"/>
        <v>Camembert Pierrot</v>
      </c>
      <c r="O184" s="13">
        <v>76</v>
      </c>
      <c r="P184" s="6">
        <v>78</v>
      </c>
      <c r="Q184" s="13">
        <f t="shared" si="11"/>
        <v>5928</v>
      </c>
      <c r="R184" s="14">
        <v>0.02</v>
      </c>
      <c r="S184" s="13">
        <v>12994.8</v>
      </c>
      <c r="T184" s="13">
        <v>428.82839999999999</v>
      </c>
      <c r="U184" s="13"/>
      <c r="V184" s="9"/>
      <c r="W184" s="9"/>
    </row>
    <row r="185" spans="1:23" x14ac:dyDescent="0.25">
      <c r="A185" s="6" t="s">
        <v>226</v>
      </c>
      <c r="B185" s="6" t="s">
        <v>227</v>
      </c>
      <c r="C185" s="6" t="s">
        <v>53</v>
      </c>
      <c r="D185" s="6" t="s">
        <v>51</v>
      </c>
      <c r="E185" s="6">
        <v>7</v>
      </c>
      <c r="F185" s="6" t="str">
        <f t="shared" si="8"/>
        <v>Jaime Dos Santos</v>
      </c>
      <c r="G185" s="6">
        <v>10537</v>
      </c>
      <c r="H185" s="9">
        <v>40976</v>
      </c>
      <c r="I185" s="9">
        <v>40990</v>
      </c>
      <c r="J185" s="9">
        <v>40991</v>
      </c>
      <c r="K185" s="7">
        <v>4</v>
      </c>
      <c r="L185" s="9" t="str">
        <f t="shared" si="9"/>
        <v>Produits laitiers</v>
      </c>
      <c r="M185" s="6">
        <v>31</v>
      </c>
      <c r="N185" s="6" t="str">
        <f t="shared" si="10"/>
        <v>Gorgonzola Telino</v>
      </c>
      <c r="O185" s="13">
        <v>76</v>
      </c>
      <c r="P185" s="6">
        <v>61</v>
      </c>
      <c r="Q185" s="13">
        <f t="shared" si="11"/>
        <v>4636</v>
      </c>
      <c r="R185" s="14">
        <v>0.06</v>
      </c>
      <c r="S185" s="13">
        <v>3583.75</v>
      </c>
      <c r="T185" s="13">
        <v>35.837499999999999</v>
      </c>
      <c r="U185" s="13"/>
      <c r="V185" s="9"/>
      <c r="W185" s="9"/>
    </row>
    <row r="186" spans="1:23" x14ac:dyDescent="0.25">
      <c r="A186" s="6" t="s">
        <v>226</v>
      </c>
      <c r="B186" s="6" t="s">
        <v>227</v>
      </c>
      <c r="C186" s="6" t="s">
        <v>53</v>
      </c>
      <c r="D186" s="6" t="s">
        <v>51</v>
      </c>
      <c r="E186" s="6">
        <v>7</v>
      </c>
      <c r="F186" s="6" t="str">
        <f t="shared" si="8"/>
        <v>Jaime Dos Santos</v>
      </c>
      <c r="G186" s="6">
        <v>10537</v>
      </c>
      <c r="H186" s="9">
        <v>40976</v>
      </c>
      <c r="I186" s="9">
        <v>40990</v>
      </c>
      <c r="J186" s="9">
        <v>40991</v>
      </c>
      <c r="K186" s="7">
        <v>7</v>
      </c>
      <c r="L186" s="9" t="str">
        <f t="shared" si="9"/>
        <v>Produits secs</v>
      </c>
      <c r="M186" s="6">
        <v>51</v>
      </c>
      <c r="N186" s="6" t="str">
        <f t="shared" si="10"/>
        <v>Manjimup Dried Apples</v>
      </c>
      <c r="O186" s="13">
        <v>76</v>
      </c>
      <c r="P186" s="6">
        <v>11</v>
      </c>
      <c r="Q186" s="13">
        <f t="shared" si="11"/>
        <v>836</v>
      </c>
      <c r="R186" s="14">
        <v>0.2</v>
      </c>
      <c r="S186" s="13">
        <v>2332</v>
      </c>
      <c r="T186" s="13">
        <v>6.9960000000000004</v>
      </c>
      <c r="U186" s="13"/>
      <c r="V186" s="9"/>
      <c r="W186" s="9"/>
    </row>
    <row r="187" spans="1:23" x14ac:dyDescent="0.25">
      <c r="A187" s="6" t="s">
        <v>226</v>
      </c>
      <c r="B187" s="6" t="s">
        <v>227</v>
      </c>
      <c r="C187" s="6" t="s">
        <v>53</v>
      </c>
      <c r="D187" s="6" t="s">
        <v>51</v>
      </c>
      <c r="E187" s="6">
        <v>7</v>
      </c>
      <c r="F187" s="6" t="str">
        <f t="shared" si="8"/>
        <v>Jaime Dos Santos</v>
      </c>
      <c r="G187" s="6">
        <v>10537</v>
      </c>
      <c r="H187" s="9">
        <v>40976</v>
      </c>
      <c r="I187" s="9">
        <v>40990</v>
      </c>
      <c r="J187" s="9">
        <v>40991</v>
      </c>
      <c r="K187" s="7">
        <v>8</v>
      </c>
      <c r="L187" s="9" t="str">
        <f t="shared" si="9"/>
        <v>Poissons et fruits de mer</v>
      </c>
      <c r="M187" s="6">
        <v>58</v>
      </c>
      <c r="N187" s="6" t="str">
        <f t="shared" si="10"/>
        <v>Escargots de Bourgogne</v>
      </c>
      <c r="O187" s="13">
        <v>76</v>
      </c>
      <c r="P187" s="6">
        <v>19</v>
      </c>
      <c r="Q187" s="13">
        <f t="shared" si="11"/>
        <v>1444</v>
      </c>
      <c r="R187" s="14">
        <v>0.01</v>
      </c>
      <c r="S187" s="13">
        <v>1246.1624999999999</v>
      </c>
      <c r="T187" s="13">
        <v>6.2308124999999999</v>
      </c>
      <c r="U187" s="13"/>
      <c r="V187" s="9"/>
      <c r="W187" s="9"/>
    </row>
    <row r="188" spans="1:23" x14ac:dyDescent="0.25">
      <c r="A188" s="6" t="s">
        <v>226</v>
      </c>
      <c r="B188" s="6" t="s">
        <v>227</v>
      </c>
      <c r="C188" s="6" t="s">
        <v>53</v>
      </c>
      <c r="D188" s="6" t="s">
        <v>51</v>
      </c>
      <c r="E188" s="6">
        <v>7</v>
      </c>
      <c r="F188" s="6" t="str">
        <f t="shared" si="8"/>
        <v>Jaime Dos Santos</v>
      </c>
      <c r="G188" s="6">
        <v>10537</v>
      </c>
      <c r="H188" s="9">
        <v>40976</v>
      </c>
      <c r="I188" s="9">
        <v>40990</v>
      </c>
      <c r="J188" s="9">
        <v>40991</v>
      </c>
      <c r="K188" s="7">
        <v>4</v>
      </c>
      <c r="L188" s="9" t="str">
        <f t="shared" si="9"/>
        <v>Produits laitiers</v>
      </c>
      <c r="M188" s="6">
        <v>72</v>
      </c>
      <c r="N188" s="6" t="str">
        <f t="shared" si="10"/>
        <v>Mozzarella di Giovanni</v>
      </c>
      <c r="O188" s="13">
        <v>76</v>
      </c>
      <c r="P188" s="6">
        <v>69</v>
      </c>
      <c r="Q188" s="13">
        <f t="shared" si="11"/>
        <v>5244</v>
      </c>
      <c r="R188" s="14">
        <v>0.09</v>
      </c>
      <c r="S188" s="13">
        <v>10925.460000000001</v>
      </c>
      <c r="T188" s="13">
        <v>338.68925999999999</v>
      </c>
      <c r="U188" s="13"/>
      <c r="V188" s="9"/>
      <c r="W188" s="9"/>
    </row>
    <row r="189" spans="1:23" x14ac:dyDescent="0.25">
      <c r="A189" s="6" t="s">
        <v>226</v>
      </c>
      <c r="B189" s="6" t="s">
        <v>227</v>
      </c>
      <c r="C189" s="6" t="s">
        <v>53</v>
      </c>
      <c r="D189" s="6" t="s">
        <v>51</v>
      </c>
      <c r="E189" s="6">
        <v>7</v>
      </c>
      <c r="F189" s="6" t="str">
        <f t="shared" si="8"/>
        <v>Jaime Dos Santos</v>
      </c>
      <c r="G189" s="6">
        <v>10537</v>
      </c>
      <c r="H189" s="9">
        <v>40976</v>
      </c>
      <c r="I189" s="9">
        <v>40990</v>
      </c>
      <c r="J189" s="9">
        <v>40991</v>
      </c>
      <c r="K189" s="7">
        <v>8</v>
      </c>
      <c r="L189" s="9" t="str">
        <f t="shared" si="9"/>
        <v>Poissons et fruits de mer</v>
      </c>
      <c r="M189" s="6">
        <v>73</v>
      </c>
      <c r="N189" s="6" t="str">
        <f t="shared" si="10"/>
        <v>Röd Kaviar</v>
      </c>
      <c r="O189" s="13">
        <v>76</v>
      </c>
      <c r="P189" s="6">
        <v>16</v>
      </c>
      <c r="Q189" s="13">
        <f t="shared" si="11"/>
        <v>1216</v>
      </c>
      <c r="R189" s="14">
        <v>0.1</v>
      </c>
      <c r="S189" s="13">
        <v>1080</v>
      </c>
      <c r="T189" s="13">
        <v>11.88</v>
      </c>
      <c r="U189" s="13"/>
      <c r="V189" s="9"/>
      <c r="W189" s="9"/>
    </row>
    <row r="190" spans="1:23" x14ac:dyDescent="0.25">
      <c r="A190" s="6" t="s">
        <v>86</v>
      </c>
      <c r="B190" s="6" t="s">
        <v>87</v>
      </c>
      <c r="C190" s="6" t="s">
        <v>88</v>
      </c>
      <c r="D190" s="6" t="s">
        <v>89</v>
      </c>
      <c r="E190" s="6">
        <v>2</v>
      </c>
      <c r="F190" s="6" t="str">
        <f t="shared" si="8"/>
        <v>Anne Dodsworth</v>
      </c>
      <c r="G190" s="6">
        <v>10538</v>
      </c>
      <c r="H190" s="9">
        <v>40977</v>
      </c>
      <c r="I190" s="9">
        <v>41005</v>
      </c>
      <c r="J190" s="9">
        <v>40988</v>
      </c>
      <c r="K190" s="7">
        <v>1</v>
      </c>
      <c r="L190" s="9" t="str">
        <f t="shared" si="9"/>
        <v>Boissons</v>
      </c>
      <c r="M190" s="6">
        <v>70</v>
      </c>
      <c r="N190" s="6" t="str">
        <f t="shared" si="10"/>
        <v>Outback Lager</v>
      </c>
      <c r="O190" s="13">
        <v>76</v>
      </c>
      <c r="P190" s="6">
        <v>56</v>
      </c>
      <c r="Q190" s="13">
        <f t="shared" si="11"/>
        <v>4256</v>
      </c>
      <c r="R190" s="14">
        <v>0.04</v>
      </c>
      <c r="S190" s="13">
        <v>4032</v>
      </c>
      <c r="T190" s="13">
        <v>56.448</v>
      </c>
      <c r="U190" s="13"/>
      <c r="V190" s="9"/>
      <c r="W190" s="9"/>
    </row>
    <row r="191" spans="1:23" x14ac:dyDescent="0.25">
      <c r="A191" s="6" t="s">
        <v>86</v>
      </c>
      <c r="B191" s="6" t="s">
        <v>87</v>
      </c>
      <c r="C191" s="6" t="s">
        <v>88</v>
      </c>
      <c r="D191" s="6" t="s">
        <v>89</v>
      </c>
      <c r="E191" s="6">
        <v>2</v>
      </c>
      <c r="F191" s="6" t="str">
        <f t="shared" si="8"/>
        <v>Anne Dodsworth</v>
      </c>
      <c r="G191" s="6">
        <v>10538</v>
      </c>
      <c r="H191" s="9">
        <v>40977</v>
      </c>
      <c r="I191" s="9">
        <v>41005</v>
      </c>
      <c r="J191" s="9">
        <v>40988</v>
      </c>
      <c r="K191" s="7">
        <v>4</v>
      </c>
      <c r="L191" s="9" t="str">
        <f t="shared" si="9"/>
        <v>Produits laitiers</v>
      </c>
      <c r="M191" s="6">
        <v>72</v>
      </c>
      <c r="N191" s="6" t="str">
        <f t="shared" si="10"/>
        <v>Mozzarella di Giovanni</v>
      </c>
      <c r="O191" s="13">
        <v>76</v>
      </c>
      <c r="P191" s="6">
        <v>52</v>
      </c>
      <c r="Q191" s="13">
        <f t="shared" si="11"/>
        <v>3952</v>
      </c>
      <c r="R191" s="14">
        <v>0.02</v>
      </c>
      <c r="S191" s="13">
        <v>8867.0399999999991</v>
      </c>
      <c r="T191" s="13">
        <v>195.07487999999998</v>
      </c>
      <c r="U191" s="13"/>
      <c r="V191" s="9"/>
      <c r="W191" s="9"/>
    </row>
    <row r="192" spans="1:23" x14ac:dyDescent="0.25">
      <c r="A192" s="6" t="s">
        <v>86</v>
      </c>
      <c r="B192" s="6" t="s">
        <v>87</v>
      </c>
      <c r="C192" s="6" t="s">
        <v>88</v>
      </c>
      <c r="D192" s="6" t="s">
        <v>89</v>
      </c>
      <c r="E192" s="6">
        <v>6</v>
      </c>
      <c r="F192" s="6" t="str">
        <f t="shared" si="8"/>
        <v>Ernst Junge</v>
      </c>
      <c r="G192" s="6">
        <v>10539</v>
      </c>
      <c r="H192" s="9">
        <v>40978</v>
      </c>
      <c r="I192" s="9">
        <v>41006</v>
      </c>
      <c r="J192" s="9">
        <v>40995</v>
      </c>
      <c r="K192" s="7">
        <v>8</v>
      </c>
      <c r="L192" s="9" t="str">
        <f t="shared" si="9"/>
        <v>Poissons et fruits de mer</v>
      </c>
      <c r="M192" s="6">
        <v>13</v>
      </c>
      <c r="N192" s="6" t="str">
        <f t="shared" si="10"/>
        <v>Konbu</v>
      </c>
      <c r="O192" s="13">
        <v>76</v>
      </c>
      <c r="P192" s="6">
        <v>41</v>
      </c>
      <c r="Q192" s="13">
        <f t="shared" si="11"/>
        <v>3116</v>
      </c>
      <c r="R192" s="14">
        <v>0</v>
      </c>
      <c r="S192" s="13">
        <v>1230</v>
      </c>
      <c r="T192" s="13">
        <v>25.83</v>
      </c>
      <c r="U192" s="13"/>
      <c r="V192" s="9"/>
      <c r="W192" s="9"/>
    </row>
    <row r="193" spans="1:23" x14ac:dyDescent="0.25">
      <c r="A193" s="6" t="s">
        <v>86</v>
      </c>
      <c r="B193" s="6" t="s">
        <v>87</v>
      </c>
      <c r="C193" s="6" t="s">
        <v>88</v>
      </c>
      <c r="D193" s="6" t="s">
        <v>89</v>
      </c>
      <c r="E193" s="6">
        <v>6</v>
      </c>
      <c r="F193" s="6" t="str">
        <f t="shared" si="8"/>
        <v>Ernst Junge</v>
      </c>
      <c r="G193" s="6">
        <v>10539</v>
      </c>
      <c r="H193" s="9">
        <v>40978</v>
      </c>
      <c r="I193" s="9">
        <v>41006</v>
      </c>
      <c r="J193" s="9">
        <v>40995</v>
      </c>
      <c r="K193" s="7">
        <v>3</v>
      </c>
      <c r="L193" s="9" t="str">
        <f t="shared" si="9"/>
        <v>Desserts</v>
      </c>
      <c r="M193" s="6">
        <v>21</v>
      </c>
      <c r="N193" s="6" t="str">
        <f t="shared" si="10"/>
        <v>Sir Rodney's Scones</v>
      </c>
      <c r="O193" s="13">
        <v>76</v>
      </c>
      <c r="P193" s="6">
        <v>84</v>
      </c>
      <c r="Q193" s="13">
        <f t="shared" si="11"/>
        <v>6384</v>
      </c>
      <c r="R193" s="14">
        <v>7.0000000000000007E-2</v>
      </c>
      <c r="S193" s="13">
        <v>3905.9999999999995</v>
      </c>
      <c r="T193" s="13">
        <v>101.55599999999998</v>
      </c>
      <c r="U193" s="13"/>
      <c r="V193" s="9"/>
      <c r="W193" s="9"/>
    </row>
    <row r="194" spans="1:23" x14ac:dyDescent="0.25">
      <c r="A194" s="6" t="s">
        <v>86</v>
      </c>
      <c r="B194" s="6" t="s">
        <v>87</v>
      </c>
      <c r="C194" s="6" t="s">
        <v>88</v>
      </c>
      <c r="D194" s="6" t="s">
        <v>89</v>
      </c>
      <c r="E194" s="6">
        <v>6</v>
      </c>
      <c r="F194" s="6" t="str">
        <f t="shared" si="8"/>
        <v>Ernst Junge</v>
      </c>
      <c r="G194" s="6">
        <v>10539</v>
      </c>
      <c r="H194" s="9">
        <v>40978</v>
      </c>
      <c r="I194" s="9">
        <v>41006</v>
      </c>
      <c r="J194" s="9">
        <v>40995</v>
      </c>
      <c r="K194" s="7">
        <v>4</v>
      </c>
      <c r="L194" s="9" t="str">
        <f t="shared" si="9"/>
        <v>Produits laitiers</v>
      </c>
      <c r="M194" s="6">
        <v>33</v>
      </c>
      <c r="N194" s="6" t="str">
        <f t="shared" si="10"/>
        <v>Geitost</v>
      </c>
      <c r="O194" s="13">
        <v>76</v>
      </c>
      <c r="P194" s="6">
        <v>18</v>
      </c>
      <c r="Q194" s="13">
        <f t="shared" si="11"/>
        <v>1368</v>
      </c>
      <c r="R194" s="14">
        <v>0.1</v>
      </c>
      <c r="S194" s="13">
        <v>202.5</v>
      </c>
      <c r="T194" s="13">
        <v>6.0750000000000002</v>
      </c>
      <c r="U194" s="13"/>
      <c r="V194" s="9"/>
      <c r="W194" s="9"/>
    </row>
    <row r="195" spans="1:23" x14ac:dyDescent="0.25">
      <c r="A195" s="6" t="s">
        <v>86</v>
      </c>
      <c r="B195" s="6" t="s">
        <v>87</v>
      </c>
      <c r="C195" s="6" t="s">
        <v>88</v>
      </c>
      <c r="D195" s="6" t="s">
        <v>89</v>
      </c>
      <c r="E195" s="6">
        <v>6</v>
      </c>
      <c r="F195" s="6" t="str">
        <f t="shared" si="8"/>
        <v>Ernst Junge</v>
      </c>
      <c r="G195" s="6">
        <v>10539</v>
      </c>
      <c r="H195" s="9">
        <v>40978</v>
      </c>
      <c r="I195" s="9">
        <v>41006</v>
      </c>
      <c r="J195" s="9">
        <v>40995</v>
      </c>
      <c r="K195" s="7">
        <v>3</v>
      </c>
      <c r="L195" s="9" t="str">
        <f t="shared" si="9"/>
        <v>Desserts</v>
      </c>
      <c r="M195" s="6">
        <v>49</v>
      </c>
      <c r="N195" s="6" t="str">
        <f t="shared" si="10"/>
        <v>Maxilaku</v>
      </c>
      <c r="O195" s="13">
        <v>76</v>
      </c>
      <c r="P195" s="6">
        <v>66</v>
      </c>
      <c r="Q195" s="13">
        <f t="shared" si="11"/>
        <v>5016</v>
      </c>
      <c r="R195" s="14">
        <v>0.19</v>
      </c>
      <c r="S195" s="13">
        <v>5346</v>
      </c>
      <c r="T195" s="13">
        <v>101.574</v>
      </c>
      <c r="U195" s="13"/>
      <c r="V195" s="9"/>
      <c r="W195" s="9"/>
    </row>
    <row r="196" spans="1:23" x14ac:dyDescent="0.25">
      <c r="A196" s="6" t="s">
        <v>189</v>
      </c>
      <c r="B196" s="6" t="s">
        <v>190</v>
      </c>
      <c r="C196" s="6" t="s">
        <v>191</v>
      </c>
      <c r="D196" s="6" t="s">
        <v>136</v>
      </c>
      <c r="E196" s="6">
        <v>3</v>
      </c>
      <c r="F196" s="6" t="str">
        <f t="shared" ref="F196:F259" si="12">VLOOKUP(E196,ListeREPRESENTANTS,2,FALSE)</f>
        <v>Janet Leverling</v>
      </c>
      <c r="G196" s="6">
        <v>10540</v>
      </c>
      <c r="H196" s="9">
        <v>40981</v>
      </c>
      <c r="I196" s="9">
        <v>41009</v>
      </c>
      <c r="J196" s="9">
        <v>41016</v>
      </c>
      <c r="K196" s="7">
        <v>2</v>
      </c>
      <c r="L196" s="9" t="str">
        <f t="shared" ref="L196:L259" si="13">VLOOKUP(K196,ListeCATEGORIES,2,FALSE)</f>
        <v>Condiments</v>
      </c>
      <c r="M196" s="6">
        <v>3</v>
      </c>
      <c r="N196" s="6" t="str">
        <f t="shared" ref="N196:N259" si="14">VLOOKUP(M196,ListePRODUITS,2,FALSE)</f>
        <v>Aniseed Syrup</v>
      </c>
      <c r="O196" s="13">
        <v>76</v>
      </c>
      <c r="P196" s="6">
        <v>21</v>
      </c>
      <c r="Q196" s="13">
        <f t="shared" si="11"/>
        <v>1596</v>
      </c>
      <c r="R196" s="14">
        <v>-0.01</v>
      </c>
      <c r="S196" s="13">
        <v>1060.5</v>
      </c>
      <c r="T196" s="13">
        <v>19.088999999999999</v>
      </c>
      <c r="U196" s="13"/>
      <c r="V196" s="9"/>
      <c r="W196" s="9"/>
    </row>
    <row r="197" spans="1:23" x14ac:dyDescent="0.25">
      <c r="A197" s="6" t="s">
        <v>189</v>
      </c>
      <c r="B197" s="6" t="s">
        <v>190</v>
      </c>
      <c r="C197" s="6" t="s">
        <v>191</v>
      </c>
      <c r="D197" s="6" t="s">
        <v>136</v>
      </c>
      <c r="E197" s="6">
        <v>3</v>
      </c>
      <c r="F197" s="6" t="str">
        <f t="shared" si="12"/>
        <v>Janet Leverling</v>
      </c>
      <c r="G197" s="6">
        <v>10540</v>
      </c>
      <c r="H197" s="9">
        <v>40981</v>
      </c>
      <c r="I197" s="9">
        <v>41009</v>
      </c>
      <c r="J197" s="9">
        <v>41016</v>
      </c>
      <c r="K197" s="7">
        <v>3</v>
      </c>
      <c r="L197" s="9" t="str">
        <f t="shared" si="13"/>
        <v>Desserts</v>
      </c>
      <c r="M197" s="6">
        <v>26</v>
      </c>
      <c r="N197" s="6" t="str">
        <f t="shared" si="14"/>
        <v>Gumbär Gummibärchen</v>
      </c>
      <c r="O197" s="13">
        <v>76</v>
      </c>
      <c r="P197" s="6">
        <v>48</v>
      </c>
      <c r="Q197" s="13">
        <f t="shared" ref="Q197:Q260" si="15">O197*P197</f>
        <v>3648</v>
      </c>
      <c r="R197" s="14">
        <v>-0.02</v>
      </c>
      <c r="S197" s="13">
        <v>7645.1040000000012</v>
      </c>
      <c r="T197" s="13">
        <v>15.290208000000002</v>
      </c>
      <c r="U197" s="13"/>
      <c r="V197" s="9"/>
      <c r="W197" s="9"/>
    </row>
    <row r="198" spans="1:23" x14ac:dyDescent="0.25">
      <c r="A198" s="6" t="s">
        <v>189</v>
      </c>
      <c r="B198" s="6" t="s">
        <v>190</v>
      </c>
      <c r="C198" s="6" t="s">
        <v>191</v>
      </c>
      <c r="D198" s="6" t="s">
        <v>136</v>
      </c>
      <c r="E198" s="6">
        <v>3</v>
      </c>
      <c r="F198" s="6" t="str">
        <f t="shared" si="12"/>
        <v>Janet Leverling</v>
      </c>
      <c r="G198" s="6">
        <v>10540</v>
      </c>
      <c r="H198" s="9">
        <v>40981</v>
      </c>
      <c r="I198" s="9">
        <v>41009</v>
      </c>
      <c r="J198" s="9">
        <v>41016</v>
      </c>
      <c r="K198" s="7">
        <v>1</v>
      </c>
      <c r="L198" s="9" t="str">
        <f t="shared" si="13"/>
        <v>Boissons</v>
      </c>
      <c r="M198" s="6">
        <v>38</v>
      </c>
      <c r="N198" s="6" t="str">
        <f t="shared" si="14"/>
        <v>Côte de Blaye</v>
      </c>
      <c r="O198" s="13">
        <v>76</v>
      </c>
      <c r="P198" s="6">
        <v>47</v>
      </c>
      <c r="Q198" s="13">
        <f t="shared" si="15"/>
        <v>3572</v>
      </c>
      <c r="R198" s="14">
        <v>0.09</v>
      </c>
      <c r="S198" s="13">
        <v>56349.474999999999</v>
      </c>
      <c r="T198" s="13">
        <v>1352.3873999999998</v>
      </c>
      <c r="U198" s="13"/>
      <c r="V198" s="9"/>
      <c r="W198" s="9"/>
    </row>
    <row r="199" spans="1:23" x14ac:dyDescent="0.25">
      <c r="A199" s="6" t="s">
        <v>189</v>
      </c>
      <c r="B199" s="6" t="s">
        <v>190</v>
      </c>
      <c r="C199" s="6" t="s">
        <v>191</v>
      </c>
      <c r="D199" s="6" t="s">
        <v>136</v>
      </c>
      <c r="E199" s="6">
        <v>3</v>
      </c>
      <c r="F199" s="6" t="str">
        <f t="shared" si="12"/>
        <v>Janet Leverling</v>
      </c>
      <c r="G199" s="6">
        <v>10540</v>
      </c>
      <c r="H199" s="9">
        <v>40981</v>
      </c>
      <c r="I199" s="9">
        <v>41009</v>
      </c>
      <c r="J199" s="9">
        <v>41016</v>
      </c>
      <c r="K199" s="7">
        <v>3</v>
      </c>
      <c r="L199" s="9" t="str">
        <f t="shared" si="13"/>
        <v>Desserts</v>
      </c>
      <c r="M199" s="6">
        <v>68</v>
      </c>
      <c r="N199" s="6" t="str">
        <f t="shared" si="14"/>
        <v>Scottish Longbreads</v>
      </c>
      <c r="O199" s="13">
        <v>76</v>
      </c>
      <c r="P199" s="6">
        <v>32</v>
      </c>
      <c r="Q199" s="13">
        <f t="shared" si="15"/>
        <v>2432</v>
      </c>
      <c r="R199" s="14">
        <v>0.18</v>
      </c>
      <c r="S199" s="13">
        <v>1640.0000000000002</v>
      </c>
      <c r="T199" s="13">
        <v>11.480000000000002</v>
      </c>
      <c r="U199" s="13"/>
      <c r="V199" s="9"/>
      <c r="W199" s="9"/>
    </row>
    <row r="200" spans="1:23" x14ac:dyDescent="0.25">
      <c r="A200" s="6" t="s">
        <v>228</v>
      </c>
      <c r="B200" s="6" t="s">
        <v>229</v>
      </c>
      <c r="C200" s="6" t="s">
        <v>122</v>
      </c>
      <c r="D200" s="6" t="s">
        <v>123</v>
      </c>
      <c r="E200" s="6">
        <v>1</v>
      </c>
      <c r="F200" s="6" t="str">
        <f t="shared" si="12"/>
        <v>Francis Rivière</v>
      </c>
      <c r="G200" s="6">
        <v>10541</v>
      </c>
      <c r="H200" s="9">
        <v>40981</v>
      </c>
      <c r="I200" s="9">
        <v>41009</v>
      </c>
      <c r="J200" s="9">
        <v>41001</v>
      </c>
      <c r="K200" s="7">
        <v>1</v>
      </c>
      <c r="L200" s="9" t="str">
        <f t="shared" si="13"/>
        <v>Boissons</v>
      </c>
      <c r="M200" s="6">
        <v>24</v>
      </c>
      <c r="N200" s="6" t="str">
        <f t="shared" si="14"/>
        <v>Guaraná Fantástica</v>
      </c>
      <c r="O200" s="13">
        <v>76</v>
      </c>
      <c r="P200" s="6">
        <v>4</v>
      </c>
      <c r="Q200" s="13">
        <f t="shared" si="15"/>
        <v>304</v>
      </c>
      <c r="R200" s="14">
        <v>0.19</v>
      </c>
      <c r="S200" s="13">
        <v>72.900000000000006</v>
      </c>
      <c r="T200" s="13">
        <v>1.0934999999999999</v>
      </c>
      <c r="U200" s="13"/>
      <c r="V200" s="9"/>
      <c r="W200" s="9"/>
    </row>
    <row r="201" spans="1:23" x14ac:dyDescent="0.25">
      <c r="A201" s="6" t="s">
        <v>228</v>
      </c>
      <c r="B201" s="6" t="s">
        <v>229</v>
      </c>
      <c r="C201" s="6" t="s">
        <v>122</v>
      </c>
      <c r="D201" s="6" t="s">
        <v>123</v>
      </c>
      <c r="E201" s="6">
        <v>1</v>
      </c>
      <c r="F201" s="6" t="str">
        <f t="shared" si="12"/>
        <v>Francis Rivière</v>
      </c>
      <c r="G201" s="6">
        <v>10541</v>
      </c>
      <c r="H201" s="9">
        <v>40981</v>
      </c>
      <c r="I201" s="9">
        <v>41009</v>
      </c>
      <c r="J201" s="9">
        <v>41001</v>
      </c>
      <c r="K201" s="7">
        <v>1</v>
      </c>
      <c r="L201" s="9" t="str">
        <f t="shared" si="13"/>
        <v>Boissons</v>
      </c>
      <c r="M201" s="6">
        <v>38</v>
      </c>
      <c r="N201" s="6" t="str">
        <f t="shared" si="14"/>
        <v>Côte de Blaye</v>
      </c>
      <c r="O201" s="13">
        <v>76</v>
      </c>
      <c r="P201" s="6">
        <v>99</v>
      </c>
      <c r="Q201" s="13">
        <f t="shared" si="15"/>
        <v>7524</v>
      </c>
      <c r="R201" s="14">
        <v>0.06</v>
      </c>
      <c r="S201" s="13">
        <v>122606.54999999999</v>
      </c>
      <c r="T201" s="13">
        <v>2452.1309999999999</v>
      </c>
      <c r="U201" s="13"/>
      <c r="V201" s="9"/>
      <c r="W201" s="9"/>
    </row>
    <row r="202" spans="1:23" x14ac:dyDescent="0.25">
      <c r="A202" s="6" t="s">
        <v>228</v>
      </c>
      <c r="B202" s="6" t="s">
        <v>229</v>
      </c>
      <c r="C202" s="6" t="s">
        <v>122</v>
      </c>
      <c r="D202" s="6" t="s">
        <v>123</v>
      </c>
      <c r="E202" s="6">
        <v>1</v>
      </c>
      <c r="F202" s="6" t="str">
        <f t="shared" si="12"/>
        <v>Francis Rivière</v>
      </c>
      <c r="G202" s="6">
        <v>10541</v>
      </c>
      <c r="H202" s="9">
        <v>40981</v>
      </c>
      <c r="I202" s="9">
        <v>41009</v>
      </c>
      <c r="J202" s="9">
        <v>41001</v>
      </c>
      <c r="K202" s="7">
        <v>2</v>
      </c>
      <c r="L202" s="9" t="str">
        <f t="shared" si="13"/>
        <v>Condiments</v>
      </c>
      <c r="M202" s="6">
        <v>65</v>
      </c>
      <c r="N202" s="6" t="str">
        <f t="shared" si="14"/>
        <v>Louisiana Fiery Hot Pepper Sauce</v>
      </c>
      <c r="O202" s="13">
        <v>76</v>
      </c>
      <c r="P202" s="6">
        <v>86</v>
      </c>
      <c r="Q202" s="13">
        <f t="shared" si="15"/>
        <v>6536</v>
      </c>
      <c r="R202" s="14">
        <v>0.11</v>
      </c>
      <c r="S202" s="13">
        <v>8055.835</v>
      </c>
      <c r="T202" s="13">
        <v>201.39587499999999</v>
      </c>
      <c r="U202" s="13"/>
      <c r="V202" s="9"/>
      <c r="W202" s="9"/>
    </row>
    <row r="203" spans="1:23" x14ac:dyDescent="0.25">
      <c r="A203" s="6" t="s">
        <v>228</v>
      </c>
      <c r="B203" s="6" t="s">
        <v>229</v>
      </c>
      <c r="C203" s="6" t="s">
        <v>122</v>
      </c>
      <c r="D203" s="6" t="s">
        <v>123</v>
      </c>
      <c r="E203" s="6">
        <v>1</v>
      </c>
      <c r="F203" s="6" t="str">
        <f t="shared" si="12"/>
        <v>Francis Rivière</v>
      </c>
      <c r="G203" s="6">
        <v>10541</v>
      </c>
      <c r="H203" s="9">
        <v>40981</v>
      </c>
      <c r="I203" s="9">
        <v>41009</v>
      </c>
      <c r="J203" s="9">
        <v>41001</v>
      </c>
      <c r="K203" s="7">
        <v>4</v>
      </c>
      <c r="L203" s="9" t="str">
        <f t="shared" si="13"/>
        <v>Produits laitiers</v>
      </c>
      <c r="M203" s="6">
        <v>71</v>
      </c>
      <c r="N203" s="6" t="str">
        <f t="shared" si="14"/>
        <v>Fløtemysost</v>
      </c>
      <c r="O203" s="13">
        <v>76</v>
      </c>
      <c r="P203" s="6">
        <v>36</v>
      </c>
      <c r="Q203" s="13">
        <f t="shared" si="15"/>
        <v>2736</v>
      </c>
      <c r="R203" s="14">
        <v>0.08</v>
      </c>
      <c r="S203" s="13">
        <v>3560.4</v>
      </c>
      <c r="T203" s="13">
        <v>92.570400000000006</v>
      </c>
      <c r="U203" s="13"/>
      <c r="V203" s="9"/>
      <c r="W203" s="9"/>
    </row>
    <row r="204" spans="1:23" x14ac:dyDescent="0.25">
      <c r="A204" s="6" t="s">
        <v>173</v>
      </c>
      <c r="B204" s="6" t="s">
        <v>174</v>
      </c>
      <c r="C204" s="6" t="s">
        <v>135</v>
      </c>
      <c r="D204" s="6" t="s">
        <v>136</v>
      </c>
      <c r="E204" s="6">
        <v>7</v>
      </c>
      <c r="F204" s="6" t="str">
        <f t="shared" si="12"/>
        <v>Jaime Dos Santos</v>
      </c>
      <c r="G204" s="6">
        <v>10542</v>
      </c>
      <c r="H204" s="9">
        <v>40982</v>
      </c>
      <c r="I204" s="9">
        <v>41010</v>
      </c>
      <c r="J204" s="9">
        <v>40998</v>
      </c>
      <c r="K204" s="7">
        <v>4</v>
      </c>
      <c r="L204" s="9" t="str">
        <f t="shared" si="13"/>
        <v>Produits laitiers</v>
      </c>
      <c r="M204" s="6">
        <v>11</v>
      </c>
      <c r="N204" s="6" t="str">
        <f t="shared" si="14"/>
        <v>Queso Cabrales</v>
      </c>
      <c r="O204" s="13">
        <v>76</v>
      </c>
      <c r="P204" s="6">
        <v>46</v>
      </c>
      <c r="Q204" s="13">
        <f t="shared" si="15"/>
        <v>3496</v>
      </c>
      <c r="R204" s="14">
        <v>0.13</v>
      </c>
      <c r="S204" s="13">
        <v>4202.1000000000004</v>
      </c>
      <c r="T204" s="13">
        <v>42.021000000000001</v>
      </c>
      <c r="U204" s="13"/>
      <c r="V204" s="9"/>
      <c r="W204" s="9"/>
    </row>
    <row r="205" spans="1:23" x14ac:dyDescent="0.25">
      <c r="A205" s="6" t="s">
        <v>173</v>
      </c>
      <c r="B205" s="6" t="s">
        <v>174</v>
      </c>
      <c r="C205" s="6" t="s">
        <v>135</v>
      </c>
      <c r="D205" s="6" t="s">
        <v>136</v>
      </c>
      <c r="E205" s="6">
        <v>7</v>
      </c>
      <c r="F205" s="6" t="str">
        <f t="shared" si="12"/>
        <v>Jaime Dos Santos</v>
      </c>
      <c r="G205" s="6">
        <v>10542</v>
      </c>
      <c r="H205" s="9">
        <v>40982</v>
      </c>
      <c r="I205" s="9">
        <v>41010</v>
      </c>
      <c r="J205" s="9">
        <v>40998</v>
      </c>
      <c r="K205" s="7">
        <v>6</v>
      </c>
      <c r="L205" s="9" t="str">
        <f t="shared" si="13"/>
        <v>Viandes</v>
      </c>
      <c r="M205" s="6">
        <v>54</v>
      </c>
      <c r="N205" s="6" t="str">
        <f t="shared" si="14"/>
        <v>Tourtière</v>
      </c>
      <c r="O205" s="13">
        <v>76</v>
      </c>
      <c r="P205" s="6">
        <v>59</v>
      </c>
      <c r="Q205" s="13">
        <f t="shared" si="15"/>
        <v>4484</v>
      </c>
      <c r="R205" s="14">
        <v>0.06</v>
      </c>
      <c r="S205" s="13">
        <v>2065.8849999999998</v>
      </c>
      <c r="T205" s="13">
        <v>39.251814999999993</v>
      </c>
      <c r="U205" s="13"/>
      <c r="V205" s="9"/>
      <c r="W205" s="9"/>
    </row>
    <row r="206" spans="1:23" x14ac:dyDescent="0.25">
      <c r="A206" s="6" t="s">
        <v>160</v>
      </c>
      <c r="B206" s="6" t="s">
        <v>161</v>
      </c>
      <c r="C206" s="6" t="s">
        <v>162</v>
      </c>
      <c r="D206" s="6" t="s">
        <v>106</v>
      </c>
      <c r="E206" s="6">
        <v>4</v>
      </c>
      <c r="F206" s="6" t="str">
        <f t="shared" si="12"/>
        <v>Laura Callahan</v>
      </c>
      <c r="G206" s="6">
        <v>10543</v>
      </c>
      <c r="H206" s="9">
        <v>40983</v>
      </c>
      <c r="I206" s="9">
        <v>41011</v>
      </c>
      <c r="J206" s="9">
        <v>40995</v>
      </c>
      <c r="K206" s="7">
        <v>4</v>
      </c>
      <c r="L206" s="9" t="str">
        <f t="shared" si="13"/>
        <v>Produits laitiers</v>
      </c>
      <c r="M206" s="6">
        <v>12</v>
      </c>
      <c r="N206" s="6" t="str">
        <f t="shared" si="14"/>
        <v>Queso Manchego La Pastora</v>
      </c>
      <c r="O206" s="13">
        <v>76</v>
      </c>
      <c r="P206" s="6">
        <v>68</v>
      </c>
      <c r="Q206" s="13">
        <f t="shared" si="15"/>
        <v>5168</v>
      </c>
      <c r="R206" s="14">
        <v>0.09</v>
      </c>
      <c r="S206" s="13">
        <v>11757.2</v>
      </c>
      <c r="T206" s="13">
        <v>176.358</v>
      </c>
      <c r="U206" s="13"/>
      <c r="V206" s="9"/>
      <c r="W206" s="9"/>
    </row>
    <row r="207" spans="1:23" x14ac:dyDescent="0.25">
      <c r="A207" s="6" t="s">
        <v>160</v>
      </c>
      <c r="B207" s="6" t="s">
        <v>161</v>
      </c>
      <c r="C207" s="6" t="s">
        <v>162</v>
      </c>
      <c r="D207" s="6" t="s">
        <v>106</v>
      </c>
      <c r="E207" s="6">
        <v>4</v>
      </c>
      <c r="F207" s="6" t="str">
        <f t="shared" si="12"/>
        <v>Laura Callahan</v>
      </c>
      <c r="G207" s="6">
        <v>10543</v>
      </c>
      <c r="H207" s="9">
        <v>40983</v>
      </c>
      <c r="I207" s="9">
        <v>41011</v>
      </c>
      <c r="J207" s="9">
        <v>40995</v>
      </c>
      <c r="K207" s="7">
        <v>5</v>
      </c>
      <c r="L207" s="9" t="str">
        <f t="shared" si="13"/>
        <v>Pâtes et céréales</v>
      </c>
      <c r="M207" s="6">
        <v>23</v>
      </c>
      <c r="N207" s="6" t="str">
        <f t="shared" si="14"/>
        <v>Tunnbröd</v>
      </c>
      <c r="O207" s="13">
        <v>76</v>
      </c>
      <c r="P207" s="6">
        <v>3</v>
      </c>
      <c r="Q207" s="13">
        <f t="shared" si="15"/>
        <v>228</v>
      </c>
      <c r="R207" s="14">
        <v>0.16</v>
      </c>
      <c r="S207" s="13">
        <v>113.39999999999999</v>
      </c>
      <c r="T207" s="13">
        <v>2.0411999999999999</v>
      </c>
      <c r="U207" s="13"/>
      <c r="V207" s="9"/>
      <c r="W207" s="9"/>
    </row>
    <row r="208" spans="1:23" x14ac:dyDescent="0.25">
      <c r="A208" s="6" t="s">
        <v>230</v>
      </c>
      <c r="B208" s="6" t="s">
        <v>231</v>
      </c>
      <c r="C208" s="6" t="s">
        <v>232</v>
      </c>
      <c r="D208" s="6" t="s">
        <v>81</v>
      </c>
      <c r="E208" s="6">
        <v>5</v>
      </c>
      <c r="F208" s="6" t="str">
        <f t="shared" si="12"/>
        <v>Mohamed Ben Arfa</v>
      </c>
      <c r="G208" s="6">
        <v>10544</v>
      </c>
      <c r="H208" s="9">
        <v>40983</v>
      </c>
      <c r="I208" s="9">
        <v>41011</v>
      </c>
      <c r="J208" s="9">
        <v>41002</v>
      </c>
      <c r="K208" s="7">
        <v>7</v>
      </c>
      <c r="L208" s="9" t="str">
        <f t="shared" si="13"/>
        <v>Produits secs</v>
      </c>
      <c r="M208" s="6">
        <v>28</v>
      </c>
      <c r="N208" s="6" t="str">
        <f t="shared" si="14"/>
        <v>Rössle Sauerkraut</v>
      </c>
      <c r="O208" s="13">
        <v>76</v>
      </c>
      <c r="P208" s="6">
        <v>9</v>
      </c>
      <c r="Q208" s="13">
        <f t="shared" si="15"/>
        <v>684</v>
      </c>
      <c r="R208" s="14">
        <v>0.06</v>
      </c>
      <c r="S208" s="13">
        <v>1928.8799999999999</v>
      </c>
      <c r="T208" s="13">
        <v>38.577599999999997</v>
      </c>
      <c r="U208" s="13"/>
      <c r="V208" s="9"/>
      <c r="W208" s="9"/>
    </row>
    <row r="209" spans="1:23" x14ac:dyDescent="0.25">
      <c r="A209" s="6" t="s">
        <v>230</v>
      </c>
      <c r="B209" s="6" t="s">
        <v>231</v>
      </c>
      <c r="C209" s="6" t="s">
        <v>232</v>
      </c>
      <c r="D209" s="6" t="s">
        <v>81</v>
      </c>
      <c r="E209" s="6">
        <v>5</v>
      </c>
      <c r="F209" s="6" t="str">
        <f t="shared" si="12"/>
        <v>Mohamed Ben Arfa</v>
      </c>
      <c r="G209" s="6">
        <v>10544</v>
      </c>
      <c r="H209" s="9">
        <v>40983</v>
      </c>
      <c r="I209" s="9">
        <v>41011</v>
      </c>
      <c r="J209" s="9">
        <v>41002</v>
      </c>
      <c r="K209" s="7">
        <v>1</v>
      </c>
      <c r="L209" s="9" t="str">
        <f t="shared" si="13"/>
        <v>Boissons</v>
      </c>
      <c r="M209" s="6">
        <v>67</v>
      </c>
      <c r="N209" s="6" t="str">
        <f t="shared" si="14"/>
        <v>Laughing Lumberjack Lager</v>
      </c>
      <c r="O209" s="13">
        <v>76</v>
      </c>
      <c r="P209" s="6">
        <v>24</v>
      </c>
      <c r="Q209" s="13">
        <f t="shared" si="15"/>
        <v>1824</v>
      </c>
      <c r="R209" s="14">
        <v>0.06</v>
      </c>
      <c r="S209" s="13">
        <v>1579.1999999999998</v>
      </c>
      <c r="T209" s="13">
        <v>17.371199999999998</v>
      </c>
      <c r="U209" s="13"/>
      <c r="V209" s="9"/>
      <c r="W209" s="9"/>
    </row>
    <row r="210" spans="1:23" x14ac:dyDescent="0.25">
      <c r="A210" s="6" t="s">
        <v>124</v>
      </c>
      <c r="B210" s="6" t="s">
        <v>125</v>
      </c>
      <c r="C210" s="6" t="s">
        <v>126</v>
      </c>
      <c r="D210" s="6" t="s">
        <v>81</v>
      </c>
      <c r="E210" s="6">
        <v>4</v>
      </c>
      <c r="F210" s="6" t="str">
        <f t="shared" si="12"/>
        <v>Laura Callahan</v>
      </c>
      <c r="G210" s="6">
        <v>10545</v>
      </c>
      <c r="H210" s="9">
        <v>40984</v>
      </c>
      <c r="I210" s="9">
        <v>41012</v>
      </c>
      <c r="J210" s="9">
        <v>41029</v>
      </c>
      <c r="K210" s="7">
        <v>4</v>
      </c>
      <c r="L210" s="9" t="str">
        <f t="shared" si="13"/>
        <v>Produits laitiers</v>
      </c>
      <c r="M210" s="6">
        <v>11</v>
      </c>
      <c r="N210" s="6" t="str">
        <f t="shared" si="14"/>
        <v>Queso Cabrales</v>
      </c>
      <c r="O210" s="13">
        <v>76</v>
      </c>
      <c r="P210" s="6">
        <v>17</v>
      </c>
      <c r="Q210" s="13">
        <f t="shared" si="15"/>
        <v>1292</v>
      </c>
      <c r="R210" s="14">
        <v>0.11</v>
      </c>
      <c r="S210" s="13">
        <v>1588.65</v>
      </c>
      <c r="T210" s="13">
        <v>47.659500000000001</v>
      </c>
      <c r="U210" s="13"/>
      <c r="V210" s="9"/>
      <c r="W210" s="9"/>
    </row>
    <row r="211" spans="1:23" x14ac:dyDescent="0.25">
      <c r="A211" s="6" t="s">
        <v>111</v>
      </c>
      <c r="B211" s="6" t="s">
        <v>112</v>
      </c>
      <c r="C211" s="6" t="s">
        <v>113</v>
      </c>
      <c r="D211" s="6" t="s">
        <v>85</v>
      </c>
      <c r="E211" s="6">
        <v>7</v>
      </c>
      <c r="F211" s="6" t="str">
        <f t="shared" si="12"/>
        <v>Jaime Dos Santos</v>
      </c>
      <c r="G211" s="6">
        <v>10546</v>
      </c>
      <c r="H211" s="9">
        <v>40985</v>
      </c>
      <c r="I211" s="9">
        <v>41013</v>
      </c>
      <c r="J211" s="9">
        <v>40999</v>
      </c>
      <c r="K211" s="7">
        <v>7</v>
      </c>
      <c r="L211" s="9" t="str">
        <f t="shared" si="13"/>
        <v>Produits secs</v>
      </c>
      <c r="M211" s="6">
        <v>7</v>
      </c>
      <c r="N211" s="6" t="str">
        <f t="shared" si="14"/>
        <v>Uncle Bob's Organic Dried Pears</v>
      </c>
      <c r="O211" s="13">
        <v>76</v>
      </c>
      <c r="P211" s="6">
        <v>53</v>
      </c>
      <c r="Q211" s="13">
        <f t="shared" si="15"/>
        <v>4028</v>
      </c>
      <c r="R211" s="14">
        <v>0.11</v>
      </c>
      <c r="S211" s="13">
        <v>7075.5</v>
      </c>
      <c r="T211" s="13">
        <v>35.377499999999998</v>
      </c>
      <c r="U211" s="13"/>
      <c r="V211" s="9"/>
      <c r="W211" s="9"/>
    </row>
    <row r="212" spans="1:23" x14ac:dyDescent="0.25">
      <c r="A212" s="6" t="s">
        <v>111</v>
      </c>
      <c r="B212" s="6" t="s">
        <v>112</v>
      </c>
      <c r="C212" s="6" t="s">
        <v>113</v>
      </c>
      <c r="D212" s="6" t="s">
        <v>85</v>
      </c>
      <c r="E212" s="6">
        <v>7</v>
      </c>
      <c r="F212" s="6" t="str">
        <f t="shared" si="12"/>
        <v>Jaime Dos Santos</v>
      </c>
      <c r="G212" s="6">
        <v>10546</v>
      </c>
      <c r="H212" s="9">
        <v>40985</v>
      </c>
      <c r="I212" s="9">
        <v>41013</v>
      </c>
      <c r="J212" s="9">
        <v>40999</v>
      </c>
      <c r="K212" s="7">
        <v>1</v>
      </c>
      <c r="L212" s="9" t="str">
        <f t="shared" si="13"/>
        <v>Boissons</v>
      </c>
      <c r="M212" s="6">
        <v>35</v>
      </c>
      <c r="N212" s="6" t="str">
        <f t="shared" si="14"/>
        <v>Steeleye Stout</v>
      </c>
      <c r="O212" s="13">
        <v>76</v>
      </c>
      <c r="P212" s="6">
        <v>19</v>
      </c>
      <c r="Q212" s="13">
        <f t="shared" si="15"/>
        <v>1444</v>
      </c>
      <c r="R212" s="14">
        <v>0.17</v>
      </c>
      <c r="S212" s="13">
        <v>1419.3</v>
      </c>
      <c r="T212" s="13">
        <v>49.6755</v>
      </c>
      <c r="U212" s="13"/>
      <c r="V212" s="9"/>
      <c r="W212" s="9"/>
    </row>
    <row r="213" spans="1:23" x14ac:dyDescent="0.25">
      <c r="A213" s="6" t="s">
        <v>111</v>
      </c>
      <c r="B213" s="6" t="s">
        <v>112</v>
      </c>
      <c r="C213" s="6" t="s">
        <v>113</v>
      </c>
      <c r="D213" s="6" t="s">
        <v>85</v>
      </c>
      <c r="E213" s="6">
        <v>7</v>
      </c>
      <c r="F213" s="6" t="str">
        <f t="shared" si="12"/>
        <v>Jaime Dos Santos</v>
      </c>
      <c r="G213" s="6">
        <v>10546</v>
      </c>
      <c r="H213" s="9">
        <v>40985</v>
      </c>
      <c r="I213" s="9">
        <v>41013</v>
      </c>
      <c r="J213" s="9">
        <v>40999</v>
      </c>
      <c r="K213" s="7">
        <v>3</v>
      </c>
      <c r="L213" s="9" t="str">
        <f t="shared" si="13"/>
        <v>Desserts</v>
      </c>
      <c r="M213" s="6">
        <v>62</v>
      </c>
      <c r="N213" s="6" t="str">
        <f t="shared" si="14"/>
        <v>Tarte au sucre</v>
      </c>
      <c r="O213" s="13">
        <v>76</v>
      </c>
      <c r="P213" s="6">
        <v>96</v>
      </c>
      <c r="Q213" s="13">
        <f t="shared" si="15"/>
        <v>7296</v>
      </c>
      <c r="R213" s="14">
        <v>0.01</v>
      </c>
      <c r="S213" s="13">
        <v>23427.360000000001</v>
      </c>
      <c r="T213" s="13">
        <v>187.41888</v>
      </c>
      <c r="U213" s="13"/>
      <c r="V213" s="9"/>
      <c r="W213" s="9"/>
    </row>
    <row r="214" spans="1:23" x14ac:dyDescent="0.25">
      <c r="A214" s="6" t="s">
        <v>90</v>
      </c>
      <c r="B214" s="6" t="s">
        <v>91</v>
      </c>
      <c r="C214" s="6" t="s">
        <v>88</v>
      </c>
      <c r="D214" s="6" t="s">
        <v>89</v>
      </c>
      <c r="E214" s="6">
        <v>3</v>
      </c>
      <c r="F214" s="6" t="str">
        <f t="shared" si="12"/>
        <v>Janet Leverling</v>
      </c>
      <c r="G214" s="6">
        <v>10547</v>
      </c>
      <c r="H214" s="9">
        <v>40985</v>
      </c>
      <c r="I214" s="9">
        <v>41013</v>
      </c>
      <c r="J214" s="9">
        <v>41005</v>
      </c>
      <c r="K214" s="7">
        <v>4</v>
      </c>
      <c r="L214" s="9" t="str">
        <f t="shared" si="13"/>
        <v>Produits laitiers</v>
      </c>
      <c r="M214" s="6">
        <v>32</v>
      </c>
      <c r="N214" s="6" t="str">
        <f t="shared" si="14"/>
        <v>Mascarpone Fabioli</v>
      </c>
      <c r="O214" s="13">
        <v>76</v>
      </c>
      <c r="P214" s="6">
        <v>92</v>
      </c>
      <c r="Q214" s="13">
        <f t="shared" si="15"/>
        <v>6992</v>
      </c>
      <c r="R214" s="14">
        <v>0.05</v>
      </c>
      <c r="S214" s="13">
        <v>13984</v>
      </c>
      <c r="T214" s="13">
        <v>475.45600000000002</v>
      </c>
      <c r="U214" s="13"/>
      <c r="V214" s="9"/>
      <c r="W214" s="9"/>
    </row>
    <row r="215" spans="1:23" x14ac:dyDescent="0.25">
      <c r="A215" s="6" t="s">
        <v>90</v>
      </c>
      <c r="B215" s="6" t="s">
        <v>91</v>
      </c>
      <c r="C215" s="6" t="s">
        <v>88</v>
      </c>
      <c r="D215" s="6" t="s">
        <v>89</v>
      </c>
      <c r="E215" s="6">
        <v>3</v>
      </c>
      <c r="F215" s="6" t="str">
        <f t="shared" si="12"/>
        <v>Janet Leverling</v>
      </c>
      <c r="G215" s="6">
        <v>10547</v>
      </c>
      <c r="H215" s="9">
        <v>40985</v>
      </c>
      <c r="I215" s="9">
        <v>41013</v>
      </c>
      <c r="J215" s="9">
        <v>41005</v>
      </c>
      <c r="K215" s="7">
        <v>8</v>
      </c>
      <c r="L215" s="9" t="str">
        <f t="shared" si="13"/>
        <v>Poissons et fruits de mer</v>
      </c>
      <c r="M215" s="6">
        <v>36</v>
      </c>
      <c r="N215" s="6" t="str">
        <f t="shared" si="14"/>
        <v>Inlagd Sill</v>
      </c>
      <c r="O215" s="13">
        <v>76</v>
      </c>
      <c r="P215" s="6">
        <v>4</v>
      </c>
      <c r="Q215" s="13">
        <f t="shared" si="15"/>
        <v>304</v>
      </c>
      <c r="R215" s="14">
        <v>0.05</v>
      </c>
      <c r="S215" s="13">
        <v>361</v>
      </c>
      <c r="T215" s="13">
        <v>10.108000000000001</v>
      </c>
      <c r="U215" s="13"/>
      <c r="V215" s="9"/>
      <c r="W215" s="9"/>
    </row>
    <row r="216" spans="1:23" x14ac:dyDescent="0.25">
      <c r="A216" s="6" t="s">
        <v>233</v>
      </c>
      <c r="B216" s="6" t="s">
        <v>234</v>
      </c>
      <c r="C216" s="6" t="s">
        <v>191</v>
      </c>
      <c r="D216" s="6" t="s">
        <v>136</v>
      </c>
      <c r="E216" s="6">
        <v>3</v>
      </c>
      <c r="F216" s="6" t="str">
        <f t="shared" si="12"/>
        <v>Janet Leverling</v>
      </c>
      <c r="G216" s="6">
        <v>10548</v>
      </c>
      <c r="H216" s="9">
        <v>40988</v>
      </c>
      <c r="I216" s="9">
        <v>41016</v>
      </c>
      <c r="J216" s="9">
        <v>41005</v>
      </c>
      <c r="K216" s="7">
        <v>1</v>
      </c>
      <c r="L216" s="9" t="str">
        <f t="shared" si="13"/>
        <v>Boissons</v>
      </c>
      <c r="M216" s="6">
        <v>34</v>
      </c>
      <c r="N216" s="6" t="str">
        <f t="shared" si="14"/>
        <v>Sasquatch Ale</v>
      </c>
      <c r="O216" s="13">
        <v>76</v>
      </c>
      <c r="P216" s="6">
        <v>92</v>
      </c>
      <c r="Q216" s="13">
        <f t="shared" si="15"/>
        <v>6992</v>
      </c>
      <c r="R216" s="14">
        <v>-0.02</v>
      </c>
      <c r="S216" s="13">
        <v>6568.8</v>
      </c>
      <c r="T216" s="13">
        <v>197.06399999999999</v>
      </c>
      <c r="U216" s="13"/>
      <c r="V216" s="9"/>
      <c r="W216" s="9"/>
    </row>
    <row r="217" spans="1:23" x14ac:dyDescent="0.25">
      <c r="A217" s="6" t="s">
        <v>233</v>
      </c>
      <c r="B217" s="6" t="s">
        <v>234</v>
      </c>
      <c r="C217" s="6" t="s">
        <v>191</v>
      </c>
      <c r="D217" s="6" t="s">
        <v>136</v>
      </c>
      <c r="E217" s="6">
        <v>3</v>
      </c>
      <c r="F217" s="6" t="str">
        <f t="shared" si="12"/>
        <v>Janet Leverling</v>
      </c>
      <c r="G217" s="6">
        <v>10548</v>
      </c>
      <c r="H217" s="9">
        <v>40988</v>
      </c>
      <c r="I217" s="9">
        <v>41016</v>
      </c>
      <c r="J217" s="9">
        <v>41005</v>
      </c>
      <c r="K217" s="7">
        <v>8</v>
      </c>
      <c r="L217" s="9" t="str">
        <f t="shared" si="13"/>
        <v>Poissons et fruits de mer</v>
      </c>
      <c r="M217" s="6">
        <v>41</v>
      </c>
      <c r="N217" s="6" t="str">
        <f t="shared" si="14"/>
        <v>Jack's New England Clam Chowder</v>
      </c>
      <c r="O217" s="13">
        <v>76</v>
      </c>
      <c r="P217" s="6">
        <v>8</v>
      </c>
      <c r="Q217" s="13">
        <f t="shared" si="15"/>
        <v>608</v>
      </c>
      <c r="R217" s="14">
        <v>0.19</v>
      </c>
      <c r="S217" s="13">
        <v>312.66000000000003</v>
      </c>
      <c r="T217" s="13">
        <v>5.9405400000000013</v>
      </c>
      <c r="U217" s="13"/>
      <c r="V217" s="9"/>
      <c r="W217" s="9"/>
    </row>
    <row r="218" spans="1:23" x14ac:dyDescent="0.25">
      <c r="A218" s="6" t="s">
        <v>189</v>
      </c>
      <c r="B218" s="6" t="s">
        <v>190</v>
      </c>
      <c r="C218" s="6" t="s">
        <v>191</v>
      </c>
      <c r="D218" s="6" t="s">
        <v>136</v>
      </c>
      <c r="E218" s="6">
        <v>9</v>
      </c>
      <c r="F218" s="6" t="str">
        <f t="shared" si="12"/>
        <v>Steven Buchanan</v>
      </c>
      <c r="G218" s="6">
        <v>10549</v>
      </c>
      <c r="H218" s="9">
        <v>40989</v>
      </c>
      <c r="I218" s="9">
        <v>41003</v>
      </c>
      <c r="J218" s="9">
        <v>41002</v>
      </c>
      <c r="K218" s="7">
        <v>4</v>
      </c>
      <c r="L218" s="9" t="str">
        <f t="shared" si="13"/>
        <v>Produits laitiers</v>
      </c>
      <c r="M218" s="6">
        <v>31</v>
      </c>
      <c r="N218" s="6" t="str">
        <f t="shared" si="14"/>
        <v>Gorgonzola Telino</v>
      </c>
      <c r="O218" s="13">
        <v>76</v>
      </c>
      <c r="P218" s="6">
        <v>52</v>
      </c>
      <c r="Q218" s="13">
        <f t="shared" si="15"/>
        <v>3952</v>
      </c>
      <c r="R218" s="14">
        <v>0.01</v>
      </c>
      <c r="S218" s="13">
        <v>3217.5</v>
      </c>
      <c r="T218" s="13">
        <v>109.395</v>
      </c>
      <c r="U218" s="13"/>
      <c r="V218" s="9"/>
      <c r="W218" s="9"/>
    </row>
    <row r="219" spans="1:23" x14ac:dyDescent="0.25">
      <c r="A219" s="6" t="s">
        <v>189</v>
      </c>
      <c r="B219" s="6" t="s">
        <v>190</v>
      </c>
      <c r="C219" s="6" t="s">
        <v>191</v>
      </c>
      <c r="D219" s="6" t="s">
        <v>136</v>
      </c>
      <c r="E219" s="6">
        <v>9</v>
      </c>
      <c r="F219" s="6" t="str">
        <f t="shared" si="12"/>
        <v>Steven Buchanan</v>
      </c>
      <c r="G219" s="6">
        <v>10549</v>
      </c>
      <c r="H219" s="9">
        <v>40989</v>
      </c>
      <c r="I219" s="9">
        <v>41003</v>
      </c>
      <c r="J219" s="9">
        <v>41002</v>
      </c>
      <c r="K219" s="7">
        <v>8</v>
      </c>
      <c r="L219" s="9" t="str">
        <f t="shared" si="13"/>
        <v>Poissons et fruits de mer</v>
      </c>
      <c r="M219" s="6">
        <v>45</v>
      </c>
      <c r="N219" s="6" t="str">
        <f t="shared" si="14"/>
        <v>Røgede sild</v>
      </c>
      <c r="O219" s="13">
        <v>76</v>
      </c>
      <c r="P219" s="6">
        <v>19</v>
      </c>
      <c r="Q219" s="13">
        <f t="shared" si="15"/>
        <v>1444</v>
      </c>
      <c r="R219" s="14">
        <v>0.16</v>
      </c>
      <c r="S219" s="13">
        <v>758.1</v>
      </c>
      <c r="T219" s="13">
        <v>18.952500000000001</v>
      </c>
      <c r="U219" s="13"/>
      <c r="V219" s="9"/>
      <c r="W219" s="9"/>
    </row>
    <row r="220" spans="1:23" x14ac:dyDescent="0.25">
      <c r="A220" s="6" t="s">
        <v>189</v>
      </c>
      <c r="B220" s="6" t="s">
        <v>190</v>
      </c>
      <c r="C220" s="6" t="s">
        <v>191</v>
      </c>
      <c r="D220" s="6" t="s">
        <v>136</v>
      </c>
      <c r="E220" s="6">
        <v>9</v>
      </c>
      <c r="F220" s="6" t="str">
        <f t="shared" si="12"/>
        <v>Steven Buchanan</v>
      </c>
      <c r="G220" s="6">
        <v>10549</v>
      </c>
      <c r="H220" s="9">
        <v>40989</v>
      </c>
      <c r="I220" s="9">
        <v>41003</v>
      </c>
      <c r="J220" s="9">
        <v>41002</v>
      </c>
      <c r="K220" s="7">
        <v>7</v>
      </c>
      <c r="L220" s="9" t="str">
        <f t="shared" si="13"/>
        <v>Produits secs</v>
      </c>
      <c r="M220" s="6">
        <v>51</v>
      </c>
      <c r="N220" s="6" t="str">
        <f t="shared" si="14"/>
        <v>Manjimup Dried Apples</v>
      </c>
      <c r="O220" s="13">
        <v>76</v>
      </c>
      <c r="P220" s="6">
        <v>11</v>
      </c>
      <c r="Q220" s="13">
        <f t="shared" si="15"/>
        <v>836</v>
      </c>
      <c r="R220" s="14">
        <v>0.13</v>
      </c>
      <c r="S220" s="13">
        <v>2536.0500000000002</v>
      </c>
      <c r="T220" s="13">
        <v>2.5360500000000004</v>
      </c>
      <c r="U220" s="13"/>
      <c r="V220" s="9"/>
      <c r="W220" s="9"/>
    </row>
    <row r="221" spans="1:23" x14ac:dyDescent="0.25">
      <c r="A221" s="6" t="s">
        <v>235</v>
      </c>
      <c r="B221" s="6" t="s">
        <v>236</v>
      </c>
      <c r="C221" s="6" t="s">
        <v>237</v>
      </c>
      <c r="D221" s="6" t="s">
        <v>238</v>
      </c>
      <c r="E221" s="6">
        <v>8</v>
      </c>
      <c r="F221" s="6" t="str">
        <f t="shared" si="12"/>
        <v>Hicham Esmal</v>
      </c>
      <c r="G221" s="6">
        <v>10550</v>
      </c>
      <c r="H221" s="9">
        <v>40990</v>
      </c>
      <c r="I221" s="9">
        <v>41018</v>
      </c>
      <c r="J221" s="9">
        <v>41009</v>
      </c>
      <c r="K221" s="7">
        <v>6</v>
      </c>
      <c r="L221" s="9" t="str">
        <f t="shared" si="13"/>
        <v>Viandes</v>
      </c>
      <c r="M221" s="6">
        <v>17</v>
      </c>
      <c r="N221" s="6" t="str">
        <f t="shared" si="14"/>
        <v>Alice Mutton</v>
      </c>
      <c r="O221" s="13">
        <v>76</v>
      </c>
      <c r="P221" s="6">
        <v>85</v>
      </c>
      <c r="Q221" s="13">
        <f t="shared" si="15"/>
        <v>6460</v>
      </c>
      <c r="R221" s="14">
        <v>0.02</v>
      </c>
      <c r="S221" s="13">
        <v>16243.5</v>
      </c>
      <c r="T221" s="13">
        <v>389.84399999999999</v>
      </c>
      <c r="U221" s="13"/>
      <c r="V221" s="9"/>
      <c r="W221" s="9"/>
    </row>
    <row r="222" spans="1:23" x14ac:dyDescent="0.25">
      <c r="A222" s="6" t="s">
        <v>235</v>
      </c>
      <c r="B222" s="6" t="s">
        <v>236</v>
      </c>
      <c r="C222" s="6" t="s">
        <v>237</v>
      </c>
      <c r="D222" s="6" t="s">
        <v>238</v>
      </c>
      <c r="E222" s="6">
        <v>8</v>
      </c>
      <c r="F222" s="6" t="str">
        <f t="shared" si="12"/>
        <v>Hicham Esmal</v>
      </c>
      <c r="G222" s="6">
        <v>10550</v>
      </c>
      <c r="H222" s="9">
        <v>40990</v>
      </c>
      <c r="I222" s="9">
        <v>41018</v>
      </c>
      <c r="J222" s="9">
        <v>41009</v>
      </c>
      <c r="K222" s="7">
        <v>3</v>
      </c>
      <c r="L222" s="9" t="str">
        <f t="shared" si="13"/>
        <v>Desserts</v>
      </c>
      <c r="M222" s="6">
        <v>19</v>
      </c>
      <c r="N222" s="6" t="str">
        <f t="shared" si="14"/>
        <v>Teatime Chocolate Biscuits</v>
      </c>
      <c r="O222" s="13">
        <v>76</v>
      </c>
      <c r="P222" s="6">
        <v>10</v>
      </c>
      <c r="Q222" s="13">
        <f t="shared" si="15"/>
        <v>760</v>
      </c>
      <c r="R222" s="14">
        <v>0.12</v>
      </c>
      <c r="S222" s="13">
        <v>404.8</v>
      </c>
      <c r="T222" s="13">
        <v>3.6432000000000002</v>
      </c>
      <c r="U222" s="13"/>
      <c r="V222" s="9"/>
      <c r="W222" s="9"/>
    </row>
    <row r="223" spans="1:23" x14ac:dyDescent="0.25">
      <c r="A223" s="6" t="s">
        <v>235</v>
      </c>
      <c r="B223" s="6" t="s">
        <v>236</v>
      </c>
      <c r="C223" s="6" t="s">
        <v>237</v>
      </c>
      <c r="D223" s="6" t="s">
        <v>238</v>
      </c>
      <c r="E223" s="6">
        <v>8</v>
      </c>
      <c r="F223" s="6" t="str">
        <f t="shared" si="12"/>
        <v>Hicham Esmal</v>
      </c>
      <c r="G223" s="6">
        <v>10550</v>
      </c>
      <c r="H223" s="9">
        <v>40990</v>
      </c>
      <c r="I223" s="9">
        <v>41018</v>
      </c>
      <c r="J223" s="9">
        <v>41009</v>
      </c>
      <c r="K223" s="7">
        <v>3</v>
      </c>
      <c r="L223" s="9" t="str">
        <f t="shared" si="13"/>
        <v>Desserts</v>
      </c>
      <c r="M223" s="6">
        <v>21</v>
      </c>
      <c r="N223" s="6" t="str">
        <f t="shared" si="14"/>
        <v>Sir Rodney's Scones</v>
      </c>
      <c r="O223" s="13">
        <v>76</v>
      </c>
      <c r="P223" s="6">
        <v>17</v>
      </c>
      <c r="Q223" s="13">
        <f t="shared" si="15"/>
        <v>1292</v>
      </c>
      <c r="R223" s="14">
        <v>0.13</v>
      </c>
      <c r="S223" s="13">
        <v>739.5</v>
      </c>
      <c r="T223" s="13">
        <v>19.227</v>
      </c>
      <c r="U223" s="13"/>
      <c r="V223" s="9"/>
      <c r="W223" s="9"/>
    </row>
    <row r="224" spans="1:23" x14ac:dyDescent="0.25">
      <c r="A224" s="6" t="s">
        <v>235</v>
      </c>
      <c r="B224" s="6" t="s">
        <v>236</v>
      </c>
      <c r="C224" s="6" t="s">
        <v>237</v>
      </c>
      <c r="D224" s="6" t="s">
        <v>238</v>
      </c>
      <c r="E224" s="6">
        <v>8</v>
      </c>
      <c r="F224" s="6" t="str">
        <f t="shared" si="12"/>
        <v>Hicham Esmal</v>
      </c>
      <c r="G224" s="6">
        <v>10550</v>
      </c>
      <c r="H224" s="9">
        <v>40990</v>
      </c>
      <c r="I224" s="9">
        <v>41018</v>
      </c>
      <c r="J224" s="9">
        <v>41009</v>
      </c>
      <c r="K224" s="7">
        <v>2</v>
      </c>
      <c r="L224" s="9" t="str">
        <f t="shared" si="13"/>
        <v>Condiments</v>
      </c>
      <c r="M224" s="6">
        <v>61</v>
      </c>
      <c r="N224" s="6" t="str">
        <f t="shared" si="14"/>
        <v>Sirop d'érable</v>
      </c>
      <c r="O224" s="13">
        <v>76</v>
      </c>
      <c r="P224" s="6">
        <v>43</v>
      </c>
      <c r="Q224" s="13">
        <f t="shared" si="15"/>
        <v>3268</v>
      </c>
      <c r="R224" s="14">
        <v>-0.02</v>
      </c>
      <c r="S224" s="13">
        <v>6250.05</v>
      </c>
      <c r="T224" s="13">
        <v>112.50090000000002</v>
      </c>
      <c r="U224" s="13"/>
      <c r="V224" s="9"/>
      <c r="W224" s="9"/>
    </row>
    <row r="225" spans="1:23" x14ac:dyDescent="0.25">
      <c r="A225" s="6" t="s">
        <v>141</v>
      </c>
      <c r="B225" s="6" t="s">
        <v>142</v>
      </c>
      <c r="C225" s="6" t="s">
        <v>109</v>
      </c>
      <c r="D225" s="6" t="s">
        <v>110</v>
      </c>
      <c r="E225" s="6">
        <v>5</v>
      </c>
      <c r="F225" s="6" t="str">
        <f t="shared" si="12"/>
        <v>Mohamed Ben Arfa</v>
      </c>
      <c r="G225" s="6">
        <v>10551</v>
      </c>
      <c r="H225" s="9">
        <v>40990</v>
      </c>
      <c r="I225" s="9">
        <v>41032</v>
      </c>
      <c r="J225" s="9">
        <v>41009</v>
      </c>
      <c r="K225" s="7">
        <v>3</v>
      </c>
      <c r="L225" s="9" t="str">
        <f t="shared" si="13"/>
        <v>Desserts</v>
      </c>
      <c r="M225" s="6">
        <v>16</v>
      </c>
      <c r="N225" s="6" t="str">
        <f t="shared" si="14"/>
        <v>Pavlova</v>
      </c>
      <c r="O225" s="13">
        <v>76</v>
      </c>
      <c r="P225" s="6">
        <v>36</v>
      </c>
      <c r="Q225" s="13">
        <f t="shared" si="15"/>
        <v>2736</v>
      </c>
      <c r="R225" s="14">
        <v>0.16</v>
      </c>
      <c r="S225" s="13">
        <v>2638.44</v>
      </c>
      <c r="T225" s="13">
        <v>65.960999999999999</v>
      </c>
      <c r="U225" s="13"/>
      <c r="V225" s="9"/>
      <c r="W225" s="9"/>
    </row>
    <row r="226" spans="1:23" x14ac:dyDescent="0.25">
      <c r="A226" s="6" t="s">
        <v>141</v>
      </c>
      <c r="B226" s="6" t="s">
        <v>142</v>
      </c>
      <c r="C226" s="6" t="s">
        <v>109</v>
      </c>
      <c r="D226" s="6" t="s">
        <v>110</v>
      </c>
      <c r="E226" s="6">
        <v>5</v>
      </c>
      <c r="F226" s="6" t="str">
        <f t="shared" si="12"/>
        <v>Mohamed Ben Arfa</v>
      </c>
      <c r="G226" s="6">
        <v>10551</v>
      </c>
      <c r="H226" s="9">
        <v>40990</v>
      </c>
      <c r="I226" s="9">
        <v>41032</v>
      </c>
      <c r="J226" s="9">
        <v>41009</v>
      </c>
      <c r="K226" s="7">
        <v>1</v>
      </c>
      <c r="L226" s="9" t="str">
        <f t="shared" si="13"/>
        <v>Boissons</v>
      </c>
      <c r="M226" s="6">
        <v>35</v>
      </c>
      <c r="N226" s="6" t="str">
        <f t="shared" si="14"/>
        <v>Steeleye Stout</v>
      </c>
      <c r="O226" s="13">
        <v>76</v>
      </c>
      <c r="P226" s="6">
        <v>70</v>
      </c>
      <c r="Q226" s="13">
        <f t="shared" si="15"/>
        <v>5320</v>
      </c>
      <c r="R226" s="14">
        <v>-0.01</v>
      </c>
      <c r="S226" s="13">
        <v>6363</v>
      </c>
      <c r="T226" s="13">
        <v>0</v>
      </c>
      <c r="U226" s="13"/>
      <c r="V226" s="9"/>
      <c r="W226" s="9"/>
    </row>
    <row r="227" spans="1:23" x14ac:dyDescent="0.25">
      <c r="A227" s="6" t="s">
        <v>141</v>
      </c>
      <c r="B227" s="6" t="s">
        <v>142</v>
      </c>
      <c r="C227" s="6" t="s">
        <v>109</v>
      </c>
      <c r="D227" s="6" t="s">
        <v>110</v>
      </c>
      <c r="E227" s="6">
        <v>5</v>
      </c>
      <c r="F227" s="6" t="str">
        <f t="shared" si="12"/>
        <v>Mohamed Ben Arfa</v>
      </c>
      <c r="G227" s="6">
        <v>10551</v>
      </c>
      <c r="H227" s="9">
        <v>40990</v>
      </c>
      <c r="I227" s="9">
        <v>41032</v>
      </c>
      <c r="J227" s="9">
        <v>41009</v>
      </c>
      <c r="K227" s="7">
        <v>2</v>
      </c>
      <c r="L227" s="9" t="str">
        <f t="shared" si="13"/>
        <v>Condiments</v>
      </c>
      <c r="M227" s="6">
        <v>44</v>
      </c>
      <c r="N227" s="6" t="str">
        <f t="shared" si="14"/>
        <v>Gula Malacca</v>
      </c>
      <c r="O227" s="13">
        <v>76</v>
      </c>
      <c r="P227" s="6">
        <v>60</v>
      </c>
      <c r="Q227" s="13">
        <f t="shared" si="15"/>
        <v>4560</v>
      </c>
      <c r="R227" s="14">
        <v>0.09</v>
      </c>
      <c r="S227" s="13">
        <v>5309.85</v>
      </c>
      <c r="T227" s="13">
        <v>79.647750000000002</v>
      </c>
      <c r="U227" s="13"/>
      <c r="V227" s="9"/>
      <c r="W227" s="9"/>
    </row>
    <row r="228" spans="1:23" x14ac:dyDescent="0.25">
      <c r="A228" s="6" t="s">
        <v>103</v>
      </c>
      <c r="B228" s="6" t="s">
        <v>104</v>
      </c>
      <c r="C228" s="6" t="s">
        <v>105</v>
      </c>
      <c r="D228" s="6" t="s">
        <v>106</v>
      </c>
      <c r="E228" s="6">
        <v>1</v>
      </c>
      <c r="F228" s="6" t="str">
        <f t="shared" si="12"/>
        <v>Francis Rivière</v>
      </c>
      <c r="G228" s="6">
        <v>10552</v>
      </c>
      <c r="H228" s="9">
        <v>40991</v>
      </c>
      <c r="I228" s="9">
        <v>41019</v>
      </c>
      <c r="J228" s="9">
        <v>41008</v>
      </c>
      <c r="K228" s="7">
        <v>4</v>
      </c>
      <c r="L228" s="9" t="str">
        <f t="shared" si="13"/>
        <v>Produits laitiers</v>
      </c>
      <c r="M228" s="6">
        <v>69</v>
      </c>
      <c r="N228" s="6" t="str">
        <f t="shared" si="14"/>
        <v>Gudbrandsdalsost</v>
      </c>
      <c r="O228" s="13">
        <v>76</v>
      </c>
      <c r="P228" s="6">
        <v>2</v>
      </c>
      <c r="Q228" s="13">
        <f t="shared" si="15"/>
        <v>152</v>
      </c>
      <c r="R228" s="14">
        <v>0.09</v>
      </c>
      <c r="S228" s="13">
        <v>327.60000000000002</v>
      </c>
      <c r="T228" s="13">
        <v>6.2244000000000002</v>
      </c>
      <c r="U228" s="13"/>
      <c r="V228" s="9"/>
      <c r="W228" s="9"/>
    </row>
    <row r="229" spans="1:23" x14ac:dyDescent="0.25">
      <c r="A229" s="6" t="s">
        <v>103</v>
      </c>
      <c r="B229" s="6" t="s">
        <v>104</v>
      </c>
      <c r="C229" s="6" t="s">
        <v>105</v>
      </c>
      <c r="D229" s="6" t="s">
        <v>106</v>
      </c>
      <c r="E229" s="6">
        <v>1</v>
      </c>
      <c r="F229" s="6" t="str">
        <f t="shared" si="12"/>
        <v>Francis Rivière</v>
      </c>
      <c r="G229" s="6">
        <v>10552</v>
      </c>
      <c r="H229" s="9">
        <v>40991</v>
      </c>
      <c r="I229" s="9">
        <v>41019</v>
      </c>
      <c r="J229" s="9">
        <v>41008</v>
      </c>
      <c r="K229" s="7">
        <v>1</v>
      </c>
      <c r="L229" s="9" t="str">
        <f t="shared" si="13"/>
        <v>Boissons</v>
      </c>
      <c r="M229" s="6">
        <v>75</v>
      </c>
      <c r="N229" s="6" t="str">
        <f t="shared" si="14"/>
        <v>Rhönbräu Klosterbier</v>
      </c>
      <c r="O229" s="13">
        <v>76</v>
      </c>
      <c r="P229" s="6">
        <v>91</v>
      </c>
      <c r="Q229" s="13">
        <f t="shared" si="15"/>
        <v>6916</v>
      </c>
      <c r="R229" s="14">
        <v>0.12</v>
      </c>
      <c r="S229" s="13">
        <v>3103.1</v>
      </c>
      <c r="T229" s="13">
        <v>31.030999999999999</v>
      </c>
      <c r="U229" s="13"/>
      <c r="V229" s="9"/>
      <c r="W229" s="9"/>
    </row>
    <row r="230" spans="1:23" x14ac:dyDescent="0.25">
      <c r="A230" s="6" t="s">
        <v>209</v>
      </c>
      <c r="B230" s="6" t="s">
        <v>210</v>
      </c>
      <c r="C230" s="6" t="s">
        <v>211</v>
      </c>
      <c r="D230" s="6" t="s">
        <v>212</v>
      </c>
      <c r="E230" s="6">
        <v>1</v>
      </c>
      <c r="F230" s="6" t="str">
        <f t="shared" si="12"/>
        <v>Francis Rivière</v>
      </c>
      <c r="G230" s="6">
        <v>10553</v>
      </c>
      <c r="H230" s="9">
        <v>40992</v>
      </c>
      <c r="I230" s="9">
        <v>41020</v>
      </c>
      <c r="J230" s="9">
        <v>41006</v>
      </c>
      <c r="K230" s="7">
        <v>4</v>
      </c>
      <c r="L230" s="9" t="str">
        <f t="shared" si="13"/>
        <v>Produits laitiers</v>
      </c>
      <c r="M230" s="6">
        <v>11</v>
      </c>
      <c r="N230" s="6" t="str">
        <f t="shared" si="14"/>
        <v>Queso Cabrales</v>
      </c>
      <c r="O230" s="13">
        <v>76</v>
      </c>
      <c r="P230" s="6">
        <v>31</v>
      </c>
      <c r="Q230" s="13">
        <f t="shared" si="15"/>
        <v>2356</v>
      </c>
      <c r="R230" s="14">
        <v>0.12</v>
      </c>
      <c r="S230" s="13">
        <v>2864.4</v>
      </c>
      <c r="T230" s="13">
        <v>34.372800000000005</v>
      </c>
      <c r="U230" s="13"/>
      <c r="V230" s="9"/>
      <c r="W230" s="9"/>
    </row>
    <row r="231" spans="1:23" x14ac:dyDescent="0.25">
      <c r="A231" s="6" t="s">
        <v>209</v>
      </c>
      <c r="B231" s="6" t="s">
        <v>210</v>
      </c>
      <c r="C231" s="6" t="s">
        <v>211</v>
      </c>
      <c r="D231" s="6" t="s">
        <v>212</v>
      </c>
      <c r="E231" s="6">
        <v>1</v>
      </c>
      <c r="F231" s="6" t="str">
        <f t="shared" si="12"/>
        <v>Francis Rivière</v>
      </c>
      <c r="G231" s="6">
        <v>10553</v>
      </c>
      <c r="H231" s="9">
        <v>40992</v>
      </c>
      <c r="I231" s="9">
        <v>41020</v>
      </c>
      <c r="J231" s="9">
        <v>41006</v>
      </c>
      <c r="K231" s="7">
        <v>3</v>
      </c>
      <c r="L231" s="9" t="str">
        <f t="shared" si="13"/>
        <v>Desserts</v>
      </c>
      <c r="M231" s="6">
        <v>16</v>
      </c>
      <c r="N231" s="6" t="str">
        <f t="shared" si="14"/>
        <v>Pavlova</v>
      </c>
      <c r="O231" s="13">
        <v>76</v>
      </c>
      <c r="P231" s="6">
        <v>6</v>
      </c>
      <c r="Q231" s="13">
        <f t="shared" si="15"/>
        <v>456</v>
      </c>
      <c r="R231" s="14">
        <v>0.04</v>
      </c>
      <c r="S231" s="13">
        <v>502.56</v>
      </c>
      <c r="T231" s="13">
        <v>8.5435200000000009</v>
      </c>
      <c r="U231" s="13"/>
      <c r="V231" s="9"/>
      <c r="W231" s="9"/>
    </row>
    <row r="232" spans="1:23" x14ac:dyDescent="0.25">
      <c r="A232" s="6" t="s">
        <v>209</v>
      </c>
      <c r="B232" s="6" t="s">
        <v>210</v>
      </c>
      <c r="C232" s="6" t="s">
        <v>211</v>
      </c>
      <c r="D232" s="6" t="s">
        <v>212</v>
      </c>
      <c r="E232" s="6">
        <v>1</v>
      </c>
      <c r="F232" s="6" t="str">
        <f t="shared" si="12"/>
        <v>Francis Rivière</v>
      </c>
      <c r="G232" s="6">
        <v>10553</v>
      </c>
      <c r="H232" s="9">
        <v>40992</v>
      </c>
      <c r="I232" s="9">
        <v>41020</v>
      </c>
      <c r="J232" s="9">
        <v>41006</v>
      </c>
      <c r="K232" s="7">
        <v>5</v>
      </c>
      <c r="L232" s="9" t="str">
        <f t="shared" si="13"/>
        <v>Pâtes et céréales</v>
      </c>
      <c r="M232" s="6">
        <v>22</v>
      </c>
      <c r="N232" s="6" t="str">
        <f t="shared" si="14"/>
        <v>Gustaf's Knäckebröd</v>
      </c>
      <c r="O232" s="13">
        <v>76</v>
      </c>
      <c r="P232" s="6">
        <v>77</v>
      </c>
      <c r="Q232" s="13">
        <f t="shared" si="15"/>
        <v>5852</v>
      </c>
      <c r="R232" s="14">
        <v>-0.03</v>
      </c>
      <c r="S232" s="13">
        <v>8327.5500000000011</v>
      </c>
      <c r="T232" s="13">
        <v>58.292850000000008</v>
      </c>
      <c r="U232" s="13"/>
      <c r="V232" s="9"/>
      <c r="W232" s="9"/>
    </row>
    <row r="233" spans="1:23" x14ac:dyDescent="0.25">
      <c r="A233" s="6" t="s">
        <v>209</v>
      </c>
      <c r="B233" s="6" t="s">
        <v>210</v>
      </c>
      <c r="C233" s="6" t="s">
        <v>211</v>
      </c>
      <c r="D233" s="6" t="s">
        <v>212</v>
      </c>
      <c r="E233" s="6">
        <v>1</v>
      </c>
      <c r="F233" s="6" t="str">
        <f t="shared" si="12"/>
        <v>Francis Rivière</v>
      </c>
      <c r="G233" s="6">
        <v>10553</v>
      </c>
      <c r="H233" s="9">
        <v>40992</v>
      </c>
      <c r="I233" s="9">
        <v>41020</v>
      </c>
      <c r="J233" s="9">
        <v>41006</v>
      </c>
      <c r="K233" s="7">
        <v>4</v>
      </c>
      <c r="L233" s="9" t="str">
        <f t="shared" si="13"/>
        <v>Produits laitiers</v>
      </c>
      <c r="M233" s="6">
        <v>31</v>
      </c>
      <c r="N233" s="6" t="str">
        <f t="shared" si="14"/>
        <v>Gorgonzola Telino</v>
      </c>
      <c r="O233" s="13">
        <v>76</v>
      </c>
      <c r="P233" s="6">
        <v>7</v>
      </c>
      <c r="Q233" s="13">
        <f t="shared" si="15"/>
        <v>532</v>
      </c>
      <c r="R233" s="14">
        <v>0.17</v>
      </c>
      <c r="S233" s="13">
        <v>363.125</v>
      </c>
      <c r="T233" s="13">
        <v>0.72624999999999995</v>
      </c>
      <c r="U233" s="13"/>
      <c r="V233" s="9"/>
      <c r="W233" s="9"/>
    </row>
    <row r="234" spans="1:23" x14ac:dyDescent="0.25">
      <c r="A234" s="6" t="s">
        <v>209</v>
      </c>
      <c r="B234" s="6" t="s">
        <v>210</v>
      </c>
      <c r="C234" s="6" t="s">
        <v>211</v>
      </c>
      <c r="D234" s="6" t="s">
        <v>212</v>
      </c>
      <c r="E234" s="6">
        <v>1</v>
      </c>
      <c r="F234" s="6" t="str">
        <f t="shared" si="12"/>
        <v>Francis Rivière</v>
      </c>
      <c r="G234" s="6">
        <v>10553</v>
      </c>
      <c r="H234" s="9">
        <v>40992</v>
      </c>
      <c r="I234" s="9">
        <v>41020</v>
      </c>
      <c r="J234" s="9">
        <v>41006</v>
      </c>
      <c r="K234" s="7">
        <v>1</v>
      </c>
      <c r="L234" s="9" t="str">
        <f t="shared" si="13"/>
        <v>Boissons</v>
      </c>
      <c r="M234" s="6">
        <v>35</v>
      </c>
      <c r="N234" s="6" t="str">
        <f t="shared" si="14"/>
        <v>Steeleye Stout</v>
      </c>
      <c r="O234" s="13">
        <v>76</v>
      </c>
      <c r="P234" s="6">
        <v>56</v>
      </c>
      <c r="Q234" s="13">
        <f t="shared" si="15"/>
        <v>4256</v>
      </c>
      <c r="R234" s="14">
        <v>0.01</v>
      </c>
      <c r="S234" s="13">
        <v>4989.6000000000004</v>
      </c>
      <c r="T234" s="13">
        <v>109.77120000000001</v>
      </c>
      <c r="U234" s="13"/>
      <c r="V234" s="9"/>
      <c r="W234" s="9"/>
    </row>
    <row r="235" spans="1:23" x14ac:dyDescent="0.25">
      <c r="A235" s="6" t="s">
        <v>177</v>
      </c>
      <c r="B235" s="6" t="s">
        <v>178</v>
      </c>
      <c r="C235" s="6" t="s">
        <v>159</v>
      </c>
      <c r="D235" s="6" t="s">
        <v>136</v>
      </c>
      <c r="E235" s="6">
        <v>5</v>
      </c>
      <c r="F235" s="6" t="str">
        <f t="shared" si="12"/>
        <v>Mohamed Ben Arfa</v>
      </c>
      <c r="G235" s="6">
        <v>10554</v>
      </c>
      <c r="H235" s="9">
        <v>40992</v>
      </c>
      <c r="I235" s="9">
        <v>41020</v>
      </c>
      <c r="J235" s="9">
        <v>41008</v>
      </c>
      <c r="K235" s="7">
        <v>3</v>
      </c>
      <c r="L235" s="9" t="str">
        <f t="shared" si="13"/>
        <v>Desserts</v>
      </c>
      <c r="M235" s="6">
        <v>16</v>
      </c>
      <c r="N235" s="6" t="str">
        <f t="shared" si="14"/>
        <v>Pavlova</v>
      </c>
      <c r="O235" s="13">
        <v>76</v>
      </c>
      <c r="P235" s="6">
        <v>21</v>
      </c>
      <c r="Q235" s="13">
        <f t="shared" si="15"/>
        <v>1596</v>
      </c>
      <c r="R235" s="14">
        <v>-0.02</v>
      </c>
      <c r="S235" s="13">
        <v>1868.895</v>
      </c>
      <c r="T235" s="13">
        <v>28.033424999999998</v>
      </c>
      <c r="U235" s="13"/>
      <c r="V235" s="9"/>
      <c r="W235" s="9"/>
    </row>
    <row r="236" spans="1:23" x14ac:dyDescent="0.25">
      <c r="A236" s="6" t="s">
        <v>177</v>
      </c>
      <c r="B236" s="6" t="s">
        <v>178</v>
      </c>
      <c r="C236" s="6" t="s">
        <v>159</v>
      </c>
      <c r="D236" s="6" t="s">
        <v>136</v>
      </c>
      <c r="E236" s="6">
        <v>5</v>
      </c>
      <c r="F236" s="6" t="str">
        <f t="shared" si="12"/>
        <v>Mohamed Ben Arfa</v>
      </c>
      <c r="G236" s="6">
        <v>10554</v>
      </c>
      <c r="H236" s="9">
        <v>40992</v>
      </c>
      <c r="I236" s="9">
        <v>41020</v>
      </c>
      <c r="J236" s="9">
        <v>41008</v>
      </c>
      <c r="K236" s="7">
        <v>5</v>
      </c>
      <c r="L236" s="9" t="str">
        <f t="shared" si="13"/>
        <v>Pâtes et céréales</v>
      </c>
      <c r="M236" s="6">
        <v>23</v>
      </c>
      <c r="N236" s="6" t="str">
        <f t="shared" si="14"/>
        <v>Tunnbröd</v>
      </c>
      <c r="O236" s="13">
        <v>76</v>
      </c>
      <c r="P236" s="6">
        <v>6</v>
      </c>
      <c r="Q236" s="13">
        <f t="shared" si="15"/>
        <v>456</v>
      </c>
      <c r="R236" s="14">
        <v>0.03</v>
      </c>
      <c r="S236" s="13">
        <v>261.89999999999998</v>
      </c>
      <c r="T236" s="13">
        <v>3.1427999999999998</v>
      </c>
      <c r="U236" s="13"/>
      <c r="V236" s="9"/>
      <c r="W236" s="9"/>
    </row>
    <row r="237" spans="1:23" x14ac:dyDescent="0.25">
      <c r="A237" s="6" t="s">
        <v>177</v>
      </c>
      <c r="B237" s="6" t="s">
        <v>178</v>
      </c>
      <c r="C237" s="6" t="s">
        <v>159</v>
      </c>
      <c r="D237" s="6" t="s">
        <v>136</v>
      </c>
      <c r="E237" s="6">
        <v>5</v>
      </c>
      <c r="F237" s="6" t="str">
        <f t="shared" si="12"/>
        <v>Mohamed Ben Arfa</v>
      </c>
      <c r="G237" s="6">
        <v>10554</v>
      </c>
      <c r="H237" s="9">
        <v>40992</v>
      </c>
      <c r="I237" s="9">
        <v>41020</v>
      </c>
      <c r="J237" s="9">
        <v>41008</v>
      </c>
      <c r="K237" s="7">
        <v>3</v>
      </c>
      <c r="L237" s="9" t="str">
        <f t="shared" si="13"/>
        <v>Desserts</v>
      </c>
      <c r="M237" s="6">
        <v>62</v>
      </c>
      <c r="N237" s="6" t="str">
        <f t="shared" si="14"/>
        <v>Tarte au sucre</v>
      </c>
      <c r="O237" s="13">
        <v>76</v>
      </c>
      <c r="P237" s="6">
        <v>17</v>
      </c>
      <c r="Q237" s="13">
        <f t="shared" si="15"/>
        <v>1292</v>
      </c>
      <c r="R237" s="14">
        <v>0.19</v>
      </c>
      <c r="S237" s="13">
        <v>3394.3050000000003</v>
      </c>
      <c r="T237" s="13">
        <v>78.069015000000007</v>
      </c>
      <c r="U237" s="13"/>
      <c r="V237" s="9"/>
      <c r="W237" s="9"/>
    </row>
    <row r="238" spans="1:23" x14ac:dyDescent="0.25">
      <c r="A238" s="6" t="s">
        <v>177</v>
      </c>
      <c r="B238" s="6" t="s">
        <v>178</v>
      </c>
      <c r="C238" s="6" t="s">
        <v>159</v>
      </c>
      <c r="D238" s="6" t="s">
        <v>136</v>
      </c>
      <c r="E238" s="6">
        <v>5</v>
      </c>
      <c r="F238" s="6" t="str">
        <f t="shared" si="12"/>
        <v>Mohamed Ben Arfa</v>
      </c>
      <c r="G238" s="6">
        <v>10554</v>
      </c>
      <c r="H238" s="9">
        <v>40992</v>
      </c>
      <c r="I238" s="9">
        <v>41020</v>
      </c>
      <c r="J238" s="9">
        <v>41008</v>
      </c>
      <c r="K238" s="7">
        <v>2</v>
      </c>
      <c r="L238" s="9" t="str">
        <f t="shared" si="13"/>
        <v>Condiments</v>
      </c>
      <c r="M238" s="6">
        <v>77</v>
      </c>
      <c r="N238" s="6" t="str">
        <f t="shared" si="14"/>
        <v>Original Frankfurter grüne Soße</v>
      </c>
      <c r="O238" s="13">
        <v>76</v>
      </c>
      <c r="P238" s="6">
        <v>41</v>
      </c>
      <c r="Q238" s="13">
        <f t="shared" si="15"/>
        <v>3116</v>
      </c>
      <c r="R238" s="14">
        <v>-0.02</v>
      </c>
      <c r="S238" s="13">
        <v>2718.3</v>
      </c>
      <c r="T238" s="13">
        <v>27.183</v>
      </c>
      <c r="U238" s="13"/>
      <c r="V238" s="9"/>
      <c r="W238" s="9"/>
    </row>
    <row r="239" spans="1:23" x14ac:dyDescent="0.25">
      <c r="A239" s="6" t="s">
        <v>179</v>
      </c>
      <c r="B239" s="6" t="s">
        <v>180</v>
      </c>
      <c r="C239" s="6" t="s">
        <v>181</v>
      </c>
      <c r="D239" s="6" t="s">
        <v>81</v>
      </c>
      <c r="E239" s="6">
        <v>6</v>
      </c>
      <c r="F239" s="6" t="str">
        <f t="shared" si="12"/>
        <v>Ernst Junge</v>
      </c>
      <c r="G239" s="6">
        <v>10555</v>
      </c>
      <c r="H239" s="9">
        <v>40995</v>
      </c>
      <c r="I239" s="9">
        <v>41023</v>
      </c>
      <c r="J239" s="9">
        <v>41007</v>
      </c>
      <c r="K239" s="7">
        <v>7</v>
      </c>
      <c r="L239" s="9" t="str">
        <f t="shared" si="13"/>
        <v>Produits secs</v>
      </c>
      <c r="M239" s="6">
        <v>14</v>
      </c>
      <c r="N239" s="6" t="str">
        <f t="shared" si="14"/>
        <v>Tofu</v>
      </c>
      <c r="O239" s="13">
        <v>76</v>
      </c>
      <c r="P239" s="6">
        <v>81</v>
      </c>
      <c r="Q239" s="13">
        <f t="shared" si="15"/>
        <v>6156</v>
      </c>
      <c r="R239" s="14">
        <v>0.04</v>
      </c>
      <c r="S239" s="13">
        <v>9039.6</v>
      </c>
      <c r="T239" s="13">
        <v>162.71280000000002</v>
      </c>
      <c r="U239" s="13"/>
      <c r="V239" s="9"/>
      <c r="W239" s="9"/>
    </row>
    <row r="240" spans="1:23" x14ac:dyDescent="0.25">
      <c r="A240" s="6" t="s">
        <v>179</v>
      </c>
      <c r="B240" s="6" t="s">
        <v>180</v>
      </c>
      <c r="C240" s="6" t="s">
        <v>181</v>
      </c>
      <c r="D240" s="6" t="s">
        <v>81</v>
      </c>
      <c r="E240" s="6">
        <v>6</v>
      </c>
      <c r="F240" s="6" t="str">
        <f t="shared" si="12"/>
        <v>Ernst Junge</v>
      </c>
      <c r="G240" s="6">
        <v>10555</v>
      </c>
      <c r="H240" s="9">
        <v>40995</v>
      </c>
      <c r="I240" s="9">
        <v>41023</v>
      </c>
      <c r="J240" s="9">
        <v>41007</v>
      </c>
      <c r="K240" s="7">
        <v>3</v>
      </c>
      <c r="L240" s="9" t="str">
        <f t="shared" si="13"/>
        <v>Desserts</v>
      </c>
      <c r="M240" s="6">
        <v>19</v>
      </c>
      <c r="N240" s="6" t="str">
        <f t="shared" si="14"/>
        <v>Teatime Chocolate Biscuits</v>
      </c>
      <c r="O240" s="13">
        <v>76</v>
      </c>
      <c r="P240" s="6">
        <v>85</v>
      </c>
      <c r="Q240" s="13">
        <f t="shared" si="15"/>
        <v>6460</v>
      </c>
      <c r="R240" s="14">
        <v>0.06</v>
      </c>
      <c r="S240" s="13">
        <v>3675.3999999999996</v>
      </c>
      <c r="T240" s="13">
        <v>128.63899999999998</v>
      </c>
      <c r="U240" s="13"/>
      <c r="V240" s="9"/>
      <c r="W240" s="9"/>
    </row>
    <row r="241" spans="1:23" x14ac:dyDescent="0.25">
      <c r="A241" s="6" t="s">
        <v>179</v>
      </c>
      <c r="B241" s="6" t="s">
        <v>180</v>
      </c>
      <c r="C241" s="6" t="s">
        <v>181</v>
      </c>
      <c r="D241" s="6" t="s">
        <v>81</v>
      </c>
      <c r="E241" s="6">
        <v>6</v>
      </c>
      <c r="F241" s="6" t="str">
        <f t="shared" si="12"/>
        <v>Ernst Junge</v>
      </c>
      <c r="G241" s="6">
        <v>10555</v>
      </c>
      <c r="H241" s="9">
        <v>40995</v>
      </c>
      <c r="I241" s="9">
        <v>41023</v>
      </c>
      <c r="J241" s="9">
        <v>41007</v>
      </c>
      <c r="K241" s="7">
        <v>1</v>
      </c>
      <c r="L241" s="9" t="str">
        <f t="shared" si="13"/>
        <v>Boissons</v>
      </c>
      <c r="M241" s="6">
        <v>24</v>
      </c>
      <c r="N241" s="6" t="str">
        <f t="shared" si="14"/>
        <v>Guaraná Fantástica</v>
      </c>
      <c r="O241" s="13">
        <v>76</v>
      </c>
      <c r="P241" s="6">
        <v>40</v>
      </c>
      <c r="Q241" s="13">
        <f t="shared" si="15"/>
        <v>3040</v>
      </c>
      <c r="R241" s="14">
        <v>0.04</v>
      </c>
      <c r="S241" s="13">
        <v>864</v>
      </c>
      <c r="T241" s="13">
        <v>10.368</v>
      </c>
      <c r="U241" s="13"/>
      <c r="V241" s="9"/>
      <c r="W241" s="9"/>
    </row>
    <row r="242" spans="1:23" x14ac:dyDescent="0.25">
      <c r="A242" s="6" t="s">
        <v>179</v>
      </c>
      <c r="B242" s="6" t="s">
        <v>180</v>
      </c>
      <c r="C242" s="6" t="s">
        <v>181</v>
      </c>
      <c r="D242" s="6" t="s">
        <v>81</v>
      </c>
      <c r="E242" s="6">
        <v>6</v>
      </c>
      <c r="F242" s="6" t="str">
        <f t="shared" si="12"/>
        <v>Ernst Junge</v>
      </c>
      <c r="G242" s="6">
        <v>10555</v>
      </c>
      <c r="H242" s="9">
        <v>40995</v>
      </c>
      <c r="I242" s="9">
        <v>41023</v>
      </c>
      <c r="J242" s="9">
        <v>41007</v>
      </c>
      <c r="K242" s="7">
        <v>7</v>
      </c>
      <c r="L242" s="9" t="str">
        <f t="shared" si="13"/>
        <v>Produits secs</v>
      </c>
      <c r="M242" s="6">
        <v>51</v>
      </c>
      <c r="N242" s="6" t="str">
        <f t="shared" si="14"/>
        <v>Manjimup Dried Apples</v>
      </c>
      <c r="O242" s="13">
        <v>76</v>
      </c>
      <c r="P242" s="6">
        <v>44</v>
      </c>
      <c r="Q242" s="13">
        <f t="shared" si="15"/>
        <v>3344</v>
      </c>
      <c r="R242" s="14">
        <v>0.1</v>
      </c>
      <c r="S242" s="13">
        <v>10494</v>
      </c>
      <c r="T242" s="13">
        <v>283.33800000000002</v>
      </c>
      <c r="U242" s="13"/>
      <c r="V242" s="9"/>
      <c r="W242" s="9"/>
    </row>
    <row r="243" spans="1:23" x14ac:dyDescent="0.25">
      <c r="A243" s="6" t="s">
        <v>179</v>
      </c>
      <c r="B243" s="6" t="s">
        <v>180</v>
      </c>
      <c r="C243" s="6" t="s">
        <v>181</v>
      </c>
      <c r="D243" s="6" t="s">
        <v>81</v>
      </c>
      <c r="E243" s="6">
        <v>6</v>
      </c>
      <c r="F243" s="6" t="str">
        <f t="shared" si="12"/>
        <v>Ernst Junge</v>
      </c>
      <c r="G243" s="6">
        <v>10555</v>
      </c>
      <c r="H243" s="9">
        <v>40995</v>
      </c>
      <c r="I243" s="9">
        <v>41023</v>
      </c>
      <c r="J243" s="9">
        <v>41007</v>
      </c>
      <c r="K243" s="7">
        <v>5</v>
      </c>
      <c r="L243" s="9" t="str">
        <f t="shared" si="13"/>
        <v>Pâtes et céréales</v>
      </c>
      <c r="M243" s="6">
        <v>56</v>
      </c>
      <c r="N243" s="6" t="str">
        <f t="shared" si="14"/>
        <v>Gnocchi di nonna Alice</v>
      </c>
      <c r="O243" s="13">
        <v>76</v>
      </c>
      <c r="P243" s="6">
        <v>18</v>
      </c>
      <c r="Q243" s="13">
        <f t="shared" si="15"/>
        <v>1368</v>
      </c>
      <c r="R243" s="14">
        <v>0.04</v>
      </c>
      <c r="S243" s="13">
        <v>3283.2</v>
      </c>
      <c r="T243" s="13">
        <v>19.699199999999998</v>
      </c>
      <c r="U243" s="13"/>
      <c r="V243" s="9"/>
      <c r="W243" s="9"/>
    </row>
    <row r="244" spans="1:23" x14ac:dyDescent="0.25">
      <c r="A244" s="6" t="s">
        <v>239</v>
      </c>
      <c r="B244" s="6" t="s">
        <v>240</v>
      </c>
      <c r="C244" s="6" t="s">
        <v>241</v>
      </c>
      <c r="D244" s="6" t="s">
        <v>242</v>
      </c>
      <c r="E244" s="6">
        <v>1</v>
      </c>
      <c r="F244" s="6" t="str">
        <f t="shared" si="12"/>
        <v>Francis Rivière</v>
      </c>
      <c r="G244" s="6">
        <v>10556</v>
      </c>
      <c r="H244" s="9">
        <v>40996</v>
      </c>
      <c r="I244" s="9">
        <v>41038</v>
      </c>
      <c r="J244" s="9">
        <v>41016</v>
      </c>
      <c r="K244" s="7">
        <v>4</v>
      </c>
      <c r="L244" s="9" t="str">
        <f t="shared" si="13"/>
        <v>Produits laitiers</v>
      </c>
      <c r="M244" s="6">
        <v>72</v>
      </c>
      <c r="N244" s="6" t="str">
        <f t="shared" si="14"/>
        <v>Mozzarella di Giovanni</v>
      </c>
      <c r="O244" s="13">
        <v>76</v>
      </c>
      <c r="P244" s="6">
        <v>10</v>
      </c>
      <c r="Q244" s="13">
        <f t="shared" si="15"/>
        <v>760</v>
      </c>
      <c r="R244" s="14">
        <v>-0.01</v>
      </c>
      <c r="S244" s="13">
        <v>1757.4</v>
      </c>
      <c r="T244" s="13">
        <v>47.449800000000003</v>
      </c>
      <c r="U244" s="13"/>
      <c r="V244" s="9"/>
      <c r="W244" s="9"/>
    </row>
    <row r="245" spans="1:23" x14ac:dyDescent="0.25">
      <c r="A245" s="6" t="s">
        <v>157</v>
      </c>
      <c r="B245" s="6" t="s">
        <v>158</v>
      </c>
      <c r="C245" s="6" t="s">
        <v>159</v>
      </c>
      <c r="D245" s="6" t="s">
        <v>136</v>
      </c>
      <c r="E245" s="6">
        <v>2</v>
      </c>
      <c r="F245" s="6" t="str">
        <f t="shared" si="12"/>
        <v>Anne Dodsworth</v>
      </c>
      <c r="G245" s="6">
        <v>10557</v>
      </c>
      <c r="H245" s="9">
        <v>40996</v>
      </c>
      <c r="I245" s="9">
        <v>41010</v>
      </c>
      <c r="J245" s="9">
        <v>41009</v>
      </c>
      <c r="K245" s="7">
        <v>5</v>
      </c>
      <c r="L245" s="9" t="str">
        <f t="shared" si="13"/>
        <v>Pâtes et céréales</v>
      </c>
      <c r="M245" s="6">
        <v>64</v>
      </c>
      <c r="N245" s="6" t="str">
        <f t="shared" si="14"/>
        <v>Wimmers gute Semmelknödel</v>
      </c>
      <c r="O245" s="13">
        <v>76</v>
      </c>
      <c r="P245" s="6">
        <v>99</v>
      </c>
      <c r="Q245" s="13">
        <f t="shared" si="15"/>
        <v>7524</v>
      </c>
      <c r="R245" s="14">
        <v>0.08</v>
      </c>
      <c r="S245" s="13">
        <v>15142.050000000001</v>
      </c>
      <c r="T245" s="13">
        <v>317.98305000000005</v>
      </c>
      <c r="U245" s="13"/>
      <c r="V245" s="9"/>
      <c r="W245" s="9"/>
    </row>
    <row r="246" spans="1:23" x14ac:dyDescent="0.25">
      <c r="A246" s="6" t="s">
        <v>157</v>
      </c>
      <c r="B246" s="6" t="s">
        <v>158</v>
      </c>
      <c r="C246" s="6" t="s">
        <v>159</v>
      </c>
      <c r="D246" s="6" t="s">
        <v>136</v>
      </c>
      <c r="E246" s="6">
        <v>2</v>
      </c>
      <c r="F246" s="6" t="str">
        <f t="shared" si="12"/>
        <v>Anne Dodsworth</v>
      </c>
      <c r="G246" s="6">
        <v>10557</v>
      </c>
      <c r="H246" s="9">
        <v>40996</v>
      </c>
      <c r="I246" s="9">
        <v>41010</v>
      </c>
      <c r="J246" s="9">
        <v>41009</v>
      </c>
      <c r="K246" s="7">
        <v>1</v>
      </c>
      <c r="L246" s="9" t="str">
        <f t="shared" si="13"/>
        <v>Boissons</v>
      </c>
      <c r="M246" s="6">
        <v>75</v>
      </c>
      <c r="N246" s="6" t="str">
        <f t="shared" si="14"/>
        <v>Rhönbräu Klosterbier</v>
      </c>
      <c r="O246" s="13">
        <v>76</v>
      </c>
      <c r="P246" s="6">
        <v>97</v>
      </c>
      <c r="Q246" s="13">
        <f t="shared" si="15"/>
        <v>7372</v>
      </c>
      <c r="R246" s="14">
        <v>0.04</v>
      </c>
      <c r="S246" s="13">
        <v>3608.4</v>
      </c>
      <c r="T246" s="13">
        <v>50.517600000000002</v>
      </c>
      <c r="U246" s="13"/>
      <c r="V246" s="9"/>
      <c r="W246" s="9"/>
    </row>
    <row r="247" spans="1:23" x14ac:dyDescent="0.25">
      <c r="A247" s="6" t="s">
        <v>243</v>
      </c>
      <c r="B247" s="6" t="s">
        <v>244</v>
      </c>
      <c r="C247" s="6" t="s">
        <v>88</v>
      </c>
      <c r="D247" s="6" t="s">
        <v>89</v>
      </c>
      <c r="E247" s="6">
        <v>7</v>
      </c>
      <c r="F247" s="6" t="str">
        <f t="shared" si="12"/>
        <v>Jaime Dos Santos</v>
      </c>
      <c r="G247" s="6">
        <v>10558</v>
      </c>
      <c r="H247" s="9">
        <v>40997</v>
      </c>
      <c r="I247" s="9">
        <v>41025</v>
      </c>
      <c r="J247" s="9">
        <v>41013</v>
      </c>
      <c r="K247" s="7">
        <v>3</v>
      </c>
      <c r="L247" s="9" t="str">
        <f t="shared" si="13"/>
        <v>Desserts</v>
      </c>
      <c r="M247" s="6">
        <v>47</v>
      </c>
      <c r="N247" s="6" t="str">
        <f t="shared" si="14"/>
        <v>Zaanse koeken</v>
      </c>
      <c r="O247" s="13">
        <v>76</v>
      </c>
      <c r="P247" s="6">
        <v>21</v>
      </c>
      <c r="Q247" s="13">
        <f t="shared" si="15"/>
        <v>1596</v>
      </c>
      <c r="R247" s="14">
        <v>0.01</v>
      </c>
      <c r="S247" s="13">
        <v>987.52499999999998</v>
      </c>
      <c r="T247" s="13">
        <v>10.862774999999999</v>
      </c>
      <c r="U247" s="13"/>
      <c r="V247" s="9"/>
      <c r="W247" s="9"/>
    </row>
    <row r="248" spans="1:23" x14ac:dyDescent="0.25">
      <c r="A248" s="6" t="s">
        <v>243</v>
      </c>
      <c r="B248" s="6" t="s">
        <v>244</v>
      </c>
      <c r="C248" s="6" t="s">
        <v>88</v>
      </c>
      <c r="D248" s="6" t="s">
        <v>89</v>
      </c>
      <c r="E248" s="6">
        <v>7</v>
      </c>
      <c r="F248" s="6" t="str">
        <f t="shared" si="12"/>
        <v>Jaime Dos Santos</v>
      </c>
      <c r="G248" s="6">
        <v>10558</v>
      </c>
      <c r="H248" s="9">
        <v>40997</v>
      </c>
      <c r="I248" s="9">
        <v>41025</v>
      </c>
      <c r="J248" s="9">
        <v>41013</v>
      </c>
      <c r="K248" s="7">
        <v>7</v>
      </c>
      <c r="L248" s="9" t="str">
        <f t="shared" si="13"/>
        <v>Produits secs</v>
      </c>
      <c r="M248" s="6">
        <v>51</v>
      </c>
      <c r="N248" s="6" t="str">
        <f t="shared" si="14"/>
        <v>Manjimup Dried Apples</v>
      </c>
      <c r="O248" s="13">
        <v>76</v>
      </c>
      <c r="P248" s="6">
        <v>77</v>
      </c>
      <c r="Q248" s="13">
        <f t="shared" si="15"/>
        <v>5852</v>
      </c>
      <c r="R248" s="14">
        <v>0.11</v>
      </c>
      <c r="S248" s="13">
        <v>18160.45</v>
      </c>
      <c r="T248" s="13">
        <v>490.33215000000001</v>
      </c>
      <c r="U248" s="13"/>
      <c r="V248" s="9"/>
      <c r="W248" s="9"/>
    </row>
    <row r="249" spans="1:23" x14ac:dyDescent="0.25">
      <c r="A249" s="6" t="s">
        <v>243</v>
      </c>
      <c r="B249" s="6" t="s">
        <v>244</v>
      </c>
      <c r="C249" s="6" t="s">
        <v>88</v>
      </c>
      <c r="D249" s="6" t="s">
        <v>89</v>
      </c>
      <c r="E249" s="6">
        <v>7</v>
      </c>
      <c r="F249" s="6" t="str">
        <f t="shared" si="12"/>
        <v>Jaime Dos Santos</v>
      </c>
      <c r="G249" s="6">
        <v>10558</v>
      </c>
      <c r="H249" s="9">
        <v>40997</v>
      </c>
      <c r="I249" s="9">
        <v>41025</v>
      </c>
      <c r="J249" s="9">
        <v>41013</v>
      </c>
      <c r="K249" s="7">
        <v>5</v>
      </c>
      <c r="L249" s="9" t="str">
        <f t="shared" si="13"/>
        <v>Pâtes et céréales</v>
      </c>
      <c r="M249" s="6">
        <v>52</v>
      </c>
      <c r="N249" s="6" t="str">
        <f t="shared" si="14"/>
        <v>Filo Mix</v>
      </c>
      <c r="O249" s="13">
        <v>76</v>
      </c>
      <c r="P249" s="6">
        <v>32</v>
      </c>
      <c r="Q249" s="13">
        <f t="shared" si="15"/>
        <v>2432</v>
      </c>
      <c r="R249" s="14">
        <v>0.08</v>
      </c>
      <c r="S249" s="13">
        <v>1030.4000000000001</v>
      </c>
      <c r="T249" s="13">
        <v>9.2736000000000001</v>
      </c>
      <c r="U249" s="13"/>
      <c r="V249" s="9"/>
      <c r="W249" s="9"/>
    </row>
    <row r="250" spans="1:23" x14ac:dyDescent="0.25">
      <c r="A250" s="6" t="s">
        <v>243</v>
      </c>
      <c r="B250" s="6" t="s">
        <v>244</v>
      </c>
      <c r="C250" s="6" t="s">
        <v>88</v>
      </c>
      <c r="D250" s="6" t="s">
        <v>89</v>
      </c>
      <c r="E250" s="6">
        <v>7</v>
      </c>
      <c r="F250" s="6" t="str">
        <f t="shared" si="12"/>
        <v>Jaime Dos Santos</v>
      </c>
      <c r="G250" s="6">
        <v>10558</v>
      </c>
      <c r="H250" s="9">
        <v>40997</v>
      </c>
      <c r="I250" s="9">
        <v>41025</v>
      </c>
      <c r="J250" s="9">
        <v>41013</v>
      </c>
      <c r="K250" s="7">
        <v>6</v>
      </c>
      <c r="L250" s="9" t="str">
        <f t="shared" si="13"/>
        <v>Viandes</v>
      </c>
      <c r="M250" s="6">
        <v>53</v>
      </c>
      <c r="N250" s="6" t="str">
        <f t="shared" si="14"/>
        <v>Perth Pasties</v>
      </c>
      <c r="O250" s="13">
        <v>76</v>
      </c>
      <c r="P250" s="6">
        <v>95</v>
      </c>
      <c r="Q250" s="13">
        <f t="shared" si="15"/>
        <v>7220</v>
      </c>
      <c r="R250" s="14">
        <v>0.14000000000000001</v>
      </c>
      <c r="S250" s="13">
        <v>13398.8</v>
      </c>
      <c r="T250" s="13">
        <v>388.56519999999995</v>
      </c>
      <c r="U250" s="13"/>
      <c r="V250" s="9"/>
      <c r="W250" s="9"/>
    </row>
    <row r="251" spans="1:23" x14ac:dyDescent="0.25">
      <c r="A251" s="6" t="s">
        <v>243</v>
      </c>
      <c r="B251" s="6" t="s">
        <v>244</v>
      </c>
      <c r="C251" s="6" t="s">
        <v>88</v>
      </c>
      <c r="D251" s="6" t="s">
        <v>89</v>
      </c>
      <c r="E251" s="6">
        <v>7</v>
      </c>
      <c r="F251" s="6" t="str">
        <f t="shared" si="12"/>
        <v>Jaime Dos Santos</v>
      </c>
      <c r="G251" s="6">
        <v>10558</v>
      </c>
      <c r="H251" s="9">
        <v>40997</v>
      </c>
      <c r="I251" s="9">
        <v>41025</v>
      </c>
      <c r="J251" s="9">
        <v>41013</v>
      </c>
      <c r="K251" s="7">
        <v>8</v>
      </c>
      <c r="L251" s="9" t="str">
        <f t="shared" si="13"/>
        <v>Poissons et fruits de mer</v>
      </c>
      <c r="M251" s="6">
        <v>73</v>
      </c>
      <c r="N251" s="6" t="str">
        <f t="shared" si="14"/>
        <v>Röd Kaviar</v>
      </c>
      <c r="O251" s="13">
        <v>76</v>
      </c>
      <c r="P251" s="6">
        <v>21</v>
      </c>
      <c r="Q251" s="13">
        <f t="shared" si="15"/>
        <v>1596</v>
      </c>
      <c r="R251" s="14">
        <v>0.02</v>
      </c>
      <c r="S251" s="13">
        <v>1543.5</v>
      </c>
      <c r="T251" s="13">
        <v>52.478999999999999</v>
      </c>
      <c r="U251" s="13"/>
      <c r="V251" s="9"/>
      <c r="W251" s="9"/>
    </row>
    <row r="252" spans="1:23" x14ac:dyDescent="0.25">
      <c r="A252" s="6" t="s">
        <v>245</v>
      </c>
      <c r="B252" s="6" t="s">
        <v>246</v>
      </c>
      <c r="C252" s="6" t="s">
        <v>247</v>
      </c>
      <c r="D252" s="6" t="s">
        <v>85</v>
      </c>
      <c r="E252" s="6">
        <v>6</v>
      </c>
      <c r="F252" s="6" t="str">
        <f t="shared" si="12"/>
        <v>Ernst Junge</v>
      </c>
      <c r="G252" s="6">
        <v>10559</v>
      </c>
      <c r="H252" s="9">
        <v>40998</v>
      </c>
      <c r="I252" s="9">
        <v>41026</v>
      </c>
      <c r="J252" s="9">
        <v>41016</v>
      </c>
      <c r="K252" s="7">
        <v>8</v>
      </c>
      <c r="L252" s="9" t="str">
        <f t="shared" si="13"/>
        <v>Poissons et fruits de mer</v>
      </c>
      <c r="M252" s="6">
        <v>41</v>
      </c>
      <c r="N252" s="6" t="str">
        <f t="shared" si="14"/>
        <v>Jack's New England Clam Chowder</v>
      </c>
      <c r="O252" s="13">
        <v>76</v>
      </c>
      <c r="P252" s="6">
        <v>61</v>
      </c>
      <c r="Q252" s="13">
        <f t="shared" si="15"/>
        <v>4636</v>
      </c>
      <c r="R252" s="14">
        <v>0</v>
      </c>
      <c r="S252" s="13">
        <v>2943.25</v>
      </c>
      <c r="T252" s="13">
        <v>67.694749999999999</v>
      </c>
      <c r="U252" s="13"/>
      <c r="V252" s="9"/>
      <c r="W252" s="9"/>
    </row>
    <row r="253" spans="1:23" x14ac:dyDescent="0.25">
      <c r="A253" s="6" t="s">
        <v>245</v>
      </c>
      <c r="B253" s="6" t="s">
        <v>246</v>
      </c>
      <c r="C253" s="6" t="s">
        <v>247</v>
      </c>
      <c r="D253" s="6" t="s">
        <v>85</v>
      </c>
      <c r="E253" s="6">
        <v>6</v>
      </c>
      <c r="F253" s="6" t="str">
        <f t="shared" si="12"/>
        <v>Ernst Junge</v>
      </c>
      <c r="G253" s="6">
        <v>10559</v>
      </c>
      <c r="H253" s="9">
        <v>40998</v>
      </c>
      <c r="I253" s="9">
        <v>41026</v>
      </c>
      <c r="J253" s="9">
        <v>41016</v>
      </c>
      <c r="K253" s="7">
        <v>6</v>
      </c>
      <c r="L253" s="9" t="str">
        <f t="shared" si="13"/>
        <v>Viandes</v>
      </c>
      <c r="M253" s="6">
        <v>55</v>
      </c>
      <c r="N253" s="6" t="str">
        <f t="shared" si="14"/>
        <v>Pâté chinois</v>
      </c>
      <c r="O253" s="13">
        <v>76</v>
      </c>
      <c r="P253" s="6">
        <v>21</v>
      </c>
      <c r="Q253" s="13">
        <f t="shared" si="15"/>
        <v>1596</v>
      </c>
      <c r="R253" s="14">
        <v>7.0000000000000007E-2</v>
      </c>
      <c r="S253" s="13">
        <v>2343.6</v>
      </c>
      <c r="T253" s="13">
        <v>72.651599999999988</v>
      </c>
      <c r="U253" s="13"/>
      <c r="V253" s="9"/>
      <c r="W253" s="9"/>
    </row>
    <row r="254" spans="1:23" x14ac:dyDescent="0.25">
      <c r="A254" s="6" t="s">
        <v>133</v>
      </c>
      <c r="B254" s="6" t="s">
        <v>134</v>
      </c>
      <c r="C254" s="6" t="s">
        <v>135</v>
      </c>
      <c r="D254" s="6" t="s">
        <v>136</v>
      </c>
      <c r="E254" s="6">
        <v>4</v>
      </c>
      <c r="F254" s="6" t="str">
        <f t="shared" si="12"/>
        <v>Laura Callahan</v>
      </c>
      <c r="G254" s="6">
        <v>10560</v>
      </c>
      <c r="H254" s="9">
        <v>40999</v>
      </c>
      <c r="I254" s="9">
        <v>41027</v>
      </c>
      <c r="J254" s="9">
        <v>41012</v>
      </c>
      <c r="K254" s="7">
        <v>8</v>
      </c>
      <c r="L254" s="9" t="str">
        <f t="shared" si="13"/>
        <v>Poissons et fruits de mer</v>
      </c>
      <c r="M254" s="6">
        <v>30</v>
      </c>
      <c r="N254" s="6" t="str">
        <f t="shared" si="14"/>
        <v>Nord-Ost Matjeshering</v>
      </c>
      <c r="O254" s="13">
        <v>76</v>
      </c>
      <c r="P254" s="6">
        <v>61</v>
      </c>
      <c r="Q254" s="13">
        <f t="shared" si="15"/>
        <v>4636</v>
      </c>
      <c r="R254" s="14">
        <v>0</v>
      </c>
      <c r="S254" s="13">
        <v>7896.4499999999989</v>
      </c>
      <c r="T254" s="13">
        <v>15.792899999999998</v>
      </c>
      <c r="U254" s="13"/>
      <c r="V254" s="9"/>
      <c r="W254" s="9"/>
    </row>
    <row r="255" spans="1:23" x14ac:dyDescent="0.25">
      <c r="A255" s="6" t="s">
        <v>133</v>
      </c>
      <c r="B255" s="6" t="s">
        <v>134</v>
      </c>
      <c r="C255" s="6" t="s">
        <v>135</v>
      </c>
      <c r="D255" s="6" t="s">
        <v>136</v>
      </c>
      <c r="E255" s="6">
        <v>4</v>
      </c>
      <c r="F255" s="6" t="str">
        <f t="shared" si="12"/>
        <v>Laura Callahan</v>
      </c>
      <c r="G255" s="6">
        <v>10560</v>
      </c>
      <c r="H255" s="9">
        <v>40999</v>
      </c>
      <c r="I255" s="9">
        <v>41027</v>
      </c>
      <c r="J255" s="9">
        <v>41012</v>
      </c>
      <c r="K255" s="7">
        <v>3</v>
      </c>
      <c r="L255" s="9" t="str">
        <f t="shared" si="13"/>
        <v>Desserts</v>
      </c>
      <c r="M255" s="6">
        <v>62</v>
      </c>
      <c r="N255" s="6" t="str">
        <f t="shared" si="14"/>
        <v>Tarte au sucre</v>
      </c>
      <c r="O255" s="13">
        <v>76</v>
      </c>
      <c r="P255" s="6">
        <v>88</v>
      </c>
      <c r="Q255" s="13">
        <f t="shared" si="15"/>
        <v>6688</v>
      </c>
      <c r="R255" s="14">
        <v>0.2</v>
      </c>
      <c r="S255" s="13">
        <v>17353.600000000002</v>
      </c>
      <c r="T255" s="13">
        <v>572.66880000000003</v>
      </c>
      <c r="U255" s="13"/>
      <c r="V255" s="9"/>
      <c r="W255" s="9"/>
    </row>
    <row r="256" spans="1:23" x14ac:dyDescent="0.25">
      <c r="A256" s="6" t="s">
        <v>223</v>
      </c>
      <c r="B256" s="6" t="s">
        <v>224</v>
      </c>
      <c r="C256" s="6" t="s">
        <v>225</v>
      </c>
      <c r="D256" s="6" t="s">
        <v>208</v>
      </c>
      <c r="E256" s="6">
        <v>1</v>
      </c>
      <c r="F256" s="6" t="str">
        <f t="shared" si="12"/>
        <v>Francis Rivière</v>
      </c>
      <c r="G256" s="6">
        <v>10561</v>
      </c>
      <c r="H256" s="9">
        <v>40999</v>
      </c>
      <c r="I256" s="9">
        <v>41027</v>
      </c>
      <c r="J256" s="9">
        <v>41012</v>
      </c>
      <c r="K256" s="7">
        <v>2</v>
      </c>
      <c r="L256" s="9" t="str">
        <f t="shared" si="13"/>
        <v>Condiments</v>
      </c>
      <c r="M256" s="6">
        <v>44</v>
      </c>
      <c r="N256" s="6" t="str">
        <f t="shared" si="14"/>
        <v>Gula Malacca</v>
      </c>
      <c r="O256" s="13">
        <v>76</v>
      </c>
      <c r="P256" s="6">
        <v>50</v>
      </c>
      <c r="Q256" s="13">
        <f t="shared" si="15"/>
        <v>3800</v>
      </c>
      <c r="R256" s="14">
        <v>0.1</v>
      </c>
      <c r="S256" s="13">
        <v>4376.25</v>
      </c>
      <c r="T256" s="13">
        <v>52.515000000000001</v>
      </c>
      <c r="U256" s="13"/>
      <c r="V256" s="9"/>
      <c r="W256" s="9"/>
    </row>
    <row r="257" spans="1:23" x14ac:dyDescent="0.25">
      <c r="A257" s="6" t="s">
        <v>223</v>
      </c>
      <c r="B257" s="6" t="s">
        <v>224</v>
      </c>
      <c r="C257" s="6" t="s">
        <v>225</v>
      </c>
      <c r="D257" s="6" t="s">
        <v>208</v>
      </c>
      <c r="E257" s="6">
        <v>1</v>
      </c>
      <c r="F257" s="6" t="str">
        <f t="shared" si="12"/>
        <v>Francis Rivière</v>
      </c>
      <c r="G257" s="6">
        <v>10561</v>
      </c>
      <c r="H257" s="9">
        <v>40999</v>
      </c>
      <c r="I257" s="9">
        <v>41027</v>
      </c>
      <c r="J257" s="9">
        <v>41012</v>
      </c>
      <c r="K257" s="7">
        <v>7</v>
      </c>
      <c r="L257" s="9" t="str">
        <f t="shared" si="13"/>
        <v>Produits secs</v>
      </c>
      <c r="M257" s="6">
        <v>51</v>
      </c>
      <c r="N257" s="6" t="str">
        <f t="shared" si="14"/>
        <v>Manjimup Dried Apples</v>
      </c>
      <c r="O257" s="13">
        <v>76</v>
      </c>
      <c r="P257" s="6">
        <v>20</v>
      </c>
      <c r="Q257" s="13">
        <f t="shared" si="15"/>
        <v>1520</v>
      </c>
      <c r="R257" s="14">
        <v>-0.02</v>
      </c>
      <c r="S257" s="13">
        <v>5406</v>
      </c>
      <c r="T257" s="13">
        <v>10.811999999999999</v>
      </c>
      <c r="U257" s="13"/>
      <c r="V257" s="9"/>
      <c r="W257" s="9"/>
    </row>
    <row r="258" spans="1:23" x14ac:dyDescent="0.25">
      <c r="A258" s="6" t="s">
        <v>248</v>
      </c>
      <c r="B258" s="6" t="s">
        <v>249</v>
      </c>
      <c r="C258" s="6" t="s">
        <v>250</v>
      </c>
      <c r="D258" s="6" t="s">
        <v>251</v>
      </c>
      <c r="E258" s="6">
        <v>7</v>
      </c>
      <c r="F258" s="6" t="str">
        <f t="shared" si="12"/>
        <v>Jaime Dos Santos</v>
      </c>
      <c r="G258" s="6">
        <v>10562</v>
      </c>
      <c r="H258" s="9">
        <v>41002</v>
      </c>
      <c r="I258" s="9">
        <v>41030</v>
      </c>
      <c r="J258" s="9">
        <v>41015</v>
      </c>
      <c r="K258" s="7">
        <v>4</v>
      </c>
      <c r="L258" s="9" t="str">
        <f t="shared" si="13"/>
        <v>Produits laitiers</v>
      </c>
      <c r="M258" s="6">
        <v>33</v>
      </c>
      <c r="N258" s="6" t="str">
        <f t="shared" si="14"/>
        <v>Geitost</v>
      </c>
      <c r="O258" s="13">
        <v>76</v>
      </c>
      <c r="P258" s="6">
        <v>36</v>
      </c>
      <c r="Q258" s="13">
        <f t="shared" si="15"/>
        <v>2736</v>
      </c>
      <c r="R258" s="14">
        <v>0.17</v>
      </c>
      <c r="S258" s="13">
        <v>373.5</v>
      </c>
      <c r="T258" s="13">
        <v>11.5785</v>
      </c>
      <c r="U258" s="13"/>
      <c r="V258" s="9"/>
      <c r="W258" s="9"/>
    </row>
    <row r="259" spans="1:23" x14ac:dyDescent="0.25">
      <c r="A259" s="6" t="s">
        <v>248</v>
      </c>
      <c r="B259" s="6" t="s">
        <v>249</v>
      </c>
      <c r="C259" s="6" t="s">
        <v>250</v>
      </c>
      <c r="D259" s="6" t="s">
        <v>251</v>
      </c>
      <c r="E259" s="6">
        <v>7</v>
      </c>
      <c r="F259" s="6" t="str">
        <f t="shared" si="12"/>
        <v>Jaime Dos Santos</v>
      </c>
      <c r="G259" s="6">
        <v>10562</v>
      </c>
      <c r="H259" s="9">
        <v>41002</v>
      </c>
      <c r="I259" s="9">
        <v>41030</v>
      </c>
      <c r="J259" s="9">
        <v>41015</v>
      </c>
      <c r="K259" s="7">
        <v>3</v>
      </c>
      <c r="L259" s="9" t="str">
        <f t="shared" si="13"/>
        <v>Desserts</v>
      </c>
      <c r="M259" s="6">
        <v>62</v>
      </c>
      <c r="N259" s="6" t="str">
        <f t="shared" si="14"/>
        <v>Tarte au sucre</v>
      </c>
      <c r="O259" s="13">
        <v>76</v>
      </c>
      <c r="P259" s="6">
        <v>20</v>
      </c>
      <c r="Q259" s="13">
        <f t="shared" si="15"/>
        <v>1520</v>
      </c>
      <c r="R259" s="14">
        <v>0.15</v>
      </c>
      <c r="S259" s="13">
        <v>4190.5</v>
      </c>
      <c r="T259" s="13">
        <v>146.66749999999999</v>
      </c>
      <c r="U259" s="13"/>
      <c r="V259" s="9"/>
      <c r="W259" s="9"/>
    </row>
    <row r="260" spans="1:23" x14ac:dyDescent="0.25">
      <c r="A260" s="6" t="s">
        <v>120</v>
      </c>
      <c r="B260" s="6" t="s">
        <v>121</v>
      </c>
      <c r="C260" s="6" t="s">
        <v>122</v>
      </c>
      <c r="D260" s="6" t="s">
        <v>123</v>
      </c>
      <c r="E260" s="6">
        <v>1</v>
      </c>
      <c r="F260" s="6" t="str">
        <f t="shared" ref="F260:F323" si="16">VLOOKUP(E260,ListeREPRESENTANTS,2,FALSE)</f>
        <v>Francis Rivière</v>
      </c>
      <c r="G260" s="6">
        <v>10563</v>
      </c>
      <c r="H260" s="9">
        <v>41003</v>
      </c>
      <c r="I260" s="9">
        <v>41045</v>
      </c>
      <c r="J260" s="9">
        <v>41027</v>
      </c>
      <c r="K260" s="7">
        <v>8</v>
      </c>
      <c r="L260" s="9" t="str">
        <f t="shared" ref="L260:L323" si="17">VLOOKUP(K260,ListeCATEGORIES,2,FALSE)</f>
        <v>Poissons et fruits de mer</v>
      </c>
      <c r="M260" s="6">
        <v>36</v>
      </c>
      <c r="N260" s="6" t="str">
        <f t="shared" ref="N260:N323" si="18">VLOOKUP(M260,ListePRODUITS,2,FALSE)</f>
        <v>Inlagd Sill</v>
      </c>
      <c r="O260" s="13">
        <v>76</v>
      </c>
      <c r="P260" s="6">
        <v>82</v>
      </c>
      <c r="Q260" s="13">
        <f t="shared" si="15"/>
        <v>6232</v>
      </c>
      <c r="R260" s="14">
        <v>0.11</v>
      </c>
      <c r="S260" s="13">
        <v>6933.1</v>
      </c>
      <c r="T260" s="13">
        <v>214.92610000000002</v>
      </c>
      <c r="U260" s="13"/>
      <c r="V260" s="9"/>
      <c r="W260" s="9"/>
    </row>
    <row r="261" spans="1:23" x14ac:dyDescent="0.25">
      <c r="A261" s="6" t="s">
        <v>120</v>
      </c>
      <c r="B261" s="6" t="s">
        <v>121</v>
      </c>
      <c r="C261" s="6" t="s">
        <v>122</v>
      </c>
      <c r="D261" s="6" t="s">
        <v>123</v>
      </c>
      <c r="E261" s="6">
        <v>1</v>
      </c>
      <c r="F261" s="6" t="str">
        <f t="shared" si="16"/>
        <v>Francis Rivière</v>
      </c>
      <c r="G261" s="6">
        <v>10563</v>
      </c>
      <c r="H261" s="9">
        <v>41003</v>
      </c>
      <c r="I261" s="9">
        <v>41045</v>
      </c>
      <c r="J261" s="9">
        <v>41027</v>
      </c>
      <c r="K261" s="7">
        <v>5</v>
      </c>
      <c r="L261" s="9" t="str">
        <f t="shared" si="17"/>
        <v>Pâtes et céréales</v>
      </c>
      <c r="M261" s="6">
        <v>52</v>
      </c>
      <c r="N261" s="6" t="str">
        <f t="shared" si="18"/>
        <v>Filo Mix</v>
      </c>
      <c r="O261" s="13">
        <v>76</v>
      </c>
      <c r="P261" s="6">
        <v>73</v>
      </c>
      <c r="Q261" s="13">
        <f t="shared" ref="Q261:Q324" si="19">O261*P261</f>
        <v>5548</v>
      </c>
      <c r="R261" s="14">
        <v>0.09</v>
      </c>
      <c r="S261" s="13">
        <v>2325.0500000000002</v>
      </c>
      <c r="T261" s="13">
        <v>25.575550000000003</v>
      </c>
      <c r="U261" s="13"/>
      <c r="V261" s="9"/>
      <c r="W261" s="9"/>
    </row>
    <row r="262" spans="1:23" x14ac:dyDescent="0.25">
      <c r="A262" s="6" t="s">
        <v>114</v>
      </c>
      <c r="B262" s="6" t="s">
        <v>115</v>
      </c>
      <c r="C262" s="6" t="s">
        <v>116</v>
      </c>
      <c r="D262" s="6" t="s">
        <v>81</v>
      </c>
      <c r="E262" s="6">
        <v>5</v>
      </c>
      <c r="F262" s="6" t="str">
        <f t="shared" si="16"/>
        <v>Mohamed Ben Arfa</v>
      </c>
      <c r="G262" s="6">
        <v>10564</v>
      </c>
      <c r="H262" s="9">
        <v>41003</v>
      </c>
      <c r="I262" s="9">
        <v>41031</v>
      </c>
      <c r="J262" s="9">
        <v>41019</v>
      </c>
      <c r="K262" s="7">
        <v>6</v>
      </c>
      <c r="L262" s="9" t="str">
        <f t="shared" si="17"/>
        <v>Viandes</v>
      </c>
      <c r="M262" s="6">
        <v>17</v>
      </c>
      <c r="N262" s="6" t="str">
        <f t="shared" si="18"/>
        <v>Alice Mutton</v>
      </c>
      <c r="O262" s="13">
        <v>76</v>
      </c>
      <c r="P262" s="6">
        <v>93</v>
      </c>
      <c r="Q262" s="13">
        <f t="shared" si="19"/>
        <v>7068</v>
      </c>
      <c r="R262" s="14">
        <v>0.1</v>
      </c>
      <c r="S262" s="13">
        <v>16321.5</v>
      </c>
      <c r="T262" s="13">
        <v>130.572</v>
      </c>
      <c r="U262" s="13"/>
      <c r="V262" s="9"/>
      <c r="W262" s="9"/>
    </row>
    <row r="263" spans="1:23" x14ac:dyDescent="0.25">
      <c r="A263" s="6" t="s">
        <v>114</v>
      </c>
      <c r="B263" s="6" t="s">
        <v>115</v>
      </c>
      <c r="C263" s="6" t="s">
        <v>116</v>
      </c>
      <c r="D263" s="6" t="s">
        <v>81</v>
      </c>
      <c r="E263" s="6">
        <v>5</v>
      </c>
      <c r="F263" s="6" t="str">
        <f t="shared" si="16"/>
        <v>Mohamed Ben Arfa</v>
      </c>
      <c r="G263" s="6">
        <v>10564</v>
      </c>
      <c r="H263" s="9">
        <v>41003</v>
      </c>
      <c r="I263" s="9">
        <v>41031</v>
      </c>
      <c r="J263" s="9">
        <v>41019</v>
      </c>
      <c r="K263" s="7">
        <v>4</v>
      </c>
      <c r="L263" s="9" t="str">
        <f t="shared" si="17"/>
        <v>Produits laitiers</v>
      </c>
      <c r="M263" s="6">
        <v>31</v>
      </c>
      <c r="N263" s="6" t="str">
        <f t="shared" si="18"/>
        <v>Gorgonzola Telino</v>
      </c>
      <c r="O263" s="13">
        <v>76</v>
      </c>
      <c r="P263" s="6">
        <v>58</v>
      </c>
      <c r="Q263" s="13">
        <f t="shared" si="19"/>
        <v>4408</v>
      </c>
      <c r="R263" s="14">
        <v>0.12</v>
      </c>
      <c r="S263" s="13">
        <v>3190</v>
      </c>
      <c r="T263" s="13">
        <v>3.19</v>
      </c>
      <c r="U263" s="13"/>
      <c r="V263" s="9"/>
      <c r="W263" s="9"/>
    </row>
    <row r="264" spans="1:23" x14ac:dyDescent="0.25">
      <c r="A264" s="6" t="s">
        <v>114</v>
      </c>
      <c r="B264" s="6" t="s">
        <v>115</v>
      </c>
      <c r="C264" s="6" t="s">
        <v>116</v>
      </c>
      <c r="D264" s="6" t="s">
        <v>81</v>
      </c>
      <c r="E264" s="6">
        <v>5</v>
      </c>
      <c r="F264" s="6" t="str">
        <f t="shared" si="16"/>
        <v>Mohamed Ben Arfa</v>
      </c>
      <c r="G264" s="6">
        <v>10564</v>
      </c>
      <c r="H264" s="9">
        <v>41003</v>
      </c>
      <c r="I264" s="9">
        <v>41031</v>
      </c>
      <c r="J264" s="9">
        <v>41019</v>
      </c>
      <c r="K264" s="7">
        <v>6</v>
      </c>
      <c r="L264" s="9" t="str">
        <f t="shared" si="17"/>
        <v>Viandes</v>
      </c>
      <c r="M264" s="6">
        <v>55</v>
      </c>
      <c r="N264" s="6" t="str">
        <f t="shared" si="18"/>
        <v>Pâté chinois</v>
      </c>
      <c r="O264" s="13">
        <v>76</v>
      </c>
      <c r="P264" s="6">
        <v>46</v>
      </c>
      <c r="Q264" s="13">
        <f t="shared" si="19"/>
        <v>3496</v>
      </c>
      <c r="R264" s="14">
        <v>-0.01</v>
      </c>
      <c r="S264" s="13">
        <v>5575.2</v>
      </c>
      <c r="T264" s="13">
        <v>156.10560000000001</v>
      </c>
      <c r="U264" s="13"/>
      <c r="V264" s="9"/>
      <c r="W264" s="9"/>
    </row>
    <row r="265" spans="1:23" x14ac:dyDescent="0.25">
      <c r="A265" s="6" t="s">
        <v>170</v>
      </c>
      <c r="B265" s="6" t="s">
        <v>171</v>
      </c>
      <c r="C265" s="6" t="s">
        <v>172</v>
      </c>
      <c r="D265" s="6" t="s">
        <v>146</v>
      </c>
      <c r="E265" s="6">
        <v>4</v>
      </c>
      <c r="F265" s="6" t="str">
        <f t="shared" si="16"/>
        <v>Laura Callahan</v>
      </c>
      <c r="G265" s="6">
        <v>10565</v>
      </c>
      <c r="H265" s="9">
        <v>41004</v>
      </c>
      <c r="I265" s="9">
        <v>41032</v>
      </c>
      <c r="J265" s="9">
        <v>41021</v>
      </c>
      <c r="K265" s="7">
        <v>1</v>
      </c>
      <c r="L265" s="9" t="str">
        <f t="shared" si="17"/>
        <v>Boissons</v>
      </c>
      <c r="M265" s="6">
        <v>24</v>
      </c>
      <c r="N265" s="6" t="str">
        <f t="shared" si="18"/>
        <v>Guaraná Fantástica</v>
      </c>
      <c r="O265" s="13">
        <v>76</v>
      </c>
      <c r="P265" s="6">
        <v>37</v>
      </c>
      <c r="Q265" s="13">
        <f t="shared" si="19"/>
        <v>2812</v>
      </c>
      <c r="R265" s="14">
        <v>0.17</v>
      </c>
      <c r="S265" s="13">
        <v>690.97500000000002</v>
      </c>
      <c r="T265" s="13">
        <v>15.201450000000001</v>
      </c>
      <c r="U265" s="13"/>
      <c r="V265" s="9"/>
      <c r="W265" s="9"/>
    </row>
    <row r="266" spans="1:23" x14ac:dyDescent="0.25">
      <c r="A266" s="6" t="s">
        <v>170</v>
      </c>
      <c r="B266" s="6" t="s">
        <v>171</v>
      </c>
      <c r="C266" s="6" t="s">
        <v>172</v>
      </c>
      <c r="D266" s="6" t="s">
        <v>146</v>
      </c>
      <c r="E266" s="6">
        <v>4</v>
      </c>
      <c r="F266" s="6" t="str">
        <f t="shared" si="16"/>
        <v>Laura Callahan</v>
      </c>
      <c r="G266" s="6">
        <v>10565</v>
      </c>
      <c r="H266" s="9">
        <v>41004</v>
      </c>
      <c r="I266" s="9">
        <v>41032</v>
      </c>
      <c r="J266" s="9">
        <v>41021</v>
      </c>
      <c r="K266" s="7">
        <v>5</v>
      </c>
      <c r="L266" s="9" t="str">
        <f t="shared" si="17"/>
        <v>Pâtes et céréales</v>
      </c>
      <c r="M266" s="6">
        <v>64</v>
      </c>
      <c r="N266" s="6" t="str">
        <f t="shared" si="18"/>
        <v>Wimmers gute Semmelknödel</v>
      </c>
      <c r="O266" s="13">
        <v>76</v>
      </c>
      <c r="P266" s="6">
        <v>26</v>
      </c>
      <c r="Q266" s="13">
        <f t="shared" si="19"/>
        <v>1976</v>
      </c>
      <c r="R266" s="14">
        <v>0.05</v>
      </c>
      <c r="S266" s="13">
        <v>4106.375</v>
      </c>
      <c r="T266" s="13">
        <v>16.4255</v>
      </c>
      <c r="U266" s="13"/>
      <c r="V266" s="9"/>
      <c r="W266" s="9"/>
    </row>
    <row r="267" spans="1:23" x14ac:dyDescent="0.25">
      <c r="A267" s="6" t="s">
        <v>245</v>
      </c>
      <c r="B267" s="6" t="s">
        <v>246</v>
      </c>
      <c r="C267" s="6" t="s">
        <v>247</v>
      </c>
      <c r="D267" s="6" t="s">
        <v>85</v>
      </c>
      <c r="E267" s="6">
        <v>2</v>
      </c>
      <c r="F267" s="6" t="str">
        <f t="shared" si="16"/>
        <v>Anne Dodsworth</v>
      </c>
      <c r="G267" s="6">
        <v>10566</v>
      </c>
      <c r="H267" s="9">
        <v>41005</v>
      </c>
      <c r="I267" s="9">
        <v>41033</v>
      </c>
      <c r="J267" s="9">
        <v>41021</v>
      </c>
      <c r="K267" s="7">
        <v>4</v>
      </c>
      <c r="L267" s="9" t="str">
        <f t="shared" si="17"/>
        <v>Produits laitiers</v>
      </c>
      <c r="M267" s="6">
        <v>11</v>
      </c>
      <c r="N267" s="6" t="str">
        <f t="shared" si="18"/>
        <v>Queso Cabrales</v>
      </c>
      <c r="O267" s="13">
        <v>76</v>
      </c>
      <c r="P267" s="6">
        <v>57</v>
      </c>
      <c r="Q267" s="13">
        <f t="shared" si="19"/>
        <v>4332</v>
      </c>
      <c r="R267" s="14">
        <v>0.17</v>
      </c>
      <c r="S267" s="13">
        <v>4967.55</v>
      </c>
      <c r="T267" s="13">
        <v>24.83775</v>
      </c>
      <c r="U267" s="13"/>
      <c r="V267" s="9"/>
      <c r="W267" s="9"/>
    </row>
    <row r="268" spans="1:23" x14ac:dyDescent="0.25">
      <c r="A268" s="6" t="s">
        <v>245</v>
      </c>
      <c r="B268" s="6" t="s">
        <v>246</v>
      </c>
      <c r="C268" s="6" t="s">
        <v>247</v>
      </c>
      <c r="D268" s="6" t="s">
        <v>85</v>
      </c>
      <c r="E268" s="6">
        <v>2</v>
      </c>
      <c r="F268" s="6" t="str">
        <f t="shared" si="16"/>
        <v>Anne Dodsworth</v>
      </c>
      <c r="G268" s="6">
        <v>10566</v>
      </c>
      <c r="H268" s="9">
        <v>41005</v>
      </c>
      <c r="I268" s="9">
        <v>41033</v>
      </c>
      <c r="J268" s="9">
        <v>41021</v>
      </c>
      <c r="K268" s="7">
        <v>8</v>
      </c>
      <c r="L268" s="9" t="str">
        <f t="shared" si="17"/>
        <v>Poissons et fruits de mer</v>
      </c>
      <c r="M268" s="6">
        <v>18</v>
      </c>
      <c r="N268" s="6" t="str">
        <f t="shared" si="18"/>
        <v>Carnarvon Tigers</v>
      </c>
      <c r="O268" s="13">
        <v>76</v>
      </c>
      <c r="P268" s="6">
        <v>43</v>
      </c>
      <c r="Q268" s="13">
        <f t="shared" si="19"/>
        <v>3268</v>
      </c>
      <c r="R268" s="14">
        <v>0.13</v>
      </c>
      <c r="S268" s="13">
        <v>11690.625</v>
      </c>
      <c r="T268" s="13">
        <v>245.50312500000001</v>
      </c>
      <c r="U268" s="13"/>
      <c r="V268" s="9"/>
      <c r="W268" s="9"/>
    </row>
    <row r="269" spans="1:23" x14ac:dyDescent="0.25">
      <c r="A269" s="6" t="s">
        <v>245</v>
      </c>
      <c r="B269" s="6" t="s">
        <v>246</v>
      </c>
      <c r="C269" s="6" t="s">
        <v>247</v>
      </c>
      <c r="D269" s="6" t="s">
        <v>85</v>
      </c>
      <c r="E269" s="6">
        <v>2</v>
      </c>
      <c r="F269" s="6" t="str">
        <f t="shared" si="16"/>
        <v>Anne Dodsworth</v>
      </c>
      <c r="G269" s="6">
        <v>10566</v>
      </c>
      <c r="H269" s="9">
        <v>41005</v>
      </c>
      <c r="I269" s="9">
        <v>41033</v>
      </c>
      <c r="J269" s="9">
        <v>41021</v>
      </c>
      <c r="K269" s="7">
        <v>1</v>
      </c>
      <c r="L269" s="9" t="str">
        <f t="shared" si="17"/>
        <v>Boissons</v>
      </c>
      <c r="M269" s="6">
        <v>76</v>
      </c>
      <c r="N269" s="6" t="str">
        <f t="shared" si="18"/>
        <v>Lakkalikööri</v>
      </c>
      <c r="O269" s="13">
        <v>76</v>
      </c>
      <c r="P269" s="6">
        <v>59</v>
      </c>
      <c r="Q269" s="13">
        <f t="shared" si="19"/>
        <v>4484</v>
      </c>
      <c r="R269" s="14">
        <v>0.04</v>
      </c>
      <c r="S269" s="13">
        <v>5097.5999999999995</v>
      </c>
      <c r="T269" s="13">
        <v>91.756799999999984</v>
      </c>
      <c r="U269" s="13"/>
      <c r="V269" s="9"/>
      <c r="W269" s="9"/>
    </row>
    <row r="270" spans="1:23" x14ac:dyDescent="0.25">
      <c r="A270" s="6" t="s">
        <v>166</v>
      </c>
      <c r="B270" s="6" t="s">
        <v>167</v>
      </c>
      <c r="C270" s="6" t="s">
        <v>168</v>
      </c>
      <c r="D270" s="6" t="s">
        <v>169</v>
      </c>
      <c r="E270" s="6">
        <v>7</v>
      </c>
      <c r="F270" s="6" t="str">
        <f t="shared" si="16"/>
        <v>Jaime Dos Santos</v>
      </c>
      <c r="G270" s="6">
        <v>10567</v>
      </c>
      <c r="H270" s="9">
        <v>41005</v>
      </c>
      <c r="I270" s="9">
        <v>41033</v>
      </c>
      <c r="J270" s="9">
        <v>41020</v>
      </c>
      <c r="K270" s="7">
        <v>4</v>
      </c>
      <c r="L270" s="9" t="str">
        <f t="shared" si="17"/>
        <v>Produits laitiers</v>
      </c>
      <c r="M270" s="6">
        <v>31</v>
      </c>
      <c r="N270" s="6" t="str">
        <f t="shared" si="18"/>
        <v>Gorgonzola Telino</v>
      </c>
      <c r="O270" s="13">
        <v>76</v>
      </c>
      <c r="P270" s="6">
        <v>20</v>
      </c>
      <c r="Q270" s="13">
        <f t="shared" si="19"/>
        <v>1520</v>
      </c>
      <c r="R270" s="14">
        <v>0.08</v>
      </c>
      <c r="S270" s="13">
        <v>1150</v>
      </c>
      <c r="T270" s="13">
        <v>4.5999999999999996</v>
      </c>
      <c r="U270" s="13"/>
      <c r="V270" s="9"/>
      <c r="W270" s="9"/>
    </row>
    <row r="271" spans="1:23" x14ac:dyDescent="0.25">
      <c r="A271" s="6" t="s">
        <v>166</v>
      </c>
      <c r="B271" s="6" t="s">
        <v>167</v>
      </c>
      <c r="C271" s="6" t="s">
        <v>168</v>
      </c>
      <c r="D271" s="6" t="s">
        <v>169</v>
      </c>
      <c r="E271" s="6">
        <v>7</v>
      </c>
      <c r="F271" s="6" t="str">
        <f t="shared" si="16"/>
        <v>Jaime Dos Santos</v>
      </c>
      <c r="G271" s="6">
        <v>10567</v>
      </c>
      <c r="H271" s="9">
        <v>41005</v>
      </c>
      <c r="I271" s="9">
        <v>41033</v>
      </c>
      <c r="J271" s="9">
        <v>41020</v>
      </c>
      <c r="K271" s="7">
        <v>7</v>
      </c>
      <c r="L271" s="9" t="str">
        <f t="shared" si="17"/>
        <v>Produits secs</v>
      </c>
      <c r="M271" s="6">
        <v>51</v>
      </c>
      <c r="N271" s="6" t="str">
        <f t="shared" si="18"/>
        <v>Manjimup Dried Apples</v>
      </c>
      <c r="O271" s="13">
        <v>76</v>
      </c>
      <c r="P271" s="6">
        <v>100</v>
      </c>
      <c r="Q271" s="13">
        <f t="shared" si="19"/>
        <v>7600</v>
      </c>
      <c r="R271" s="14">
        <v>0.09</v>
      </c>
      <c r="S271" s="13">
        <v>24115</v>
      </c>
      <c r="T271" s="13">
        <v>578.76</v>
      </c>
      <c r="U271" s="13"/>
      <c r="V271" s="9"/>
      <c r="W271" s="9"/>
    </row>
    <row r="272" spans="1:23" x14ac:dyDescent="0.25">
      <c r="A272" s="6" t="s">
        <v>166</v>
      </c>
      <c r="B272" s="6" t="s">
        <v>167</v>
      </c>
      <c r="C272" s="6" t="s">
        <v>168</v>
      </c>
      <c r="D272" s="6" t="s">
        <v>169</v>
      </c>
      <c r="E272" s="6">
        <v>7</v>
      </c>
      <c r="F272" s="6" t="str">
        <f t="shared" si="16"/>
        <v>Jaime Dos Santos</v>
      </c>
      <c r="G272" s="6">
        <v>10567</v>
      </c>
      <c r="H272" s="9">
        <v>41005</v>
      </c>
      <c r="I272" s="9">
        <v>41033</v>
      </c>
      <c r="J272" s="9">
        <v>41020</v>
      </c>
      <c r="K272" s="7">
        <v>4</v>
      </c>
      <c r="L272" s="9" t="str">
        <f t="shared" si="17"/>
        <v>Produits laitiers</v>
      </c>
      <c r="M272" s="6">
        <v>59</v>
      </c>
      <c r="N272" s="6" t="str">
        <f t="shared" si="18"/>
        <v>Raclette Courdavault</v>
      </c>
      <c r="O272" s="13">
        <v>76</v>
      </c>
      <c r="P272" s="6">
        <v>7</v>
      </c>
      <c r="Q272" s="13">
        <f t="shared" si="19"/>
        <v>532</v>
      </c>
      <c r="R272" s="14">
        <v>0.1</v>
      </c>
      <c r="S272" s="13">
        <v>1732.5</v>
      </c>
      <c r="T272" s="13">
        <v>3.4649999999999999</v>
      </c>
      <c r="U272" s="13"/>
      <c r="V272" s="9"/>
      <c r="W272" s="9"/>
    </row>
    <row r="273" spans="1:23" x14ac:dyDescent="0.25">
      <c r="A273" s="6" t="s">
        <v>252</v>
      </c>
      <c r="B273" s="6" t="s">
        <v>253</v>
      </c>
      <c r="C273" s="6" t="s">
        <v>254</v>
      </c>
      <c r="D273" s="6" t="s">
        <v>238</v>
      </c>
      <c r="E273" s="6">
        <v>3</v>
      </c>
      <c r="F273" s="6" t="str">
        <f t="shared" si="16"/>
        <v>Janet Leverling</v>
      </c>
      <c r="G273" s="6">
        <v>10568</v>
      </c>
      <c r="H273" s="9">
        <v>41006</v>
      </c>
      <c r="I273" s="9">
        <v>41034</v>
      </c>
      <c r="J273" s="9">
        <v>41042</v>
      </c>
      <c r="K273" s="7">
        <v>8</v>
      </c>
      <c r="L273" s="9" t="str">
        <f t="shared" si="17"/>
        <v>Poissons et fruits de mer</v>
      </c>
      <c r="M273" s="6">
        <v>10</v>
      </c>
      <c r="N273" s="6" t="str">
        <f t="shared" si="18"/>
        <v>Ikura</v>
      </c>
      <c r="O273" s="13">
        <v>76</v>
      </c>
      <c r="P273" s="6">
        <v>22</v>
      </c>
      <c r="Q273" s="13">
        <f t="shared" si="19"/>
        <v>1672</v>
      </c>
      <c r="R273" s="14">
        <v>0.01</v>
      </c>
      <c r="S273" s="13">
        <v>3375.9</v>
      </c>
      <c r="T273" s="13">
        <v>13.5036</v>
      </c>
      <c r="U273" s="13"/>
      <c r="V273" s="9"/>
      <c r="W273" s="9"/>
    </row>
    <row r="274" spans="1:23" x14ac:dyDescent="0.25">
      <c r="A274" s="6" t="s">
        <v>114</v>
      </c>
      <c r="B274" s="6" t="s">
        <v>115</v>
      </c>
      <c r="C274" s="6" t="s">
        <v>116</v>
      </c>
      <c r="D274" s="6" t="s">
        <v>81</v>
      </c>
      <c r="E274" s="6">
        <v>9</v>
      </c>
      <c r="F274" s="6" t="str">
        <f t="shared" si="16"/>
        <v>Steven Buchanan</v>
      </c>
      <c r="G274" s="6">
        <v>10569</v>
      </c>
      <c r="H274" s="9">
        <v>41009</v>
      </c>
      <c r="I274" s="9">
        <v>41037</v>
      </c>
      <c r="J274" s="9">
        <v>41044</v>
      </c>
      <c r="K274" s="7">
        <v>4</v>
      </c>
      <c r="L274" s="9" t="str">
        <f t="shared" si="17"/>
        <v>Produits laitiers</v>
      </c>
      <c r="M274" s="6">
        <v>31</v>
      </c>
      <c r="N274" s="6" t="str">
        <f t="shared" si="18"/>
        <v>Gorgonzola Telino</v>
      </c>
      <c r="O274" s="13">
        <v>76</v>
      </c>
      <c r="P274" s="6">
        <v>29</v>
      </c>
      <c r="Q274" s="13">
        <f t="shared" si="19"/>
        <v>2204</v>
      </c>
      <c r="R274" s="14">
        <v>0.02</v>
      </c>
      <c r="S274" s="13">
        <v>1776.25</v>
      </c>
      <c r="T274" s="13">
        <v>49.734999999999999</v>
      </c>
      <c r="U274" s="13"/>
      <c r="V274" s="9"/>
      <c r="W274" s="9"/>
    </row>
    <row r="275" spans="1:23" x14ac:dyDescent="0.25">
      <c r="A275" s="6" t="s">
        <v>114</v>
      </c>
      <c r="B275" s="6" t="s">
        <v>115</v>
      </c>
      <c r="C275" s="6" t="s">
        <v>116</v>
      </c>
      <c r="D275" s="6" t="s">
        <v>81</v>
      </c>
      <c r="E275" s="6">
        <v>9</v>
      </c>
      <c r="F275" s="6" t="str">
        <f t="shared" si="16"/>
        <v>Steven Buchanan</v>
      </c>
      <c r="G275" s="6">
        <v>10569</v>
      </c>
      <c r="H275" s="9">
        <v>41009</v>
      </c>
      <c r="I275" s="9">
        <v>41037</v>
      </c>
      <c r="J275" s="9">
        <v>41044</v>
      </c>
      <c r="K275" s="7">
        <v>1</v>
      </c>
      <c r="L275" s="9" t="str">
        <f t="shared" si="17"/>
        <v>Boissons</v>
      </c>
      <c r="M275" s="6">
        <v>76</v>
      </c>
      <c r="N275" s="6" t="str">
        <f t="shared" si="18"/>
        <v>Lakkalikööri</v>
      </c>
      <c r="O275" s="13">
        <v>76</v>
      </c>
      <c r="P275" s="6">
        <v>96</v>
      </c>
      <c r="Q275" s="13">
        <f t="shared" si="19"/>
        <v>7296</v>
      </c>
      <c r="R275" s="14">
        <v>0.04</v>
      </c>
      <c r="S275" s="13">
        <v>8294.4</v>
      </c>
      <c r="T275" s="13">
        <v>24.883199999999999</v>
      </c>
      <c r="U275" s="13"/>
      <c r="V275" s="9"/>
      <c r="W275" s="9"/>
    </row>
    <row r="276" spans="1:23" x14ac:dyDescent="0.25">
      <c r="A276" s="6" t="s">
        <v>170</v>
      </c>
      <c r="B276" s="6" t="s">
        <v>171</v>
      </c>
      <c r="C276" s="6" t="s">
        <v>172</v>
      </c>
      <c r="D276" s="6" t="s">
        <v>146</v>
      </c>
      <c r="E276" s="6">
        <v>3</v>
      </c>
      <c r="F276" s="6" t="str">
        <f t="shared" si="16"/>
        <v>Janet Leverling</v>
      </c>
      <c r="G276" s="6">
        <v>10570</v>
      </c>
      <c r="H276" s="9">
        <v>41010</v>
      </c>
      <c r="I276" s="9">
        <v>41038</v>
      </c>
      <c r="J276" s="9">
        <v>41022</v>
      </c>
      <c r="K276" s="7">
        <v>4</v>
      </c>
      <c r="L276" s="9" t="str">
        <f t="shared" si="17"/>
        <v>Produits laitiers</v>
      </c>
      <c r="M276" s="6">
        <v>11</v>
      </c>
      <c r="N276" s="6" t="str">
        <f t="shared" si="18"/>
        <v>Queso Cabrales</v>
      </c>
      <c r="O276" s="13">
        <v>76</v>
      </c>
      <c r="P276" s="6">
        <v>79</v>
      </c>
      <c r="Q276" s="13">
        <f t="shared" si="19"/>
        <v>6004</v>
      </c>
      <c r="R276" s="14">
        <v>0.09</v>
      </c>
      <c r="S276" s="13">
        <v>7548.45</v>
      </c>
      <c r="T276" s="13">
        <v>128.32364999999999</v>
      </c>
      <c r="U276" s="13"/>
      <c r="V276" s="9"/>
      <c r="W276" s="9"/>
    </row>
    <row r="277" spans="1:23" x14ac:dyDescent="0.25">
      <c r="A277" s="6" t="s">
        <v>170</v>
      </c>
      <c r="B277" s="6" t="s">
        <v>171</v>
      </c>
      <c r="C277" s="6" t="s">
        <v>172</v>
      </c>
      <c r="D277" s="6" t="s">
        <v>146</v>
      </c>
      <c r="E277" s="6">
        <v>3</v>
      </c>
      <c r="F277" s="6" t="str">
        <f t="shared" si="16"/>
        <v>Janet Leverling</v>
      </c>
      <c r="G277" s="6">
        <v>10570</v>
      </c>
      <c r="H277" s="9">
        <v>41010</v>
      </c>
      <c r="I277" s="9">
        <v>41038</v>
      </c>
      <c r="J277" s="9">
        <v>41022</v>
      </c>
      <c r="K277" s="7">
        <v>5</v>
      </c>
      <c r="L277" s="9" t="str">
        <f t="shared" si="17"/>
        <v>Pâtes et céréales</v>
      </c>
      <c r="M277" s="6">
        <v>56</v>
      </c>
      <c r="N277" s="6" t="str">
        <f t="shared" si="18"/>
        <v>Gnocchi di nonna Alice</v>
      </c>
      <c r="O277" s="13">
        <v>76</v>
      </c>
      <c r="P277" s="6">
        <v>92</v>
      </c>
      <c r="Q277" s="13">
        <f t="shared" si="19"/>
        <v>6992</v>
      </c>
      <c r="R277" s="14">
        <v>-0.03</v>
      </c>
      <c r="S277" s="13">
        <v>18004.400000000001</v>
      </c>
      <c r="T277" s="13">
        <v>450.11000000000007</v>
      </c>
      <c r="U277" s="13"/>
      <c r="V277" s="9"/>
      <c r="W277" s="9"/>
    </row>
    <row r="278" spans="1:23" x14ac:dyDescent="0.25">
      <c r="A278" s="6" t="s">
        <v>186</v>
      </c>
      <c r="B278" s="6" t="s">
        <v>187</v>
      </c>
      <c r="C278" s="6" t="s">
        <v>188</v>
      </c>
      <c r="D278" s="6" t="s">
        <v>140</v>
      </c>
      <c r="E278" s="6">
        <v>4</v>
      </c>
      <c r="F278" s="6" t="str">
        <f t="shared" si="16"/>
        <v>Laura Callahan</v>
      </c>
      <c r="G278" s="6">
        <v>10571</v>
      </c>
      <c r="H278" s="9">
        <v>41010</v>
      </c>
      <c r="I278" s="9">
        <v>41052</v>
      </c>
      <c r="J278" s="9">
        <v>41037</v>
      </c>
      <c r="K278" s="7">
        <v>7</v>
      </c>
      <c r="L278" s="9" t="str">
        <f t="shared" si="17"/>
        <v>Produits secs</v>
      </c>
      <c r="M278" s="6">
        <v>14</v>
      </c>
      <c r="N278" s="6" t="str">
        <f t="shared" si="18"/>
        <v>Tofu</v>
      </c>
      <c r="O278" s="13">
        <v>76</v>
      </c>
      <c r="P278" s="6">
        <v>76</v>
      </c>
      <c r="Q278" s="13">
        <f t="shared" si="19"/>
        <v>5776</v>
      </c>
      <c r="R278" s="14">
        <v>0.15</v>
      </c>
      <c r="S278" s="13">
        <v>7509.75</v>
      </c>
      <c r="T278" s="13">
        <v>232.80224999999999</v>
      </c>
      <c r="U278" s="13"/>
      <c r="V278" s="9"/>
      <c r="W278" s="9"/>
    </row>
    <row r="279" spans="1:23" x14ac:dyDescent="0.25">
      <c r="A279" s="6" t="s">
        <v>186</v>
      </c>
      <c r="B279" s="6" t="s">
        <v>187</v>
      </c>
      <c r="C279" s="6" t="s">
        <v>188</v>
      </c>
      <c r="D279" s="6" t="s">
        <v>140</v>
      </c>
      <c r="E279" s="6">
        <v>4</v>
      </c>
      <c r="F279" s="6" t="str">
        <f t="shared" si="16"/>
        <v>Laura Callahan</v>
      </c>
      <c r="G279" s="6">
        <v>10571</v>
      </c>
      <c r="H279" s="9">
        <v>41010</v>
      </c>
      <c r="I279" s="9">
        <v>41052</v>
      </c>
      <c r="J279" s="9">
        <v>41037</v>
      </c>
      <c r="K279" s="7">
        <v>5</v>
      </c>
      <c r="L279" s="9" t="str">
        <f t="shared" si="17"/>
        <v>Pâtes et céréales</v>
      </c>
      <c r="M279" s="6">
        <v>42</v>
      </c>
      <c r="N279" s="6" t="str">
        <f t="shared" si="18"/>
        <v>Singaporean Hokkien Fried Mee</v>
      </c>
      <c r="O279" s="13">
        <v>76</v>
      </c>
      <c r="P279" s="6">
        <v>5</v>
      </c>
      <c r="Q279" s="13">
        <f t="shared" si="19"/>
        <v>380</v>
      </c>
      <c r="R279" s="14">
        <v>0.09</v>
      </c>
      <c r="S279" s="13">
        <v>318.5</v>
      </c>
      <c r="T279" s="13">
        <v>4.1405000000000003</v>
      </c>
      <c r="U279" s="13"/>
      <c r="V279" s="9"/>
      <c r="W279" s="9"/>
    </row>
    <row r="280" spans="1:23" x14ac:dyDescent="0.25">
      <c r="A280" s="6" t="s">
        <v>205</v>
      </c>
      <c r="B280" s="6" t="s">
        <v>206</v>
      </c>
      <c r="C280" s="6" t="s">
        <v>207</v>
      </c>
      <c r="D280" s="6" t="s">
        <v>208</v>
      </c>
      <c r="E280" s="6">
        <v>3</v>
      </c>
      <c r="F280" s="6" t="str">
        <f t="shared" si="16"/>
        <v>Janet Leverling</v>
      </c>
      <c r="G280" s="6">
        <v>10572</v>
      </c>
      <c r="H280" s="9">
        <v>41011</v>
      </c>
      <c r="I280" s="9">
        <v>41039</v>
      </c>
      <c r="J280" s="9">
        <v>41028</v>
      </c>
      <c r="K280" s="7">
        <v>3</v>
      </c>
      <c r="L280" s="9" t="str">
        <f t="shared" si="17"/>
        <v>Desserts</v>
      </c>
      <c r="M280" s="6">
        <v>16</v>
      </c>
      <c r="N280" s="6" t="str">
        <f t="shared" si="18"/>
        <v>Pavlova</v>
      </c>
      <c r="O280" s="13">
        <v>76</v>
      </c>
      <c r="P280" s="6">
        <v>5</v>
      </c>
      <c r="Q280" s="13">
        <f t="shared" si="19"/>
        <v>380</v>
      </c>
      <c r="R280" s="14">
        <v>-0.02</v>
      </c>
      <c r="S280" s="13">
        <v>444.97500000000002</v>
      </c>
      <c r="T280" s="13">
        <v>15.129150000000001</v>
      </c>
      <c r="U280" s="13"/>
      <c r="V280" s="9"/>
      <c r="W280" s="9"/>
    </row>
    <row r="281" spans="1:23" x14ac:dyDescent="0.25">
      <c r="A281" s="6" t="s">
        <v>205</v>
      </c>
      <c r="B281" s="6" t="s">
        <v>206</v>
      </c>
      <c r="C281" s="6" t="s">
        <v>207</v>
      </c>
      <c r="D281" s="6" t="s">
        <v>208</v>
      </c>
      <c r="E281" s="6">
        <v>3</v>
      </c>
      <c r="F281" s="6" t="str">
        <f t="shared" si="16"/>
        <v>Janet Leverling</v>
      </c>
      <c r="G281" s="6">
        <v>10572</v>
      </c>
      <c r="H281" s="9">
        <v>41011</v>
      </c>
      <c r="I281" s="9">
        <v>41039</v>
      </c>
      <c r="J281" s="9">
        <v>41028</v>
      </c>
      <c r="K281" s="7">
        <v>4</v>
      </c>
      <c r="L281" s="9" t="str">
        <f t="shared" si="17"/>
        <v>Produits laitiers</v>
      </c>
      <c r="M281" s="6">
        <v>32</v>
      </c>
      <c r="N281" s="6" t="str">
        <f t="shared" si="18"/>
        <v>Mascarpone Fabioli</v>
      </c>
      <c r="O281" s="13">
        <v>76</v>
      </c>
      <c r="P281" s="6">
        <v>42</v>
      </c>
      <c r="Q281" s="13">
        <f t="shared" si="19"/>
        <v>3192</v>
      </c>
      <c r="R281" s="14">
        <v>0.15</v>
      </c>
      <c r="S281" s="13">
        <v>5712</v>
      </c>
      <c r="T281" s="13">
        <v>165.648</v>
      </c>
      <c r="U281" s="13"/>
      <c r="V281" s="9"/>
      <c r="W281" s="9"/>
    </row>
    <row r="282" spans="1:23" x14ac:dyDescent="0.25">
      <c r="A282" s="6" t="s">
        <v>205</v>
      </c>
      <c r="B282" s="6" t="s">
        <v>206</v>
      </c>
      <c r="C282" s="6" t="s">
        <v>207</v>
      </c>
      <c r="D282" s="6" t="s">
        <v>208</v>
      </c>
      <c r="E282" s="6">
        <v>3</v>
      </c>
      <c r="F282" s="6" t="str">
        <f t="shared" si="16"/>
        <v>Janet Leverling</v>
      </c>
      <c r="G282" s="6">
        <v>10572</v>
      </c>
      <c r="H282" s="9">
        <v>41011</v>
      </c>
      <c r="I282" s="9">
        <v>41039</v>
      </c>
      <c r="J282" s="9">
        <v>41028</v>
      </c>
      <c r="K282" s="7">
        <v>8</v>
      </c>
      <c r="L282" s="9" t="str">
        <f t="shared" si="17"/>
        <v>Poissons et fruits de mer</v>
      </c>
      <c r="M282" s="6">
        <v>40</v>
      </c>
      <c r="N282" s="6" t="str">
        <f t="shared" si="18"/>
        <v>Boston Crab Meat</v>
      </c>
      <c r="O282" s="13">
        <v>76</v>
      </c>
      <c r="P282" s="6">
        <v>11</v>
      </c>
      <c r="Q282" s="13">
        <f t="shared" si="19"/>
        <v>836</v>
      </c>
      <c r="R282" s="14">
        <v>0.13</v>
      </c>
      <c r="S282" s="13">
        <v>880.43999999999994</v>
      </c>
      <c r="T282" s="13">
        <v>30.815399999999997</v>
      </c>
      <c r="U282" s="13"/>
      <c r="V282" s="9"/>
      <c r="W282" s="9"/>
    </row>
    <row r="283" spans="1:23" x14ac:dyDescent="0.25">
      <c r="A283" s="6" t="s">
        <v>205</v>
      </c>
      <c r="B283" s="6" t="s">
        <v>206</v>
      </c>
      <c r="C283" s="6" t="s">
        <v>207</v>
      </c>
      <c r="D283" s="6" t="s">
        <v>208</v>
      </c>
      <c r="E283" s="6">
        <v>3</v>
      </c>
      <c r="F283" s="6" t="str">
        <f t="shared" si="16"/>
        <v>Janet Leverling</v>
      </c>
      <c r="G283" s="6">
        <v>10572</v>
      </c>
      <c r="H283" s="9">
        <v>41011</v>
      </c>
      <c r="I283" s="9">
        <v>41039</v>
      </c>
      <c r="J283" s="9">
        <v>41028</v>
      </c>
      <c r="K283" s="7">
        <v>1</v>
      </c>
      <c r="L283" s="9" t="str">
        <f t="shared" si="17"/>
        <v>Boissons</v>
      </c>
      <c r="M283" s="6">
        <v>75</v>
      </c>
      <c r="N283" s="6" t="str">
        <f t="shared" si="18"/>
        <v>Rhönbräu Klosterbier</v>
      </c>
      <c r="O283" s="13">
        <v>76</v>
      </c>
      <c r="P283" s="6">
        <v>50</v>
      </c>
      <c r="Q283" s="13">
        <f t="shared" si="19"/>
        <v>3800</v>
      </c>
      <c r="R283" s="14">
        <v>0.12</v>
      </c>
      <c r="S283" s="13">
        <v>1705</v>
      </c>
      <c r="T283" s="13">
        <v>32.395000000000003</v>
      </c>
      <c r="U283" s="13"/>
      <c r="V283" s="9"/>
      <c r="W283" s="9"/>
    </row>
    <row r="284" spans="1:23" x14ac:dyDescent="0.25">
      <c r="A284" s="6" t="s">
        <v>175</v>
      </c>
      <c r="B284" s="6" t="s">
        <v>176</v>
      </c>
      <c r="C284" s="6" t="s">
        <v>97</v>
      </c>
      <c r="D284" s="6" t="s">
        <v>98</v>
      </c>
      <c r="E284" s="6">
        <v>8</v>
      </c>
      <c r="F284" s="6" t="str">
        <f t="shared" si="16"/>
        <v>Hicham Esmal</v>
      </c>
      <c r="G284" s="6">
        <v>10573</v>
      </c>
      <c r="H284" s="9">
        <v>41012</v>
      </c>
      <c r="I284" s="9">
        <v>41040</v>
      </c>
      <c r="J284" s="9">
        <v>41023</v>
      </c>
      <c r="K284" s="7">
        <v>6</v>
      </c>
      <c r="L284" s="9" t="str">
        <f t="shared" si="17"/>
        <v>Viandes</v>
      </c>
      <c r="M284" s="6">
        <v>17</v>
      </c>
      <c r="N284" s="6" t="str">
        <f t="shared" si="18"/>
        <v>Alice Mutton</v>
      </c>
      <c r="O284" s="13">
        <v>76</v>
      </c>
      <c r="P284" s="6">
        <v>9</v>
      </c>
      <c r="Q284" s="13">
        <f t="shared" si="19"/>
        <v>684</v>
      </c>
      <c r="R284" s="14">
        <v>0.08</v>
      </c>
      <c r="S284" s="13">
        <v>1614.6000000000001</v>
      </c>
      <c r="T284" s="13">
        <v>51.667200000000001</v>
      </c>
      <c r="U284" s="13"/>
      <c r="V284" s="9"/>
      <c r="W284" s="9"/>
    </row>
    <row r="285" spans="1:23" x14ac:dyDescent="0.25">
      <c r="A285" s="6" t="s">
        <v>175</v>
      </c>
      <c r="B285" s="6" t="s">
        <v>176</v>
      </c>
      <c r="C285" s="6" t="s">
        <v>97</v>
      </c>
      <c r="D285" s="6" t="s">
        <v>98</v>
      </c>
      <c r="E285" s="6">
        <v>8</v>
      </c>
      <c r="F285" s="6" t="str">
        <f t="shared" si="16"/>
        <v>Hicham Esmal</v>
      </c>
      <c r="G285" s="6">
        <v>10573</v>
      </c>
      <c r="H285" s="9">
        <v>41012</v>
      </c>
      <c r="I285" s="9">
        <v>41040</v>
      </c>
      <c r="J285" s="9">
        <v>41023</v>
      </c>
      <c r="K285" s="7">
        <v>1</v>
      </c>
      <c r="L285" s="9" t="str">
        <f t="shared" si="17"/>
        <v>Boissons</v>
      </c>
      <c r="M285" s="6">
        <v>34</v>
      </c>
      <c r="N285" s="6" t="str">
        <f t="shared" si="18"/>
        <v>Sasquatch Ale</v>
      </c>
      <c r="O285" s="13">
        <v>76</v>
      </c>
      <c r="P285" s="6">
        <v>2</v>
      </c>
      <c r="Q285" s="13">
        <f t="shared" si="19"/>
        <v>152</v>
      </c>
      <c r="R285" s="14">
        <v>7.0000000000000007E-2</v>
      </c>
      <c r="S285" s="13">
        <v>130.19999999999999</v>
      </c>
      <c r="T285" s="13">
        <v>0.78119999999999989</v>
      </c>
      <c r="U285" s="13"/>
      <c r="V285" s="9"/>
      <c r="W285" s="9"/>
    </row>
    <row r="286" spans="1:23" x14ac:dyDescent="0.25">
      <c r="A286" s="6" t="s">
        <v>175</v>
      </c>
      <c r="B286" s="6" t="s">
        <v>176</v>
      </c>
      <c r="C286" s="6" t="s">
        <v>97</v>
      </c>
      <c r="D286" s="6" t="s">
        <v>98</v>
      </c>
      <c r="E286" s="6">
        <v>8</v>
      </c>
      <c r="F286" s="6" t="str">
        <f t="shared" si="16"/>
        <v>Hicham Esmal</v>
      </c>
      <c r="G286" s="6">
        <v>10573</v>
      </c>
      <c r="H286" s="9">
        <v>41012</v>
      </c>
      <c r="I286" s="9">
        <v>41040</v>
      </c>
      <c r="J286" s="9">
        <v>41023</v>
      </c>
      <c r="K286" s="7">
        <v>6</v>
      </c>
      <c r="L286" s="9" t="str">
        <f t="shared" si="17"/>
        <v>Viandes</v>
      </c>
      <c r="M286" s="6">
        <v>53</v>
      </c>
      <c r="N286" s="6" t="str">
        <f t="shared" si="18"/>
        <v>Perth Pasties</v>
      </c>
      <c r="O286" s="13">
        <v>76</v>
      </c>
      <c r="P286" s="6">
        <v>82</v>
      </c>
      <c r="Q286" s="13">
        <f t="shared" si="19"/>
        <v>6232</v>
      </c>
      <c r="R286" s="14">
        <v>0.11</v>
      </c>
      <c r="S286" s="13">
        <v>11968.72</v>
      </c>
      <c r="T286" s="13">
        <v>155.59335999999999</v>
      </c>
      <c r="U286" s="13"/>
      <c r="V286" s="9"/>
      <c r="W286" s="9"/>
    </row>
    <row r="287" spans="1:23" x14ac:dyDescent="0.25">
      <c r="A287" s="6" t="s">
        <v>255</v>
      </c>
      <c r="B287" s="6" t="s">
        <v>256</v>
      </c>
      <c r="C287" s="6" t="s">
        <v>257</v>
      </c>
      <c r="D287" s="6" t="s">
        <v>81</v>
      </c>
      <c r="E287" s="6">
        <v>5</v>
      </c>
      <c r="F287" s="6" t="str">
        <f t="shared" si="16"/>
        <v>Mohamed Ben Arfa</v>
      </c>
      <c r="G287" s="6">
        <v>10574</v>
      </c>
      <c r="H287" s="9">
        <v>41012</v>
      </c>
      <c r="I287" s="9">
        <v>41040</v>
      </c>
      <c r="J287" s="9">
        <v>41033</v>
      </c>
      <c r="K287" s="7">
        <v>4</v>
      </c>
      <c r="L287" s="9" t="str">
        <f t="shared" si="17"/>
        <v>Produits laitiers</v>
      </c>
      <c r="M287" s="6">
        <v>33</v>
      </c>
      <c r="N287" s="6" t="str">
        <f t="shared" si="18"/>
        <v>Geitost</v>
      </c>
      <c r="O287" s="13">
        <v>76</v>
      </c>
      <c r="P287" s="6">
        <v>38</v>
      </c>
      <c r="Q287" s="13">
        <f t="shared" si="19"/>
        <v>2888</v>
      </c>
      <c r="R287" s="14">
        <v>0.08</v>
      </c>
      <c r="S287" s="13">
        <v>437</v>
      </c>
      <c r="T287" s="13">
        <v>1.3109999999999999</v>
      </c>
      <c r="U287" s="13"/>
      <c r="V287" s="9"/>
      <c r="W287" s="9"/>
    </row>
    <row r="288" spans="1:23" x14ac:dyDescent="0.25">
      <c r="A288" s="6" t="s">
        <v>255</v>
      </c>
      <c r="B288" s="6" t="s">
        <v>256</v>
      </c>
      <c r="C288" s="6" t="s">
        <v>257</v>
      </c>
      <c r="D288" s="6" t="s">
        <v>81</v>
      </c>
      <c r="E288" s="6">
        <v>5</v>
      </c>
      <c r="F288" s="6" t="str">
        <f t="shared" si="16"/>
        <v>Mohamed Ben Arfa</v>
      </c>
      <c r="G288" s="6">
        <v>10574</v>
      </c>
      <c r="H288" s="9">
        <v>41012</v>
      </c>
      <c r="I288" s="9">
        <v>41040</v>
      </c>
      <c r="J288" s="9">
        <v>41033</v>
      </c>
      <c r="K288" s="7">
        <v>8</v>
      </c>
      <c r="L288" s="9" t="str">
        <f t="shared" si="17"/>
        <v>Poissons et fruits de mer</v>
      </c>
      <c r="M288" s="6">
        <v>40</v>
      </c>
      <c r="N288" s="6" t="str">
        <f t="shared" si="18"/>
        <v>Boston Crab Meat</v>
      </c>
      <c r="O288" s="13">
        <v>76</v>
      </c>
      <c r="P288" s="6">
        <v>38</v>
      </c>
      <c r="Q288" s="13">
        <f t="shared" si="19"/>
        <v>2888</v>
      </c>
      <c r="R288" s="14">
        <v>0.16</v>
      </c>
      <c r="S288" s="13">
        <v>2936.64</v>
      </c>
      <c r="T288" s="13">
        <v>38.176319999999997</v>
      </c>
      <c r="U288" s="13"/>
      <c r="V288" s="9"/>
      <c r="W288" s="9"/>
    </row>
    <row r="289" spans="1:23" x14ac:dyDescent="0.25">
      <c r="A289" s="6" t="s">
        <v>255</v>
      </c>
      <c r="B289" s="6" t="s">
        <v>256</v>
      </c>
      <c r="C289" s="6" t="s">
        <v>257</v>
      </c>
      <c r="D289" s="6" t="s">
        <v>81</v>
      </c>
      <c r="E289" s="6">
        <v>5</v>
      </c>
      <c r="F289" s="6" t="str">
        <f t="shared" si="16"/>
        <v>Mohamed Ben Arfa</v>
      </c>
      <c r="G289" s="6">
        <v>10574</v>
      </c>
      <c r="H289" s="9">
        <v>41012</v>
      </c>
      <c r="I289" s="9">
        <v>41040</v>
      </c>
      <c r="J289" s="9">
        <v>41033</v>
      </c>
      <c r="K289" s="7">
        <v>3</v>
      </c>
      <c r="L289" s="9" t="str">
        <f t="shared" si="17"/>
        <v>Desserts</v>
      </c>
      <c r="M289" s="6">
        <v>62</v>
      </c>
      <c r="N289" s="6" t="str">
        <f t="shared" si="18"/>
        <v>Tarte au sucre</v>
      </c>
      <c r="O289" s="13">
        <v>76</v>
      </c>
      <c r="P289" s="6">
        <v>90</v>
      </c>
      <c r="Q289" s="13">
        <f t="shared" si="19"/>
        <v>6840</v>
      </c>
      <c r="R289" s="14">
        <v>0.14000000000000001</v>
      </c>
      <c r="S289" s="13">
        <v>19079.099999999999</v>
      </c>
      <c r="T289" s="13">
        <v>133.55369999999999</v>
      </c>
      <c r="U289" s="13"/>
      <c r="V289" s="9"/>
      <c r="W289" s="9"/>
    </row>
    <row r="290" spans="1:23" x14ac:dyDescent="0.25">
      <c r="A290" s="6" t="s">
        <v>255</v>
      </c>
      <c r="B290" s="6" t="s">
        <v>256</v>
      </c>
      <c r="C290" s="6" t="s">
        <v>257</v>
      </c>
      <c r="D290" s="6" t="s">
        <v>81</v>
      </c>
      <c r="E290" s="6">
        <v>5</v>
      </c>
      <c r="F290" s="6" t="str">
        <f t="shared" si="16"/>
        <v>Mohamed Ben Arfa</v>
      </c>
      <c r="G290" s="6">
        <v>10574</v>
      </c>
      <c r="H290" s="9">
        <v>41012</v>
      </c>
      <c r="I290" s="9">
        <v>41040</v>
      </c>
      <c r="J290" s="9">
        <v>41033</v>
      </c>
      <c r="K290" s="7">
        <v>5</v>
      </c>
      <c r="L290" s="9" t="str">
        <f t="shared" si="17"/>
        <v>Pâtes et céréales</v>
      </c>
      <c r="M290" s="6">
        <v>64</v>
      </c>
      <c r="N290" s="6" t="str">
        <f t="shared" si="18"/>
        <v>Wimmers gute Semmelknödel</v>
      </c>
      <c r="O290" s="13">
        <v>76</v>
      </c>
      <c r="P290" s="6">
        <v>33</v>
      </c>
      <c r="Q290" s="13">
        <f t="shared" si="19"/>
        <v>2508</v>
      </c>
      <c r="R290" s="14">
        <v>0.09</v>
      </c>
      <c r="S290" s="13">
        <v>4992.4875000000002</v>
      </c>
      <c r="T290" s="13">
        <v>144.7821375</v>
      </c>
      <c r="U290" s="13"/>
      <c r="V290" s="9"/>
      <c r="W290" s="9"/>
    </row>
    <row r="291" spans="1:23" x14ac:dyDescent="0.25">
      <c r="A291" s="6" t="s">
        <v>258</v>
      </c>
      <c r="B291" s="6" t="s">
        <v>259</v>
      </c>
      <c r="C291" s="6" t="s">
        <v>260</v>
      </c>
      <c r="D291" s="6" t="s">
        <v>136</v>
      </c>
      <c r="E291" s="6">
        <v>9</v>
      </c>
      <c r="F291" s="6" t="str">
        <f t="shared" si="16"/>
        <v>Steven Buchanan</v>
      </c>
      <c r="G291" s="6">
        <v>10575</v>
      </c>
      <c r="H291" s="9">
        <v>41013</v>
      </c>
      <c r="I291" s="9">
        <v>41027</v>
      </c>
      <c r="J291" s="9">
        <v>41033</v>
      </c>
      <c r="K291" s="7">
        <v>4</v>
      </c>
      <c r="L291" s="9" t="str">
        <f t="shared" si="17"/>
        <v>Produits laitiers</v>
      </c>
      <c r="M291" s="6">
        <v>59</v>
      </c>
      <c r="N291" s="6" t="str">
        <f t="shared" si="18"/>
        <v>Raclette Courdavault</v>
      </c>
      <c r="O291" s="13">
        <v>76</v>
      </c>
      <c r="P291" s="6">
        <v>1</v>
      </c>
      <c r="Q291" s="13">
        <f t="shared" si="19"/>
        <v>76</v>
      </c>
      <c r="R291" s="14">
        <v>0.2</v>
      </c>
      <c r="S291" s="13">
        <v>220</v>
      </c>
      <c r="T291" s="13">
        <v>4.84</v>
      </c>
      <c r="U291" s="13"/>
      <c r="V291" s="9"/>
      <c r="W291" s="9"/>
    </row>
    <row r="292" spans="1:23" x14ac:dyDescent="0.25">
      <c r="A292" s="6" t="s">
        <v>258</v>
      </c>
      <c r="B292" s="6" t="s">
        <v>259</v>
      </c>
      <c r="C292" s="6" t="s">
        <v>260</v>
      </c>
      <c r="D292" s="6" t="s">
        <v>136</v>
      </c>
      <c r="E292" s="6">
        <v>9</v>
      </c>
      <c r="F292" s="6" t="str">
        <f t="shared" si="16"/>
        <v>Steven Buchanan</v>
      </c>
      <c r="G292" s="6">
        <v>10575</v>
      </c>
      <c r="H292" s="9">
        <v>41013</v>
      </c>
      <c r="I292" s="9">
        <v>41027</v>
      </c>
      <c r="J292" s="9">
        <v>41033</v>
      </c>
      <c r="K292" s="7">
        <v>2</v>
      </c>
      <c r="L292" s="9" t="str">
        <f t="shared" si="17"/>
        <v>Condiments</v>
      </c>
      <c r="M292" s="6">
        <v>63</v>
      </c>
      <c r="N292" s="6" t="str">
        <f t="shared" si="18"/>
        <v>Vegie-spread</v>
      </c>
      <c r="O292" s="13">
        <v>76</v>
      </c>
      <c r="P292" s="6">
        <v>91</v>
      </c>
      <c r="Q292" s="13">
        <f t="shared" si="19"/>
        <v>6916</v>
      </c>
      <c r="R292" s="14">
        <v>0.13</v>
      </c>
      <c r="S292" s="13">
        <v>17377.814999999999</v>
      </c>
      <c r="T292" s="13">
        <v>503.95663499999995</v>
      </c>
      <c r="U292" s="13"/>
      <c r="V292" s="9"/>
      <c r="W292" s="9"/>
    </row>
    <row r="293" spans="1:23" x14ac:dyDescent="0.25">
      <c r="A293" s="6" t="s">
        <v>258</v>
      </c>
      <c r="B293" s="6" t="s">
        <v>259</v>
      </c>
      <c r="C293" s="6" t="s">
        <v>260</v>
      </c>
      <c r="D293" s="6" t="s">
        <v>136</v>
      </c>
      <c r="E293" s="6">
        <v>9</v>
      </c>
      <c r="F293" s="6" t="str">
        <f t="shared" si="16"/>
        <v>Steven Buchanan</v>
      </c>
      <c r="G293" s="6">
        <v>10575</v>
      </c>
      <c r="H293" s="9">
        <v>41013</v>
      </c>
      <c r="I293" s="9">
        <v>41027</v>
      </c>
      <c r="J293" s="9">
        <v>41033</v>
      </c>
      <c r="K293" s="7">
        <v>4</v>
      </c>
      <c r="L293" s="9" t="str">
        <f t="shared" si="17"/>
        <v>Produits laitiers</v>
      </c>
      <c r="M293" s="6">
        <v>72</v>
      </c>
      <c r="N293" s="6" t="str">
        <f t="shared" si="18"/>
        <v>Mozzarella di Giovanni</v>
      </c>
      <c r="O293" s="13">
        <v>76</v>
      </c>
      <c r="P293" s="6">
        <v>40</v>
      </c>
      <c r="Q293" s="13">
        <f t="shared" si="19"/>
        <v>3040</v>
      </c>
      <c r="R293" s="14">
        <v>-0.02</v>
      </c>
      <c r="S293" s="13">
        <v>7099.2</v>
      </c>
      <c r="T293" s="13">
        <v>113.5872</v>
      </c>
      <c r="U293" s="13"/>
      <c r="V293" s="9"/>
      <c r="W293" s="9"/>
    </row>
    <row r="294" spans="1:23" x14ac:dyDescent="0.25">
      <c r="A294" s="6" t="s">
        <v>258</v>
      </c>
      <c r="B294" s="6" t="s">
        <v>259</v>
      </c>
      <c r="C294" s="6" t="s">
        <v>260</v>
      </c>
      <c r="D294" s="6" t="s">
        <v>136</v>
      </c>
      <c r="E294" s="6">
        <v>9</v>
      </c>
      <c r="F294" s="6" t="str">
        <f t="shared" si="16"/>
        <v>Steven Buchanan</v>
      </c>
      <c r="G294" s="6">
        <v>10575</v>
      </c>
      <c r="H294" s="9">
        <v>41013</v>
      </c>
      <c r="I294" s="9">
        <v>41027</v>
      </c>
      <c r="J294" s="9">
        <v>41033</v>
      </c>
      <c r="K294" s="7">
        <v>1</v>
      </c>
      <c r="L294" s="9" t="str">
        <f t="shared" si="17"/>
        <v>Boissons</v>
      </c>
      <c r="M294" s="6">
        <v>76</v>
      </c>
      <c r="N294" s="6" t="str">
        <f t="shared" si="18"/>
        <v>Lakkalikööri</v>
      </c>
      <c r="O294" s="13">
        <v>76</v>
      </c>
      <c r="P294" s="6">
        <v>22</v>
      </c>
      <c r="Q294" s="13">
        <f t="shared" si="19"/>
        <v>1672</v>
      </c>
      <c r="R294" s="14">
        <v>0.17</v>
      </c>
      <c r="S294" s="13">
        <v>1643.3999999999999</v>
      </c>
      <c r="T294" s="13">
        <v>19.720800000000001</v>
      </c>
      <c r="U294" s="13"/>
      <c r="V294" s="9"/>
      <c r="W294" s="9"/>
    </row>
    <row r="295" spans="1:23" x14ac:dyDescent="0.25">
      <c r="A295" s="6" t="s">
        <v>194</v>
      </c>
      <c r="B295" s="6" t="s">
        <v>195</v>
      </c>
      <c r="C295" s="6" t="s">
        <v>97</v>
      </c>
      <c r="D295" s="6" t="s">
        <v>98</v>
      </c>
      <c r="E295" s="6">
        <v>3</v>
      </c>
      <c r="F295" s="6" t="str">
        <f t="shared" si="16"/>
        <v>Janet Leverling</v>
      </c>
      <c r="G295" s="6">
        <v>10576</v>
      </c>
      <c r="H295" s="9">
        <v>41016</v>
      </c>
      <c r="I295" s="9">
        <v>41030</v>
      </c>
      <c r="J295" s="9">
        <v>41033</v>
      </c>
      <c r="K295" s="7">
        <v>1</v>
      </c>
      <c r="L295" s="9" t="str">
        <f t="shared" si="17"/>
        <v>Boissons</v>
      </c>
      <c r="M295" s="6">
        <v>1</v>
      </c>
      <c r="N295" s="6" t="str">
        <f t="shared" si="18"/>
        <v>Chai</v>
      </c>
      <c r="O295" s="13">
        <v>76</v>
      </c>
      <c r="P295" s="6">
        <v>62</v>
      </c>
      <c r="Q295" s="13">
        <f t="shared" si="19"/>
        <v>4712</v>
      </c>
      <c r="R295" s="14">
        <v>0.2</v>
      </c>
      <c r="S295" s="13">
        <v>4464</v>
      </c>
      <c r="T295" s="13">
        <v>120.52800000000001</v>
      </c>
      <c r="U295" s="13"/>
      <c r="V295" s="9"/>
      <c r="W295" s="9"/>
    </row>
    <row r="296" spans="1:23" x14ac:dyDescent="0.25">
      <c r="A296" s="6" t="s">
        <v>194</v>
      </c>
      <c r="B296" s="6" t="s">
        <v>195</v>
      </c>
      <c r="C296" s="6" t="s">
        <v>97</v>
      </c>
      <c r="D296" s="6" t="s">
        <v>98</v>
      </c>
      <c r="E296" s="6">
        <v>3</v>
      </c>
      <c r="F296" s="6" t="str">
        <f t="shared" si="16"/>
        <v>Janet Leverling</v>
      </c>
      <c r="G296" s="6">
        <v>10576</v>
      </c>
      <c r="H296" s="9">
        <v>41016</v>
      </c>
      <c r="I296" s="9">
        <v>41030</v>
      </c>
      <c r="J296" s="9">
        <v>41033</v>
      </c>
      <c r="K296" s="7">
        <v>4</v>
      </c>
      <c r="L296" s="9" t="str">
        <f t="shared" si="17"/>
        <v>Produits laitiers</v>
      </c>
      <c r="M296" s="6">
        <v>31</v>
      </c>
      <c r="N296" s="6" t="str">
        <f t="shared" si="18"/>
        <v>Gorgonzola Telino</v>
      </c>
      <c r="O296" s="13">
        <v>76</v>
      </c>
      <c r="P296" s="6">
        <v>59</v>
      </c>
      <c r="Q296" s="13">
        <f t="shared" si="19"/>
        <v>4484</v>
      </c>
      <c r="R296" s="14">
        <v>0.15</v>
      </c>
      <c r="S296" s="13">
        <v>3134.375</v>
      </c>
      <c r="T296" s="13">
        <v>37.612499999999997</v>
      </c>
      <c r="U296" s="13"/>
      <c r="V296" s="9"/>
      <c r="W296" s="9"/>
    </row>
    <row r="297" spans="1:23" x14ac:dyDescent="0.25">
      <c r="A297" s="6" t="s">
        <v>194</v>
      </c>
      <c r="B297" s="6" t="s">
        <v>195</v>
      </c>
      <c r="C297" s="6" t="s">
        <v>97</v>
      </c>
      <c r="D297" s="6" t="s">
        <v>98</v>
      </c>
      <c r="E297" s="6">
        <v>3</v>
      </c>
      <c r="F297" s="6" t="str">
        <f t="shared" si="16"/>
        <v>Janet Leverling</v>
      </c>
      <c r="G297" s="6">
        <v>10576</v>
      </c>
      <c r="H297" s="9">
        <v>41016</v>
      </c>
      <c r="I297" s="9">
        <v>41030</v>
      </c>
      <c r="J297" s="9">
        <v>41033</v>
      </c>
      <c r="K297" s="7">
        <v>2</v>
      </c>
      <c r="L297" s="9" t="str">
        <f t="shared" si="17"/>
        <v>Condiments</v>
      </c>
      <c r="M297" s="6">
        <v>44</v>
      </c>
      <c r="N297" s="6" t="str">
        <f t="shared" si="18"/>
        <v>Gula Malacca</v>
      </c>
      <c r="O297" s="13">
        <v>76</v>
      </c>
      <c r="P297" s="6">
        <v>24</v>
      </c>
      <c r="Q297" s="13">
        <f t="shared" si="19"/>
        <v>1824</v>
      </c>
      <c r="R297" s="14">
        <v>0.04</v>
      </c>
      <c r="S297" s="13">
        <v>2240.64</v>
      </c>
      <c r="T297" s="13">
        <v>4.4812799999999999</v>
      </c>
      <c r="U297" s="13"/>
      <c r="V297" s="9"/>
      <c r="W297" s="9"/>
    </row>
    <row r="298" spans="1:23" x14ac:dyDescent="0.25">
      <c r="A298" s="6" t="s">
        <v>255</v>
      </c>
      <c r="B298" s="6" t="s">
        <v>256</v>
      </c>
      <c r="C298" s="6" t="s">
        <v>257</v>
      </c>
      <c r="D298" s="6" t="s">
        <v>81</v>
      </c>
      <c r="E298" s="6">
        <v>2</v>
      </c>
      <c r="F298" s="6" t="str">
        <f t="shared" si="16"/>
        <v>Anne Dodsworth</v>
      </c>
      <c r="G298" s="6">
        <v>10577</v>
      </c>
      <c r="H298" s="9">
        <v>41016</v>
      </c>
      <c r="I298" s="9">
        <v>41058</v>
      </c>
      <c r="J298" s="9">
        <v>41033</v>
      </c>
      <c r="K298" s="7">
        <v>1</v>
      </c>
      <c r="L298" s="9" t="str">
        <f t="shared" si="17"/>
        <v>Boissons</v>
      </c>
      <c r="M298" s="6">
        <v>39</v>
      </c>
      <c r="N298" s="6" t="str">
        <f t="shared" si="18"/>
        <v>Chartreuse verte</v>
      </c>
      <c r="O298" s="13">
        <v>76</v>
      </c>
      <c r="P298" s="6">
        <v>73</v>
      </c>
      <c r="Q298" s="13">
        <f t="shared" si="19"/>
        <v>5548</v>
      </c>
      <c r="R298" s="14">
        <v>0.05</v>
      </c>
      <c r="S298" s="13">
        <v>6241.5</v>
      </c>
      <c r="T298" s="13">
        <v>87.381</v>
      </c>
      <c r="U298" s="13"/>
      <c r="V298" s="9"/>
      <c r="W298" s="9"/>
    </row>
    <row r="299" spans="1:23" x14ac:dyDescent="0.25">
      <c r="A299" s="6" t="s">
        <v>255</v>
      </c>
      <c r="B299" s="6" t="s">
        <v>256</v>
      </c>
      <c r="C299" s="6" t="s">
        <v>257</v>
      </c>
      <c r="D299" s="6" t="s">
        <v>81</v>
      </c>
      <c r="E299" s="6">
        <v>2</v>
      </c>
      <c r="F299" s="6" t="str">
        <f t="shared" si="16"/>
        <v>Anne Dodsworth</v>
      </c>
      <c r="G299" s="6">
        <v>10577</v>
      </c>
      <c r="H299" s="9">
        <v>41016</v>
      </c>
      <c r="I299" s="9">
        <v>41058</v>
      </c>
      <c r="J299" s="9">
        <v>41033</v>
      </c>
      <c r="K299" s="7">
        <v>1</v>
      </c>
      <c r="L299" s="9" t="str">
        <f t="shared" si="17"/>
        <v>Boissons</v>
      </c>
      <c r="M299" s="6">
        <v>75</v>
      </c>
      <c r="N299" s="6" t="str">
        <f t="shared" si="18"/>
        <v>Rhönbräu Klosterbier</v>
      </c>
      <c r="O299" s="13">
        <v>76</v>
      </c>
      <c r="P299" s="6">
        <v>34</v>
      </c>
      <c r="Q299" s="13">
        <f t="shared" si="19"/>
        <v>2584</v>
      </c>
      <c r="R299" s="14">
        <v>-0.03</v>
      </c>
      <c r="S299" s="13">
        <v>1357.0250000000001</v>
      </c>
      <c r="T299" s="13">
        <v>31.211575</v>
      </c>
      <c r="U299" s="13"/>
      <c r="V299" s="9"/>
      <c r="W299" s="9"/>
    </row>
    <row r="300" spans="1:23" x14ac:dyDescent="0.25">
      <c r="A300" s="6" t="s">
        <v>255</v>
      </c>
      <c r="B300" s="6" t="s">
        <v>256</v>
      </c>
      <c r="C300" s="6" t="s">
        <v>257</v>
      </c>
      <c r="D300" s="6" t="s">
        <v>81</v>
      </c>
      <c r="E300" s="6">
        <v>2</v>
      </c>
      <c r="F300" s="6" t="str">
        <f t="shared" si="16"/>
        <v>Anne Dodsworth</v>
      </c>
      <c r="G300" s="6">
        <v>10577</v>
      </c>
      <c r="H300" s="9">
        <v>41016</v>
      </c>
      <c r="I300" s="9">
        <v>41058</v>
      </c>
      <c r="J300" s="9">
        <v>41033</v>
      </c>
      <c r="K300" s="7">
        <v>2</v>
      </c>
      <c r="L300" s="9" t="str">
        <f t="shared" si="17"/>
        <v>Condiments</v>
      </c>
      <c r="M300" s="6">
        <v>77</v>
      </c>
      <c r="N300" s="6" t="str">
        <f t="shared" si="18"/>
        <v>Original Frankfurter grüne Soße</v>
      </c>
      <c r="O300" s="13">
        <v>76</v>
      </c>
      <c r="P300" s="6">
        <v>2</v>
      </c>
      <c r="Q300" s="13">
        <f t="shared" si="19"/>
        <v>152</v>
      </c>
      <c r="R300" s="14">
        <v>-0.02</v>
      </c>
      <c r="S300" s="13">
        <v>132.6</v>
      </c>
      <c r="T300" s="13">
        <v>4.1105999999999998</v>
      </c>
      <c r="U300" s="13"/>
      <c r="V300" s="9"/>
      <c r="W300" s="9"/>
    </row>
    <row r="301" spans="1:23" x14ac:dyDescent="0.25">
      <c r="A301" s="6" t="s">
        <v>86</v>
      </c>
      <c r="B301" s="6" t="s">
        <v>87</v>
      </c>
      <c r="C301" s="6" t="s">
        <v>88</v>
      </c>
      <c r="D301" s="6" t="s">
        <v>89</v>
      </c>
      <c r="E301" s="6">
        <v>5</v>
      </c>
      <c r="F301" s="6" t="str">
        <f t="shared" si="16"/>
        <v>Mohamed Ben Arfa</v>
      </c>
      <c r="G301" s="6">
        <v>10578</v>
      </c>
      <c r="H301" s="9">
        <v>41017</v>
      </c>
      <c r="I301" s="9">
        <v>41045</v>
      </c>
      <c r="J301" s="9">
        <v>41058</v>
      </c>
      <c r="K301" s="7">
        <v>1</v>
      </c>
      <c r="L301" s="9" t="str">
        <f t="shared" si="17"/>
        <v>Boissons</v>
      </c>
      <c r="M301" s="6">
        <v>35</v>
      </c>
      <c r="N301" s="6" t="str">
        <f t="shared" si="18"/>
        <v>Steeleye Stout</v>
      </c>
      <c r="O301" s="13">
        <v>76</v>
      </c>
      <c r="P301" s="6">
        <v>33</v>
      </c>
      <c r="Q301" s="13">
        <f t="shared" si="19"/>
        <v>2508</v>
      </c>
      <c r="R301" s="14">
        <v>0.04</v>
      </c>
      <c r="S301" s="13">
        <v>2851.2</v>
      </c>
      <c r="T301" s="13">
        <v>57.024000000000001</v>
      </c>
      <c r="U301" s="13"/>
      <c r="V301" s="9"/>
      <c r="W301" s="9"/>
    </row>
    <row r="302" spans="1:23" x14ac:dyDescent="0.25">
      <c r="A302" s="6" t="s">
        <v>86</v>
      </c>
      <c r="B302" s="6" t="s">
        <v>87</v>
      </c>
      <c r="C302" s="6" t="s">
        <v>88</v>
      </c>
      <c r="D302" s="6" t="s">
        <v>89</v>
      </c>
      <c r="E302" s="6">
        <v>5</v>
      </c>
      <c r="F302" s="6" t="str">
        <f t="shared" si="16"/>
        <v>Mohamed Ben Arfa</v>
      </c>
      <c r="G302" s="6">
        <v>10578</v>
      </c>
      <c r="H302" s="9">
        <v>41017</v>
      </c>
      <c r="I302" s="9">
        <v>41045</v>
      </c>
      <c r="J302" s="9">
        <v>41058</v>
      </c>
      <c r="K302" s="7">
        <v>5</v>
      </c>
      <c r="L302" s="9" t="str">
        <f t="shared" si="17"/>
        <v>Pâtes et céréales</v>
      </c>
      <c r="M302" s="6">
        <v>57</v>
      </c>
      <c r="N302" s="6" t="str">
        <f t="shared" si="18"/>
        <v>Ravioli Angelo</v>
      </c>
      <c r="O302" s="13">
        <v>76</v>
      </c>
      <c r="P302" s="6">
        <v>82</v>
      </c>
      <c r="Q302" s="13">
        <f t="shared" si="19"/>
        <v>6232</v>
      </c>
      <c r="R302" s="14">
        <v>0.15</v>
      </c>
      <c r="S302" s="13">
        <v>6795.75</v>
      </c>
      <c r="T302" s="13">
        <v>203.8725</v>
      </c>
      <c r="U302" s="13"/>
      <c r="V302" s="9"/>
      <c r="W302" s="9"/>
    </row>
    <row r="303" spans="1:23" x14ac:dyDescent="0.25">
      <c r="A303" s="6" t="s">
        <v>261</v>
      </c>
      <c r="B303" s="6" t="s">
        <v>262</v>
      </c>
      <c r="C303" s="6" t="s">
        <v>263</v>
      </c>
      <c r="D303" s="6" t="s">
        <v>81</v>
      </c>
      <c r="E303" s="6">
        <v>7</v>
      </c>
      <c r="F303" s="6" t="str">
        <f t="shared" si="16"/>
        <v>Jaime Dos Santos</v>
      </c>
      <c r="G303" s="6">
        <v>10579</v>
      </c>
      <c r="H303" s="9">
        <v>41018</v>
      </c>
      <c r="I303" s="9">
        <v>41046</v>
      </c>
      <c r="J303" s="9">
        <v>41037</v>
      </c>
      <c r="K303" s="7">
        <v>2</v>
      </c>
      <c r="L303" s="9" t="str">
        <f t="shared" si="17"/>
        <v>Condiments</v>
      </c>
      <c r="M303" s="6">
        <v>15</v>
      </c>
      <c r="N303" s="6" t="str">
        <f t="shared" si="18"/>
        <v>Genen Shouyu</v>
      </c>
      <c r="O303" s="13">
        <v>76</v>
      </c>
      <c r="P303" s="6">
        <v>87</v>
      </c>
      <c r="Q303" s="13">
        <f t="shared" si="19"/>
        <v>6612</v>
      </c>
      <c r="R303" s="14">
        <v>0.04</v>
      </c>
      <c r="S303" s="13">
        <v>6472.8</v>
      </c>
      <c r="T303" s="13">
        <v>148.87439999999998</v>
      </c>
      <c r="U303" s="13"/>
      <c r="V303" s="9"/>
      <c r="W303" s="9"/>
    </row>
    <row r="304" spans="1:23" x14ac:dyDescent="0.25">
      <c r="A304" s="6" t="s">
        <v>261</v>
      </c>
      <c r="B304" s="6" t="s">
        <v>262</v>
      </c>
      <c r="C304" s="6" t="s">
        <v>263</v>
      </c>
      <c r="D304" s="6" t="s">
        <v>81</v>
      </c>
      <c r="E304" s="6">
        <v>7</v>
      </c>
      <c r="F304" s="6" t="str">
        <f t="shared" si="16"/>
        <v>Jaime Dos Santos</v>
      </c>
      <c r="G304" s="6">
        <v>10579</v>
      </c>
      <c r="H304" s="9">
        <v>41018</v>
      </c>
      <c r="I304" s="9">
        <v>41046</v>
      </c>
      <c r="J304" s="9">
        <v>41037</v>
      </c>
      <c r="K304" s="7">
        <v>1</v>
      </c>
      <c r="L304" s="9" t="str">
        <f t="shared" si="17"/>
        <v>Boissons</v>
      </c>
      <c r="M304" s="6">
        <v>75</v>
      </c>
      <c r="N304" s="6" t="str">
        <f t="shared" si="18"/>
        <v>Rhönbräu Klosterbier</v>
      </c>
      <c r="O304" s="13">
        <v>76</v>
      </c>
      <c r="P304" s="6">
        <v>89</v>
      </c>
      <c r="Q304" s="13">
        <f t="shared" si="19"/>
        <v>6764</v>
      </c>
      <c r="R304" s="14">
        <v>-0.03</v>
      </c>
      <c r="S304" s="13">
        <v>3552.2125000000001</v>
      </c>
      <c r="T304" s="13">
        <v>67.492037500000009</v>
      </c>
      <c r="U304" s="13"/>
      <c r="V304" s="9"/>
      <c r="W304" s="9"/>
    </row>
    <row r="305" spans="1:23" x14ac:dyDescent="0.25">
      <c r="A305" s="6" t="s">
        <v>177</v>
      </c>
      <c r="B305" s="6" t="s">
        <v>178</v>
      </c>
      <c r="C305" s="6" t="s">
        <v>159</v>
      </c>
      <c r="D305" s="6" t="s">
        <v>136</v>
      </c>
      <c r="E305" s="6">
        <v>5</v>
      </c>
      <c r="F305" s="6" t="str">
        <f t="shared" si="16"/>
        <v>Mohamed Ben Arfa</v>
      </c>
      <c r="G305" s="6">
        <v>10580</v>
      </c>
      <c r="H305" s="9">
        <v>41019</v>
      </c>
      <c r="I305" s="9">
        <v>41047</v>
      </c>
      <c r="J305" s="9">
        <v>41034</v>
      </c>
      <c r="K305" s="7">
        <v>7</v>
      </c>
      <c r="L305" s="9" t="str">
        <f t="shared" si="17"/>
        <v>Produits secs</v>
      </c>
      <c r="M305" s="6">
        <v>14</v>
      </c>
      <c r="N305" s="6" t="str">
        <f t="shared" si="18"/>
        <v>Tofu</v>
      </c>
      <c r="O305" s="13">
        <v>76</v>
      </c>
      <c r="P305" s="6">
        <v>59</v>
      </c>
      <c r="Q305" s="13">
        <f t="shared" si="19"/>
        <v>4484</v>
      </c>
      <c r="R305" s="14">
        <v>-0.01</v>
      </c>
      <c r="S305" s="13">
        <v>6927.3374999999996</v>
      </c>
      <c r="T305" s="13">
        <v>96.982724999999988</v>
      </c>
      <c r="U305" s="13"/>
      <c r="V305" s="9"/>
      <c r="W305" s="9"/>
    </row>
    <row r="306" spans="1:23" x14ac:dyDescent="0.25">
      <c r="A306" s="6" t="s">
        <v>177</v>
      </c>
      <c r="B306" s="6" t="s">
        <v>178</v>
      </c>
      <c r="C306" s="6" t="s">
        <v>159</v>
      </c>
      <c r="D306" s="6" t="s">
        <v>136</v>
      </c>
      <c r="E306" s="6">
        <v>5</v>
      </c>
      <c r="F306" s="6" t="str">
        <f t="shared" si="16"/>
        <v>Mohamed Ben Arfa</v>
      </c>
      <c r="G306" s="6">
        <v>10580</v>
      </c>
      <c r="H306" s="9">
        <v>41019</v>
      </c>
      <c r="I306" s="9">
        <v>41047</v>
      </c>
      <c r="J306" s="9">
        <v>41034</v>
      </c>
      <c r="K306" s="7">
        <v>8</v>
      </c>
      <c r="L306" s="9" t="str">
        <f t="shared" si="17"/>
        <v>Poissons et fruits de mer</v>
      </c>
      <c r="M306" s="6">
        <v>41</v>
      </c>
      <c r="N306" s="6" t="str">
        <f t="shared" si="18"/>
        <v>Jack's New England Clam Chowder</v>
      </c>
      <c r="O306" s="13">
        <v>76</v>
      </c>
      <c r="P306" s="6">
        <v>84</v>
      </c>
      <c r="Q306" s="13">
        <f t="shared" si="19"/>
        <v>6384</v>
      </c>
      <c r="R306" s="14">
        <v>0.09</v>
      </c>
      <c r="S306" s="13">
        <v>3688.23</v>
      </c>
      <c r="T306" s="13">
        <v>29.505839999999999</v>
      </c>
      <c r="U306" s="13"/>
      <c r="V306" s="9"/>
      <c r="W306" s="9"/>
    </row>
    <row r="307" spans="1:23" x14ac:dyDescent="0.25">
      <c r="A307" s="6" t="s">
        <v>177</v>
      </c>
      <c r="B307" s="6" t="s">
        <v>178</v>
      </c>
      <c r="C307" s="6" t="s">
        <v>159</v>
      </c>
      <c r="D307" s="6" t="s">
        <v>136</v>
      </c>
      <c r="E307" s="6">
        <v>5</v>
      </c>
      <c r="F307" s="6" t="str">
        <f t="shared" si="16"/>
        <v>Mohamed Ben Arfa</v>
      </c>
      <c r="G307" s="6">
        <v>10580</v>
      </c>
      <c r="H307" s="9">
        <v>41019</v>
      </c>
      <c r="I307" s="9">
        <v>41047</v>
      </c>
      <c r="J307" s="9">
        <v>41034</v>
      </c>
      <c r="K307" s="7">
        <v>2</v>
      </c>
      <c r="L307" s="9" t="str">
        <f t="shared" si="17"/>
        <v>Condiments</v>
      </c>
      <c r="M307" s="6">
        <v>65</v>
      </c>
      <c r="N307" s="6" t="str">
        <f t="shared" si="18"/>
        <v>Louisiana Fiery Hot Pepper Sauce</v>
      </c>
      <c r="O307" s="13">
        <v>76</v>
      </c>
      <c r="P307" s="6">
        <v>47</v>
      </c>
      <c r="Q307" s="13">
        <f t="shared" si="19"/>
        <v>3572</v>
      </c>
      <c r="R307" s="14">
        <v>0.2</v>
      </c>
      <c r="S307" s="13">
        <v>3957.4</v>
      </c>
      <c r="T307" s="13">
        <v>122.67940000000002</v>
      </c>
      <c r="U307" s="13"/>
      <c r="V307" s="9"/>
      <c r="W307" s="9"/>
    </row>
    <row r="308" spans="1:23" x14ac:dyDescent="0.25">
      <c r="A308" s="6" t="s">
        <v>182</v>
      </c>
      <c r="B308" s="6" t="s">
        <v>183</v>
      </c>
      <c r="C308" s="6" t="s">
        <v>132</v>
      </c>
      <c r="D308" s="6" t="s">
        <v>123</v>
      </c>
      <c r="E308" s="6">
        <v>3</v>
      </c>
      <c r="F308" s="6" t="str">
        <f t="shared" si="16"/>
        <v>Janet Leverling</v>
      </c>
      <c r="G308" s="6">
        <v>10581</v>
      </c>
      <c r="H308" s="9">
        <v>41019</v>
      </c>
      <c r="I308" s="9">
        <v>41047</v>
      </c>
      <c r="J308" s="9">
        <v>41035</v>
      </c>
      <c r="K308" s="7">
        <v>1</v>
      </c>
      <c r="L308" s="9" t="str">
        <f t="shared" si="17"/>
        <v>Boissons</v>
      </c>
      <c r="M308" s="6">
        <v>75</v>
      </c>
      <c r="N308" s="6" t="str">
        <f t="shared" si="18"/>
        <v>Rhönbräu Klosterbier</v>
      </c>
      <c r="O308" s="13">
        <v>76</v>
      </c>
      <c r="P308" s="6">
        <v>82</v>
      </c>
      <c r="Q308" s="13">
        <f t="shared" si="19"/>
        <v>6232</v>
      </c>
      <c r="R308" s="14">
        <v>0.2</v>
      </c>
      <c r="S308" s="13">
        <v>2542</v>
      </c>
      <c r="T308" s="13">
        <v>76.260000000000005</v>
      </c>
      <c r="U308" s="13"/>
      <c r="V308" s="9"/>
      <c r="W308" s="9"/>
    </row>
    <row r="309" spans="1:23" x14ac:dyDescent="0.25">
      <c r="A309" s="6" t="s">
        <v>163</v>
      </c>
      <c r="B309" s="6" t="s">
        <v>164</v>
      </c>
      <c r="C309" s="6" t="s">
        <v>165</v>
      </c>
      <c r="D309" s="6" t="s">
        <v>136</v>
      </c>
      <c r="E309" s="6">
        <v>3</v>
      </c>
      <c r="F309" s="6" t="str">
        <f t="shared" si="16"/>
        <v>Janet Leverling</v>
      </c>
      <c r="G309" s="6">
        <v>10582</v>
      </c>
      <c r="H309" s="9">
        <v>41020</v>
      </c>
      <c r="I309" s="9">
        <v>41048</v>
      </c>
      <c r="J309" s="9">
        <v>41047</v>
      </c>
      <c r="K309" s="7">
        <v>5</v>
      </c>
      <c r="L309" s="9" t="str">
        <f t="shared" si="17"/>
        <v>Pâtes et céréales</v>
      </c>
      <c r="M309" s="6">
        <v>57</v>
      </c>
      <c r="N309" s="6" t="str">
        <f t="shared" si="18"/>
        <v>Ravioli Angelo</v>
      </c>
      <c r="O309" s="13">
        <v>76</v>
      </c>
      <c r="P309" s="6">
        <v>44</v>
      </c>
      <c r="Q309" s="13">
        <f t="shared" si="19"/>
        <v>3344</v>
      </c>
      <c r="R309" s="14">
        <v>0.1</v>
      </c>
      <c r="S309" s="13">
        <v>3861</v>
      </c>
      <c r="T309" s="13">
        <v>92.664000000000001</v>
      </c>
      <c r="U309" s="13"/>
      <c r="V309" s="9"/>
      <c r="W309" s="9"/>
    </row>
    <row r="310" spans="1:23" x14ac:dyDescent="0.25">
      <c r="A310" s="6" t="s">
        <v>163</v>
      </c>
      <c r="B310" s="6" t="s">
        <v>164</v>
      </c>
      <c r="C310" s="6" t="s">
        <v>165</v>
      </c>
      <c r="D310" s="6" t="s">
        <v>136</v>
      </c>
      <c r="E310" s="6">
        <v>3</v>
      </c>
      <c r="F310" s="6" t="str">
        <f t="shared" si="16"/>
        <v>Janet Leverling</v>
      </c>
      <c r="G310" s="6">
        <v>10582</v>
      </c>
      <c r="H310" s="9">
        <v>41020</v>
      </c>
      <c r="I310" s="9">
        <v>41048</v>
      </c>
      <c r="J310" s="9">
        <v>41047</v>
      </c>
      <c r="K310" s="7">
        <v>1</v>
      </c>
      <c r="L310" s="9" t="str">
        <f t="shared" si="17"/>
        <v>Boissons</v>
      </c>
      <c r="M310" s="6">
        <v>76</v>
      </c>
      <c r="N310" s="6" t="str">
        <f t="shared" si="18"/>
        <v>Lakkalikööri</v>
      </c>
      <c r="O310" s="13">
        <v>76</v>
      </c>
      <c r="P310" s="6">
        <v>100</v>
      </c>
      <c r="Q310" s="13">
        <f t="shared" si="19"/>
        <v>7600</v>
      </c>
      <c r="R310" s="14">
        <v>0.14000000000000001</v>
      </c>
      <c r="S310" s="13">
        <v>7740</v>
      </c>
      <c r="T310" s="13">
        <v>193.5</v>
      </c>
      <c r="U310" s="13"/>
      <c r="V310" s="9"/>
      <c r="W310" s="9"/>
    </row>
    <row r="311" spans="1:23" x14ac:dyDescent="0.25">
      <c r="A311" s="6" t="s">
        <v>209</v>
      </c>
      <c r="B311" s="6" t="s">
        <v>210</v>
      </c>
      <c r="C311" s="6" t="s">
        <v>211</v>
      </c>
      <c r="D311" s="6" t="s">
        <v>212</v>
      </c>
      <c r="E311" s="6">
        <v>1</v>
      </c>
      <c r="F311" s="6" t="str">
        <f t="shared" si="16"/>
        <v>Francis Rivière</v>
      </c>
      <c r="G311" s="6">
        <v>10583</v>
      </c>
      <c r="H311" s="9">
        <v>41023</v>
      </c>
      <c r="I311" s="9">
        <v>41051</v>
      </c>
      <c r="J311" s="9">
        <v>41037</v>
      </c>
      <c r="K311" s="7">
        <v>6</v>
      </c>
      <c r="L311" s="9" t="str">
        <f t="shared" si="17"/>
        <v>Viandes</v>
      </c>
      <c r="M311" s="6">
        <v>29</v>
      </c>
      <c r="N311" s="6" t="str">
        <f t="shared" si="18"/>
        <v>Thüringer Rostbratwurst</v>
      </c>
      <c r="O311" s="13">
        <v>76</v>
      </c>
      <c r="P311" s="6">
        <v>79</v>
      </c>
      <c r="Q311" s="13">
        <f t="shared" si="19"/>
        <v>6004</v>
      </c>
      <c r="R311" s="14">
        <v>0.03</v>
      </c>
      <c r="S311" s="13">
        <v>47430.138500000001</v>
      </c>
      <c r="T311" s="13">
        <v>1422.9041549999999</v>
      </c>
      <c r="U311" s="13"/>
      <c r="V311" s="9"/>
      <c r="W311" s="9"/>
    </row>
    <row r="312" spans="1:23" x14ac:dyDescent="0.25">
      <c r="A312" s="6" t="s">
        <v>209</v>
      </c>
      <c r="B312" s="6" t="s">
        <v>210</v>
      </c>
      <c r="C312" s="6" t="s">
        <v>211</v>
      </c>
      <c r="D312" s="6" t="s">
        <v>212</v>
      </c>
      <c r="E312" s="6">
        <v>1</v>
      </c>
      <c r="F312" s="6" t="str">
        <f t="shared" si="16"/>
        <v>Francis Rivière</v>
      </c>
      <c r="G312" s="6">
        <v>10583</v>
      </c>
      <c r="H312" s="9">
        <v>41023</v>
      </c>
      <c r="I312" s="9">
        <v>41051</v>
      </c>
      <c r="J312" s="9">
        <v>41037</v>
      </c>
      <c r="K312" s="7">
        <v>4</v>
      </c>
      <c r="L312" s="9" t="str">
        <f t="shared" si="17"/>
        <v>Produits laitiers</v>
      </c>
      <c r="M312" s="6">
        <v>60</v>
      </c>
      <c r="N312" s="6" t="str">
        <f t="shared" si="18"/>
        <v>Camembert Pierrot</v>
      </c>
      <c r="O312" s="13">
        <v>76</v>
      </c>
      <c r="P312" s="6">
        <v>64</v>
      </c>
      <c r="Q312" s="13">
        <f t="shared" si="19"/>
        <v>4864</v>
      </c>
      <c r="R312" s="14">
        <v>-0.01</v>
      </c>
      <c r="S312" s="13">
        <v>10988.8</v>
      </c>
      <c r="T312" s="13">
        <v>164.83199999999999</v>
      </c>
      <c r="U312" s="13"/>
      <c r="V312" s="9"/>
      <c r="W312" s="9"/>
    </row>
    <row r="313" spans="1:23" x14ac:dyDescent="0.25">
      <c r="A313" s="6" t="s">
        <v>209</v>
      </c>
      <c r="B313" s="6" t="s">
        <v>210</v>
      </c>
      <c r="C313" s="6" t="s">
        <v>211</v>
      </c>
      <c r="D313" s="6" t="s">
        <v>212</v>
      </c>
      <c r="E313" s="6">
        <v>1</v>
      </c>
      <c r="F313" s="6" t="str">
        <f t="shared" si="16"/>
        <v>Francis Rivière</v>
      </c>
      <c r="G313" s="6">
        <v>10583</v>
      </c>
      <c r="H313" s="9">
        <v>41023</v>
      </c>
      <c r="I313" s="9">
        <v>41051</v>
      </c>
      <c r="J313" s="9">
        <v>41037</v>
      </c>
      <c r="K313" s="7">
        <v>4</v>
      </c>
      <c r="L313" s="9" t="str">
        <f t="shared" si="17"/>
        <v>Produits laitiers</v>
      </c>
      <c r="M313" s="6">
        <v>69</v>
      </c>
      <c r="N313" s="6" t="str">
        <f t="shared" si="18"/>
        <v>Gudbrandsdalsost</v>
      </c>
      <c r="O313" s="13">
        <v>76</v>
      </c>
      <c r="P313" s="6">
        <v>66</v>
      </c>
      <c r="Q313" s="13">
        <f t="shared" si="19"/>
        <v>5016</v>
      </c>
      <c r="R313" s="14">
        <v>-0.03</v>
      </c>
      <c r="S313" s="13">
        <v>12236.4</v>
      </c>
      <c r="T313" s="13">
        <v>232.49160000000001</v>
      </c>
      <c r="U313" s="13"/>
      <c r="V313" s="9"/>
      <c r="W313" s="9"/>
    </row>
    <row r="314" spans="1:23" x14ac:dyDescent="0.25">
      <c r="A314" s="6" t="s">
        <v>245</v>
      </c>
      <c r="B314" s="6" t="s">
        <v>246</v>
      </c>
      <c r="C314" s="6" t="s">
        <v>247</v>
      </c>
      <c r="D314" s="6" t="s">
        <v>85</v>
      </c>
      <c r="E314" s="6">
        <v>5</v>
      </c>
      <c r="F314" s="6" t="str">
        <f t="shared" si="16"/>
        <v>Mohamed Ben Arfa</v>
      </c>
      <c r="G314" s="6">
        <v>10584</v>
      </c>
      <c r="H314" s="9">
        <v>41023</v>
      </c>
      <c r="I314" s="9">
        <v>41051</v>
      </c>
      <c r="J314" s="9">
        <v>41037</v>
      </c>
      <c r="K314" s="7">
        <v>4</v>
      </c>
      <c r="L314" s="9" t="str">
        <f t="shared" si="17"/>
        <v>Produits laitiers</v>
      </c>
      <c r="M314" s="6">
        <v>31</v>
      </c>
      <c r="N314" s="6" t="str">
        <f t="shared" si="18"/>
        <v>Gorgonzola Telino</v>
      </c>
      <c r="O314" s="13">
        <v>76</v>
      </c>
      <c r="P314" s="6">
        <v>28</v>
      </c>
      <c r="Q314" s="13">
        <f t="shared" si="19"/>
        <v>2128</v>
      </c>
      <c r="R314" s="14">
        <v>0.05</v>
      </c>
      <c r="S314" s="13">
        <v>1662.5</v>
      </c>
      <c r="T314" s="13">
        <v>33.25</v>
      </c>
      <c r="U314" s="13"/>
      <c r="V314" s="9"/>
      <c r="W314" s="9"/>
    </row>
    <row r="315" spans="1:23" x14ac:dyDescent="0.25">
      <c r="A315" s="6" t="s">
        <v>264</v>
      </c>
      <c r="B315" s="6" t="s">
        <v>265</v>
      </c>
      <c r="C315" s="6" t="s">
        <v>266</v>
      </c>
      <c r="D315" s="6" t="s">
        <v>123</v>
      </c>
      <c r="E315" s="6">
        <v>8</v>
      </c>
      <c r="F315" s="6" t="str">
        <f t="shared" si="16"/>
        <v>Hicham Esmal</v>
      </c>
      <c r="G315" s="6">
        <v>10585</v>
      </c>
      <c r="H315" s="9">
        <v>41024</v>
      </c>
      <c r="I315" s="9">
        <v>41052</v>
      </c>
      <c r="J315" s="9">
        <v>41043</v>
      </c>
      <c r="K315" s="7">
        <v>3</v>
      </c>
      <c r="L315" s="9" t="str">
        <f t="shared" si="17"/>
        <v>Desserts</v>
      </c>
      <c r="M315" s="6">
        <v>47</v>
      </c>
      <c r="N315" s="6" t="str">
        <f t="shared" si="18"/>
        <v>Zaanse koeken</v>
      </c>
      <c r="O315" s="13">
        <v>76</v>
      </c>
      <c r="P315" s="6">
        <v>92</v>
      </c>
      <c r="Q315" s="13">
        <f t="shared" si="19"/>
        <v>6992</v>
      </c>
      <c r="R315" s="14">
        <v>0.14000000000000001</v>
      </c>
      <c r="S315" s="13">
        <v>3758.2</v>
      </c>
      <c r="T315" s="13">
        <v>63.889399999999995</v>
      </c>
      <c r="U315" s="13"/>
      <c r="V315" s="9"/>
      <c r="W315" s="9"/>
    </row>
    <row r="316" spans="1:23" x14ac:dyDescent="0.25">
      <c r="A316" s="6" t="s">
        <v>248</v>
      </c>
      <c r="B316" s="6" t="s">
        <v>249</v>
      </c>
      <c r="C316" s="6" t="s">
        <v>250</v>
      </c>
      <c r="D316" s="6" t="s">
        <v>251</v>
      </c>
      <c r="E316" s="6">
        <v>2</v>
      </c>
      <c r="F316" s="6" t="str">
        <f t="shared" si="16"/>
        <v>Anne Dodsworth</v>
      </c>
      <c r="G316" s="6">
        <v>10586</v>
      </c>
      <c r="H316" s="9">
        <v>41025</v>
      </c>
      <c r="I316" s="9">
        <v>41053</v>
      </c>
      <c r="J316" s="9">
        <v>41042</v>
      </c>
      <c r="K316" s="7">
        <v>5</v>
      </c>
      <c r="L316" s="9" t="str">
        <f t="shared" si="17"/>
        <v>Pâtes et céréales</v>
      </c>
      <c r="M316" s="6">
        <v>52</v>
      </c>
      <c r="N316" s="6" t="str">
        <f t="shared" si="18"/>
        <v>Filo Mix</v>
      </c>
      <c r="O316" s="13">
        <v>76</v>
      </c>
      <c r="P316" s="6">
        <v>28</v>
      </c>
      <c r="Q316" s="13">
        <f t="shared" si="19"/>
        <v>2128</v>
      </c>
      <c r="R316" s="14">
        <v>0.08</v>
      </c>
      <c r="S316" s="13">
        <v>901.6</v>
      </c>
      <c r="T316" s="13">
        <v>25.244799999999998</v>
      </c>
      <c r="U316" s="13"/>
      <c r="V316" s="9"/>
      <c r="W316" s="9"/>
    </row>
    <row r="317" spans="1:23" x14ac:dyDescent="0.25">
      <c r="A317" s="6" t="s">
        <v>267</v>
      </c>
      <c r="B317" s="6" t="s">
        <v>268</v>
      </c>
      <c r="C317" s="6" t="s">
        <v>122</v>
      </c>
      <c r="D317" s="6" t="s">
        <v>123</v>
      </c>
      <c r="E317" s="6">
        <v>7</v>
      </c>
      <c r="F317" s="6" t="str">
        <f t="shared" si="16"/>
        <v>Jaime Dos Santos</v>
      </c>
      <c r="G317" s="6">
        <v>10587</v>
      </c>
      <c r="H317" s="9">
        <v>41025</v>
      </c>
      <c r="I317" s="9">
        <v>41053</v>
      </c>
      <c r="J317" s="9">
        <v>41042</v>
      </c>
      <c r="K317" s="7">
        <v>3</v>
      </c>
      <c r="L317" s="9" t="str">
        <f t="shared" si="17"/>
        <v>Desserts</v>
      </c>
      <c r="M317" s="6">
        <v>26</v>
      </c>
      <c r="N317" s="6" t="str">
        <f t="shared" si="18"/>
        <v>Gumbär Gummibärchen</v>
      </c>
      <c r="O317" s="13">
        <v>76</v>
      </c>
      <c r="P317" s="6">
        <v>42</v>
      </c>
      <c r="Q317" s="13">
        <f t="shared" si="19"/>
        <v>3192</v>
      </c>
      <c r="R317" s="14">
        <v>0.01</v>
      </c>
      <c r="S317" s="13">
        <v>6492.7170000000006</v>
      </c>
      <c r="T317" s="13">
        <v>129.85434000000001</v>
      </c>
      <c r="U317" s="13"/>
      <c r="V317" s="9"/>
      <c r="W317" s="9"/>
    </row>
    <row r="318" spans="1:23" x14ac:dyDescent="0.25">
      <c r="A318" s="6" t="s">
        <v>267</v>
      </c>
      <c r="B318" s="6" t="s">
        <v>268</v>
      </c>
      <c r="C318" s="6" t="s">
        <v>122</v>
      </c>
      <c r="D318" s="6" t="s">
        <v>123</v>
      </c>
      <c r="E318" s="6">
        <v>7</v>
      </c>
      <c r="F318" s="6" t="str">
        <f t="shared" si="16"/>
        <v>Jaime Dos Santos</v>
      </c>
      <c r="G318" s="6">
        <v>10587</v>
      </c>
      <c r="H318" s="9">
        <v>41025</v>
      </c>
      <c r="I318" s="9">
        <v>41053</v>
      </c>
      <c r="J318" s="9">
        <v>41042</v>
      </c>
      <c r="K318" s="7">
        <v>1</v>
      </c>
      <c r="L318" s="9" t="str">
        <f t="shared" si="17"/>
        <v>Boissons</v>
      </c>
      <c r="M318" s="6">
        <v>35</v>
      </c>
      <c r="N318" s="6" t="str">
        <f t="shared" si="18"/>
        <v>Steeleye Stout</v>
      </c>
      <c r="O318" s="13">
        <v>76</v>
      </c>
      <c r="P318" s="6">
        <v>70</v>
      </c>
      <c r="Q318" s="13">
        <f t="shared" si="19"/>
        <v>5320</v>
      </c>
      <c r="R318" s="14">
        <v>0.13</v>
      </c>
      <c r="S318" s="13">
        <v>5481</v>
      </c>
      <c r="T318" s="13">
        <v>104.139</v>
      </c>
      <c r="U318" s="13"/>
      <c r="V318" s="9"/>
      <c r="W318" s="9"/>
    </row>
    <row r="319" spans="1:23" x14ac:dyDescent="0.25">
      <c r="A319" s="6" t="s">
        <v>267</v>
      </c>
      <c r="B319" s="6" t="s">
        <v>268</v>
      </c>
      <c r="C319" s="6" t="s">
        <v>122</v>
      </c>
      <c r="D319" s="6" t="s">
        <v>123</v>
      </c>
      <c r="E319" s="6">
        <v>7</v>
      </c>
      <c r="F319" s="6" t="str">
        <f t="shared" si="16"/>
        <v>Jaime Dos Santos</v>
      </c>
      <c r="G319" s="6">
        <v>10587</v>
      </c>
      <c r="H319" s="9">
        <v>41025</v>
      </c>
      <c r="I319" s="9">
        <v>41053</v>
      </c>
      <c r="J319" s="9">
        <v>41042</v>
      </c>
      <c r="K319" s="7">
        <v>2</v>
      </c>
      <c r="L319" s="9" t="str">
        <f t="shared" si="17"/>
        <v>Condiments</v>
      </c>
      <c r="M319" s="6">
        <v>77</v>
      </c>
      <c r="N319" s="6" t="str">
        <f t="shared" si="18"/>
        <v>Original Frankfurter grüne Soße</v>
      </c>
      <c r="O319" s="13">
        <v>76</v>
      </c>
      <c r="P319" s="6">
        <v>35</v>
      </c>
      <c r="Q319" s="13">
        <f t="shared" si="19"/>
        <v>2660</v>
      </c>
      <c r="R319" s="14">
        <v>-0.01</v>
      </c>
      <c r="S319" s="13">
        <v>2297.75</v>
      </c>
      <c r="T319" s="13">
        <v>25.27525</v>
      </c>
      <c r="U319" s="13"/>
      <c r="V319" s="9"/>
      <c r="W319" s="9"/>
    </row>
    <row r="320" spans="1:23" x14ac:dyDescent="0.25">
      <c r="A320" s="6" t="s">
        <v>189</v>
      </c>
      <c r="B320" s="6" t="s">
        <v>190</v>
      </c>
      <c r="C320" s="6" t="s">
        <v>191</v>
      </c>
      <c r="D320" s="6" t="s">
        <v>136</v>
      </c>
      <c r="E320" s="6">
        <v>1</v>
      </c>
      <c r="F320" s="6" t="str">
        <f t="shared" si="16"/>
        <v>Francis Rivière</v>
      </c>
      <c r="G320" s="6">
        <v>10588</v>
      </c>
      <c r="H320" s="9">
        <v>41026</v>
      </c>
      <c r="I320" s="9">
        <v>41054</v>
      </c>
      <c r="J320" s="9">
        <v>41043</v>
      </c>
      <c r="K320" s="7">
        <v>8</v>
      </c>
      <c r="L320" s="9" t="str">
        <f t="shared" si="17"/>
        <v>Poissons et fruits de mer</v>
      </c>
      <c r="M320" s="6">
        <v>18</v>
      </c>
      <c r="N320" s="6" t="str">
        <f t="shared" si="18"/>
        <v>Carnarvon Tigers</v>
      </c>
      <c r="O320" s="13">
        <v>76</v>
      </c>
      <c r="P320" s="6">
        <v>80</v>
      </c>
      <c r="Q320" s="13">
        <f t="shared" si="19"/>
        <v>6080</v>
      </c>
      <c r="R320" s="14">
        <v>0.08</v>
      </c>
      <c r="S320" s="13">
        <v>23000</v>
      </c>
      <c r="T320" s="13">
        <v>368</v>
      </c>
      <c r="U320" s="13"/>
      <c r="V320" s="9"/>
      <c r="W320" s="9"/>
    </row>
    <row r="321" spans="1:23" x14ac:dyDescent="0.25">
      <c r="A321" s="6" t="s">
        <v>189</v>
      </c>
      <c r="B321" s="6" t="s">
        <v>190</v>
      </c>
      <c r="C321" s="6" t="s">
        <v>191</v>
      </c>
      <c r="D321" s="6" t="s">
        <v>136</v>
      </c>
      <c r="E321" s="6">
        <v>1</v>
      </c>
      <c r="F321" s="6" t="str">
        <f t="shared" si="16"/>
        <v>Francis Rivière</v>
      </c>
      <c r="G321" s="6">
        <v>10588</v>
      </c>
      <c r="H321" s="9">
        <v>41026</v>
      </c>
      <c r="I321" s="9">
        <v>41054</v>
      </c>
      <c r="J321" s="9">
        <v>41043</v>
      </c>
      <c r="K321" s="7">
        <v>5</v>
      </c>
      <c r="L321" s="9" t="str">
        <f t="shared" si="17"/>
        <v>Pâtes et céréales</v>
      </c>
      <c r="M321" s="6">
        <v>42</v>
      </c>
      <c r="N321" s="6" t="str">
        <f t="shared" si="18"/>
        <v>Singaporean Hokkien Fried Mee</v>
      </c>
      <c r="O321" s="13">
        <v>76</v>
      </c>
      <c r="P321" s="6">
        <v>14</v>
      </c>
      <c r="Q321" s="13">
        <f t="shared" si="19"/>
        <v>1064</v>
      </c>
      <c r="R321" s="14">
        <v>0.11</v>
      </c>
      <c r="S321" s="13">
        <v>872.2</v>
      </c>
      <c r="T321" s="13">
        <v>0.87220000000000009</v>
      </c>
      <c r="U321" s="13"/>
      <c r="V321" s="9"/>
      <c r="W321" s="9"/>
    </row>
    <row r="322" spans="1:23" x14ac:dyDescent="0.25">
      <c r="A322" s="6" t="s">
        <v>213</v>
      </c>
      <c r="B322" s="6" t="s">
        <v>214</v>
      </c>
      <c r="C322" s="6" t="s">
        <v>215</v>
      </c>
      <c r="D322" s="6" t="s">
        <v>81</v>
      </c>
      <c r="E322" s="6">
        <v>4</v>
      </c>
      <c r="F322" s="6" t="str">
        <f t="shared" si="16"/>
        <v>Laura Callahan</v>
      </c>
      <c r="G322" s="6">
        <v>10589</v>
      </c>
      <c r="H322" s="9">
        <v>41027</v>
      </c>
      <c r="I322" s="9">
        <v>41055</v>
      </c>
      <c r="J322" s="9">
        <v>41047</v>
      </c>
      <c r="K322" s="7">
        <v>1</v>
      </c>
      <c r="L322" s="9" t="str">
        <f t="shared" si="17"/>
        <v>Boissons</v>
      </c>
      <c r="M322" s="6">
        <v>35</v>
      </c>
      <c r="N322" s="6" t="str">
        <f t="shared" si="18"/>
        <v>Steeleye Stout</v>
      </c>
      <c r="O322" s="13">
        <v>76</v>
      </c>
      <c r="P322" s="6">
        <v>61</v>
      </c>
      <c r="Q322" s="13">
        <f t="shared" si="19"/>
        <v>4636</v>
      </c>
      <c r="R322" s="14">
        <v>-0.01</v>
      </c>
      <c r="S322" s="13">
        <v>5544.9</v>
      </c>
      <c r="T322" s="13">
        <v>110.898</v>
      </c>
      <c r="U322" s="13"/>
      <c r="V322" s="9"/>
      <c r="W322" s="9"/>
    </row>
    <row r="323" spans="1:23" x14ac:dyDescent="0.25">
      <c r="A323" s="6" t="s">
        <v>170</v>
      </c>
      <c r="B323" s="6" t="s">
        <v>171</v>
      </c>
      <c r="C323" s="6" t="s">
        <v>172</v>
      </c>
      <c r="D323" s="6" t="s">
        <v>146</v>
      </c>
      <c r="E323" s="6">
        <v>5</v>
      </c>
      <c r="F323" s="6" t="str">
        <f t="shared" si="16"/>
        <v>Mohamed Ben Arfa</v>
      </c>
      <c r="G323" s="6">
        <v>10590</v>
      </c>
      <c r="H323" s="9">
        <v>41030</v>
      </c>
      <c r="I323" s="9">
        <v>41058</v>
      </c>
      <c r="J323" s="9">
        <v>41047</v>
      </c>
      <c r="K323" s="7">
        <v>1</v>
      </c>
      <c r="L323" s="9" t="str">
        <f t="shared" si="17"/>
        <v>Boissons</v>
      </c>
      <c r="M323" s="6">
        <v>1</v>
      </c>
      <c r="N323" s="6" t="str">
        <f t="shared" si="18"/>
        <v>Chai</v>
      </c>
      <c r="O323" s="13">
        <v>76</v>
      </c>
      <c r="P323" s="6">
        <v>21</v>
      </c>
      <c r="Q323" s="13">
        <f t="shared" si="19"/>
        <v>1596</v>
      </c>
      <c r="R323" s="14">
        <v>0.02</v>
      </c>
      <c r="S323" s="13">
        <v>1852.2</v>
      </c>
      <c r="T323" s="13">
        <v>1.8522000000000001</v>
      </c>
      <c r="U323" s="13"/>
      <c r="V323" s="9"/>
      <c r="W323" s="9"/>
    </row>
    <row r="324" spans="1:23" x14ac:dyDescent="0.25">
      <c r="A324" s="6" t="s">
        <v>170</v>
      </c>
      <c r="B324" s="6" t="s">
        <v>171</v>
      </c>
      <c r="C324" s="6" t="s">
        <v>172</v>
      </c>
      <c r="D324" s="6" t="s">
        <v>146</v>
      </c>
      <c r="E324" s="6">
        <v>5</v>
      </c>
      <c r="F324" s="6" t="str">
        <f t="shared" ref="F324:F387" si="20">VLOOKUP(E324,ListeREPRESENTANTS,2,FALSE)</f>
        <v>Mohamed Ben Arfa</v>
      </c>
      <c r="G324" s="6">
        <v>10590</v>
      </c>
      <c r="H324" s="9">
        <v>41030</v>
      </c>
      <c r="I324" s="9">
        <v>41058</v>
      </c>
      <c r="J324" s="9">
        <v>41047</v>
      </c>
      <c r="K324" s="7">
        <v>2</v>
      </c>
      <c r="L324" s="9" t="str">
        <f t="shared" ref="L324:L387" si="21">VLOOKUP(K324,ListeCATEGORIES,2,FALSE)</f>
        <v>Condiments</v>
      </c>
      <c r="M324" s="6">
        <v>77</v>
      </c>
      <c r="N324" s="6" t="str">
        <f t="shared" ref="N324:N387" si="22">VLOOKUP(M324,ListePRODUITS,2,FALSE)</f>
        <v>Original Frankfurter grüne Soße</v>
      </c>
      <c r="O324" s="13">
        <v>76</v>
      </c>
      <c r="P324" s="6">
        <v>35</v>
      </c>
      <c r="Q324" s="13">
        <f t="shared" si="19"/>
        <v>2660</v>
      </c>
      <c r="R324" s="14">
        <v>0.06</v>
      </c>
      <c r="S324" s="13">
        <v>2138.5</v>
      </c>
      <c r="T324" s="13">
        <v>23.523499999999999</v>
      </c>
      <c r="U324" s="13"/>
      <c r="V324" s="9"/>
      <c r="W324" s="9"/>
    </row>
    <row r="325" spans="1:23" x14ac:dyDescent="0.25">
      <c r="A325" s="6" t="s">
        <v>269</v>
      </c>
      <c r="B325" s="6" t="s">
        <v>270</v>
      </c>
      <c r="C325" s="6" t="s">
        <v>271</v>
      </c>
      <c r="D325" s="6" t="s">
        <v>242</v>
      </c>
      <c r="E325" s="6">
        <v>7</v>
      </c>
      <c r="F325" s="6" t="str">
        <f t="shared" si="20"/>
        <v>Jaime Dos Santos</v>
      </c>
      <c r="G325" s="6">
        <v>10591</v>
      </c>
      <c r="H325" s="9">
        <v>41030</v>
      </c>
      <c r="I325" s="9">
        <v>41044</v>
      </c>
      <c r="J325" s="9">
        <v>41049</v>
      </c>
      <c r="K325" s="7">
        <v>2</v>
      </c>
      <c r="L325" s="9" t="str">
        <f t="shared" si="21"/>
        <v>Condiments</v>
      </c>
      <c r="M325" s="6">
        <v>3</v>
      </c>
      <c r="N325" s="6" t="str">
        <f t="shared" si="22"/>
        <v>Aniseed Syrup</v>
      </c>
      <c r="O325" s="13">
        <v>76</v>
      </c>
      <c r="P325" s="6">
        <v>83</v>
      </c>
      <c r="Q325" s="13">
        <f t="shared" ref="Q325:Q388" si="23">O325*P325</f>
        <v>6308</v>
      </c>
      <c r="R325" s="14">
        <v>0.05</v>
      </c>
      <c r="S325" s="13">
        <v>3942.5</v>
      </c>
      <c r="T325" s="13">
        <v>3.9424999999999999</v>
      </c>
      <c r="U325" s="13"/>
      <c r="V325" s="9"/>
      <c r="W325" s="9"/>
    </row>
    <row r="326" spans="1:23" x14ac:dyDescent="0.25">
      <c r="A326" s="6" t="s">
        <v>269</v>
      </c>
      <c r="B326" s="6" t="s">
        <v>270</v>
      </c>
      <c r="C326" s="6" t="s">
        <v>271</v>
      </c>
      <c r="D326" s="6" t="s">
        <v>242</v>
      </c>
      <c r="E326" s="6">
        <v>7</v>
      </c>
      <c r="F326" s="6" t="str">
        <f t="shared" si="20"/>
        <v>Jaime Dos Santos</v>
      </c>
      <c r="G326" s="6">
        <v>10591</v>
      </c>
      <c r="H326" s="9">
        <v>41030</v>
      </c>
      <c r="I326" s="9">
        <v>41044</v>
      </c>
      <c r="J326" s="9">
        <v>41049</v>
      </c>
      <c r="K326" s="7">
        <v>7</v>
      </c>
      <c r="L326" s="9" t="str">
        <f t="shared" si="21"/>
        <v>Produits secs</v>
      </c>
      <c r="M326" s="6">
        <v>7</v>
      </c>
      <c r="N326" s="6" t="str">
        <f t="shared" si="22"/>
        <v>Uncle Bob's Organic Dried Pears</v>
      </c>
      <c r="O326" s="13">
        <v>76</v>
      </c>
      <c r="P326" s="6">
        <v>3</v>
      </c>
      <c r="Q326" s="13">
        <f t="shared" si="23"/>
        <v>228</v>
      </c>
      <c r="R326" s="14">
        <v>0.1</v>
      </c>
      <c r="S326" s="13">
        <v>405</v>
      </c>
      <c r="T326" s="13">
        <v>7.6950000000000003</v>
      </c>
      <c r="U326" s="13"/>
      <c r="V326" s="9"/>
      <c r="W326" s="9"/>
    </row>
    <row r="327" spans="1:23" x14ac:dyDescent="0.25">
      <c r="A327" s="6" t="s">
        <v>269</v>
      </c>
      <c r="B327" s="6" t="s">
        <v>270</v>
      </c>
      <c r="C327" s="6" t="s">
        <v>271</v>
      </c>
      <c r="D327" s="6" t="s">
        <v>242</v>
      </c>
      <c r="E327" s="6">
        <v>7</v>
      </c>
      <c r="F327" s="6" t="str">
        <f t="shared" si="20"/>
        <v>Jaime Dos Santos</v>
      </c>
      <c r="G327" s="6">
        <v>10591</v>
      </c>
      <c r="H327" s="9">
        <v>41030</v>
      </c>
      <c r="I327" s="9">
        <v>41044</v>
      </c>
      <c r="J327" s="9">
        <v>41049</v>
      </c>
      <c r="K327" s="7">
        <v>6</v>
      </c>
      <c r="L327" s="9" t="str">
        <f t="shared" si="21"/>
        <v>Viandes</v>
      </c>
      <c r="M327" s="6">
        <v>54</v>
      </c>
      <c r="N327" s="6" t="str">
        <f t="shared" si="22"/>
        <v>Tourtière</v>
      </c>
      <c r="O327" s="13">
        <v>76</v>
      </c>
      <c r="P327" s="6">
        <v>4</v>
      </c>
      <c r="Q327" s="13">
        <f t="shared" si="23"/>
        <v>304</v>
      </c>
      <c r="R327" s="14">
        <v>-0.02</v>
      </c>
      <c r="S327" s="13">
        <v>151.97999999999999</v>
      </c>
      <c r="T327" s="13">
        <v>1.0638599999999998</v>
      </c>
      <c r="U327" s="13"/>
      <c r="V327" s="9"/>
      <c r="W327" s="9"/>
    </row>
    <row r="328" spans="1:23" x14ac:dyDescent="0.25">
      <c r="A328" s="6" t="s">
        <v>157</v>
      </c>
      <c r="B328" s="6" t="s">
        <v>158</v>
      </c>
      <c r="C328" s="6" t="s">
        <v>159</v>
      </c>
      <c r="D328" s="6" t="s">
        <v>136</v>
      </c>
      <c r="E328" s="6">
        <v>3</v>
      </c>
      <c r="F328" s="6" t="str">
        <f t="shared" si="20"/>
        <v>Janet Leverling</v>
      </c>
      <c r="G328" s="6">
        <v>10592</v>
      </c>
      <c r="H328" s="9">
        <v>41031</v>
      </c>
      <c r="I328" s="9">
        <v>41059</v>
      </c>
      <c r="J328" s="9">
        <v>41049</v>
      </c>
      <c r="K328" s="7">
        <v>2</v>
      </c>
      <c r="L328" s="9" t="str">
        <f t="shared" si="21"/>
        <v>Condiments</v>
      </c>
      <c r="M328" s="6">
        <v>15</v>
      </c>
      <c r="N328" s="6" t="str">
        <f t="shared" si="22"/>
        <v>Genen Shouyu</v>
      </c>
      <c r="O328" s="13">
        <v>76</v>
      </c>
      <c r="P328" s="6">
        <v>57</v>
      </c>
      <c r="Q328" s="13">
        <f t="shared" si="23"/>
        <v>4332</v>
      </c>
      <c r="R328" s="14">
        <v>-0.01</v>
      </c>
      <c r="S328" s="13">
        <v>4461.6750000000002</v>
      </c>
      <c r="T328" s="13">
        <v>75.848475000000008</v>
      </c>
      <c r="U328" s="13"/>
      <c r="V328" s="9"/>
      <c r="W328" s="9"/>
    </row>
    <row r="329" spans="1:23" x14ac:dyDescent="0.25">
      <c r="A329" s="6" t="s">
        <v>157</v>
      </c>
      <c r="B329" s="6" t="s">
        <v>158</v>
      </c>
      <c r="C329" s="6" t="s">
        <v>159</v>
      </c>
      <c r="D329" s="6" t="s">
        <v>136</v>
      </c>
      <c r="E329" s="6">
        <v>3</v>
      </c>
      <c r="F329" s="6" t="str">
        <f t="shared" si="20"/>
        <v>Janet Leverling</v>
      </c>
      <c r="G329" s="6">
        <v>10592</v>
      </c>
      <c r="H329" s="9">
        <v>41031</v>
      </c>
      <c r="I329" s="9">
        <v>41059</v>
      </c>
      <c r="J329" s="9">
        <v>41049</v>
      </c>
      <c r="K329" s="7">
        <v>3</v>
      </c>
      <c r="L329" s="9" t="str">
        <f t="shared" si="21"/>
        <v>Desserts</v>
      </c>
      <c r="M329" s="6">
        <v>26</v>
      </c>
      <c r="N329" s="6" t="str">
        <f t="shared" si="22"/>
        <v>Gumbär Gummibärchen</v>
      </c>
      <c r="O329" s="13">
        <v>76</v>
      </c>
      <c r="P329" s="6">
        <v>99</v>
      </c>
      <c r="Q329" s="13">
        <f t="shared" si="23"/>
        <v>7524</v>
      </c>
      <c r="R329" s="14">
        <v>-0.02</v>
      </c>
      <c r="S329" s="13">
        <v>15768.027</v>
      </c>
      <c r="T329" s="13">
        <v>488.80883699999998</v>
      </c>
      <c r="U329" s="13"/>
      <c r="V329" s="9"/>
      <c r="W329" s="9"/>
    </row>
    <row r="330" spans="1:23" x14ac:dyDescent="0.25">
      <c r="A330" s="6" t="s">
        <v>157</v>
      </c>
      <c r="B330" s="6" t="s">
        <v>158</v>
      </c>
      <c r="C330" s="6" t="s">
        <v>159</v>
      </c>
      <c r="D330" s="6" t="s">
        <v>136</v>
      </c>
      <c r="E330" s="6">
        <v>8</v>
      </c>
      <c r="F330" s="6" t="str">
        <f t="shared" si="20"/>
        <v>Hicham Esmal</v>
      </c>
      <c r="G330" s="6">
        <v>10593</v>
      </c>
      <c r="H330" s="9">
        <v>41032</v>
      </c>
      <c r="I330" s="9">
        <v>41060</v>
      </c>
      <c r="J330" s="9">
        <v>41077</v>
      </c>
      <c r="K330" s="7">
        <v>3</v>
      </c>
      <c r="L330" s="9" t="str">
        <f t="shared" si="21"/>
        <v>Desserts</v>
      </c>
      <c r="M330" s="6">
        <v>20</v>
      </c>
      <c r="N330" s="6" t="str">
        <f t="shared" si="22"/>
        <v>Sir Rodney's Marmalade</v>
      </c>
      <c r="O330" s="13">
        <v>76</v>
      </c>
      <c r="P330" s="6">
        <v>75</v>
      </c>
      <c r="Q330" s="13">
        <f t="shared" si="23"/>
        <v>5700</v>
      </c>
      <c r="R330" s="14">
        <v>0.19</v>
      </c>
      <c r="S330" s="13">
        <v>24603.75</v>
      </c>
      <c r="T330" s="13">
        <v>319.84875</v>
      </c>
      <c r="U330" s="13"/>
      <c r="V330" s="9"/>
      <c r="W330" s="9"/>
    </row>
    <row r="331" spans="1:23" x14ac:dyDescent="0.25">
      <c r="A331" s="6" t="s">
        <v>157</v>
      </c>
      <c r="B331" s="6" t="s">
        <v>158</v>
      </c>
      <c r="C331" s="6" t="s">
        <v>159</v>
      </c>
      <c r="D331" s="6" t="s">
        <v>136</v>
      </c>
      <c r="E331" s="6">
        <v>8</v>
      </c>
      <c r="F331" s="6" t="str">
        <f t="shared" si="20"/>
        <v>Hicham Esmal</v>
      </c>
      <c r="G331" s="6">
        <v>10593</v>
      </c>
      <c r="H331" s="9">
        <v>41032</v>
      </c>
      <c r="I331" s="9">
        <v>41060</v>
      </c>
      <c r="J331" s="9">
        <v>41077</v>
      </c>
      <c r="K331" s="7">
        <v>4</v>
      </c>
      <c r="L331" s="9" t="str">
        <f t="shared" si="21"/>
        <v>Produits laitiers</v>
      </c>
      <c r="M331" s="6">
        <v>69</v>
      </c>
      <c r="N331" s="6" t="str">
        <f t="shared" si="22"/>
        <v>Gudbrandsdalsost</v>
      </c>
      <c r="O331" s="13">
        <v>76</v>
      </c>
      <c r="P331" s="6">
        <v>38</v>
      </c>
      <c r="Q331" s="13">
        <f t="shared" si="23"/>
        <v>2888</v>
      </c>
      <c r="R331" s="14">
        <v>7.0000000000000007E-2</v>
      </c>
      <c r="S331" s="13">
        <v>6361.2</v>
      </c>
      <c r="T331" s="13">
        <v>114.5016</v>
      </c>
      <c r="U331" s="13"/>
      <c r="V331" s="9"/>
      <c r="W331" s="9"/>
    </row>
    <row r="332" spans="1:23" x14ac:dyDescent="0.25">
      <c r="A332" s="6" t="s">
        <v>157</v>
      </c>
      <c r="B332" s="6" t="s">
        <v>158</v>
      </c>
      <c r="C332" s="6" t="s">
        <v>159</v>
      </c>
      <c r="D332" s="6" t="s">
        <v>136</v>
      </c>
      <c r="E332" s="6">
        <v>8</v>
      </c>
      <c r="F332" s="6" t="str">
        <f t="shared" si="20"/>
        <v>Hicham Esmal</v>
      </c>
      <c r="G332" s="6">
        <v>10593</v>
      </c>
      <c r="H332" s="9">
        <v>41032</v>
      </c>
      <c r="I332" s="9">
        <v>41060</v>
      </c>
      <c r="J332" s="9">
        <v>41077</v>
      </c>
      <c r="K332" s="7">
        <v>1</v>
      </c>
      <c r="L332" s="9" t="str">
        <f t="shared" si="21"/>
        <v>Boissons</v>
      </c>
      <c r="M332" s="6">
        <v>76</v>
      </c>
      <c r="N332" s="6" t="str">
        <f t="shared" si="22"/>
        <v>Lakkalikööri</v>
      </c>
      <c r="O332" s="13">
        <v>76</v>
      </c>
      <c r="P332" s="6">
        <v>80</v>
      </c>
      <c r="Q332" s="13">
        <f t="shared" si="23"/>
        <v>6080</v>
      </c>
      <c r="R332" s="14">
        <v>0.17</v>
      </c>
      <c r="S332" s="13">
        <v>5976</v>
      </c>
      <c r="T332" s="13">
        <v>95.616</v>
      </c>
      <c r="U332" s="13"/>
      <c r="V332" s="9"/>
      <c r="W332" s="9"/>
    </row>
    <row r="333" spans="1:23" x14ac:dyDescent="0.25">
      <c r="A333" s="6" t="s">
        <v>272</v>
      </c>
      <c r="B333" s="6" t="s">
        <v>273</v>
      </c>
      <c r="C333" s="6" t="s">
        <v>274</v>
      </c>
      <c r="D333" s="6" t="s">
        <v>81</v>
      </c>
      <c r="E333" s="6">
        <v>3</v>
      </c>
      <c r="F333" s="6" t="str">
        <f t="shared" si="20"/>
        <v>Janet Leverling</v>
      </c>
      <c r="G333" s="6">
        <v>10594</v>
      </c>
      <c r="H333" s="9">
        <v>41032</v>
      </c>
      <c r="I333" s="9">
        <v>41060</v>
      </c>
      <c r="J333" s="9">
        <v>41049</v>
      </c>
      <c r="K333" s="7">
        <v>5</v>
      </c>
      <c r="L333" s="9" t="str">
        <f t="shared" si="21"/>
        <v>Pâtes et céréales</v>
      </c>
      <c r="M333" s="6">
        <v>52</v>
      </c>
      <c r="N333" s="6" t="str">
        <f t="shared" si="22"/>
        <v>Filo Mix</v>
      </c>
      <c r="O333" s="13">
        <v>76</v>
      </c>
      <c r="P333" s="6">
        <v>54</v>
      </c>
      <c r="Q333" s="13">
        <f t="shared" si="23"/>
        <v>4104</v>
      </c>
      <c r="R333" s="14">
        <v>7.0000000000000007E-2</v>
      </c>
      <c r="S333" s="13">
        <v>1757.6999999999998</v>
      </c>
      <c r="T333" s="13">
        <v>40.427099999999996</v>
      </c>
      <c r="U333" s="13"/>
      <c r="V333" s="9"/>
      <c r="W333" s="9"/>
    </row>
    <row r="334" spans="1:23" x14ac:dyDescent="0.25">
      <c r="A334" s="6" t="s">
        <v>272</v>
      </c>
      <c r="B334" s="6" t="s">
        <v>273</v>
      </c>
      <c r="C334" s="6" t="s">
        <v>274</v>
      </c>
      <c r="D334" s="6" t="s">
        <v>81</v>
      </c>
      <c r="E334" s="6">
        <v>3</v>
      </c>
      <c r="F334" s="6" t="str">
        <f t="shared" si="20"/>
        <v>Janet Leverling</v>
      </c>
      <c r="G334" s="6">
        <v>10594</v>
      </c>
      <c r="H334" s="9">
        <v>41032</v>
      </c>
      <c r="I334" s="9">
        <v>41060</v>
      </c>
      <c r="J334" s="9">
        <v>41049</v>
      </c>
      <c r="K334" s="7">
        <v>8</v>
      </c>
      <c r="L334" s="9" t="str">
        <f t="shared" si="21"/>
        <v>Poissons et fruits de mer</v>
      </c>
      <c r="M334" s="6">
        <v>58</v>
      </c>
      <c r="N334" s="6" t="str">
        <f t="shared" si="22"/>
        <v>Escargots de Bourgogne</v>
      </c>
      <c r="O334" s="13">
        <v>76</v>
      </c>
      <c r="P334" s="6">
        <v>49</v>
      </c>
      <c r="Q334" s="13">
        <f t="shared" si="23"/>
        <v>3724</v>
      </c>
      <c r="R334" s="14">
        <v>0.19</v>
      </c>
      <c r="S334" s="13">
        <v>2629.4625000000001</v>
      </c>
      <c r="T334" s="13">
        <v>23.665162500000001</v>
      </c>
      <c r="U334" s="13"/>
      <c r="V334" s="9"/>
      <c r="W334" s="9"/>
    </row>
    <row r="335" spans="1:23" x14ac:dyDescent="0.25">
      <c r="A335" s="6" t="s">
        <v>186</v>
      </c>
      <c r="B335" s="6" t="s">
        <v>187</v>
      </c>
      <c r="C335" s="6" t="s">
        <v>188</v>
      </c>
      <c r="D335" s="6" t="s">
        <v>140</v>
      </c>
      <c r="E335" s="6">
        <v>1</v>
      </c>
      <c r="F335" s="6" t="str">
        <f t="shared" si="20"/>
        <v>Francis Rivière</v>
      </c>
      <c r="G335" s="6">
        <v>10595</v>
      </c>
      <c r="H335" s="9">
        <v>41033</v>
      </c>
      <c r="I335" s="9">
        <v>41061</v>
      </c>
      <c r="J335" s="9">
        <v>41047</v>
      </c>
      <c r="K335" s="7">
        <v>1</v>
      </c>
      <c r="L335" s="9" t="str">
        <f t="shared" si="21"/>
        <v>Boissons</v>
      </c>
      <c r="M335" s="6">
        <v>35</v>
      </c>
      <c r="N335" s="6" t="str">
        <f t="shared" si="22"/>
        <v>Steeleye Stout</v>
      </c>
      <c r="O335" s="13">
        <v>76</v>
      </c>
      <c r="P335" s="6">
        <v>27</v>
      </c>
      <c r="Q335" s="13">
        <f t="shared" si="23"/>
        <v>2052</v>
      </c>
      <c r="R335" s="14">
        <v>-0.03</v>
      </c>
      <c r="S335" s="13">
        <v>2502.9</v>
      </c>
      <c r="T335" s="13">
        <v>50.058</v>
      </c>
      <c r="U335" s="13"/>
      <c r="V335" s="9"/>
      <c r="W335" s="9"/>
    </row>
    <row r="336" spans="1:23" x14ac:dyDescent="0.25">
      <c r="A336" s="6" t="s">
        <v>186</v>
      </c>
      <c r="B336" s="6" t="s">
        <v>187</v>
      </c>
      <c r="C336" s="6" t="s">
        <v>188</v>
      </c>
      <c r="D336" s="6" t="s">
        <v>140</v>
      </c>
      <c r="E336" s="6">
        <v>1</v>
      </c>
      <c r="F336" s="6" t="str">
        <f t="shared" si="20"/>
        <v>Francis Rivière</v>
      </c>
      <c r="G336" s="6">
        <v>10595</v>
      </c>
      <c r="H336" s="9">
        <v>41033</v>
      </c>
      <c r="I336" s="9">
        <v>41061</v>
      </c>
      <c r="J336" s="9">
        <v>41047</v>
      </c>
      <c r="K336" s="7">
        <v>2</v>
      </c>
      <c r="L336" s="9" t="str">
        <f t="shared" si="21"/>
        <v>Condiments</v>
      </c>
      <c r="M336" s="6">
        <v>61</v>
      </c>
      <c r="N336" s="6" t="str">
        <f t="shared" si="22"/>
        <v>Sirop d'érable</v>
      </c>
      <c r="O336" s="13">
        <v>76</v>
      </c>
      <c r="P336" s="6">
        <v>85</v>
      </c>
      <c r="Q336" s="13">
        <f t="shared" si="23"/>
        <v>6460</v>
      </c>
      <c r="R336" s="14">
        <v>0.05</v>
      </c>
      <c r="S336" s="13">
        <v>11506.875</v>
      </c>
      <c r="T336" s="13">
        <v>322.1925</v>
      </c>
      <c r="U336" s="13"/>
      <c r="V336" s="9"/>
      <c r="W336" s="9"/>
    </row>
    <row r="337" spans="1:23" x14ac:dyDescent="0.25">
      <c r="A337" s="6" t="s">
        <v>186</v>
      </c>
      <c r="B337" s="6" t="s">
        <v>187</v>
      </c>
      <c r="C337" s="6" t="s">
        <v>188</v>
      </c>
      <c r="D337" s="6" t="s">
        <v>140</v>
      </c>
      <c r="E337" s="6">
        <v>1</v>
      </c>
      <c r="F337" s="6" t="str">
        <f t="shared" si="20"/>
        <v>Francis Rivière</v>
      </c>
      <c r="G337" s="6">
        <v>10595</v>
      </c>
      <c r="H337" s="9">
        <v>41033</v>
      </c>
      <c r="I337" s="9">
        <v>41061</v>
      </c>
      <c r="J337" s="9">
        <v>41047</v>
      </c>
      <c r="K337" s="7">
        <v>4</v>
      </c>
      <c r="L337" s="9" t="str">
        <f t="shared" si="21"/>
        <v>Produits laitiers</v>
      </c>
      <c r="M337" s="6">
        <v>69</v>
      </c>
      <c r="N337" s="6" t="str">
        <f t="shared" si="22"/>
        <v>Gudbrandsdalsost</v>
      </c>
      <c r="O337" s="13">
        <v>76</v>
      </c>
      <c r="P337" s="6">
        <v>66</v>
      </c>
      <c r="Q337" s="13">
        <f t="shared" si="23"/>
        <v>5016</v>
      </c>
      <c r="R337" s="14">
        <v>0.02</v>
      </c>
      <c r="S337" s="13">
        <v>11642.4</v>
      </c>
      <c r="T337" s="13">
        <v>360.91439999999994</v>
      </c>
      <c r="U337" s="13"/>
      <c r="V337" s="9"/>
      <c r="W337" s="9"/>
    </row>
    <row r="338" spans="1:23" x14ac:dyDescent="0.25">
      <c r="A338" s="6" t="s">
        <v>78</v>
      </c>
      <c r="B338" s="6" t="s">
        <v>79</v>
      </c>
      <c r="C338" s="6" t="s">
        <v>80</v>
      </c>
      <c r="D338" s="6" t="s">
        <v>81</v>
      </c>
      <c r="E338" s="6">
        <v>4</v>
      </c>
      <c r="F338" s="6" t="str">
        <f t="shared" si="20"/>
        <v>Laura Callahan</v>
      </c>
      <c r="G338" s="6">
        <v>10596</v>
      </c>
      <c r="H338" s="9">
        <v>41034</v>
      </c>
      <c r="I338" s="9">
        <v>41062</v>
      </c>
      <c r="J338" s="9">
        <v>41076</v>
      </c>
      <c r="K338" s="7">
        <v>5</v>
      </c>
      <c r="L338" s="9" t="str">
        <f t="shared" si="21"/>
        <v>Pâtes et céréales</v>
      </c>
      <c r="M338" s="6">
        <v>56</v>
      </c>
      <c r="N338" s="6" t="str">
        <f t="shared" si="22"/>
        <v>Gnocchi di nonna Alice</v>
      </c>
      <c r="O338" s="13">
        <v>76</v>
      </c>
      <c r="P338" s="6">
        <v>83</v>
      </c>
      <c r="Q338" s="13">
        <f t="shared" si="23"/>
        <v>6308</v>
      </c>
      <c r="R338" s="14">
        <v>0.1</v>
      </c>
      <c r="S338" s="13">
        <v>14193</v>
      </c>
      <c r="T338" s="13">
        <v>99.350999999999999</v>
      </c>
      <c r="U338" s="13"/>
      <c r="V338" s="9"/>
      <c r="W338" s="9"/>
    </row>
    <row r="339" spans="1:23" x14ac:dyDescent="0.25">
      <c r="A339" s="6" t="s">
        <v>78</v>
      </c>
      <c r="B339" s="6" t="s">
        <v>79</v>
      </c>
      <c r="C339" s="6" t="s">
        <v>80</v>
      </c>
      <c r="D339" s="6" t="s">
        <v>81</v>
      </c>
      <c r="E339" s="6">
        <v>4</v>
      </c>
      <c r="F339" s="6" t="str">
        <f t="shared" si="20"/>
        <v>Laura Callahan</v>
      </c>
      <c r="G339" s="6">
        <v>10596</v>
      </c>
      <c r="H339" s="9">
        <v>41034</v>
      </c>
      <c r="I339" s="9">
        <v>41062</v>
      </c>
      <c r="J339" s="9">
        <v>41076</v>
      </c>
      <c r="K339" s="7">
        <v>2</v>
      </c>
      <c r="L339" s="9" t="str">
        <f t="shared" si="21"/>
        <v>Condiments</v>
      </c>
      <c r="M339" s="6">
        <v>63</v>
      </c>
      <c r="N339" s="6" t="str">
        <f t="shared" si="22"/>
        <v>Vegie-spread</v>
      </c>
      <c r="O339" s="13">
        <v>76</v>
      </c>
      <c r="P339" s="6">
        <v>19</v>
      </c>
      <c r="Q339" s="13">
        <f t="shared" si="23"/>
        <v>1444</v>
      </c>
      <c r="R339" s="14">
        <v>0.11</v>
      </c>
      <c r="S339" s="13">
        <v>3711.7449999999999</v>
      </c>
      <c r="T339" s="13">
        <v>66.811410000000009</v>
      </c>
      <c r="U339" s="13"/>
      <c r="V339" s="9"/>
      <c r="W339" s="9"/>
    </row>
    <row r="340" spans="1:23" x14ac:dyDescent="0.25">
      <c r="A340" s="6" t="s">
        <v>78</v>
      </c>
      <c r="B340" s="6" t="s">
        <v>79</v>
      </c>
      <c r="C340" s="6" t="s">
        <v>80</v>
      </c>
      <c r="D340" s="6" t="s">
        <v>81</v>
      </c>
      <c r="E340" s="6">
        <v>4</v>
      </c>
      <c r="F340" s="6" t="str">
        <f t="shared" si="20"/>
        <v>Laura Callahan</v>
      </c>
      <c r="G340" s="6">
        <v>10596</v>
      </c>
      <c r="H340" s="9">
        <v>41034</v>
      </c>
      <c r="I340" s="9">
        <v>41062</v>
      </c>
      <c r="J340" s="9">
        <v>41076</v>
      </c>
      <c r="K340" s="7">
        <v>1</v>
      </c>
      <c r="L340" s="9" t="str">
        <f t="shared" si="21"/>
        <v>Boissons</v>
      </c>
      <c r="M340" s="6">
        <v>75</v>
      </c>
      <c r="N340" s="6" t="str">
        <f t="shared" si="22"/>
        <v>Rhönbräu Klosterbier</v>
      </c>
      <c r="O340" s="13">
        <v>76</v>
      </c>
      <c r="P340" s="6">
        <v>65</v>
      </c>
      <c r="Q340" s="13">
        <f t="shared" si="23"/>
        <v>4940</v>
      </c>
      <c r="R340" s="14">
        <v>0.06</v>
      </c>
      <c r="S340" s="13">
        <v>2367.625</v>
      </c>
      <c r="T340" s="13">
        <v>63.925874999999998</v>
      </c>
      <c r="U340" s="13"/>
      <c r="V340" s="9"/>
      <c r="W340" s="9"/>
    </row>
    <row r="341" spans="1:23" x14ac:dyDescent="0.25">
      <c r="A341" s="6" t="s">
        <v>137</v>
      </c>
      <c r="B341" s="6" t="s">
        <v>138</v>
      </c>
      <c r="C341" s="6" t="s">
        <v>139</v>
      </c>
      <c r="D341" s="6" t="s">
        <v>140</v>
      </c>
      <c r="E341" s="6">
        <v>8</v>
      </c>
      <c r="F341" s="6" t="str">
        <f t="shared" si="20"/>
        <v>Hicham Esmal</v>
      </c>
      <c r="G341" s="6">
        <v>10597</v>
      </c>
      <c r="H341" s="9">
        <v>41034</v>
      </c>
      <c r="I341" s="9">
        <v>41062</v>
      </c>
      <c r="J341" s="9">
        <v>41051</v>
      </c>
      <c r="K341" s="7">
        <v>1</v>
      </c>
      <c r="L341" s="9" t="str">
        <f t="shared" si="21"/>
        <v>Boissons</v>
      </c>
      <c r="M341" s="6">
        <v>24</v>
      </c>
      <c r="N341" s="6" t="str">
        <f t="shared" si="22"/>
        <v>Guaraná Fantástica</v>
      </c>
      <c r="O341" s="13">
        <v>76</v>
      </c>
      <c r="P341" s="6">
        <v>97</v>
      </c>
      <c r="Q341" s="13">
        <f t="shared" si="23"/>
        <v>7372</v>
      </c>
      <c r="R341" s="14">
        <v>0.08</v>
      </c>
      <c r="S341" s="13">
        <v>2007.9</v>
      </c>
      <c r="T341" s="13">
        <v>42.165900000000001</v>
      </c>
      <c r="U341" s="13"/>
      <c r="V341" s="9"/>
      <c r="W341" s="9"/>
    </row>
    <row r="342" spans="1:23" x14ac:dyDescent="0.25">
      <c r="A342" s="6" t="s">
        <v>137</v>
      </c>
      <c r="B342" s="6" t="s">
        <v>138</v>
      </c>
      <c r="C342" s="6" t="s">
        <v>139</v>
      </c>
      <c r="D342" s="6" t="s">
        <v>140</v>
      </c>
      <c r="E342" s="6">
        <v>8</v>
      </c>
      <c r="F342" s="6" t="str">
        <f t="shared" si="20"/>
        <v>Hicham Esmal</v>
      </c>
      <c r="G342" s="6">
        <v>10597</v>
      </c>
      <c r="H342" s="9">
        <v>41034</v>
      </c>
      <c r="I342" s="9">
        <v>41062</v>
      </c>
      <c r="J342" s="9">
        <v>41051</v>
      </c>
      <c r="K342" s="7">
        <v>5</v>
      </c>
      <c r="L342" s="9" t="str">
        <f t="shared" si="21"/>
        <v>Pâtes et céréales</v>
      </c>
      <c r="M342" s="6">
        <v>57</v>
      </c>
      <c r="N342" s="6" t="str">
        <f t="shared" si="22"/>
        <v>Ravioli Angelo</v>
      </c>
      <c r="O342" s="13">
        <v>76</v>
      </c>
      <c r="P342" s="6">
        <v>68</v>
      </c>
      <c r="Q342" s="13">
        <f t="shared" si="23"/>
        <v>5168</v>
      </c>
      <c r="R342" s="14">
        <v>0.17</v>
      </c>
      <c r="S342" s="13">
        <v>5502.9</v>
      </c>
      <c r="T342" s="13">
        <v>165.08699999999999</v>
      </c>
      <c r="U342" s="13"/>
      <c r="V342" s="9"/>
      <c r="W342" s="9"/>
    </row>
    <row r="343" spans="1:23" x14ac:dyDescent="0.25">
      <c r="A343" s="6" t="s">
        <v>137</v>
      </c>
      <c r="B343" s="6" t="s">
        <v>138</v>
      </c>
      <c r="C343" s="6" t="s">
        <v>139</v>
      </c>
      <c r="D343" s="6" t="s">
        <v>140</v>
      </c>
      <c r="E343" s="6">
        <v>8</v>
      </c>
      <c r="F343" s="6" t="str">
        <f t="shared" si="20"/>
        <v>Hicham Esmal</v>
      </c>
      <c r="G343" s="6">
        <v>10597</v>
      </c>
      <c r="H343" s="9">
        <v>41034</v>
      </c>
      <c r="I343" s="9">
        <v>41062</v>
      </c>
      <c r="J343" s="9">
        <v>41051</v>
      </c>
      <c r="K343" s="7">
        <v>2</v>
      </c>
      <c r="L343" s="9" t="str">
        <f t="shared" si="21"/>
        <v>Condiments</v>
      </c>
      <c r="M343" s="6">
        <v>65</v>
      </c>
      <c r="N343" s="6" t="str">
        <f t="shared" si="22"/>
        <v>Louisiana Fiery Hot Pepper Sauce</v>
      </c>
      <c r="O343" s="13">
        <v>76</v>
      </c>
      <c r="P343" s="6">
        <v>62</v>
      </c>
      <c r="Q343" s="13">
        <f t="shared" si="23"/>
        <v>4712</v>
      </c>
      <c r="R343" s="14">
        <v>0.08</v>
      </c>
      <c r="S343" s="13">
        <v>6003.46</v>
      </c>
      <c r="T343" s="13">
        <v>132.07612</v>
      </c>
      <c r="U343" s="13"/>
      <c r="V343" s="9"/>
      <c r="W343" s="9"/>
    </row>
    <row r="344" spans="1:23" x14ac:dyDescent="0.25">
      <c r="A344" s="6" t="s">
        <v>114</v>
      </c>
      <c r="B344" s="6" t="s">
        <v>115</v>
      </c>
      <c r="C344" s="6" t="s">
        <v>116</v>
      </c>
      <c r="D344" s="6" t="s">
        <v>81</v>
      </c>
      <c r="E344" s="6">
        <v>7</v>
      </c>
      <c r="F344" s="6" t="str">
        <f t="shared" si="20"/>
        <v>Jaime Dos Santos</v>
      </c>
      <c r="G344" s="6">
        <v>10598</v>
      </c>
      <c r="H344" s="9">
        <v>41037</v>
      </c>
      <c r="I344" s="9">
        <v>41065</v>
      </c>
      <c r="J344" s="9">
        <v>41051</v>
      </c>
      <c r="K344" s="7">
        <v>3</v>
      </c>
      <c r="L344" s="9" t="str">
        <f t="shared" si="21"/>
        <v>Desserts</v>
      </c>
      <c r="M344" s="6">
        <v>27</v>
      </c>
      <c r="N344" s="6" t="str">
        <f t="shared" si="22"/>
        <v>Schoggi Schokolade</v>
      </c>
      <c r="O344" s="13">
        <v>76</v>
      </c>
      <c r="P344" s="6">
        <v>79</v>
      </c>
      <c r="Q344" s="13">
        <f t="shared" si="23"/>
        <v>6004</v>
      </c>
      <c r="R344" s="14">
        <v>0.06</v>
      </c>
      <c r="S344" s="13">
        <v>16300.07</v>
      </c>
      <c r="T344" s="13">
        <v>260.80111999999997</v>
      </c>
      <c r="U344" s="13"/>
      <c r="V344" s="9"/>
      <c r="W344" s="9"/>
    </row>
    <row r="345" spans="1:23" x14ac:dyDescent="0.25">
      <c r="A345" s="6" t="s">
        <v>114</v>
      </c>
      <c r="B345" s="6" t="s">
        <v>115</v>
      </c>
      <c r="C345" s="6" t="s">
        <v>116</v>
      </c>
      <c r="D345" s="6" t="s">
        <v>81</v>
      </c>
      <c r="E345" s="6">
        <v>7</v>
      </c>
      <c r="F345" s="6" t="str">
        <f t="shared" si="20"/>
        <v>Jaime Dos Santos</v>
      </c>
      <c r="G345" s="6">
        <v>10598</v>
      </c>
      <c r="H345" s="9">
        <v>41037</v>
      </c>
      <c r="I345" s="9">
        <v>41065</v>
      </c>
      <c r="J345" s="9">
        <v>41051</v>
      </c>
      <c r="K345" s="7">
        <v>4</v>
      </c>
      <c r="L345" s="9" t="str">
        <f t="shared" si="21"/>
        <v>Produits laitiers</v>
      </c>
      <c r="M345" s="6">
        <v>71</v>
      </c>
      <c r="N345" s="6" t="str">
        <f t="shared" si="22"/>
        <v>Fløtemysost</v>
      </c>
      <c r="O345" s="13">
        <v>76</v>
      </c>
      <c r="P345" s="6">
        <v>29</v>
      </c>
      <c r="Q345" s="13">
        <f t="shared" si="23"/>
        <v>2204</v>
      </c>
      <c r="R345" s="14">
        <v>-0.01</v>
      </c>
      <c r="S345" s="13">
        <v>3148.6750000000002</v>
      </c>
      <c r="T345" s="13">
        <v>47.230125000000001</v>
      </c>
      <c r="U345" s="13"/>
      <c r="V345" s="9"/>
      <c r="W345" s="9"/>
    </row>
    <row r="346" spans="1:23" x14ac:dyDescent="0.25">
      <c r="A346" s="6" t="s">
        <v>86</v>
      </c>
      <c r="B346" s="6" t="s">
        <v>87</v>
      </c>
      <c r="C346" s="6" t="s">
        <v>88</v>
      </c>
      <c r="D346" s="6" t="s">
        <v>89</v>
      </c>
      <c r="E346" s="6">
        <v>6</v>
      </c>
      <c r="F346" s="6" t="str">
        <f t="shared" si="20"/>
        <v>Ernst Junge</v>
      </c>
      <c r="G346" s="6">
        <v>10599</v>
      </c>
      <c r="H346" s="9">
        <v>41038</v>
      </c>
      <c r="I346" s="9">
        <v>41080</v>
      </c>
      <c r="J346" s="9">
        <v>41054</v>
      </c>
      <c r="K346" s="7">
        <v>3</v>
      </c>
      <c r="L346" s="9" t="str">
        <f t="shared" si="21"/>
        <v>Desserts</v>
      </c>
      <c r="M346" s="6">
        <v>62</v>
      </c>
      <c r="N346" s="6" t="str">
        <f t="shared" si="22"/>
        <v>Tarte au sucre</v>
      </c>
      <c r="O346" s="13">
        <v>76</v>
      </c>
      <c r="P346" s="6">
        <v>85</v>
      </c>
      <c r="Q346" s="13">
        <f t="shared" si="23"/>
        <v>6460</v>
      </c>
      <c r="R346" s="14">
        <v>0.03</v>
      </c>
      <c r="S346" s="13">
        <v>20323.924999999999</v>
      </c>
      <c r="T346" s="13">
        <v>569.06990000000008</v>
      </c>
      <c r="U346" s="13"/>
      <c r="V346" s="9"/>
      <c r="W346" s="9"/>
    </row>
    <row r="347" spans="1:23" x14ac:dyDescent="0.25">
      <c r="A347" s="6" t="s">
        <v>275</v>
      </c>
      <c r="B347" s="6" t="s">
        <v>276</v>
      </c>
      <c r="C347" s="6" t="s">
        <v>277</v>
      </c>
      <c r="D347" s="6" t="s">
        <v>81</v>
      </c>
      <c r="E347" s="6">
        <v>5</v>
      </c>
      <c r="F347" s="6" t="str">
        <f t="shared" si="20"/>
        <v>Mohamed Ben Arfa</v>
      </c>
      <c r="G347" s="6">
        <v>10600</v>
      </c>
      <c r="H347" s="9">
        <v>41039</v>
      </c>
      <c r="I347" s="9">
        <v>41067</v>
      </c>
      <c r="J347" s="9">
        <v>41054</v>
      </c>
      <c r="K347" s="7">
        <v>6</v>
      </c>
      <c r="L347" s="9" t="str">
        <f t="shared" si="21"/>
        <v>Viandes</v>
      </c>
      <c r="M347" s="6">
        <v>54</v>
      </c>
      <c r="N347" s="6" t="str">
        <f t="shared" si="22"/>
        <v>Tourtière</v>
      </c>
      <c r="O347" s="13">
        <v>76</v>
      </c>
      <c r="P347" s="6">
        <v>28</v>
      </c>
      <c r="Q347" s="13">
        <f t="shared" si="23"/>
        <v>2128</v>
      </c>
      <c r="R347" s="14">
        <v>0.05</v>
      </c>
      <c r="S347" s="13">
        <v>990.84999999999991</v>
      </c>
      <c r="T347" s="13">
        <v>33.688899999999997</v>
      </c>
      <c r="U347" s="13"/>
      <c r="V347" s="9"/>
      <c r="W347" s="9"/>
    </row>
    <row r="348" spans="1:23" x14ac:dyDescent="0.25">
      <c r="A348" s="6" t="s">
        <v>275</v>
      </c>
      <c r="B348" s="6" t="s">
        <v>276</v>
      </c>
      <c r="C348" s="6" t="s">
        <v>277</v>
      </c>
      <c r="D348" s="6" t="s">
        <v>81</v>
      </c>
      <c r="E348" s="6">
        <v>5</v>
      </c>
      <c r="F348" s="6" t="str">
        <f t="shared" si="20"/>
        <v>Mohamed Ben Arfa</v>
      </c>
      <c r="G348" s="6">
        <v>10600</v>
      </c>
      <c r="H348" s="9">
        <v>41039</v>
      </c>
      <c r="I348" s="9">
        <v>41067</v>
      </c>
      <c r="J348" s="9">
        <v>41054</v>
      </c>
      <c r="K348" s="7">
        <v>8</v>
      </c>
      <c r="L348" s="9" t="str">
        <f t="shared" si="21"/>
        <v>Poissons et fruits de mer</v>
      </c>
      <c r="M348" s="6">
        <v>73</v>
      </c>
      <c r="N348" s="6" t="str">
        <f t="shared" si="22"/>
        <v>Röd Kaviar</v>
      </c>
      <c r="O348" s="13">
        <v>76</v>
      </c>
      <c r="P348" s="6">
        <v>43</v>
      </c>
      <c r="Q348" s="13">
        <f t="shared" si="23"/>
        <v>3268</v>
      </c>
      <c r="R348" s="14">
        <v>0.06</v>
      </c>
      <c r="S348" s="13">
        <v>3031.5</v>
      </c>
      <c r="T348" s="13">
        <v>63.661499999999997</v>
      </c>
      <c r="U348" s="13"/>
      <c r="V348" s="9"/>
      <c r="W348" s="9"/>
    </row>
    <row r="349" spans="1:23" x14ac:dyDescent="0.25">
      <c r="A349" s="6" t="s">
        <v>103</v>
      </c>
      <c r="B349" s="6" t="s">
        <v>104</v>
      </c>
      <c r="C349" s="6" t="s">
        <v>105</v>
      </c>
      <c r="D349" s="6" t="s">
        <v>106</v>
      </c>
      <c r="E349" s="6">
        <v>8</v>
      </c>
      <c r="F349" s="6" t="str">
        <f t="shared" si="20"/>
        <v>Hicham Esmal</v>
      </c>
      <c r="G349" s="6">
        <v>10601</v>
      </c>
      <c r="H349" s="9">
        <v>41039</v>
      </c>
      <c r="I349" s="9">
        <v>41081</v>
      </c>
      <c r="J349" s="9">
        <v>41055</v>
      </c>
      <c r="K349" s="7">
        <v>8</v>
      </c>
      <c r="L349" s="9" t="str">
        <f t="shared" si="21"/>
        <v>Poissons et fruits de mer</v>
      </c>
      <c r="M349" s="6">
        <v>13</v>
      </c>
      <c r="N349" s="6" t="str">
        <f t="shared" si="22"/>
        <v>Konbu</v>
      </c>
      <c r="O349" s="13">
        <v>76</v>
      </c>
      <c r="P349" s="6">
        <v>70</v>
      </c>
      <c r="Q349" s="13">
        <f t="shared" si="23"/>
        <v>5320</v>
      </c>
      <c r="R349" s="14">
        <v>0.13</v>
      </c>
      <c r="S349" s="13">
        <v>1827</v>
      </c>
      <c r="T349" s="13">
        <v>3.6539999999999999</v>
      </c>
      <c r="U349" s="13"/>
      <c r="V349" s="9"/>
      <c r="W349" s="9"/>
    </row>
    <row r="350" spans="1:23" x14ac:dyDescent="0.25">
      <c r="A350" s="6" t="s">
        <v>103</v>
      </c>
      <c r="B350" s="6" t="s">
        <v>104</v>
      </c>
      <c r="C350" s="6" t="s">
        <v>105</v>
      </c>
      <c r="D350" s="6" t="s">
        <v>106</v>
      </c>
      <c r="E350" s="6">
        <v>8</v>
      </c>
      <c r="F350" s="6" t="str">
        <f t="shared" si="20"/>
        <v>Hicham Esmal</v>
      </c>
      <c r="G350" s="6">
        <v>10601</v>
      </c>
      <c r="H350" s="9">
        <v>41039</v>
      </c>
      <c r="I350" s="9">
        <v>41081</v>
      </c>
      <c r="J350" s="9">
        <v>41055</v>
      </c>
      <c r="K350" s="7">
        <v>4</v>
      </c>
      <c r="L350" s="9" t="str">
        <f t="shared" si="21"/>
        <v>Produits laitiers</v>
      </c>
      <c r="M350" s="6">
        <v>59</v>
      </c>
      <c r="N350" s="6" t="str">
        <f t="shared" si="22"/>
        <v>Raclette Courdavault</v>
      </c>
      <c r="O350" s="13">
        <v>76</v>
      </c>
      <c r="P350" s="6">
        <v>44</v>
      </c>
      <c r="Q350" s="13">
        <f t="shared" si="23"/>
        <v>3344</v>
      </c>
      <c r="R350" s="14">
        <v>0</v>
      </c>
      <c r="S350" s="13">
        <v>12100</v>
      </c>
      <c r="T350" s="13">
        <v>387.2</v>
      </c>
      <c r="U350" s="13"/>
      <c r="V350" s="9"/>
      <c r="W350" s="9"/>
    </row>
    <row r="351" spans="1:23" x14ac:dyDescent="0.25">
      <c r="A351" s="6" t="s">
        <v>269</v>
      </c>
      <c r="B351" s="6" t="s">
        <v>270</v>
      </c>
      <c r="C351" s="6" t="s">
        <v>271</v>
      </c>
      <c r="D351" s="6" t="s">
        <v>242</v>
      </c>
      <c r="E351" s="6">
        <v>4</v>
      </c>
      <c r="F351" s="6" t="str">
        <f t="shared" si="20"/>
        <v>Laura Callahan</v>
      </c>
      <c r="G351" s="6">
        <v>10602</v>
      </c>
      <c r="H351" s="9">
        <v>41040</v>
      </c>
      <c r="I351" s="9">
        <v>41068</v>
      </c>
      <c r="J351" s="9">
        <v>41055</v>
      </c>
      <c r="K351" s="7">
        <v>2</v>
      </c>
      <c r="L351" s="9" t="str">
        <f t="shared" si="21"/>
        <v>Condiments</v>
      </c>
      <c r="M351" s="6">
        <v>77</v>
      </c>
      <c r="N351" s="6" t="str">
        <f t="shared" si="22"/>
        <v>Original Frankfurter grüne Soße</v>
      </c>
      <c r="O351" s="13">
        <v>76</v>
      </c>
      <c r="P351" s="6">
        <v>30</v>
      </c>
      <c r="Q351" s="13">
        <f t="shared" si="23"/>
        <v>2280</v>
      </c>
      <c r="R351" s="14">
        <v>0</v>
      </c>
      <c r="S351" s="13">
        <v>1950</v>
      </c>
      <c r="T351" s="13">
        <v>27.3</v>
      </c>
      <c r="U351" s="13"/>
      <c r="V351" s="9"/>
      <c r="W351" s="9"/>
    </row>
    <row r="352" spans="1:23" x14ac:dyDescent="0.25">
      <c r="A352" s="6" t="s">
        <v>179</v>
      </c>
      <c r="B352" s="6" t="s">
        <v>180</v>
      </c>
      <c r="C352" s="6" t="s">
        <v>181</v>
      </c>
      <c r="D352" s="6" t="s">
        <v>81</v>
      </c>
      <c r="E352" s="6">
        <v>4</v>
      </c>
      <c r="F352" s="6" t="str">
        <f t="shared" si="20"/>
        <v>Laura Callahan</v>
      </c>
      <c r="G352" s="6">
        <v>10603</v>
      </c>
      <c r="H352" s="9">
        <v>41041</v>
      </c>
      <c r="I352" s="9">
        <v>41069</v>
      </c>
      <c r="J352" s="9">
        <v>41072</v>
      </c>
      <c r="K352" s="7">
        <v>5</v>
      </c>
      <c r="L352" s="9" t="str">
        <f t="shared" si="21"/>
        <v>Pâtes et céréales</v>
      </c>
      <c r="M352" s="6">
        <v>22</v>
      </c>
      <c r="N352" s="6" t="str">
        <f t="shared" si="22"/>
        <v>Gustaf's Knäckebröd</v>
      </c>
      <c r="O352" s="13">
        <v>76</v>
      </c>
      <c r="P352" s="6">
        <v>47</v>
      </c>
      <c r="Q352" s="13">
        <f t="shared" si="23"/>
        <v>3572</v>
      </c>
      <c r="R352" s="14">
        <v>0</v>
      </c>
      <c r="S352" s="13">
        <v>4935</v>
      </c>
      <c r="T352" s="13">
        <v>83.894999999999996</v>
      </c>
      <c r="U352" s="13"/>
      <c r="V352" s="9"/>
      <c r="W352" s="9"/>
    </row>
    <row r="353" spans="1:23" x14ac:dyDescent="0.25">
      <c r="A353" s="6" t="s">
        <v>179</v>
      </c>
      <c r="B353" s="6" t="s">
        <v>180</v>
      </c>
      <c r="C353" s="6" t="s">
        <v>181</v>
      </c>
      <c r="D353" s="6" t="s">
        <v>81</v>
      </c>
      <c r="E353" s="6">
        <v>4</v>
      </c>
      <c r="F353" s="6" t="str">
        <f t="shared" si="20"/>
        <v>Laura Callahan</v>
      </c>
      <c r="G353" s="6">
        <v>10603</v>
      </c>
      <c r="H353" s="9">
        <v>41041</v>
      </c>
      <c r="I353" s="9">
        <v>41069</v>
      </c>
      <c r="J353" s="9">
        <v>41072</v>
      </c>
      <c r="K353" s="7">
        <v>3</v>
      </c>
      <c r="L353" s="9" t="str">
        <f t="shared" si="21"/>
        <v>Desserts</v>
      </c>
      <c r="M353" s="6">
        <v>49</v>
      </c>
      <c r="N353" s="6" t="str">
        <f t="shared" si="22"/>
        <v>Maxilaku</v>
      </c>
      <c r="O353" s="13">
        <v>76</v>
      </c>
      <c r="P353" s="6">
        <v>23</v>
      </c>
      <c r="Q353" s="13">
        <f t="shared" si="23"/>
        <v>1748</v>
      </c>
      <c r="R353" s="14">
        <v>0.13</v>
      </c>
      <c r="S353" s="13">
        <v>2001</v>
      </c>
      <c r="T353" s="13">
        <v>56.027999999999999</v>
      </c>
      <c r="U353" s="13"/>
      <c r="V353" s="9"/>
      <c r="W353" s="9"/>
    </row>
    <row r="354" spans="1:23" x14ac:dyDescent="0.25">
      <c r="A354" s="6" t="s">
        <v>141</v>
      </c>
      <c r="B354" s="6" t="s">
        <v>142</v>
      </c>
      <c r="C354" s="6" t="s">
        <v>109</v>
      </c>
      <c r="D354" s="6" t="s">
        <v>110</v>
      </c>
      <c r="E354" s="6">
        <v>7</v>
      </c>
      <c r="F354" s="6" t="str">
        <f t="shared" si="20"/>
        <v>Jaime Dos Santos</v>
      </c>
      <c r="G354" s="6">
        <v>10604</v>
      </c>
      <c r="H354" s="9">
        <v>41041</v>
      </c>
      <c r="I354" s="9">
        <v>41069</v>
      </c>
      <c r="J354" s="9">
        <v>41062</v>
      </c>
      <c r="K354" s="7">
        <v>3</v>
      </c>
      <c r="L354" s="9" t="str">
        <f t="shared" si="21"/>
        <v>Desserts</v>
      </c>
      <c r="M354" s="6">
        <v>48</v>
      </c>
      <c r="N354" s="6" t="str">
        <f t="shared" si="22"/>
        <v>Chocolade</v>
      </c>
      <c r="O354" s="13">
        <v>76</v>
      </c>
      <c r="P354" s="6">
        <v>41</v>
      </c>
      <c r="Q354" s="13">
        <f t="shared" si="23"/>
        <v>3116</v>
      </c>
      <c r="R354" s="14">
        <v>0.02</v>
      </c>
      <c r="S354" s="13">
        <v>2561.4749999999999</v>
      </c>
      <c r="T354" s="13">
        <v>89.651624999999996</v>
      </c>
      <c r="U354" s="13"/>
      <c r="V354" s="9"/>
      <c r="W354" s="9"/>
    </row>
    <row r="355" spans="1:23" x14ac:dyDescent="0.25">
      <c r="A355" s="6" t="s">
        <v>141</v>
      </c>
      <c r="B355" s="6" t="s">
        <v>142</v>
      </c>
      <c r="C355" s="6" t="s">
        <v>109</v>
      </c>
      <c r="D355" s="6" t="s">
        <v>110</v>
      </c>
      <c r="E355" s="6">
        <v>7</v>
      </c>
      <c r="F355" s="6" t="str">
        <f t="shared" si="20"/>
        <v>Jaime Dos Santos</v>
      </c>
      <c r="G355" s="6">
        <v>10604</v>
      </c>
      <c r="H355" s="9">
        <v>41041</v>
      </c>
      <c r="I355" s="9">
        <v>41069</v>
      </c>
      <c r="J355" s="9">
        <v>41062</v>
      </c>
      <c r="K355" s="7">
        <v>1</v>
      </c>
      <c r="L355" s="9" t="str">
        <f t="shared" si="21"/>
        <v>Boissons</v>
      </c>
      <c r="M355" s="6">
        <v>76</v>
      </c>
      <c r="N355" s="6" t="str">
        <f t="shared" si="22"/>
        <v>Lakkalikööri</v>
      </c>
      <c r="O355" s="13">
        <v>76</v>
      </c>
      <c r="P355" s="6">
        <v>83</v>
      </c>
      <c r="Q355" s="13">
        <f t="shared" si="23"/>
        <v>6308</v>
      </c>
      <c r="R355" s="14">
        <v>0.01</v>
      </c>
      <c r="S355" s="13">
        <v>7395.3</v>
      </c>
      <c r="T355" s="13">
        <v>258.83550000000002</v>
      </c>
      <c r="U355" s="13"/>
      <c r="V355" s="9"/>
      <c r="W355" s="9"/>
    </row>
    <row r="356" spans="1:23" x14ac:dyDescent="0.25">
      <c r="A356" s="6" t="s">
        <v>170</v>
      </c>
      <c r="B356" s="6" t="s">
        <v>171</v>
      </c>
      <c r="C356" s="6" t="s">
        <v>172</v>
      </c>
      <c r="D356" s="6" t="s">
        <v>146</v>
      </c>
      <c r="E356" s="6">
        <v>7</v>
      </c>
      <c r="F356" s="6" t="str">
        <f t="shared" si="20"/>
        <v>Jaime Dos Santos</v>
      </c>
      <c r="G356" s="6">
        <v>10605</v>
      </c>
      <c r="H356" s="9">
        <v>41044</v>
      </c>
      <c r="I356" s="9">
        <v>41072</v>
      </c>
      <c r="J356" s="9">
        <v>41062</v>
      </c>
      <c r="K356" s="7">
        <v>3</v>
      </c>
      <c r="L356" s="9" t="str">
        <f t="shared" si="21"/>
        <v>Desserts</v>
      </c>
      <c r="M356" s="6">
        <v>16</v>
      </c>
      <c r="N356" s="6" t="str">
        <f t="shared" si="22"/>
        <v>Pavlova</v>
      </c>
      <c r="O356" s="13">
        <v>76</v>
      </c>
      <c r="P356" s="6">
        <v>52</v>
      </c>
      <c r="Q356" s="13">
        <f t="shared" si="23"/>
        <v>3952</v>
      </c>
      <c r="R356" s="14">
        <v>0.19</v>
      </c>
      <c r="S356" s="13">
        <v>3674.9700000000003</v>
      </c>
      <c r="T356" s="13">
        <v>91.874250000000004</v>
      </c>
      <c r="U356" s="13"/>
      <c r="V356" s="9"/>
      <c r="W356" s="9"/>
    </row>
    <row r="357" spans="1:23" x14ac:dyDescent="0.25">
      <c r="A357" s="6" t="s">
        <v>170</v>
      </c>
      <c r="B357" s="6" t="s">
        <v>171</v>
      </c>
      <c r="C357" s="6" t="s">
        <v>172</v>
      </c>
      <c r="D357" s="6" t="s">
        <v>146</v>
      </c>
      <c r="E357" s="6">
        <v>7</v>
      </c>
      <c r="F357" s="6" t="str">
        <f t="shared" si="20"/>
        <v>Jaime Dos Santos</v>
      </c>
      <c r="G357" s="6">
        <v>10605</v>
      </c>
      <c r="H357" s="9">
        <v>41044</v>
      </c>
      <c r="I357" s="9">
        <v>41072</v>
      </c>
      <c r="J357" s="9">
        <v>41062</v>
      </c>
      <c r="K357" s="7">
        <v>4</v>
      </c>
      <c r="L357" s="9" t="str">
        <f t="shared" si="21"/>
        <v>Produits laitiers</v>
      </c>
      <c r="M357" s="6">
        <v>59</v>
      </c>
      <c r="N357" s="6" t="str">
        <f t="shared" si="22"/>
        <v>Raclette Courdavault</v>
      </c>
      <c r="O357" s="13">
        <v>76</v>
      </c>
      <c r="P357" s="6">
        <v>5</v>
      </c>
      <c r="Q357" s="13">
        <f t="shared" si="23"/>
        <v>380</v>
      </c>
      <c r="R357" s="14">
        <v>0.05</v>
      </c>
      <c r="S357" s="13">
        <v>1306.25</v>
      </c>
      <c r="T357" s="13">
        <v>24.818750000000001</v>
      </c>
      <c r="U357" s="13"/>
      <c r="V357" s="9"/>
      <c r="W357" s="9"/>
    </row>
    <row r="358" spans="1:23" x14ac:dyDescent="0.25">
      <c r="A358" s="6" t="s">
        <v>170</v>
      </c>
      <c r="B358" s="6" t="s">
        <v>171</v>
      </c>
      <c r="C358" s="6" t="s">
        <v>172</v>
      </c>
      <c r="D358" s="6" t="s">
        <v>146</v>
      </c>
      <c r="E358" s="6">
        <v>7</v>
      </c>
      <c r="F358" s="6" t="str">
        <f t="shared" si="20"/>
        <v>Jaime Dos Santos</v>
      </c>
      <c r="G358" s="6">
        <v>10605</v>
      </c>
      <c r="H358" s="9">
        <v>41044</v>
      </c>
      <c r="I358" s="9">
        <v>41072</v>
      </c>
      <c r="J358" s="9">
        <v>41062</v>
      </c>
      <c r="K358" s="7">
        <v>4</v>
      </c>
      <c r="L358" s="9" t="str">
        <f t="shared" si="21"/>
        <v>Produits laitiers</v>
      </c>
      <c r="M358" s="6">
        <v>60</v>
      </c>
      <c r="N358" s="6" t="str">
        <f t="shared" si="22"/>
        <v>Camembert Pierrot</v>
      </c>
      <c r="O358" s="13">
        <v>76</v>
      </c>
      <c r="P358" s="6">
        <v>27</v>
      </c>
      <c r="Q358" s="13">
        <f t="shared" si="23"/>
        <v>2052</v>
      </c>
      <c r="R358" s="14">
        <v>0.13</v>
      </c>
      <c r="S358" s="13">
        <v>3993.3</v>
      </c>
      <c r="T358" s="13">
        <v>63.892800000000001</v>
      </c>
      <c r="U358" s="13"/>
      <c r="V358" s="9"/>
      <c r="W358" s="9"/>
    </row>
    <row r="359" spans="1:23" x14ac:dyDescent="0.25">
      <c r="A359" s="6" t="s">
        <v>170</v>
      </c>
      <c r="B359" s="6" t="s">
        <v>171</v>
      </c>
      <c r="C359" s="6" t="s">
        <v>172</v>
      </c>
      <c r="D359" s="6" t="s">
        <v>146</v>
      </c>
      <c r="E359" s="6">
        <v>7</v>
      </c>
      <c r="F359" s="6" t="str">
        <f t="shared" si="20"/>
        <v>Jaime Dos Santos</v>
      </c>
      <c r="G359" s="6">
        <v>10605</v>
      </c>
      <c r="H359" s="9">
        <v>41044</v>
      </c>
      <c r="I359" s="9">
        <v>41072</v>
      </c>
      <c r="J359" s="9">
        <v>41062</v>
      </c>
      <c r="K359" s="7">
        <v>4</v>
      </c>
      <c r="L359" s="9" t="str">
        <f t="shared" si="21"/>
        <v>Produits laitiers</v>
      </c>
      <c r="M359" s="6">
        <v>71</v>
      </c>
      <c r="N359" s="6" t="str">
        <f t="shared" si="22"/>
        <v>Fløtemysost</v>
      </c>
      <c r="O359" s="13">
        <v>76</v>
      </c>
      <c r="P359" s="6">
        <v>71</v>
      </c>
      <c r="Q359" s="13">
        <f t="shared" si="23"/>
        <v>5396</v>
      </c>
      <c r="R359" s="14">
        <v>-0.01</v>
      </c>
      <c r="S359" s="13">
        <v>7708.8249999999998</v>
      </c>
      <c r="T359" s="13">
        <v>53.961775000000003</v>
      </c>
      <c r="U359" s="13"/>
      <c r="V359" s="9"/>
      <c r="W359" s="9"/>
    </row>
    <row r="360" spans="1:23" x14ac:dyDescent="0.25">
      <c r="A360" s="6" t="s">
        <v>155</v>
      </c>
      <c r="B360" s="6" t="s">
        <v>156</v>
      </c>
      <c r="C360" s="6" t="s">
        <v>132</v>
      </c>
      <c r="D360" s="6" t="s">
        <v>123</v>
      </c>
      <c r="E360" s="6">
        <v>5</v>
      </c>
      <c r="F360" s="6" t="str">
        <f t="shared" si="20"/>
        <v>Mohamed Ben Arfa</v>
      </c>
      <c r="G360" s="6">
        <v>10606</v>
      </c>
      <c r="H360" s="9">
        <v>41045</v>
      </c>
      <c r="I360" s="9">
        <v>41073</v>
      </c>
      <c r="J360" s="9">
        <v>41064</v>
      </c>
      <c r="K360" s="7">
        <v>2</v>
      </c>
      <c r="L360" s="9" t="str">
        <f t="shared" si="21"/>
        <v>Condiments</v>
      </c>
      <c r="M360" s="6">
        <v>4</v>
      </c>
      <c r="N360" s="6" t="str">
        <f t="shared" si="22"/>
        <v>Chef Anton's Cajun Seasoning</v>
      </c>
      <c r="O360" s="13">
        <v>76</v>
      </c>
      <c r="P360" s="6">
        <v>2</v>
      </c>
      <c r="Q360" s="13">
        <f t="shared" si="23"/>
        <v>152</v>
      </c>
      <c r="R360" s="14">
        <v>0.2</v>
      </c>
      <c r="S360" s="13">
        <v>176</v>
      </c>
      <c r="T360" s="13">
        <v>2.992</v>
      </c>
      <c r="U360" s="13"/>
      <c r="V360" s="9"/>
      <c r="W360" s="9"/>
    </row>
    <row r="361" spans="1:23" x14ac:dyDescent="0.25">
      <c r="A361" s="6" t="s">
        <v>155</v>
      </c>
      <c r="B361" s="6" t="s">
        <v>156</v>
      </c>
      <c r="C361" s="6" t="s">
        <v>132</v>
      </c>
      <c r="D361" s="6" t="s">
        <v>123</v>
      </c>
      <c r="E361" s="6">
        <v>5</v>
      </c>
      <c r="F361" s="6" t="str">
        <f t="shared" si="20"/>
        <v>Mohamed Ben Arfa</v>
      </c>
      <c r="G361" s="6">
        <v>10606</v>
      </c>
      <c r="H361" s="9">
        <v>41045</v>
      </c>
      <c r="I361" s="9">
        <v>41073</v>
      </c>
      <c r="J361" s="9">
        <v>41064</v>
      </c>
      <c r="K361" s="7">
        <v>6</v>
      </c>
      <c r="L361" s="9" t="str">
        <f t="shared" si="21"/>
        <v>Viandes</v>
      </c>
      <c r="M361" s="6">
        <v>55</v>
      </c>
      <c r="N361" s="6" t="str">
        <f t="shared" si="22"/>
        <v>Pâté chinois</v>
      </c>
      <c r="O361" s="13">
        <v>76</v>
      </c>
      <c r="P361" s="6">
        <v>79</v>
      </c>
      <c r="Q361" s="13">
        <f t="shared" si="23"/>
        <v>6004</v>
      </c>
      <c r="R361" s="14">
        <v>-0.02</v>
      </c>
      <c r="S361" s="13">
        <v>9669.6</v>
      </c>
      <c r="T361" s="13">
        <v>251.40960000000001</v>
      </c>
      <c r="U361" s="13"/>
      <c r="V361" s="9"/>
      <c r="W361" s="9"/>
    </row>
    <row r="362" spans="1:23" x14ac:dyDescent="0.25">
      <c r="A362" s="6" t="s">
        <v>155</v>
      </c>
      <c r="B362" s="6" t="s">
        <v>156</v>
      </c>
      <c r="C362" s="6" t="s">
        <v>132</v>
      </c>
      <c r="D362" s="6" t="s">
        <v>123</v>
      </c>
      <c r="E362" s="6">
        <v>5</v>
      </c>
      <c r="F362" s="6" t="str">
        <f t="shared" si="20"/>
        <v>Mohamed Ben Arfa</v>
      </c>
      <c r="G362" s="6">
        <v>10606</v>
      </c>
      <c r="H362" s="9">
        <v>41045</v>
      </c>
      <c r="I362" s="9">
        <v>41073</v>
      </c>
      <c r="J362" s="9">
        <v>41064</v>
      </c>
      <c r="K362" s="7">
        <v>3</v>
      </c>
      <c r="L362" s="9" t="str">
        <f t="shared" si="21"/>
        <v>Desserts</v>
      </c>
      <c r="M362" s="6">
        <v>62</v>
      </c>
      <c r="N362" s="6" t="str">
        <f t="shared" si="22"/>
        <v>Tarte au sucre</v>
      </c>
      <c r="O362" s="13">
        <v>76</v>
      </c>
      <c r="P362" s="6">
        <v>49</v>
      </c>
      <c r="Q362" s="13">
        <f t="shared" si="23"/>
        <v>3724</v>
      </c>
      <c r="R362" s="14">
        <v>0.1</v>
      </c>
      <c r="S362" s="13">
        <v>10870.65</v>
      </c>
      <c r="T362" s="13">
        <v>65.2239</v>
      </c>
      <c r="U362" s="13"/>
      <c r="V362" s="9"/>
      <c r="W362" s="9"/>
    </row>
    <row r="363" spans="1:23" x14ac:dyDescent="0.25">
      <c r="A363" s="6" t="s">
        <v>179</v>
      </c>
      <c r="B363" s="6" t="s">
        <v>180</v>
      </c>
      <c r="C363" s="6" t="s">
        <v>181</v>
      </c>
      <c r="D363" s="6" t="s">
        <v>81</v>
      </c>
      <c r="E363" s="6">
        <v>9</v>
      </c>
      <c r="F363" s="6" t="str">
        <f t="shared" si="20"/>
        <v>Steven Buchanan</v>
      </c>
      <c r="G363" s="6">
        <v>10607</v>
      </c>
      <c r="H363" s="9">
        <v>41045</v>
      </c>
      <c r="I363" s="9">
        <v>41073</v>
      </c>
      <c r="J363" s="9">
        <v>41058</v>
      </c>
      <c r="K363" s="7">
        <v>7</v>
      </c>
      <c r="L363" s="9" t="str">
        <f t="shared" si="21"/>
        <v>Produits secs</v>
      </c>
      <c r="M363" s="6">
        <v>7</v>
      </c>
      <c r="N363" s="6" t="str">
        <f t="shared" si="22"/>
        <v>Uncle Bob's Organic Dried Pears</v>
      </c>
      <c r="O363" s="13">
        <v>76</v>
      </c>
      <c r="P363" s="6">
        <v>83</v>
      </c>
      <c r="Q363" s="13">
        <f t="shared" si="23"/>
        <v>6308</v>
      </c>
      <c r="R363" s="14">
        <v>7.0000000000000007E-2</v>
      </c>
      <c r="S363" s="13">
        <v>11578.5</v>
      </c>
      <c r="T363" s="13">
        <v>370.512</v>
      </c>
      <c r="U363" s="13"/>
      <c r="V363" s="9"/>
      <c r="W363" s="9"/>
    </row>
    <row r="364" spans="1:23" x14ac:dyDescent="0.25">
      <c r="A364" s="6" t="s">
        <v>179</v>
      </c>
      <c r="B364" s="6" t="s">
        <v>180</v>
      </c>
      <c r="C364" s="6" t="s">
        <v>181</v>
      </c>
      <c r="D364" s="6" t="s">
        <v>81</v>
      </c>
      <c r="E364" s="6">
        <v>9</v>
      </c>
      <c r="F364" s="6" t="str">
        <f t="shared" si="20"/>
        <v>Steven Buchanan</v>
      </c>
      <c r="G364" s="6">
        <v>10607</v>
      </c>
      <c r="H364" s="9">
        <v>41045</v>
      </c>
      <c r="I364" s="9">
        <v>41073</v>
      </c>
      <c r="J364" s="9">
        <v>41058</v>
      </c>
      <c r="K364" s="7">
        <v>6</v>
      </c>
      <c r="L364" s="9" t="str">
        <f t="shared" si="21"/>
        <v>Viandes</v>
      </c>
      <c r="M364" s="6">
        <v>17</v>
      </c>
      <c r="N364" s="6" t="str">
        <f t="shared" si="22"/>
        <v>Alice Mutton</v>
      </c>
      <c r="O364" s="13">
        <v>76</v>
      </c>
      <c r="P364" s="6">
        <v>13</v>
      </c>
      <c r="Q364" s="13">
        <f t="shared" si="23"/>
        <v>988</v>
      </c>
      <c r="R364" s="14">
        <v>0.04</v>
      </c>
      <c r="S364" s="13">
        <v>2433.6</v>
      </c>
      <c r="T364" s="13">
        <v>12.167999999999999</v>
      </c>
      <c r="U364" s="13"/>
      <c r="V364" s="9"/>
      <c r="W364" s="9"/>
    </row>
    <row r="365" spans="1:23" x14ac:dyDescent="0.25">
      <c r="A365" s="6" t="s">
        <v>179</v>
      </c>
      <c r="B365" s="6" t="s">
        <v>180</v>
      </c>
      <c r="C365" s="6" t="s">
        <v>181</v>
      </c>
      <c r="D365" s="6" t="s">
        <v>81</v>
      </c>
      <c r="E365" s="6">
        <v>9</v>
      </c>
      <c r="F365" s="6" t="str">
        <f t="shared" si="20"/>
        <v>Steven Buchanan</v>
      </c>
      <c r="G365" s="6">
        <v>10607</v>
      </c>
      <c r="H365" s="9">
        <v>41045</v>
      </c>
      <c r="I365" s="9">
        <v>41073</v>
      </c>
      <c r="J365" s="9">
        <v>41058</v>
      </c>
      <c r="K365" s="7">
        <v>4</v>
      </c>
      <c r="L365" s="9" t="str">
        <f t="shared" si="21"/>
        <v>Produits laitiers</v>
      </c>
      <c r="M365" s="6">
        <v>33</v>
      </c>
      <c r="N365" s="6" t="str">
        <f t="shared" si="22"/>
        <v>Geitost</v>
      </c>
      <c r="O365" s="13">
        <v>76</v>
      </c>
      <c r="P365" s="6">
        <v>91</v>
      </c>
      <c r="Q365" s="13">
        <f t="shared" si="23"/>
        <v>6916</v>
      </c>
      <c r="R365" s="14">
        <v>0.2</v>
      </c>
      <c r="S365" s="13">
        <v>910</v>
      </c>
      <c r="T365" s="13">
        <v>22.75</v>
      </c>
      <c r="U365" s="13"/>
      <c r="V365" s="9"/>
      <c r="W365" s="9"/>
    </row>
    <row r="366" spans="1:23" x14ac:dyDescent="0.25">
      <c r="A366" s="6" t="s">
        <v>179</v>
      </c>
      <c r="B366" s="6" t="s">
        <v>180</v>
      </c>
      <c r="C366" s="6" t="s">
        <v>181</v>
      </c>
      <c r="D366" s="6" t="s">
        <v>81</v>
      </c>
      <c r="E366" s="6">
        <v>9</v>
      </c>
      <c r="F366" s="6" t="str">
        <f t="shared" si="20"/>
        <v>Steven Buchanan</v>
      </c>
      <c r="G366" s="6">
        <v>10607</v>
      </c>
      <c r="H366" s="9">
        <v>41045</v>
      </c>
      <c r="I366" s="9">
        <v>41073</v>
      </c>
      <c r="J366" s="9">
        <v>41058</v>
      </c>
      <c r="K366" s="7">
        <v>8</v>
      </c>
      <c r="L366" s="9" t="str">
        <f t="shared" si="21"/>
        <v>Poissons et fruits de mer</v>
      </c>
      <c r="M366" s="6">
        <v>40</v>
      </c>
      <c r="N366" s="6" t="str">
        <f t="shared" si="22"/>
        <v>Boston Crab Meat</v>
      </c>
      <c r="O366" s="13">
        <v>76</v>
      </c>
      <c r="P366" s="6">
        <v>14</v>
      </c>
      <c r="Q366" s="13">
        <f t="shared" si="23"/>
        <v>1064</v>
      </c>
      <c r="R366" s="14">
        <v>0</v>
      </c>
      <c r="S366" s="13">
        <v>1288</v>
      </c>
      <c r="T366" s="13">
        <v>18.032</v>
      </c>
      <c r="U366" s="13"/>
      <c r="V366" s="9"/>
      <c r="W366" s="9"/>
    </row>
    <row r="367" spans="1:23" x14ac:dyDescent="0.25">
      <c r="A367" s="6" t="s">
        <v>179</v>
      </c>
      <c r="B367" s="6" t="s">
        <v>180</v>
      </c>
      <c r="C367" s="6" t="s">
        <v>181</v>
      </c>
      <c r="D367" s="6" t="s">
        <v>81</v>
      </c>
      <c r="E367" s="6">
        <v>9</v>
      </c>
      <c r="F367" s="6" t="str">
        <f t="shared" si="20"/>
        <v>Steven Buchanan</v>
      </c>
      <c r="G367" s="6">
        <v>10607</v>
      </c>
      <c r="H367" s="9">
        <v>41045</v>
      </c>
      <c r="I367" s="9">
        <v>41073</v>
      </c>
      <c r="J367" s="9">
        <v>41058</v>
      </c>
      <c r="K367" s="7">
        <v>4</v>
      </c>
      <c r="L367" s="9" t="str">
        <f t="shared" si="21"/>
        <v>Produits laitiers</v>
      </c>
      <c r="M367" s="6">
        <v>72</v>
      </c>
      <c r="N367" s="6" t="str">
        <f t="shared" si="22"/>
        <v>Mozzarella di Giovanni</v>
      </c>
      <c r="O367" s="13">
        <v>76</v>
      </c>
      <c r="P367" s="6">
        <v>94</v>
      </c>
      <c r="Q367" s="13">
        <f t="shared" si="23"/>
        <v>7144</v>
      </c>
      <c r="R367" s="14">
        <v>-0.02</v>
      </c>
      <c r="S367" s="13">
        <v>16683.12</v>
      </c>
      <c r="T367" s="13">
        <v>400.39488</v>
      </c>
      <c r="U367" s="13"/>
      <c r="V367" s="9"/>
      <c r="W367" s="9"/>
    </row>
    <row r="368" spans="1:23" x14ac:dyDescent="0.25">
      <c r="A368" s="6" t="s">
        <v>233</v>
      </c>
      <c r="B368" s="6" t="s">
        <v>234</v>
      </c>
      <c r="C368" s="6" t="s">
        <v>191</v>
      </c>
      <c r="D368" s="6" t="s">
        <v>136</v>
      </c>
      <c r="E368" s="6">
        <v>5</v>
      </c>
      <c r="F368" s="6" t="str">
        <f t="shared" si="20"/>
        <v>Mohamed Ben Arfa</v>
      </c>
      <c r="G368" s="6">
        <v>10608</v>
      </c>
      <c r="H368" s="9">
        <v>41046</v>
      </c>
      <c r="I368" s="9">
        <v>41074</v>
      </c>
      <c r="J368" s="9">
        <v>41065</v>
      </c>
      <c r="K368" s="7">
        <v>5</v>
      </c>
      <c r="L368" s="9" t="str">
        <f t="shared" si="21"/>
        <v>Pâtes et céréales</v>
      </c>
      <c r="M368" s="6">
        <v>56</v>
      </c>
      <c r="N368" s="6" t="str">
        <f t="shared" si="22"/>
        <v>Gnocchi di nonna Alice</v>
      </c>
      <c r="O368" s="13">
        <v>76</v>
      </c>
      <c r="P368" s="6">
        <v>5</v>
      </c>
      <c r="Q368" s="13">
        <f t="shared" si="23"/>
        <v>380</v>
      </c>
      <c r="R368" s="14">
        <v>7.0000000000000007E-2</v>
      </c>
      <c r="S368" s="13">
        <v>883.49999999999989</v>
      </c>
      <c r="T368" s="13">
        <v>23.854499999999998</v>
      </c>
      <c r="U368" s="13"/>
      <c r="V368" s="9"/>
      <c r="W368" s="9"/>
    </row>
    <row r="369" spans="1:23" x14ac:dyDescent="0.25">
      <c r="A369" s="6" t="s">
        <v>278</v>
      </c>
      <c r="B369" s="6" t="s">
        <v>279</v>
      </c>
      <c r="C369" s="6" t="s">
        <v>280</v>
      </c>
      <c r="D369" s="6" t="s">
        <v>85</v>
      </c>
      <c r="E369" s="6">
        <v>8</v>
      </c>
      <c r="F369" s="6" t="str">
        <f t="shared" si="20"/>
        <v>Hicham Esmal</v>
      </c>
      <c r="G369" s="6">
        <v>10609</v>
      </c>
      <c r="H369" s="9">
        <v>41047</v>
      </c>
      <c r="I369" s="9">
        <v>41075</v>
      </c>
      <c r="J369" s="9">
        <v>41063</v>
      </c>
      <c r="K369" s="7">
        <v>1</v>
      </c>
      <c r="L369" s="9" t="str">
        <f t="shared" si="21"/>
        <v>Boissons</v>
      </c>
      <c r="M369" s="6">
        <v>1</v>
      </c>
      <c r="N369" s="6" t="str">
        <f t="shared" si="22"/>
        <v>Chai</v>
      </c>
      <c r="O369" s="13">
        <v>76</v>
      </c>
      <c r="P369" s="6">
        <v>99</v>
      </c>
      <c r="Q369" s="13">
        <f t="shared" si="23"/>
        <v>7524</v>
      </c>
      <c r="R369" s="14">
        <v>0.15</v>
      </c>
      <c r="S369" s="13">
        <v>7573.5</v>
      </c>
      <c r="T369" s="13">
        <v>227.20500000000001</v>
      </c>
      <c r="U369" s="13"/>
      <c r="V369" s="9"/>
      <c r="W369" s="9"/>
    </row>
    <row r="370" spans="1:23" x14ac:dyDescent="0.25">
      <c r="A370" s="6" t="s">
        <v>278</v>
      </c>
      <c r="B370" s="6" t="s">
        <v>279</v>
      </c>
      <c r="C370" s="6" t="s">
        <v>280</v>
      </c>
      <c r="D370" s="6" t="s">
        <v>85</v>
      </c>
      <c r="E370" s="6">
        <v>8</v>
      </c>
      <c r="F370" s="6" t="str">
        <f t="shared" si="20"/>
        <v>Hicham Esmal</v>
      </c>
      <c r="G370" s="6">
        <v>10609</v>
      </c>
      <c r="H370" s="9">
        <v>41047</v>
      </c>
      <c r="I370" s="9">
        <v>41075</v>
      </c>
      <c r="J370" s="9">
        <v>41063</v>
      </c>
      <c r="K370" s="7">
        <v>8</v>
      </c>
      <c r="L370" s="9" t="str">
        <f t="shared" si="21"/>
        <v>Poissons et fruits de mer</v>
      </c>
      <c r="M370" s="6">
        <v>10</v>
      </c>
      <c r="N370" s="6" t="str">
        <f t="shared" si="22"/>
        <v>Ikura</v>
      </c>
      <c r="O370" s="13">
        <v>76</v>
      </c>
      <c r="P370" s="6">
        <v>24</v>
      </c>
      <c r="Q370" s="13">
        <f t="shared" si="23"/>
        <v>1824</v>
      </c>
      <c r="R370" s="14">
        <v>0.06</v>
      </c>
      <c r="S370" s="13">
        <v>3496.7999999999997</v>
      </c>
      <c r="T370" s="13">
        <v>31.471199999999996</v>
      </c>
      <c r="U370" s="13"/>
      <c r="V370" s="9"/>
      <c r="W370" s="9"/>
    </row>
    <row r="371" spans="1:23" x14ac:dyDescent="0.25">
      <c r="A371" s="6" t="s">
        <v>278</v>
      </c>
      <c r="B371" s="6" t="s">
        <v>279</v>
      </c>
      <c r="C371" s="6" t="s">
        <v>280</v>
      </c>
      <c r="D371" s="6" t="s">
        <v>85</v>
      </c>
      <c r="E371" s="6">
        <v>8</v>
      </c>
      <c r="F371" s="6" t="str">
        <f t="shared" si="20"/>
        <v>Hicham Esmal</v>
      </c>
      <c r="G371" s="6">
        <v>10609</v>
      </c>
      <c r="H371" s="9">
        <v>41047</v>
      </c>
      <c r="I371" s="9">
        <v>41075</v>
      </c>
      <c r="J371" s="9">
        <v>41063</v>
      </c>
      <c r="K371" s="7">
        <v>3</v>
      </c>
      <c r="L371" s="9" t="str">
        <f t="shared" si="21"/>
        <v>Desserts</v>
      </c>
      <c r="M371" s="6">
        <v>21</v>
      </c>
      <c r="N371" s="6" t="str">
        <f t="shared" si="22"/>
        <v>Sir Rodney's Scones</v>
      </c>
      <c r="O371" s="13">
        <v>76</v>
      </c>
      <c r="P371" s="6">
        <v>69</v>
      </c>
      <c r="Q371" s="13">
        <f t="shared" si="23"/>
        <v>5244</v>
      </c>
      <c r="R371" s="14">
        <v>0.17</v>
      </c>
      <c r="S371" s="13">
        <v>2863.5</v>
      </c>
      <c r="T371" s="13">
        <v>37.225499999999997</v>
      </c>
      <c r="U371" s="13"/>
      <c r="V371" s="9"/>
      <c r="W371" s="9"/>
    </row>
    <row r="372" spans="1:23" x14ac:dyDescent="0.25">
      <c r="A372" s="6" t="s">
        <v>147</v>
      </c>
      <c r="B372" s="6" t="s">
        <v>148</v>
      </c>
      <c r="C372" s="6" t="s">
        <v>149</v>
      </c>
      <c r="D372" s="6" t="s">
        <v>85</v>
      </c>
      <c r="E372" s="6">
        <v>4</v>
      </c>
      <c r="F372" s="6" t="str">
        <f t="shared" si="20"/>
        <v>Laura Callahan</v>
      </c>
      <c r="G372" s="6">
        <v>10610</v>
      </c>
      <c r="H372" s="9">
        <v>41048</v>
      </c>
      <c r="I372" s="9">
        <v>41076</v>
      </c>
      <c r="J372" s="9">
        <v>41070</v>
      </c>
      <c r="K372" s="7">
        <v>8</v>
      </c>
      <c r="L372" s="9" t="str">
        <f t="shared" si="21"/>
        <v>Poissons et fruits de mer</v>
      </c>
      <c r="M372" s="6">
        <v>36</v>
      </c>
      <c r="N372" s="6" t="str">
        <f t="shared" si="22"/>
        <v>Inlagd Sill</v>
      </c>
      <c r="O372" s="13">
        <v>76</v>
      </c>
      <c r="P372" s="6">
        <v>11</v>
      </c>
      <c r="Q372" s="13">
        <f t="shared" si="23"/>
        <v>836</v>
      </c>
      <c r="R372" s="14">
        <v>-0.02</v>
      </c>
      <c r="S372" s="13">
        <v>1065.9000000000001</v>
      </c>
      <c r="T372" s="13">
        <v>35.174700000000001</v>
      </c>
      <c r="U372" s="13"/>
      <c r="V372" s="9"/>
      <c r="W372" s="9"/>
    </row>
    <row r="373" spans="1:23" x14ac:dyDescent="0.25">
      <c r="A373" s="6" t="s">
        <v>281</v>
      </c>
      <c r="B373" s="6" t="s">
        <v>282</v>
      </c>
      <c r="C373" s="6" t="s">
        <v>283</v>
      </c>
      <c r="D373" s="6" t="s">
        <v>284</v>
      </c>
      <c r="E373" s="6">
        <v>6</v>
      </c>
      <c r="F373" s="6" t="str">
        <f t="shared" si="20"/>
        <v>Ernst Junge</v>
      </c>
      <c r="G373" s="6">
        <v>10611</v>
      </c>
      <c r="H373" s="9">
        <v>41048</v>
      </c>
      <c r="I373" s="9">
        <v>41076</v>
      </c>
      <c r="J373" s="9">
        <v>41065</v>
      </c>
      <c r="K373" s="7">
        <v>1</v>
      </c>
      <c r="L373" s="9" t="str">
        <f t="shared" si="21"/>
        <v>Boissons</v>
      </c>
      <c r="M373" s="6">
        <v>1</v>
      </c>
      <c r="N373" s="6" t="str">
        <f t="shared" si="22"/>
        <v>Chai</v>
      </c>
      <c r="O373" s="13">
        <v>76</v>
      </c>
      <c r="P373" s="6">
        <v>43</v>
      </c>
      <c r="Q373" s="13">
        <f t="shared" si="23"/>
        <v>3268</v>
      </c>
      <c r="R373" s="14">
        <v>-0.03</v>
      </c>
      <c r="S373" s="13">
        <v>3986.1</v>
      </c>
      <c r="T373" s="13">
        <v>59.791499999999999</v>
      </c>
      <c r="U373" s="13"/>
      <c r="V373" s="9"/>
      <c r="W373" s="9"/>
    </row>
    <row r="374" spans="1:23" x14ac:dyDescent="0.25">
      <c r="A374" s="6" t="s">
        <v>281</v>
      </c>
      <c r="B374" s="6" t="s">
        <v>282</v>
      </c>
      <c r="C374" s="6" t="s">
        <v>283</v>
      </c>
      <c r="D374" s="6" t="s">
        <v>284</v>
      </c>
      <c r="E374" s="6">
        <v>6</v>
      </c>
      <c r="F374" s="6" t="str">
        <f t="shared" si="20"/>
        <v>Ernst Junge</v>
      </c>
      <c r="G374" s="6">
        <v>10611</v>
      </c>
      <c r="H374" s="9">
        <v>41048</v>
      </c>
      <c r="I374" s="9">
        <v>41076</v>
      </c>
      <c r="J374" s="9">
        <v>41065</v>
      </c>
      <c r="K374" s="7">
        <v>1</v>
      </c>
      <c r="L374" s="9" t="str">
        <f t="shared" si="21"/>
        <v>Boissons</v>
      </c>
      <c r="M374" s="6">
        <v>2</v>
      </c>
      <c r="N374" s="6" t="str">
        <f t="shared" si="22"/>
        <v>Chang</v>
      </c>
      <c r="O374" s="13">
        <v>76</v>
      </c>
      <c r="P374" s="6">
        <v>26</v>
      </c>
      <c r="Q374" s="13">
        <f t="shared" si="23"/>
        <v>1976</v>
      </c>
      <c r="R374" s="14">
        <v>0.17</v>
      </c>
      <c r="S374" s="13">
        <v>2050.1</v>
      </c>
      <c r="T374" s="13">
        <v>24.601199999999999</v>
      </c>
      <c r="U374" s="13"/>
      <c r="V374" s="9"/>
      <c r="W374" s="9"/>
    </row>
    <row r="375" spans="1:23" x14ac:dyDescent="0.25">
      <c r="A375" s="6" t="s">
        <v>281</v>
      </c>
      <c r="B375" s="6" t="s">
        <v>282</v>
      </c>
      <c r="C375" s="6" t="s">
        <v>283</v>
      </c>
      <c r="D375" s="6" t="s">
        <v>284</v>
      </c>
      <c r="E375" s="6">
        <v>6</v>
      </c>
      <c r="F375" s="6" t="str">
        <f t="shared" si="20"/>
        <v>Ernst Junge</v>
      </c>
      <c r="G375" s="6">
        <v>10611</v>
      </c>
      <c r="H375" s="9">
        <v>41048</v>
      </c>
      <c r="I375" s="9">
        <v>41076</v>
      </c>
      <c r="J375" s="9">
        <v>41065</v>
      </c>
      <c r="K375" s="7">
        <v>4</v>
      </c>
      <c r="L375" s="9" t="str">
        <f t="shared" si="21"/>
        <v>Produits laitiers</v>
      </c>
      <c r="M375" s="6">
        <v>60</v>
      </c>
      <c r="N375" s="6" t="str">
        <f t="shared" si="22"/>
        <v>Camembert Pierrot</v>
      </c>
      <c r="O375" s="13">
        <v>76</v>
      </c>
      <c r="P375" s="6">
        <v>29</v>
      </c>
      <c r="Q375" s="13">
        <f t="shared" si="23"/>
        <v>2204</v>
      </c>
      <c r="R375" s="14">
        <v>0.12</v>
      </c>
      <c r="S375" s="13">
        <v>4338.3999999999996</v>
      </c>
      <c r="T375" s="13">
        <v>17.3536</v>
      </c>
      <c r="U375" s="13"/>
      <c r="V375" s="9"/>
      <c r="W375" s="9"/>
    </row>
    <row r="376" spans="1:23" x14ac:dyDescent="0.25">
      <c r="A376" s="6" t="s">
        <v>179</v>
      </c>
      <c r="B376" s="6" t="s">
        <v>180</v>
      </c>
      <c r="C376" s="6" t="s">
        <v>181</v>
      </c>
      <c r="D376" s="6" t="s">
        <v>81</v>
      </c>
      <c r="E376" s="6">
        <v>7</v>
      </c>
      <c r="F376" s="6" t="str">
        <f t="shared" si="20"/>
        <v>Jaime Dos Santos</v>
      </c>
      <c r="G376" s="6">
        <v>10612</v>
      </c>
      <c r="H376" s="9">
        <v>41051</v>
      </c>
      <c r="I376" s="9">
        <v>41079</v>
      </c>
      <c r="J376" s="9">
        <v>41065</v>
      </c>
      <c r="K376" s="7">
        <v>8</v>
      </c>
      <c r="L376" s="9" t="str">
        <f t="shared" si="21"/>
        <v>Poissons et fruits de mer</v>
      </c>
      <c r="M376" s="6">
        <v>10</v>
      </c>
      <c r="N376" s="6" t="str">
        <f t="shared" si="22"/>
        <v>Ikura</v>
      </c>
      <c r="O376" s="13">
        <v>76</v>
      </c>
      <c r="P376" s="6">
        <v>3</v>
      </c>
      <c r="Q376" s="13">
        <f t="shared" si="23"/>
        <v>228</v>
      </c>
      <c r="R376" s="14">
        <v>0.01</v>
      </c>
      <c r="S376" s="13">
        <v>460.35</v>
      </c>
      <c r="T376" s="13">
        <v>2.3017500000000002</v>
      </c>
      <c r="U376" s="13"/>
      <c r="V376" s="9"/>
      <c r="W376" s="9"/>
    </row>
    <row r="377" spans="1:23" x14ac:dyDescent="0.25">
      <c r="A377" s="6" t="s">
        <v>179</v>
      </c>
      <c r="B377" s="6" t="s">
        <v>180</v>
      </c>
      <c r="C377" s="6" t="s">
        <v>181</v>
      </c>
      <c r="D377" s="6" t="s">
        <v>81</v>
      </c>
      <c r="E377" s="6">
        <v>7</v>
      </c>
      <c r="F377" s="6" t="str">
        <f t="shared" si="20"/>
        <v>Jaime Dos Santos</v>
      </c>
      <c r="G377" s="6">
        <v>10612</v>
      </c>
      <c r="H377" s="9">
        <v>41051</v>
      </c>
      <c r="I377" s="9">
        <v>41079</v>
      </c>
      <c r="J377" s="9">
        <v>41065</v>
      </c>
      <c r="K377" s="7">
        <v>8</v>
      </c>
      <c r="L377" s="9" t="str">
        <f t="shared" si="21"/>
        <v>Poissons et fruits de mer</v>
      </c>
      <c r="M377" s="6">
        <v>36</v>
      </c>
      <c r="N377" s="6" t="str">
        <f t="shared" si="22"/>
        <v>Inlagd Sill</v>
      </c>
      <c r="O377" s="13">
        <v>76</v>
      </c>
      <c r="P377" s="6">
        <v>20</v>
      </c>
      <c r="Q377" s="13">
        <f t="shared" si="23"/>
        <v>1520</v>
      </c>
      <c r="R377" s="14">
        <v>0.09</v>
      </c>
      <c r="S377" s="13">
        <v>1729</v>
      </c>
      <c r="T377" s="13">
        <v>13.832000000000001</v>
      </c>
      <c r="U377" s="13"/>
      <c r="V377" s="9"/>
      <c r="W377" s="9"/>
    </row>
    <row r="378" spans="1:23" x14ac:dyDescent="0.25">
      <c r="A378" s="6" t="s">
        <v>179</v>
      </c>
      <c r="B378" s="6" t="s">
        <v>180</v>
      </c>
      <c r="C378" s="6" t="s">
        <v>181</v>
      </c>
      <c r="D378" s="6" t="s">
        <v>81</v>
      </c>
      <c r="E378" s="6">
        <v>7</v>
      </c>
      <c r="F378" s="6" t="str">
        <f t="shared" si="20"/>
        <v>Jaime Dos Santos</v>
      </c>
      <c r="G378" s="6">
        <v>10612</v>
      </c>
      <c r="H378" s="9">
        <v>41051</v>
      </c>
      <c r="I378" s="9">
        <v>41079</v>
      </c>
      <c r="J378" s="9">
        <v>41065</v>
      </c>
      <c r="K378" s="7">
        <v>3</v>
      </c>
      <c r="L378" s="9" t="str">
        <f t="shared" si="21"/>
        <v>Desserts</v>
      </c>
      <c r="M378" s="6">
        <v>49</v>
      </c>
      <c r="N378" s="6" t="str">
        <f t="shared" si="22"/>
        <v>Maxilaku</v>
      </c>
      <c r="O378" s="13">
        <v>76</v>
      </c>
      <c r="P378" s="6">
        <v>5</v>
      </c>
      <c r="Q378" s="13">
        <f t="shared" si="23"/>
        <v>380</v>
      </c>
      <c r="R378" s="14">
        <v>-0.01</v>
      </c>
      <c r="S378" s="13">
        <v>505</v>
      </c>
      <c r="T378" s="13">
        <v>11.11</v>
      </c>
      <c r="U378" s="13"/>
      <c r="V378" s="9"/>
      <c r="W378" s="9"/>
    </row>
    <row r="379" spans="1:23" x14ac:dyDescent="0.25">
      <c r="A379" s="6" t="s">
        <v>179</v>
      </c>
      <c r="B379" s="6" t="s">
        <v>180</v>
      </c>
      <c r="C379" s="6" t="s">
        <v>181</v>
      </c>
      <c r="D379" s="6" t="s">
        <v>81</v>
      </c>
      <c r="E379" s="6">
        <v>7</v>
      </c>
      <c r="F379" s="6" t="str">
        <f t="shared" si="20"/>
        <v>Jaime Dos Santos</v>
      </c>
      <c r="G379" s="6">
        <v>10612</v>
      </c>
      <c r="H379" s="9">
        <v>41051</v>
      </c>
      <c r="I379" s="9">
        <v>41079</v>
      </c>
      <c r="J379" s="9">
        <v>41065</v>
      </c>
      <c r="K379" s="7">
        <v>4</v>
      </c>
      <c r="L379" s="9" t="str">
        <f t="shared" si="21"/>
        <v>Produits laitiers</v>
      </c>
      <c r="M379" s="6">
        <v>60</v>
      </c>
      <c r="N379" s="6" t="str">
        <f t="shared" si="22"/>
        <v>Camembert Pierrot</v>
      </c>
      <c r="O379" s="13">
        <v>76</v>
      </c>
      <c r="P379" s="6">
        <v>30</v>
      </c>
      <c r="Q379" s="13">
        <f t="shared" si="23"/>
        <v>2280</v>
      </c>
      <c r="R379" s="14">
        <v>-0.02</v>
      </c>
      <c r="S379" s="13">
        <v>5202</v>
      </c>
      <c r="T379" s="13">
        <v>166.464</v>
      </c>
      <c r="U379" s="13"/>
      <c r="V379" s="9"/>
      <c r="W379" s="9"/>
    </row>
    <row r="380" spans="1:23" x14ac:dyDescent="0.25">
      <c r="A380" s="6" t="s">
        <v>179</v>
      </c>
      <c r="B380" s="6" t="s">
        <v>180</v>
      </c>
      <c r="C380" s="6" t="s">
        <v>181</v>
      </c>
      <c r="D380" s="6" t="s">
        <v>81</v>
      </c>
      <c r="E380" s="6">
        <v>7</v>
      </c>
      <c r="F380" s="6" t="str">
        <f t="shared" si="20"/>
        <v>Jaime Dos Santos</v>
      </c>
      <c r="G380" s="6">
        <v>10612</v>
      </c>
      <c r="H380" s="9">
        <v>41051</v>
      </c>
      <c r="I380" s="9">
        <v>41079</v>
      </c>
      <c r="J380" s="9">
        <v>41065</v>
      </c>
      <c r="K380" s="7">
        <v>1</v>
      </c>
      <c r="L380" s="9" t="str">
        <f t="shared" si="21"/>
        <v>Boissons</v>
      </c>
      <c r="M380" s="6">
        <v>76</v>
      </c>
      <c r="N380" s="6" t="str">
        <f t="shared" si="22"/>
        <v>Lakkalikööri</v>
      </c>
      <c r="O380" s="13">
        <v>76</v>
      </c>
      <c r="P380" s="6">
        <v>55</v>
      </c>
      <c r="Q380" s="13">
        <f t="shared" si="23"/>
        <v>4180</v>
      </c>
      <c r="R380" s="14">
        <v>0.15</v>
      </c>
      <c r="S380" s="13">
        <v>4207.5</v>
      </c>
      <c r="T380" s="13">
        <v>96.772499999999994</v>
      </c>
      <c r="U380" s="13"/>
      <c r="V380" s="9"/>
      <c r="W380" s="9"/>
    </row>
    <row r="381" spans="1:23" x14ac:dyDescent="0.25">
      <c r="A381" s="6" t="s">
        <v>103</v>
      </c>
      <c r="B381" s="6" t="s">
        <v>104</v>
      </c>
      <c r="C381" s="6" t="s">
        <v>105</v>
      </c>
      <c r="D381" s="6" t="s">
        <v>106</v>
      </c>
      <c r="E381" s="6">
        <v>5</v>
      </c>
      <c r="F381" s="6" t="str">
        <f t="shared" si="20"/>
        <v>Mohamed Ben Arfa</v>
      </c>
      <c r="G381" s="6">
        <v>10613</v>
      </c>
      <c r="H381" s="9">
        <v>41052</v>
      </c>
      <c r="I381" s="9">
        <v>41080</v>
      </c>
      <c r="J381" s="9">
        <v>41065</v>
      </c>
      <c r="K381" s="7">
        <v>8</v>
      </c>
      <c r="L381" s="9" t="str">
        <f t="shared" si="21"/>
        <v>Poissons et fruits de mer</v>
      </c>
      <c r="M381" s="6">
        <v>13</v>
      </c>
      <c r="N381" s="6" t="str">
        <f t="shared" si="22"/>
        <v>Konbu</v>
      </c>
      <c r="O381" s="13">
        <v>76</v>
      </c>
      <c r="P381" s="6">
        <v>43</v>
      </c>
      <c r="Q381" s="13">
        <f t="shared" si="23"/>
        <v>3268</v>
      </c>
      <c r="R381" s="14">
        <v>0.05</v>
      </c>
      <c r="S381" s="13">
        <v>1225.5</v>
      </c>
      <c r="T381" s="13">
        <v>40.441499999999998</v>
      </c>
      <c r="U381" s="13"/>
      <c r="V381" s="9"/>
      <c r="W381" s="9"/>
    </row>
    <row r="382" spans="1:23" x14ac:dyDescent="0.25">
      <c r="A382" s="6" t="s">
        <v>103</v>
      </c>
      <c r="B382" s="6" t="s">
        <v>104</v>
      </c>
      <c r="C382" s="6" t="s">
        <v>105</v>
      </c>
      <c r="D382" s="6" t="s">
        <v>106</v>
      </c>
      <c r="E382" s="6">
        <v>5</v>
      </c>
      <c r="F382" s="6" t="str">
        <f t="shared" si="20"/>
        <v>Mohamed Ben Arfa</v>
      </c>
      <c r="G382" s="6">
        <v>10613</v>
      </c>
      <c r="H382" s="9">
        <v>41052</v>
      </c>
      <c r="I382" s="9">
        <v>41080</v>
      </c>
      <c r="J382" s="9">
        <v>41065</v>
      </c>
      <c r="K382" s="7">
        <v>1</v>
      </c>
      <c r="L382" s="9" t="str">
        <f t="shared" si="21"/>
        <v>Boissons</v>
      </c>
      <c r="M382" s="6">
        <v>75</v>
      </c>
      <c r="N382" s="6" t="str">
        <f t="shared" si="22"/>
        <v>Rhönbräu Klosterbier</v>
      </c>
      <c r="O382" s="13">
        <v>76</v>
      </c>
      <c r="P382" s="6">
        <v>19</v>
      </c>
      <c r="Q382" s="13">
        <f t="shared" si="23"/>
        <v>1444</v>
      </c>
      <c r="R382" s="14">
        <v>7.0000000000000007E-2</v>
      </c>
      <c r="S382" s="13">
        <v>684.71249999999998</v>
      </c>
      <c r="T382" s="13">
        <v>19.171950000000002</v>
      </c>
      <c r="U382" s="13"/>
      <c r="V382" s="9"/>
      <c r="W382" s="9"/>
    </row>
    <row r="383" spans="1:23" x14ac:dyDescent="0.25">
      <c r="A383" s="6" t="s">
        <v>163</v>
      </c>
      <c r="B383" s="6" t="s">
        <v>164</v>
      </c>
      <c r="C383" s="6" t="s">
        <v>165</v>
      </c>
      <c r="D383" s="6" t="s">
        <v>136</v>
      </c>
      <c r="E383" s="6">
        <v>4</v>
      </c>
      <c r="F383" s="6" t="str">
        <f t="shared" si="20"/>
        <v>Laura Callahan</v>
      </c>
      <c r="G383" s="6">
        <v>10614</v>
      </c>
      <c r="H383" s="9">
        <v>41052</v>
      </c>
      <c r="I383" s="9">
        <v>41080</v>
      </c>
      <c r="J383" s="9">
        <v>41065</v>
      </c>
      <c r="K383" s="7">
        <v>4</v>
      </c>
      <c r="L383" s="9" t="str">
        <f t="shared" si="21"/>
        <v>Produits laitiers</v>
      </c>
      <c r="M383" s="6">
        <v>11</v>
      </c>
      <c r="N383" s="6" t="str">
        <f t="shared" si="22"/>
        <v>Queso Cabrales</v>
      </c>
      <c r="O383" s="13">
        <v>76</v>
      </c>
      <c r="P383" s="6">
        <v>75</v>
      </c>
      <c r="Q383" s="13">
        <f t="shared" si="23"/>
        <v>5700</v>
      </c>
      <c r="R383" s="14">
        <v>0.06</v>
      </c>
      <c r="S383" s="13">
        <v>7402.5</v>
      </c>
      <c r="T383" s="13">
        <v>251.685</v>
      </c>
      <c r="U383" s="13"/>
      <c r="V383" s="9"/>
      <c r="W383" s="9"/>
    </row>
    <row r="384" spans="1:23" x14ac:dyDescent="0.25">
      <c r="A384" s="6" t="s">
        <v>163</v>
      </c>
      <c r="B384" s="6" t="s">
        <v>164</v>
      </c>
      <c r="C384" s="6" t="s">
        <v>165</v>
      </c>
      <c r="D384" s="6" t="s">
        <v>136</v>
      </c>
      <c r="E384" s="6">
        <v>4</v>
      </c>
      <c r="F384" s="6" t="str">
        <f t="shared" si="20"/>
        <v>Laura Callahan</v>
      </c>
      <c r="G384" s="6">
        <v>10614</v>
      </c>
      <c r="H384" s="9">
        <v>41052</v>
      </c>
      <c r="I384" s="9">
        <v>41080</v>
      </c>
      <c r="J384" s="9">
        <v>41065</v>
      </c>
      <c r="K384" s="7">
        <v>3</v>
      </c>
      <c r="L384" s="9" t="str">
        <f t="shared" si="21"/>
        <v>Desserts</v>
      </c>
      <c r="M384" s="6">
        <v>21</v>
      </c>
      <c r="N384" s="6" t="str">
        <f t="shared" si="22"/>
        <v>Sir Rodney's Scones</v>
      </c>
      <c r="O384" s="13">
        <v>76</v>
      </c>
      <c r="P384" s="6">
        <v>85</v>
      </c>
      <c r="Q384" s="13">
        <f t="shared" si="23"/>
        <v>6460</v>
      </c>
      <c r="R384" s="14">
        <v>0.19</v>
      </c>
      <c r="S384" s="13">
        <v>3442.5</v>
      </c>
      <c r="T384" s="13">
        <v>96.39</v>
      </c>
      <c r="U384" s="13"/>
      <c r="V384" s="9"/>
      <c r="W384" s="9"/>
    </row>
    <row r="385" spans="1:23" x14ac:dyDescent="0.25">
      <c r="A385" s="6" t="s">
        <v>163</v>
      </c>
      <c r="B385" s="6" t="s">
        <v>164</v>
      </c>
      <c r="C385" s="6" t="s">
        <v>165</v>
      </c>
      <c r="D385" s="6" t="s">
        <v>136</v>
      </c>
      <c r="E385" s="6">
        <v>4</v>
      </c>
      <c r="F385" s="6" t="str">
        <f t="shared" si="20"/>
        <v>Laura Callahan</v>
      </c>
      <c r="G385" s="6">
        <v>10614</v>
      </c>
      <c r="H385" s="9">
        <v>41052</v>
      </c>
      <c r="I385" s="9">
        <v>41080</v>
      </c>
      <c r="J385" s="9">
        <v>41065</v>
      </c>
      <c r="K385" s="7">
        <v>1</v>
      </c>
      <c r="L385" s="9" t="str">
        <f t="shared" si="21"/>
        <v>Boissons</v>
      </c>
      <c r="M385" s="6">
        <v>39</v>
      </c>
      <c r="N385" s="6" t="str">
        <f t="shared" si="22"/>
        <v>Chartreuse verte</v>
      </c>
      <c r="O385" s="13">
        <v>76</v>
      </c>
      <c r="P385" s="6">
        <v>48</v>
      </c>
      <c r="Q385" s="13">
        <f t="shared" si="23"/>
        <v>3648</v>
      </c>
      <c r="R385" s="14">
        <v>0.05</v>
      </c>
      <c r="S385" s="13">
        <v>4104</v>
      </c>
      <c r="T385" s="13">
        <v>123.12</v>
      </c>
      <c r="U385" s="13"/>
      <c r="V385" s="9"/>
      <c r="W385" s="9"/>
    </row>
    <row r="386" spans="1:23" x14ac:dyDescent="0.25">
      <c r="A386" s="6" t="s">
        <v>285</v>
      </c>
      <c r="B386" s="6" t="s">
        <v>286</v>
      </c>
      <c r="C386" s="6" t="s">
        <v>287</v>
      </c>
      <c r="D386" s="6" t="s">
        <v>212</v>
      </c>
      <c r="E386" s="6">
        <v>1</v>
      </c>
      <c r="F386" s="6" t="str">
        <f t="shared" si="20"/>
        <v>Francis Rivière</v>
      </c>
      <c r="G386" s="6">
        <v>10615</v>
      </c>
      <c r="H386" s="9">
        <v>41053</v>
      </c>
      <c r="I386" s="9">
        <v>41081</v>
      </c>
      <c r="J386" s="9">
        <v>41070</v>
      </c>
      <c r="K386" s="7">
        <v>6</v>
      </c>
      <c r="L386" s="9" t="str">
        <f t="shared" si="21"/>
        <v>Viandes</v>
      </c>
      <c r="M386" s="6">
        <v>55</v>
      </c>
      <c r="N386" s="6" t="str">
        <f t="shared" si="22"/>
        <v>Pâté chinois</v>
      </c>
      <c r="O386" s="13">
        <v>76</v>
      </c>
      <c r="P386" s="6">
        <v>50</v>
      </c>
      <c r="Q386" s="13">
        <f t="shared" si="23"/>
        <v>3800</v>
      </c>
      <c r="R386" s="14">
        <v>-0.03</v>
      </c>
      <c r="S386" s="13">
        <v>6180</v>
      </c>
      <c r="T386" s="13">
        <v>117.42</v>
      </c>
      <c r="U386" s="13"/>
      <c r="V386" s="9"/>
      <c r="W386" s="9"/>
    </row>
    <row r="387" spans="1:23" x14ac:dyDescent="0.25">
      <c r="A387" s="6" t="s">
        <v>213</v>
      </c>
      <c r="B387" s="6" t="s">
        <v>214</v>
      </c>
      <c r="C387" s="6" t="s">
        <v>215</v>
      </c>
      <c r="D387" s="6" t="s">
        <v>81</v>
      </c>
      <c r="E387" s="6">
        <v>7</v>
      </c>
      <c r="F387" s="6" t="str">
        <f t="shared" si="20"/>
        <v>Jaime Dos Santos</v>
      </c>
      <c r="G387" s="6">
        <v>10616</v>
      </c>
      <c r="H387" s="9">
        <v>41054</v>
      </c>
      <c r="I387" s="9">
        <v>41082</v>
      </c>
      <c r="J387" s="9">
        <v>41069</v>
      </c>
      <c r="K387" s="7">
        <v>1</v>
      </c>
      <c r="L387" s="9" t="str">
        <f t="shared" si="21"/>
        <v>Boissons</v>
      </c>
      <c r="M387" s="6">
        <v>38</v>
      </c>
      <c r="N387" s="6" t="str">
        <f t="shared" si="22"/>
        <v>Côte de Blaye</v>
      </c>
      <c r="O387" s="13">
        <v>76</v>
      </c>
      <c r="P387" s="6">
        <v>71</v>
      </c>
      <c r="Q387" s="13">
        <f t="shared" si="23"/>
        <v>5396</v>
      </c>
      <c r="R387" s="14">
        <v>0.04</v>
      </c>
      <c r="S387" s="13">
        <v>89800.8</v>
      </c>
      <c r="T387" s="13">
        <v>0</v>
      </c>
      <c r="U387" s="13"/>
      <c r="V387" s="9"/>
      <c r="W387" s="9"/>
    </row>
    <row r="388" spans="1:23" x14ac:dyDescent="0.25">
      <c r="A388" s="6" t="s">
        <v>213</v>
      </c>
      <c r="B388" s="6" t="s">
        <v>214</v>
      </c>
      <c r="C388" s="6" t="s">
        <v>215</v>
      </c>
      <c r="D388" s="6" t="s">
        <v>81</v>
      </c>
      <c r="E388" s="6">
        <v>7</v>
      </c>
      <c r="F388" s="6" t="str">
        <f t="shared" ref="F388:F451" si="24">VLOOKUP(E388,ListeREPRESENTANTS,2,FALSE)</f>
        <v>Jaime Dos Santos</v>
      </c>
      <c r="G388" s="6">
        <v>10616</v>
      </c>
      <c r="H388" s="9">
        <v>41054</v>
      </c>
      <c r="I388" s="9">
        <v>41082</v>
      </c>
      <c r="J388" s="9">
        <v>41069</v>
      </c>
      <c r="K388" s="7">
        <v>5</v>
      </c>
      <c r="L388" s="9" t="str">
        <f t="shared" ref="L388:L451" si="25">VLOOKUP(K388,ListeCATEGORIES,2,FALSE)</f>
        <v>Pâtes et céréales</v>
      </c>
      <c r="M388" s="6">
        <v>56</v>
      </c>
      <c r="N388" s="6" t="str">
        <f t="shared" ref="N388:N451" si="26">VLOOKUP(M388,ListePRODUITS,2,FALSE)</f>
        <v>Gnocchi di nonna Alice</v>
      </c>
      <c r="O388" s="13">
        <v>76</v>
      </c>
      <c r="P388" s="6">
        <v>92</v>
      </c>
      <c r="Q388" s="13">
        <f t="shared" si="23"/>
        <v>6992</v>
      </c>
      <c r="R388" s="14">
        <v>0.03</v>
      </c>
      <c r="S388" s="13">
        <v>16955.599999999999</v>
      </c>
      <c r="T388" s="13">
        <v>474.75679999999994</v>
      </c>
      <c r="U388" s="13"/>
      <c r="V388" s="9"/>
      <c r="W388" s="9"/>
    </row>
    <row r="389" spans="1:23" x14ac:dyDescent="0.25">
      <c r="A389" s="6" t="s">
        <v>213</v>
      </c>
      <c r="B389" s="6" t="s">
        <v>214</v>
      </c>
      <c r="C389" s="6" t="s">
        <v>215</v>
      </c>
      <c r="D389" s="6" t="s">
        <v>81</v>
      </c>
      <c r="E389" s="6">
        <v>7</v>
      </c>
      <c r="F389" s="6" t="str">
        <f t="shared" si="24"/>
        <v>Jaime Dos Santos</v>
      </c>
      <c r="G389" s="6">
        <v>10616</v>
      </c>
      <c r="H389" s="9">
        <v>41054</v>
      </c>
      <c r="I389" s="9">
        <v>41082</v>
      </c>
      <c r="J389" s="9">
        <v>41069</v>
      </c>
      <c r="K389" s="7">
        <v>1</v>
      </c>
      <c r="L389" s="9" t="str">
        <f t="shared" si="25"/>
        <v>Boissons</v>
      </c>
      <c r="M389" s="6">
        <v>70</v>
      </c>
      <c r="N389" s="6" t="str">
        <f t="shared" si="26"/>
        <v>Outback Lager</v>
      </c>
      <c r="O389" s="13">
        <v>76</v>
      </c>
      <c r="P389" s="6">
        <v>85</v>
      </c>
      <c r="Q389" s="13">
        <f t="shared" ref="Q389:Q452" si="27">O389*P389</f>
        <v>6460</v>
      </c>
      <c r="R389" s="14">
        <v>-0.03</v>
      </c>
      <c r="S389" s="13">
        <v>6566.25</v>
      </c>
      <c r="T389" s="13">
        <v>137.89125000000001</v>
      </c>
      <c r="U389" s="13"/>
      <c r="V389" s="9"/>
      <c r="W389" s="9"/>
    </row>
    <row r="390" spans="1:23" x14ac:dyDescent="0.25">
      <c r="A390" s="6" t="s">
        <v>213</v>
      </c>
      <c r="B390" s="6" t="s">
        <v>214</v>
      </c>
      <c r="C390" s="6" t="s">
        <v>215</v>
      </c>
      <c r="D390" s="6" t="s">
        <v>81</v>
      </c>
      <c r="E390" s="6">
        <v>7</v>
      </c>
      <c r="F390" s="6" t="str">
        <f t="shared" si="24"/>
        <v>Jaime Dos Santos</v>
      </c>
      <c r="G390" s="6">
        <v>10616</v>
      </c>
      <c r="H390" s="9">
        <v>41054</v>
      </c>
      <c r="I390" s="9">
        <v>41082</v>
      </c>
      <c r="J390" s="9">
        <v>41069</v>
      </c>
      <c r="K390" s="7">
        <v>4</v>
      </c>
      <c r="L390" s="9" t="str">
        <f t="shared" si="25"/>
        <v>Produits laitiers</v>
      </c>
      <c r="M390" s="6">
        <v>71</v>
      </c>
      <c r="N390" s="6" t="str">
        <f t="shared" si="26"/>
        <v>Fløtemysost</v>
      </c>
      <c r="O390" s="13">
        <v>76</v>
      </c>
      <c r="P390" s="6">
        <v>81</v>
      </c>
      <c r="Q390" s="13">
        <f t="shared" si="27"/>
        <v>6156</v>
      </c>
      <c r="R390" s="14">
        <v>0.09</v>
      </c>
      <c r="S390" s="13">
        <v>7923.8249999999998</v>
      </c>
      <c r="T390" s="13">
        <v>261.48622499999999</v>
      </c>
      <c r="U390" s="13"/>
      <c r="V390" s="9"/>
      <c r="W390" s="9"/>
    </row>
    <row r="391" spans="1:23" x14ac:dyDescent="0.25">
      <c r="A391" s="6" t="s">
        <v>213</v>
      </c>
      <c r="B391" s="6" t="s">
        <v>214</v>
      </c>
      <c r="C391" s="6" t="s">
        <v>215</v>
      </c>
      <c r="D391" s="6" t="s">
        <v>81</v>
      </c>
      <c r="E391" s="6">
        <v>5</v>
      </c>
      <c r="F391" s="6" t="str">
        <f t="shared" si="24"/>
        <v>Mohamed Ben Arfa</v>
      </c>
      <c r="G391" s="6">
        <v>10617</v>
      </c>
      <c r="H391" s="9">
        <v>41054</v>
      </c>
      <c r="I391" s="9">
        <v>41082</v>
      </c>
      <c r="J391" s="9">
        <v>41068</v>
      </c>
      <c r="K391" s="7">
        <v>4</v>
      </c>
      <c r="L391" s="9" t="str">
        <f t="shared" si="25"/>
        <v>Produits laitiers</v>
      </c>
      <c r="M391" s="6">
        <v>59</v>
      </c>
      <c r="N391" s="6" t="str">
        <f t="shared" si="26"/>
        <v>Raclette Courdavault</v>
      </c>
      <c r="O391" s="13">
        <v>76</v>
      </c>
      <c r="P391" s="6">
        <v>39</v>
      </c>
      <c r="Q391" s="13">
        <f t="shared" si="27"/>
        <v>2964</v>
      </c>
      <c r="R391" s="14">
        <v>0.15</v>
      </c>
      <c r="S391" s="13">
        <v>9116.25</v>
      </c>
      <c r="T391" s="13">
        <v>218.79</v>
      </c>
      <c r="U391" s="13"/>
      <c r="V391" s="9"/>
      <c r="W391" s="9"/>
    </row>
    <row r="392" spans="1:23" x14ac:dyDescent="0.25">
      <c r="A392" s="6" t="s">
        <v>170</v>
      </c>
      <c r="B392" s="6" t="s">
        <v>171</v>
      </c>
      <c r="C392" s="6" t="s">
        <v>172</v>
      </c>
      <c r="D392" s="6" t="s">
        <v>146</v>
      </c>
      <c r="E392" s="6">
        <v>7</v>
      </c>
      <c r="F392" s="6" t="str">
        <f t="shared" si="24"/>
        <v>Jaime Dos Santos</v>
      </c>
      <c r="G392" s="6">
        <v>10618</v>
      </c>
      <c r="H392" s="9">
        <v>41055</v>
      </c>
      <c r="I392" s="9">
        <v>41097</v>
      </c>
      <c r="J392" s="9">
        <v>41072</v>
      </c>
      <c r="K392" s="7">
        <v>2</v>
      </c>
      <c r="L392" s="9" t="str">
        <f t="shared" si="25"/>
        <v>Condiments</v>
      </c>
      <c r="M392" s="6">
        <v>6</v>
      </c>
      <c r="N392" s="6" t="str">
        <f t="shared" si="26"/>
        <v>Grandma's Boysenberry Spread</v>
      </c>
      <c r="O392" s="13">
        <v>76</v>
      </c>
      <c r="P392" s="6">
        <v>30</v>
      </c>
      <c r="Q392" s="13">
        <f t="shared" si="27"/>
        <v>2280</v>
      </c>
      <c r="R392" s="14">
        <v>0.04</v>
      </c>
      <c r="S392" s="13">
        <v>3600</v>
      </c>
      <c r="T392" s="13">
        <v>50.4</v>
      </c>
      <c r="U392" s="13"/>
      <c r="V392" s="9"/>
      <c r="W392" s="9"/>
    </row>
    <row r="393" spans="1:23" x14ac:dyDescent="0.25">
      <c r="A393" s="6" t="s">
        <v>170</v>
      </c>
      <c r="B393" s="6" t="s">
        <v>171</v>
      </c>
      <c r="C393" s="6" t="s">
        <v>172</v>
      </c>
      <c r="D393" s="6" t="s">
        <v>146</v>
      </c>
      <c r="E393" s="6">
        <v>7</v>
      </c>
      <c r="F393" s="6" t="str">
        <f t="shared" si="24"/>
        <v>Jaime Dos Santos</v>
      </c>
      <c r="G393" s="6">
        <v>10618</v>
      </c>
      <c r="H393" s="9">
        <v>41055</v>
      </c>
      <c r="I393" s="9">
        <v>41097</v>
      </c>
      <c r="J393" s="9">
        <v>41072</v>
      </c>
      <c r="K393" s="7">
        <v>5</v>
      </c>
      <c r="L393" s="9" t="str">
        <f t="shared" si="25"/>
        <v>Pâtes et céréales</v>
      </c>
      <c r="M393" s="6">
        <v>56</v>
      </c>
      <c r="N393" s="6" t="str">
        <f t="shared" si="26"/>
        <v>Gnocchi di nonna Alice</v>
      </c>
      <c r="O393" s="13">
        <v>76</v>
      </c>
      <c r="P393" s="6">
        <v>94</v>
      </c>
      <c r="Q393" s="13">
        <f t="shared" si="27"/>
        <v>7144</v>
      </c>
      <c r="R393" s="14">
        <v>0.2</v>
      </c>
      <c r="S393" s="13">
        <v>14288</v>
      </c>
      <c r="T393" s="13">
        <v>414.35199999999998</v>
      </c>
      <c r="U393" s="13"/>
      <c r="V393" s="9"/>
      <c r="W393" s="9"/>
    </row>
    <row r="394" spans="1:23" x14ac:dyDescent="0.25">
      <c r="A394" s="6" t="s">
        <v>170</v>
      </c>
      <c r="B394" s="6" t="s">
        <v>171</v>
      </c>
      <c r="C394" s="6" t="s">
        <v>172</v>
      </c>
      <c r="D394" s="6" t="s">
        <v>146</v>
      </c>
      <c r="E394" s="6">
        <v>7</v>
      </c>
      <c r="F394" s="6" t="str">
        <f t="shared" si="24"/>
        <v>Jaime Dos Santos</v>
      </c>
      <c r="G394" s="6">
        <v>10618</v>
      </c>
      <c r="H394" s="9">
        <v>41055</v>
      </c>
      <c r="I394" s="9">
        <v>41097</v>
      </c>
      <c r="J394" s="9">
        <v>41072</v>
      </c>
      <c r="K394" s="7">
        <v>3</v>
      </c>
      <c r="L394" s="9" t="str">
        <f t="shared" si="25"/>
        <v>Desserts</v>
      </c>
      <c r="M394" s="6">
        <v>68</v>
      </c>
      <c r="N394" s="6" t="str">
        <f t="shared" si="26"/>
        <v>Scottish Longbreads</v>
      </c>
      <c r="O394" s="13">
        <v>76</v>
      </c>
      <c r="P394" s="6">
        <v>84</v>
      </c>
      <c r="Q394" s="13">
        <f t="shared" si="27"/>
        <v>6384</v>
      </c>
      <c r="R394" s="14">
        <v>0.09</v>
      </c>
      <c r="S394" s="13">
        <v>4777.5</v>
      </c>
      <c r="T394" s="13">
        <v>57.33</v>
      </c>
      <c r="U394" s="13"/>
      <c r="V394" s="9"/>
      <c r="W394" s="9"/>
    </row>
    <row r="395" spans="1:23" x14ac:dyDescent="0.25">
      <c r="A395" s="6" t="s">
        <v>170</v>
      </c>
      <c r="B395" s="6" t="s">
        <v>171</v>
      </c>
      <c r="C395" s="6" t="s">
        <v>172</v>
      </c>
      <c r="D395" s="6" t="s">
        <v>146</v>
      </c>
      <c r="E395" s="6">
        <v>3</v>
      </c>
      <c r="F395" s="6" t="str">
        <f t="shared" si="24"/>
        <v>Janet Leverling</v>
      </c>
      <c r="G395" s="6">
        <v>10619</v>
      </c>
      <c r="H395" s="9">
        <v>41058</v>
      </c>
      <c r="I395" s="9">
        <v>41086</v>
      </c>
      <c r="J395" s="9">
        <v>41071</v>
      </c>
      <c r="K395" s="7">
        <v>3</v>
      </c>
      <c r="L395" s="9" t="str">
        <f t="shared" si="25"/>
        <v>Desserts</v>
      </c>
      <c r="M395" s="6">
        <v>21</v>
      </c>
      <c r="N395" s="6" t="str">
        <f t="shared" si="26"/>
        <v>Sir Rodney's Scones</v>
      </c>
      <c r="O395" s="13">
        <v>76</v>
      </c>
      <c r="P395" s="6">
        <v>18</v>
      </c>
      <c r="Q395" s="13">
        <f t="shared" si="27"/>
        <v>1368</v>
      </c>
      <c r="R395" s="14">
        <v>0.2</v>
      </c>
      <c r="S395" s="13">
        <v>720</v>
      </c>
      <c r="T395" s="13">
        <v>18</v>
      </c>
      <c r="U395" s="13"/>
      <c r="V395" s="9"/>
      <c r="W395" s="9"/>
    </row>
    <row r="396" spans="1:23" x14ac:dyDescent="0.25">
      <c r="A396" s="6" t="s">
        <v>170</v>
      </c>
      <c r="B396" s="6" t="s">
        <v>171</v>
      </c>
      <c r="C396" s="6" t="s">
        <v>172</v>
      </c>
      <c r="D396" s="6" t="s">
        <v>146</v>
      </c>
      <c r="E396" s="6">
        <v>3</v>
      </c>
      <c r="F396" s="6" t="str">
        <f t="shared" si="24"/>
        <v>Janet Leverling</v>
      </c>
      <c r="G396" s="6">
        <v>10619</v>
      </c>
      <c r="H396" s="9">
        <v>41058</v>
      </c>
      <c r="I396" s="9">
        <v>41086</v>
      </c>
      <c r="J396" s="9">
        <v>41071</v>
      </c>
      <c r="K396" s="7">
        <v>5</v>
      </c>
      <c r="L396" s="9" t="str">
        <f t="shared" si="25"/>
        <v>Pâtes et céréales</v>
      </c>
      <c r="M396" s="6">
        <v>22</v>
      </c>
      <c r="N396" s="6" t="str">
        <f t="shared" si="26"/>
        <v>Gustaf's Knäckebröd</v>
      </c>
      <c r="O396" s="13">
        <v>76</v>
      </c>
      <c r="P396" s="6">
        <v>44</v>
      </c>
      <c r="Q396" s="13">
        <f t="shared" si="27"/>
        <v>3344</v>
      </c>
      <c r="R396" s="14">
        <v>-0.01</v>
      </c>
      <c r="S396" s="13">
        <v>4666.2</v>
      </c>
      <c r="T396" s="13">
        <v>144.65219999999999</v>
      </c>
      <c r="U396" s="13"/>
      <c r="V396" s="9"/>
      <c r="W396" s="9"/>
    </row>
    <row r="397" spans="1:23" x14ac:dyDescent="0.25">
      <c r="A397" s="6" t="s">
        <v>152</v>
      </c>
      <c r="B397" s="6" t="s">
        <v>153</v>
      </c>
      <c r="C397" s="6" t="s">
        <v>154</v>
      </c>
      <c r="D397" s="6" t="s">
        <v>146</v>
      </c>
      <c r="E397" s="6">
        <v>1</v>
      </c>
      <c r="F397" s="6" t="str">
        <f t="shared" si="24"/>
        <v>Francis Rivière</v>
      </c>
      <c r="G397" s="6">
        <v>10620</v>
      </c>
      <c r="H397" s="9">
        <v>41059</v>
      </c>
      <c r="I397" s="9">
        <v>41087</v>
      </c>
      <c r="J397" s="9">
        <v>41078</v>
      </c>
      <c r="K397" s="7">
        <v>1</v>
      </c>
      <c r="L397" s="9" t="str">
        <f t="shared" si="25"/>
        <v>Boissons</v>
      </c>
      <c r="M397" s="6">
        <v>24</v>
      </c>
      <c r="N397" s="6" t="str">
        <f t="shared" si="26"/>
        <v>Guaraná Fantástica</v>
      </c>
      <c r="O397" s="13">
        <v>76</v>
      </c>
      <c r="P397" s="6">
        <v>64</v>
      </c>
      <c r="Q397" s="13">
        <f t="shared" si="27"/>
        <v>4864</v>
      </c>
      <c r="R397" s="14">
        <v>0.11</v>
      </c>
      <c r="S397" s="13">
        <v>1281.5999999999999</v>
      </c>
      <c r="T397" s="13">
        <v>38.448</v>
      </c>
      <c r="U397" s="13"/>
      <c r="V397" s="9"/>
      <c r="W397" s="9"/>
    </row>
    <row r="398" spans="1:23" x14ac:dyDescent="0.25">
      <c r="A398" s="6" t="s">
        <v>152</v>
      </c>
      <c r="B398" s="6" t="s">
        <v>153</v>
      </c>
      <c r="C398" s="6" t="s">
        <v>154</v>
      </c>
      <c r="D398" s="6" t="s">
        <v>146</v>
      </c>
      <c r="E398" s="6">
        <v>1</v>
      </c>
      <c r="F398" s="6" t="str">
        <f t="shared" si="24"/>
        <v>Francis Rivière</v>
      </c>
      <c r="G398" s="6">
        <v>10620</v>
      </c>
      <c r="H398" s="9">
        <v>41059</v>
      </c>
      <c r="I398" s="9">
        <v>41087</v>
      </c>
      <c r="J398" s="9">
        <v>41078</v>
      </c>
      <c r="K398" s="7">
        <v>5</v>
      </c>
      <c r="L398" s="9" t="str">
        <f t="shared" si="25"/>
        <v>Pâtes et céréales</v>
      </c>
      <c r="M398" s="6">
        <v>52</v>
      </c>
      <c r="N398" s="6" t="str">
        <f t="shared" si="26"/>
        <v>Filo Mix</v>
      </c>
      <c r="O398" s="13">
        <v>76</v>
      </c>
      <c r="P398" s="6">
        <v>36</v>
      </c>
      <c r="Q398" s="13">
        <f t="shared" si="27"/>
        <v>2736</v>
      </c>
      <c r="R398" s="14">
        <v>0.14000000000000001</v>
      </c>
      <c r="S398" s="13">
        <v>1083.5999999999999</v>
      </c>
      <c r="T398" s="13">
        <v>27.089999999999996</v>
      </c>
      <c r="U398" s="13"/>
      <c r="V398" s="9"/>
      <c r="W398" s="9"/>
    </row>
    <row r="399" spans="1:23" x14ac:dyDescent="0.25">
      <c r="A399" s="6" t="s">
        <v>92</v>
      </c>
      <c r="B399" s="6" t="s">
        <v>93</v>
      </c>
      <c r="C399" s="6" t="s">
        <v>94</v>
      </c>
      <c r="D399" s="6" t="s">
        <v>89</v>
      </c>
      <c r="E399" s="6">
        <v>5</v>
      </c>
      <c r="F399" s="6" t="str">
        <f t="shared" si="24"/>
        <v>Mohamed Ben Arfa</v>
      </c>
      <c r="G399" s="6">
        <v>10621</v>
      </c>
      <c r="H399" s="9">
        <v>41059</v>
      </c>
      <c r="I399" s="9">
        <v>41087</v>
      </c>
      <c r="J399" s="9">
        <v>41075</v>
      </c>
      <c r="K399" s="7">
        <v>3</v>
      </c>
      <c r="L399" s="9" t="str">
        <f t="shared" si="25"/>
        <v>Desserts</v>
      </c>
      <c r="M399" s="6">
        <v>19</v>
      </c>
      <c r="N399" s="6" t="str">
        <f t="shared" si="26"/>
        <v>Teatime Chocolate Biscuits</v>
      </c>
      <c r="O399" s="13">
        <v>76</v>
      </c>
      <c r="P399" s="6">
        <v>84</v>
      </c>
      <c r="Q399" s="13">
        <f t="shared" si="27"/>
        <v>6384</v>
      </c>
      <c r="R399" s="14">
        <v>0.01</v>
      </c>
      <c r="S399" s="13">
        <v>3825.36</v>
      </c>
      <c r="T399" s="13">
        <v>110.93544</v>
      </c>
      <c r="U399" s="13"/>
      <c r="V399" s="9"/>
      <c r="W399" s="9"/>
    </row>
    <row r="400" spans="1:23" x14ac:dyDescent="0.25">
      <c r="A400" s="6" t="s">
        <v>92</v>
      </c>
      <c r="B400" s="6" t="s">
        <v>93</v>
      </c>
      <c r="C400" s="6" t="s">
        <v>94</v>
      </c>
      <c r="D400" s="6" t="s">
        <v>89</v>
      </c>
      <c r="E400" s="6">
        <v>5</v>
      </c>
      <c r="F400" s="6" t="str">
        <f t="shared" si="24"/>
        <v>Mohamed Ben Arfa</v>
      </c>
      <c r="G400" s="6">
        <v>10621</v>
      </c>
      <c r="H400" s="9">
        <v>41059</v>
      </c>
      <c r="I400" s="9">
        <v>41087</v>
      </c>
      <c r="J400" s="9">
        <v>41075</v>
      </c>
      <c r="K400" s="7">
        <v>5</v>
      </c>
      <c r="L400" s="9" t="str">
        <f t="shared" si="25"/>
        <v>Pâtes et céréales</v>
      </c>
      <c r="M400" s="6">
        <v>23</v>
      </c>
      <c r="N400" s="6" t="str">
        <f t="shared" si="26"/>
        <v>Tunnbröd</v>
      </c>
      <c r="O400" s="13">
        <v>76</v>
      </c>
      <c r="P400" s="6">
        <v>69</v>
      </c>
      <c r="Q400" s="13">
        <f t="shared" si="27"/>
        <v>5244</v>
      </c>
      <c r="R400" s="14">
        <v>0.11</v>
      </c>
      <c r="S400" s="13">
        <v>2763.45</v>
      </c>
      <c r="T400" s="13">
        <v>33.161399999999993</v>
      </c>
      <c r="U400" s="13"/>
      <c r="V400" s="9"/>
      <c r="W400" s="9"/>
    </row>
    <row r="401" spans="1:23" x14ac:dyDescent="0.25">
      <c r="A401" s="6" t="s">
        <v>92</v>
      </c>
      <c r="B401" s="6" t="s">
        <v>93</v>
      </c>
      <c r="C401" s="6" t="s">
        <v>94</v>
      </c>
      <c r="D401" s="6" t="s">
        <v>89</v>
      </c>
      <c r="E401" s="6">
        <v>5</v>
      </c>
      <c r="F401" s="6" t="str">
        <f t="shared" si="24"/>
        <v>Mohamed Ben Arfa</v>
      </c>
      <c r="G401" s="6">
        <v>10621</v>
      </c>
      <c r="H401" s="9">
        <v>41059</v>
      </c>
      <c r="I401" s="9">
        <v>41087</v>
      </c>
      <c r="J401" s="9">
        <v>41075</v>
      </c>
      <c r="K401" s="7">
        <v>1</v>
      </c>
      <c r="L401" s="9" t="str">
        <f t="shared" si="25"/>
        <v>Boissons</v>
      </c>
      <c r="M401" s="6">
        <v>70</v>
      </c>
      <c r="N401" s="6" t="str">
        <f t="shared" si="26"/>
        <v>Outback Lager</v>
      </c>
      <c r="O401" s="13">
        <v>76</v>
      </c>
      <c r="P401" s="6">
        <v>34</v>
      </c>
      <c r="Q401" s="13">
        <f t="shared" si="27"/>
        <v>2584</v>
      </c>
      <c r="R401" s="14">
        <v>0.01</v>
      </c>
      <c r="S401" s="13">
        <v>2524.5</v>
      </c>
      <c r="T401" s="13">
        <v>55.539000000000001</v>
      </c>
      <c r="U401" s="13"/>
      <c r="V401" s="9"/>
      <c r="W401" s="9"/>
    </row>
    <row r="402" spans="1:23" x14ac:dyDescent="0.25">
      <c r="A402" s="6" t="s">
        <v>92</v>
      </c>
      <c r="B402" s="6" t="s">
        <v>93</v>
      </c>
      <c r="C402" s="6" t="s">
        <v>94</v>
      </c>
      <c r="D402" s="6" t="s">
        <v>89</v>
      </c>
      <c r="E402" s="6">
        <v>5</v>
      </c>
      <c r="F402" s="6" t="str">
        <f t="shared" si="24"/>
        <v>Mohamed Ben Arfa</v>
      </c>
      <c r="G402" s="6">
        <v>10621</v>
      </c>
      <c r="H402" s="9">
        <v>41059</v>
      </c>
      <c r="I402" s="9">
        <v>41087</v>
      </c>
      <c r="J402" s="9">
        <v>41075</v>
      </c>
      <c r="K402" s="7">
        <v>4</v>
      </c>
      <c r="L402" s="9" t="str">
        <f t="shared" si="25"/>
        <v>Produits laitiers</v>
      </c>
      <c r="M402" s="6">
        <v>71</v>
      </c>
      <c r="N402" s="6" t="str">
        <f t="shared" si="26"/>
        <v>Fløtemysost</v>
      </c>
      <c r="O402" s="13">
        <v>76</v>
      </c>
      <c r="P402" s="6">
        <v>44</v>
      </c>
      <c r="Q402" s="13">
        <f t="shared" si="27"/>
        <v>3344</v>
      </c>
      <c r="R402" s="14">
        <v>0.1</v>
      </c>
      <c r="S402" s="13">
        <v>4257</v>
      </c>
      <c r="T402" s="13">
        <v>51.084000000000003</v>
      </c>
      <c r="U402" s="13"/>
      <c r="V402" s="9"/>
      <c r="W402" s="9"/>
    </row>
    <row r="403" spans="1:23" x14ac:dyDescent="0.25">
      <c r="A403" s="6" t="s">
        <v>120</v>
      </c>
      <c r="B403" s="6" t="s">
        <v>121</v>
      </c>
      <c r="C403" s="6" t="s">
        <v>122</v>
      </c>
      <c r="D403" s="6" t="s">
        <v>123</v>
      </c>
      <c r="E403" s="6">
        <v>5</v>
      </c>
      <c r="F403" s="6" t="str">
        <f t="shared" si="24"/>
        <v>Mohamed Ben Arfa</v>
      </c>
      <c r="G403" s="6">
        <v>10622</v>
      </c>
      <c r="H403" s="9">
        <v>41060</v>
      </c>
      <c r="I403" s="9">
        <v>41088</v>
      </c>
      <c r="J403" s="9">
        <v>41075</v>
      </c>
      <c r="K403" s="7">
        <v>1</v>
      </c>
      <c r="L403" s="9" t="str">
        <f t="shared" si="25"/>
        <v>Boissons</v>
      </c>
      <c r="M403" s="6">
        <v>2</v>
      </c>
      <c r="N403" s="6" t="str">
        <f t="shared" si="26"/>
        <v>Chang</v>
      </c>
      <c r="O403" s="13">
        <v>76</v>
      </c>
      <c r="P403" s="6">
        <v>36</v>
      </c>
      <c r="Q403" s="13">
        <f t="shared" si="27"/>
        <v>2736</v>
      </c>
      <c r="R403" s="14">
        <v>0.08</v>
      </c>
      <c r="S403" s="13">
        <v>3146.4</v>
      </c>
      <c r="T403" s="13">
        <v>94.391999999999996</v>
      </c>
      <c r="U403" s="13"/>
      <c r="V403" s="9"/>
      <c r="W403" s="9"/>
    </row>
    <row r="404" spans="1:23" x14ac:dyDescent="0.25">
      <c r="A404" s="6" t="s">
        <v>120</v>
      </c>
      <c r="B404" s="6" t="s">
        <v>121</v>
      </c>
      <c r="C404" s="6" t="s">
        <v>122</v>
      </c>
      <c r="D404" s="6" t="s">
        <v>123</v>
      </c>
      <c r="E404" s="6">
        <v>5</v>
      </c>
      <c r="F404" s="6" t="str">
        <f t="shared" si="24"/>
        <v>Mohamed Ben Arfa</v>
      </c>
      <c r="G404" s="6">
        <v>10622</v>
      </c>
      <c r="H404" s="9">
        <v>41060</v>
      </c>
      <c r="I404" s="9">
        <v>41088</v>
      </c>
      <c r="J404" s="9">
        <v>41075</v>
      </c>
      <c r="K404" s="7">
        <v>3</v>
      </c>
      <c r="L404" s="9" t="str">
        <f t="shared" si="25"/>
        <v>Desserts</v>
      </c>
      <c r="M404" s="6">
        <v>68</v>
      </c>
      <c r="N404" s="6" t="str">
        <f t="shared" si="26"/>
        <v>Scottish Longbreads</v>
      </c>
      <c r="O404" s="13">
        <v>76</v>
      </c>
      <c r="P404" s="6">
        <v>12</v>
      </c>
      <c r="Q404" s="13">
        <f t="shared" si="27"/>
        <v>912</v>
      </c>
      <c r="R404" s="14">
        <v>0.02</v>
      </c>
      <c r="S404" s="13">
        <v>735</v>
      </c>
      <c r="T404" s="13">
        <v>4.41</v>
      </c>
      <c r="U404" s="13"/>
      <c r="V404" s="9"/>
      <c r="W404" s="9"/>
    </row>
    <row r="405" spans="1:23" x14ac:dyDescent="0.25">
      <c r="A405" s="6" t="s">
        <v>133</v>
      </c>
      <c r="B405" s="6" t="s">
        <v>134</v>
      </c>
      <c r="C405" s="6" t="s">
        <v>135</v>
      </c>
      <c r="D405" s="6" t="s">
        <v>136</v>
      </c>
      <c r="E405" s="6">
        <v>4</v>
      </c>
      <c r="F405" s="6" t="str">
        <f t="shared" si="24"/>
        <v>Laura Callahan</v>
      </c>
      <c r="G405" s="6">
        <v>10623</v>
      </c>
      <c r="H405" s="9">
        <v>41061</v>
      </c>
      <c r="I405" s="9">
        <v>41089</v>
      </c>
      <c r="J405" s="9">
        <v>41076</v>
      </c>
      <c r="K405" s="7">
        <v>7</v>
      </c>
      <c r="L405" s="9" t="str">
        <f t="shared" si="25"/>
        <v>Produits secs</v>
      </c>
      <c r="M405" s="6">
        <v>14</v>
      </c>
      <c r="N405" s="6" t="str">
        <f t="shared" si="26"/>
        <v>Tofu</v>
      </c>
      <c r="O405" s="13">
        <v>76</v>
      </c>
      <c r="P405" s="6">
        <v>43</v>
      </c>
      <c r="Q405" s="13">
        <f t="shared" si="27"/>
        <v>3268</v>
      </c>
      <c r="R405" s="14">
        <v>0.12</v>
      </c>
      <c r="S405" s="13">
        <v>4398.8999999999996</v>
      </c>
      <c r="T405" s="13">
        <v>140.76479999999998</v>
      </c>
      <c r="U405" s="13"/>
      <c r="V405" s="9"/>
      <c r="W405" s="9"/>
    </row>
    <row r="406" spans="1:23" x14ac:dyDescent="0.25">
      <c r="A406" s="6" t="s">
        <v>133</v>
      </c>
      <c r="B406" s="6" t="s">
        <v>134</v>
      </c>
      <c r="C406" s="6" t="s">
        <v>135</v>
      </c>
      <c r="D406" s="6" t="s">
        <v>136</v>
      </c>
      <c r="E406" s="6">
        <v>4</v>
      </c>
      <c r="F406" s="6" t="str">
        <f t="shared" si="24"/>
        <v>Laura Callahan</v>
      </c>
      <c r="G406" s="6">
        <v>10623</v>
      </c>
      <c r="H406" s="9">
        <v>41061</v>
      </c>
      <c r="I406" s="9">
        <v>41089</v>
      </c>
      <c r="J406" s="9">
        <v>41076</v>
      </c>
      <c r="K406" s="7">
        <v>3</v>
      </c>
      <c r="L406" s="9" t="str">
        <f t="shared" si="25"/>
        <v>Desserts</v>
      </c>
      <c r="M406" s="6">
        <v>19</v>
      </c>
      <c r="N406" s="6" t="str">
        <f t="shared" si="26"/>
        <v>Teatime Chocolate Biscuits</v>
      </c>
      <c r="O406" s="13">
        <v>76</v>
      </c>
      <c r="P406" s="6">
        <v>87</v>
      </c>
      <c r="Q406" s="13">
        <f t="shared" si="27"/>
        <v>6612</v>
      </c>
      <c r="R406" s="14">
        <v>0.06</v>
      </c>
      <c r="S406" s="13">
        <v>3761.8799999999997</v>
      </c>
      <c r="T406" s="13">
        <v>101.57075999999999</v>
      </c>
      <c r="U406" s="13"/>
      <c r="V406" s="9"/>
      <c r="W406" s="9"/>
    </row>
    <row r="407" spans="1:23" x14ac:dyDescent="0.25">
      <c r="A407" s="6" t="s">
        <v>133</v>
      </c>
      <c r="B407" s="6" t="s">
        <v>134</v>
      </c>
      <c r="C407" s="6" t="s">
        <v>135</v>
      </c>
      <c r="D407" s="6" t="s">
        <v>136</v>
      </c>
      <c r="E407" s="6">
        <v>4</v>
      </c>
      <c r="F407" s="6" t="str">
        <f t="shared" si="24"/>
        <v>Laura Callahan</v>
      </c>
      <c r="G407" s="6">
        <v>10623</v>
      </c>
      <c r="H407" s="9">
        <v>41061</v>
      </c>
      <c r="I407" s="9">
        <v>41089</v>
      </c>
      <c r="J407" s="9">
        <v>41076</v>
      </c>
      <c r="K407" s="7">
        <v>3</v>
      </c>
      <c r="L407" s="9" t="str">
        <f t="shared" si="25"/>
        <v>Desserts</v>
      </c>
      <c r="M407" s="6">
        <v>21</v>
      </c>
      <c r="N407" s="6" t="str">
        <f t="shared" si="26"/>
        <v>Sir Rodney's Scones</v>
      </c>
      <c r="O407" s="13">
        <v>76</v>
      </c>
      <c r="P407" s="6">
        <v>20</v>
      </c>
      <c r="Q407" s="13">
        <f t="shared" si="27"/>
        <v>1520</v>
      </c>
      <c r="R407" s="14">
        <v>-0.03</v>
      </c>
      <c r="S407" s="13">
        <v>1030</v>
      </c>
      <c r="T407" s="13">
        <v>12.36</v>
      </c>
      <c r="U407" s="13"/>
      <c r="V407" s="9"/>
      <c r="W407" s="9"/>
    </row>
    <row r="408" spans="1:23" x14ac:dyDescent="0.25">
      <c r="A408" s="6" t="s">
        <v>133</v>
      </c>
      <c r="B408" s="6" t="s">
        <v>134</v>
      </c>
      <c r="C408" s="6" t="s">
        <v>135</v>
      </c>
      <c r="D408" s="6" t="s">
        <v>136</v>
      </c>
      <c r="E408" s="6">
        <v>4</v>
      </c>
      <c r="F408" s="6" t="str">
        <f t="shared" si="24"/>
        <v>Laura Callahan</v>
      </c>
      <c r="G408" s="6">
        <v>10623</v>
      </c>
      <c r="H408" s="9">
        <v>41061</v>
      </c>
      <c r="I408" s="9">
        <v>41089</v>
      </c>
      <c r="J408" s="9">
        <v>41076</v>
      </c>
      <c r="K408" s="7">
        <v>1</v>
      </c>
      <c r="L408" s="9" t="str">
        <f t="shared" si="25"/>
        <v>Boissons</v>
      </c>
      <c r="M408" s="6">
        <v>24</v>
      </c>
      <c r="N408" s="6" t="str">
        <f t="shared" si="26"/>
        <v>Guaraná Fantástica</v>
      </c>
      <c r="O408" s="13">
        <v>76</v>
      </c>
      <c r="P408" s="6">
        <v>99</v>
      </c>
      <c r="Q408" s="13">
        <f t="shared" si="27"/>
        <v>7524</v>
      </c>
      <c r="R408" s="14">
        <v>0.1</v>
      </c>
      <c r="S408" s="13">
        <v>2004.75</v>
      </c>
      <c r="T408" s="13">
        <v>64.152000000000001</v>
      </c>
      <c r="U408" s="13"/>
      <c r="V408" s="9"/>
      <c r="W408" s="9"/>
    </row>
    <row r="409" spans="1:23" x14ac:dyDescent="0.25">
      <c r="A409" s="6" t="s">
        <v>133</v>
      </c>
      <c r="B409" s="6" t="s">
        <v>134</v>
      </c>
      <c r="C409" s="6" t="s">
        <v>135</v>
      </c>
      <c r="D409" s="6" t="s">
        <v>136</v>
      </c>
      <c r="E409" s="6">
        <v>4</v>
      </c>
      <c r="F409" s="6" t="str">
        <f t="shared" si="24"/>
        <v>Laura Callahan</v>
      </c>
      <c r="G409" s="6">
        <v>10623</v>
      </c>
      <c r="H409" s="9">
        <v>41061</v>
      </c>
      <c r="I409" s="9">
        <v>41089</v>
      </c>
      <c r="J409" s="9">
        <v>41076</v>
      </c>
      <c r="K409" s="7">
        <v>1</v>
      </c>
      <c r="L409" s="9" t="str">
        <f t="shared" si="25"/>
        <v>Boissons</v>
      </c>
      <c r="M409" s="6">
        <v>35</v>
      </c>
      <c r="N409" s="6" t="str">
        <f t="shared" si="26"/>
        <v>Steeleye Stout</v>
      </c>
      <c r="O409" s="13">
        <v>76</v>
      </c>
      <c r="P409" s="6">
        <v>19</v>
      </c>
      <c r="Q409" s="13">
        <f t="shared" si="27"/>
        <v>1444</v>
      </c>
      <c r="R409" s="14">
        <v>7.0000000000000007E-2</v>
      </c>
      <c r="S409" s="13">
        <v>1590.3</v>
      </c>
      <c r="T409" s="13">
        <v>7.9515000000000002</v>
      </c>
      <c r="U409" s="13"/>
      <c r="V409" s="9"/>
      <c r="W409" s="9"/>
    </row>
    <row r="410" spans="1:23" x14ac:dyDescent="0.25">
      <c r="A410" s="6" t="s">
        <v>288</v>
      </c>
      <c r="B410" s="6" t="s">
        <v>289</v>
      </c>
      <c r="C410" s="6" t="s">
        <v>290</v>
      </c>
      <c r="D410" s="6" t="s">
        <v>81</v>
      </c>
      <c r="E410" s="6">
        <v>5</v>
      </c>
      <c r="F410" s="6" t="str">
        <f t="shared" si="24"/>
        <v>Mohamed Ben Arfa</v>
      </c>
      <c r="G410" s="6">
        <v>10624</v>
      </c>
      <c r="H410" s="9">
        <v>41061</v>
      </c>
      <c r="I410" s="9">
        <v>41089</v>
      </c>
      <c r="J410" s="9">
        <v>41083</v>
      </c>
      <c r="K410" s="7">
        <v>7</v>
      </c>
      <c r="L410" s="9" t="str">
        <f t="shared" si="25"/>
        <v>Produits secs</v>
      </c>
      <c r="M410" s="6">
        <v>28</v>
      </c>
      <c r="N410" s="6" t="str">
        <f t="shared" si="26"/>
        <v>Rössle Sauerkraut</v>
      </c>
      <c r="O410" s="13">
        <v>76</v>
      </c>
      <c r="P410" s="6">
        <v>11</v>
      </c>
      <c r="Q410" s="13">
        <f t="shared" si="27"/>
        <v>836</v>
      </c>
      <c r="R410" s="14">
        <v>0.19</v>
      </c>
      <c r="S410" s="13">
        <v>2031.4800000000002</v>
      </c>
      <c r="T410" s="13">
        <v>4.0629600000000003</v>
      </c>
      <c r="U410" s="13"/>
      <c r="V410" s="9"/>
      <c r="W410" s="9"/>
    </row>
    <row r="411" spans="1:23" x14ac:dyDescent="0.25">
      <c r="A411" s="6" t="s">
        <v>288</v>
      </c>
      <c r="B411" s="6" t="s">
        <v>289</v>
      </c>
      <c r="C411" s="6" t="s">
        <v>290</v>
      </c>
      <c r="D411" s="6" t="s">
        <v>81</v>
      </c>
      <c r="E411" s="6">
        <v>5</v>
      </c>
      <c r="F411" s="6" t="str">
        <f t="shared" si="24"/>
        <v>Mohamed Ben Arfa</v>
      </c>
      <c r="G411" s="6">
        <v>10624</v>
      </c>
      <c r="H411" s="9">
        <v>41061</v>
      </c>
      <c r="I411" s="9">
        <v>41089</v>
      </c>
      <c r="J411" s="9">
        <v>41083</v>
      </c>
      <c r="K411" s="7">
        <v>6</v>
      </c>
      <c r="L411" s="9" t="str">
        <f t="shared" si="25"/>
        <v>Viandes</v>
      </c>
      <c r="M411" s="6">
        <v>29</v>
      </c>
      <c r="N411" s="6" t="str">
        <f t="shared" si="26"/>
        <v>Thüringer Rostbratwurst</v>
      </c>
      <c r="O411" s="13">
        <v>76</v>
      </c>
      <c r="P411" s="6">
        <v>42</v>
      </c>
      <c r="Q411" s="13">
        <f t="shared" si="27"/>
        <v>3192</v>
      </c>
      <c r="R411" s="14">
        <v>0.06</v>
      </c>
      <c r="S411" s="13">
        <v>24436.146000000001</v>
      </c>
      <c r="T411" s="13">
        <v>684.21208799999999</v>
      </c>
      <c r="U411" s="13"/>
      <c r="V411" s="9"/>
      <c r="W411" s="9"/>
    </row>
    <row r="412" spans="1:23" x14ac:dyDescent="0.25">
      <c r="A412" s="6" t="s">
        <v>288</v>
      </c>
      <c r="B412" s="6" t="s">
        <v>289</v>
      </c>
      <c r="C412" s="6" t="s">
        <v>290</v>
      </c>
      <c r="D412" s="6" t="s">
        <v>81</v>
      </c>
      <c r="E412" s="6">
        <v>5</v>
      </c>
      <c r="F412" s="6" t="str">
        <f t="shared" si="24"/>
        <v>Mohamed Ben Arfa</v>
      </c>
      <c r="G412" s="6">
        <v>10624</v>
      </c>
      <c r="H412" s="9">
        <v>41061</v>
      </c>
      <c r="I412" s="9">
        <v>41089</v>
      </c>
      <c r="J412" s="9">
        <v>41083</v>
      </c>
      <c r="K412" s="7">
        <v>2</v>
      </c>
      <c r="L412" s="9" t="str">
        <f t="shared" si="25"/>
        <v>Condiments</v>
      </c>
      <c r="M412" s="6">
        <v>44</v>
      </c>
      <c r="N412" s="6" t="str">
        <f t="shared" si="26"/>
        <v>Gula Malacca</v>
      </c>
      <c r="O412" s="13">
        <v>76</v>
      </c>
      <c r="P412" s="6">
        <v>14</v>
      </c>
      <c r="Q412" s="13">
        <f t="shared" si="27"/>
        <v>1064</v>
      </c>
      <c r="R412" s="14">
        <v>7.0000000000000007E-2</v>
      </c>
      <c r="S412" s="13">
        <v>1266.1949999999999</v>
      </c>
      <c r="T412" s="13">
        <v>1.266195</v>
      </c>
      <c r="U412" s="13"/>
      <c r="V412" s="9"/>
      <c r="W412" s="9"/>
    </row>
    <row r="413" spans="1:23" x14ac:dyDescent="0.25">
      <c r="A413" s="6" t="s">
        <v>291</v>
      </c>
      <c r="B413" s="6" t="s">
        <v>292</v>
      </c>
      <c r="C413" s="6" t="s">
        <v>97</v>
      </c>
      <c r="D413" s="6" t="s">
        <v>98</v>
      </c>
      <c r="E413" s="6">
        <v>3</v>
      </c>
      <c r="F413" s="6" t="str">
        <f t="shared" si="24"/>
        <v>Janet Leverling</v>
      </c>
      <c r="G413" s="6">
        <v>10625</v>
      </c>
      <c r="H413" s="9">
        <v>41062</v>
      </c>
      <c r="I413" s="9">
        <v>41090</v>
      </c>
      <c r="J413" s="9">
        <v>41078</v>
      </c>
      <c r="K413" s="7">
        <v>7</v>
      </c>
      <c r="L413" s="9" t="str">
        <f t="shared" si="25"/>
        <v>Produits secs</v>
      </c>
      <c r="M413" s="6">
        <v>14</v>
      </c>
      <c r="N413" s="6" t="str">
        <f t="shared" si="26"/>
        <v>Tofu</v>
      </c>
      <c r="O413" s="13">
        <v>76</v>
      </c>
      <c r="P413" s="6">
        <v>2</v>
      </c>
      <c r="Q413" s="13">
        <f t="shared" si="27"/>
        <v>152</v>
      </c>
      <c r="R413" s="14">
        <v>0.05</v>
      </c>
      <c r="S413" s="13">
        <v>220.875</v>
      </c>
      <c r="T413" s="13">
        <v>5.74275</v>
      </c>
      <c r="U413" s="13"/>
      <c r="V413" s="9"/>
      <c r="W413" s="9"/>
    </row>
    <row r="414" spans="1:23" x14ac:dyDescent="0.25">
      <c r="A414" s="6" t="s">
        <v>291</v>
      </c>
      <c r="B414" s="6" t="s">
        <v>292</v>
      </c>
      <c r="C414" s="6" t="s">
        <v>97</v>
      </c>
      <c r="D414" s="6" t="s">
        <v>98</v>
      </c>
      <c r="E414" s="6">
        <v>3</v>
      </c>
      <c r="F414" s="6" t="str">
        <f t="shared" si="24"/>
        <v>Janet Leverling</v>
      </c>
      <c r="G414" s="6">
        <v>10625</v>
      </c>
      <c r="H414" s="9">
        <v>41062</v>
      </c>
      <c r="I414" s="9">
        <v>41090</v>
      </c>
      <c r="J414" s="9">
        <v>41078</v>
      </c>
      <c r="K414" s="7">
        <v>5</v>
      </c>
      <c r="L414" s="9" t="str">
        <f t="shared" si="25"/>
        <v>Pâtes et céréales</v>
      </c>
      <c r="M414" s="6">
        <v>42</v>
      </c>
      <c r="N414" s="6" t="str">
        <f t="shared" si="26"/>
        <v>Singaporean Hokkien Fried Mee</v>
      </c>
      <c r="O414" s="13">
        <v>76</v>
      </c>
      <c r="P414" s="6">
        <v>70</v>
      </c>
      <c r="Q414" s="13">
        <f t="shared" si="27"/>
        <v>5320</v>
      </c>
      <c r="R414" s="14">
        <v>0.09</v>
      </c>
      <c r="S414" s="13">
        <v>4459</v>
      </c>
      <c r="T414" s="13">
        <v>44.59</v>
      </c>
      <c r="U414" s="13"/>
      <c r="V414" s="9"/>
      <c r="W414" s="9"/>
    </row>
    <row r="415" spans="1:23" x14ac:dyDescent="0.25">
      <c r="A415" s="6" t="s">
        <v>291</v>
      </c>
      <c r="B415" s="6" t="s">
        <v>292</v>
      </c>
      <c r="C415" s="6" t="s">
        <v>97</v>
      </c>
      <c r="D415" s="6" t="s">
        <v>98</v>
      </c>
      <c r="E415" s="6">
        <v>3</v>
      </c>
      <c r="F415" s="6" t="str">
        <f t="shared" si="24"/>
        <v>Janet Leverling</v>
      </c>
      <c r="G415" s="6">
        <v>10625</v>
      </c>
      <c r="H415" s="9">
        <v>41062</v>
      </c>
      <c r="I415" s="9">
        <v>41090</v>
      </c>
      <c r="J415" s="9">
        <v>41078</v>
      </c>
      <c r="K415" s="7">
        <v>4</v>
      </c>
      <c r="L415" s="9" t="str">
        <f t="shared" si="25"/>
        <v>Produits laitiers</v>
      </c>
      <c r="M415" s="6">
        <v>60</v>
      </c>
      <c r="N415" s="6" t="str">
        <f t="shared" si="26"/>
        <v>Camembert Pierrot</v>
      </c>
      <c r="O415" s="13">
        <v>76</v>
      </c>
      <c r="P415" s="6">
        <v>13</v>
      </c>
      <c r="Q415" s="13">
        <f t="shared" si="27"/>
        <v>988</v>
      </c>
      <c r="R415" s="14">
        <v>0.01</v>
      </c>
      <c r="S415" s="13">
        <v>2187.9</v>
      </c>
      <c r="T415" s="13">
        <v>28.442700000000002</v>
      </c>
      <c r="U415" s="13"/>
      <c r="V415" s="9"/>
      <c r="W415" s="9"/>
    </row>
    <row r="416" spans="1:23" x14ac:dyDescent="0.25">
      <c r="A416" s="6" t="s">
        <v>205</v>
      </c>
      <c r="B416" s="6" t="s">
        <v>206</v>
      </c>
      <c r="C416" s="6" t="s">
        <v>207</v>
      </c>
      <c r="D416" s="6" t="s">
        <v>208</v>
      </c>
      <c r="E416" s="6">
        <v>7</v>
      </c>
      <c r="F416" s="6" t="str">
        <f t="shared" si="24"/>
        <v>Jaime Dos Santos</v>
      </c>
      <c r="G416" s="6">
        <v>10626</v>
      </c>
      <c r="H416" s="9">
        <v>41065</v>
      </c>
      <c r="I416" s="9">
        <v>41093</v>
      </c>
      <c r="J416" s="9">
        <v>41084</v>
      </c>
      <c r="K416" s="7">
        <v>6</v>
      </c>
      <c r="L416" s="9" t="str">
        <f t="shared" si="25"/>
        <v>Viandes</v>
      </c>
      <c r="M416" s="6">
        <v>53</v>
      </c>
      <c r="N416" s="6" t="str">
        <f t="shared" si="26"/>
        <v>Perth Pasties</v>
      </c>
      <c r="O416" s="13">
        <v>76</v>
      </c>
      <c r="P416" s="6">
        <v>66</v>
      </c>
      <c r="Q416" s="13">
        <f t="shared" si="27"/>
        <v>5016</v>
      </c>
      <c r="R416" s="14">
        <v>0.08</v>
      </c>
      <c r="S416" s="13">
        <v>9958.08</v>
      </c>
      <c r="T416" s="13">
        <v>139.41311999999999</v>
      </c>
      <c r="U416" s="13"/>
      <c r="V416" s="9"/>
      <c r="W416" s="9"/>
    </row>
    <row r="417" spans="1:23" x14ac:dyDescent="0.25">
      <c r="A417" s="6" t="s">
        <v>205</v>
      </c>
      <c r="B417" s="6" t="s">
        <v>206</v>
      </c>
      <c r="C417" s="6" t="s">
        <v>207</v>
      </c>
      <c r="D417" s="6" t="s">
        <v>208</v>
      </c>
      <c r="E417" s="6">
        <v>7</v>
      </c>
      <c r="F417" s="6" t="str">
        <f t="shared" si="24"/>
        <v>Jaime Dos Santos</v>
      </c>
      <c r="G417" s="6">
        <v>10626</v>
      </c>
      <c r="H417" s="9">
        <v>41065</v>
      </c>
      <c r="I417" s="9">
        <v>41093</v>
      </c>
      <c r="J417" s="9">
        <v>41084</v>
      </c>
      <c r="K417" s="7">
        <v>4</v>
      </c>
      <c r="L417" s="9" t="str">
        <f t="shared" si="25"/>
        <v>Produits laitiers</v>
      </c>
      <c r="M417" s="6">
        <v>60</v>
      </c>
      <c r="N417" s="6" t="str">
        <f t="shared" si="26"/>
        <v>Camembert Pierrot</v>
      </c>
      <c r="O417" s="13">
        <v>76</v>
      </c>
      <c r="P417" s="6">
        <v>81</v>
      </c>
      <c r="Q417" s="13">
        <f t="shared" si="27"/>
        <v>6156</v>
      </c>
      <c r="R417" s="14">
        <v>0.03</v>
      </c>
      <c r="S417" s="13">
        <v>13356.9</v>
      </c>
      <c r="T417" s="13">
        <v>186.9966</v>
      </c>
      <c r="U417" s="13"/>
      <c r="V417" s="9"/>
      <c r="W417" s="9"/>
    </row>
    <row r="418" spans="1:23" x14ac:dyDescent="0.25">
      <c r="A418" s="6" t="s">
        <v>205</v>
      </c>
      <c r="B418" s="6" t="s">
        <v>206</v>
      </c>
      <c r="C418" s="6" t="s">
        <v>207</v>
      </c>
      <c r="D418" s="6" t="s">
        <v>208</v>
      </c>
      <c r="E418" s="6">
        <v>7</v>
      </c>
      <c r="F418" s="6" t="str">
        <f t="shared" si="24"/>
        <v>Jaime Dos Santos</v>
      </c>
      <c r="G418" s="6">
        <v>10626</v>
      </c>
      <c r="H418" s="9">
        <v>41065</v>
      </c>
      <c r="I418" s="9">
        <v>41093</v>
      </c>
      <c r="J418" s="9">
        <v>41084</v>
      </c>
      <c r="K418" s="7">
        <v>4</v>
      </c>
      <c r="L418" s="9" t="str">
        <f t="shared" si="25"/>
        <v>Produits laitiers</v>
      </c>
      <c r="M418" s="6">
        <v>71</v>
      </c>
      <c r="N418" s="6" t="str">
        <f t="shared" si="26"/>
        <v>Fløtemysost</v>
      </c>
      <c r="O418" s="13">
        <v>76</v>
      </c>
      <c r="P418" s="6">
        <v>42</v>
      </c>
      <c r="Q418" s="13">
        <f t="shared" si="27"/>
        <v>3192</v>
      </c>
      <c r="R418" s="14">
        <v>0.13</v>
      </c>
      <c r="S418" s="13">
        <v>3928.05</v>
      </c>
      <c r="T418" s="13">
        <v>70.704900000000009</v>
      </c>
      <c r="U418" s="13"/>
      <c r="V418" s="9"/>
      <c r="W418" s="9"/>
    </row>
    <row r="419" spans="1:23" x14ac:dyDescent="0.25">
      <c r="A419" s="6" t="s">
        <v>179</v>
      </c>
      <c r="B419" s="6" t="s">
        <v>180</v>
      </c>
      <c r="C419" s="6" t="s">
        <v>181</v>
      </c>
      <c r="D419" s="6" t="s">
        <v>81</v>
      </c>
      <c r="E419" s="6">
        <v>4</v>
      </c>
      <c r="F419" s="6" t="str">
        <f t="shared" si="24"/>
        <v>Laura Callahan</v>
      </c>
      <c r="G419" s="6">
        <v>10627</v>
      </c>
      <c r="H419" s="9">
        <v>41065</v>
      </c>
      <c r="I419" s="9">
        <v>41107</v>
      </c>
      <c r="J419" s="9">
        <v>41085</v>
      </c>
      <c r="K419" s="7">
        <v>3</v>
      </c>
      <c r="L419" s="9" t="str">
        <f t="shared" si="25"/>
        <v>Desserts</v>
      </c>
      <c r="M419" s="6">
        <v>62</v>
      </c>
      <c r="N419" s="6" t="str">
        <f t="shared" si="26"/>
        <v>Tarte au sucre</v>
      </c>
      <c r="O419" s="13">
        <v>76</v>
      </c>
      <c r="P419" s="6">
        <v>52</v>
      </c>
      <c r="Q419" s="13">
        <f t="shared" si="27"/>
        <v>3952</v>
      </c>
      <c r="R419" s="14">
        <v>0.12</v>
      </c>
      <c r="S419" s="13">
        <v>11279.84</v>
      </c>
      <c r="T419" s="13">
        <v>67.679040000000015</v>
      </c>
      <c r="U419" s="13"/>
      <c r="V419" s="9"/>
      <c r="W419" s="9"/>
    </row>
    <row r="420" spans="1:23" x14ac:dyDescent="0.25">
      <c r="A420" s="6" t="s">
        <v>179</v>
      </c>
      <c r="B420" s="6" t="s">
        <v>180</v>
      </c>
      <c r="C420" s="6" t="s">
        <v>181</v>
      </c>
      <c r="D420" s="6" t="s">
        <v>81</v>
      </c>
      <c r="E420" s="6">
        <v>4</v>
      </c>
      <c r="F420" s="6" t="str">
        <f t="shared" si="24"/>
        <v>Laura Callahan</v>
      </c>
      <c r="G420" s="6">
        <v>10627</v>
      </c>
      <c r="H420" s="9">
        <v>41065</v>
      </c>
      <c r="I420" s="9">
        <v>41107</v>
      </c>
      <c r="J420" s="9">
        <v>41085</v>
      </c>
      <c r="K420" s="7">
        <v>8</v>
      </c>
      <c r="L420" s="9" t="str">
        <f t="shared" si="25"/>
        <v>Poissons et fruits de mer</v>
      </c>
      <c r="M420" s="6">
        <v>73</v>
      </c>
      <c r="N420" s="6" t="str">
        <f t="shared" si="26"/>
        <v>Röd Kaviar</v>
      </c>
      <c r="O420" s="13">
        <v>76</v>
      </c>
      <c r="P420" s="6">
        <v>5</v>
      </c>
      <c r="Q420" s="13">
        <f t="shared" si="27"/>
        <v>380</v>
      </c>
      <c r="R420" s="14">
        <v>-0.02</v>
      </c>
      <c r="S420" s="13">
        <v>382.5</v>
      </c>
      <c r="T420" s="13">
        <v>4.9725000000000001</v>
      </c>
      <c r="U420" s="13"/>
      <c r="V420" s="9"/>
      <c r="W420" s="9"/>
    </row>
    <row r="421" spans="1:23" x14ac:dyDescent="0.25">
      <c r="A421" s="6" t="s">
        <v>245</v>
      </c>
      <c r="B421" s="6" t="s">
        <v>246</v>
      </c>
      <c r="C421" s="6" t="s">
        <v>247</v>
      </c>
      <c r="D421" s="6" t="s">
        <v>85</v>
      </c>
      <c r="E421" s="6">
        <v>5</v>
      </c>
      <c r="F421" s="6" t="str">
        <f t="shared" si="24"/>
        <v>Mohamed Ben Arfa</v>
      </c>
      <c r="G421" s="6">
        <v>10628</v>
      </c>
      <c r="H421" s="9">
        <v>41066</v>
      </c>
      <c r="I421" s="9">
        <v>41094</v>
      </c>
      <c r="J421" s="9">
        <v>41084</v>
      </c>
      <c r="K421" s="7">
        <v>1</v>
      </c>
      <c r="L421" s="9" t="str">
        <f t="shared" si="25"/>
        <v>Boissons</v>
      </c>
      <c r="M421" s="6">
        <v>1</v>
      </c>
      <c r="N421" s="6" t="str">
        <f t="shared" si="26"/>
        <v>Chai</v>
      </c>
      <c r="O421" s="13">
        <v>76</v>
      </c>
      <c r="P421" s="6">
        <v>69</v>
      </c>
      <c r="Q421" s="13">
        <f t="shared" si="27"/>
        <v>5244</v>
      </c>
      <c r="R421" s="14">
        <v>-0.03</v>
      </c>
      <c r="S421" s="13">
        <v>6396.3</v>
      </c>
      <c r="T421" s="13">
        <v>83.151900000000012</v>
      </c>
      <c r="U421" s="13"/>
      <c r="V421" s="9"/>
      <c r="W421" s="9"/>
    </row>
    <row r="422" spans="1:23" x14ac:dyDescent="0.25">
      <c r="A422" s="6" t="s">
        <v>235</v>
      </c>
      <c r="B422" s="6" t="s">
        <v>236</v>
      </c>
      <c r="C422" s="6" t="s">
        <v>237</v>
      </c>
      <c r="D422" s="6" t="s">
        <v>238</v>
      </c>
      <c r="E422" s="6">
        <v>5</v>
      </c>
      <c r="F422" s="6" t="str">
        <f t="shared" si="24"/>
        <v>Mohamed Ben Arfa</v>
      </c>
      <c r="G422" s="6">
        <v>10629</v>
      </c>
      <c r="H422" s="9">
        <v>41066</v>
      </c>
      <c r="I422" s="9">
        <v>41094</v>
      </c>
      <c r="J422" s="9">
        <v>41084</v>
      </c>
      <c r="K422" s="7">
        <v>6</v>
      </c>
      <c r="L422" s="9" t="str">
        <f t="shared" si="25"/>
        <v>Viandes</v>
      </c>
      <c r="M422" s="6">
        <v>29</v>
      </c>
      <c r="N422" s="6" t="str">
        <f t="shared" si="26"/>
        <v>Thüringer Rostbratwurst</v>
      </c>
      <c r="O422" s="13">
        <v>76</v>
      </c>
      <c r="P422" s="6">
        <v>18</v>
      </c>
      <c r="Q422" s="13">
        <f t="shared" si="27"/>
        <v>1368</v>
      </c>
      <c r="R422" s="14">
        <v>-0.03</v>
      </c>
      <c r="S422" s="13">
        <v>11475.333000000001</v>
      </c>
      <c r="T422" s="13">
        <v>206.555994</v>
      </c>
      <c r="U422" s="13"/>
      <c r="V422" s="9"/>
      <c r="W422" s="9"/>
    </row>
    <row r="423" spans="1:23" x14ac:dyDescent="0.25">
      <c r="A423" s="6" t="s">
        <v>235</v>
      </c>
      <c r="B423" s="6" t="s">
        <v>236</v>
      </c>
      <c r="C423" s="6" t="s">
        <v>237</v>
      </c>
      <c r="D423" s="6" t="s">
        <v>238</v>
      </c>
      <c r="E423" s="6">
        <v>5</v>
      </c>
      <c r="F423" s="6" t="str">
        <f t="shared" si="24"/>
        <v>Mohamed Ben Arfa</v>
      </c>
      <c r="G423" s="6">
        <v>10629</v>
      </c>
      <c r="H423" s="9">
        <v>41066</v>
      </c>
      <c r="I423" s="9">
        <v>41094</v>
      </c>
      <c r="J423" s="9">
        <v>41084</v>
      </c>
      <c r="K423" s="7">
        <v>5</v>
      </c>
      <c r="L423" s="9" t="str">
        <f t="shared" si="25"/>
        <v>Pâtes et céréales</v>
      </c>
      <c r="M423" s="6">
        <v>64</v>
      </c>
      <c r="N423" s="6" t="str">
        <f t="shared" si="26"/>
        <v>Wimmers gute Semmelknödel</v>
      </c>
      <c r="O423" s="13">
        <v>76</v>
      </c>
      <c r="P423" s="6">
        <v>97</v>
      </c>
      <c r="Q423" s="13">
        <f t="shared" si="27"/>
        <v>7372</v>
      </c>
      <c r="R423" s="14">
        <v>-0.03</v>
      </c>
      <c r="S423" s="13">
        <v>16610.037500000002</v>
      </c>
      <c r="T423" s="13">
        <v>548.1312375</v>
      </c>
      <c r="U423" s="13"/>
      <c r="V423" s="9"/>
      <c r="W423" s="9"/>
    </row>
    <row r="424" spans="1:23" x14ac:dyDescent="0.25">
      <c r="A424" s="6" t="s">
        <v>173</v>
      </c>
      <c r="B424" s="6" t="s">
        <v>174</v>
      </c>
      <c r="C424" s="6" t="s">
        <v>135</v>
      </c>
      <c r="D424" s="6" t="s">
        <v>136</v>
      </c>
      <c r="E424" s="6">
        <v>7</v>
      </c>
      <c r="F424" s="6" t="str">
        <f t="shared" si="24"/>
        <v>Jaime Dos Santos</v>
      </c>
      <c r="G424" s="6">
        <v>10630</v>
      </c>
      <c r="H424" s="9">
        <v>41067</v>
      </c>
      <c r="I424" s="9">
        <v>41095</v>
      </c>
      <c r="J424" s="9">
        <v>41083</v>
      </c>
      <c r="K424" s="7">
        <v>6</v>
      </c>
      <c r="L424" s="9" t="str">
        <f t="shared" si="25"/>
        <v>Viandes</v>
      </c>
      <c r="M424" s="6">
        <v>55</v>
      </c>
      <c r="N424" s="6" t="str">
        <f t="shared" si="26"/>
        <v>Pâté chinois</v>
      </c>
      <c r="O424" s="13">
        <v>76</v>
      </c>
      <c r="P424" s="6">
        <v>27</v>
      </c>
      <c r="Q424" s="13">
        <f t="shared" si="27"/>
        <v>2052</v>
      </c>
      <c r="R424" s="14">
        <v>-0.01</v>
      </c>
      <c r="S424" s="13">
        <v>3272.4</v>
      </c>
      <c r="T424" s="13">
        <v>13.089600000000001</v>
      </c>
      <c r="U424" s="13"/>
      <c r="V424" s="9"/>
      <c r="W424" s="9"/>
    </row>
    <row r="425" spans="1:23" x14ac:dyDescent="0.25">
      <c r="A425" s="6" t="s">
        <v>173</v>
      </c>
      <c r="B425" s="6" t="s">
        <v>174</v>
      </c>
      <c r="C425" s="6" t="s">
        <v>135</v>
      </c>
      <c r="D425" s="6" t="s">
        <v>136</v>
      </c>
      <c r="E425" s="6">
        <v>7</v>
      </c>
      <c r="F425" s="6" t="str">
        <f t="shared" si="24"/>
        <v>Jaime Dos Santos</v>
      </c>
      <c r="G425" s="6">
        <v>10630</v>
      </c>
      <c r="H425" s="9">
        <v>41067</v>
      </c>
      <c r="I425" s="9">
        <v>41095</v>
      </c>
      <c r="J425" s="9">
        <v>41083</v>
      </c>
      <c r="K425" s="7">
        <v>1</v>
      </c>
      <c r="L425" s="9" t="str">
        <f t="shared" si="25"/>
        <v>Boissons</v>
      </c>
      <c r="M425" s="6">
        <v>76</v>
      </c>
      <c r="N425" s="6" t="str">
        <f t="shared" si="26"/>
        <v>Lakkalikööri</v>
      </c>
      <c r="O425" s="13">
        <v>76</v>
      </c>
      <c r="P425" s="6">
        <v>99</v>
      </c>
      <c r="Q425" s="13">
        <f t="shared" si="27"/>
        <v>7524</v>
      </c>
      <c r="R425" s="14">
        <v>0.02</v>
      </c>
      <c r="S425" s="13">
        <v>8731.7999999999993</v>
      </c>
      <c r="T425" s="13">
        <v>87.317999999999998</v>
      </c>
      <c r="U425" s="13"/>
      <c r="V425" s="9"/>
      <c r="W425" s="9"/>
    </row>
    <row r="426" spans="1:23" x14ac:dyDescent="0.25">
      <c r="A426" s="6" t="s">
        <v>147</v>
      </c>
      <c r="B426" s="6" t="s">
        <v>148</v>
      </c>
      <c r="C426" s="6" t="s">
        <v>149</v>
      </c>
      <c r="D426" s="6" t="s">
        <v>85</v>
      </c>
      <c r="E426" s="6">
        <v>4</v>
      </c>
      <c r="F426" s="6" t="str">
        <f t="shared" si="24"/>
        <v>Laura Callahan</v>
      </c>
      <c r="G426" s="6">
        <v>10631</v>
      </c>
      <c r="H426" s="9">
        <v>41068</v>
      </c>
      <c r="I426" s="9">
        <v>41096</v>
      </c>
      <c r="J426" s="9">
        <v>41079</v>
      </c>
      <c r="K426" s="7">
        <v>1</v>
      </c>
      <c r="L426" s="9" t="str">
        <f t="shared" si="25"/>
        <v>Boissons</v>
      </c>
      <c r="M426" s="6">
        <v>75</v>
      </c>
      <c r="N426" s="6" t="str">
        <f t="shared" si="26"/>
        <v>Rhönbräu Klosterbier</v>
      </c>
      <c r="O426" s="13">
        <v>76</v>
      </c>
      <c r="P426" s="6">
        <v>30</v>
      </c>
      <c r="Q426" s="13">
        <f t="shared" si="27"/>
        <v>2280</v>
      </c>
      <c r="R426" s="14">
        <v>0.09</v>
      </c>
      <c r="S426" s="13">
        <v>1057.875</v>
      </c>
      <c r="T426" s="13">
        <v>20.099625</v>
      </c>
      <c r="U426" s="13"/>
      <c r="V426" s="9"/>
      <c r="W426" s="9"/>
    </row>
    <row r="427" spans="1:23" x14ac:dyDescent="0.25">
      <c r="A427" s="6" t="s">
        <v>184</v>
      </c>
      <c r="B427" s="6" t="s">
        <v>185</v>
      </c>
      <c r="C427" s="6" t="s">
        <v>159</v>
      </c>
      <c r="D427" s="6" t="s">
        <v>136</v>
      </c>
      <c r="E427" s="6">
        <v>4</v>
      </c>
      <c r="F427" s="6" t="str">
        <f t="shared" si="24"/>
        <v>Laura Callahan</v>
      </c>
      <c r="G427" s="6">
        <v>10632</v>
      </c>
      <c r="H427" s="9">
        <v>41068</v>
      </c>
      <c r="I427" s="9">
        <v>41096</v>
      </c>
      <c r="J427" s="9">
        <v>41083</v>
      </c>
      <c r="K427" s="7">
        <v>1</v>
      </c>
      <c r="L427" s="9" t="str">
        <f t="shared" si="25"/>
        <v>Boissons</v>
      </c>
      <c r="M427" s="6">
        <v>2</v>
      </c>
      <c r="N427" s="6" t="str">
        <f t="shared" si="26"/>
        <v>Chang</v>
      </c>
      <c r="O427" s="13">
        <v>76</v>
      </c>
      <c r="P427" s="6">
        <v>2</v>
      </c>
      <c r="Q427" s="13">
        <f t="shared" si="27"/>
        <v>152</v>
      </c>
      <c r="R427" s="14">
        <v>0.19</v>
      </c>
      <c r="S427" s="13">
        <v>153.9</v>
      </c>
      <c r="T427" s="13">
        <v>5.3864999999999998</v>
      </c>
      <c r="U427" s="13"/>
      <c r="V427" s="9"/>
      <c r="W427" s="9"/>
    </row>
    <row r="428" spans="1:23" x14ac:dyDescent="0.25">
      <c r="A428" s="6" t="s">
        <v>184</v>
      </c>
      <c r="B428" s="6" t="s">
        <v>185</v>
      </c>
      <c r="C428" s="6" t="s">
        <v>159</v>
      </c>
      <c r="D428" s="6" t="s">
        <v>136</v>
      </c>
      <c r="E428" s="6">
        <v>4</v>
      </c>
      <c r="F428" s="6" t="str">
        <f t="shared" si="24"/>
        <v>Laura Callahan</v>
      </c>
      <c r="G428" s="6">
        <v>10632</v>
      </c>
      <c r="H428" s="9">
        <v>41068</v>
      </c>
      <c r="I428" s="9">
        <v>41096</v>
      </c>
      <c r="J428" s="9">
        <v>41083</v>
      </c>
      <c r="K428" s="7">
        <v>4</v>
      </c>
      <c r="L428" s="9" t="str">
        <f t="shared" si="25"/>
        <v>Produits laitiers</v>
      </c>
      <c r="M428" s="6">
        <v>33</v>
      </c>
      <c r="N428" s="6" t="str">
        <f t="shared" si="26"/>
        <v>Geitost</v>
      </c>
      <c r="O428" s="13">
        <v>76</v>
      </c>
      <c r="P428" s="6">
        <v>93</v>
      </c>
      <c r="Q428" s="13">
        <f t="shared" si="27"/>
        <v>7068</v>
      </c>
      <c r="R428" s="14">
        <v>0.13</v>
      </c>
      <c r="S428" s="13">
        <v>1011.375</v>
      </c>
      <c r="T428" s="13">
        <v>32.363999999999997</v>
      </c>
      <c r="U428" s="13"/>
      <c r="V428" s="9"/>
      <c r="W428" s="9"/>
    </row>
    <row r="429" spans="1:23" x14ac:dyDescent="0.25">
      <c r="A429" s="6" t="s">
        <v>186</v>
      </c>
      <c r="B429" s="6" t="s">
        <v>187</v>
      </c>
      <c r="C429" s="6" t="s">
        <v>188</v>
      </c>
      <c r="D429" s="6" t="s">
        <v>140</v>
      </c>
      <c r="E429" s="6">
        <v>8</v>
      </c>
      <c r="F429" s="6" t="str">
        <f t="shared" si="24"/>
        <v>Hicham Esmal</v>
      </c>
      <c r="G429" s="6">
        <v>10633</v>
      </c>
      <c r="H429" s="9">
        <v>41069</v>
      </c>
      <c r="I429" s="9">
        <v>41097</v>
      </c>
      <c r="J429" s="9">
        <v>41082</v>
      </c>
      <c r="K429" s="7">
        <v>4</v>
      </c>
      <c r="L429" s="9" t="str">
        <f t="shared" si="25"/>
        <v>Produits laitiers</v>
      </c>
      <c r="M429" s="6">
        <v>12</v>
      </c>
      <c r="N429" s="6" t="str">
        <f t="shared" si="26"/>
        <v>Queso Manchego La Pastora</v>
      </c>
      <c r="O429" s="13">
        <v>76</v>
      </c>
      <c r="P429" s="6">
        <v>63</v>
      </c>
      <c r="Q429" s="13">
        <f t="shared" si="27"/>
        <v>4788</v>
      </c>
      <c r="R429" s="14">
        <v>0.02</v>
      </c>
      <c r="S429" s="13">
        <v>11730.6</v>
      </c>
      <c r="T429" s="13">
        <v>58.652999999999999</v>
      </c>
      <c r="U429" s="13"/>
      <c r="V429" s="9"/>
      <c r="W429" s="9"/>
    </row>
    <row r="430" spans="1:23" x14ac:dyDescent="0.25">
      <c r="A430" s="6" t="s">
        <v>186</v>
      </c>
      <c r="B430" s="6" t="s">
        <v>187</v>
      </c>
      <c r="C430" s="6" t="s">
        <v>188</v>
      </c>
      <c r="D430" s="6" t="s">
        <v>140</v>
      </c>
      <c r="E430" s="6">
        <v>8</v>
      </c>
      <c r="F430" s="6" t="str">
        <f t="shared" si="24"/>
        <v>Hicham Esmal</v>
      </c>
      <c r="G430" s="6">
        <v>10633</v>
      </c>
      <c r="H430" s="9">
        <v>41069</v>
      </c>
      <c r="I430" s="9">
        <v>41097</v>
      </c>
      <c r="J430" s="9">
        <v>41082</v>
      </c>
      <c r="K430" s="7">
        <v>8</v>
      </c>
      <c r="L430" s="9" t="str">
        <f t="shared" si="25"/>
        <v>Poissons et fruits de mer</v>
      </c>
      <c r="M430" s="6">
        <v>13</v>
      </c>
      <c r="N430" s="6" t="str">
        <f t="shared" si="26"/>
        <v>Konbu</v>
      </c>
      <c r="O430" s="13">
        <v>76</v>
      </c>
      <c r="P430" s="6">
        <v>74</v>
      </c>
      <c r="Q430" s="13">
        <f t="shared" si="27"/>
        <v>5624</v>
      </c>
      <c r="R430" s="14">
        <v>0.02</v>
      </c>
      <c r="S430" s="13">
        <v>2175.6</v>
      </c>
      <c r="T430" s="13">
        <v>21.756</v>
      </c>
      <c r="U430" s="13"/>
      <c r="V430" s="9"/>
      <c r="W430" s="9"/>
    </row>
    <row r="431" spans="1:23" x14ac:dyDescent="0.25">
      <c r="A431" s="6" t="s">
        <v>186</v>
      </c>
      <c r="B431" s="6" t="s">
        <v>187</v>
      </c>
      <c r="C431" s="6" t="s">
        <v>188</v>
      </c>
      <c r="D431" s="6" t="s">
        <v>140</v>
      </c>
      <c r="E431" s="6">
        <v>8</v>
      </c>
      <c r="F431" s="6" t="str">
        <f t="shared" si="24"/>
        <v>Hicham Esmal</v>
      </c>
      <c r="G431" s="6">
        <v>10633</v>
      </c>
      <c r="H431" s="9">
        <v>41069</v>
      </c>
      <c r="I431" s="9">
        <v>41097</v>
      </c>
      <c r="J431" s="9">
        <v>41082</v>
      </c>
      <c r="K431" s="7">
        <v>3</v>
      </c>
      <c r="L431" s="9" t="str">
        <f t="shared" si="25"/>
        <v>Desserts</v>
      </c>
      <c r="M431" s="6">
        <v>26</v>
      </c>
      <c r="N431" s="6" t="str">
        <f t="shared" si="26"/>
        <v>Gumbär Gummibärchen</v>
      </c>
      <c r="O431" s="13">
        <v>76</v>
      </c>
      <c r="P431" s="6">
        <v>85</v>
      </c>
      <c r="Q431" s="13">
        <f t="shared" si="27"/>
        <v>6460</v>
      </c>
      <c r="R431" s="14">
        <v>0.2</v>
      </c>
      <c r="S431" s="13">
        <v>10618.2</v>
      </c>
      <c r="T431" s="13">
        <v>318.54599999999999</v>
      </c>
      <c r="U431" s="13"/>
      <c r="V431" s="9"/>
      <c r="W431" s="9"/>
    </row>
    <row r="432" spans="1:23" x14ac:dyDescent="0.25">
      <c r="A432" s="6" t="s">
        <v>186</v>
      </c>
      <c r="B432" s="6" t="s">
        <v>187</v>
      </c>
      <c r="C432" s="6" t="s">
        <v>188</v>
      </c>
      <c r="D432" s="6" t="s">
        <v>140</v>
      </c>
      <c r="E432" s="6">
        <v>8</v>
      </c>
      <c r="F432" s="6" t="str">
        <f t="shared" si="24"/>
        <v>Hicham Esmal</v>
      </c>
      <c r="G432" s="6">
        <v>10633</v>
      </c>
      <c r="H432" s="9">
        <v>41069</v>
      </c>
      <c r="I432" s="9">
        <v>41097</v>
      </c>
      <c r="J432" s="9">
        <v>41082</v>
      </c>
      <c r="K432" s="7">
        <v>3</v>
      </c>
      <c r="L432" s="9" t="str">
        <f t="shared" si="25"/>
        <v>Desserts</v>
      </c>
      <c r="M432" s="6">
        <v>62</v>
      </c>
      <c r="N432" s="6" t="str">
        <f t="shared" si="26"/>
        <v>Tarte au sucre</v>
      </c>
      <c r="O432" s="13">
        <v>76</v>
      </c>
      <c r="P432" s="6">
        <v>18</v>
      </c>
      <c r="Q432" s="13">
        <f t="shared" si="27"/>
        <v>1368</v>
      </c>
      <c r="R432" s="14">
        <v>0.17</v>
      </c>
      <c r="S432" s="13">
        <v>3682.71</v>
      </c>
      <c r="T432" s="13">
        <v>88.385040000000004</v>
      </c>
      <c r="U432" s="13"/>
      <c r="V432" s="9"/>
      <c r="W432" s="9"/>
    </row>
    <row r="433" spans="1:23" x14ac:dyDescent="0.25">
      <c r="A433" s="6" t="s">
        <v>117</v>
      </c>
      <c r="B433" s="6" t="s">
        <v>118</v>
      </c>
      <c r="C433" s="6" t="s">
        <v>119</v>
      </c>
      <c r="D433" s="6" t="s">
        <v>85</v>
      </c>
      <c r="E433" s="6">
        <v>5</v>
      </c>
      <c r="F433" s="6" t="str">
        <f t="shared" si="24"/>
        <v>Mohamed Ben Arfa</v>
      </c>
      <c r="G433" s="6">
        <v>10634</v>
      </c>
      <c r="H433" s="9">
        <v>41069</v>
      </c>
      <c r="I433" s="9">
        <v>41097</v>
      </c>
      <c r="J433" s="9">
        <v>41085</v>
      </c>
      <c r="K433" s="7">
        <v>7</v>
      </c>
      <c r="L433" s="9" t="str">
        <f t="shared" si="25"/>
        <v>Produits secs</v>
      </c>
      <c r="M433" s="6">
        <v>7</v>
      </c>
      <c r="N433" s="6" t="str">
        <f t="shared" si="26"/>
        <v>Uncle Bob's Organic Dried Pears</v>
      </c>
      <c r="O433" s="13">
        <v>76</v>
      </c>
      <c r="P433" s="6">
        <v>63</v>
      </c>
      <c r="Q433" s="13">
        <f t="shared" si="27"/>
        <v>4788</v>
      </c>
      <c r="R433" s="14">
        <v>0.09</v>
      </c>
      <c r="S433" s="13">
        <v>8599.5</v>
      </c>
      <c r="T433" s="13">
        <v>163.3905</v>
      </c>
      <c r="U433" s="13"/>
      <c r="V433" s="9"/>
      <c r="W433" s="9"/>
    </row>
    <row r="434" spans="1:23" x14ac:dyDescent="0.25">
      <c r="A434" s="6" t="s">
        <v>117</v>
      </c>
      <c r="B434" s="6" t="s">
        <v>118</v>
      </c>
      <c r="C434" s="6" t="s">
        <v>119</v>
      </c>
      <c r="D434" s="6" t="s">
        <v>85</v>
      </c>
      <c r="E434" s="6">
        <v>5</v>
      </c>
      <c r="F434" s="6" t="str">
        <f t="shared" si="24"/>
        <v>Mohamed Ben Arfa</v>
      </c>
      <c r="G434" s="6">
        <v>10634</v>
      </c>
      <c r="H434" s="9">
        <v>41069</v>
      </c>
      <c r="I434" s="9">
        <v>41097</v>
      </c>
      <c r="J434" s="9">
        <v>41085</v>
      </c>
      <c r="K434" s="7">
        <v>8</v>
      </c>
      <c r="L434" s="9" t="str">
        <f t="shared" si="25"/>
        <v>Poissons et fruits de mer</v>
      </c>
      <c r="M434" s="6">
        <v>18</v>
      </c>
      <c r="N434" s="6" t="str">
        <f t="shared" si="26"/>
        <v>Carnarvon Tigers</v>
      </c>
      <c r="O434" s="13">
        <v>76</v>
      </c>
      <c r="P434" s="6">
        <v>70</v>
      </c>
      <c r="Q434" s="13">
        <f t="shared" si="27"/>
        <v>5320</v>
      </c>
      <c r="R434" s="14">
        <v>0.02</v>
      </c>
      <c r="S434" s="13">
        <v>21437.5</v>
      </c>
      <c r="T434" s="13">
        <v>0</v>
      </c>
      <c r="U434" s="13"/>
      <c r="V434" s="9"/>
      <c r="W434" s="9"/>
    </row>
    <row r="435" spans="1:23" x14ac:dyDescent="0.25">
      <c r="A435" s="6" t="s">
        <v>117</v>
      </c>
      <c r="B435" s="6" t="s">
        <v>118</v>
      </c>
      <c r="C435" s="6" t="s">
        <v>119</v>
      </c>
      <c r="D435" s="6" t="s">
        <v>85</v>
      </c>
      <c r="E435" s="6">
        <v>5</v>
      </c>
      <c r="F435" s="6" t="str">
        <f t="shared" si="24"/>
        <v>Mohamed Ben Arfa</v>
      </c>
      <c r="G435" s="6">
        <v>10634</v>
      </c>
      <c r="H435" s="9">
        <v>41069</v>
      </c>
      <c r="I435" s="9">
        <v>41097</v>
      </c>
      <c r="J435" s="9">
        <v>41085</v>
      </c>
      <c r="K435" s="7">
        <v>7</v>
      </c>
      <c r="L435" s="9" t="str">
        <f t="shared" si="25"/>
        <v>Produits secs</v>
      </c>
      <c r="M435" s="6">
        <v>51</v>
      </c>
      <c r="N435" s="6" t="str">
        <f t="shared" si="26"/>
        <v>Manjimup Dried Apples</v>
      </c>
      <c r="O435" s="13">
        <v>76</v>
      </c>
      <c r="P435" s="6">
        <v>25</v>
      </c>
      <c r="Q435" s="13">
        <f t="shared" si="27"/>
        <v>1900</v>
      </c>
      <c r="R435" s="14">
        <v>0.06</v>
      </c>
      <c r="S435" s="13">
        <v>6227.5</v>
      </c>
      <c r="T435" s="13">
        <v>31.137499999999999</v>
      </c>
      <c r="U435" s="13"/>
      <c r="V435" s="9"/>
      <c r="W435" s="9"/>
    </row>
    <row r="436" spans="1:23" x14ac:dyDescent="0.25">
      <c r="A436" s="6" t="s">
        <v>117</v>
      </c>
      <c r="B436" s="6" t="s">
        <v>118</v>
      </c>
      <c r="C436" s="6" t="s">
        <v>119</v>
      </c>
      <c r="D436" s="6" t="s">
        <v>85</v>
      </c>
      <c r="E436" s="6">
        <v>5</v>
      </c>
      <c r="F436" s="6" t="str">
        <f t="shared" si="24"/>
        <v>Mohamed Ben Arfa</v>
      </c>
      <c r="G436" s="6">
        <v>10634</v>
      </c>
      <c r="H436" s="9">
        <v>41069</v>
      </c>
      <c r="I436" s="9">
        <v>41097</v>
      </c>
      <c r="J436" s="9">
        <v>41085</v>
      </c>
      <c r="K436" s="7">
        <v>1</v>
      </c>
      <c r="L436" s="9" t="str">
        <f t="shared" si="25"/>
        <v>Boissons</v>
      </c>
      <c r="M436" s="6">
        <v>75</v>
      </c>
      <c r="N436" s="6" t="str">
        <f t="shared" si="26"/>
        <v>Rhönbräu Klosterbier</v>
      </c>
      <c r="O436" s="13">
        <v>76</v>
      </c>
      <c r="P436" s="6">
        <v>55</v>
      </c>
      <c r="Q436" s="13">
        <f t="shared" si="27"/>
        <v>4180</v>
      </c>
      <c r="R436" s="14">
        <v>0.19</v>
      </c>
      <c r="S436" s="13">
        <v>1726.3125</v>
      </c>
      <c r="T436" s="13">
        <v>44.884124999999997</v>
      </c>
      <c r="U436" s="13"/>
      <c r="V436" s="9"/>
      <c r="W436" s="9"/>
    </row>
    <row r="437" spans="1:23" x14ac:dyDescent="0.25">
      <c r="A437" s="6" t="s">
        <v>293</v>
      </c>
      <c r="B437" s="6" t="s">
        <v>294</v>
      </c>
      <c r="C437" s="6" t="s">
        <v>295</v>
      </c>
      <c r="D437" s="6" t="s">
        <v>251</v>
      </c>
      <c r="E437" s="6">
        <v>4</v>
      </c>
      <c r="F437" s="6" t="str">
        <f t="shared" si="24"/>
        <v>Laura Callahan</v>
      </c>
      <c r="G437" s="6">
        <v>10635</v>
      </c>
      <c r="H437" s="9">
        <v>41072</v>
      </c>
      <c r="I437" s="9">
        <v>41100</v>
      </c>
      <c r="J437" s="9">
        <v>41085</v>
      </c>
      <c r="K437" s="7">
        <v>2</v>
      </c>
      <c r="L437" s="9" t="str">
        <f t="shared" si="25"/>
        <v>Condiments</v>
      </c>
      <c r="M437" s="6">
        <v>4</v>
      </c>
      <c r="N437" s="6" t="str">
        <f t="shared" si="26"/>
        <v>Chef Anton's Cajun Seasoning</v>
      </c>
      <c r="O437" s="13">
        <v>76</v>
      </c>
      <c r="P437" s="6">
        <v>28</v>
      </c>
      <c r="Q437" s="13">
        <f t="shared" si="27"/>
        <v>2128</v>
      </c>
      <c r="R437" s="14">
        <v>0.13</v>
      </c>
      <c r="S437" s="13">
        <v>2679.6</v>
      </c>
      <c r="T437" s="13">
        <v>50.912399999999998</v>
      </c>
      <c r="U437" s="13"/>
      <c r="V437" s="9"/>
      <c r="W437" s="9"/>
    </row>
    <row r="438" spans="1:23" x14ac:dyDescent="0.25">
      <c r="A438" s="6" t="s">
        <v>293</v>
      </c>
      <c r="B438" s="6" t="s">
        <v>294</v>
      </c>
      <c r="C438" s="6" t="s">
        <v>295</v>
      </c>
      <c r="D438" s="6" t="s">
        <v>251</v>
      </c>
      <c r="E438" s="6">
        <v>4</v>
      </c>
      <c r="F438" s="6" t="str">
        <f t="shared" si="24"/>
        <v>Laura Callahan</v>
      </c>
      <c r="G438" s="6">
        <v>10635</v>
      </c>
      <c r="H438" s="9">
        <v>41072</v>
      </c>
      <c r="I438" s="9">
        <v>41100</v>
      </c>
      <c r="J438" s="9">
        <v>41085</v>
      </c>
      <c r="K438" s="7">
        <v>2</v>
      </c>
      <c r="L438" s="9" t="str">
        <f t="shared" si="25"/>
        <v>Condiments</v>
      </c>
      <c r="M438" s="6">
        <v>5</v>
      </c>
      <c r="N438" s="6" t="str">
        <f t="shared" si="26"/>
        <v>Chef Anton's Gumbo Mix</v>
      </c>
      <c r="O438" s="13">
        <v>76</v>
      </c>
      <c r="P438" s="6">
        <v>15</v>
      </c>
      <c r="Q438" s="13">
        <f t="shared" si="27"/>
        <v>1140</v>
      </c>
      <c r="R438" s="14">
        <v>-0.01</v>
      </c>
      <c r="S438" s="13">
        <v>1617.2625</v>
      </c>
      <c r="T438" s="13">
        <v>50.135137500000006</v>
      </c>
      <c r="U438" s="13"/>
      <c r="V438" s="9"/>
      <c r="W438" s="9"/>
    </row>
    <row r="439" spans="1:23" x14ac:dyDescent="0.25">
      <c r="A439" s="6" t="s">
        <v>293</v>
      </c>
      <c r="B439" s="6" t="s">
        <v>294</v>
      </c>
      <c r="C439" s="6" t="s">
        <v>295</v>
      </c>
      <c r="D439" s="6" t="s">
        <v>251</v>
      </c>
      <c r="E439" s="6">
        <v>4</v>
      </c>
      <c r="F439" s="6" t="str">
        <f t="shared" si="24"/>
        <v>Laura Callahan</v>
      </c>
      <c r="G439" s="6">
        <v>10635</v>
      </c>
      <c r="H439" s="9">
        <v>41072</v>
      </c>
      <c r="I439" s="9">
        <v>41100</v>
      </c>
      <c r="J439" s="9">
        <v>41085</v>
      </c>
      <c r="K439" s="7">
        <v>5</v>
      </c>
      <c r="L439" s="9" t="str">
        <f t="shared" si="25"/>
        <v>Pâtes et céréales</v>
      </c>
      <c r="M439" s="6">
        <v>22</v>
      </c>
      <c r="N439" s="6" t="str">
        <f t="shared" si="26"/>
        <v>Gustaf's Knäckebröd</v>
      </c>
      <c r="O439" s="13">
        <v>76</v>
      </c>
      <c r="P439" s="6">
        <v>66</v>
      </c>
      <c r="Q439" s="13">
        <f t="shared" si="27"/>
        <v>5016</v>
      </c>
      <c r="R439" s="14">
        <v>7.0000000000000007E-2</v>
      </c>
      <c r="S439" s="13">
        <v>6444.9</v>
      </c>
      <c r="T439" s="13">
        <v>135.34289999999999</v>
      </c>
      <c r="U439" s="13"/>
      <c r="V439" s="9"/>
      <c r="W439" s="9"/>
    </row>
    <row r="440" spans="1:23" x14ac:dyDescent="0.25">
      <c r="A440" s="6" t="s">
        <v>209</v>
      </c>
      <c r="B440" s="6" t="s">
        <v>210</v>
      </c>
      <c r="C440" s="6" t="s">
        <v>211</v>
      </c>
      <c r="D440" s="6" t="s">
        <v>212</v>
      </c>
      <c r="E440" s="6">
        <v>5</v>
      </c>
      <c r="F440" s="6" t="str">
        <f t="shared" si="24"/>
        <v>Mohamed Ben Arfa</v>
      </c>
      <c r="G440" s="6">
        <v>10636</v>
      </c>
      <c r="H440" s="9">
        <v>41073</v>
      </c>
      <c r="I440" s="9">
        <v>41101</v>
      </c>
      <c r="J440" s="9">
        <v>41090</v>
      </c>
      <c r="K440" s="7">
        <v>2</v>
      </c>
      <c r="L440" s="9" t="str">
        <f t="shared" si="25"/>
        <v>Condiments</v>
      </c>
      <c r="M440" s="6">
        <v>4</v>
      </c>
      <c r="N440" s="6" t="str">
        <f t="shared" si="26"/>
        <v>Chef Anton's Cajun Seasoning</v>
      </c>
      <c r="O440" s="13">
        <v>76</v>
      </c>
      <c r="P440" s="6">
        <v>43</v>
      </c>
      <c r="Q440" s="13">
        <f t="shared" si="27"/>
        <v>3268</v>
      </c>
      <c r="R440" s="14">
        <v>-0.03</v>
      </c>
      <c r="S440" s="13">
        <v>4871.9000000000005</v>
      </c>
      <c r="T440" s="13">
        <v>146.15700000000004</v>
      </c>
      <c r="U440" s="13"/>
      <c r="V440" s="9"/>
      <c r="W440" s="9"/>
    </row>
    <row r="441" spans="1:23" x14ac:dyDescent="0.25">
      <c r="A441" s="6" t="s">
        <v>209</v>
      </c>
      <c r="B441" s="6" t="s">
        <v>210</v>
      </c>
      <c r="C441" s="6" t="s">
        <v>211</v>
      </c>
      <c r="D441" s="6" t="s">
        <v>212</v>
      </c>
      <c r="E441" s="6">
        <v>5</v>
      </c>
      <c r="F441" s="6" t="str">
        <f t="shared" si="24"/>
        <v>Mohamed Ben Arfa</v>
      </c>
      <c r="G441" s="6">
        <v>10636</v>
      </c>
      <c r="H441" s="9">
        <v>41073</v>
      </c>
      <c r="I441" s="9">
        <v>41101</v>
      </c>
      <c r="J441" s="9">
        <v>41090</v>
      </c>
      <c r="K441" s="7">
        <v>8</v>
      </c>
      <c r="L441" s="9" t="str">
        <f t="shared" si="25"/>
        <v>Poissons et fruits de mer</v>
      </c>
      <c r="M441" s="6">
        <v>58</v>
      </c>
      <c r="N441" s="6" t="str">
        <f t="shared" si="26"/>
        <v>Escargots de Bourgogne</v>
      </c>
      <c r="O441" s="13">
        <v>76</v>
      </c>
      <c r="P441" s="6">
        <v>11</v>
      </c>
      <c r="Q441" s="13">
        <f t="shared" si="27"/>
        <v>836</v>
      </c>
      <c r="R441" s="14">
        <v>0.19</v>
      </c>
      <c r="S441" s="13">
        <v>590.28750000000002</v>
      </c>
      <c r="T441" s="13">
        <v>11.80575</v>
      </c>
      <c r="U441" s="13"/>
      <c r="V441" s="9"/>
      <c r="W441" s="9"/>
    </row>
    <row r="442" spans="1:23" x14ac:dyDescent="0.25">
      <c r="A442" s="6" t="s">
        <v>130</v>
      </c>
      <c r="B442" s="6" t="s">
        <v>131</v>
      </c>
      <c r="C442" s="6" t="s">
        <v>132</v>
      </c>
      <c r="D442" s="6" t="s">
        <v>123</v>
      </c>
      <c r="E442" s="6">
        <v>6</v>
      </c>
      <c r="F442" s="6" t="str">
        <f t="shared" si="24"/>
        <v>Ernst Junge</v>
      </c>
      <c r="G442" s="6">
        <v>10637</v>
      </c>
      <c r="H442" s="9">
        <v>41073</v>
      </c>
      <c r="I442" s="9">
        <v>41101</v>
      </c>
      <c r="J442" s="9">
        <v>41090</v>
      </c>
      <c r="K442" s="7">
        <v>4</v>
      </c>
      <c r="L442" s="9" t="str">
        <f t="shared" si="25"/>
        <v>Produits laitiers</v>
      </c>
      <c r="M442" s="6">
        <v>11</v>
      </c>
      <c r="N442" s="6" t="str">
        <f t="shared" si="26"/>
        <v>Queso Cabrales</v>
      </c>
      <c r="O442" s="13">
        <v>76</v>
      </c>
      <c r="P442" s="6">
        <v>63</v>
      </c>
      <c r="Q442" s="13">
        <f t="shared" si="27"/>
        <v>4788</v>
      </c>
      <c r="R442" s="14">
        <v>0.2</v>
      </c>
      <c r="S442" s="13">
        <v>5292</v>
      </c>
      <c r="T442" s="13">
        <v>95.256</v>
      </c>
      <c r="U442" s="13"/>
      <c r="V442" s="9"/>
      <c r="W442" s="9"/>
    </row>
    <row r="443" spans="1:23" x14ac:dyDescent="0.25">
      <c r="A443" s="6" t="s">
        <v>130</v>
      </c>
      <c r="B443" s="6" t="s">
        <v>131</v>
      </c>
      <c r="C443" s="6" t="s">
        <v>132</v>
      </c>
      <c r="D443" s="6" t="s">
        <v>123</v>
      </c>
      <c r="E443" s="6">
        <v>6</v>
      </c>
      <c r="F443" s="6" t="str">
        <f t="shared" si="24"/>
        <v>Ernst Junge</v>
      </c>
      <c r="G443" s="6">
        <v>10637</v>
      </c>
      <c r="H443" s="9">
        <v>41073</v>
      </c>
      <c r="I443" s="9">
        <v>41101</v>
      </c>
      <c r="J443" s="9">
        <v>41090</v>
      </c>
      <c r="K443" s="7">
        <v>3</v>
      </c>
      <c r="L443" s="9" t="str">
        <f t="shared" si="25"/>
        <v>Desserts</v>
      </c>
      <c r="M443" s="6">
        <v>50</v>
      </c>
      <c r="N443" s="6" t="str">
        <f t="shared" si="26"/>
        <v>Valkoinen suklaa</v>
      </c>
      <c r="O443" s="13">
        <v>76</v>
      </c>
      <c r="P443" s="6">
        <v>18</v>
      </c>
      <c r="Q443" s="13">
        <f t="shared" si="27"/>
        <v>1368</v>
      </c>
      <c r="R443" s="14">
        <v>0.19</v>
      </c>
      <c r="S443" s="13">
        <v>1184.625</v>
      </c>
      <c r="T443" s="13">
        <v>5.9231249999999998</v>
      </c>
      <c r="U443" s="13"/>
      <c r="V443" s="9"/>
      <c r="W443" s="9"/>
    </row>
    <row r="444" spans="1:23" x14ac:dyDescent="0.25">
      <c r="A444" s="6" t="s">
        <v>130</v>
      </c>
      <c r="B444" s="6" t="s">
        <v>131</v>
      </c>
      <c r="C444" s="6" t="s">
        <v>132</v>
      </c>
      <c r="D444" s="6" t="s">
        <v>123</v>
      </c>
      <c r="E444" s="6">
        <v>6</v>
      </c>
      <c r="F444" s="6" t="str">
        <f t="shared" si="24"/>
        <v>Ernst Junge</v>
      </c>
      <c r="G444" s="6">
        <v>10637</v>
      </c>
      <c r="H444" s="9">
        <v>41073</v>
      </c>
      <c r="I444" s="9">
        <v>41101</v>
      </c>
      <c r="J444" s="9">
        <v>41090</v>
      </c>
      <c r="K444" s="7">
        <v>5</v>
      </c>
      <c r="L444" s="9" t="str">
        <f t="shared" si="25"/>
        <v>Pâtes et céréales</v>
      </c>
      <c r="M444" s="6">
        <v>56</v>
      </c>
      <c r="N444" s="6" t="str">
        <f t="shared" si="26"/>
        <v>Gnocchi di nonna Alice</v>
      </c>
      <c r="O444" s="13">
        <v>76</v>
      </c>
      <c r="P444" s="6">
        <v>18</v>
      </c>
      <c r="Q444" s="13">
        <f t="shared" si="27"/>
        <v>1368</v>
      </c>
      <c r="R444" s="14">
        <v>0.1</v>
      </c>
      <c r="S444" s="13">
        <v>3078</v>
      </c>
      <c r="T444" s="13">
        <v>15.39</v>
      </c>
      <c r="U444" s="13"/>
      <c r="V444" s="9"/>
      <c r="W444" s="9"/>
    </row>
    <row r="445" spans="1:23" x14ac:dyDescent="0.25">
      <c r="A445" s="6" t="s">
        <v>127</v>
      </c>
      <c r="B445" s="6" t="s">
        <v>128</v>
      </c>
      <c r="C445" s="6" t="s">
        <v>129</v>
      </c>
      <c r="D445" s="6" t="s">
        <v>106</v>
      </c>
      <c r="E445" s="6">
        <v>3</v>
      </c>
      <c r="F445" s="6" t="str">
        <f t="shared" si="24"/>
        <v>Janet Leverling</v>
      </c>
      <c r="G445" s="6">
        <v>10638</v>
      </c>
      <c r="H445" s="9">
        <v>41074</v>
      </c>
      <c r="I445" s="9">
        <v>41102</v>
      </c>
      <c r="J445" s="9">
        <v>41096</v>
      </c>
      <c r="K445" s="7">
        <v>8</v>
      </c>
      <c r="L445" s="9" t="str">
        <f t="shared" si="25"/>
        <v>Poissons et fruits de mer</v>
      </c>
      <c r="M445" s="6">
        <v>45</v>
      </c>
      <c r="N445" s="6" t="str">
        <f t="shared" si="26"/>
        <v>Røgede sild</v>
      </c>
      <c r="O445" s="13">
        <v>76</v>
      </c>
      <c r="P445" s="6">
        <v>12</v>
      </c>
      <c r="Q445" s="13">
        <f t="shared" si="27"/>
        <v>912</v>
      </c>
      <c r="R445" s="14">
        <v>0.12</v>
      </c>
      <c r="S445" s="13">
        <v>501.6</v>
      </c>
      <c r="T445" s="13">
        <v>3.0096000000000003</v>
      </c>
      <c r="U445" s="13"/>
      <c r="V445" s="9"/>
      <c r="W445" s="9"/>
    </row>
    <row r="446" spans="1:23" x14ac:dyDescent="0.25">
      <c r="A446" s="6" t="s">
        <v>127</v>
      </c>
      <c r="B446" s="6" t="s">
        <v>128</v>
      </c>
      <c r="C446" s="6" t="s">
        <v>129</v>
      </c>
      <c r="D446" s="6" t="s">
        <v>106</v>
      </c>
      <c r="E446" s="6">
        <v>3</v>
      </c>
      <c r="F446" s="6" t="str">
        <f t="shared" si="24"/>
        <v>Janet Leverling</v>
      </c>
      <c r="G446" s="6">
        <v>10638</v>
      </c>
      <c r="H446" s="9">
        <v>41074</v>
      </c>
      <c r="I446" s="9">
        <v>41102</v>
      </c>
      <c r="J446" s="9">
        <v>41096</v>
      </c>
      <c r="K446" s="7">
        <v>2</v>
      </c>
      <c r="L446" s="9" t="str">
        <f t="shared" si="25"/>
        <v>Condiments</v>
      </c>
      <c r="M446" s="6">
        <v>65</v>
      </c>
      <c r="N446" s="6" t="str">
        <f t="shared" si="26"/>
        <v>Louisiana Fiery Hot Pepper Sauce</v>
      </c>
      <c r="O446" s="13">
        <v>76</v>
      </c>
      <c r="P446" s="6">
        <v>10</v>
      </c>
      <c r="Q446" s="13">
        <f t="shared" si="27"/>
        <v>760</v>
      </c>
      <c r="R446" s="14">
        <v>-0.01</v>
      </c>
      <c r="S446" s="13">
        <v>1063.0250000000001</v>
      </c>
      <c r="T446" s="13">
        <v>10.63025</v>
      </c>
      <c r="U446" s="13"/>
      <c r="V446" s="9"/>
      <c r="W446" s="9"/>
    </row>
    <row r="447" spans="1:23" x14ac:dyDescent="0.25">
      <c r="A447" s="6" t="s">
        <v>127</v>
      </c>
      <c r="B447" s="6" t="s">
        <v>128</v>
      </c>
      <c r="C447" s="6" t="s">
        <v>129</v>
      </c>
      <c r="D447" s="6" t="s">
        <v>106</v>
      </c>
      <c r="E447" s="6">
        <v>3</v>
      </c>
      <c r="F447" s="6" t="str">
        <f t="shared" si="24"/>
        <v>Janet Leverling</v>
      </c>
      <c r="G447" s="6">
        <v>10638</v>
      </c>
      <c r="H447" s="9">
        <v>41074</v>
      </c>
      <c r="I447" s="9">
        <v>41102</v>
      </c>
      <c r="J447" s="9">
        <v>41096</v>
      </c>
      <c r="K447" s="7">
        <v>4</v>
      </c>
      <c r="L447" s="9" t="str">
        <f t="shared" si="25"/>
        <v>Produits laitiers</v>
      </c>
      <c r="M447" s="6">
        <v>72</v>
      </c>
      <c r="N447" s="6" t="str">
        <f t="shared" si="26"/>
        <v>Mozzarella di Giovanni</v>
      </c>
      <c r="O447" s="13">
        <v>76</v>
      </c>
      <c r="P447" s="6">
        <v>77</v>
      </c>
      <c r="Q447" s="13">
        <f t="shared" si="27"/>
        <v>5852</v>
      </c>
      <c r="R447" s="14">
        <v>0.05</v>
      </c>
      <c r="S447" s="13">
        <v>12728.099999999999</v>
      </c>
      <c r="T447" s="13">
        <v>114.55289999999999</v>
      </c>
      <c r="U447" s="13"/>
      <c r="V447" s="9"/>
      <c r="W447" s="9"/>
    </row>
    <row r="448" spans="1:23" x14ac:dyDescent="0.25">
      <c r="A448" s="6" t="s">
        <v>198</v>
      </c>
      <c r="B448" s="6" t="s">
        <v>199</v>
      </c>
      <c r="C448" s="6" t="s">
        <v>54</v>
      </c>
      <c r="D448" s="6" t="s">
        <v>200</v>
      </c>
      <c r="E448" s="6">
        <v>8</v>
      </c>
      <c r="F448" s="6" t="str">
        <f t="shared" si="24"/>
        <v>Hicham Esmal</v>
      </c>
      <c r="G448" s="6">
        <v>10639</v>
      </c>
      <c r="H448" s="9">
        <v>41074</v>
      </c>
      <c r="I448" s="9">
        <v>41102</v>
      </c>
      <c r="J448" s="9">
        <v>41091</v>
      </c>
      <c r="K448" s="7">
        <v>8</v>
      </c>
      <c r="L448" s="9" t="str">
        <f t="shared" si="25"/>
        <v>Poissons et fruits de mer</v>
      </c>
      <c r="M448" s="6">
        <v>18</v>
      </c>
      <c r="N448" s="6" t="str">
        <f t="shared" si="26"/>
        <v>Carnarvon Tigers</v>
      </c>
      <c r="O448" s="13">
        <v>76</v>
      </c>
      <c r="P448" s="6">
        <v>57</v>
      </c>
      <c r="Q448" s="13">
        <f t="shared" si="27"/>
        <v>4332</v>
      </c>
      <c r="R448" s="14">
        <v>0.06</v>
      </c>
      <c r="S448" s="13">
        <v>16743.75</v>
      </c>
      <c r="T448" s="13">
        <v>485.56875000000002</v>
      </c>
      <c r="U448" s="13"/>
      <c r="V448" s="9"/>
      <c r="W448" s="9"/>
    </row>
    <row r="449" spans="1:23" x14ac:dyDescent="0.25">
      <c r="A449" s="6" t="s">
        <v>184</v>
      </c>
      <c r="B449" s="6" t="s">
        <v>185</v>
      </c>
      <c r="C449" s="6" t="s">
        <v>159</v>
      </c>
      <c r="D449" s="6" t="s">
        <v>136</v>
      </c>
      <c r="E449" s="6">
        <v>5</v>
      </c>
      <c r="F449" s="6" t="str">
        <f t="shared" si="24"/>
        <v>Mohamed Ben Arfa</v>
      </c>
      <c r="G449" s="6">
        <v>10640</v>
      </c>
      <c r="H449" s="9">
        <v>41075</v>
      </c>
      <c r="I449" s="9">
        <v>41103</v>
      </c>
      <c r="J449" s="9">
        <v>41092</v>
      </c>
      <c r="K449" s="7">
        <v>4</v>
      </c>
      <c r="L449" s="9" t="str">
        <f t="shared" si="25"/>
        <v>Produits laitiers</v>
      </c>
      <c r="M449" s="6">
        <v>69</v>
      </c>
      <c r="N449" s="6" t="str">
        <f t="shared" si="26"/>
        <v>Gudbrandsdalsost</v>
      </c>
      <c r="O449" s="13">
        <v>76</v>
      </c>
      <c r="P449" s="6">
        <v>10</v>
      </c>
      <c r="Q449" s="13">
        <f t="shared" si="27"/>
        <v>760</v>
      </c>
      <c r="R449" s="14">
        <v>7.0000000000000007E-2</v>
      </c>
      <c r="S449" s="13">
        <v>1674</v>
      </c>
      <c r="T449" s="13">
        <v>20.088000000000001</v>
      </c>
      <c r="U449" s="13"/>
      <c r="V449" s="9"/>
      <c r="W449" s="9"/>
    </row>
    <row r="450" spans="1:23" x14ac:dyDescent="0.25">
      <c r="A450" s="6" t="s">
        <v>184</v>
      </c>
      <c r="B450" s="6" t="s">
        <v>185</v>
      </c>
      <c r="C450" s="6" t="s">
        <v>159</v>
      </c>
      <c r="D450" s="6" t="s">
        <v>136</v>
      </c>
      <c r="E450" s="6">
        <v>5</v>
      </c>
      <c r="F450" s="6" t="str">
        <f t="shared" si="24"/>
        <v>Mohamed Ben Arfa</v>
      </c>
      <c r="G450" s="6">
        <v>10640</v>
      </c>
      <c r="H450" s="9">
        <v>41075</v>
      </c>
      <c r="I450" s="9">
        <v>41103</v>
      </c>
      <c r="J450" s="9">
        <v>41092</v>
      </c>
      <c r="K450" s="7">
        <v>1</v>
      </c>
      <c r="L450" s="9" t="str">
        <f t="shared" si="25"/>
        <v>Boissons</v>
      </c>
      <c r="M450" s="6">
        <v>70</v>
      </c>
      <c r="N450" s="6" t="str">
        <f t="shared" si="26"/>
        <v>Outback Lager</v>
      </c>
      <c r="O450" s="13">
        <v>76</v>
      </c>
      <c r="P450" s="6">
        <v>36</v>
      </c>
      <c r="Q450" s="13">
        <f t="shared" si="27"/>
        <v>2736</v>
      </c>
      <c r="R450" s="14">
        <v>0.03</v>
      </c>
      <c r="S450" s="13">
        <v>2619</v>
      </c>
      <c r="T450" s="13">
        <v>23.571000000000002</v>
      </c>
      <c r="U450" s="13"/>
      <c r="V450" s="9"/>
      <c r="W450" s="9"/>
    </row>
    <row r="451" spans="1:23" x14ac:dyDescent="0.25">
      <c r="A451" s="6" t="s">
        <v>103</v>
      </c>
      <c r="B451" s="6" t="s">
        <v>104</v>
      </c>
      <c r="C451" s="6" t="s">
        <v>105</v>
      </c>
      <c r="D451" s="6" t="s">
        <v>106</v>
      </c>
      <c r="E451" s="6">
        <v>5</v>
      </c>
      <c r="F451" s="6" t="str">
        <f t="shared" si="24"/>
        <v>Mohamed Ben Arfa</v>
      </c>
      <c r="G451" s="6">
        <v>10641</v>
      </c>
      <c r="H451" s="9">
        <v>41076</v>
      </c>
      <c r="I451" s="9">
        <v>41104</v>
      </c>
      <c r="J451" s="9">
        <v>41090</v>
      </c>
      <c r="K451" s="7">
        <v>1</v>
      </c>
      <c r="L451" s="9" t="str">
        <f t="shared" si="25"/>
        <v>Boissons</v>
      </c>
      <c r="M451" s="6">
        <v>2</v>
      </c>
      <c r="N451" s="6" t="str">
        <f t="shared" si="26"/>
        <v>Chang</v>
      </c>
      <c r="O451" s="13">
        <v>76</v>
      </c>
      <c r="P451" s="6">
        <v>49</v>
      </c>
      <c r="Q451" s="13">
        <f t="shared" si="27"/>
        <v>3724</v>
      </c>
      <c r="R451" s="14">
        <v>0.11</v>
      </c>
      <c r="S451" s="13">
        <v>4142.95</v>
      </c>
      <c r="T451" s="13">
        <v>136.71735000000001</v>
      </c>
      <c r="U451" s="13"/>
      <c r="V451" s="9"/>
      <c r="W451" s="9"/>
    </row>
    <row r="452" spans="1:23" x14ac:dyDescent="0.25">
      <c r="A452" s="6" t="s">
        <v>103</v>
      </c>
      <c r="B452" s="6" t="s">
        <v>104</v>
      </c>
      <c r="C452" s="6" t="s">
        <v>105</v>
      </c>
      <c r="D452" s="6" t="s">
        <v>106</v>
      </c>
      <c r="E452" s="6">
        <v>5</v>
      </c>
      <c r="F452" s="6" t="str">
        <f t="shared" ref="F452:F515" si="28">VLOOKUP(E452,ListeREPRESENTANTS,2,FALSE)</f>
        <v>Mohamed Ben Arfa</v>
      </c>
      <c r="G452" s="6">
        <v>10641</v>
      </c>
      <c r="H452" s="9">
        <v>41076</v>
      </c>
      <c r="I452" s="9">
        <v>41104</v>
      </c>
      <c r="J452" s="9">
        <v>41090</v>
      </c>
      <c r="K452" s="7">
        <v>8</v>
      </c>
      <c r="L452" s="9" t="str">
        <f t="shared" ref="L452:L515" si="29">VLOOKUP(K452,ListeCATEGORIES,2,FALSE)</f>
        <v>Poissons et fruits de mer</v>
      </c>
      <c r="M452" s="6">
        <v>40</v>
      </c>
      <c r="N452" s="6" t="str">
        <f t="shared" ref="N452:N515" si="30">VLOOKUP(M452,ListePRODUITS,2,FALSE)</f>
        <v>Boston Crab Meat</v>
      </c>
      <c r="O452" s="13">
        <v>76</v>
      </c>
      <c r="P452" s="6">
        <v>44</v>
      </c>
      <c r="Q452" s="13">
        <f t="shared" si="27"/>
        <v>3344</v>
      </c>
      <c r="R452" s="14">
        <v>7.0000000000000007E-2</v>
      </c>
      <c r="S452" s="13">
        <v>3764.64</v>
      </c>
      <c r="T452" s="13">
        <v>82.82208</v>
      </c>
      <c r="U452" s="13"/>
      <c r="V452" s="9"/>
      <c r="W452" s="9"/>
    </row>
    <row r="453" spans="1:23" x14ac:dyDescent="0.25">
      <c r="A453" s="6" t="s">
        <v>239</v>
      </c>
      <c r="B453" s="6" t="s">
        <v>240</v>
      </c>
      <c r="C453" s="6" t="s">
        <v>241</v>
      </c>
      <c r="D453" s="6" t="s">
        <v>242</v>
      </c>
      <c r="E453" s="6">
        <v>8</v>
      </c>
      <c r="F453" s="6" t="str">
        <f t="shared" si="28"/>
        <v>Hicham Esmal</v>
      </c>
      <c r="G453" s="6">
        <v>10642</v>
      </c>
      <c r="H453" s="9">
        <v>41076</v>
      </c>
      <c r="I453" s="9">
        <v>41104</v>
      </c>
      <c r="J453" s="9">
        <v>41100</v>
      </c>
      <c r="K453" s="7">
        <v>3</v>
      </c>
      <c r="L453" s="9" t="str">
        <f t="shared" si="29"/>
        <v>Desserts</v>
      </c>
      <c r="M453" s="6">
        <v>21</v>
      </c>
      <c r="N453" s="6" t="str">
        <f t="shared" si="30"/>
        <v>Sir Rodney's Scones</v>
      </c>
      <c r="O453" s="13">
        <v>76</v>
      </c>
      <c r="P453" s="6">
        <v>58</v>
      </c>
      <c r="Q453" s="13">
        <f t="shared" ref="Q453:Q516" si="31">O453*P453</f>
        <v>4408</v>
      </c>
      <c r="R453" s="14">
        <v>0.17</v>
      </c>
      <c r="S453" s="13">
        <v>2407</v>
      </c>
      <c r="T453" s="13">
        <v>50.546999999999997</v>
      </c>
      <c r="U453" s="13"/>
      <c r="V453" s="9"/>
      <c r="W453" s="9"/>
    </row>
    <row r="454" spans="1:23" x14ac:dyDescent="0.25">
      <c r="A454" s="6" t="s">
        <v>239</v>
      </c>
      <c r="B454" s="6" t="s">
        <v>240</v>
      </c>
      <c r="C454" s="6" t="s">
        <v>241</v>
      </c>
      <c r="D454" s="6" t="s">
        <v>242</v>
      </c>
      <c r="E454" s="6">
        <v>8</v>
      </c>
      <c r="F454" s="6" t="str">
        <f t="shared" si="28"/>
        <v>Hicham Esmal</v>
      </c>
      <c r="G454" s="6">
        <v>10642</v>
      </c>
      <c r="H454" s="9">
        <v>41076</v>
      </c>
      <c r="I454" s="9">
        <v>41104</v>
      </c>
      <c r="J454" s="9">
        <v>41100</v>
      </c>
      <c r="K454" s="7">
        <v>2</v>
      </c>
      <c r="L454" s="9" t="str">
        <f t="shared" si="29"/>
        <v>Condiments</v>
      </c>
      <c r="M454" s="6">
        <v>61</v>
      </c>
      <c r="N454" s="6" t="str">
        <f t="shared" si="30"/>
        <v>Sirop d'érable</v>
      </c>
      <c r="O454" s="13">
        <v>76</v>
      </c>
      <c r="P454" s="6">
        <v>24</v>
      </c>
      <c r="Q454" s="13">
        <f t="shared" si="31"/>
        <v>1824</v>
      </c>
      <c r="R454" s="14">
        <v>0.01</v>
      </c>
      <c r="S454" s="13">
        <v>3385.8</v>
      </c>
      <c r="T454" s="13">
        <v>44.0154</v>
      </c>
      <c r="U454" s="13"/>
      <c r="V454" s="9"/>
      <c r="W454" s="9"/>
    </row>
    <row r="455" spans="1:23" x14ac:dyDescent="0.25">
      <c r="A455" s="6" t="s">
        <v>243</v>
      </c>
      <c r="B455" s="6" t="s">
        <v>244</v>
      </c>
      <c r="C455" s="6" t="s">
        <v>88</v>
      </c>
      <c r="D455" s="6" t="s">
        <v>89</v>
      </c>
      <c r="E455" s="6">
        <v>6</v>
      </c>
      <c r="F455" s="6" t="str">
        <f t="shared" si="28"/>
        <v>Ernst Junge</v>
      </c>
      <c r="G455" s="6">
        <v>10643</v>
      </c>
      <c r="H455" s="9">
        <v>41079</v>
      </c>
      <c r="I455" s="9">
        <v>41107</v>
      </c>
      <c r="J455" s="9">
        <v>41097</v>
      </c>
      <c r="K455" s="7">
        <v>7</v>
      </c>
      <c r="L455" s="9" t="str">
        <f t="shared" si="29"/>
        <v>Produits secs</v>
      </c>
      <c r="M455" s="6">
        <v>28</v>
      </c>
      <c r="N455" s="6" t="str">
        <f t="shared" si="30"/>
        <v>Rössle Sauerkraut</v>
      </c>
      <c r="O455" s="13">
        <v>76</v>
      </c>
      <c r="P455" s="6">
        <v>50</v>
      </c>
      <c r="Q455" s="13">
        <f t="shared" si="31"/>
        <v>3800</v>
      </c>
      <c r="R455" s="14">
        <v>0.2</v>
      </c>
      <c r="S455" s="13">
        <v>9120</v>
      </c>
      <c r="T455" s="13">
        <v>136.80000000000001</v>
      </c>
      <c r="U455" s="13"/>
      <c r="V455" s="9"/>
      <c r="W455" s="9"/>
    </row>
    <row r="456" spans="1:23" x14ac:dyDescent="0.25">
      <c r="A456" s="6" t="s">
        <v>243</v>
      </c>
      <c r="B456" s="6" t="s">
        <v>244</v>
      </c>
      <c r="C456" s="6" t="s">
        <v>88</v>
      </c>
      <c r="D456" s="6" t="s">
        <v>89</v>
      </c>
      <c r="E456" s="6">
        <v>6</v>
      </c>
      <c r="F456" s="6" t="str">
        <f t="shared" si="28"/>
        <v>Ernst Junge</v>
      </c>
      <c r="G456" s="6">
        <v>10643</v>
      </c>
      <c r="H456" s="9">
        <v>41079</v>
      </c>
      <c r="I456" s="9">
        <v>41107</v>
      </c>
      <c r="J456" s="9">
        <v>41097</v>
      </c>
      <c r="K456" s="7">
        <v>1</v>
      </c>
      <c r="L456" s="9" t="str">
        <f t="shared" si="29"/>
        <v>Boissons</v>
      </c>
      <c r="M456" s="6">
        <v>39</v>
      </c>
      <c r="N456" s="6" t="str">
        <f t="shared" si="30"/>
        <v>Chartreuse verte</v>
      </c>
      <c r="O456" s="13">
        <v>76</v>
      </c>
      <c r="P456" s="6">
        <v>21</v>
      </c>
      <c r="Q456" s="13">
        <f t="shared" si="31"/>
        <v>1596</v>
      </c>
      <c r="R456" s="14">
        <v>0.14000000000000001</v>
      </c>
      <c r="S456" s="13">
        <v>1625.3999999999999</v>
      </c>
      <c r="T456" s="13">
        <v>30.8826</v>
      </c>
      <c r="U456" s="13"/>
      <c r="V456" s="9"/>
      <c r="W456" s="9"/>
    </row>
    <row r="457" spans="1:23" x14ac:dyDescent="0.25">
      <c r="A457" s="6" t="s">
        <v>243</v>
      </c>
      <c r="B457" s="6" t="s">
        <v>244</v>
      </c>
      <c r="C457" s="6" t="s">
        <v>88</v>
      </c>
      <c r="D457" s="6" t="s">
        <v>89</v>
      </c>
      <c r="E457" s="6">
        <v>6</v>
      </c>
      <c r="F457" s="6" t="str">
        <f t="shared" si="28"/>
        <v>Ernst Junge</v>
      </c>
      <c r="G457" s="6">
        <v>10643</v>
      </c>
      <c r="H457" s="9">
        <v>41079</v>
      </c>
      <c r="I457" s="9">
        <v>41107</v>
      </c>
      <c r="J457" s="9">
        <v>41097</v>
      </c>
      <c r="K457" s="7">
        <v>8</v>
      </c>
      <c r="L457" s="9" t="str">
        <f t="shared" si="29"/>
        <v>Poissons et fruits de mer</v>
      </c>
      <c r="M457" s="6">
        <v>46</v>
      </c>
      <c r="N457" s="6" t="str">
        <f t="shared" si="30"/>
        <v>Spegesild</v>
      </c>
      <c r="O457" s="13">
        <v>76</v>
      </c>
      <c r="P457" s="6">
        <v>39</v>
      </c>
      <c r="Q457" s="13">
        <f t="shared" si="31"/>
        <v>2964</v>
      </c>
      <c r="R457" s="14">
        <v>0.18</v>
      </c>
      <c r="S457" s="13">
        <v>1918.8000000000002</v>
      </c>
      <c r="T457" s="13">
        <v>28.782000000000004</v>
      </c>
      <c r="U457" s="13"/>
      <c r="V457" s="9"/>
      <c r="W457" s="9"/>
    </row>
    <row r="458" spans="1:23" x14ac:dyDescent="0.25">
      <c r="A458" s="6" t="s">
        <v>264</v>
      </c>
      <c r="B458" s="6" t="s">
        <v>265</v>
      </c>
      <c r="C458" s="6" t="s">
        <v>266</v>
      </c>
      <c r="D458" s="6" t="s">
        <v>123</v>
      </c>
      <c r="E458" s="6">
        <v>3</v>
      </c>
      <c r="F458" s="6" t="str">
        <f t="shared" si="28"/>
        <v>Janet Leverling</v>
      </c>
      <c r="G458" s="6">
        <v>10644</v>
      </c>
      <c r="H458" s="9">
        <v>41079</v>
      </c>
      <c r="I458" s="9">
        <v>41107</v>
      </c>
      <c r="J458" s="9">
        <v>41096</v>
      </c>
      <c r="K458" s="7">
        <v>8</v>
      </c>
      <c r="L458" s="9" t="str">
        <f t="shared" si="29"/>
        <v>Poissons et fruits de mer</v>
      </c>
      <c r="M458" s="6">
        <v>18</v>
      </c>
      <c r="N458" s="6" t="str">
        <f t="shared" si="30"/>
        <v>Carnarvon Tigers</v>
      </c>
      <c r="O458" s="13">
        <v>76</v>
      </c>
      <c r="P458" s="6">
        <v>24</v>
      </c>
      <c r="Q458" s="13">
        <f t="shared" si="31"/>
        <v>1824</v>
      </c>
      <c r="R458" s="14">
        <v>0.09</v>
      </c>
      <c r="S458" s="13">
        <v>6825</v>
      </c>
      <c r="T458" s="13">
        <v>156.97499999999999</v>
      </c>
      <c r="U458" s="13"/>
      <c r="V458" s="9"/>
      <c r="W458" s="9"/>
    </row>
    <row r="459" spans="1:23" x14ac:dyDescent="0.25">
      <c r="A459" s="6" t="s">
        <v>264</v>
      </c>
      <c r="B459" s="6" t="s">
        <v>265</v>
      </c>
      <c r="C459" s="6" t="s">
        <v>266</v>
      </c>
      <c r="D459" s="6" t="s">
        <v>123</v>
      </c>
      <c r="E459" s="6">
        <v>3</v>
      </c>
      <c r="F459" s="6" t="str">
        <f t="shared" si="28"/>
        <v>Janet Leverling</v>
      </c>
      <c r="G459" s="6">
        <v>10644</v>
      </c>
      <c r="H459" s="9">
        <v>41079</v>
      </c>
      <c r="I459" s="9">
        <v>41107</v>
      </c>
      <c r="J459" s="9">
        <v>41096</v>
      </c>
      <c r="K459" s="7">
        <v>1</v>
      </c>
      <c r="L459" s="9" t="str">
        <f t="shared" si="29"/>
        <v>Boissons</v>
      </c>
      <c r="M459" s="6">
        <v>43</v>
      </c>
      <c r="N459" s="6" t="str">
        <f t="shared" si="30"/>
        <v>Ipoh Coffee</v>
      </c>
      <c r="O459" s="13">
        <v>76</v>
      </c>
      <c r="P459" s="6">
        <v>46</v>
      </c>
      <c r="Q459" s="13">
        <f t="shared" si="31"/>
        <v>3496</v>
      </c>
      <c r="R459" s="14">
        <v>-0.01</v>
      </c>
      <c r="S459" s="13">
        <v>10685.8</v>
      </c>
      <c r="T459" s="13">
        <v>203.03019999999998</v>
      </c>
      <c r="U459" s="13"/>
      <c r="V459" s="9"/>
      <c r="W459" s="9"/>
    </row>
    <row r="460" spans="1:23" x14ac:dyDescent="0.25">
      <c r="A460" s="6" t="s">
        <v>264</v>
      </c>
      <c r="B460" s="6" t="s">
        <v>265</v>
      </c>
      <c r="C460" s="6" t="s">
        <v>266</v>
      </c>
      <c r="D460" s="6" t="s">
        <v>123</v>
      </c>
      <c r="E460" s="6">
        <v>3</v>
      </c>
      <c r="F460" s="6" t="str">
        <f t="shared" si="28"/>
        <v>Janet Leverling</v>
      </c>
      <c r="G460" s="6">
        <v>10644</v>
      </c>
      <c r="H460" s="9">
        <v>41079</v>
      </c>
      <c r="I460" s="9">
        <v>41107</v>
      </c>
      <c r="J460" s="9">
        <v>41096</v>
      </c>
      <c r="K460" s="7">
        <v>8</v>
      </c>
      <c r="L460" s="9" t="str">
        <f t="shared" si="29"/>
        <v>Poissons et fruits de mer</v>
      </c>
      <c r="M460" s="6">
        <v>46</v>
      </c>
      <c r="N460" s="6" t="str">
        <f t="shared" si="30"/>
        <v>Spegesild</v>
      </c>
      <c r="O460" s="13">
        <v>76</v>
      </c>
      <c r="P460" s="6">
        <v>49</v>
      </c>
      <c r="Q460" s="13">
        <f t="shared" si="31"/>
        <v>3724</v>
      </c>
      <c r="R460" s="14">
        <v>0.06</v>
      </c>
      <c r="S460" s="13">
        <v>2763.6</v>
      </c>
      <c r="T460" s="13">
        <v>11.054399999999999</v>
      </c>
      <c r="U460" s="13"/>
      <c r="V460" s="9"/>
      <c r="W460" s="9"/>
    </row>
    <row r="461" spans="1:23" x14ac:dyDescent="0.25">
      <c r="A461" s="6" t="s">
        <v>228</v>
      </c>
      <c r="B461" s="6" t="s">
        <v>229</v>
      </c>
      <c r="C461" s="6" t="s">
        <v>122</v>
      </c>
      <c r="D461" s="6" t="s">
        <v>123</v>
      </c>
      <c r="E461" s="6">
        <v>5</v>
      </c>
      <c r="F461" s="6" t="str">
        <f t="shared" si="28"/>
        <v>Mohamed Ben Arfa</v>
      </c>
      <c r="G461" s="6">
        <v>10645</v>
      </c>
      <c r="H461" s="9">
        <v>41080</v>
      </c>
      <c r="I461" s="9">
        <v>41108</v>
      </c>
      <c r="J461" s="9">
        <v>41097</v>
      </c>
      <c r="K461" s="7">
        <v>8</v>
      </c>
      <c r="L461" s="9" t="str">
        <f t="shared" si="29"/>
        <v>Poissons et fruits de mer</v>
      </c>
      <c r="M461" s="6">
        <v>18</v>
      </c>
      <c r="N461" s="6" t="str">
        <f t="shared" si="30"/>
        <v>Carnarvon Tigers</v>
      </c>
      <c r="O461" s="13">
        <v>76</v>
      </c>
      <c r="P461" s="6">
        <v>5</v>
      </c>
      <c r="Q461" s="13">
        <f t="shared" si="31"/>
        <v>380</v>
      </c>
      <c r="R461" s="14">
        <v>-0.03</v>
      </c>
      <c r="S461" s="13">
        <v>1609.375</v>
      </c>
      <c r="T461" s="13">
        <v>0</v>
      </c>
      <c r="U461" s="13"/>
      <c r="V461" s="9"/>
      <c r="W461" s="9"/>
    </row>
    <row r="462" spans="1:23" x14ac:dyDescent="0.25">
      <c r="A462" s="6" t="s">
        <v>228</v>
      </c>
      <c r="B462" s="6" t="s">
        <v>229</v>
      </c>
      <c r="C462" s="6" t="s">
        <v>122</v>
      </c>
      <c r="D462" s="6" t="s">
        <v>123</v>
      </c>
      <c r="E462" s="6">
        <v>5</v>
      </c>
      <c r="F462" s="6" t="str">
        <f t="shared" si="28"/>
        <v>Mohamed Ben Arfa</v>
      </c>
      <c r="G462" s="6">
        <v>10645</v>
      </c>
      <c r="H462" s="9">
        <v>41080</v>
      </c>
      <c r="I462" s="9">
        <v>41108</v>
      </c>
      <c r="J462" s="9">
        <v>41097</v>
      </c>
      <c r="K462" s="7">
        <v>8</v>
      </c>
      <c r="L462" s="9" t="str">
        <f t="shared" si="29"/>
        <v>Poissons et fruits de mer</v>
      </c>
      <c r="M462" s="6">
        <v>36</v>
      </c>
      <c r="N462" s="6" t="str">
        <f t="shared" si="30"/>
        <v>Inlagd Sill</v>
      </c>
      <c r="O462" s="13">
        <v>76</v>
      </c>
      <c r="P462" s="6">
        <v>98</v>
      </c>
      <c r="Q462" s="13">
        <f t="shared" si="31"/>
        <v>7448</v>
      </c>
      <c r="R462" s="14">
        <v>0.15</v>
      </c>
      <c r="S462" s="13">
        <v>7913.5</v>
      </c>
      <c r="T462" s="13">
        <v>0</v>
      </c>
      <c r="U462" s="13"/>
      <c r="V462" s="9"/>
      <c r="W462" s="9"/>
    </row>
    <row r="463" spans="1:23" x14ac:dyDescent="0.25">
      <c r="A463" s="6" t="s">
        <v>166</v>
      </c>
      <c r="B463" s="6" t="s">
        <v>167</v>
      </c>
      <c r="C463" s="6" t="s">
        <v>168</v>
      </c>
      <c r="D463" s="6" t="s">
        <v>169</v>
      </c>
      <c r="E463" s="6">
        <v>2</v>
      </c>
      <c r="F463" s="6" t="str">
        <f t="shared" si="28"/>
        <v>Anne Dodsworth</v>
      </c>
      <c r="G463" s="6">
        <v>10646</v>
      </c>
      <c r="H463" s="9">
        <v>41081</v>
      </c>
      <c r="I463" s="9">
        <v>41122</v>
      </c>
      <c r="J463" s="9">
        <v>41098</v>
      </c>
      <c r="K463" s="7">
        <v>1</v>
      </c>
      <c r="L463" s="9" t="str">
        <f t="shared" si="29"/>
        <v>Boissons</v>
      </c>
      <c r="M463" s="6">
        <v>1</v>
      </c>
      <c r="N463" s="6" t="str">
        <f t="shared" si="30"/>
        <v>Chai</v>
      </c>
      <c r="O463" s="13">
        <v>76</v>
      </c>
      <c r="P463" s="6">
        <v>12</v>
      </c>
      <c r="Q463" s="13">
        <f t="shared" si="31"/>
        <v>912</v>
      </c>
      <c r="R463" s="14">
        <v>-0.02</v>
      </c>
      <c r="S463" s="13">
        <v>1101.5999999999999</v>
      </c>
      <c r="T463" s="13">
        <v>4.4063999999999997</v>
      </c>
      <c r="U463" s="13"/>
      <c r="V463" s="9"/>
      <c r="W463" s="9"/>
    </row>
    <row r="464" spans="1:23" x14ac:dyDescent="0.25">
      <c r="A464" s="6" t="s">
        <v>166</v>
      </c>
      <c r="B464" s="6" t="s">
        <v>167</v>
      </c>
      <c r="C464" s="6" t="s">
        <v>168</v>
      </c>
      <c r="D464" s="6" t="s">
        <v>169</v>
      </c>
      <c r="E464" s="6">
        <v>2</v>
      </c>
      <c r="F464" s="6" t="str">
        <f t="shared" si="28"/>
        <v>Anne Dodsworth</v>
      </c>
      <c r="G464" s="6">
        <v>10646</v>
      </c>
      <c r="H464" s="9">
        <v>41081</v>
      </c>
      <c r="I464" s="9">
        <v>41122</v>
      </c>
      <c r="J464" s="9">
        <v>41098</v>
      </c>
      <c r="K464" s="7">
        <v>8</v>
      </c>
      <c r="L464" s="9" t="str">
        <f t="shared" si="29"/>
        <v>Poissons et fruits de mer</v>
      </c>
      <c r="M464" s="6">
        <v>10</v>
      </c>
      <c r="N464" s="6" t="str">
        <f t="shared" si="30"/>
        <v>Ikura</v>
      </c>
      <c r="O464" s="13">
        <v>76</v>
      </c>
      <c r="P464" s="6">
        <v>37</v>
      </c>
      <c r="Q464" s="13">
        <f t="shared" si="31"/>
        <v>2812</v>
      </c>
      <c r="R464" s="14">
        <v>-0.03</v>
      </c>
      <c r="S464" s="13">
        <v>5907.05</v>
      </c>
      <c r="T464" s="13">
        <v>165.3974</v>
      </c>
      <c r="U464" s="13"/>
      <c r="V464" s="9"/>
      <c r="W464" s="9"/>
    </row>
    <row r="465" spans="1:23" x14ac:dyDescent="0.25">
      <c r="A465" s="6" t="s">
        <v>166</v>
      </c>
      <c r="B465" s="6" t="s">
        <v>167</v>
      </c>
      <c r="C465" s="6" t="s">
        <v>168</v>
      </c>
      <c r="D465" s="6" t="s">
        <v>169</v>
      </c>
      <c r="E465" s="6">
        <v>2</v>
      </c>
      <c r="F465" s="6" t="str">
        <f t="shared" si="28"/>
        <v>Anne Dodsworth</v>
      </c>
      <c r="G465" s="6">
        <v>10646</v>
      </c>
      <c r="H465" s="9">
        <v>41081</v>
      </c>
      <c r="I465" s="9">
        <v>41122</v>
      </c>
      <c r="J465" s="9">
        <v>41098</v>
      </c>
      <c r="K465" s="7">
        <v>4</v>
      </c>
      <c r="L465" s="9" t="str">
        <f t="shared" si="29"/>
        <v>Produits laitiers</v>
      </c>
      <c r="M465" s="6">
        <v>71</v>
      </c>
      <c r="N465" s="6" t="str">
        <f t="shared" si="30"/>
        <v>Fløtemysost</v>
      </c>
      <c r="O465" s="13">
        <v>76</v>
      </c>
      <c r="P465" s="6">
        <v>72</v>
      </c>
      <c r="Q465" s="13">
        <f t="shared" si="31"/>
        <v>5472</v>
      </c>
      <c r="R465" s="14">
        <v>0.18</v>
      </c>
      <c r="S465" s="13">
        <v>6346.8</v>
      </c>
      <c r="T465" s="13">
        <v>165.01680000000002</v>
      </c>
      <c r="U465" s="13"/>
      <c r="V465" s="9"/>
      <c r="W465" s="9"/>
    </row>
    <row r="466" spans="1:23" x14ac:dyDescent="0.25">
      <c r="A466" s="6" t="s">
        <v>166</v>
      </c>
      <c r="B466" s="6" t="s">
        <v>167</v>
      </c>
      <c r="C466" s="6" t="s">
        <v>168</v>
      </c>
      <c r="D466" s="6" t="s">
        <v>169</v>
      </c>
      <c r="E466" s="6">
        <v>2</v>
      </c>
      <c r="F466" s="6" t="str">
        <f t="shared" si="28"/>
        <v>Anne Dodsworth</v>
      </c>
      <c r="G466" s="6">
        <v>10646</v>
      </c>
      <c r="H466" s="9">
        <v>41081</v>
      </c>
      <c r="I466" s="9">
        <v>41122</v>
      </c>
      <c r="J466" s="9">
        <v>41098</v>
      </c>
      <c r="K466" s="7">
        <v>2</v>
      </c>
      <c r="L466" s="9" t="str">
        <f t="shared" si="29"/>
        <v>Condiments</v>
      </c>
      <c r="M466" s="6">
        <v>77</v>
      </c>
      <c r="N466" s="6" t="str">
        <f t="shared" si="30"/>
        <v>Original Frankfurter grüne Soße</v>
      </c>
      <c r="O466" s="13">
        <v>76</v>
      </c>
      <c r="P466" s="6">
        <v>20</v>
      </c>
      <c r="Q466" s="13">
        <f t="shared" si="31"/>
        <v>1520</v>
      </c>
      <c r="R466" s="14">
        <v>0.12</v>
      </c>
      <c r="S466" s="13">
        <v>1144</v>
      </c>
      <c r="T466" s="13">
        <v>18.303999999999998</v>
      </c>
      <c r="U466" s="13"/>
      <c r="V466" s="9"/>
      <c r="W466" s="9"/>
    </row>
    <row r="467" spans="1:23" x14ac:dyDescent="0.25">
      <c r="A467" s="6" t="s">
        <v>267</v>
      </c>
      <c r="B467" s="6" t="s">
        <v>268</v>
      </c>
      <c r="C467" s="6" t="s">
        <v>122</v>
      </c>
      <c r="D467" s="6" t="s">
        <v>123</v>
      </c>
      <c r="E467" s="6">
        <v>5</v>
      </c>
      <c r="F467" s="6" t="str">
        <f t="shared" si="28"/>
        <v>Mohamed Ben Arfa</v>
      </c>
      <c r="G467" s="6">
        <v>10647</v>
      </c>
      <c r="H467" s="9">
        <v>41081</v>
      </c>
      <c r="I467" s="9">
        <v>41095</v>
      </c>
      <c r="J467" s="9">
        <v>41098</v>
      </c>
      <c r="K467" s="7">
        <v>3</v>
      </c>
      <c r="L467" s="9" t="str">
        <f t="shared" si="29"/>
        <v>Desserts</v>
      </c>
      <c r="M467" s="6">
        <v>19</v>
      </c>
      <c r="N467" s="6" t="str">
        <f t="shared" si="30"/>
        <v>Teatime Chocolate Biscuits</v>
      </c>
      <c r="O467" s="13">
        <v>76</v>
      </c>
      <c r="P467" s="6">
        <v>18</v>
      </c>
      <c r="Q467" s="13">
        <f t="shared" si="31"/>
        <v>1368</v>
      </c>
      <c r="R467" s="14">
        <v>0.11</v>
      </c>
      <c r="S467" s="13">
        <v>736.92</v>
      </c>
      <c r="T467" s="13">
        <v>5.1584399999999997</v>
      </c>
      <c r="U467" s="13"/>
      <c r="V467" s="9"/>
      <c r="W467" s="9"/>
    </row>
    <row r="468" spans="1:23" x14ac:dyDescent="0.25">
      <c r="A468" s="6" t="s">
        <v>267</v>
      </c>
      <c r="B468" s="6" t="s">
        <v>268</v>
      </c>
      <c r="C468" s="6" t="s">
        <v>122</v>
      </c>
      <c r="D468" s="6" t="s">
        <v>123</v>
      </c>
      <c r="E468" s="6">
        <v>5</v>
      </c>
      <c r="F468" s="6" t="str">
        <f t="shared" si="28"/>
        <v>Mohamed Ben Arfa</v>
      </c>
      <c r="G468" s="6">
        <v>10647</v>
      </c>
      <c r="H468" s="9">
        <v>41081</v>
      </c>
      <c r="I468" s="9">
        <v>41095</v>
      </c>
      <c r="J468" s="9">
        <v>41098</v>
      </c>
      <c r="K468" s="7">
        <v>1</v>
      </c>
      <c r="L468" s="9" t="str">
        <f t="shared" si="29"/>
        <v>Boissons</v>
      </c>
      <c r="M468" s="6">
        <v>39</v>
      </c>
      <c r="N468" s="6" t="str">
        <f t="shared" si="30"/>
        <v>Chartreuse verte</v>
      </c>
      <c r="O468" s="13">
        <v>76</v>
      </c>
      <c r="P468" s="6">
        <v>77</v>
      </c>
      <c r="Q468" s="13">
        <f t="shared" si="31"/>
        <v>5852</v>
      </c>
      <c r="R468" s="14">
        <v>0.08</v>
      </c>
      <c r="S468" s="13">
        <v>6375.6</v>
      </c>
      <c r="T468" s="13">
        <v>114.7608</v>
      </c>
      <c r="U468" s="13"/>
      <c r="V468" s="9"/>
      <c r="W468" s="9"/>
    </row>
    <row r="469" spans="1:23" x14ac:dyDescent="0.25">
      <c r="A469" s="6" t="s">
        <v>120</v>
      </c>
      <c r="B469" s="6" t="s">
        <v>121</v>
      </c>
      <c r="C469" s="6" t="s">
        <v>122</v>
      </c>
      <c r="D469" s="6" t="s">
        <v>123</v>
      </c>
      <c r="E469" s="6">
        <v>9</v>
      </c>
      <c r="F469" s="6" t="str">
        <f t="shared" si="28"/>
        <v>Steven Buchanan</v>
      </c>
      <c r="G469" s="6">
        <v>10648</v>
      </c>
      <c r="H469" s="9">
        <v>41082</v>
      </c>
      <c r="I469" s="9">
        <v>41123</v>
      </c>
      <c r="J469" s="9">
        <v>41104</v>
      </c>
      <c r="K469" s="7">
        <v>5</v>
      </c>
      <c r="L469" s="9" t="str">
        <f t="shared" si="29"/>
        <v>Pâtes et céréales</v>
      </c>
      <c r="M469" s="6">
        <v>22</v>
      </c>
      <c r="N469" s="6" t="str">
        <f t="shared" si="30"/>
        <v>Gustaf's Knäckebröd</v>
      </c>
      <c r="O469" s="13">
        <v>76</v>
      </c>
      <c r="P469" s="6">
        <v>69</v>
      </c>
      <c r="Q469" s="13">
        <f t="shared" si="31"/>
        <v>5244</v>
      </c>
      <c r="R469" s="14">
        <v>0.17</v>
      </c>
      <c r="S469" s="13">
        <v>6013.3499999999995</v>
      </c>
      <c r="T469" s="13">
        <v>138.30704999999998</v>
      </c>
      <c r="U469" s="13"/>
      <c r="V469" s="9"/>
      <c r="W469" s="9"/>
    </row>
    <row r="470" spans="1:23" x14ac:dyDescent="0.25">
      <c r="A470" s="6" t="s">
        <v>120</v>
      </c>
      <c r="B470" s="6" t="s">
        <v>121</v>
      </c>
      <c r="C470" s="6" t="s">
        <v>122</v>
      </c>
      <c r="D470" s="6" t="s">
        <v>123</v>
      </c>
      <c r="E470" s="6">
        <v>9</v>
      </c>
      <c r="F470" s="6" t="str">
        <f t="shared" si="28"/>
        <v>Steven Buchanan</v>
      </c>
      <c r="G470" s="6">
        <v>10648</v>
      </c>
      <c r="H470" s="9">
        <v>41082</v>
      </c>
      <c r="I470" s="9">
        <v>41123</v>
      </c>
      <c r="J470" s="9">
        <v>41104</v>
      </c>
      <c r="K470" s="7">
        <v>1</v>
      </c>
      <c r="L470" s="9" t="str">
        <f t="shared" si="29"/>
        <v>Boissons</v>
      </c>
      <c r="M470" s="6">
        <v>24</v>
      </c>
      <c r="N470" s="6" t="str">
        <f t="shared" si="30"/>
        <v>Guaraná Fantástica</v>
      </c>
      <c r="O470" s="13">
        <v>76</v>
      </c>
      <c r="P470" s="6">
        <v>23</v>
      </c>
      <c r="Q470" s="13">
        <f t="shared" si="31"/>
        <v>1748</v>
      </c>
      <c r="R470" s="14">
        <v>0.17</v>
      </c>
      <c r="S470" s="13">
        <v>429.52499999999998</v>
      </c>
      <c r="T470" s="13">
        <v>12.456224999999998</v>
      </c>
      <c r="U470" s="13"/>
      <c r="V470" s="9"/>
      <c r="W470" s="9"/>
    </row>
    <row r="471" spans="1:23" x14ac:dyDescent="0.25">
      <c r="A471" s="6" t="s">
        <v>216</v>
      </c>
      <c r="B471" s="6" t="s">
        <v>217</v>
      </c>
      <c r="C471" s="6" t="s">
        <v>218</v>
      </c>
      <c r="D471" s="6" t="s">
        <v>102</v>
      </c>
      <c r="E471" s="6">
        <v>9</v>
      </c>
      <c r="F471" s="6" t="str">
        <f t="shared" si="28"/>
        <v>Steven Buchanan</v>
      </c>
      <c r="G471" s="6">
        <v>10649</v>
      </c>
      <c r="H471" s="9">
        <v>41082</v>
      </c>
      <c r="I471" s="9">
        <v>41110</v>
      </c>
      <c r="J471" s="9">
        <v>41093</v>
      </c>
      <c r="K471" s="7">
        <v>7</v>
      </c>
      <c r="L471" s="9" t="str">
        <f t="shared" si="29"/>
        <v>Produits secs</v>
      </c>
      <c r="M471" s="6">
        <v>28</v>
      </c>
      <c r="N471" s="6" t="str">
        <f t="shared" si="30"/>
        <v>Rössle Sauerkraut</v>
      </c>
      <c r="O471" s="13">
        <v>76</v>
      </c>
      <c r="P471" s="6">
        <v>22</v>
      </c>
      <c r="Q471" s="13">
        <f t="shared" si="31"/>
        <v>1672</v>
      </c>
      <c r="R471" s="14">
        <v>0.16</v>
      </c>
      <c r="S471" s="13">
        <v>4213.4399999999996</v>
      </c>
      <c r="T471" s="13">
        <v>84.268799999999985</v>
      </c>
      <c r="U471" s="13"/>
      <c r="V471" s="9"/>
      <c r="W471" s="9"/>
    </row>
    <row r="472" spans="1:23" x14ac:dyDescent="0.25">
      <c r="A472" s="6" t="s">
        <v>216</v>
      </c>
      <c r="B472" s="6" t="s">
        <v>217</v>
      </c>
      <c r="C472" s="6" t="s">
        <v>218</v>
      </c>
      <c r="D472" s="6" t="s">
        <v>102</v>
      </c>
      <c r="E472" s="6">
        <v>9</v>
      </c>
      <c r="F472" s="6" t="str">
        <f t="shared" si="28"/>
        <v>Steven Buchanan</v>
      </c>
      <c r="G472" s="6">
        <v>10649</v>
      </c>
      <c r="H472" s="9">
        <v>41082</v>
      </c>
      <c r="I472" s="9">
        <v>41110</v>
      </c>
      <c r="J472" s="9">
        <v>41093</v>
      </c>
      <c r="K472" s="7">
        <v>4</v>
      </c>
      <c r="L472" s="9" t="str">
        <f t="shared" si="29"/>
        <v>Produits laitiers</v>
      </c>
      <c r="M472" s="6">
        <v>72</v>
      </c>
      <c r="N472" s="6" t="str">
        <f t="shared" si="30"/>
        <v>Mozzarella di Giovanni</v>
      </c>
      <c r="O472" s="13">
        <v>76</v>
      </c>
      <c r="P472" s="6">
        <v>62</v>
      </c>
      <c r="Q472" s="13">
        <f t="shared" si="31"/>
        <v>4712</v>
      </c>
      <c r="R472" s="14">
        <v>0.16</v>
      </c>
      <c r="S472" s="13">
        <v>9061.92</v>
      </c>
      <c r="T472" s="13">
        <v>18.123840000000001</v>
      </c>
      <c r="U472" s="13"/>
      <c r="V472" s="9"/>
      <c r="W472" s="9"/>
    </row>
    <row r="473" spans="1:23" x14ac:dyDescent="0.25">
      <c r="A473" s="6" t="s">
        <v>182</v>
      </c>
      <c r="B473" s="6" t="s">
        <v>183</v>
      </c>
      <c r="C473" s="6" t="s">
        <v>132</v>
      </c>
      <c r="D473" s="6" t="s">
        <v>123</v>
      </c>
      <c r="E473" s="6">
        <v>9</v>
      </c>
      <c r="F473" s="6" t="str">
        <f t="shared" si="28"/>
        <v>Steven Buchanan</v>
      </c>
      <c r="G473" s="6">
        <v>10650</v>
      </c>
      <c r="H473" s="9">
        <v>41083</v>
      </c>
      <c r="I473" s="9">
        <v>41111</v>
      </c>
      <c r="J473" s="9">
        <v>41098</v>
      </c>
      <c r="K473" s="7">
        <v>8</v>
      </c>
      <c r="L473" s="9" t="str">
        <f t="shared" si="29"/>
        <v>Poissons et fruits de mer</v>
      </c>
      <c r="M473" s="6">
        <v>30</v>
      </c>
      <c r="N473" s="6" t="str">
        <f t="shared" si="30"/>
        <v>Nord-Ost Matjeshering</v>
      </c>
      <c r="O473" s="13">
        <v>76</v>
      </c>
      <c r="P473" s="6">
        <v>28</v>
      </c>
      <c r="Q473" s="13">
        <f t="shared" si="31"/>
        <v>2128</v>
      </c>
      <c r="R473" s="14">
        <v>-0.02</v>
      </c>
      <c r="S473" s="13">
        <v>3697.0919999999996</v>
      </c>
      <c r="T473" s="13">
        <v>62.850563999999991</v>
      </c>
      <c r="U473" s="13"/>
      <c r="V473" s="9"/>
      <c r="W473" s="9"/>
    </row>
    <row r="474" spans="1:23" x14ac:dyDescent="0.25">
      <c r="A474" s="6" t="s">
        <v>182</v>
      </c>
      <c r="B474" s="6" t="s">
        <v>183</v>
      </c>
      <c r="C474" s="6" t="s">
        <v>132</v>
      </c>
      <c r="D474" s="6" t="s">
        <v>123</v>
      </c>
      <c r="E474" s="6">
        <v>9</v>
      </c>
      <c r="F474" s="6" t="str">
        <f t="shared" si="28"/>
        <v>Steven Buchanan</v>
      </c>
      <c r="G474" s="6">
        <v>10650</v>
      </c>
      <c r="H474" s="9">
        <v>41083</v>
      </c>
      <c r="I474" s="9">
        <v>41111</v>
      </c>
      <c r="J474" s="9">
        <v>41098</v>
      </c>
      <c r="K474" s="7">
        <v>6</v>
      </c>
      <c r="L474" s="9" t="str">
        <f t="shared" si="29"/>
        <v>Viandes</v>
      </c>
      <c r="M474" s="6">
        <v>53</v>
      </c>
      <c r="N474" s="6" t="str">
        <f t="shared" si="30"/>
        <v>Perth Pasties</v>
      </c>
      <c r="O474" s="13">
        <v>76</v>
      </c>
      <c r="P474" s="6">
        <v>6</v>
      </c>
      <c r="Q474" s="13">
        <f t="shared" si="31"/>
        <v>456</v>
      </c>
      <c r="R474" s="14">
        <v>-0.03</v>
      </c>
      <c r="S474" s="13">
        <v>1013.52</v>
      </c>
      <c r="T474" s="13">
        <v>2.02704</v>
      </c>
      <c r="U474" s="13"/>
      <c r="V474" s="9"/>
      <c r="W474" s="9"/>
    </row>
    <row r="475" spans="1:23" x14ac:dyDescent="0.25">
      <c r="A475" s="6" t="s">
        <v>182</v>
      </c>
      <c r="B475" s="6" t="s">
        <v>183</v>
      </c>
      <c r="C475" s="6" t="s">
        <v>132</v>
      </c>
      <c r="D475" s="6" t="s">
        <v>123</v>
      </c>
      <c r="E475" s="6">
        <v>9</v>
      </c>
      <c r="F475" s="6" t="str">
        <f t="shared" si="28"/>
        <v>Steven Buchanan</v>
      </c>
      <c r="G475" s="6">
        <v>10650</v>
      </c>
      <c r="H475" s="9">
        <v>41083</v>
      </c>
      <c r="I475" s="9">
        <v>41111</v>
      </c>
      <c r="J475" s="9">
        <v>41098</v>
      </c>
      <c r="K475" s="7">
        <v>6</v>
      </c>
      <c r="L475" s="9" t="str">
        <f t="shared" si="29"/>
        <v>Viandes</v>
      </c>
      <c r="M475" s="6">
        <v>54</v>
      </c>
      <c r="N475" s="6" t="str">
        <f t="shared" si="30"/>
        <v>Tourtière</v>
      </c>
      <c r="O475" s="13">
        <v>76</v>
      </c>
      <c r="P475" s="6">
        <v>31</v>
      </c>
      <c r="Q475" s="13">
        <f t="shared" si="31"/>
        <v>2356</v>
      </c>
      <c r="R475" s="14">
        <v>-0.03</v>
      </c>
      <c r="S475" s="13">
        <v>1189.3924999999999</v>
      </c>
      <c r="T475" s="13">
        <v>23.787849999999999</v>
      </c>
      <c r="U475" s="13"/>
      <c r="V475" s="9"/>
      <c r="W475" s="9"/>
    </row>
    <row r="476" spans="1:23" x14ac:dyDescent="0.25">
      <c r="A476" s="6" t="s">
        <v>184</v>
      </c>
      <c r="B476" s="6" t="s">
        <v>185</v>
      </c>
      <c r="C476" s="6" t="s">
        <v>159</v>
      </c>
      <c r="D476" s="6" t="s">
        <v>136</v>
      </c>
      <c r="E476" s="6">
        <v>4</v>
      </c>
      <c r="F476" s="6" t="str">
        <f t="shared" si="28"/>
        <v>Laura Callahan</v>
      </c>
      <c r="G476" s="6">
        <v>10651</v>
      </c>
      <c r="H476" s="9">
        <v>41086</v>
      </c>
      <c r="I476" s="9">
        <v>41114</v>
      </c>
      <c r="J476" s="9">
        <v>41106</v>
      </c>
      <c r="K476" s="7">
        <v>3</v>
      </c>
      <c r="L476" s="9" t="str">
        <f t="shared" si="29"/>
        <v>Desserts</v>
      </c>
      <c r="M476" s="6">
        <v>19</v>
      </c>
      <c r="N476" s="6" t="str">
        <f t="shared" si="30"/>
        <v>Teatime Chocolate Biscuits</v>
      </c>
      <c r="O476" s="13">
        <v>76</v>
      </c>
      <c r="P476" s="6">
        <v>37</v>
      </c>
      <c r="Q476" s="13">
        <f t="shared" si="31"/>
        <v>2812</v>
      </c>
      <c r="R476" s="14">
        <v>0.09</v>
      </c>
      <c r="S476" s="13">
        <v>1548.8200000000002</v>
      </c>
      <c r="T476" s="13">
        <v>43.366960000000006</v>
      </c>
      <c r="U476" s="13"/>
      <c r="V476" s="9"/>
      <c r="W476" s="9"/>
    </row>
    <row r="477" spans="1:23" x14ac:dyDescent="0.25">
      <c r="A477" s="6" t="s">
        <v>184</v>
      </c>
      <c r="B477" s="6" t="s">
        <v>185</v>
      </c>
      <c r="C477" s="6" t="s">
        <v>159</v>
      </c>
      <c r="D477" s="6" t="s">
        <v>136</v>
      </c>
      <c r="E477" s="6">
        <v>4</v>
      </c>
      <c r="F477" s="6" t="str">
        <f t="shared" si="28"/>
        <v>Laura Callahan</v>
      </c>
      <c r="G477" s="6">
        <v>10651</v>
      </c>
      <c r="H477" s="9">
        <v>41086</v>
      </c>
      <c r="I477" s="9">
        <v>41114</v>
      </c>
      <c r="J477" s="9">
        <v>41106</v>
      </c>
      <c r="K477" s="7">
        <v>5</v>
      </c>
      <c r="L477" s="9" t="str">
        <f t="shared" si="29"/>
        <v>Pâtes et céréales</v>
      </c>
      <c r="M477" s="6">
        <v>22</v>
      </c>
      <c r="N477" s="6" t="str">
        <f t="shared" si="30"/>
        <v>Gustaf's Knäckebröd</v>
      </c>
      <c r="O477" s="13">
        <v>76</v>
      </c>
      <c r="P477" s="6">
        <v>57</v>
      </c>
      <c r="Q477" s="13">
        <f t="shared" si="31"/>
        <v>4332</v>
      </c>
      <c r="R477" s="14">
        <v>0</v>
      </c>
      <c r="S477" s="13">
        <v>5985</v>
      </c>
      <c r="T477" s="13">
        <v>17.954999999999998</v>
      </c>
      <c r="U477" s="13"/>
      <c r="V477" s="9"/>
      <c r="W477" s="9"/>
    </row>
    <row r="478" spans="1:23" x14ac:dyDescent="0.25">
      <c r="A478" s="6" t="s">
        <v>296</v>
      </c>
      <c r="B478" s="6" t="s">
        <v>297</v>
      </c>
      <c r="C478" s="6" t="s">
        <v>298</v>
      </c>
      <c r="D478" s="6" t="s">
        <v>123</v>
      </c>
      <c r="E478" s="6">
        <v>5</v>
      </c>
      <c r="F478" s="6" t="str">
        <f t="shared" si="28"/>
        <v>Mohamed Ben Arfa</v>
      </c>
      <c r="G478" s="6">
        <v>10652</v>
      </c>
      <c r="H478" s="9">
        <v>41086</v>
      </c>
      <c r="I478" s="9">
        <v>41114</v>
      </c>
      <c r="J478" s="9">
        <v>41103</v>
      </c>
      <c r="K478" s="7">
        <v>8</v>
      </c>
      <c r="L478" s="9" t="str">
        <f t="shared" si="29"/>
        <v>Poissons et fruits de mer</v>
      </c>
      <c r="M478" s="6">
        <v>30</v>
      </c>
      <c r="N478" s="6" t="str">
        <f t="shared" si="30"/>
        <v>Nord-Ost Matjeshering</v>
      </c>
      <c r="O478" s="13">
        <v>76</v>
      </c>
      <c r="P478" s="6">
        <v>98</v>
      </c>
      <c r="Q478" s="13">
        <f t="shared" si="31"/>
        <v>7448</v>
      </c>
      <c r="R478" s="14">
        <v>7.0000000000000007E-2</v>
      </c>
      <c r="S478" s="13">
        <v>11798.072999999999</v>
      </c>
      <c r="T478" s="13">
        <v>377.53833599999996</v>
      </c>
      <c r="U478" s="13"/>
      <c r="V478" s="9"/>
      <c r="W478" s="9"/>
    </row>
    <row r="479" spans="1:23" x14ac:dyDescent="0.25">
      <c r="A479" s="6" t="s">
        <v>296</v>
      </c>
      <c r="B479" s="6" t="s">
        <v>297</v>
      </c>
      <c r="C479" s="6" t="s">
        <v>298</v>
      </c>
      <c r="D479" s="6" t="s">
        <v>123</v>
      </c>
      <c r="E479" s="6">
        <v>5</v>
      </c>
      <c r="F479" s="6" t="str">
        <f t="shared" si="28"/>
        <v>Mohamed Ben Arfa</v>
      </c>
      <c r="G479" s="6">
        <v>10652</v>
      </c>
      <c r="H479" s="9">
        <v>41086</v>
      </c>
      <c r="I479" s="9">
        <v>41114</v>
      </c>
      <c r="J479" s="9">
        <v>41103</v>
      </c>
      <c r="K479" s="7">
        <v>5</v>
      </c>
      <c r="L479" s="9" t="str">
        <f t="shared" si="29"/>
        <v>Pâtes et céréales</v>
      </c>
      <c r="M479" s="6">
        <v>42</v>
      </c>
      <c r="N479" s="6" t="str">
        <f t="shared" si="30"/>
        <v>Singaporean Hokkien Fried Mee</v>
      </c>
      <c r="O479" s="13">
        <v>76</v>
      </c>
      <c r="P479" s="6">
        <v>6</v>
      </c>
      <c r="Q479" s="13">
        <f t="shared" si="31"/>
        <v>456</v>
      </c>
      <c r="R479" s="14">
        <v>0.19</v>
      </c>
      <c r="S479" s="13">
        <v>340.20000000000005</v>
      </c>
      <c r="T479" s="13">
        <v>9.8658000000000019</v>
      </c>
      <c r="U479" s="13"/>
      <c r="V479" s="9"/>
      <c r="W479" s="9"/>
    </row>
    <row r="480" spans="1:23" x14ac:dyDescent="0.25">
      <c r="A480" s="6" t="s">
        <v>133</v>
      </c>
      <c r="B480" s="6" t="s">
        <v>134</v>
      </c>
      <c r="C480" s="6" t="s">
        <v>135</v>
      </c>
      <c r="D480" s="6" t="s">
        <v>136</v>
      </c>
      <c r="E480" s="6">
        <v>7</v>
      </c>
      <c r="F480" s="6" t="str">
        <f t="shared" si="28"/>
        <v>Jaime Dos Santos</v>
      </c>
      <c r="G480" s="6">
        <v>10653</v>
      </c>
      <c r="H480" s="9">
        <v>41087</v>
      </c>
      <c r="I480" s="9">
        <v>41115</v>
      </c>
      <c r="J480" s="9">
        <v>41114</v>
      </c>
      <c r="K480" s="7">
        <v>3</v>
      </c>
      <c r="L480" s="9" t="str">
        <f t="shared" si="29"/>
        <v>Desserts</v>
      </c>
      <c r="M480" s="6">
        <v>16</v>
      </c>
      <c r="N480" s="6" t="str">
        <f t="shared" si="30"/>
        <v>Pavlova</v>
      </c>
      <c r="O480" s="13">
        <v>76</v>
      </c>
      <c r="P480" s="6">
        <v>71</v>
      </c>
      <c r="Q480" s="13">
        <f t="shared" si="31"/>
        <v>5396</v>
      </c>
      <c r="R480" s="14">
        <v>0.1</v>
      </c>
      <c r="S480" s="13">
        <v>5575.2750000000005</v>
      </c>
      <c r="T480" s="13">
        <v>22.301100000000002</v>
      </c>
      <c r="U480" s="13"/>
      <c r="V480" s="9"/>
      <c r="W480" s="9"/>
    </row>
    <row r="481" spans="1:23" x14ac:dyDescent="0.25">
      <c r="A481" s="6" t="s">
        <v>133</v>
      </c>
      <c r="B481" s="6" t="s">
        <v>134</v>
      </c>
      <c r="C481" s="6" t="s">
        <v>135</v>
      </c>
      <c r="D481" s="6" t="s">
        <v>136</v>
      </c>
      <c r="E481" s="6">
        <v>7</v>
      </c>
      <c r="F481" s="6" t="str">
        <f t="shared" si="28"/>
        <v>Jaime Dos Santos</v>
      </c>
      <c r="G481" s="6">
        <v>10653</v>
      </c>
      <c r="H481" s="9">
        <v>41087</v>
      </c>
      <c r="I481" s="9">
        <v>41115</v>
      </c>
      <c r="J481" s="9">
        <v>41114</v>
      </c>
      <c r="K481" s="7">
        <v>4</v>
      </c>
      <c r="L481" s="9" t="str">
        <f t="shared" si="29"/>
        <v>Produits laitiers</v>
      </c>
      <c r="M481" s="6">
        <v>60</v>
      </c>
      <c r="N481" s="6" t="str">
        <f t="shared" si="30"/>
        <v>Camembert Pierrot</v>
      </c>
      <c r="O481" s="13">
        <v>76</v>
      </c>
      <c r="P481" s="6">
        <v>50</v>
      </c>
      <c r="Q481" s="13">
        <f t="shared" si="31"/>
        <v>3800</v>
      </c>
      <c r="R481" s="14">
        <v>0.1</v>
      </c>
      <c r="S481" s="13">
        <v>7650</v>
      </c>
      <c r="T481" s="13">
        <v>175.95</v>
      </c>
      <c r="U481" s="13"/>
      <c r="V481" s="9"/>
      <c r="W481" s="9"/>
    </row>
    <row r="482" spans="1:23" x14ac:dyDescent="0.25">
      <c r="A482" s="6" t="s">
        <v>205</v>
      </c>
      <c r="B482" s="6" t="s">
        <v>206</v>
      </c>
      <c r="C482" s="6" t="s">
        <v>207</v>
      </c>
      <c r="D482" s="6" t="s">
        <v>208</v>
      </c>
      <c r="E482" s="6">
        <v>9</v>
      </c>
      <c r="F482" s="6" t="str">
        <f t="shared" si="28"/>
        <v>Steven Buchanan</v>
      </c>
      <c r="G482" s="6">
        <v>10654</v>
      </c>
      <c r="H482" s="9">
        <v>41087</v>
      </c>
      <c r="I482" s="9">
        <v>41115</v>
      </c>
      <c r="J482" s="9">
        <v>41106</v>
      </c>
      <c r="K482" s="7">
        <v>2</v>
      </c>
      <c r="L482" s="9" t="str">
        <f t="shared" si="29"/>
        <v>Condiments</v>
      </c>
      <c r="M482" s="6">
        <v>4</v>
      </c>
      <c r="N482" s="6" t="str">
        <f t="shared" si="30"/>
        <v>Chef Anton's Cajun Seasoning</v>
      </c>
      <c r="O482" s="13">
        <v>76</v>
      </c>
      <c r="P482" s="6">
        <v>73</v>
      </c>
      <c r="Q482" s="13">
        <f t="shared" si="31"/>
        <v>5548</v>
      </c>
      <c r="R482" s="14">
        <v>0.19</v>
      </c>
      <c r="S482" s="13">
        <v>6504.3</v>
      </c>
      <c r="T482" s="13">
        <v>19.512900000000002</v>
      </c>
      <c r="U482" s="13"/>
      <c r="V482" s="9"/>
      <c r="W482" s="9"/>
    </row>
    <row r="483" spans="1:23" x14ac:dyDescent="0.25">
      <c r="A483" s="6" t="s">
        <v>205</v>
      </c>
      <c r="B483" s="6" t="s">
        <v>206</v>
      </c>
      <c r="C483" s="6" t="s">
        <v>207</v>
      </c>
      <c r="D483" s="6" t="s">
        <v>208</v>
      </c>
      <c r="E483" s="6">
        <v>9</v>
      </c>
      <c r="F483" s="6" t="str">
        <f t="shared" si="28"/>
        <v>Steven Buchanan</v>
      </c>
      <c r="G483" s="6">
        <v>10654</v>
      </c>
      <c r="H483" s="9">
        <v>41087</v>
      </c>
      <c r="I483" s="9">
        <v>41115</v>
      </c>
      <c r="J483" s="9">
        <v>41106</v>
      </c>
      <c r="K483" s="7">
        <v>1</v>
      </c>
      <c r="L483" s="9" t="str">
        <f t="shared" si="29"/>
        <v>Boissons</v>
      </c>
      <c r="M483" s="6">
        <v>39</v>
      </c>
      <c r="N483" s="6" t="str">
        <f t="shared" si="30"/>
        <v>Chartreuse verte</v>
      </c>
      <c r="O483" s="13">
        <v>76</v>
      </c>
      <c r="P483" s="6">
        <v>65</v>
      </c>
      <c r="Q483" s="13">
        <f t="shared" si="31"/>
        <v>4940</v>
      </c>
      <c r="R483" s="14">
        <v>0.02</v>
      </c>
      <c r="S483" s="13">
        <v>5733</v>
      </c>
      <c r="T483" s="13">
        <v>126.126</v>
      </c>
      <c r="U483" s="13"/>
      <c r="V483" s="9"/>
      <c r="W483" s="9"/>
    </row>
    <row r="484" spans="1:23" x14ac:dyDescent="0.25">
      <c r="A484" s="6" t="s">
        <v>205</v>
      </c>
      <c r="B484" s="6" t="s">
        <v>206</v>
      </c>
      <c r="C484" s="6" t="s">
        <v>207</v>
      </c>
      <c r="D484" s="6" t="s">
        <v>208</v>
      </c>
      <c r="E484" s="6">
        <v>9</v>
      </c>
      <c r="F484" s="6" t="str">
        <f t="shared" si="28"/>
        <v>Steven Buchanan</v>
      </c>
      <c r="G484" s="6">
        <v>10654</v>
      </c>
      <c r="H484" s="9">
        <v>41087</v>
      </c>
      <c r="I484" s="9">
        <v>41115</v>
      </c>
      <c r="J484" s="9">
        <v>41106</v>
      </c>
      <c r="K484" s="7">
        <v>6</v>
      </c>
      <c r="L484" s="9" t="str">
        <f t="shared" si="29"/>
        <v>Viandes</v>
      </c>
      <c r="M484" s="6">
        <v>54</v>
      </c>
      <c r="N484" s="6" t="str">
        <f t="shared" si="30"/>
        <v>Tourtière</v>
      </c>
      <c r="O484" s="13">
        <v>76</v>
      </c>
      <c r="P484" s="6">
        <v>72</v>
      </c>
      <c r="Q484" s="13">
        <f t="shared" si="31"/>
        <v>5472</v>
      </c>
      <c r="R484" s="14">
        <v>0.04</v>
      </c>
      <c r="S484" s="13">
        <v>2574.7199999999998</v>
      </c>
      <c r="T484" s="13">
        <v>43.770240000000001</v>
      </c>
      <c r="U484" s="13"/>
      <c r="V484" s="9"/>
      <c r="W484" s="9"/>
    </row>
    <row r="485" spans="1:23" x14ac:dyDescent="0.25">
      <c r="A485" s="6" t="s">
        <v>248</v>
      </c>
      <c r="B485" s="6" t="s">
        <v>249</v>
      </c>
      <c r="C485" s="6" t="s">
        <v>250</v>
      </c>
      <c r="D485" s="6" t="s">
        <v>251</v>
      </c>
      <c r="E485" s="6">
        <v>7</v>
      </c>
      <c r="F485" s="6" t="str">
        <f t="shared" si="28"/>
        <v>Jaime Dos Santos</v>
      </c>
      <c r="G485" s="6">
        <v>10655</v>
      </c>
      <c r="H485" s="9">
        <v>41088</v>
      </c>
      <c r="I485" s="9">
        <v>41114</v>
      </c>
      <c r="J485" s="9">
        <v>41106</v>
      </c>
      <c r="K485" s="7">
        <v>8</v>
      </c>
      <c r="L485" s="9" t="str">
        <f t="shared" si="29"/>
        <v>Poissons et fruits de mer</v>
      </c>
      <c r="M485" s="6">
        <v>41</v>
      </c>
      <c r="N485" s="6" t="str">
        <f t="shared" si="30"/>
        <v>Jack's New England Clam Chowder</v>
      </c>
      <c r="O485" s="13">
        <v>76</v>
      </c>
      <c r="P485" s="6">
        <v>30</v>
      </c>
      <c r="Q485" s="13">
        <f t="shared" si="31"/>
        <v>2280</v>
      </c>
      <c r="R485" s="14">
        <v>-0.03</v>
      </c>
      <c r="S485" s="13">
        <v>1490.925</v>
      </c>
      <c r="T485" s="13">
        <v>13.418324999999999</v>
      </c>
      <c r="U485" s="13"/>
      <c r="V485" s="9"/>
      <c r="W485" s="9"/>
    </row>
    <row r="486" spans="1:23" x14ac:dyDescent="0.25">
      <c r="A486" s="6" t="s">
        <v>213</v>
      </c>
      <c r="B486" s="6" t="s">
        <v>214</v>
      </c>
      <c r="C486" s="6" t="s">
        <v>215</v>
      </c>
      <c r="D486" s="6" t="s">
        <v>81</v>
      </c>
      <c r="E486" s="6">
        <v>6</v>
      </c>
      <c r="F486" s="6" t="str">
        <f t="shared" si="28"/>
        <v>Ernst Junge</v>
      </c>
      <c r="G486" s="6">
        <v>10656</v>
      </c>
      <c r="H486" s="9">
        <v>41089</v>
      </c>
      <c r="I486" s="9">
        <v>41116</v>
      </c>
      <c r="J486" s="9">
        <v>41105</v>
      </c>
      <c r="K486" s="7">
        <v>7</v>
      </c>
      <c r="L486" s="9" t="str">
        <f t="shared" si="29"/>
        <v>Produits secs</v>
      </c>
      <c r="M486" s="6">
        <v>14</v>
      </c>
      <c r="N486" s="6" t="str">
        <f t="shared" si="30"/>
        <v>Tofu</v>
      </c>
      <c r="O486" s="13">
        <v>76</v>
      </c>
      <c r="P486" s="6">
        <v>90</v>
      </c>
      <c r="Q486" s="13">
        <f t="shared" si="31"/>
        <v>6840</v>
      </c>
      <c r="R486" s="14">
        <v>0.11</v>
      </c>
      <c r="S486" s="13">
        <v>9311.625</v>
      </c>
      <c r="T486" s="13">
        <v>316.59525000000002</v>
      </c>
      <c r="U486" s="13"/>
      <c r="V486" s="9"/>
      <c r="W486" s="9"/>
    </row>
    <row r="487" spans="1:23" x14ac:dyDescent="0.25">
      <c r="A487" s="6" t="s">
        <v>213</v>
      </c>
      <c r="B487" s="6" t="s">
        <v>214</v>
      </c>
      <c r="C487" s="6" t="s">
        <v>215</v>
      </c>
      <c r="D487" s="6" t="s">
        <v>81</v>
      </c>
      <c r="E487" s="6">
        <v>6</v>
      </c>
      <c r="F487" s="6" t="str">
        <f t="shared" si="28"/>
        <v>Ernst Junge</v>
      </c>
      <c r="G487" s="6">
        <v>10656</v>
      </c>
      <c r="H487" s="9">
        <v>41089</v>
      </c>
      <c r="I487" s="9">
        <v>41116</v>
      </c>
      <c r="J487" s="9">
        <v>41105</v>
      </c>
      <c r="K487" s="7">
        <v>2</v>
      </c>
      <c r="L487" s="9" t="str">
        <f t="shared" si="29"/>
        <v>Condiments</v>
      </c>
      <c r="M487" s="6">
        <v>44</v>
      </c>
      <c r="N487" s="6" t="str">
        <f t="shared" si="30"/>
        <v>Gula Malacca</v>
      </c>
      <c r="O487" s="13">
        <v>76</v>
      </c>
      <c r="P487" s="6">
        <v>43</v>
      </c>
      <c r="Q487" s="13">
        <f t="shared" si="31"/>
        <v>3268</v>
      </c>
      <c r="R487" s="14">
        <v>0.12</v>
      </c>
      <c r="S487" s="13">
        <v>3679.94</v>
      </c>
      <c r="T487" s="13">
        <v>36.799399999999999</v>
      </c>
      <c r="U487" s="13"/>
      <c r="V487" s="9"/>
      <c r="W487" s="9"/>
    </row>
    <row r="488" spans="1:23" x14ac:dyDescent="0.25">
      <c r="A488" s="6" t="s">
        <v>213</v>
      </c>
      <c r="B488" s="6" t="s">
        <v>214</v>
      </c>
      <c r="C488" s="6" t="s">
        <v>215</v>
      </c>
      <c r="D488" s="6" t="s">
        <v>81</v>
      </c>
      <c r="E488" s="6">
        <v>6</v>
      </c>
      <c r="F488" s="6" t="str">
        <f t="shared" si="28"/>
        <v>Ernst Junge</v>
      </c>
      <c r="G488" s="6">
        <v>10656</v>
      </c>
      <c r="H488" s="9">
        <v>41089</v>
      </c>
      <c r="I488" s="9">
        <v>41116</v>
      </c>
      <c r="J488" s="9">
        <v>41105</v>
      </c>
      <c r="K488" s="7">
        <v>3</v>
      </c>
      <c r="L488" s="9" t="str">
        <f t="shared" si="29"/>
        <v>Desserts</v>
      </c>
      <c r="M488" s="6">
        <v>47</v>
      </c>
      <c r="N488" s="6" t="str">
        <f t="shared" si="30"/>
        <v>Zaanse koeken</v>
      </c>
      <c r="O488" s="13">
        <v>76</v>
      </c>
      <c r="P488" s="6">
        <v>35</v>
      </c>
      <c r="Q488" s="13">
        <f t="shared" si="31"/>
        <v>2660</v>
      </c>
      <c r="R488" s="14">
        <v>0</v>
      </c>
      <c r="S488" s="13">
        <v>1662.5</v>
      </c>
      <c r="T488" s="13">
        <v>0</v>
      </c>
      <c r="U488" s="13"/>
      <c r="V488" s="9"/>
      <c r="W488" s="9"/>
    </row>
    <row r="489" spans="1:23" x14ac:dyDescent="0.25">
      <c r="A489" s="6" t="s">
        <v>179</v>
      </c>
      <c r="B489" s="6" t="s">
        <v>180</v>
      </c>
      <c r="C489" s="6" t="s">
        <v>181</v>
      </c>
      <c r="D489" s="6" t="s">
        <v>81</v>
      </c>
      <c r="E489" s="6">
        <v>1</v>
      </c>
      <c r="F489" s="6" t="str">
        <f t="shared" si="28"/>
        <v>Francis Rivière</v>
      </c>
      <c r="G489" s="6">
        <v>10657</v>
      </c>
      <c r="H489" s="9">
        <v>41089</v>
      </c>
      <c r="I489" s="9">
        <v>41116</v>
      </c>
      <c r="J489" s="9">
        <v>41110</v>
      </c>
      <c r="K489" s="7">
        <v>2</v>
      </c>
      <c r="L489" s="9" t="str">
        <f t="shared" si="29"/>
        <v>Condiments</v>
      </c>
      <c r="M489" s="6">
        <v>15</v>
      </c>
      <c r="N489" s="6" t="str">
        <f t="shared" si="30"/>
        <v>Genen Shouyu</v>
      </c>
      <c r="O489" s="13">
        <v>76</v>
      </c>
      <c r="P489" s="6">
        <v>86</v>
      </c>
      <c r="Q489" s="13">
        <f t="shared" si="31"/>
        <v>6536</v>
      </c>
      <c r="R489" s="14">
        <v>0</v>
      </c>
      <c r="S489" s="13">
        <v>6665</v>
      </c>
      <c r="T489" s="13">
        <v>166.625</v>
      </c>
      <c r="U489" s="13"/>
      <c r="V489" s="9"/>
      <c r="W489" s="9"/>
    </row>
    <row r="490" spans="1:23" x14ac:dyDescent="0.25">
      <c r="A490" s="6" t="s">
        <v>179</v>
      </c>
      <c r="B490" s="6" t="s">
        <v>180</v>
      </c>
      <c r="C490" s="6" t="s">
        <v>181</v>
      </c>
      <c r="D490" s="6" t="s">
        <v>81</v>
      </c>
      <c r="E490" s="6">
        <v>1</v>
      </c>
      <c r="F490" s="6" t="str">
        <f t="shared" si="28"/>
        <v>Francis Rivière</v>
      </c>
      <c r="G490" s="6">
        <v>10657</v>
      </c>
      <c r="H490" s="9">
        <v>41089</v>
      </c>
      <c r="I490" s="9">
        <v>41116</v>
      </c>
      <c r="J490" s="9">
        <v>41110</v>
      </c>
      <c r="K490" s="7">
        <v>8</v>
      </c>
      <c r="L490" s="9" t="str">
        <f t="shared" si="29"/>
        <v>Poissons et fruits de mer</v>
      </c>
      <c r="M490" s="6">
        <v>41</v>
      </c>
      <c r="N490" s="6" t="str">
        <f t="shared" si="30"/>
        <v>Jack's New England Clam Chowder</v>
      </c>
      <c r="O490" s="13">
        <v>76</v>
      </c>
      <c r="P490" s="6">
        <v>57</v>
      </c>
      <c r="Q490" s="13">
        <f t="shared" si="31"/>
        <v>4332</v>
      </c>
      <c r="R490" s="14">
        <v>0.11</v>
      </c>
      <c r="S490" s="13">
        <v>2447.7224999999999</v>
      </c>
      <c r="T490" s="13">
        <v>44.059004999999999</v>
      </c>
      <c r="U490" s="13"/>
      <c r="V490" s="9"/>
      <c r="W490" s="9"/>
    </row>
    <row r="491" spans="1:23" x14ac:dyDescent="0.25">
      <c r="A491" s="6" t="s">
        <v>179</v>
      </c>
      <c r="B491" s="6" t="s">
        <v>180</v>
      </c>
      <c r="C491" s="6" t="s">
        <v>181</v>
      </c>
      <c r="D491" s="6" t="s">
        <v>81</v>
      </c>
      <c r="E491" s="6">
        <v>1</v>
      </c>
      <c r="F491" s="6" t="str">
        <f t="shared" si="28"/>
        <v>Francis Rivière</v>
      </c>
      <c r="G491" s="6">
        <v>10657</v>
      </c>
      <c r="H491" s="9">
        <v>41089</v>
      </c>
      <c r="I491" s="9">
        <v>41116</v>
      </c>
      <c r="J491" s="9">
        <v>41110</v>
      </c>
      <c r="K491" s="7">
        <v>8</v>
      </c>
      <c r="L491" s="9" t="str">
        <f t="shared" si="29"/>
        <v>Poissons et fruits de mer</v>
      </c>
      <c r="M491" s="6">
        <v>46</v>
      </c>
      <c r="N491" s="6" t="str">
        <f t="shared" si="30"/>
        <v>Spegesild</v>
      </c>
      <c r="O491" s="13">
        <v>76</v>
      </c>
      <c r="P491" s="6">
        <v>24</v>
      </c>
      <c r="Q491" s="13">
        <f t="shared" si="31"/>
        <v>1824</v>
      </c>
      <c r="R491" s="14">
        <v>0.04</v>
      </c>
      <c r="S491" s="13">
        <v>1382.3999999999999</v>
      </c>
      <c r="T491" s="13">
        <v>16.588799999999999</v>
      </c>
      <c r="U491" s="13"/>
      <c r="V491" s="9"/>
      <c r="W491" s="9"/>
    </row>
    <row r="492" spans="1:23" x14ac:dyDescent="0.25">
      <c r="A492" s="6" t="s">
        <v>179</v>
      </c>
      <c r="B492" s="6" t="s">
        <v>180</v>
      </c>
      <c r="C492" s="6" t="s">
        <v>181</v>
      </c>
      <c r="D492" s="6" t="s">
        <v>81</v>
      </c>
      <c r="E492" s="6">
        <v>1</v>
      </c>
      <c r="F492" s="6" t="str">
        <f t="shared" si="28"/>
        <v>Francis Rivière</v>
      </c>
      <c r="G492" s="6">
        <v>10657</v>
      </c>
      <c r="H492" s="9">
        <v>41089</v>
      </c>
      <c r="I492" s="9">
        <v>41116</v>
      </c>
      <c r="J492" s="9">
        <v>41110</v>
      </c>
      <c r="K492" s="7">
        <v>3</v>
      </c>
      <c r="L492" s="9" t="str">
        <f t="shared" si="29"/>
        <v>Desserts</v>
      </c>
      <c r="M492" s="6">
        <v>47</v>
      </c>
      <c r="N492" s="6" t="str">
        <f t="shared" si="30"/>
        <v>Zaanse koeken</v>
      </c>
      <c r="O492" s="13">
        <v>76</v>
      </c>
      <c r="P492" s="6">
        <v>92</v>
      </c>
      <c r="Q492" s="13">
        <f t="shared" si="31"/>
        <v>6992</v>
      </c>
      <c r="R492" s="14">
        <v>0.08</v>
      </c>
      <c r="S492" s="13">
        <v>4020.4</v>
      </c>
      <c r="T492" s="13">
        <v>36.183599999999998</v>
      </c>
      <c r="U492" s="13"/>
      <c r="V492" s="9"/>
      <c r="W492" s="9"/>
    </row>
    <row r="493" spans="1:23" x14ac:dyDescent="0.25">
      <c r="A493" s="6" t="s">
        <v>179</v>
      </c>
      <c r="B493" s="6" t="s">
        <v>180</v>
      </c>
      <c r="C493" s="6" t="s">
        <v>181</v>
      </c>
      <c r="D493" s="6" t="s">
        <v>81</v>
      </c>
      <c r="E493" s="6">
        <v>1</v>
      </c>
      <c r="F493" s="6" t="str">
        <f t="shared" si="28"/>
        <v>Francis Rivière</v>
      </c>
      <c r="G493" s="6">
        <v>10657</v>
      </c>
      <c r="H493" s="9">
        <v>41089</v>
      </c>
      <c r="I493" s="9">
        <v>41116</v>
      </c>
      <c r="J493" s="9">
        <v>41110</v>
      </c>
      <c r="K493" s="7">
        <v>5</v>
      </c>
      <c r="L493" s="9" t="str">
        <f t="shared" si="29"/>
        <v>Pâtes et céréales</v>
      </c>
      <c r="M493" s="6">
        <v>56</v>
      </c>
      <c r="N493" s="6" t="str">
        <f t="shared" si="30"/>
        <v>Gnocchi di nonna Alice</v>
      </c>
      <c r="O493" s="13">
        <v>76</v>
      </c>
      <c r="P493" s="6">
        <v>27</v>
      </c>
      <c r="Q493" s="13">
        <f t="shared" si="31"/>
        <v>2052</v>
      </c>
      <c r="R493" s="14">
        <v>0.18</v>
      </c>
      <c r="S493" s="13">
        <v>4206.6000000000004</v>
      </c>
      <c r="T493" s="13">
        <v>58.892400000000009</v>
      </c>
      <c r="U493" s="13"/>
      <c r="V493" s="9"/>
      <c r="W493" s="9"/>
    </row>
    <row r="494" spans="1:23" x14ac:dyDescent="0.25">
      <c r="A494" s="6" t="s">
        <v>179</v>
      </c>
      <c r="B494" s="6" t="s">
        <v>180</v>
      </c>
      <c r="C494" s="6" t="s">
        <v>181</v>
      </c>
      <c r="D494" s="6" t="s">
        <v>81</v>
      </c>
      <c r="E494" s="6">
        <v>1</v>
      </c>
      <c r="F494" s="6" t="str">
        <f t="shared" si="28"/>
        <v>Francis Rivière</v>
      </c>
      <c r="G494" s="6">
        <v>10657</v>
      </c>
      <c r="H494" s="9">
        <v>41089</v>
      </c>
      <c r="I494" s="9">
        <v>41116</v>
      </c>
      <c r="J494" s="9">
        <v>41110</v>
      </c>
      <c r="K494" s="7">
        <v>4</v>
      </c>
      <c r="L494" s="9" t="str">
        <f t="shared" si="29"/>
        <v>Produits laitiers</v>
      </c>
      <c r="M494" s="6">
        <v>60</v>
      </c>
      <c r="N494" s="6" t="str">
        <f t="shared" si="30"/>
        <v>Camembert Pierrot</v>
      </c>
      <c r="O494" s="13">
        <v>76</v>
      </c>
      <c r="P494" s="6">
        <v>59</v>
      </c>
      <c r="Q494" s="13">
        <f t="shared" si="31"/>
        <v>4484</v>
      </c>
      <c r="R494" s="14">
        <v>0.02</v>
      </c>
      <c r="S494" s="13">
        <v>9829.4</v>
      </c>
      <c r="T494" s="13">
        <v>265.3938</v>
      </c>
      <c r="U494" s="13"/>
      <c r="V494" s="9"/>
      <c r="W494" s="9"/>
    </row>
    <row r="495" spans="1:23" x14ac:dyDescent="0.25">
      <c r="A495" s="6" t="s">
        <v>189</v>
      </c>
      <c r="B495" s="6" t="s">
        <v>190</v>
      </c>
      <c r="C495" s="6" t="s">
        <v>191</v>
      </c>
      <c r="D495" s="6" t="s">
        <v>136</v>
      </c>
      <c r="E495" s="6">
        <v>5</v>
      </c>
      <c r="F495" s="6" t="str">
        <f t="shared" si="28"/>
        <v>Mohamed Ben Arfa</v>
      </c>
      <c r="G495" s="6">
        <v>10658</v>
      </c>
      <c r="H495" s="9">
        <v>41090</v>
      </c>
      <c r="I495" s="9">
        <v>41117</v>
      </c>
      <c r="J495" s="9">
        <v>41103</v>
      </c>
      <c r="K495" s="7">
        <v>3</v>
      </c>
      <c r="L495" s="9" t="str">
        <f t="shared" si="29"/>
        <v>Desserts</v>
      </c>
      <c r="M495" s="6">
        <v>21</v>
      </c>
      <c r="N495" s="6" t="str">
        <f t="shared" si="30"/>
        <v>Sir Rodney's Scones</v>
      </c>
      <c r="O495" s="13">
        <v>76</v>
      </c>
      <c r="P495" s="6">
        <v>32</v>
      </c>
      <c r="Q495" s="13">
        <f t="shared" si="31"/>
        <v>2432</v>
      </c>
      <c r="R495" s="14">
        <v>0.03</v>
      </c>
      <c r="S495" s="13">
        <v>1552</v>
      </c>
      <c r="T495" s="13">
        <v>7.76</v>
      </c>
      <c r="U495" s="13"/>
      <c r="V495" s="9"/>
      <c r="W495" s="9"/>
    </row>
    <row r="496" spans="1:23" x14ac:dyDescent="0.25">
      <c r="A496" s="6" t="s">
        <v>189</v>
      </c>
      <c r="B496" s="6" t="s">
        <v>190</v>
      </c>
      <c r="C496" s="6" t="s">
        <v>191</v>
      </c>
      <c r="D496" s="6" t="s">
        <v>136</v>
      </c>
      <c r="E496" s="6">
        <v>5</v>
      </c>
      <c r="F496" s="6" t="str">
        <f t="shared" si="28"/>
        <v>Mohamed Ben Arfa</v>
      </c>
      <c r="G496" s="6">
        <v>10658</v>
      </c>
      <c r="H496" s="9">
        <v>41090</v>
      </c>
      <c r="I496" s="9">
        <v>41117</v>
      </c>
      <c r="J496" s="9">
        <v>41103</v>
      </c>
      <c r="K496" s="7">
        <v>8</v>
      </c>
      <c r="L496" s="9" t="str">
        <f t="shared" si="29"/>
        <v>Poissons et fruits de mer</v>
      </c>
      <c r="M496" s="6">
        <v>40</v>
      </c>
      <c r="N496" s="6" t="str">
        <f t="shared" si="30"/>
        <v>Boston Crab Meat</v>
      </c>
      <c r="O496" s="13">
        <v>76</v>
      </c>
      <c r="P496" s="6">
        <v>91</v>
      </c>
      <c r="Q496" s="13">
        <f t="shared" si="31"/>
        <v>6916</v>
      </c>
      <c r="R496" s="14">
        <v>0.04</v>
      </c>
      <c r="S496" s="13">
        <v>8037.12</v>
      </c>
      <c r="T496" s="13">
        <v>112.51967999999999</v>
      </c>
      <c r="U496" s="13"/>
      <c r="V496" s="9"/>
      <c r="W496" s="9"/>
    </row>
    <row r="497" spans="1:23" x14ac:dyDescent="0.25">
      <c r="A497" s="6" t="s">
        <v>189</v>
      </c>
      <c r="B497" s="6" t="s">
        <v>190</v>
      </c>
      <c r="C497" s="6" t="s">
        <v>191</v>
      </c>
      <c r="D497" s="6" t="s">
        <v>136</v>
      </c>
      <c r="E497" s="6">
        <v>5</v>
      </c>
      <c r="F497" s="6" t="str">
        <f t="shared" si="28"/>
        <v>Mohamed Ben Arfa</v>
      </c>
      <c r="G497" s="6">
        <v>10658</v>
      </c>
      <c r="H497" s="9">
        <v>41090</v>
      </c>
      <c r="I497" s="9">
        <v>41117</v>
      </c>
      <c r="J497" s="9">
        <v>41103</v>
      </c>
      <c r="K497" s="7">
        <v>4</v>
      </c>
      <c r="L497" s="9" t="str">
        <f t="shared" si="29"/>
        <v>Produits laitiers</v>
      </c>
      <c r="M497" s="6">
        <v>60</v>
      </c>
      <c r="N497" s="6" t="str">
        <f t="shared" si="30"/>
        <v>Camembert Pierrot</v>
      </c>
      <c r="O497" s="13">
        <v>76</v>
      </c>
      <c r="P497" s="6">
        <v>84</v>
      </c>
      <c r="Q497" s="13">
        <f t="shared" si="31"/>
        <v>6384</v>
      </c>
      <c r="R497" s="14">
        <v>0.1</v>
      </c>
      <c r="S497" s="13">
        <v>12852</v>
      </c>
      <c r="T497" s="13">
        <v>102.816</v>
      </c>
      <c r="U497" s="13"/>
      <c r="V497" s="9"/>
      <c r="W497" s="9"/>
    </row>
    <row r="498" spans="1:23" x14ac:dyDescent="0.25">
      <c r="A498" s="6" t="s">
        <v>189</v>
      </c>
      <c r="B498" s="6" t="s">
        <v>190</v>
      </c>
      <c r="C498" s="6" t="s">
        <v>191</v>
      </c>
      <c r="D498" s="6" t="s">
        <v>136</v>
      </c>
      <c r="E498" s="6">
        <v>5</v>
      </c>
      <c r="F498" s="6" t="str">
        <f t="shared" si="28"/>
        <v>Mohamed Ben Arfa</v>
      </c>
      <c r="G498" s="6">
        <v>10658</v>
      </c>
      <c r="H498" s="9">
        <v>41090</v>
      </c>
      <c r="I498" s="9">
        <v>41117</v>
      </c>
      <c r="J498" s="9">
        <v>41103</v>
      </c>
      <c r="K498" s="7">
        <v>2</v>
      </c>
      <c r="L498" s="9" t="str">
        <f t="shared" si="29"/>
        <v>Condiments</v>
      </c>
      <c r="M498" s="6">
        <v>77</v>
      </c>
      <c r="N498" s="6" t="str">
        <f t="shared" si="30"/>
        <v>Original Frankfurter grüne Soße</v>
      </c>
      <c r="O498" s="13">
        <v>76</v>
      </c>
      <c r="P498" s="6">
        <v>84</v>
      </c>
      <c r="Q498" s="13">
        <f t="shared" si="31"/>
        <v>6384</v>
      </c>
      <c r="R498" s="14">
        <v>0.09</v>
      </c>
      <c r="S498" s="13">
        <v>4968.6000000000004</v>
      </c>
      <c r="T498" s="13">
        <v>34.780200000000008</v>
      </c>
      <c r="U498" s="13"/>
      <c r="V498" s="9"/>
      <c r="W498" s="9"/>
    </row>
    <row r="499" spans="1:23" x14ac:dyDescent="0.25">
      <c r="A499" s="6" t="s">
        <v>130</v>
      </c>
      <c r="B499" s="6" t="s">
        <v>131</v>
      </c>
      <c r="C499" s="6" t="s">
        <v>132</v>
      </c>
      <c r="D499" s="6" t="s">
        <v>123</v>
      </c>
      <c r="E499" s="6">
        <v>8</v>
      </c>
      <c r="F499" s="6" t="str">
        <f t="shared" si="28"/>
        <v>Hicham Esmal</v>
      </c>
      <c r="G499" s="6">
        <v>10659</v>
      </c>
      <c r="H499" s="9">
        <v>41090</v>
      </c>
      <c r="I499" s="9">
        <v>41117</v>
      </c>
      <c r="J499" s="9">
        <v>41105</v>
      </c>
      <c r="K499" s="7">
        <v>4</v>
      </c>
      <c r="L499" s="9" t="str">
        <f t="shared" si="29"/>
        <v>Produits laitiers</v>
      </c>
      <c r="M499" s="6">
        <v>31</v>
      </c>
      <c r="N499" s="6" t="str">
        <f t="shared" si="30"/>
        <v>Gorgonzola Telino</v>
      </c>
      <c r="O499" s="13">
        <v>76</v>
      </c>
      <c r="P499" s="6">
        <v>79</v>
      </c>
      <c r="Q499" s="13">
        <f t="shared" si="31"/>
        <v>6004</v>
      </c>
      <c r="R499" s="14">
        <v>0.08</v>
      </c>
      <c r="S499" s="13">
        <v>4542.5</v>
      </c>
      <c r="T499" s="13">
        <v>118.105</v>
      </c>
      <c r="U499" s="13"/>
      <c r="V499" s="9"/>
      <c r="W499" s="9"/>
    </row>
    <row r="500" spans="1:23" x14ac:dyDescent="0.25">
      <c r="A500" s="6" t="s">
        <v>130</v>
      </c>
      <c r="B500" s="6" t="s">
        <v>131</v>
      </c>
      <c r="C500" s="6" t="s">
        <v>132</v>
      </c>
      <c r="D500" s="6" t="s">
        <v>123</v>
      </c>
      <c r="E500" s="6">
        <v>8</v>
      </c>
      <c r="F500" s="6" t="str">
        <f t="shared" si="28"/>
        <v>Hicham Esmal</v>
      </c>
      <c r="G500" s="6">
        <v>10659</v>
      </c>
      <c r="H500" s="9">
        <v>41090</v>
      </c>
      <c r="I500" s="9">
        <v>41117</v>
      </c>
      <c r="J500" s="9">
        <v>41105</v>
      </c>
      <c r="K500" s="7">
        <v>8</v>
      </c>
      <c r="L500" s="9" t="str">
        <f t="shared" si="29"/>
        <v>Poissons et fruits de mer</v>
      </c>
      <c r="M500" s="6">
        <v>40</v>
      </c>
      <c r="N500" s="6" t="str">
        <f t="shared" si="30"/>
        <v>Boston Crab Meat</v>
      </c>
      <c r="O500" s="13">
        <v>76</v>
      </c>
      <c r="P500" s="6">
        <v>85</v>
      </c>
      <c r="Q500" s="13">
        <f t="shared" si="31"/>
        <v>6460</v>
      </c>
      <c r="R500" s="14">
        <v>-0.02</v>
      </c>
      <c r="S500" s="13">
        <v>7976.4000000000005</v>
      </c>
      <c r="T500" s="13">
        <v>247.26840000000001</v>
      </c>
      <c r="U500" s="13"/>
      <c r="V500" s="9"/>
      <c r="W500" s="9"/>
    </row>
    <row r="501" spans="1:23" x14ac:dyDescent="0.25">
      <c r="A501" s="6" t="s">
        <v>130</v>
      </c>
      <c r="B501" s="6" t="s">
        <v>131</v>
      </c>
      <c r="C501" s="6" t="s">
        <v>132</v>
      </c>
      <c r="D501" s="6" t="s">
        <v>123</v>
      </c>
      <c r="E501" s="6">
        <v>8</v>
      </c>
      <c r="F501" s="6" t="str">
        <f t="shared" si="28"/>
        <v>Hicham Esmal</v>
      </c>
      <c r="G501" s="6">
        <v>10659</v>
      </c>
      <c r="H501" s="9">
        <v>41090</v>
      </c>
      <c r="I501" s="9">
        <v>41117</v>
      </c>
      <c r="J501" s="9">
        <v>41105</v>
      </c>
      <c r="K501" s="7">
        <v>1</v>
      </c>
      <c r="L501" s="9" t="str">
        <f t="shared" si="29"/>
        <v>Boissons</v>
      </c>
      <c r="M501" s="6">
        <v>70</v>
      </c>
      <c r="N501" s="6" t="str">
        <f t="shared" si="30"/>
        <v>Outback Lager</v>
      </c>
      <c r="O501" s="13">
        <v>76</v>
      </c>
      <c r="P501" s="6">
        <v>9</v>
      </c>
      <c r="Q501" s="13">
        <f t="shared" si="31"/>
        <v>684</v>
      </c>
      <c r="R501" s="14">
        <v>0.08</v>
      </c>
      <c r="S501" s="13">
        <v>621</v>
      </c>
      <c r="T501" s="13">
        <v>1.242</v>
      </c>
      <c r="U501" s="13"/>
      <c r="V501" s="9"/>
      <c r="W501" s="9"/>
    </row>
    <row r="502" spans="1:23" x14ac:dyDescent="0.25">
      <c r="A502" s="6" t="s">
        <v>275</v>
      </c>
      <c r="B502" s="6" t="s">
        <v>276</v>
      </c>
      <c r="C502" s="6" t="s">
        <v>277</v>
      </c>
      <c r="D502" s="6" t="s">
        <v>81</v>
      </c>
      <c r="E502" s="6">
        <v>4</v>
      </c>
      <c r="F502" s="6" t="str">
        <f t="shared" si="28"/>
        <v>Laura Callahan</v>
      </c>
      <c r="G502" s="6">
        <v>10660</v>
      </c>
      <c r="H502" s="9">
        <v>41093</v>
      </c>
      <c r="I502" s="9">
        <v>41120</v>
      </c>
      <c r="J502" s="9">
        <v>41139</v>
      </c>
      <c r="K502" s="7">
        <v>3</v>
      </c>
      <c r="L502" s="9" t="str">
        <f t="shared" si="29"/>
        <v>Desserts</v>
      </c>
      <c r="M502" s="6">
        <v>20</v>
      </c>
      <c r="N502" s="6" t="str">
        <f t="shared" si="30"/>
        <v>Sir Rodney's Marmalade</v>
      </c>
      <c r="O502" s="13">
        <v>76</v>
      </c>
      <c r="P502" s="6">
        <v>39</v>
      </c>
      <c r="Q502" s="13">
        <f t="shared" si="31"/>
        <v>2964</v>
      </c>
      <c r="R502" s="14">
        <v>7.0000000000000007E-2</v>
      </c>
      <c r="S502" s="13">
        <v>14689.349999999999</v>
      </c>
      <c r="T502" s="13">
        <v>425.99114999999995</v>
      </c>
      <c r="U502" s="13"/>
      <c r="V502" s="9"/>
      <c r="W502" s="9"/>
    </row>
    <row r="503" spans="1:23" x14ac:dyDescent="0.25">
      <c r="A503" s="6" t="s">
        <v>166</v>
      </c>
      <c r="B503" s="6" t="s">
        <v>167</v>
      </c>
      <c r="C503" s="6" t="s">
        <v>168</v>
      </c>
      <c r="D503" s="6" t="s">
        <v>169</v>
      </c>
      <c r="E503" s="6">
        <v>8</v>
      </c>
      <c r="F503" s="6" t="str">
        <f t="shared" si="28"/>
        <v>Hicham Esmal</v>
      </c>
      <c r="G503" s="6">
        <v>10661</v>
      </c>
      <c r="H503" s="9">
        <v>41094</v>
      </c>
      <c r="I503" s="9">
        <v>41121</v>
      </c>
      <c r="J503" s="9">
        <v>41110</v>
      </c>
      <c r="K503" s="7">
        <v>1</v>
      </c>
      <c r="L503" s="9" t="str">
        <f t="shared" si="29"/>
        <v>Boissons</v>
      </c>
      <c r="M503" s="6">
        <v>39</v>
      </c>
      <c r="N503" s="6" t="str">
        <f t="shared" si="30"/>
        <v>Chartreuse verte</v>
      </c>
      <c r="O503" s="13">
        <v>76</v>
      </c>
      <c r="P503" s="6">
        <v>21</v>
      </c>
      <c r="Q503" s="13">
        <f t="shared" si="31"/>
        <v>1596</v>
      </c>
      <c r="R503" s="14">
        <v>0.11</v>
      </c>
      <c r="S503" s="13">
        <v>1682.1000000000001</v>
      </c>
      <c r="T503" s="13">
        <v>8.4105000000000008</v>
      </c>
      <c r="U503" s="13"/>
      <c r="V503" s="9"/>
      <c r="W503" s="9"/>
    </row>
    <row r="504" spans="1:23" x14ac:dyDescent="0.25">
      <c r="A504" s="6" t="s">
        <v>166</v>
      </c>
      <c r="B504" s="6" t="s">
        <v>167</v>
      </c>
      <c r="C504" s="6" t="s">
        <v>168</v>
      </c>
      <c r="D504" s="6" t="s">
        <v>169</v>
      </c>
      <c r="E504" s="6">
        <v>8</v>
      </c>
      <c r="F504" s="6" t="str">
        <f t="shared" si="28"/>
        <v>Hicham Esmal</v>
      </c>
      <c r="G504" s="6">
        <v>10661</v>
      </c>
      <c r="H504" s="9">
        <v>41094</v>
      </c>
      <c r="I504" s="9">
        <v>41121</v>
      </c>
      <c r="J504" s="9">
        <v>41110</v>
      </c>
      <c r="K504" s="7">
        <v>8</v>
      </c>
      <c r="L504" s="9" t="str">
        <f t="shared" si="29"/>
        <v>Poissons et fruits de mer</v>
      </c>
      <c r="M504" s="6">
        <v>58</v>
      </c>
      <c r="N504" s="6" t="str">
        <f t="shared" si="30"/>
        <v>Escargots de Bourgogne</v>
      </c>
      <c r="O504" s="13">
        <v>76</v>
      </c>
      <c r="P504" s="6">
        <v>93</v>
      </c>
      <c r="Q504" s="13">
        <f t="shared" si="31"/>
        <v>7068</v>
      </c>
      <c r="R504" s="14">
        <v>0.09</v>
      </c>
      <c r="S504" s="13">
        <v>5606.7375000000002</v>
      </c>
      <c r="T504" s="13">
        <v>50.460637500000004</v>
      </c>
      <c r="U504" s="13"/>
      <c r="V504" s="9"/>
      <c r="W504" s="9"/>
    </row>
    <row r="505" spans="1:23" x14ac:dyDescent="0.25">
      <c r="A505" s="6" t="s">
        <v>230</v>
      </c>
      <c r="B505" s="6" t="s">
        <v>231</v>
      </c>
      <c r="C505" s="6" t="s">
        <v>232</v>
      </c>
      <c r="D505" s="6" t="s">
        <v>81</v>
      </c>
      <c r="E505" s="6">
        <v>3</v>
      </c>
      <c r="F505" s="6" t="str">
        <f t="shared" si="28"/>
        <v>Janet Leverling</v>
      </c>
      <c r="G505" s="6">
        <v>10662</v>
      </c>
      <c r="H505" s="9">
        <v>41094</v>
      </c>
      <c r="I505" s="9">
        <v>41121</v>
      </c>
      <c r="J505" s="9">
        <v>41113</v>
      </c>
      <c r="K505" s="7">
        <v>3</v>
      </c>
      <c r="L505" s="9" t="str">
        <f t="shared" si="29"/>
        <v>Desserts</v>
      </c>
      <c r="M505" s="6">
        <v>68</v>
      </c>
      <c r="N505" s="6" t="str">
        <f t="shared" si="30"/>
        <v>Scottish Longbreads</v>
      </c>
      <c r="O505" s="13">
        <v>76</v>
      </c>
      <c r="P505" s="6">
        <v>28</v>
      </c>
      <c r="Q505" s="13">
        <f t="shared" si="31"/>
        <v>2128</v>
      </c>
      <c r="R505" s="14">
        <v>0.12</v>
      </c>
      <c r="S505" s="13">
        <v>1540</v>
      </c>
      <c r="T505" s="13">
        <v>13.86</v>
      </c>
      <c r="U505" s="13"/>
      <c r="V505" s="9"/>
      <c r="W505" s="9"/>
    </row>
    <row r="506" spans="1:23" x14ac:dyDescent="0.25">
      <c r="A506" s="6" t="s">
        <v>82</v>
      </c>
      <c r="B506" s="6" t="s">
        <v>83</v>
      </c>
      <c r="C506" s="6" t="s">
        <v>84</v>
      </c>
      <c r="D506" s="6" t="s">
        <v>85</v>
      </c>
      <c r="E506" s="6">
        <v>1</v>
      </c>
      <c r="F506" s="6" t="str">
        <f t="shared" si="28"/>
        <v>Francis Rivière</v>
      </c>
      <c r="G506" s="6">
        <v>10663</v>
      </c>
      <c r="H506" s="9">
        <v>41095</v>
      </c>
      <c r="I506" s="9">
        <v>41109</v>
      </c>
      <c r="J506" s="9">
        <v>41127</v>
      </c>
      <c r="K506" s="7">
        <v>8</v>
      </c>
      <c r="L506" s="9" t="str">
        <f t="shared" si="29"/>
        <v>Poissons et fruits de mer</v>
      </c>
      <c r="M506" s="6">
        <v>40</v>
      </c>
      <c r="N506" s="6" t="str">
        <f t="shared" si="30"/>
        <v>Boston Crab Meat</v>
      </c>
      <c r="O506" s="13">
        <v>76</v>
      </c>
      <c r="P506" s="6">
        <v>10</v>
      </c>
      <c r="Q506" s="13">
        <f t="shared" si="31"/>
        <v>760</v>
      </c>
      <c r="R506" s="14">
        <v>0.09</v>
      </c>
      <c r="S506" s="13">
        <v>837.2</v>
      </c>
      <c r="T506" s="13">
        <v>24.278800000000004</v>
      </c>
      <c r="U506" s="13"/>
      <c r="V506" s="9"/>
      <c r="W506" s="9"/>
    </row>
    <row r="507" spans="1:23" x14ac:dyDescent="0.25">
      <c r="A507" s="6" t="s">
        <v>82</v>
      </c>
      <c r="B507" s="6" t="s">
        <v>83</v>
      </c>
      <c r="C507" s="6" t="s">
        <v>84</v>
      </c>
      <c r="D507" s="6" t="s">
        <v>85</v>
      </c>
      <c r="E507" s="6">
        <v>1</v>
      </c>
      <c r="F507" s="6" t="str">
        <f t="shared" si="28"/>
        <v>Francis Rivière</v>
      </c>
      <c r="G507" s="6">
        <v>10663</v>
      </c>
      <c r="H507" s="9">
        <v>41095</v>
      </c>
      <c r="I507" s="9">
        <v>41109</v>
      </c>
      <c r="J507" s="9">
        <v>41127</v>
      </c>
      <c r="K507" s="7">
        <v>5</v>
      </c>
      <c r="L507" s="9" t="str">
        <f t="shared" si="29"/>
        <v>Pâtes et céréales</v>
      </c>
      <c r="M507" s="6">
        <v>42</v>
      </c>
      <c r="N507" s="6" t="str">
        <f t="shared" si="30"/>
        <v>Singaporean Hokkien Fried Mee</v>
      </c>
      <c r="O507" s="13">
        <v>76</v>
      </c>
      <c r="P507" s="6">
        <v>95</v>
      </c>
      <c r="Q507" s="13">
        <f t="shared" si="31"/>
        <v>7220</v>
      </c>
      <c r="R507" s="14">
        <v>0.1</v>
      </c>
      <c r="S507" s="13">
        <v>5985</v>
      </c>
      <c r="T507" s="13">
        <v>173.565</v>
      </c>
      <c r="U507" s="13"/>
      <c r="V507" s="9"/>
      <c r="W507" s="9"/>
    </row>
    <row r="508" spans="1:23" x14ac:dyDescent="0.25">
      <c r="A508" s="6" t="s">
        <v>82</v>
      </c>
      <c r="B508" s="6" t="s">
        <v>83</v>
      </c>
      <c r="C508" s="6" t="s">
        <v>84</v>
      </c>
      <c r="D508" s="6" t="s">
        <v>85</v>
      </c>
      <c r="E508" s="6">
        <v>1</v>
      </c>
      <c r="F508" s="6" t="str">
        <f t="shared" si="28"/>
        <v>Francis Rivière</v>
      </c>
      <c r="G508" s="6">
        <v>10663</v>
      </c>
      <c r="H508" s="9">
        <v>41095</v>
      </c>
      <c r="I508" s="9">
        <v>41109</v>
      </c>
      <c r="J508" s="9">
        <v>41127</v>
      </c>
      <c r="K508" s="7">
        <v>7</v>
      </c>
      <c r="L508" s="9" t="str">
        <f t="shared" si="29"/>
        <v>Produits secs</v>
      </c>
      <c r="M508" s="6">
        <v>51</v>
      </c>
      <c r="N508" s="6" t="str">
        <f t="shared" si="30"/>
        <v>Manjimup Dried Apples</v>
      </c>
      <c r="O508" s="13">
        <v>76</v>
      </c>
      <c r="P508" s="6">
        <v>58</v>
      </c>
      <c r="Q508" s="13">
        <f t="shared" si="31"/>
        <v>4408</v>
      </c>
      <c r="R508" s="14">
        <v>0.17</v>
      </c>
      <c r="S508" s="13">
        <v>12757.099999999999</v>
      </c>
      <c r="T508" s="13">
        <v>433.74139999999994</v>
      </c>
      <c r="U508" s="13"/>
      <c r="V508" s="9"/>
      <c r="W508" s="9"/>
    </row>
    <row r="509" spans="1:23" x14ac:dyDescent="0.25">
      <c r="A509" s="6" t="s">
        <v>141</v>
      </c>
      <c r="B509" s="6" t="s">
        <v>142</v>
      </c>
      <c r="C509" s="6" t="s">
        <v>109</v>
      </c>
      <c r="D509" s="6" t="s">
        <v>110</v>
      </c>
      <c r="E509" s="6">
        <v>7</v>
      </c>
      <c r="F509" s="6" t="str">
        <f t="shared" si="28"/>
        <v>Jaime Dos Santos</v>
      </c>
      <c r="G509" s="6">
        <v>10664</v>
      </c>
      <c r="H509" s="9">
        <v>41095</v>
      </c>
      <c r="I509" s="9">
        <v>41122</v>
      </c>
      <c r="J509" s="9">
        <v>41114</v>
      </c>
      <c r="K509" s="7">
        <v>8</v>
      </c>
      <c r="L509" s="9" t="str">
        <f t="shared" si="29"/>
        <v>Poissons et fruits de mer</v>
      </c>
      <c r="M509" s="6">
        <v>10</v>
      </c>
      <c r="N509" s="6" t="str">
        <f t="shared" si="30"/>
        <v>Ikura</v>
      </c>
      <c r="O509" s="13">
        <v>76</v>
      </c>
      <c r="P509" s="6">
        <v>6</v>
      </c>
      <c r="Q509" s="13">
        <f t="shared" si="31"/>
        <v>456</v>
      </c>
      <c r="R509" s="14">
        <v>0.2</v>
      </c>
      <c r="S509" s="13">
        <v>744</v>
      </c>
      <c r="T509" s="13">
        <v>2.2320000000000002</v>
      </c>
      <c r="U509" s="13"/>
      <c r="V509" s="9"/>
      <c r="W509" s="9"/>
    </row>
    <row r="510" spans="1:23" x14ac:dyDescent="0.25">
      <c r="A510" s="6" t="s">
        <v>141</v>
      </c>
      <c r="B510" s="6" t="s">
        <v>142</v>
      </c>
      <c r="C510" s="6" t="s">
        <v>109</v>
      </c>
      <c r="D510" s="6" t="s">
        <v>110</v>
      </c>
      <c r="E510" s="6">
        <v>7</v>
      </c>
      <c r="F510" s="6" t="str">
        <f t="shared" si="28"/>
        <v>Jaime Dos Santos</v>
      </c>
      <c r="G510" s="6">
        <v>10664</v>
      </c>
      <c r="H510" s="9">
        <v>41095</v>
      </c>
      <c r="I510" s="9">
        <v>41122</v>
      </c>
      <c r="J510" s="9">
        <v>41114</v>
      </c>
      <c r="K510" s="7">
        <v>5</v>
      </c>
      <c r="L510" s="9" t="str">
        <f t="shared" si="29"/>
        <v>Pâtes et céréales</v>
      </c>
      <c r="M510" s="6">
        <v>56</v>
      </c>
      <c r="N510" s="6" t="str">
        <f t="shared" si="30"/>
        <v>Gnocchi di nonna Alice</v>
      </c>
      <c r="O510" s="13">
        <v>76</v>
      </c>
      <c r="P510" s="6">
        <v>27</v>
      </c>
      <c r="Q510" s="13">
        <f t="shared" si="31"/>
        <v>2052</v>
      </c>
      <c r="R510" s="14">
        <v>0.06</v>
      </c>
      <c r="S510" s="13">
        <v>4822.2</v>
      </c>
      <c r="T510" s="13">
        <v>19.288799999999998</v>
      </c>
      <c r="U510" s="13"/>
      <c r="V510" s="9"/>
      <c r="W510" s="9"/>
    </row>
    <row r="511" spans="1:23" x14ac:dyDescent="0.25">
      <c r="A511" s="6" t="s">
        <v>141</v>
      </c>
      <c r="B511" s="6" t="s">
        <v>142</v>
      </c>
      <c r="C511" s="6" t="s">
        <v>109</v>
      </c>
      <c r="D511" s="6" t="s">
        <v>110</v>
      </c>
      <c r="E511" s="6">
        <v>7</v>
      </c>
      <c r="F511" s="6" t="str">
        <f t="shared" si="28"/>
        <v>Jaime Dos Santos</v>
      </c>
      <c r="G511" s="6">
        <v>10664</v>
      </c>
      <c r="H511" s="9">
        <v>41095</v>
      </c>
      <c r="I511" s="9">
        <v>41122</v>
      </c>
      <c r="J511" s="9">
        <v>41114</v>
      </c>
      <c r="K511" s="7">
        <v>2</v>
      </c>
      <c r="L511" s="9" t="str">
        <f t="shared" si="29"/>
        <v>Condiments</v>
      </c>
      <c r="M511" s="6">
        <v>65</v>
      </c>
      <c r="N511" s="6" t="str">
        <f t="shared" si="30"/>
        <v>Louisiana Fiery Hot Pepper Sauce</v>
      </c>
      <c r="O511" s="13">
        <v>76</v>
      </c>
      <c r="P511" s="6">
        <v>91</v>
      </c>
      <c r="Q511" s="13">
        <f t="shared" si="31"/>
        <v>6916</v>
      </c>
      <c r="R511" s="14">
        <v>0.1</v>
      </c>
      <c r="S511" s="13">
        <v>8619.9750000000004</v>
      </c>
      <c r="T511" s="13">
        <v>267.21922500000005</v>
      </c>
      <c r="U511" s="13"/>
      <c r="V511" s="9"/>
      <c r="W511" s="9"/>
    </row>
    <row r="512" spans="1:23" x14ac:dyDescent="0.25">
      <c r="A512" s="6" t="s">
        <v>230</v>
      </c>
      <c r="B512" s="6" t="s">
        <v>231</v>
      </c>
      <c r="C512" s="6" t="s">
        <v>232</v>
      </c>
      <c r="D512" s="6" t="s">
        <v>81</v>
      </c>
      <c r="E512" s="6">
        <v>7</v>
      </c>
      <c r="F512" s="6" t="str">
        <f t="shared" si="28"/>
        <v>Jaime Dos Santos</v>
      </c>
      <c r="G512" s="6">
        <v>10665</v>
      </c>
      <c r="H512" s="9">
        <v>41096</v>
      </c>
      <c r="I512" s="9">
        <v>41123</v>
      </c>
      <c r="J512" s="9">
        <v>41112</v>
      </c>
      <c r="K512" s="7">
        <v>7</v>
      </c>
      <c r="L512" s="9" t="str">
        <f t="shared" si="29"/>
        <v>Produits secs</v>
      </c>
      <c r="M512" s="6">
        <v>51</v>
      </c>
      <c r="N512" s="6" t="str">
        <f t="shared" si="30"/>
        <v>Manjimup Dried Apples</v>
      </c>
      <c r="O512" s="13">
        <v>76</v>
      </c>
      <c r="P512" s="6">
        <v>59</v>
      </c>
      <c r="Q512" s="13">
        <f t="shared" si="31"/>
        <v>4484</v>
      </c>
      <c r="R512" s="14">
        <v>0.16</v>
      </c>
      <c r="S512" s="13">
        <v>13133.4</v>
      </c>
      <c r="T512" s="13">
        <v>210.1344</v>
      </c>
      <c r="U512" s="13"/>
      <c r="V512" s="9"/>
      <c r="W512" s="9"/>
    </row>
    <row r="513" spans="1:23" x14ac:dyDescent="0.25">
      <c r="A513" s="6" t="s">
        <v>230</v>
      </c>
      <c r="B513" s="6" t="s">
        <v>231</v>
      </c>
      <c r="C513" s="6" t="s">
        <v>232</v>
      </c>
      <c r="D513" s="6" t="s">
        <v>81</v>
      </c>
      <c r="E513" s="6">
        <v>7</v>
      </c>
      <c r="F513" s="6" t="str">
        <f t="shared" si="28"/>
        <v>Jaime Dos Santos</v>
      </c>
      <c r="G513" s="6">
        <v>10665</v>
      </c>
      <c r="H513" s="9">
        <v>41096</v>
      </c>
      <c r="I513" s="9">
        <v>41123</v>
      </c>
      <c r="J513" s="9">
        <v>41112</v>
      </c>
      <c r="K513" s="7">
        <v>4</v>
      </c>
      <c r="L513" s="9" t="str">
        <f t="shared" si="29"/>
        <v>Produits laitiers</v>
      </c>
      <c r="M513" s="6">
        <v>59</v>
      </c>
      <c r="N513" s="6" t="str">
        <f t="shared" si="30"/>
        <v>Raclette Courdavault</v>
      </c>
      <c r="O513" s="13">
        <v>76</v>
      </c>
      <c r="P513" s="6">
        <v>95</v>
      </c>
      <c r="Q513" s="13">
        <f t="shared" si="31"/>
        <v>7220</v>
      </c>
      <c r="R513" s="14">
        <v>0.1</v>
      </c>
      <c r="S513" s="13">
        <v>23512.5</v>
      </c>
      <c r="T513" s="13">
        <v>23.512499999999999</v>
      </c>
      <c r="U513" s="13"/>
      <c r="V513" s="9"/>
      <c r="W513" s="9"/>
    </row>
    <row r="514" spans="1:23" x14ac:dyDescent="0.25">
      <c r="A514" s="6" t="s">
        <v>230</v>
      </c>
      <c r="B514" s="6" t="s">
        <v>231</v>
      </c>
      <c r="C514" s="6" t="s">
        <v>232</v>
      </c>
      <c r="D514" s="6" t="s">
        <v>81</v>
      </c>
      <c r="E514" s="6">
        <v>7</v>
      </c>
      <c r="F514" s="6" t="str">
        <f t="shared" si="28"/>
        <v>Jaime Dos Santos</v>
      </c>
      <c r="G514" s="6">
        <v>10665</v>
      </c>
      <c r="H514" s="9">
        <v>41096</v>
      </c>
      <c r="I514" s="9">
        <v>41123</v>
      </c>
      <c r="J514" s="9">
        <v>41112</v>
      </c>
      <c r="K514" s="7">
        <v>1</v>
      </c>
      <c r="L514" s="9" t="str">
        <f t="shared" si="29"/>
        <v>Boissons</v>
      </c>
      <c r="M514" s="6">
        <v>76</v>
      </c>
      <c r="N514" s="6" t="str">
        <f t="shared" si="30"/>
        <v>Lakkalikööri</v>
      </c>
      <c r="O514" s="13">
        <v>76</v>
      </c>
      <c r="P514" s="6">
        <v>15</v>
      </c>
      <c r="Q514" s="13">
        <f t="shared" si="31"/>
        <v>1140</v>
      </c>
      <c r="R514" s="14">
        <v>0.01</v>
      </c>
      <c r="S514" s="13">
        <v>1336.5</v>
      </c>
      <c r="T514" s="13">
        <v>44.104500000000002</v>
      </c>
      <c r="U514" s="13"/>
      <c r="V514" s="9"/>
      <c r="W514" s="9"/>
    </row>
    <row r="515" spans="1:23" x14ac:dyDescent="0.25">
      <c r="A515" s="6" t="s">
        <v>226</v>
      </c>
      <c r="B515" s="6" t="s">
        <v>227</v>
      </c>
      <c r="C515" s="6" t="s">
        <v>53</v>
      </c>
      <c r="D515" s="6" t="s">
        <v>51</v>
      </c>
      <c r="E515" s="6">
        <v>8</v>
      </c>
      <c r="F515" s="6" t="str">
        <f t="shared" si="28"/>
        <v>Hicham Esmal</v>
      </c>
      <c r="G515" s="6">
        <v>10666</v>
      </c>
      <c r="H515" s="9">
        <v>41097</v>
      </c>
      <c r="I515" s="9">
        <v>41124</v>
      </c>
      <c r="J515" s="9">
        <v>41116</v>
      </c>
      <c r="K515" s="7">
        <v>6</v>
      </c>
      <c r="L515" s="9" t="str">
        <f t="shared" si="29"/>
        <v>Viandes</v>
      </c>
      <c r="M515" s="6">
        <v>29</v>
      </c>
      <c r="N515" s="6" t="str">
        <f t="shared" si="30"/>
        <v>Thüringer Rostbratwurst</v>
      </c>
      <c r="O515" s="13">
        <v>76</v>
      </c>
      <c r="P515" s="6">
        <v>54</v>
      </c>
      <c r="Q515" s="13">
        <f t="shared" si="31"/>
        <v>4104</v>
      </c>
      <c r="R515" s="14">
        <v>0.12</v>
      </c>
      <c r="S515" s="13">
        <v>29412.504000000004</v>
      </c>
      <c r="T515" s="13">
        <v>911.78762400000016</v>
      </c>
      <c r="U515" s="13"/>
      <c r="V515" s="9"/>
      <c r="W515" s="9"/>
    </row>
    <row r="516" spans="1:23" x14ac:dyDescent="0.25">
      <c r="A516" s="6" t="s">
        <v>226</v>
      </c>
      <c r="B516" s="6" t="s">
        <v>227</v>
      </c>
      <c r="C516" s="6" t="s">
        <v>53</v>
      </c>
      <c r="D516" s="6" t="s">
        <v>51</v>
      </c>
      <c r="E516" s="6">
        <v>8</v>
      </c>
      <c r="F516" s="6" t="str">
        <f t="shared" ref="F516:F579" si="32">VLOOKUP(E516,ListeREPRESENTANTS,2,FALSE)</f>
        <v>Hicham Esmal</v>
      </c>
      <c r="G516" s="6">
        <v>10666</v>
      </c>
      <c r="H516" s="9">
        <v>41097</v>
      </c>
      <c r="I516" s="9">
        <v>41124</v>
      </c>
      <c r="J516" s="9">
        <v>41116</v>
      </c>
      <c r="K516" s="7">
        <v>2</v>
      </c>
      <c r="L516" s="9" t="str">
        <f t="shared" ref="L516:L579" si="33">VLOOKUP(K516,ListeCATEGORIES,2,FALSE)</f>
        <v>Condiments</v>
      </c>
      <c r="M516" s="6">
        <v>65</v>
      </c>
      <c r="N516" s="6" t="str">
        <f t="shared" ref="N516:N579" si="34">VLOOKUP(M516,ListePRODUITS,2,FALSE)</f>
        <v>Louisiana Fiery Hot Pepper Sauce</v>
      </c>
      <c r="O516" s="13">
        <v>76</v>
      </c>
      <c r="P516" s="6">
        <v>27</v>
      </c>
      <c r="Q516" s="13">
        <f t="shared" si="31"/>
        <v>2052</v>
      </c>
      <c r="R516" s="14">
        <v>7.0000000000000007E-2</v>
      </c>
      <c r="S516" s="13">
        <v>2642.8274999999999</v>
      </c>
      <c r="T516" s="13">
        <v>84.570479999999989</v>
      </c>
      <c r="U516" s="13"/>
      <c r="V516" s="9"/>
      <c r="W516" s="9"/>
    </row>
    <row r="517" spans="1:23" x14ac:dyDescent="0.25">
      <c r="A517" s="6" t="s">
        <v>186</v>
      </c>
      <c r="B517" s="6" t="s">
        <v>187</v>
      </c>
      <c r="C517" s="6" t="s">
        <v>188</v>
      </c>
      <c r="D517" s="6" t="s">
        <v>140</v>
      </c>
      <c r="E517" s="6">
        <v>8</v>
      </c>
      <c r="F517" s="6" t="str">
        <f t="shared" si="32"/>
        <v>Hicham Esmal</v>
      </c>
      <c r="G517" s="6">
        <v>10667</v>
      </c>
      <c r="H517" s="9">
        <v>41097</v>
      </c>
      <c r="I517" s="9">
        <v>41124</v>
      </c>
      <c r="J517" s="9">
        <v>41114</v>
      </c>
      <c r="K517" s="7">
        <v>4</v>
      </c>
      <c r="L517" s="9" t="str">
        <f t="shared" si="33"/>
        <v>Produits laitiers</v>
      </c>
      <c r="M517" s="6">
        <v>69</v>
      </c>
      <c r="N517" s="6" t="str">
        <f t="shared" si="34"/>
        <v>Gudbrandsdalsost</v>
      </c>
      <c r="O517" s="13">
        <v>76</v>
      </c>
      <c r="P517" s="6">
        <v>84</v>
      </c>
      <c r="Q517" s="13">
        <f t="shared" ref="Q517:Q580" si="35">O517*P517</f>
        <v>6384</v>
      </c>
      <c r="R517" s="14">
        <v>0.05</v>
      </c>
      <c r="S517" s="13">
        <v>14364</v>
      </c>
      <c r="T517" s="13">
        <v>100.548</v>
      </c>
      <c r="U517" s="13"/>
      <c r="V517" s="9"/>
      <c r="W517" s="9"/>
    </row>
    <row r="518" spans="1:23" x14ac:dyDescent="0.25">
      <c r="A518" s="6" t="s">
        <v>186</v>
      </c>
      <c r="B518" s="6" t="s">
        <v>187</v>
      </c>
      <c r="C518" s="6" t="s">
        <v>188</v>
      </c>
      <c r="D518" s="6" t="s">
        <v>140</v>
      </c>
      <c r="E518" s="6">
        <v>8</v>
      </c>
      <c r="F518" s="6" t="str">
        <f t="shared" si="32"/>
        <v>Hicham Esmal</v>
      </c>
      <c r="G518" s="6">
        <v>10667</v>
      </c>
      <c r="H518" s="9">
        <v>41097</v>
      </c>
      <c r="I518" s="9">
        <v>41124</v>
      </c>
      <c r="J518" s="9">
        <v>41114</v>
      </c>
      <c r="K518" s="7">
        <v>4</v>
      </c>
      <c r="L518" s="9" t="str">
        <f t="shared" si="33"/>
        <v>Produits laitiers</v>
      </c>
      <c r="M518" s="6">
        <v>71</v>
      </c>
      <c r="N518" s="6" t="str">
        <f t="shared" si="34"/>
        <v>Fløtemysost</v>
      </c>
      <c r="O518" s="13">
        <v>76</v>
      </c>
      <c r="P518" s="6">
        <v>89</v>
      </c>
      <c r="Q518" s="13">
        <f t="shared" si="35"/>
        <v>6764</v>
      </c>
      <c r="R518" s="14">
        <v>0.18</v>
      </c>
      <c r="S518" s="13">
        <v>7845.35</v>
      </c>
      <c r="T518" s="13">
        <v>133.37095000000002</v>
      </c>
      <c r="U518" s="13"/>
      <c r="V518" s="9"/>
      <c r="W518" s="9"/>
    </row>
    <row r="519" spans="1:23" x14ac:dyDescent="0.25">
      <c r="A519" s="6" t="s">
        <v>184</v>
      </c>
      <c r="B519" s="6" t="s">
        <v>185</v>
      </c>
      <c r="C519" s="6" t="s">
        <v>159</v>
      </c>
      <c r="D519" s="6" t="s">
        <v>136</v>
      </c>
      <c r="E519" s="6">
        <v>7</v>
      </c>
      <c r="F519" s="6" t="str">
        <f t="shared" si="32"/>
        <v>Jaime Dos Santos</v>
      </c>
      <c r="G519" s="6">
        <v>10668</v>
      </c>
      <c r="H519" s="9">
        <v>41100</v>
      </c>
      <c r="I519" s="9">
        <v>41127</v>
      </c>
      <c r="J519" s="9">
        <v>41117</v>
      </c>
      <c r="K519" s="7">
        <v>4</v>
      </c>
      <c r="L519" s="9" t="str">
        <f t="shared" si="33"/>
        <v>Produits laitiers</v>
      </c>
      <c r="M519" s="6">
        <v>31</v>
      </c>
      <c r="N519" s="6" t="str">
        <f t="shared" si="34"/>
        <v>Gorgonzola Telino</v>
      </c>
      <c r="O519" s="13">
        <v>76</v>
      </c>
      <c r="P519" s="6">
        <v>86</v>
      </c>
      <c r="Q519" s="13">
        <f t="shared" si="35"/>
        <v>6536</v>
      </c>
      <c r="R519" s="14">
        <v>0.01</v>
      </c>
      <c r="S519" s="13">
        <v>5321.25</v>
      </c>
      <c r="T519" s="13">
        <v>148.995</v>
      </c>
      <c r="U519" s="13"/>
      <c r="V519" s="9"/>
      <c r="W519" s="9"/>
    </row>
    <row r="520" spans="1:23" x14ac:dyDescent="0.25">
      <c r="A520" s="6" t="s">
        <v>184</v>
      </c>
      <c r="B520" s="6" t="s">
        <v>185</v>
      </c>
      <c r="C520" s="6" t="s">
        <v>159</v>
      </c>
      <c r="D520" s="6" t="s">
        <v>136</v>
      </c>
      <c r="E520" s="6">
        <v>7</v>
      </c>
      <c r="F520" s="6" t="str">
        <f t="shared" si="32"/>
        <v>Jaime Dos Santos</v>
      </c>
      <c r="G520" s="6">
        <v>10668</v>
      </c>
      <c r="H520" s="9">
        <v>41100</v>
      </c>
      <c r="I520" s="9">
        <v>41127</v>
      </c>
      <c r="J520" s="9">
        <v>41117</v>
      </c>
      <c r="K520" s="7">
        <v>6</v>
      </c>
      <c r="L520" s="9" t="str">
        <f t="shared" si="33"/>
        <v>Viandes</v>
      </c>
      <c r="M520" s="6">
        <v>55</v>
      </c>
      <c r="N520" s="6" t="str">
        <f t="shared" si="34"/>
        <v>Pâté chinois</v>
      </c>
      <c r="O520" s="13">
        <v>76</v>
      </c>
      <c r="P520" s="6">
        <v>30</v>
      </c>
      <c r="Q520" s="13">
        <f t="shared" si="35"/>
        <v>2280</v>
      </c>
      <c r="R520" s="14">
        <v>0.08</v>
      </c>
      <c r="S520" s="13">
        <v>3312</v>
      </c>
      <c r="T520" s="13">
        <v>29.808</v>
      </c>
      <c r="U520" s="13"/>
      <c r="V520" s="9"/>
      <c r="W520" s="9"/>
    </row>
    <row r="521" spans="1:23" x14ac:dyDescent="0.25">
      <c r="A521" s="6" t="s">
        <v>184</v>
      </c>
      <c r="B521" s="6" t="s">
        <v>185</v>
      </c>
      <c r="C521" s="6" t="s">
        <v>159</v>
      </c>
      <c r="D521" s="6" t="s">
        <v>136</v>
      </c>
      <c r="E521" s="6">
        <v>7</v>
      </c>
      <c r="F521" s="6" t="str">
        <f t="shared" si="32"/>
        <v>Jaime Dos Santos</v>
      </c>
      <c r="G521" s="6">
        <v>10668</v>
      </c>
      <c r="H521" s="9">
        <v>41100</v>
      </c>
      <c r="I521" s="9">
        <v>41127</v>
      </c>
      <c r="J521" s="9">
        <v>41117</v>
      </c>
      <c r="K521" s="7">
        <v>5</v>
      </c>
      <c r="L521" s="9" t="str">
        <f t="shared" si="33"/>
        <v>Pâtes et céréales</v>
      </c>
      <c r="M521" s="6">
        <v>64</v>
      </c>
      <c r="N521" s="6" t="str">
        <f t="shared" si="34"/>
        <v>Wimmers gute Semmelknödel</v>
      </c>
      <c r="O521" s="13">
        <v>76</v>
      </c>
      <c r="P521" s="6">
        <v>74</v>
      </c>
      <c r="Q521" s="13">
        <f t="shared" si="35"/>
        <v>5624</v>
      </c>
      <c r="R521" s="14">
        <v>-0.03</v>
      </c>
      <c r="S521" s="13">
        <v>12671.575000000001</v>
      </c>
      <c r="T521" s="13">
        <v>342.13252500000004</v>
      </c>
      <c r="U521" s="13"/>
      <c r="V521" s="9"/>
      <c r="W521" s="9"/>
    </row>
    <row r="522" spans="1:23" x14ac:dyDescent="0.25">
      <c r="A522" s="6" t="s">
        <v>239</v>
      </c>
      <c r="B522" s="6" t="s">
        <v>240</v>
      </c>
      <c r="C522" s="6" t="s">
        <v>241</v>
      </c>
      <c r="D522" s="6" t="s">
        <v>242</v>
      </c>
      <c r="E522" s="6">
        <v>1</v>
      </c>
      <c r="F522" s="6" t="str">
        <f t="shared" si="32"/>
        <v>Francis Rivière</v>
      </c>
      <c r="G522" s="6">
        <v>10669</v>
      </c>
      <c r="H522" s="9">
        <v>41100</v>
      </c>
      <c r="I522" s="9">
        <v>41127</v>
      </c>
      <c r="J522" s="9">
        <v>41116</v>
      </c>
      <c r="K522" s="7">
        <v>8</v>
      </c>
      <c r="L522" s="9" t="str">
        <f t="shared" si="33"/>
        <v>Poissons et fruits de mer</v>
      </c>
      <c r="M522" s="6">
        <v>36</v>
      </c>
      <c r="N522" s="6" t="str">
        <f t="shared" si="34"/>
        <v>Inlagd Sill</v>
      </c>
      <c r="O522" s="13">
        <v>76</v>
      </c>
      <c r="P522" s="6">
        <v>91</v>
      </c>
      <c r="Q522" s="13">
        <f t="shared" si="35"/>
        <v>6916</v>
      </c>
      <c r="R522" s="14">
        <v>0.17</v>
      </c>
      <c r="S522" s="13">
        <v>7175.3499999999995</v>
      </c>
      <c r="T522" s="13">
        <v>193.73444999999998</v>
      </c>
      <c r="U522" s="13"/>
      <c r="V522" s="9"/>
      <c r="W522" s="9"/>
    </row>
    <row r="523" spans="1:23" x14ac:dyDescent="0.25">
      <c r="A523" s="6" t="s">
        <v>133</v>
      </c>
      <c r="B523" s="6" t="s">
        <v>134</v>
      </c>
      <c r="C523" s="6" t="s">
        <v>135</v>
      </c>
      <c r="D523" s="6" t="s">
        <v>136</v>
      </c>
      <c r="E523" s="6">
        <v>5</v>
      </c>
      <c r="F523" s="6" t="str">
        <f t="shared" si="32"/>
        <v>Mohamed Ben Arfa</v>
      </c>
      <c r="G523" s="6">
        <v>10670</v>
      </c>
      <c r="H523" s="9">
        <v>41101</v>
      </c>
      <c r="I523" s="9">
        <v>41128</v>
      </c>
      <c r="J523" s="9">
        <v>41113</v>
      </c>
      <c r="K523" s="7">
        <v>5</v>
      </c>
      <c r="L523" s="9" t="str">
        <f t="shared" si="33"/>
        <v>Pâtes et céréales</v>
      </c>
      <c r="M523" s="6">
        <v>23</v>
      </c>
      <c r="N523" s="6" t="str">
        <f t="shared" si="34"/>
        <v>Tunnbröd</v>
      </c>
      <c r="O523" s="13">
        <v>76</v>
      </c>
      <c r="P523" s="6">
        <v>21</v>
      </c>
      <c r="Q523" s="13">
        <f t="shared" si="35"/>
        <v>1596</v>
      </c>
      <c r="R523" s="14">
        <v>-0.03</v>
      </c>
      <c r="S523" s="13">
        <v>973.35</v>
      </c>
      <c r="T523" s="13">
        <v>1.9467000000000001</v>
      </c>
      <c r="U523" s="13"/>
      <c r="V523" s="9"/>
      <c r="W523" s="9"/>
    </row>
    <row r="524" spans="1:23" x14ac:dyDescent="0.25">
      <c r="A524" s="6" t="s">
        <v>133</v>
      </c>
      <c r="B524" s="6" t="s">
        <v>134</v>
      </c>
      <c r="C524" s="6" t="s">
        <v>135</v>
      </c>
      <c r="D524" s="6" t="s">
        <v>136</v>
      </c>
      <c r="E524" s="6">
        <v>5</v>
      </c>
      <c r="F524" s="6" t="str">
        <f t="shared" si="32"/>
        <v>Mohamed Ben Arfa</v>
      </c>
      <c r="G524" s="6">
        <v>10670</v>
      </c>
      <c r="H524" s="9">
        <v>41101</v>
      </c>
      <c r="I524" s="9">
        <v>41128</v>
      </c>
      <c r="J524" s="9">
        <v>41113</v>
      </c>
      <c r="K524" s="7">
        <v>8</v>
      </c>
      <c r="L524" s="9" t="str">
        <f t="shared" si="33"/>
        <v>Poissons et fruits de mer</v>
      </c>
      <c r="M524" s="6">
        <v>46</v>
      </c>
      <c r="N524" s="6" t="str">
        <f t="shared" si="34"/>
        <v>Spegesild</v>
      </c>
      <c r="O524" s="13">
        <v>76</v>
      </c>
      <c r="P524" s="6">
        <v>71</v>
      </c>
      <c r="Q524" s="13">
        <f t="shared" si="35"/>
        <v>5396</v>
      </c>
      <c r="R524" s="14">
        <v>0.19</v>
      </c>
      <c r="S524" s="13">
        <v>3450.6000000000004</v>
      </c>
      <c r="T524" s="13">
        <v>106.96860000000001</v>
      </c>
      <c r="U524" s="13"/>
      <c r="V524" s="9"/>
      <c r="W524" s="9"/>
    </row>
    <row r="525" spans="1:23" x14ac:dyDescent="0.25">
      <c r="A525" s="6" t="s">
        <v>133</v>
      </c>
      <c r="B525" s="6" t="s">
        <v>134</v>
      </c>
      <c r="C525" s="6" t="s">
        <v>135</v>
      </c>
      <c r="D525" s="6" t="s">
        <v>136</v>
      </c>
      <c r="E525" s="6">
        <v>5</v>
      </c>
      <c r="F525" s="6" t="str">
        <f t="shared" si="32"/>
        <v>Mohamed Ben Arfa</v>
      </c>
      <c r="G525" s="6">
        <v>10670</v>
      </c>
      <c r="H525" s="9">
        <v>41101</v>
      </c>
      <c r="I525" s="9">
        <v>41128</v>
      </c>
      <c r="J525" s="9">
        <v>41113</v>
      </c>
      <c r="K525" s="7">
        <v>1</v>
      </c>
      <c r="L525" s="9" t="str">
        <f t="shared" si="33"/>
        <v>Boissons</v>
      </c>
      <c r="M525" s="6">
        <v>67</v>
      </c>
      <c r="N525" s="6" t="str">
        <f t="shared" si="34"/>
        <v>Laughing Lumberjack Lager</v>
      </c>
      <c r="O525" s="13">
        <v>76</v>
      </c>
      <c r="P525" s="6">
        <v>46</v>
      </c>
      <c r="Q525" s="13">
        <f t="shared" si="35"/>
        <v>3496</v>
      </c>
      <c r="R525" s="14">
        <v>0.17</v>
      </c>
      <c r="S525" s="13">
        <v>2672.6</v>
      </c>
      <c r="T525" s="13">
        <v>26.725999999999999</v>
      </c>
      <c r="U525" s="13"/>
      <c r="V525" s="9"/>
      <c r="W525" s="9"/>
    </row>
    <row r="526" spans="1:23" x14ac:dyDescent="0.25">
      <c r="A526" s="6" t="s">
        <v>133</v>
      </c>
      <c r="B526" s="6" t="s">
        <v>134</v>
      </c>
      <c r="C526" s="6" t="s">
        <v>135</v>
      </c>
      <c r="D526" s="6" t="s">
        <v>136</v>
      </c>
      <c r="E526" s="6">
        <v>5</v>
      </c>
      <c r="F526" s="6" t="str">
        <f t="shared" si="32"/>
        <v>Mohamed Ben Arfa</v>
      </c>
      <c r="G526" s="6">
        <v>10670</v>
      </c>
      <c r="H526" s="9">
        <v>41101</v>
      </c>
      <c r="I526" s="9">
        <v>41128</v>
      </c>
      <c r="J526" s="9">
        <v>41113</v>
      </c>
      <c r="K526" s="7">
        <v>8</v>
      </c>
      <c r="L526" s="9" t="str">
        <f t="shared" si="33"/>
        <v>Poissons et fruits de mer</v>
      </c>
      <c r="M526" s="6">
        <v>73</v>
      </c>
      <c r="N526" s="6" t="str">
        <f t="shared" si="34"/>
        <v>Röd Kaviar</v>
      </c>
      <c r="O526" s="13">
        <v>76</v>
      </c>
      <c r="P526" s="6">
        <v>78</v>
      </c>
      <c r="Q526" s="13">
        <f t="shared" si="35"/>
        <v>5928</v>
      </c>
      <c r="R526" s="14">
        <v>0.16</v>
      </c>
      <c r="S526" s="13">
        <v>4914</v>
      </c>
      <c r="T526" s="13">
        <v>29.484000000000002</v>
      </c>
      <c r="U526" s="13"/>
      <c r="V526" s="9"/>
      <c r="W526" s="9"/>
    </row>
    <row r="527" spans="1:23" x14ac:dyDescent="0.25">
      <c r="A527" s="6" t="s">
        <v>133</v>
      </c>
      <c r="B527" s="6" t="s">
        <v>134</v>
      </c>
      <c r="C527" s="6" t="s">
        <v>135</v>
      </c>
      <c r="D527" s="6" t="s">
        <v>136</v>
      </c>
      <c r="E527" s="6">
        <v>5</v>
      </c>
      <c r="F527" s="6" t="str">
        <f t="shared" si="32"/>
        <v>Mohamed Ben Arfa</v>
      </c>
      <c r="G527" s="6">
        <v>10670</v>
      </c>
      <c r="H527" s="9">
        <v>41101</v>
      </c>
      <c r="I527" s="9">
        <v>41128</v>
      </c>
      <c r="J527" s="9">
        <v>41113</v>
      </c>
      <c r="K527" s="7">
        <v>1</v>
      </c>
      <c r="L527" s="9" t="str">
        <f t="shared" si="33"/>
        <v>Boissons</v>
      </c>
      <c r="M527" s="6">
        <v>75</v>
      </c>
      <c r="N527" s="6" t="str">
        <f t="shared" si="34"/>
        <v>Rhönbräu Klosterbier</v>
      </c>
      <c r="O527" s="13">
        <v>76</v>
      </c>
      <c r="P527" s="6">
        <v>23</v>
      </c>
      <c r="Q527" s="13">
        <f t="shared" si="35"/>
        <v>1748</v>
      </c>
      <c r="R527" s="14">
        <v>0.15</v>
      </c>
      <c r="S527" s="13">
        <v>757.5625</v>
      </c>
      <c r="T527" s="13">
        <v>25.757124999999998</v>
      </c>
      <c r="U527" s="13"/>
      <c r="V527" s="9"/>
      <c r="W527" s="9"/>
    </row>
    <row r="528" spans="1:23" x14ac:dyDescent="0.25">
      <c r="A528" s="6" t="s">
        <v>299</v>
      </c>
      <c r="B528" s="6" t="s">
        <v>300</v>
      </c>
      <c r="C528" s="6" t="s">
        <v>280</v>
      </c>
      <c r="D528" s="6" t="s">
        <v>85</v>
      </c>
      <c r="E528" s="6">
        <v>7</v>
      </c>
      <c r="F528" s="6" t="str">
        <f t="shared" si="32"/>
        <v>Jaime Dos Santos</v>
      </c>
      <c r="G528" s="6">
        <v>10671</v>
      </c>
      <c r="H528" s="9">
        <v>41102</v>
      </c>
      <c r="I528" s="9">
        <v>41129</v>
      </c>
      <c r="J528" s="9">
        <v>41118</v>
      </c>
      <c r="K528" s="7">
        <v>3</v>
      </c>
      <c r="L528" s="9" t="str">
        <f t="shared" si="33"/>
        <v>Desserts</v>
      </c>
      <c r="M528" s="6">
        <v>16</v>
      </c>
      <c r="N528" s="6" t="str">
        <f t="shared" si="34"/>
        <v>Pavlova</v>
      </c>
      <c r="O528" s="13">
        <v>76</v>
      </c>
      <c r="P528" s="6">
        <v>22</v>
      </c>
      <c r="Q528" s="13">
        <f t="shared" si="35"/>
        <v>1672</v>
      </c>
      <c r="R528" s="14">
        <v>7.0000000000000007E-2</v>
      </c>
      <c r="S528" s="13">
        <v>1785.135</v>
      </c>
      <c r="T528" s="13">
        <v>28.562159999999999</v>
      </c>
      <c r="U528" s="13"/>
      <c r="V528" s="9"/>
      <c r="W528" s="9"/>
    </row>
    <row r="529" spans="1:23" x14ac:dyDescent="0.25">
      <c r="A529" s="6" t="s">
        <v>299</v>
      </c>
      <c r="B529" s="6" t="s">
        <v>300</v>
      </c>
      <c r="C529" s="6" t="s">
        <v>280</v>
      </c>
      <c r="D529" s="6" t="s">
        <v>85</v>
      </c>
      <c r="E529" s="6">
        <v>7</v>
      </c>
      <c r="F529" s="6" t="str">
        <f t="shared" si="32"/>
        <v>Jaime Dos Santos</v>
      </c>
      <c r="G529" s="6">
        <v>10671</v>
      </c>
      <c r="H529" s="9">
        <v>41102</v>
      </c>
      <c r="I529" s="9">
        <v>41129</v>
      </c>
      <c r="J529" s="9">
        <v>41118</v>
      </c>
      <c r="K529" s="7">
        <v>3</v>
      </c>
      <c r="L529" s="9" t="str">
        <f t="shared" si="33"/>
        <v>Desserts</v>
      </c>
      <c r="M529" s="6">
        <v>62</v>
      </c>
      <c r="N529" s="6" t="str">
        <f t="shared" si="34"/>
        <v>Tarte au sucre</v>
      </c>
      <c r="O529" s="13">
        <v>76</v>
      </c>
      <c r="P529" s="6">
        <v>100</v>
      </c>
      <c r="Q529" s="13">
        <f t="shared" si="35"/>
        <v>7600</v>
      </c>
      <c r="R529" s="14">
        <v>0.03</v>
      </c>
      <c r="S529" s="13">
        <v>23910.5</v>
      </c>
      <c r="T529" s="13">
        <v>358.65750000000003</v>
      </c>
      <c r="U529" s="13"/>
      <c r="V529" s="9"/>
      <c r="W529" s="9"/>
    </row>
    <row r="530" spans="1:23" x14ac:dyDescent="0.25">
      <c r="A530" s="6" t="s">
        <v>299</v>
      </c>
      <c r="B530" s="6" t="s">
        <v>300</v>
      </c>
      <c r="C530" s="6" t="s">
        <v>280</v>
      </c>
      <c r="D530" s="6" t="s">
        <v>85</v>
      </c>
      <c r="E530" s="6">
        <v>7</v>
      </c>
      <c r="F530" s="6" t="str">
        <f t="shared" si="32"/>
        <v>Jaime Dos Santos</v>
      </c>
      <c r="G530" s="6">
        <v>10671</v>
      </c>
      <c r="H530" s="9">
        <v>41102</v>
      </c>
      <c r="I530" s="9">
        <v>41129</v>
      </c>
      <c r="J530" s="9">
        <v>41118</v>
      </c>
      <c r="K530" s="7">
        <v>2</v>
      </c>
      <c r="L530" s="9" t="str">
        <f t="shared" si="33"/>
        <v>Condiments</v>
      </c>
      <c r="M530" s="6">
        <v>65</v>
      </c>
      <c r="N530" s="6" t="str">
        <f t="shared" si="34"/>
        <v>Louisiana Fiery Hot Pepper Sauce</v>
      </c>
      <c r="O530" s="13">
        <v>76</v>
      </c>
      <c r="P530" s="6">
        <v>37</v>
      </c>
      <c r="Q530" s="13">
        <f t="shared" si="35"/>
        <v>2812</v>
      </c>
      <c r="R530" s="14">
        <v>0.16</v>
      </c>
      <c r="S530" s="13">
        <v>3271.17</v>
      </c>
      <c r="T530" s="13">
        <v>26.169360000000001</v>
      </c>
      <c r="U530" s="13"/>
      <c r="V530" s="9"/>
      <c r="W530" s="9"/>
    </row>
    <row r="531" spans="1:23" x14ac:dyDescent="0.25">
      <c r="A531" s="6" t="s">
        <v>205</v>
      </c>
      <c r="B531" s="6" t="s">
        <v>206</v>
      </c>
      <c r="C531" s="6" t="s">
        <v>207</v>
      </c>
      <c r="D531" s="6" t="s">
        <v>208</v>
      </c>
      <c r="E531" s="6">
        <v>2</v>
      </c>
      <c r="F531" s="6" t="str">
        <f t="shared" si="32"/>
        <v>Anne Dodsworth</v>
      </c>
      <c r="G531" s="6">
        <v>10672</v>
      </c>
      <c r="H531" s="9">
        <v>41102</v>
      </c>
      <c r="I531" s="9">
        <v>41115</v>
      </c>
      <c r="J531" s="9">
        <v>41120</v>
      </c>
      <c r="K531" s="7">
        <v>1</v>
      </c>
      <c r="L531" s="9" t="str">
        <f t="shared" si="33"/>
        <v>Boissons</v>
      </c>
      <c r="M531" s="6">
        <v>38</v>
      </c>
      <c r="N531" s="6" t="str">
        <f t="shared" si="34"/>
        <v>Côte de Blaye</v>
      </c>
      <c r="O531" s="13">
        <v>76</v>
      </c>
      <c r="P531" s="6">
        <v>62</v>
      </c>
      <c r="Q531" s="13">
        <f t="shared" si="35"/>
        <v>4712</v>
      </c>
      <c r="R531" s="14">
        <v>0.03</v>
      </c>
      <c r="S531" s="13">
        <v>79234.45</v>
      </c>
      <c r="T531" s="13">
        <v>237.70334999999997</v>
      </c>
      <c r="U531" s="13"/>
      <c r="V531" s="9"/>
      <c r="W531" s="9"/>
    </row>
    <row r="532" spans="1:23" x14ac:dyDescent="0.25">
      <c r="A532" s="6" t="s">
        <v>205</v>
      </c>
      <c r="B532" s="6" t="s">
        <v>206</v>
      </c>
      <c r="C532" s="6" t="s">
        <v>207</v>
      </c>
      <c r="D532" s="6" t="s">
        <v>208</v>
      </c>
      <c r="E532" s="6">
        <v>2</v>
      </c>
      <c r="F532" s="6" t="str">
        <f t="shared" si="32"/>
        <v>Anne Dodsworth</v>
      </c>
      <c r="G532" s="6">
        <v>10672</v>
      </c>
      <c r="H532" s="9">
        <v>41102</v>
      </c>
      <c r="I532" s="9">
        <v>41115</v>
      </c>
      <c r="J532" s="9">
        <v>41120</v>
      </c>
      <c r="K532" s="7">
        <v>4</v>
      </c>
      <c r="L532" s="9" t="str">
        <f t="shared" si="33"/>
        <v>Produits laitiers</v>
      </c>
      <c r="M532" s="6">
        <v>71</v>
      </c>
      <c r="N532" s="6" t="str">
        <f t="shared" si="34"/>
        <v>Fløtemysost</v>
      </c>
      <c r="O532" s="13">
        <v>76</v>
      </c>
      <c r="P532" s="6">
        <v>20</v>
      </c>
      <c r="Q532" s="13">
        <f t="shared" si="35"/>
        <v>1520</v>
      </c>
      <c r="R532" s="14">
        <v>0.02</v>
      </c>
      <c r="S532" s="13">
        <v>2107</v>
      </c>
      <c r="T532" s="13">
        <v>16.856000000000002</v>
      </c>
      <c r="U532" s="13"/>
      <c r="V532" s="9"/>
      <c r="W532" s="9"/>
    </row>
    <row r="533" spans="1:23" x14ac:dyDescent="0.25">
      <c r="A533" s="6" t="s">
        <v>285</v>
      </c>
      <c r="B533" s="6" t="s">
        <v>286</v>
      </c>
      <c r="C533" s="6" t="s">
        <v>287</v>
      </c>
      <c r="D533" s="6" t="s">
        <v>212</v>
      </c>
      <c r="E533" s="6">
        <v>1</v>
      </c>
      <c r="F533" s="6" t="str">
        <f t="shared" si="32"/>
        <v>Francis Rivière</v>
      </c>
      <c r="G533" s="6">
        <v>10673</v>
      </c>
      <c r="H533" s="9">
        <v>41103</v>
      </c>
      <c r="I533" s="9">
        <v>41130</v>
      </c>
      <c r="J533" s="9">
        <v>41114</v>
      </c>
      <c r="K533" s="7">
        <v>3</v>
      </c>
      <c r="L533" s="9" t="str">
        <f t="shared" si="33"/>
        <v>Desserts</v>
      </c>
      <c r="M533" s="6">
        <v>16</v>
      </c>
      <c r="N533" s="6" t="str">
        <f t="shared" si="34"/>
        <v>Pavlova</v>
      </c>
      <c r="O533" s="13">
        <v>76</v>
      </c>
      <c r="P533" s="6">
        <v>80</v>
      </c>
      <c r="Q533" s="13">
        <f t="shared" si="35"/>
        <v>6080</v>
      </c>
      <c r="R533" s="14">
        <v>0.11</v>
      </c>
      <c r="S533" s="13">
        <v>6212.2</v>
      </c>
      <c r="T533" s="13">
        <v>130.4562</v>
      </c>
      <c r="U533" s="13"/>
      <c r="V533" s="9"/>
      <c r="W533" s="9"/>
    </row>
    <row r="534" spans="1:23" x14ac:dyDescent="0.25">
      <c r="A534" s="6" t="s">
        <v>285</v>
      </c>
      <c r="B534" s="6" t="s">
        <v>286</v>
      </c>
      <c r="C534" s="6" t="s">
        <v>287</v>
      </c>
      <c r="D534" s="6" t="s">
        <v>212</v>
      </c>
      <c r="E534" s="6">
        <v>1</v>
      </c>
      <c r="F534" s="6" t="str">
        <f t="shared" si="32"/>
        <v>Francis Rivière</v>
      </c>
      <c r="G534" s="6">
        <v>10673</v>
      </c>
      <c r="H534" s="9">
        <v>41103</v>
      </c>
      <c r="I534" s="9">
        <v>41130</v>
      </c>
      <c r="J534" s="9">
        <v>41114</v>
      </c>
      <c r="K534" s="7">
        <v>5</v>
      </c>
      <c r="L534" s="9" t="str">
        <f t="shared" si="33"/>
        <v>Pâtes et céréales</v>
      </c>
      <c r="M534" s="6">
        <v>42</v>
      </c>
      <c r="N534" s="6" t="str">
        <f t="shared" si="34"/>
        <v>Singaporean Hokkien Fried Mee</v>
      </c>
      <c r="O534" s="13">
        <v>76</v>
      </c>
      <c r="P534" s="6">
        <v>7</v>
      </c>
      <c r="Q534" s="13">
        <f t="shared" si="35"/>
        <v>532</v>
      </c>
      <c r="R534" s="14">
        <v>0.17</v>
      </c>
      <c r="S534" s="13">
        <v>406.7</v>
      </c>
      <c r="T534" s="13">
        <v>6.1005000000000003</v>
      </c>
      <c r="U534" s="13"/>
      <c r="V534" s="9"/>
      <c r="W534" s="9"/>
    </row>
    <row r="535" spans="1:23" x14ac:dyDescent="0.25">
      <c r="A535" s="6" t="s">
        <v>285</v>
      </c>
      <c r="B535" s="6" t="s">
        <v>286</v>
      </c>
      <c r="C535" s="6" t="s">
        <v>287</v>
      </c>
      <c r="D535" s="6" t="s">
        <v>212</v>
      </c>
      <c r="E535" s="6">
        <v>1</v>
      </c>
      <c r="F535" s="6" t="str">
        <f t="shared" si="32"/>
        <v>Francis Rivière</v>
      </c>
      <c r="G535" s="6">
        <v>10673</v>
      </c>
      <c r="H535" s="9">
        <v>41103</v>
      </c>
      <c r="I535" s="9">
        <v>41130</v>
      </c>
      <c r="J535" s="9">
        <v>41114</v>
      </c>
      <c r="K535" s="7">
        <v>1</v>
      </c>
      <c r="L535" s="9" t="str">
        <f t="shared" si="33"/>
        <v>Boissons</v>
      </c>
      <c r="M535" s="6">
        <v>43</v>
      </c>
      <c r="N535" s="6" t="str">
        <f t="shared" si="34"/>
        <v>Ipoh Coffee</v>
      </c>
      <c r="O535" s="13">
        <v>76</v>
      </c>
      <c r="P535" s="6">
        <v>68</v>
      </c>
      <c r="Q535" s="13">
        <f t="shared" si="35"/>
        <v>5168</v>
      </c>
      <c r="R535" s="14">
        <v>0.14000000000000001</v>
      </c>
      <c r="S535" s="13">
        <v>13450.4</v>
      </c>
      <c r="T535" s="13">
        <v>188.3056</v>
      </c>
      <c r="U535" s="13"/>
      <c r="V535" s="9"/>
      <c r="W535" s="9"/>
    </row>
    <row r="536" spans="1:23" x14ac:dyDescent="0.25">
      <c r="A536" s="6" t="s">
        <v>92</v>
      </c>
      <c r="B536" s="6" t="s">
        <v>93</v>
      </c>
      <c r="C536" s="6" t="s">
        <v>94</v>
      </c>
      <c r="D536" s="6" t="s">
        <v>89</v>
      </c>
      <c r="E536" s="6">
        <v>5</v>
      </c>
      <c r="F536" s="6" t="str">
        <f t="shared" si="32"/>
        <v>Mohamed Ben Arfa</v>
      </c>
      <c r="G536" s="6">
        <v>10674</v>
      </c>
      <c r="H536" s="9">
        <v>41103</v>
      </c>
      <c r="I536" s="9">
        <v>41130</v>
      </c>
      <c r="J536" s="9">
        <v>41124</v>
      </c>
      <c r="K536" s="7">
        <v>5</v>
      </c>
      <c r="L536" s="9" t="str">
        <f t="shared" si="33"/>
        <v>Pâtes et céréales</v>
      </c>
      <c r="M536" s="6">
        <v>23</v>
      </c>
      <c r="N536" s="6" t="str">
        <f t="shared" si="34"/>
        <v>Tunnbröd</v>
      </c>
      <c r="O536" s="13">
        <v>76</v>
      </c>
      <c r="P536" s="6">
        <v>38</v>
      </c>
      <c r="Q536" s="13">
        <f t="shared" si="35"/>
        <v>2888</v>
      </c>
      <c r="R536" s="14">
        <v>-0.01</v>
      </c>
      <c r="S536" s="13">
        <v>1727.1</v>
      </c>
      <c r="T536" s="13">
        <v>17.271000000000001</v>
      </c>
      <c r="U536" s="13"/>
      <c r="V536" s="9"/>
      <c r="W536" s="9"/>
    </row>
    <row r="537" spans="1:23" x14ac:dyDescent="0.25">
      <c r="A537" s="6" t="s">
        <v>133</v>
      </c>
      <c r="B537" s="6" t="s">
        <v>134</v>
      </c>
      <c r="C537" s="6" t="s">
        <v>135</v>
      </c>
      <c r="D537" s="6" t="s">
        <v>136</v>
      </c>
      <c r="E537" s="6">
        <v>9</v>
      </c>
      <c r="F537" s="6" t="str">
        <f t="shared" si="32"/>
        <v>Steven Buchanan</v>
      </c>
      <c r="G537" s="6">
        <v>10675</v>
      </c>
      <c r="H537" s="9">
        <v>41104</v>
      </c>
      <c r="I537" s="9">
        <v>41131</v>
      </c>
      <c r="J537" s="9">
        <v>41117</v>
      </c>
      <c r="K537" s="7">
        <v>7</v>
      </c>
      <c r="L537" s="9" t="str">
        <f t="shared" si="33"/>
        <v>Produits secs</v>
      </c>
      <c r="M537" s="6">
        <v>14</v>
      </c>
      <c r="N537" s="6" t="str">
        <f t="shared" si="34"/>
        <v>Tofu</v>
      </c>
      <c r="O537" s="13">
        <v>76</v>
      </c>
      <c r="P537" s="6">
        <v>79</v>
      </c>
      <c r="Q537" s="13">
        <f t="shared" si="35"/>
        <v>6004</v>
      </c>
      <c r="R537" s="14">
        <v>0.1</v>
      </c>
      <c r="S537" s="13">
        <v>8265.375</v>
      </c>
      <c r="T537" s="13">
        <v>41.326875000000001</v>
      </c>
      <c r="U537" s="13"/>
      <c r="V537" s="9"/>
      <c r="W537" s="9"/>
    </row>
    <row r="538" spans="1:23" x14ac:dyDescent="0.25">
      <c r="A538" s="6" t="s">
        <v>133</v>
      </c>
      <c r="B538" s="6" t="s">
        <v>134</v>
      </c>
      <c r="C538" s="6" t="s">
        <v>135</v>
      </c>
      <c r="D538" s="6" t="s">
        <v>136</v>
      </c>
      <c r="E538" s="6">
        <v>9</v>
      </c>
      <c r="F538" s="6" t="str">
        <f t="shared" si="32"/>
        <v>Steven Buchanan</v>
      </c>
      <c r="G538" s="6">
        <v>10675</v>
      </c>
      <c r="H538" s="9">
        <v>41104</v>
      </c>
      <c r="I538" s="9">
        <v>41131</v>
      </c>
      <c r="J538" s="9">
        <v>41117</v>
      </c>
      <c r="K538" s="7">
        <v>6</v>
      </c>
      <c r="L538" s="9" t="str">
        <f t="shared" si="33"/>
        <v>Viandes</v>
      </c>
      <c r="M538" s="6">
        <v>53</v>
      </c>
      <c r="N538" s="6" t="str">
        <f t="shared" si="34"/>
        <v>Perth Pasties</v>
      </c>
      <c r="O538" s="13">
        <v>76</v>
      </c>
      <c r="P538" s="6">
        <v>11</v>
      </c>
      <c r="Q538" s="13">
        <f t="shared" si="35"/>
        <v>836</v>
      </c>
      <c r="R538" s="14">
        <v>0.16</v>
      </c>
      <c r="S538" s="13">
        <v>1515.36</v>
      </c>
      <c r="T538" s="13">
        <v>25.761119999999998</v>
      </c>
      <c r="U538" s="13"/>
      <c r="V538" s="9"/>
      <c r="W538" s="9"/>
    </row>
    <row r="539" spans="1:23" x14ac:dyDescent="0.25">
      <c r="A539" s="6" t="s">
        <v>133</v>
      </c>
      <c r="B539" s="6" t="s">
        <v>134</v>
      </c>
      <c r="C539" s="6" t="s">
        <v>135</v>
      </c>
      <c r="D539" s="6" t="s">
        <v>136</v>
      </c>
      <c r="E539" s="6">
        <v>9</v>
      </c>
      <c r="F539" s="6" t="str">
        <f t="shared" si="32"/>
        <v>Steven Buchanan</v>
      </c>
      <c r="G539" s="6">
        <v>10675</v>
      </c>
      <c r="H539" s="9">
        <v>41104</v>
      </c>
      <c r="I539" s="9">
        <v>41131</v>
      </c>
      <c r="J539" s="9">
        <v>41117</v>
      </c>
      <c r="K539" s="7">
        <v>8</v>
      </c>
      <c r="L539" s="9" t="str">
        <f t="shared" si="33"/>
        <v>Poissons et fruits de mer</v>
      </c>
      <c r="M539" s="6">
        <v>58</v>
      </c>
      <c r="N539" s="6" t="str">
        <f t="shared" si="34"/>
        <v>Escargots de Bourgogne</v>
      </c>
      <c r="O539" s="13">
        <v>76</v>
      </c>
      <c r="P539" s="6">
        <v>33</v>
      </c>
      <c r="Q539" s="13">
        <f t="shared" si="35"/>
        <v>2508</v>
      </c>
      <c r="R539" s="14">
        <v>0.05</v>
      </c>
      <c r="S539" s="13">
        <v>2076.9375</v>
      </c>
      <c r="T539" s="13">
        <v>68.538937500000003</v>
      </c>
      <c r="U539" s="13"/>
      <c r="V539" s="9"/>
      <c r="W539" s="9"/>
    </row>
    <row r="540" spans="1:23" x14ac:dyDescent="0.25">
      <c r="A540" s="6" t="s">
        <v>194</v>
      </c>
      <c r="B540" s="6" t="s">
        <v>195</v>
      </c>
      <c r="C540" s="6" t="s">
        <v>97</v>
      </c>
      <c r="D540" s="6" t="s">
        <v>98</v>
      </c>
      <c r="E540" s="6">
        <v>1</v>
      </c>
      <c r="F540" s="6" t="str">
        <f t="shared" si="32"/>
        <v>Francis Rivière</v>
      </c>
      <c r="G540" s="6">
        <v>10676</v>
      </c>
      <c r="H540" s="9">
        <v>41107</v>
      </c>
      <c r="I540" s="9">
        <v>41134</v>
      </c>
      <c r="J540" s="9">
        <v>41123</v>
      </c>
      <c r="K540" s="7">
        <v>8</v>
      </c>
      <c r="L540" s="9" t="str">
        <f t="shared" si="33"/>
        <v>Poissons et fruits de mer</v>
      </c>
      <c r="M540" s="6">
        <v>10</v>
      </c>
      <c r="N540" s="6" t="str">
        <f t="shared" si="34"/>
        <v>Ikura</v>
      </c>
      <c r="O540" s="13">
        <v>76</v>
      </c>
      <c r="P540" s="6">
        <v>76</v>
      </c>
      <c r="Q540" s="13">
        <f t="shared" si="35"/>
        <v>5776</v>
      </c>
      <c r="R540" s="14">
        <v>0.06</v>
      </c>
      <c r="S540" s="13">
        <v>11073.199999999999</v>
      </c>
      <c r="T540" s="13">
        <v>243.61039999999997</v>
      </c>
      <c r="U540" s="13"/>
      <c r="V540" s="9"/>
      <c r="W540" s="9"/>
    </row>
    <row r="541" spans="1:23" x14ac:dyDescent="0.25">
      <c r="A541" s="6" t="s">
        <v>194</v>
      </c>
      <c r="B541" s="6" t="s">
        <v>195</v>
      </c>
      <c r="C541" s="6" t="s">
        <v>97</v>
      </c>
      <c r="D541" s="6" t="s">
        <v>98</v>
      </c>
      <c r="E541" s="6">
        <v>1</v>
      </c>
      <c r="F541" s="6" t="str">
        <f t="shared" si="32"/>
        <v>Francis Rivière</v>
      </c>
      <c r="G541" s="6">
        <v>10676</v>
      </c>
      <c r="H541" s="9">
        <v>41107</v>
      </c>
      <c r="I541" s="9">
        <v>41134</v>
      </c>
      <c r="J541" s="9">
        <v>41123</v>
      </c>
      <c r="K541" s="7">
        <v>3</v>
      </c>
      <c r="L541" s="9" t="str">
        <f t="shared" si="33"/>
        <v>Desserts</v>
      </c>
      <c r="M541" s="6">
        <v>19</v>
      </c>
      <c r="N541" s="6" t="str">
        <f t="shared" si="34"/>
        <v>Teatime Chocolate Biscuits</v>
      </c>
      <c r="O541" s="13">
        <v>76</v>
      </c>
      <c r="P541" s="6">
        <v>63</v>
      </c>
      <c r="Q541" s="13">
        <f t="shared" si="35"/>
        <v>4788</v>
      </c>
      <c r="R541" s="14">
        <v>-0.03</v>
      </c>
      <c r="S541" s="13">
        <v>2984.94</v>
      </c>
      <c r="T541" s="13">
        <v>38.804220000000001</v>
      </c>
      <c r="U541" s="13"/>
      <c r="V541" s="9"/>
      <c r="W541" s="9"/>
    </row>
    <row r="542" spans="1:23" x14ac:dyDescent="0.25">
      <c r="A542" s="6" t="s">
        <v>194</v>
      </c>
      <c r="B542" s="6" t="s">
        <v>195</v>
      </c>
      <c r="C542" s="6" t="s">
        <v>97</v>
      </c>
      <c r="D542" s="6" t="s">
        <v>98</v>
      </c>
      <c r="E542" s="6">
        <v>1</v>
      </c>
      <c r="F542" s="6" t="str">
        <f t="shared" si="32"/>
        <v>Francis Rivière</v>
      </c>
      <c r="G542" s="6">
        <v>10676</v>
      </c>
      <c r="H542" s="9">
        <v>41107</v>
      </c>
      <c r="I542" s="9">
        <v>41134</v>
      </c>
      <c r="J542" s="9">
        <v>41123</v>
      </c>
      <c r="K542" s="7">
        <v>2</v>
      </c>
      <c r="L542" s="9" t="str">
        <f t="shared" si="33"/>
        <v>Condiments</v>
      </c>
      <c r="M542" s="6">
        <v>44</v>
      </c>
      <c r="N542" s="6" t="str">
        <f t="shared" si="34"/>
        <v>Gula Malacca</v>
      </c>
      <c r="O542" s="13">
        <v>76</v>
      </c>
      <c r="P542" s="6">
        <v>83</v>
      </c>
      <c r="Q542" s="13">
        <f t="shared" si="35"/>
        <v>6308</v>
      </c>
      <c r="R542" s="14">
        <v>0.09</v>
      </c>
      <c r="S542" s="13">
        <v>7345.2925000000005</v>
      </c>
      <c r="T542" s="13">
        <v>205.66819000000001</v>
      </c>
      <c r="U542" s="13"/>
      <c r="V542" s="9"/>
      <c r="W542" s="9"/>
    </row>
    <row r="543" spans="1:23" x14ac:dyDescent="0.25">
      <c r="A543" s="6" t="s">
        <v>175</v>
      </c>
      <c r="B543" s="6" t="s">
        <v>176</v>
      </c>
      <c r="C543" s="6" t="s">
        <v>97</v>
      </c>
      <c r="D543" s="6" t="s">
        <v>98</v>
      </c>
      <c r="E543" s="6">
        <v>7</v>
      </c>
      <c r="F543" s="6" t="str">
        <f t="shared" si="32"/>
        <v>Jaime Dos Santos</v>
      </c>
      <c r="G543" s="6">
        <v>10677</v>
      </c>
      <c r="H543" s="9">
        <v>41107</v>
      </c>
      <c r="I543" s="9">
        <v>41134</v>
      </c>
      <c r="J543" s="9">
        <v>41120</v>
      </c>
      <c r="K543" s="7">
        <v>3</v>
      </c>
      <c r="L543" s="9" t="str">
        <f t="shared" si="33"/>
        <v>Desserts</v>
      </c>
      <c r="M543" s="6">
        <v>26</v>
      </c>
      <c r="N543" s="6" t="str">
        <f t="shared" si="34"/>
        <v>Gumbär Gummibärchen</v>
      </c>
      <c r="O543" s="13">
        <v>76</v>
      </c>
      <c r="P543" s="6">
        <v>16</v>
      </c>
      <c r="Q543" s="13">
        <f t="shared" si="35"/>
        <v>1216</v>
      </c>
      <c r="R543" s="14">
        <v>0.18</v>
      </c>
      <c r="S543" s="13">
        <v>2048.6880000000001</v>
      </c>
      <c r="T543" s="13">
        <v>14.340816</v>
      </c>
      <c r="U543" s="13"/>
      <c r="V543" s="9"/>
      <c r="W543" s="9"/>
    </row>
    <row r="544" spans="1:23" x14ac:dyDescent="0.25">
      <c r="A544" s="6" t="s">
        <v>175</v>
      </c>
      <c r="B544" s="6" t="s">
        <v>176</v>
      </c>
      <c r="C544" s="6" t="s">
        <v>97</v>
      </c>
      <c r="D544" s="6" t="s">
        <v>98</v>
      </c>
      <c r="E544" s="6">
        <v>7</v>
      </c>
      <c r="F544" s="6" t="str">
        <f t="shared" si="32"/>
        <v>Jaime Dos Santos</v>
      </c>
      <c r="G544" s="6">
        <v>10677</v>
      </c>
      <c r="H544" s="9">
        <v>41107</v>
      </c>
      <c r="I544" s="9">
        <v>41134</v>
      </c>
      <c r="J544" s="9">
        <v>41120</v>
      </c>
      <c r="K544" s="7">
        <v>4</v>
      </c>
      <c r="L544" s="9" t="str">
        <f t="shared" si="33"/>
        <v>Produits laitiers</v>
      </c>
      <c r="M544" s="6">
        <v>33</v>
      </c>
      <c r="N544" s="6" t="str">
        <f t="shared" si="34"/>
        <v>Geitost</v>
      </c>
      <c r="O544" s="13">
        <v>76</v>
      </c>
      <c r="P544" s="6">
        <v>79</v>
      </c>
      <c r="Q544" s="13">
        <f t="shared" si="35"/>
        <v>6004</v>
      </c>
      <c r="R544" s="14">
        <v>0.02</v>
      </c>
      <c r="S544" s="13">
        <v>967.75</v>
      </c>
      <c r="T544" s="13">
        <v>17.419499999999999</v>
      </c>
      <c r="U544" s="13"/>
      <c r="V544" s="9"/>
      <c r="W544" s="9"/>
    </row>
    <row r="545" spans="1:23" x14ac:dyDescent="0.25">
      <c r="A545" s="6" t="s">
        <v>179</v>
      </c>
      <c r="B545" s="6" t="s">
        <v>180</v>
      </c>
      <c r="C545" s="6" t="s">
        <v>181</v>
      </c>
      <c r="D545" s="6" t="s">
        <v>81</v>
      </c>
      <c r="E545" s="6">
        <v>8</v>
      </c>
      <c r="F545" s="6" t="str">
        <f t="shared" si="32"/>
        <v>Hicham Esmal</v>
      </c>
      <c r="G545" s="6">
        <v>10678</v>
      </c>
      <c r="H545" s="9">
        <v>41108</v>
      </c>
      <c r="I545" s="9">
        <v>41135</v>
      </c>
      <c r="J545" s="9">
        <v>41140</v>
      </c>
      <c r="K545" s="7">
        <v>4</v>
      </c>
      <c r="L545" s="9" t="str">
        <f t="shared" si="33"/>
        <v>Produits laitiers</v>
      </c>
      <c r="M545" s="6">
        <v>12</v>
      </c>
      <c r="N545" s="6" t="str">
        <f t="shared" si="34"/>
        <v>Queso Manchego La Pastora</v>
      </c>
      <c r="O545" s="13">
        <v>76</v>
      </c>
      <c r="P545" s="6">
        <v>97</v>
      </c>
      <c r="Q545" s="13">
        <f t="shared" si="35"/>
        <v>7372</v>
      </c>
      <c r="R545" s="14">
        <v>0.11</v>
      </c>
      <c r="S545" s="13">
        <v>16402.7</v>
      </c>
      <c r="T545" s="13">
        <v>49.208100000000009</v>
      </c>
      <c r="U545" s="13"/>
      <c r="V545" s="9"/>
      <c r="W545" s="9"/>
    </row>
    <row r="546" spans="1:23" x14ac:dyDescent="0.25">
      <c r="A546" s="6" t="s">
        <v>179</v>
      </c>
      <c r="B546" s="6" t="s">
        <v>180</v>
      </c>
      <c r="C546" s="6" t="s">
        <v>181</v>
      </c>
      <c r="D546" s="6" t="s">
        <v>81</v>
      </c>
      <c r="E546" s="6">
        <v>8</v>
      </c>
      <c r="F546" s="6" t="str">
        <f t="shared" si="32"/>
        <v>Hicham Esmal</v>
      </c>
      <c r="G546" s="6">
        <v>10678</v>
      </c>
      <c r="H546" s="9">
        <v>41108</v>
      </c>
      <c r="I546" s="9">
        <v>41135</v>
      </c>
      <c r="J546" s="9">
        <v>41140</v>
      </c>
      <c r="K546" s="7">
        <v>4</v>
      </c>
      <c r="L546" s="9" t="str">
        <f t="shared" si="33"/>
        <v>Produits laitiers</v>
      </c>
      <c r="M546" s="6">
        <v>33</v>
      </c>
      <c r="N546" s="6" t="str">
        <f t="shared" si="34"/>
        <v>Geitost</v>
      </c>
      <c r="O546" s="13">
        <v>76</v>
      </c>
      <c r="P546" s="6">
        <v>9</v>
      </c>
      <c r="Q546" s="13">
        <f t="shared" si="35"/>
        <v>684</v>
      </c>
      <c r="R546" s="14">
        <v>0.02</v>
      </c>
      <c r="S546" s="13">
        <v>110.25</v>
      </c>
      <c r="T546" s="13">
        <v>2.2050000000000001</v>
      </c>
      <c r="U546" s="13"/>
      <c r="V546" s="9"/>
      <c r="W546" s="9"/>
    </row>
    <row r="547" spans="1:23" x14ac:dyDescent="0.25">
      <c r="A547" s="6" t="s">
        <v>179</v>
      </c>
      <c r="B547" s="6" t="s">
        <v>180</v>
      </c>
      <c r="C547" s="6" t="s">
        <v>181</v>
      </c>
      <c r="D547" s="6" t="s">
        <v>81</v>
      </c>
      <c r="E547" s="6">
        <v>8</v>
      </c>
      <c r="F547" s="6" t="str">
        <f t="shared" si="32"/>
        <v>Hicham Esmal</v>
      </c>
      <c r="G547" s="6">
        <v>10678</v>
      </c>
      <c r="H547" s="9">
        <v>41108</v>
      </c>
      <c r="I547" s="9">
        <v>41135</v>
      </c>
      <c r="J547" s="9">
        <v>41140</v>
      </c>
      <c r="K547" s="7">
        <v>8</v>
      </c>
      <c r="L547" s="9" t="str">
        <f t="shared" si="33"/>
        <v>Poissons et fruits de mer</v>
      </c>
      <c r="M547" s="6">
        <v>41</v>
      </c>
      <c r="N547" s="6" t="str">
        <f t="shared" si="34"/>
        <v>Jack's New England Clam Chowder</v>
      </c>
      <c r="O547" s="13">
        <v>76</v>
      </c>
      <c r="P547" s="6">
        <v>87</v>
      </c>
      <c r="Q547" s="13">
        <f t="shared" si="35"/>
        <v>6612</v>
      </c>
      <c r="R547" s="14">
        <v>-0.01</v>
      </c>
      <c r="S547" s="13">
        <v>4239.7275</v>
      </c>
      <c r="T547" s="13">
        <v>97.513732500000003</v>
      </c>
      <c r="U547" s="13"/>
      <c r="V547" s="9"/>
      <c r="W547" s="9"/>
    </row>
    <row r="548" spans="1:23" x14ac:dyDescent="0.25">
      <c r="A548" s="6" t="s">
        <v>179</v>
      </c>
      <c r="B548" s="6" t="s">
        <v>180</v>
      </c>
      <c r="C548" s="6" t="s">
        <v>181</v>
      </c>
      <c r="D548" s="6" t="s">
        <v>81</v>
      </c>
      <c r="E548" s="6">
        <v>8</v>
      </c>
      <c r="F548" s="6" t="str">
        <f t="shared" si="32"/>
        <v>Hicham Esmal</v>
      </c>
      <c r="G548" s="6">
        <v>10678</v>
      </c>
      <c r="H548" s="9">
        <v>41108</v>
      </c>
      <c r="I548" s="9">
        <v>41135</v>
      </c>
      <c r="J548" s="9">
        <v>41140</v>
      </c>
      <c r="K548" s="7">
        <v>6</v>
      </c>
      <c r="L548" s="9" t="str">
        <f t="shared" si="33"/>
        <v>Viandes</v>
      </c>
      <c r="M548" s="6">
        <v>54</v>
      </c>
      <c r="N548" s="6" t="str">
        <f t="shared" si="34"/>
        <v>Tourtière</v>
      </c>
      <c r="O548" s="13">
        <v>76</v>
      </c>
      <c r="P548" s="6">
        <v>94</v>
      </c>
      <c r="Q548" s="13">
        <f t="shared" si="35"/>
        <v>7144</v>
      </c>
      <c r="R548" s="14">
        <v>0.08</v>
      </c>
      <c r="S548" s="13">
        <v>3221.38</v>
      </c>
      <c r="T548" s="13">
        <v>93.420020000000008</v>
      </c>
      <c r="U548" s="13"/>
      <c r="V548" s="9"/>
      <c r="W548" s="9"/>
    </row>
    <row r="549" spans="1:23" x14ac:dyDescent="0.25">
      <c r="A549" s="6" t="s">
        <v>245</v>
      </c>
      <c r="B549" s="6" t="s">
        <v>246</v>
      </c>
      <c r="C549" s="6" t="s">
        <v>247</v>
      </c>
      <c r="D549" s="6" t="s">
        <v>85</v>
      </c>
      <c r="E549" s="6">
        <v>4</v>
      </c>
      <c r="F549" s="6" t="str">
        <f t="shared" si="32"/>
        <v>Laura Callahan</v>
      </c>
      <c r="G549" s="6">
        <v>10679</v>
      </c>
      <c r="H549" s="9">
        <v>41108</v>
      </c>
      <c r="I549" s="9">
        <v>41135</v>
      </c>
      <c r="J549" s="9">
        <v>41124</v>
      </c>
      <c r="K549" s="7">
        <v>4</v>
      </c>
      <c r="L549" s="9" t="str">
        <f t="shared" si="33"/>
        <v>Produits laitiers</v>
      </c>
      <c r="M549" s="6">
        <v>59</v>
      </c>
      <c r="N549" s="6" t="str">
        <f t="shared" si="34"/>
        <v>Raclette Courdavault</v>
      </c>
      <c r="O549" s="13">
        <v>76</v>
      </c>
      <c r="P549" s="6">
        <v>33</v>
      </c>
      <c r="Q549" s="13">
        <f t="shared" si="35"/>
        <v>2508</v>
      </c>
      <c r="R549" s="14">
        <v>0.19</v>
      </c>
      <c r="S549" s="13">
        <v>7350.7500000000009</v>
      </c>
      <c r="T549" s="13">
        <v>29.403000000000002</v>
      </c>
      <c r="U549" s="13"/>
      <c r="V549" s="9"/>
      <c r="W549" s="9"/>
    </row>
    <row r="550" spans="1:23" x14ac:dyDescent="0.25">
      <c r="A550" s="6" t="s">
        <v>272</v>
      </c>
      <c r="B550" s="6" t="s">
        <v>273</v>
      </c>
      <c r="C550" s="6" t="s">
        <v>274</v>
      </c>
      <c r="D550" s="6" t="s">
        <v>81</v>
      </c>
      <c r="E550" s="6">
        <v>7</v>
      </c>
      <c r="F550" s="6" t="str">
        <f t="shared" si="32"/>
        <v>Jaime Dos Santos</v>
      </c>
      <c r="G550" s="6">
        <v>10680</v>
      </c>
      <c r="H550" s="9">
        <v>41109</v>
      </c>
      <c r="I550" s="9">
        <v>41136</v>
      </c>
      <c r="J550" s="9">
        <v>41120</v>
      </c>
      <c r="K550" s="7">
        <v>3</v>
      </c>
      <c r="L550" s="9" t="str">
        <f t="shared" si="33"/>
        <v>Desserts</v>
      </c>
      <c r="M550" s="6">
        <v>16</v>
      </c>
      <c r="N550" s="6" t="str">
        <f t="shared" si="34"/>
        <v>Pavlova</v>
      </c>
      <c r="O550" s="13">
        <v>76</v>
      </c>
      <c r="P550" s="6">
        <v>83</v>
      </c>
      <c r="Q550" s="13">
        <f t="shared" si="35"/>
        <v>6308</v>
      </c>
      <c r="R550" s="14">
        <v>0.16</v>
      </c>
      <c r="S550" s="13">
        <v>6083.07</v>
      </c>
      <c r="T550" s="13">
        <v>121.6614</v>
      </c>
      <c r="U550" s="13"/>
      <c r="V550" s="9"/>
      <c r="W550" s="9"/>
    </row>
    <row r="551" spans="1:23" x14ac:dyDescent="0.25">
      <c r="A551" s="6" t="s">
        <v>272</v>
      </c>
      <c r="B551" s="6" t="s">
        <v>273</v>
      </c>
      <c r="C551" s="6" t="s">
        <v>274</v>
      </c>
      <c r="D551" s="6" t="s">
        <v>81</v>
      </c>
      <c r="E551" s="6">
        <v>7</v>
      </c>
      <c r="F551" s="6" t="str">
        <f t="shared" si="32"/>
        <v>Jaime Dos Santos</v>
      </c>
      <c r="G551" s="6">
        <v>10680</v>
      </c>
      <c r="H551" s="9">
        <v>41109</v>
      </c>
      <c r="I551" s="9">
        <v>41136</v>
      </c>
      <c r="J551" s="9">
        <v>41120</v>
      </c>
      <c r="K551" s="7">
        <v>4</v>
      </c>
      <c r="L551" s="9" t="str">
        <f t="shared" si="33"/>
        <v>Produits laitiers</v>
      </c>
      <c r="M551" s="6">
        <v>31</v>
      </c>
      <c r="N551" s="6" t="str">
        <f t="shared" si="34"/>
        <v>Gorgonzola Telino</v>
      </c>
      <c r="O551" s="13">
        <v>76</v>
      </c>
      <c r="P551" s="6">
        <v>26</v>
      </c>
      <c r="Q551" s="13">
        <f t="shared" si="35"/>
        <v>1976</v>
      </c>
      <c r="R551" s="14">
        <v>0.15</v>
      </c>
      <c r="S551" s="13">
        <v>1381.25</v>
      </c>
      <c r="T551" s="13">
        <v>42.818750000000001</v>
      </c>
      <c r="U551" s="13"/>
      <c r="V551" s="9"/>
      <c r="W551" s="9"/>
    </row>
    <row r="552" spans="1:23" x14ac:dyDescent="0.25">
      <c r="A552" s="6" t="s">
        <v>272</v>
      </c>
      <c r="B552" s="6" t="s">
        <v>273</v>
      </c>
      <c r="C552" s="6" t="s">
        <v>274</v>
      </c>
      <c r="D552" s="6" t="s">
        <v>81</v>
      </c>
      <c r="E552" s="6">
        <v>7</v>
      </c>
      <c r="F552" s="6" t="str">
        <f t="shared" si="32"/>
        <v>Jaime Dos Santos</v>
      </c>
      <c r="G552" s="6">
        <v>10680</v>
      </c>
      <c r="H552" s="9">
        <v>41109</v>
      </c>
      <c r="I552" s="9">
        <v>41136</v>
      </c>
      <c r="J552" s="9">
        <v>41120</v>
      </c>
      <c r="K552" s="7">
        <v>5</v>
      </c>
      <c r="L552" s="9" t="str">
        <f t="shared" si="33"/>
        <v>Pâtes et céréales</v>
      </c>
      <c r="M552" s="6">
        <v>42</v>
      </c>
      <c r="N552" s="6" t="str">
        <f t="shared" si="34"/>
        <v>Singaporean Hokkien Fried Mee</v>
      </c>
      <c r="O552" s="13">
        <v>76</v>
      </c>
      <c r="P552" s="6">
        <v>28</v>
      </c>
      <c r="Q552" s="13">
        <f t="shared" si="35"/>
        <v>2128</v>
      </c>
      <c r="R552" s="14">
        <v>0.14000000000000001</v>
      </c>
      <c r="S552" s="13">
        <v>1685.6</v>
      </c>
      <c r="T552" s="13">
        <v>38.768799999999999</v>
      </c>
      <c r="U552" s="13"/>
      <c r="V552" s="9"/>
      <c r="W552" s="9"/>
    </row>
    <row r="553" spans="1:23" x14ac:dyDescent="0.25">
      <c r="A553" s="6" t="s">
        <v>213</v>
      </c>
      <c r="B553" s="6" t="s">
        <v>214</v>
      </c>
      <c r="C553" s="6" t="s">
        <v>215</v>
      </c>
      <c r="D553" s="6" t="s">
        <v>81</v>
      </c>
      <c r="E553" s="6">
        <v>3</v>
      </c>
      <c r="F553" s="6" t="str">
        <f t="shared" si="32"/>
        <v>Janet Leverling</v>
      </c>
      <c r="G553" s="6">
        <v>10681</v>
      </c>
      <c r="H553" s="9">
        <v>41110</v>
      </c>
      <c r="I553" s="9">
        <v>41137</v>
      </c>
      <c r="J553" s="9">
        <v>41124</v>
      </c>
      <c r="K553" s="7">
        <v>3</v>
      </c>
      <c r="L553" s="9" t="str">
        <f t="shared" si="33"/>
        <v>Desserts</v>
      </c>
      <c r="M553" s="6">
        <v>19</v>
      </c>
      <c r="N553" s="6" t="str">
        <f t="shared" si="34"/>
        <v>Teatime Chocolate Biscuits</v>
      </c>
      <c r="O553" s="13">
        <v>76</v>
      </c>
      <c r="P553" s="6">
        <v>44</v>
      </c>
      <c r="Q553" s="13">
        <f t="shared" si="35"/>
        <v>3344</v>
      </c>
      <c r="R553" s="14">
        <v>0.06</v>
      </c>
      <c r="S553" s="13">
        <v>1902.56</v>
      </c>
      <c r="T553" s="13">
        <v>55.174239999999998</v>
      </c>
      <c r="U553" s="13"/>
      <c r="V553" s="9"/>
      <c r="W553" s="9"/>
    </row>
    <row r="554" spans="1:23" x14ac:dyDescent="0.25">
      <c r="A554" s="6" t="s">
        <v>213</v>
      </c>
      <c r="B554" s="6" t="s">
        <v>214</v>
      </c>
      <c r="C554" s="6" t="s">
        <v>215</v>
      </c>
      <c r="D554" s="6" t="s">
        <v>81</v>
      </c>
      <c r="E554" s="6">
        <v>3</v>
      </c>
      <c r="F554" s="6" t="str">
        <f t="shared" si="32"/>
        <v>Janet Leverling</v>
      </c>
      <c r="G554" s="6">
        <v>10681</v>
      </c>
      <c r="H554" s="9">
        <v>41110</v>
      </c>
      <c r="I554" s="9">
        <v>41137</v>
      </c>
      <c r="J554" s="9">
        <v>41124</v>
      </c>
      <c r="K554" s="7">
        <v>3</v>
      </c>
      <c r="L554" s="9" t="str">
        <f t="shared" si="33"/>
        <v>Desserts</v>
      </c>
      <c r="M554" s="6">
        <v>21</v>
      </c>
      <c r="N554" s="6" t="str">
        <f t="shared" si="34"/>
        <v>Sir Rodney's Scones</v>
      </c>
      <c r="O554" s="13">
        <v>76</v>
      </c>
      <c r="P554" s="6">
        <v>30</v>
      </c>
      <c r="Q554" s="13">
        <f t="shared" si="35"/>
        <v>2280</v>
      </c>
      <c r="R554" s="14">
        <v>7.0000000000000007E-2</v>
      </c>
      <c r="S554" s="13">
        <v>1395</v>
      </c>
      <c r="T554" s="13">
        <v>48.825000000000003</v>
      </c>
      <c r="U554" s="13"/>
      <c r="V554" s="9"/>
      <c r="W554" s="9"/>
    </row>
    <row r="555" spans="1:23" x14ac:dyDescent="0.25">
      <c r="A555" s="6" t="s">
        <v>213</v>
      </c>
      <c r="B555" s="6" t="s">
        <v>214</v>
      </c>
      <c r="C555" s="6" t="s">
        <v>215</v>
      </c>
      <c r="D555" s="6" t="s">
        <v>81</v>
      </c>
      <c r="E555" s="6">
        <v>3</v>
      </c>
      <c r="F555" s="6" t="str">
        <f t="shared" si="32"/>
        <v>Janet Leverling</v>
      </c>
      <c r="G555" s="6">
        <v>10681</v>
      </c>
      <c r="H555" s="9">
        <v>41110</v>
      </c>
      <c r="I555" s="9">
        <v>41137</v>
      </c>
      <c r="J555" s="9">
        <v>41124</v>
      </c>
      <c r="K555" s="7">
        <v>5</v>
      </c>
      <c r="L555" s="9" t="str">
        <f t="shared" si="33"/>
        <v>Pâtes et céréales</v>
      </c>
      <c r="M555" s="6">
        <v>64</v>
      </c>
      <c r="N555" s="6" t="str">
        <f t="shared" si="34"/>
        <v>Wimmers gute Semmelknödel</v>
      </c>
      <c r="O555" s="13">
        <v>76</v>
      </c>
      <c r="P555" s="6">
        <v>75</v>
      </c>
      <c r="Q555" s="13">
        <f t="shared" si="35"/>
        <v>5700</v>
      </c>
      <c r="R555" s="14">
        <v>0.14000000000000001</v>
      </c>
      <c r="S555" s="13">
        <v>10723.125</v>
      </c>
      <c r="T555" s="13">
        <v>268.078125</v>
      </c>
      <c r="U555" s="13"/>
      <c r="V555" s="9"/>
      <c r="W555" s="9"/>
    </row>
    <row r="556" spans="1:23" x14ac:dyDescent="0.25">
      <c r="A556" s="6" t="s">
        <v>175</v>
      </c>
      <c r="B556" s="6" t="s">
        <v>176</v>
      </c>
      <c r="C556" s="6" t="s">
        <v>97</v>
      </c>
      <c r="D556" s="6" t="s">
        <v>98</v>
      </c>
      <c r="E556" s="6">
        <v>3</v>
      </c>
      <c r="F556" s="6" t="str">
        <f t="shared" si="32"/>
        <v>Janet Leverling</v>
      </c>
      <c r="G556" s="6">
        <v>10682</v>
      </c>
      <c r="H556" s="9">
        <v>41110</v>
      </c>
      <c r="I556" s="9">
        <v>41137</v>
      </c>
      <c r="J556" s="9">
        <v>41125</v>
      </c>
      <c r="K556" s="7">
        <v>4</v>
      </c>
      <c r="L556" s="9" t="str">
        <f t="shared" si="33"/>
        <v>Produits laitiers</v>
      </c>
      <c r="M556" s="6">
        <v>33</v>
      </c>
      <c r="N556" s="6" t="str">
        <f t="shared" si="34"/>
        <v>Geitost</v>
      </c>
      <c r="O556" s="13">
        <v>76</v>
      </c>
      <c r="P556" s="6">
        <v>29</v>
      </c>
      <c r="Q556" s="13">
        <f t="shared" si="35"/>
        <v>2204</v>
      </c>
      <c r="R556" s="14">
        <v>0.16</v>
      </c>
      <c r="S556" s="13">
        <v>304.5</v>
      </c>
      <c r="T556" s="13">
        <v>0.30449999999999999</v>
      </c>
      <c r="U556" s="13"/>
      <c r="V556" s="9"/>
      <c r="W556" s="9"/>
    </row>
    <row r="557" spans="1:23" x14ac:dyDescent="0.25">
      <c r="A557" s="6" t="s">
        <v>175</v>
      </c>
      <c r="B557" s="6" t="s">
        <v>176</v>
      </c>
      <c r="C557" s="6" t="s">
        <v>97</v>
      </c>
      <c r="D557" s="6" t="s">
        <v>98</v>
      </c>
      <c r="E557" s="6">
        <v>3</v>
      </c>
      <c r="F557" s="6" t="str">
        <f t="shared" si="32"/>
        <v>Janet Leverling</v>
      </c>
      <c r="G557" s="6">
        <v>10682</v>
      </c>
      <c r="H557" s="9">
        <v>41110</v>
      </c>
      <c r="I557" s="9">
        <v>41137</v>
      </c>
      <c r="J557" s="9">
        <v>41125</v>
      </c>
      <c r="K557" s="7">
        <v>2</v>
      </c>
      <c r="L557" s="9" t="str">
        <f t="shared" si="33"/>
        <v>Condiments</v>
      </c>
      <c r="M557" s="6">
        <v>66</v>
      </c>
      <c r="N557" s="6" t="str">
        <f t="shared" si="34"/>
        <v>Louisiana Hot Spiced Okra</v>
      </c>
      <c r="O557" s="13">
        <v>76</v>
      </c>
      <c r="P557" s="6">
        <v>83</v>
      </c>
      <c r="Q557" s="13">
        <f t="shared" si="35"/>
        <v>6308</v>
      </c>
      <c r="R557" s="14">
        <v>0.05</v>
      </c>
      <c r="S557" s="13">
        <v>6702.25</v>
      </c>
      <c r="T557" s="13">
        <v>194.36525</v>
      </c>
      <c r="U557" s="13"/>
      <c r="V557" s="9"/>
      <c r="W557" s="9"/>
    </row>
    <row r="558" spans="1:23" x14ac:dyDescent="0.25">
      <c r="A558" s="6" t="s">
        <v>175</v>
      </c>
      <c r="B558" s="6" t="s">
        <v>176</v>
      </c>
      <c r="C558" s="6" t="s">
        <v>97</v>
      </c>
      <c r="D558" s="6" t="s">
        <v>98</v>
      </c>
      <c r="E558" s="6">
        <v>3</v>
      </c>
      <c r="F558" s="6" t="str">
        <f t="shared" si="32"/>
        <v>Janet Leverling</v>
      </c>
      <c r="G558" s="6">
        <v>10682</v>
      </c>
      <c r="H558" s="9">
        <v>41110</v>
      </c>
      <c r="I558" s="9">
        <v>41137</v>
      </c>
      <c r="J558" s="9">
        <v>41125</v>
      </c>
      <c r="K558" s="7">
        <v>1</v>
      </c>
      <c r="L558" s="9" t="str">
        <f t="shared" si="33"/>
        <v>Boissons</v>
      </c>
      <c r="M558" s="6">
        <v>75</v>
      </c>
      <c r="N558" s="6" t="str">
        <f t="shared" si="34"/>
        <v>Rhönbräu Klosterbier</v>
      </c>
      <c r="O558" s="13">
        <v>76</v>
      </c>
      <c r="P558" s="6">
        <v>50</v>
      </c>
      <c r="Q558" s="13">
        <f t="shared" si="35"/>
        <v>3800</v>
      </c>
      <c r="R558" s="14">
        <v>0.02</v>
      </c>
      <c r="S558" s="13">
        <v>1898.75</v>
      </c>
      <c r="T558" s="13">
        <v>34.177500000000002</v>
      </c>
      <c r="U558" s="13"/>
      <c r="V558" s="9"/>
      <c r="W558" s="9"/>
    </row>
    <row r="559" spans="1:23" x14ac:dyDescent="0.25">
      <c r="A559" s="6" t="s">
        <v>278</v>
      </c>
      <c r="B559" s="6" t="s">
        <v>279</v>
      </c>
      <c r="C559" s="6" t="s">
        <v>280</v>
      </c>
      <c r="D559" s="6" t="s">
        <v>85</v>
      </c>
      <c r="E559" s="6">
        <v>1</v>
      </c>
      <c r="F559" s="6" t="str">
        <f t="shared" si="32"/>
        <v>Francis Rivière</v>
      </c>
      <c r="G559" s="6">
        <v>10683</v>
      </c>
      <c r="H559" s="9">
        <v>41111</v>
      </c>
      <c r="I559" s="9">
        <v>41138</v>
      </c>
      <c r="J559" s="9">
        <v>41125</v>
      </c>
      <c r="K559" s="7">
        <v>5</v>
      </c>
      <c r="L559" s="9" t="str">
        <f t="shared" si="33"/>
        <v>Pâtes et céréales</v>
      </c>
      <c r="M559" s="6">
        <v>52</v>
      </c>
      <c r="N559" s="6" t="str">
        <f t="shared" si="34"/>
        <v>Filo Mix</v>
      </c>
      <c r="O559" s="13">
        <v>76</v>
      </c>
      <c r="P559" s="6">
        <v>79</v>
      </c>
      <c r="Q559" s="13">
        <f t="shared" si="35"/>
        <v>6004</v>
      </c>
      <c r="R559" s="14">
        <v>-0.02</v>
      </c>
      <c r="S559" s="13">
        <v>2820.3</v>
      </c>
      <c r="T559" s="13">
        <v>56.405999999999999</v>
      </c>
      <c r="U559" s="13"/>
      <c r="V559" s="9"/>
      <c r="W559" s="9"/>
    </row>
    <row r="560" spans="1:23" x14ac:dyDescent="0.25">
      <c r="A560" s="6" t="s">
        <v>177</v>
      </c>
      <c r="B560" s="6" t="s">
        <v>178</v>
      </c>
      <c r="C560" s="6" t="s">
        <v>159</v>
      </c>
      <c r="D560" s="6" t="s">
        <v>136</v>
      </c>
      <c r="E560" s="6">
        <v>3</v>
      </c>
      <c r="F560" s="6" t="str">
        <f t="shared" si="32"/>
        <v>Janet Leverling</v>
      </c>
      <c r="G560" s="6">
        <v>10684</v>
      </c>
      <c r="H560" s="9">
        <v>41111</v>
      </c>
      <c r="I560" s="9">
        <v>41138</v>
      </c>
      <c r="J560" s="9">
        <v>41124</v>
      </c>
      <c r="K560" s="7">
        <v>8</v>
      </c>
      <c r="L560" s="9" t="str">
        <f t="shared" si="33"/>
        <v>Poissons et fruits de mer</v>
      </c>
      <c r="M560" s="6">
        <v>40</v>
      </c>
      <c r="N560" s="6" t="str">
        <f t="shared" si="34"/>
        <v>Boston Crab Meat</v>
      </c>
      <c r="O560" s="13">
        <v>76</v>
      </c>
      <c r="P560" s="6">
        <v>51</v>
      </c>
      <c r="Q560" s="13">
        <f t="shared" si="35"/>
        <v>3876</v>
      </c>
      <c r="R560" s="14">
        <v>0.12</v>
      </c>
      <c r="S560" s="13">
        <v>4128.96</v>
      </c>
      <c r="T560" s="13">
        <v>99.095040000000012</v>
      </c>
      <c r="U560" s="13"/>
      <c r="V560" s="9"/>
      <c r="W560" s="9"/>
    </row>
    <row r="561" spans="1:23" x14ac:dyDescent="0.25">
      <c r="A561" s="6" t="s">
        <v>177</v>
      </c>
      <c r="B561" s="6" t="s">
        <v>178</v>
      </c>
      <c r="C561" s="6" t="s">
        <v>159</v>
      </c>
      <c r="D561" s="6" t="s">
        <v>136</v>
      </c>
      <c r="E561" s="6">
        <v>3</v>
      </c>
      <c r="F561" s="6" t="str">
        <f t="shared" si="32"/>
        <v>Janet Leverling</v>
      </c>
      <c r="G561" s="6">
        <v>10684</v>
      </c>
      <c r="H561" s="9">
        <v>41111</v>
      </c>
      <c r="I561" s="9">
        <v>41138</v>
      </c>
      <c r="J561" s="9">
        <v>41124</v>
      </c>
      <c r="K561" s="7">
        <v>3</v>
      </c>
      <c r="L561" s="9" t="str">
        <f t="shared" si="33"/>
        <v>Desserts</v>
      </c>
      <c r="M561" s="6">
        <v>47</v>
      </c>
      <c r="N561" s="6" t="str">
        <f t="shared" si="34"/>
        <v>Zaanse koeken</v>
      </c>
      <c r="O561" s="13">
        <v>76</v>
      </c>
      <c r="P561" s="6">
        <v>48</v>
      </c>
      <c r="Q561" s="13">
        <f t="shared" si="35"/>
        <v>3648</v>
      </c>
      <c r="R561" s="14">
        <v>0.15</v>
      </c>
      <c r="S561" s="13">
        <v>1938</v>
      </c>
      <c r="T561" s="13">
        <v>52.326000000000001</v>
      </c>
      <c r="U561" s="13"/>
      <c r="V561" s="9"/>
      <c r="W561" s="9"/>
    </row>
    <row r="562" spans="1:23" x14ac:dyDescent="0.25">
      <c r="A562" s="6" t="s">
        <v>177</v>
      </c>
      <c r="B562" s="6" t="s">
        <v>178</v>
      </c>
      <c r="C562" s="6" t="s">
        <v>159</v>
      </c>
      <c r="D562" s="6" t="s">
        <v>136</v>
      </c>
      <c r="E562" s="6">
        <v>3</v>
      </c>
      <c r="F562" s="6" t="str">
        <f t="shared" si="32"/>
        <v>Janet Leverling</v>
      </c>
      <c r="G562" s="6">
        <v>10684</v>
      </c>
      <c r="H562" s="9">
        <v>41111</v>
      </c>
      <c r="I562" s="9">
        <v>41138</v>
      </c>
      <c r="J562" s="9">
        <v>41124</v>
      </c>
      <c r="K562" s="7">
        <v>4</v>
      </c>
      <c r="L562" s="9" t="str">
        <f t="shared" si="33"/>
        <v>Produits laitiers</v>
      </c>
      <c r="M562" s="6">
        <v>60</v>
      </c>
      <c r="N562" s="6" t="str">
        <f t="shared" si="34"/>
        <v>Camembert Pierrot</v>
      </c>
      <c r="O562" s="13">
        <v>76</v>
      </c>
      <c r="P562" s="6">
        <v>35</v>
      </c>
      <c r="Q562" s="13">
        <f t="shared" si="35"/>
        <v>2660</v>
      </c>
      <c r="R562" s="14">
        <v>-0.03</v>
      </c>
      <c r="S562" s="13">
        <v>6128.5</v>
      </c>
      <c r="T562" s="13">
        <v>98.055999999999997</v>
      </c>
      <c r="U562" s="13"/>
      <c r="V562" s="9"/>
      <c r="W562" s="9"/>
    </row>
    <row r="563" spans="1:23" x14ac:dyDescent="0.25">
      <c r="A563" s="6" t="s">
        <v>296</v>
      </c>
      <c r="B563" s="6" t="s">
        <v>297</v>
      </c>
      <c r="C563" s="6" t="s">
        <v>298</v>
      </c>
      <c r="D563" s="6" t="s">
        <v>123</v>
      </c>
      <c r="E563" s="6">
        <v>5</v>
      </c>
      <c r="F563" s="6" t="str">
        <f t="shared" si="32"/>
        <v>Mohamed Ben Arfa</v>
      </c>
      <c r="G563" s="6">
        <v>10685</v>
      </c>
      <c r="H563" s="9">
        <v>41114</v>
      </c>
      <c r="I563" s="9">
        <v>41127</v>
      </c>
      <c r="J563" s="9">
        <v>41127</v>
      </c>
      <c r="K563" s="7">
        <v>8</v>
      </c>
      <c r="L563" s="9" t="str">
        <f t="shared" si="33"/>
        <v>Poissons et fruits de mer</v>
      </c>
      <c r="M563" s="6">
        <v>10</v>
      </c>
      <c r="N563" s="6" t="str">
        <f t="shared" si="34"/>
        <v>Ikura</v>
      </c>
      <c r="O563" s="13">
        <v>76</v>
      </c>
      <c r="P563" s="6">
        <v>23</v>
      </c>
      <c r="Q563" s="13">
        <f t="shared" si="35"/>
        <v>1748</v>
      </c>
      <c r="R563" s="14">
        <v>0.05</v>
      </c>
      <c r="S563" s="13">
        <v>3386.75</v>
      </c>
      <c r="T563" s="13">
        <v>91.442250000000001</v>
      </c>
      <c r="U563" s="13"/>
      <c r="V563" s="9"/>
      <c r="W563" s="9"/>
    </row>
    <row r="564" spans="1:23" x14ac:dyDescent="0.25">
      <c r="A564" s="6" t="s">
        <v>296</v>
      </c>
      <c r="B564" s="6" t="s">
        <v>297</v>
      </c>
      <c r="C564" s="6" t="s">
        <v>298</v>
      </c>
      <c r="D564" s="6" t="s">
        <v>123</v>
      </c>
      <c r="E564" s="6">
        <v>5</v>
      </c>
      <c r="F564" s="6" t="str">
        <f t="shared" si="32"/>
        <v>Mohamed Ben Arfa</v>
      </c>
      <c r="G564" s="6">
        <v>10685</v>
      </c>
      <c r="H564" s="9">
        <v>41114</v>
      </c>
      <c r="I564" s="9">
        <v>41127</v>
      </c>
      <c r="J564" s="9">
        <v>41127</v>
      </c>
      <c r="K564" s="7">
        <v>8</v>
      </c>
      <c r="L564" s="9" t="str">
        <f t="shared" si="33"/>
        <v>Poissons et fruits de mer</v>
      </c>
      <c r="M564" s="6">
        <v>41</v>
      </c>
      <c r="N564" s="6" t="str">
        <f t="shared" si="34"/>
        <v>Jack's New England Clam Chowder</v>
      </c>
      <c r="O564" s="13">
        <v>76</v>
      </c>
      <c r="P564" s="6">
        <v>89</v>
      </c>
      <c r="Q564" s="13">
        <f t="shared" si="35"/>
        <v>6764</v>
      </c>
      <c r="R564" s="14">
        <v>0.19</v>
      </c>
      <c r="S564" s="13">
        <v>3478.3425000000002</v>
      </c>
      <c r="T564" s="13">
        <v>41.740110000000001</v>
      </c>
      <c r="U564" s="13"/>
      <c r="V564" s="9"/>
      <c r="W564" s="9"/>
    </row>
    <row r="565" spans="1:23" x14ac:dyDescent="0.25">
      <c r="A565" s="6" t="s">
        <v>296</v>
      </c>
      <c r="B565" s="6" t="s">
        <v>297</v>
      </c>
      <c r="C565" s="6" t="s">
        <v>298</v>
      </c>
      <c r="D565" s="6" t="s">
        <v>123</v>
      </c>
      <c r="E565" s="6">
        <v>5</v>
      </c>
      <c r="F565" s="6" t="str">
        <f t="shared" si="32"/>
        <v>Mohamed Ben Arfa</v>
      </c>
      <c r="G565" s="6">
        <v>10685</v>
      </c>
      <c r="H565" s="9">
        <v>41114</v>
      </c>
      <c r="I565" s="9">
        <v>41127</v>
      </c>
      <c r="J565" s="9">
        <v>41127</v>
      </c>
      <c r="K565" s="7">
        <v>3</v>
      </c>
      <c r="L565" s="9" t="str">
        <f t="shared" si="33"/>
        <v>Desserts</v>
      </c>
      <c r="M565" s="6">
        <v>47</v>
      </c>
      <c r="N565" s="6" t="str">
        <f t="shared" si="34"/>
        <v>Zaanse koeken</v>
      </c>
      <c r="O565" s="13">
        <v>76</v>
      </c>
      <c r="P565" s="6">
        <v>18</v>
      </c>
      <c r="Q565" s="13">
        <f t="shared" si="35"/>
        <v>1368</v>
      </c>
      <c r="R565" s="14">
        <v>-0.03</v>
      </c>
      <c r="S565" s="13">
        <v>880.65</v>
      </c>
      <c r="T565" s="13">
        <v>23.777549999999998</v>
      </c>
      <c r="U565" s="13"/>
      <c r="V565" s="9"/>
      <c r="W565" s="9"/>
    </row>
    <row r="566" spans="1:23" x14ac:dyDescent="0.25">
      <c r="A566" s="6" t="s">
        <v>137</v>
      </c>
      <c r="B566" s="6" t="s">
        <v>138</v>
      </c>
      <c r="C566" s="6" t="s">
        <v>139</v>
      </c>
      <c r="D566" s="6" t="s">
        <v>140</v>
      </c>
      <c r="E566" s="6">
        <v>1</v>
      </c>
      <c r="F566" s="6" t="str">
        <f t="shared" si="32"/>
        <v>Francis Rivière</v>
      </c>
      <c r="G566" s="6">
        <v>10686</v>
      </c>
      <c r="H566" s="9">
        <v>41115</v>
      </c>
      <c r="I566" s="9">
        <v>41142</v>
      </c>
      <c r="J566" s="9">
        <v>41132</v>
      </c>
      <c r="K566" s="7">
        <v>6</v>
      </c>
      <c r="L566" s="9" t="str">
        <f t="shared" si="33"/>
        <v>Viandes</v>
      </c>
      <c r="M566" s="6">
        <v>17</v>
      </c>
      <c r="N566" s="6" t="str">
        <f t="shared" si="34"/>
        <v>Alice Mutton</v>
      </c>
      <c r="O566" s="13">
        <v>76</v>
      </c>
      <c r="P566" s="6">
        <v>68</v>
      </c>
      <c r="Q566" s="13">
        <f t="shared" si="35"/>
        <v>5168</v>
      </c>
      <c r="R566" s="14">
        <v>0.01</v>
      </c>
      <c r="S566" s="13">
        <v>13127.4</v>
      </c>
      <c r="T566" s="13">
        <v>406.94939999999997</v>
      </c>
      <c r="U566" s="13"/>
      <c r="V566" s="9"/>
      <c r="W566" s="9"/>
    </row>
    <row r="567" spans="1:23" x14ac:dyDescent="0.25">
      <c r="A567" s="6" t="s">
        <v>137</v>
      </c>
      <c r="B567" s="6" t="s">
        <v>138</v>
      </c>
      <c r="C567" s="6" t="s">
        <v>139</v>
      </c>
      <c r="D567" s="6" t="s">
        <v>140</v>
      </c>
      <c r="E567" s="6">
        <v>1</v>
      </c>
      <c r="F567" s="6" t="str">
        <f t="shared" si="32"/>
        <v>Francis Rivière</v>
      </c>
      <c r="G567" s="6">
        <v>10686</v>
      </c>
      <c r="H567" s="9">
        <v>41115</v>
      </c>
      <c r="I567" s="9">
        <v>41142</v>
      </c>
      <c r="J567" s="9">
        <v>41132</v>
      </c>
      <c r="K567" s="7">
        <v>3</v>
      </c>
      <c r="L567" s="9" t="str">
        <f t="shared" si="33"/>
        <v>Desserts</v>
      </c>
      <c r="M567" s="6">
        <v>26</v>
      </c>
      <c r="N567" s="6" t="str">
        <f t="shared" si="34"/>
        <v>Gumbär Gummibärchen</v>
      </c>
      <c r="O567" s="13">
        <v>76</v>
      </c>
      <c r="P567" s="6">
        <v>78</v>
      </c>
      <c r="Q567" s="13">
        <f t="shared" si="35"/>
        <v>5928</v>
      </c>
      <c r="R567" s="14">
        <v>-0.03</v>
      </c>
      <c r="S567" s="13">
        <v>12545.091</v>
      </c>
      <c r="T567" s="13">
        <v>363.80763900000005</v>
      </c>
      <c r="U567" s="13"/>
      <c r="V567" s="9"/>
      <c r="W567" s="9"/>
    </row>
    <row r="568" spans="1:23" x14ac:dyDescent="0.25">
      <c r="A568" s="6" t="s">
        <v>166</v>
      </c>
      <c r="B568" s="6" t="s">
        <v>167</v>
      </c>
      <c r="C568" s="6" t="s">
        <v>168</v>
      </c>
      <c r="D568" s="6" t="s">
        <v>169</v>
      </c>
      <c r="E568" s="6">
        <v>2</v>
      </c>
      <c r="F568" s="6" t="str">
        <f t="shared" si="32"/>
        <v>Anne Dodsworth</v>
      </c>
      <c r="G568" s="6">
        <v>10687</v>
      </c>
      <c r="H568" s="9">
        <v>41115</v>
      </c>
      <c r="I568" s="9">
        <v>41142</v>
      </c>
      <c r="J568" s="9">
        <v>41154</v>
      </c>
      <c r="K568" s="7">
        <v>6</v>
      </c>
      <c r="L568" s="9" t="str">
        <f t="shared" si="33"/>
        <v>Viandes</v>
      </c>
      <c r="M568" s="6">
        <v>9</v>
      </c>
      <c r="N568" s="6" t="str">
        <f t="shared" si="34"/>
        <v>Mishi Kobe Niku</v>
      </c>
      <c r="O568" s="13">
        <v>76</v>
      </c>
      <c r="P568" s="6">
        <v>10</v>
      </c>
      <c r="Q568" s="13">
        <f t="shared" si="35"/>
        <v>760</v>
      </c>
      <c r="R568" s="14">
        <v>0.09</v>
      </c>
      <c r="S568" s="13">
        <v>4413.5</v>
      </c>
      <c r="T568" s="13">
        <v>150.059</v>
      </c>
      <c r="U568" s="13"/>
      <c r="V568" s="9"/>
      <c r="W568" s="9"/>
    </row>
    <row r="569" spans="1:23" x14ac:dyDescent="0.25">
      <c r="A569" s="6" t="s">
        <v>166</v>
      </c>
      <c r="B569" s="6" t="s">
        <v>167</v>
      </c>
      <c r="C569" s="6" t="s">
        <v>168</v>
      </c>
      <c r="D569" s="6" t="s">
        <v>169</v>
      </c>
      <c r="E569" s="6">
        <v>2</v>
      </c>
      <c r="F569" s="6" t="str">
        <f t="shared" si="32"/>
        <v>Anne Dodsworth</v>
      </c>
      <c r="G569" s="6">
        <v>10687</v>
      </c>
      <c r="H569" s="9">
        <v>41115</v>
      </c>
      <c r="I569" s="9">
        <v>41142</v>
      </c>
      <c r="J569" s="9">
        <v>41154</v>
      </c>
      <c r="K569" s="7">
        <v>6</v>
      </c>
      <c r="L569" s="9" t="str">
        <f t="shared" si="33"/>
        <v>Viandes</v>
      </c>
      <c r="M569" s="6">
        <v>29</v>
      </c>
      <c r="N569" s="6" t="str">
        <f t="shared" si="34"/>
        <v>Thüringer Rostbratwurst</v>
      </c>
      <c r="O569" s="13">
        <v>76</v>
      </c>
      <c r="P569" s="6">
        <v>67</v>
      </c>
      <c r="Q569" s="13">
        <f t="shared" si="35"/>
        <v>5092</v>
      </c>
      <c r="R569" s="14">
        <v>0.05</v>
      </c>
      <c r="S569" s="13">
        <v>39396.167499999996</v>
      </c>
      <c r="T569" s="13">
        <v>196.98083749999998</v>
      </c>
      <c r="U569" s="13"/>
      <c r="V569" s="9"/>
      <c r="W569" s="9"/>
    </row>
    <row r="570" spans="1:23" x14ac:dyDescent="0.25">
      <c r="A570" s="6" t="s">
        <v>166</v>
      </c>
      <c r="B570" s="6" t="s">
        <v>167</v>
      </c>
      <c r="C570" s="6" t="s">
        <v>168</v>
      </c>
      <c r="D570" s="6" t="s">
        <v>169</v>
      </c>
      <c r="E570" s="6">
        <v>2</v>
      </c>
      <c r="F570" s="6" t="str">
        <f t="shared" si="32"/>
        <v>Anne Dodsworth</v>
      </c>
      <c r="G570" s="6">
        <v>10687</v>
      </c>
      <c r="H570" s="9">
        <v>41115</v>
      </c>
      <c r="I570" s="9">
        <v>41142</v>
      </c>
      <c r="J570" s="9">
        <v>41154</v>
      </c>
      <c r="K570" s="7">
        <v>8</v>
      </c>
      <c r="L570" s="9" t="str">
        <f t="shared" si="33"/>
        <v>Poissons et fruits de mer</v>
      </c>
      <c r="M570" s="6">
        <v>36</v>
      </c>
      <c r="N570" s="6" t="str">
        <f t="shared" si="34"/>
        <v>Inlagd Sill</v>
      </c>
      <c r="O570" s="13">
        <v>76</v>
      </c>
      <c r="P570" s="6">
        <v>10</v>
      </c>
      <c r="Q570" s="13">
        <f t="shared" si="35"/>
        <v>760</v>
      </c>
      <c r="R570" s="14">
        <v>0.09</v>
      </c>
      <c r="S570" s="13">
        <v>864.5</v>
      </c>
      <c r="T570" s="13">
        <v>0</v>
      </c>
      <c r="U570" s="13"/>
      <c r="V570" s="9"/>
      <c r="W570" s="9"/>
    </row>
    <row r="571" spans="1:23" x14ac:dyDescent="0.25">
      <c r="A571" s="6" t="s">
        <v>269</v>
      </c>
      <c r="B571" s="6" t="s">
        <v>270</v>
      </c>
      <c r="C571" s="6" t="s">
        <v>271</v>
      </c>
      <c r="D571" s="6" t="s">
        <v>242</v>
      </c>
      <c r="E571" s="6">
        <v>5</v>
      </c>
      <c r="F571" s="6" t="str">
        <f t="shared" si="32"/>
        <v>Mohamed Ben Arfa</v>
      </c>
      <c r="G571" s="6">
        <v>10688</v>
      </c>
      <c r="H571" s="9">
        <v>41115</v>
      </c>
      <c r="I571" s="9">
        <v>41129</v>
      </c>
      <c r="J571" s="9">
        <v>41131</v>
      </c>
      <c r="K571" s="7">
        <v>8</v>
      </c>
      <c r="L571" s="9" t="str">
        <f t="shared" si="33"/>
        <v>Poissons et fruits de mer</v>
      </c>
      <c r="M571" s="6">
        <v>10</v>
      </c>
      <c r="N571" s="6" t="str">
        <f t="shared" si="34"/>
        <v>Ikura</v>
      </c>
      <c r="O571" s="13">
        <v>76</v>
      </c>
      <c r="P571" s="6">
        <v>87</v>
      </c>
      <c r="Q571" s="13">
        <f t="shared" si="35"/>
        <v>6612</v>
      </c>
      <c r="R571" s="14">
        <v>0.08</v>
      </c>
      <c r="S571" s="13">
        <v>12406.2</v>
      </c>
      <c r="T571" s="13">
        <v>372.18599999999998</v>
      </c>
      <c r="U571" s="13"/>
      <c r="V571" s="9"/>
      <c r="W571" s="9"/>
    </row>
    <row r="572" spans="1:23" x14ac:dyDescent="0.25">
      <c r="A572" s="6" t="s">
        <v>269</v>
      </c>
      <c r="B572" s="6" t="s">
        <v>270</v>
      </c>
      <c r="C572" s="6" t="s">
        <v>271</v>
      </c>
      <c r="D572" s="6" t="s">
        <v>242</v>
      </c>
      <c r="E572" s="6">
        <v>5</v>
      </c>
      <c r="F572" s="6" t="str">
        <f t="shared" si="32"/>
        <v>Mohamed Ben Arfa</v>
      </c>
      <c r="G572" s="6">
        <v>10688</v>
      </c>
      <c r="H572" s="9">
        <v>41115</v>
      </c>
      <c r="I572" s="9">
        <v>41129</v>
      </c>
      <c r="J572" s="9">
        <v>41131</v>
      </c>
      <c r="K572" s="7">
        <v>7</v>
      </c>
      <c r="L572" s="9" t="str">
        <f t="shared" si="33"/>
        <v>Produits secs</v>
      </c>
      <c r="M572" s="6">
        <v>28</v>
      </c>
      <c r="N572" s="6" t="str">
        <f t="shared" si="34"/>
        <v>Rössle Sauerkraut</v>
      </c>
      <c r="O572" s="13">
        <v>76</v>
      </c>
      <c r="P572" s="6">
        <v>80</v>
      </c>
      <c r="Q572" s="13">
        <f t="shared" si="35"/>
        <v>6080</v>
      </c>
      <c r="R572" s="14">
        <v>0.01</v>
      </c>
      <c r="S572" s="13">
        <v>18057.599999999999</v>
      </c>
      <c r="T572" s="13">
        <v>577.84319999999991</v>
      </c>
      <c r="U572" s="13"/>
      <c r="V572" s="9"/>
      <c r="W572" s="9"/>
    </row>
    <row r="573" spans="1:23" x14ac:dyDescent="0.25">
      <c r="A573" s="6" t="s">
        <v>269</v>
      </c>
      <c r="B573" s="6" t="s">
        <v>270</v>
      </c>
      <c r="C573" s="6" t="s">
        <v>271</v>
      </c>
      <c r="D573" s="6" t="s">
        <v>242</v>
      </c>
      <c r="E573" s="6">
        <v>5</v>
      </c>
      <c r="F573" s="6" t="str">
        <f t="shared" si="32"/>
        <v>Mohamed Ben Arfa</v>
      </c>
      <c r="G573" s="6">
        <v>10688</v>
      </c>
      <c r="H573" s="9">
        <v>41115</v>
      </c>
      <c r="I573" s="9">
        <v>41129</v>
      </c>
      <c r="J573" s="9">
        <v>41131</v>
      </c>
      <c r="K573" s="7">
        <v>1</v>
      </c>
      <c r="L573" s="9" t="str">
        <f t="shared" si="33"/>
        <v>Boissons</v>
      </c>
      <c r="M573" s="6">
        <v>34</v>
      </c>
      <c r="N573" s="6" t="str">
        <f t="shared" si="34"/>
        <v>Sasquatch Ale</v>
      </c>
      <c r="O573" s="13">
        <v>76</v>
      </c>
      <c r="P573" s="6">
        <v>26</v>
      </c>
      <c r="Q573" s="13">
        <f t="shared" si="35"/>
        <v>1976</v>
      </c>
      <c r="R573" s="14">
        <v>0.19</v>
      </c>
      <c r="S573" s="13">
        <v>1474.2</v>
      </c>
      <c r="T573" s="13">
        <v>7.3710000000000004</v>
      </c>
      <c r="U573" s="13"/>
      <c r="V573" s="9"/>
      <c r="W573" s="9"/>
    </row>
    <row r="574" spans="1:23" x14ac:dyDescent="0.25">
      <c r="A574" s="6" t="s">
        <v>205</v>
      </c>
      <c r="B574" s="6" t="s">
        <v>206</v>
      </c>
      <c r="C574" s="6" t="s">
        <v>207</v>
      </c>
      <c r="D574" s="6" t="s">
        <v>208</v>
      </c>
      <c r="E574" s="6">
        <v>7</v>
      </c>
      <c r="F574" s="6" t="str">
        <f t="shared" si="32"/>
        <v>Jaime Dos Santos</v>
      </c>
      <c r="G574" s="6">
        <v>10689</v>
      </c>
      <c r="H574" s="9">
        <v>41115</v>
      </c>
      <c r="I574" s="9">
        <v>41143</v>
      </c>
      <c r="J574" s="9">
        <v>41131</v>
      </c>
      <c r="K574" s="7">
        <v>1</v>
      </c>
      <c r="L574" s="9" t="str">
        <f t="shared" si="33"/>
        <v>Boissons</v>
      </c>
      <c r="M574" s="6">
        <v>1</v>
      </c>
      <c r="N574" s="6" t="str">
        <f t="shared" si="34"/>
        <v>Chai</v>
      </c>
      <c r="O574" s="13">
        <v>76</v>
      </c>
      <c r="P574" s="6">
        <v>26</v>
      </c>
      <c r="Q574" s="13">
        <f t="shared" si="35"/>
        <v>1976</v>
      </c>
      <c r="R574" s="14">
        <v>0.11</v>
      </c>
      <c r="S574" s="13">
        <v>2082.6</v>
      </c>
      <c r="T574" s="13">
        <v>37.486799999999995</v>
      </c>
      <c r="U574" s="13"/>
      <c r="V574" s="9"/>
      <c r="W574" s="9"/>
    </row>
    <row r="575" spans="1:23" x14ac:dyDescent="0.25">
      <c r="A575" s="6" t="s">
        <v>228</v>
      </c>
      <c r="B575" s="6" t="s">
        <v>229</v>
      </c>
      <c r="C575" s="6" t="s">
        <v>122</v>
      </c>
      <c r="D575" s="6" t="s">
        <v>123</v>
      </c>
      <c r="E575" s="6">
        <v>7</v>
      </c>
      <c r="F575" s="6" t="str">
        <f t="shared" si="32"/>
        <v>Jaime Dos Santos</v>
      </c>
      <c r="G575" s="6">
        <v>10690</v>
      </c>
      <c r="H575" s="9">
        <v>41116</v>
      </c>
      <c r="I575" s="9">
        <v>41144</v>
      </c>
      <c r="J575" s="9">
        <v>41127</v>
      </c>
      <c r="K575" s="7">
        <v>5</v>
      </c>
      <c r="L575" s="9" t="str">
        <f t="shared" si="33"/>
        <v>Pâtes et céréales</v>
      </c>
      <c r="M575" s="6">
        <v>56</v>
      </c>
      <c r="N575" s="6" t="str">
        <f t="shared" si="34"/>
        <v>Gnocchi di nonna Alice</v>
      </c>
      <c r="O575" s="13">
        <v>76</v>
      </c>
      <c r="P575" s="6">
        <v>16</v>
      </c>
      <c r="Q575" s="13">
        <f t="shared" si="35"/>
        <v>1216</v>
      </c>
      <c r="R575" s="14">
        <v>0.13</v>
      </c>
      <c r="S575" s="13">
        <v>2644.8</v>
      </c>
      <c r="T575" s="13">
        <v>68.764800000000008</v>
      </c>
      <c r="U575" s="13"/>
      <c r="V575" s="9"/>
      <c r="W575" s="9"/>
    </row>
    <row r="576" spans="1:23" x14ac:dyDescent="0.25">
      <c r="A576" s="6" t="s">
        <v>228</v>
      </c>
      <c r="B576" s="6" t="s">
        <v>229</v>
      </c>
      <c r="C576" s="6" t="s">
        <v>122</v>
      </c>
      <c r="D576" s="6" t="s">
        <v>123</v>
      </c>
      <c r="E576" s="6">
        <v>7</v>
      </c>
      <c r="F576" s="6" t="str">
        <f t="shared" si="32"/>
        <v>Jaime Dos Santos</v>
      </c>
      <c r="G576" s="6">
        <v>10690</v>
      </c>
      <c r="H576" s="9">
        <v>41116</v>
      </c>
      <c r="I576" s="9">
        <v>41144</v>
      </c>
      <c r="J576" s="9">
        <v>41127</v>
      </c>
      <c r="K576" s="7">
        <v>2</v>
      </c>
      <c r="L576" s="9" t="str">
        <f t="shared" si="33"/>
        <v>Condiments</v>
      </c>
      <c r="M576" s="6">
        <v>77</v>
      </c>
      <c r="N576" s="6" t="str">
        <f t="shared" si="34"/>
        <v>Original Frankfurter grüne Soße</v>
      </c>
      <c r="O576" s="13">
        <v>76</v>
      </c>
      <c r="P576" s="6">
        <v>66</v>
      </c>
      <c r="Q576" s="13">
        <f t="shared" si="35"/>
        <v>5016</v>
      </c>
      <c r="R576" s="14">
        <v>0.06</v>
      </c>
      <c r="S576" s="13">
        <v>4032.6</v>
      </c>
      <c r="T576" s="13">
        <v>28.228200000000001</v>
      </c>
      <c r="U576" s="13"/>
      <c r="V576" s="9"/>
      <c r="W576" s="9"/>
    </row>
    <row r="577" spans="1:23" x14ac:dyDescent="0.25">
      <c r="A577" s="6" t="s">
        <v>189</v>
      </c>
      <c r="B577" s="6" t="s">
        <v>190</v>
      </c>
      <c r="C577" s="6" t="s">
        <v>191</v>
      </c>
      <c r="D577" s="6" t="s">
        <v>136</v>
      </c>
      <c r="E577" s="6">
        <v>1</v>
      </c>
      <c r="F577" s="6" t="str">
        <f t="shared" si="32"/>
        <v>Francis Rivière</v>
      </c>
      <c r="G577" s="6">
        <v>10691</v>
      </c>
      <c r="H577" s="9">
        <v>41117</v>
      </c>
      <c r="I577" s="9">
        <v>41159</v>
      </c>
      <c r="J577" s="9">
        <v>41146</v>
      </c>
      <c r="K577" s="7">
        <v>1</v>
      </c>
      <c r="L577" s="9" t="str">
        <f t="shared" si="33"/>
        <v>Boissons</v>
      </c>
      <c r="M577" s="6">
        <v>1</v>
      </c>
      <c r="N577" s="6" t="str">
        <f t="shared" si="34"/>
        <v>Chai</v>
      </c>
      <c r="O577" s="13">
        <v>76</v>
      </c>
      <c r="P577" s="6">
        <v>18</v>
      </c>
      <c r="Q577" s="13">
        <f t="shared" si="35"/>
        <v>1368</v>
      </c>
      <c r="R577" s="14">
        <v>0.03</v>
      </c>
      <c r="S577" s="13">
        <v>1571.3999999999999</v>
      </c>
      <c r="T577" s="13">
        <v>34.570799999999998</v>
      </c>
      <c r="U577" s="13"/>
      <c r="V577" s="9"/>
      <c r="W577" s="9"/>
    </row>
    <row r="578" spans="1:23" x14ac:dyDescent="0.25">
      <c r="A578" s="6" t="s">
        <v>189</v>
      </c>
      <c r="B578" s="6" t="s">
        <v>190</v>
      </c>
      <c r="C578" s="6" t="s">
        <v>191</v>
      </c>
      <c r="D578" s="6" t="s">
        <v>136</v>
      </c>
      <c r="E578" s="6">
        <v>1</v>
      </c>
      <c r="F578" s="6" t="str">
        <f t="shared" si="32"/>
        <v>Francis Rivière</v>
      </c>
      <c r="G578" s="6">
        <v>10691</v>
      </c>
      <c r="H578" s="9">
        <v>41117</v>
      </c>
      <c r="I578" s="9">
        <v>41159</v>
      </c>
      <c r="J578" s="9">
        <v>41146</v>
      </c>
      <c r="K578" s="7">
        <v>6</v>
      </c>
      <c r="L578" s="9" t="str">
        <f t="shared" si="33"/>
        <v>Viandes</v>
      </c>
      <c r="M578" s="6">
        <v>29</v>
      </c>
      <c r="N578" s="6" t="str">
        <f t="shared" si="34"/>
        <v>Thüringer Rostbratwurst</v>
      </c>
      <c r="O578" s="13">
        <v>76</v>
      </c>
      <c r="P578" s="6">
        <v>37</v>
      </c>
      <c r="Q578" s="13">
        <f t="shared" si="35"/>
        <v>2812</v>
      </c>
      <c r="R578" s="14">
        <v>0.09</v>
      </c>
      <c r="S578" s="13">
        <v>20840.0465</v>
      </c>
      <c r="T578" s="13">
        <v>416.80092999999999</v>
      </c>
      <c r="U578" s="13"/>
      <c r="V578" s="9"/>
      <c r="W578" s="9"/>
    </row>
    <row r="579" spans="1:23" x14ac:dyDescent="0.25">
      <c r="A579" s="6" t="s">
        <v>189</v>
      </c>
      <c r="B579" s="6" t="s">
        <v>190</v>
      </c>
      <c r="C579" s="6" t="s">
        <v>191</v>
      </c>
      <c r="D579" s="6" t="s">
        <v>136</v>
      </c>
      <c r="E579" s="6">
        <v>1</v>
      </c>
      <c r="F579" s="6" t="str">
        <f t="shared" si="32"/>
        <v>Francis Rivière</v>
      </c>
      <c r="G579" s="6">
        <v>10691</v>
      </c>
      <c r="H579" s="9">
        <v>41117</v>
      </c>
      <c r="I579" s="9">
        <v>41159</v>
      </c>
      <c r="J579" s="9">
        <v>41146</v>
      </c>
      <c r="K579" s="7">
        <v>1</v>
      </c>
      <c r="L579" s="9" t="str">
        <f t="shared" si="33"/>
        <v>Boissons</v>
      </c>
      <c r="M579" s="6">
        <v>43</v>
      </c>
      <c r="N579" s="6" t="str">
        <f t="shared" si="34"/>
        <v>Ipoh Coffee</v>
      </c>
      <c r="O579" s="13">
        <v>76</v>
      </c>
      <c r="P579" s="6">
        <v>97</v>
      </c>
      <c r="Q579" s="13">
        <f t="shared" si="35"/>
        <v>7372</v>
      </c>
      <c r="R579" s="14">
        <v>0.15</v>
      </c>
      <c r="S579" s="13">
        <v>18963.5</v>
      </c>
      <c r="T579" s="13">
        <v>455.12400000000002</v>
      </c>
      <c r="U579" s="13"/>
      <c r="V579" s="9"/>
      <c r="W579" s="9"/>
    </row>
    <row r="580" spans="1:23" x14ac:dyDescent="0.25">
      <c r="A580" s="6" t="s">
        <v>189</v>
      </c>
      <c r="B580" s="6" t="s">
        <v>190</v>
      </c>
      <c r="C580" s="6" t="s">
        <v>191</v>
      </c>
      <c r="D580" s="6" t="s">
        <v>136</v>
      </c>
      <c r="E580" s="6">
        <v>1</v>
      </c>
      <c r="F580" s="6" t="str">
        <f t="shared" ref="F580:F643" si="36">VLOOKUP(E580,ListeREPRESENTANTS,2,FALSE)</f>
        <v>Francis Rivière</v>
      </c>
      <c r="G580" s="6">
        <v>10691</v>
      </c>
      <c r="H580" s="9">
        <v>41117</v>
      </c>
      <c r="I580" s="9">
        <v>41159</v>
      </c>
      <c r="J580" s="9">
        <v>41146</v>
      </c>
      <c r="K580" s="7">
        <v>2</v>
      </c>
      <c r="L580" s="9" t="str">
        <f t="shared" ref="L580:L643" si="37">VLOOKUP(K580,ListeCATEGORIES,2,FALSE)</f>
        <v>Condiments</v>
      </c>
      <c r="M580" s="6">
        <v>44</v>
      </c>
      <c r="N580" s="6" t="str">
        <f t="shared" ref="N580:N643" si="38">VLOOKUP(M580,ListePRODUITS,2,FALSE)</f>
        <v>Gula Malacca</v>
      </c>
      <c r="O580" s="13">
        <v>76</v>
      </c>
      <c r="P580" s="6">
        <v>92</v>
      </c>
      <c r="Q580" s="13">
        <f t="shared" si="35"/>
        <v>6992</v>
      </c>
      <c r="R580" s="14">
        <v>0.03</v>
      </c>
      <c r="S580" s="13">
        <v>8678.59</v>
      </c>
      <c r="T580" s="13">
        <v>199.60757000000001</v>
      </c>
      <c r="U580" s="13"/>
      <c r="V580" s="9"/>
      <c r="W580" s="9"/>
    </row>
    <row r="581" spans="1:23" x14ac:dyDescent="0.25">
      <c r="A581" s="6" t="s">
        <v>189</v>
      </c>
      <c r="B581" s="6" t="s">
        <v>190</v>
      </c>
      <c r="C581" s="6" t="s">
        <v>191</v>
      </c>
      <c r="D581" s="6" t="s">
        <v>136</v>
      </c>
      <c r="E581" s="6">
        <v>1</v>
      </c>
      <c r="F581" s="6" t="str">
        <f t="shared" si="36"/>
        <v>Francis Rivière</v>
      </c>
      <c r="G581" s="6">
        <v>10691</v>
      </c>
      <c r="H581" s="9">
        <v>41117</v>
      </c>
      <c r="I581" s="9">
        <v>41159</v>
      </c>
      <c r="J581" s="9">
        <v>41146</v>
      </c>
      <c r="K581" s="7">
        <v>3</v>
      </c>
      <c r="L581" s="9" t="str">
        <f t="shared" si="37"/>
        <v>Desserts</v>
      </c>
      <c r="M581" s="6">
        <v>62</v>
      </c>
      <c r="N581" s="6" t="str">
        <f t="shared" si="38"/>
        <v>Tarte au sucre</v>
      </c>
      <c r="O581" s="13">
        <v>76</v>
      </c>
      <c r="P581" s="6">
        <v>18</v>
      </c>
      <c r="Q581" s="13">
        <f t="shared" ref="Q581:Q644" si="39">O581*P581</f>
        <v>1368</v>
      </c>
      <c r="R581" s="14">
        <v>0.13</v>
      </c>
      <c r="S581" s="13">
        <v>3860.19</v>
      </c>
      <c r="T581" s="13">
        <v>77.203800000000001</v>
      </c>
      <c r="U581" s="13"/>
      <c r="V581" s="9"/>
      <c r="W581" s="9"/>
    </row>
    <row r="582" spans="1:23" x14ac:dyDescent="0.25">
      <c r="A582" s="6" t="s">
        <v>86</v>
      </c>
      <c r="B582" s="6" t="s">
        <v>87</v>
      </c>
      <c r="C582" s="6" t="s">
        <v>88</v>
      </c>
      <c r="D582" s="6" t="s">
        <v>89</v>
      </c>
      <c r="E582" s="6">
        <v>5</v>
      </c>
      <c r="F582" s="6" t="str">
        <f t="shared" si="36"/>
        <v>Mohamed Ben Arfa</v>
      </c>
      <c r="G582" s="6">
        <v>10692</v>
      </c>
      <c r="H582" s="9">
        <v>41117</v>
      </c>
      <c r="I582" s="9">
        <v>41145</v>
      </c>
      <c r="J582" s="9">
        <v>41137</v>
      </c>
      <c r="K582" s="7">
        <v>2</v>
      </c>
      <c r="L582" s="9" t="str">
        <f t="shared" si="37"/>
        <v>Condiments</v>
      </c>
      <c r="M582" s="6">
        <v>63</v>
      </c>
      <c r="N582" s="6" t="str">
        <f t="shared" si="38"/>
        <v>Vegie-spread</v>
      </c>
      <c r="O582" s="13">
        <v>76</v>
      </c>
      <c r="P582" s="6">
        <v>13</v>
      </c>
      <c r="Q582" s="13">
        <f t="shared" si="39"/>
        <v>988</v>
      </c>
      <c r="R582" s="14">
        <v>0.18</v>
      </c>
      <c r="S582" s="13">
        <v>2339.8700000000003</v>
      </c>
      <c r="T582" s="13">
        <v>56.156880000000008</v>
      </c>
      <c r="U582" s="13"/>
      <c r="V582" s="9"/>
      <c r="W582" s="9"/>
    </row>
    <row r="583" spans="1:23" x14ac:dyDescent="0.25">
      <c r="A583" s="6" t="s">
        <v>78</v>
      </c>
      <c r="B583" s="6" t="s">
        <v>79</v>
      </c>
      <c r="C583" s="6" t="s">
        <v>80</v>
      </c>
      <c r="D583" s="6" t="s">
        <v>81</v>
      </c>
      <c r="E583" s="6">
        <v>3</v>
      </c>
      <c r="F583" s="6" t="str">
        <f t="shared" si="36"/>
        <v>Janet Leverling</v>
      </c>
      <c r="G583" s="6">
        <v>10693</v>
      </c>
      <c r="H583" s="9">
        <v>41120</v>
      </c>
      <c r="I583" s="9">
        <v>41134</v>
      </c>
      <c r="J583" s="9">
        <v>41134</v>
      </c>
      <c r="K583" s="7">
        <v>6</v>
      </c>
      <c r="L583" s="9" t="str">
        <f t="shared" si="37"/>
        <v>Viandes</v>
      </c>
      <c r="M583" s="6">
        <v>9</v>
      </c>
      <c r="N583" s="6" t="str">
        <f t="shared" si="38"/>
        <v>Mishi Kobe Niku</v>
      </c>
      <c r="O583" s="13">
        <v>76</v>
      </c>
      <c r="P583" s="6">
        <v>2</v>
      </c>
      <c r="Q583" s="13">
        <f t="shared" si="39"/>
        <v>152</v>
      </c>
      <c r="R583" s="14">
        <v>0.14000000000000001</v>
      </c>
      <c r="S583" s="13">
        <v>834.19999999999993</v>
      </c>
      <c r="T583" s="13">
        <v>8.3420000000000005</v>
      </c>
      <c r="U583" s="13"/>
      <c r="V583" s="9"/>
      <c r="W583" s="9"/>
    </row>
    <row r="584" spans="1:23" x14ac:dyDescent="0.25">
      <c r="A584" s="6" t="s">
        <v>78</v>
      </c>
      <c r="B584" s="6" t="s">
        <v>79</v>
      </c>
      <c r="C584" s="6" t="s">
        <v>80</v>
      </c>
      <c r="D584" s="6" t="s">
        <v>81</v>
      </c>
      <c r="E584" s="6">
        <v>3</v>
      </c>
      <c r="F584" s="6" t="str">
        <f t="shared" si="36"/>
        <v>Janet Leverling</v>
      </c>
      <c r="G584" s="6">
        <v>10693</v>
      </c>
      <c r="H584" s="9">
        <v>41120</v>
      </c>
      <c r="I584" s="9">
        <v>41134</v>
      </c>
      <c r="J584" s="9">
        <v>41134</v>
      </c>
      <c r="K584" s="7">
        <v>6</v>
      </c>
      <c r="L584" s="9" t="str">
        <f t="shared" si="37"/>
        <v>Viandes</v>
      </c>
      <c r="M584" s="6">
        <v>54</v>
      </c>
      <c r="N584" s="6" t="str">
        <f t="shared" si="38"/>
        <v>Tourtière</v>
      </c>
      <c r="O584" s="13">
        <v>76</v>
      </c>
      <c r="P584" s="6">
        <v>41</v>
      </c>
      <c r="Q584" s="13">
        <f t="shared" si="39"/>
        <v>3116</v>
      </c>
      <c r="R584" s="14">
        <v>0.02</v>
      </c>
      <c r="S584" s="13">
        <v>1496.7049999999999</v>
      </c>
      <c r="T584" s="13">
        <v>46.397854999999993</v>
      </c>
      <c r="U584" s="13"/>
      <c r="V584" s="9"/>
      <c r="W584" s="9"/>
    </row>
    <row r="585" spans="1:23" x14ac:dyDescent="0.25">
      <c r="A585" s="6" t="s">
        <v>78</v>
      </c>
      <c r="B585" s="6" t="s">
        <v>79</v>
      </c>
      <c r="C585" s="6" t="s">
        <v>80</v>
      </c>
      <c r="D585" s="6" t="s">
        <v>81</v>
      </c>
      <c r="E585" s="6">
        <v>3</v>
      </c>
      <c r="F585" s="6" t="str">
        <f t="shared" si="36"/>
        <v>Janet Leverling</v>
      </c>
      <c r="G585" s="6">
        <v>10693</v>
      </c>
      <c r="H585" s="9">
        <v>41120</v>
      </c>
      <c r="I585" s="9">
        <v>41134</v>
      </c>
      <c r="J585" s="9">
        <v>41134</v>
      </c>
      <c r="K585" s="7">
        <v>4</v>
      </c>
      <c r="L585" s="9" t="str">
        <f t="shared" si="37"/>
        <v>Produits laitiers</v>
      </c>
      <c r="M585" s="6">
        <v>69</v>
      </c>
      <c r="N585" s="6" t="str">
        <f t="shared" si="38"/>
        <v>Gudbrandsdalsost</v>
      </c>
      <c r="O585" s="13">
        <v>76</v>
      </c>
      <c r="P585" s="6">
        <v>21</v>
      </c>
      <c r="Q585" s="13">
        <f t="shared" si="39"/>
        <v>1596</v>
      </c>
      <c r="R585" s="14">
        <v>0.15</v>
      </c>
      <c r="S585" s="13">
        <v>3213</v>
      </c>
      <c r="T585" s="13">
        <v>16.065000000000001</v>
      </c>
      <c r="U585" s="13"/>
      <c r="V585" s="9"/>
      <c r="W585" s="9"/>
    </row>
    <row r="586" spans="1:23" x14ac:dyDescent="0.25">
      <c r="A586" s="6" t="s">
        <v>78</v>
      </c>
      <c r="B586" s="6" t="s">
        <v>79</v>
      </c>
      <c r="C586" s="6" t="s">
        <v>80</v>
      </c>
      <c r="D586" s="6" t="s">
        <v>81</v>
      </c>
      <c r="E586" s="6">
        <v>3</v>
      </c>
      <c r="F586" s="6" t="str">
        <f t="shared" si="36"/>
        <v>Janet Leverling</v>
      </c>
      <c r="G586" s="6">
        <v>10693</v>
      </c>
      <c r="H586" s="9">
        <v>41120</v>
      </c>
      <c r="I586" s="9">
        <v>41134</v>
      </c>
      <c r="J586" s="9">
        <v>41134</v>
      </c>
      <c r="K586" s="7">
        <v>8</v>
      </c>
      <c r="L586" s="9" t="str">
        <f t="shared" si="37"/>
        <v>Poissons et fruits de mer</v>
      </c>
      <c r="M586" s="6">
        <v>73</v>
      </c>
      <c r="N586" s="6" t="str">
        <f t="shared" si="38"/>
        <v>Röd Kaviar</v>
      </c>
      <c r="O586" s="13">
        <v>76</v>
      </c>
      <c r="P586" s="6">
        <v>19</v>
      </c>
      <c r="Q586" s="13">
        <f t="shared" si="39"/>
        <v>1444</v>
      </c>
      <c r="R586" s="14">
        <v>0.2</v>
      </c>
      <c r="S586" s="13">
        <v>1140</v>
      </c>
      <c r="T586" s="13">
        <v>2.2799999999999998</v>
      </c>
      <c r="U586" s="13"/>
      <c r="V586" s="9"/>
      <c r="W586" s="9"/>
    </row>
    <row r="587" spans="1:23" x14ac:dyDescent="0.25">
      <c r="A587" s="6" t="s">
        <v>189</v>
      </c>
      <c r="B587" s="6" t="s">
        <v>190</v>
      </c>
      <c r="C587" s="6" t="s">
        <v>191</v>
      </c>
      <c r="D587" s="6" t="s">
        <v>136</v>
      </c>
      <c r="E587" s="6">
        <v>4</v>
      </c>
      <c r="F587" s="6" t="str">
        <f t="shared" si="36"/>
        <v>Laura Callahan</v>
      </c>
      <c r="G587" s="6">
        <v>10694</v>
      </c>
      <c r="H587" s="9">
        <v>41120</v>
      </c>
      <c r="I587" s="9">
        <v>41148</v>
      </c>
      <c r="J587" s="9">
        <v>41133</v>
      </c>
      <c r="K587" s="7">
        <v>7</v>
      </c>
      <c r="L587" s="9" t="str">
        <f t="shared" si="37"/>
        <v>Produits secs</v>
      </c>
      <c r="M587" s="6">
        <v>7</v>
      </c>
      <c r="N587" s="6" t="str">
        <f t="shared" si="38"/>
        <v>Uncle Bob's Organic Dried Pears</v>
      </c>
      <c r="O587" s="13">
        <v>76</v>
      </c>
      <c r="P587" s="6">
        <v>24</v>
      </c>
      <c r="Q587" s="13">
        <f t="shared" si="39"/>
        <v>1824</v>
      </c>
      <c r="R587" s="14">
        <v>0.12</v>
      </c>
      <c r="S587" s="13">
        <v>3168</v>
      </c>
      <c r="T587" s="13">
        <v>63.36</v>
      </c>
      <c r="U587" s="13"/>
      <c r="V587" s="9"/>
      <c r="W587" s="9"/>
    </row>
    <row r="588" spans="1:23" x14ac:dyDescent="0.25">
      <c r="A588" s="6" t="s">
        <v>189</v>
      </c>
      <c r="B588" s="6" t="s">
        <v>190</v>
      </c>
      <c r="C588" s="6" t="s">
        <v>191</v>
      </c>
      <c r="D588" s="6" t="s">
        <v>136</v>
      </c>
      <c r="E588" s="6">
        <v>4</v>
      </c>
      <c r="F588" s="6" t="str">
        <f t="shared" si="36"/>
        <v>Laura Callahan</v>
      </c>
      <c r="G588" s="6">
        <v>10694</v>
      </c>
      <c r="H588" s="9">
        <v>41120</v>
      </c>
      <c r="I588" s="9">
        <v>41148</v>
      </c>
      <c r="J588" s="9">
        <v>41133</v>
      </c>
      <c r="K588" s="7">
        <v>4</v>
      </c>
      <c r="L588" s="9" t="str">
        <f t="shared" si="37"/>
        <v>Produits laitiers</v>
      </c>
      <c r="M588" s="6">
        <v>59</v>
      </c>
      <c r="N588" s="6" t="str">
        <f t="shared" si="38"/>
        <v>Raclette Courdavault</v>
      </c>
      <c r="O588" s="13">
        <v>76</v>
      </c>
      <c r="P588" s="6">
        <v>47</v>
      </c>
      <c r="Q588" s="13">
        <f t="shared" si="39"/>
        <v>3572</v>
      </c>
      <c r="R588" s="14">
        <v>0.17</v>
      </c>
      <c r="S588" s="13">
        <v>10727.75</v>
      </c>
      <c r="T588" s="13">
        <v>203.82724999999999</v>
      </c>
      <c r="U588" s="13"/>
      <c r="V588" s="9"/>
      <c r="W588" s="9"/>
    </row>
    <row r="589" spans="1:23" x14ac:dyDescent="0.25">
      <c r="A589" s="6" t="s">
        <v>189</v>
      </c>
      <c r="B589" s="6" t="s">
        <v>190</v>
      </c>
      <c r="C589" s="6" t="s">
        <v>191</v>
      </c>
      <c r="D589" s="6" t="s">
        <v>136</v>
      </c>
      <c r="E589" s="6">
        <v>4</v>
      </c>
      <c r="F589" s="6" t="str">
        <f t="shared" si="36"/>
        <v>Laura Callahan</v>
      </c>
      <c r="G589" s="6">
        <v>10694</v>
      </c>
      <c r="H589" s="9">
        <v>41120</v>
      </c>
      <c r="I589" s="9">
        <v>41148</v>
      </c>
      <c r="J589" s="9">
        <v>41133</v>
      </c>
      <c r="K589" s="7">
        <v>1</v>
      </c>
      <c r="L589" s="9" t="str">
        <f t="shared" si="37"/>
        <v>Boissons</v>
      </c>
      <c r="M589" s="6">
        <v>70</v>
      </c>
      <c r="N589" s="6" t="str">
        <f t="shared" si="38"/>
        <v>Outback Lager</v>
      </c>
      <c r="O589" s="13">
        <v>76</v>
      </c>
      <c r="P589" s="6">
        <v>39</v>
      </c>
      <c r="Q589" s="13">
        <f t="shared" si="39"/>
        <v>2964</v>
      </c>
      <c r="R589" s="14">
        <v>-0.03</v>
      </c>
      <c r="S589" s="13">
        <v>3012.75</v>
      </c>
      <c r="T589" s="13">
        <v>63.267749999999999</v>
      </c>
      <c r="U589" s="13"/>
      <c r="V589" s="9"/>
      <c r="W589" s="9"/>
    </row>
    <row r="590" spans="1:23" x14ac:dyDescent="0.25">
      <c r="A590" s="6" t="s">
        <v>285</v>
      </c>
      <c r="B590" s="6" t="s">
        <v>286</v>
      </c>
      <c r="C590" s="6" t="s">
        <v>287</v>
      </c>
      <c r="D590" s="6" t="s">
        <v>212</v>
      </c>
      <c r="E590" s="6">
        <v>8</v>
      </c>
      <c r="F590" s="6" t="str">
        <f t="shared" si="36"/>
        <v>Hicham Esmal</v>
      </c>
      <c r="G590" s="6">
        <v>10695</v>
      </c>
      <c r="H590" s="9">
        <v>41121</v>
      </c>
      <c r="I590" s="9">
        <v>41163</v>
      </c>
      <c r="J590" s="9">
        <v>41138</v>
      </c>
      <c r="K590" s="7">
        <v>2</v>
      </c>
      <c r="L590" s="9" t="str">
        <f t="shared" si="37"/>
        <v>Condiments</v>
      </c>
      <c r="M590" s="6">
        <v>8</v>
      </c>
      <c r="N590" s="6" t="str">
        <f t="shared" si="38"/>
        <v>Northwoods Cranberry Sauce</v>
      </c>
      <c r="O590" s="13">
        <v>76</v>
      </c>
      <c r="P590" s="6">
        <v>17</v>
      </c>
      <c r="Q590" s="13">
        <f t="shared" si="39"/>
        <v>1292</v>
      </c>
      <c r="R590" s="14">
        <v>7.0000000000000007E-2</v>
      </c>
      <c r="S590" s="13">
        <v>3162</v>
      </c>
      <c r="T590" s="13">
        <v>12.648</v>
      </c>
      <c r="U590" s="13"/>
      <c r="V590" s="9"/>
      <c r="W590" s="9"/>
    </row>
    <row r="591" spans="1:23" x14ac:dyDescent="0.25">
      <c r="A591" s="6" t="s">
        <v>285</v>
      </c>
      <c r="B591" s="6" t="s">
        <v>286</v>
      </c>
      <c r="C591" s="6" t="s">
        <v>287</v>
      </c>
      <c r="D591" s="6" t="s">
        <v>212</v>
      </c>
      <c r="E591" s="6">
        <v>8</v>
      </c>
      <c r="F591" s="6" t="str">
        <f t="shared" si="36"/>
        <v>Hicham Esmal</v>
      </c>
      <c r="G591" s="6">
        <v>10695</v>
      </c>
      <c r="H591" s="9">
        <v>41121</v>
      </c>
      <c r="I591" s="9">
        <v>41163</v>
      </c>
      <c r="J591" s="9">
        <v>41138</v>
      </c>
      <c r="K591" s="7">
        <v>4</v>
      </c>
      <c r="L591" s="9" t="str">
        <f t="shared" si="37"/>
        <v>Produits laitiers</v>
      </c>
      <c r="M591" s="6">
        <v>12</v>
      </c>
      <c r="N591" s="6" t="str">
        <f t="shared" si="38"/>
        <v>Queso Manchego La Pastora</v>
      </c>
      <c r="O591" s="13">
        <v>76</v>
      </c>
      <c r="P591" s="6">
        <v>77</v>
      </c>
      <c r="Q591" s="13">
        <f t="shared" si="39"/>
        <v>5852</v>
      </c>
      <c r="R591" s="14">
        <v>0</v>
      </c>
      <c r="S591" s="13">
        <v>14630</v>
      </c>
      <c r="T591" s="13">
        <v>204.82</v>
      </c>
      <c r="U591" s="13"/>
      <c r="V591" s="9"/>
      <c r="W591" s="9"/>
    </row>
    <row r="592" spans="1:23" x14ac:dyDescent="0.25">
      <c r="A592" s="6" t="s">
        <v>285</v>
      </c>
      <c r="B592" s="6" t="s">
        <v>286</v>
      </c>
      <c r="C592" s="6" t="s">
        <v>287</v>
      </c>
      <c r="D592" s="6" t="s">
        <v>212</v>
      </c>
      <c r="E592" s="6">
        <v>8</v>
      </c>
      <c r="F592" s="6" t="str">
        <f t="shared" si="36"/>
        <v>Hicham Esmal</v>
      </c>
      <c r="G592" s="6">
        <v>10695</v>
      </c>
      <c r="H592" s="9">
        <v>41121</v>
      </c>
      <c r="I592" s="9">
        <v>41163</v>
      </c>
      <c r="J592" s="9">
        <v>41138</v>
      </c>
      <c r="K592" s="7">
        <v>1</v>
      </c>
      <c r="L592" s="9" t="str">
        <f t="shared" si="37"/>
        <v>Boissons</v>
      </c>
      <c r="M592" s="6">
        <v>24</v>
      </c>
      <c r="N592" s="6" t="str">
        <f t="shared" si="38"/>
        <v>Guaraná Fantástica</v>
      </c>
      <c r="O592" s="13">
        <v>76</v>
      </c>
      <c r="P592" s="6">
        <v>13</v>
      </c>
      <c r="Q592" s="13">
        <f t="shared" si="39"/>
        <v>988</v>
      </c>
      <c r="R592" s="14">
        <v>0.14000000000000001</v>
      </c>
      <c r="S592" s="13">
        <v>251.54999999999998</v>
      </c>
      <c r="T592" s="13">
        <v>6.2887500000000003</v>
      </c>
      <c r="U592" s="13"/>
      <c r="V592" s="9"/>
      <c r="W592" s="9"/>
    </row>
    <row r="593" spans="1:23" x14ac:dyDescent="0.25">
      <c r="A593" s="6" t="s">
        <v>78</v>
      </c>
      <c r="B593" s="6" t="s">
        <v>79</v>
      </c>
      <c r="C593" s="6" t="s">
        <v>80</v>
      </c>
      <c r="D593" s="6" t="s">
        <v>81</v>
      </c>
      <c r="E593" s="6">
        <v>4</v>
      </c>
      <c r="F593" s="6" t="str">
        <f t="shared" si="36"/>
        <v>Laura Callahan</v>
      </c>
      <c r="G593" s="6">
        <v>10696</v>
      </c>
      <c r="H593" s="9">
        <v>41122</v>
      </c>
      <c r="I593" s="9">
        <v>41164</v>
      </c>
      <c r="J593" s="9">
        <v>41138</v>
      </c>
      <c r="K593" s="7">
        <v>6</v>
      </c>
      <c r="L593" s="9" t="str">
        <f t="shared" si="37"/>
        <v>Viandes</v>
      </c>
      <c r="M593" s="6">
        <v>17</v>
      </c>
      <c r="N593" s="6" t="str">
        <f t="shared" si="38"/>
        <v>Alice Mutton</v>
      </c>
      <c r="O593" s="13">
        <v>76</v>
      </c>
      <c r="P593" s="6">
        <v>29</v>
      </c>
      <c r="Q593" s="13">
        <f t="shared" si="39"/>
        <v>2204</v>
      </c>
      <c r="R593" s="14">
        <v>0.09</v>
      </c>
      <c r="S593" s="13">
        <v>5146.05</v>
      </c>
      <c r="T593" s="13">
        <v>128.65125</v>
      </c>
      <c r="U593" s="13"/>
      <c r="V593" s="9"/>
      <c r="W593" s="9"/>
    </row>
    <row r="594" spans="1:23" x14ac:dyDescent="0.25">
      <c r="A594" s="6" t="s">
        <v>78</v>
      </c>
      <c r="B594" s="6" t="s">
        <v>79</v>
      </c>
      <c r="C594" s="6" t="s">
        <v>80</v>
      </c>
      <c r="D594" s="6" t="s">
        <v>81</v>
      </c>
      <c r="E594" s="6">
        <v>4</v>
      </c>
      <c r="F594" s="6" t="str">
        <f t="shared" si="36"/>
        <v>Laura Callahan</v>
      </c>
      <c r="G594" s="6">
        <v>10696</v>
      </c>
      <c r="H594" s="9">
        <v>41122</v>
      </c>
      <c r="I594" s="9">
        <v>41164</v>
      </c>
      <c r="J594" s="9">
        <v>41138</v>
      </c>
      <c r="K594" s="7">
        <v>8</v>
      </c>
      <c r="L594" s="9" t="str">
        <f t="shared" si="37"/>
        <v>Poissons et fruits de mer</v>
      </c>
      <c r="M594" s="6">
        <v>46</v>
      </c>
      <c r="N594" s="6" t="str">
        <f t="shared" si="38"/>
        <v>Spegesild</v>
      </c>
      <c r="O594" s="13">
        <v>76</v>
      </c>
      <c r="P594" s="6">
        <v>53</v>
      </c>
      <c r="Q594" s="13">
        <f t="shared" si="39"/>
        <v>4028</v>
      </c>
      <c r="R594" s="14">
        <v>0.13</v>
      </c>
      <c r="S594" s="13">
        <v>2766.6</v>
      </c>
      <c r="T594" s="13">
        <v>94.064399999999992</v>
      </c>
      <c r="U594" s="13"/>
      <c r="V594" s="9"/>
      <c r="W594" s="9"/>
    </row>
    <row r="595" spans="1:23" x14ac:dyDescent="0.25">
      <c r="A595" s="6" t="s">
        <v>127</v>
      </c>
      <c r="B595" s="6" t="s">
        <v>128</v>
      </c>
      <c r="C595" s="6" t="s">
        <v>129</v>
      </c>
      <c r="D595" s="6" t="s">
        <v>106</v>
      </c>
      <c r="E595" s="6">
        <v>3</v>
      </c>
      <c r="F595" s="6" t="str">
        <f t="shared" si="36"/>
        <v>Janet Leverling</v>
      </c>
      <c r="G595" s="6">
        <v>10697</v>
      </c>
      <c r="H595" s="9">
        <v>41122</v>
      </c>
      <c r="I595" s="9">
        <v>41150</v>
      </c>
      <c r="J595" s="9">
        <v>41138</v>
      </c>
      <c r="K595" s="7">
        <v>3</v>
      </c>
      <c r="L595" s="9" t="str">
        <f t="shared" si="37"/>
        <v>Desserts</v>
      </c>
      <c r="M595" s="6">
        <v>19</v>
      </c>
      <c r="N595" s="6" t="str">
        <f t="shared" si="38"/>
        <v>Teatime Chocolate Biscuits</v>
      </c>
      <c r="O595" s="13">
        <v>76</v>
      </c>
      <c r="P595" s="6">
        <v>38</v>
      </c>
      <c r="Q595" s="13">
        <f t="shared" si="39"/>
        <v>2888</v>
      </c>
      <c r="R595" s="14">
        <v>0.03</v>
      </c>
      <c r="S595" s="13">
        <v>1695.56</v>
      </c>
      <c r="T595" s="13">
        <v>45.780119999999997</v>
      </c>
      <c r="U595" s="13"/>
      <c r="V595" s="9"/>
      <c r="W595" s="9"/>
    </row>
    <row r="596" spans="1:23" x14ac:dyDescent="0.25">
      <c r="A596" s="6" t="s">
        <v>127</v>
      </c>
      <c r="B596" s="6" t="s">
        <v>128</v>
      </c>
      <c r="C596" s="6" t="s">
        <v>129</v>
      </c>
      <c r="D596" s="6" t="s">
        <v>106</v>
      </c>
      <c r="E596" s="6">
        <v>3</v>
      </c>
      <c r="F596" s="6" t="str">
        <f t="shared" si="36"/>
        <v>Janet Leverling</v>
      </c>
      <c r="G596" s="6">
        <v>10697</v>
      </c>
      <c r="H596" s="9">
        <v>41122</v>
      </c>
      <c r="I596" s="9">
        <v>41150</v>
      </c>
      <c r="J596" s="9">
        <v>41138</v>
      </c>
      <c r="K596" s="7">
        <v>1</v>
      </c>
      <c r="L596" s="9" t="str">
        <f t="shared" si="37"/>
        <v>Boissons</v>
      </c>
      <c r="M596" s="6">
        <v>35</v>
      </c>
      <c r="N596" s="6" t="str">
        <f t="shared" si="38"/>
        <v>Steeleye Stout</v>
      </c>
      <c r="O596" s="13">
        <v>76</v>
      </c>
      <c r="P596" s="6">
        <v>76</v>
      </c>
      <c r="Q596" s="13">
        <f t="shared" si="39"/>
        <v>5776</v>
      </c>
      <c r="R596" s="14">
        <v>0.18</v>
      </c>
      <c r="S596" s="13">
        <v>5608.8</v>
      </c>
      <c r="T596" s="13">
        <v>50.479200000000006</v>
      </c>
      <c r="U596" s="13"/>
      <c r="V596" s="9"/>
      <c r="W596" s="9"/>
    </row>
    <row r="597" spans="1:23" x14ac:dyDescent="0.25">
      <c r="A597" s="6" t="s">
        <v>127</v>
      </c>
      <c r="B597" s="6" t="s">
        <v>128</v>
      </c>
      <c r="C597" s="6" t="s">
        <v>129</v>
      </c>
      <c r="D597" s="6" t="s">
        <v>106</v>
      </c>
      <c r="E597" s="6">
        <v>3</v>
      </c>
      <c r="F597" s="6" t="str">
        <f t="shared" si="36"/>
        <v>Janet Leverling</v>
      </c>
      <c r="G597" s="6">
        <v>10697</v>
      </c>
      <c r="H597" s="9">
        <v>41122</v>
      </c>
      <c r="I597" s="9">
        <v>41150</v>
      </c>
      <c r="J597" s="9">
        <v>41138</v>
      </c>
      <c r="K597" s="7">
        <v>8</v>
      </c>
      <c r="L597" s="9" t="str">
        <f t="shared" si="37"/>
        <v>Poissons et fruits de mer</v>
      </c>
      <c r="M597" s="6">
        <v>58</v>
      </c>
      <c r="N597" s="6" t="str">
        <f t="shared" si="38"/>
        <v>Escargots de Bourgogne</v>
      </c>
      <c r="O597" s="13">
        <v>76</v>
      </c>
      <c r="P597" s="6">
        <v>9</v>
      </c>
      <c r="Q597" s="13">
        <f t="shared" si="39"/>
        <v>684</v>
      </c>
      <c r="R597" s="14">
        <v>0.18</v>
      </c>
      <c r="S597" s="13">
        <v>488.92500000000001</v>
      </c>
      <c r="T597" s="13">
        <v>16.134525</v>
      </c>
      <c r="U597" s="13"/>
      <c r="V597" s="9"/>
      <c r="W597" s="9"/>
    </row>
    <row r="598" spans="1:23" x14ac:dyDescent="0.25">
      <c r="A598" s="6" t="s">
        <v>127</v>
      </c>
      <c r="B598" s="6" t="s">
        <v>128</v>
      </c>
      <c r="C598" s="6" t="s">
        <v>129</v>
      </c>
      <c r="D598" s="6" t="s">
        <v>106</v>
      </c>
      <c r="E598" s="6">
        <v>3</v>
      </c>
      <c r="F598" s="6" t="str">
        <f t="shared" si="36"/>
        <v>Janet Leverling</v>
      </c>
      <c r="G598" s="6">
        <v>10697</v>
      </c>
      <c r="H598" s="9">
        <v>41122</v>
      </c>
      <c r="I598" s="9">
        <v>41150</v>
      </c>
      <c r="J598" s="9">
        <v>41138</v>
      </c>
      <c r="K598" s="7">
        <v>1</v>
      </c>
      <c r="L598" s="9" t="str">
        <f t="shared" si="37"/>
        <v>Boissons</v>
      </c>
      <c r="M598" s="6">
        <v>70</v>
      </c>
      <c r="N598" s="6" t="str">
        <f t="shared" si="38"/>
        <v>Outback Lager</v>
      </c>
      <c r="O598" s="13">
        <v>76</v>
      </c>
      <c r="P598" s="6">
        <v>35</v>
      </c>
      <c r="Q598" s="13">
        <f t="shared" si="39"/>
        <v>2660</v>
      </c>
      <c r="R598" s="14">
        <v>0.04</v>
      </c>
      <c r="S598" s="13">
        <v>2520</v>
      </c>
      <c r="T598" s="13">
        <v>17.64</v>
      </c>
      <c r="U598" s="13"/>
      <c r="V598" s="9"/>
      <c r="W598" s="9"/>
    </row>
    <row r="599" spans="1:23" x14ac:dyDescent="0.25">
      <c r="A599" s="6" t="s">
        <v>186</v>
      </c>
      <c r="B599" s="6" t="s">
        <v>187</v>
      </c>
      <c r="C599" s="6" t="s">
        <v>188</v>
      </c>
      <c r="D599" s="6" t="s">
        <v>140</v>
      </c>
      <c r="E599" s="6">
        <v>5</v>
      </c>
      <c r="F599" s="6" t="str">
        <f t="shared" si="36"/>
        <v>Mohamed Ben Arfa</v>
      </c>
      <c r="G599" s="6">
        <v>10698</v>
      </c>
      <c r="H599" s="9">
        <v>41123</v>
      </c>
      <c r="I599" s="9">
        <v>41151</v>
      </c>
      <c r="J599" s="9">
        <v>41141</v>
      </c>
      <c r="K599" s="7">
        <v>4</v>
      </c>
      <c r="L599" s="9" t="str">
        <f t="shared" si="37"/>
        <v>Produits laitiers</v>
      </c>
      <c r="M599" s="6">
        <v>11</v>
      </c>
      <c r="N599" s="6" t="str">
        <f t="shared" si="38"/>
        <v>Queso Cabrales</v>
      </c>
      <c r="O599" s="13">
        <v>76</v>
      </c>
      <c r="P599" s="6">
        <v>99</v>
      </c>
      <c r="Q599" s="13">
        <f t="shared" si="39"/>
        <v>7524</v>
      </c>
      <c r="R599" s="14">
        <v>0.11</v>
      </c>
      <c r="S599" s="13">
        <v>9251.5499999999993</v>
      </c>
      <c r="T599" s="13">
        <v>323.80425000000002</v>
      </c>
      <c r="U599" s="13"/>
      <c r="V599" s="9"/>
      <c r="W599" s="9"/>
    </row>
    <row r="600" spans="1:23" x14ac:dyDescent="0.25">
      <c r="A600" s="6" t="s">
        <v>186</v>
      </c>
      <c r="B600" s="6" t="s">
        <v>187</v>
      </c>
      <c r="C600" s="6" t="s">
        <v>188</v>
      </c>
      <c r="D600" s="6" t="s">
        <v>140</v>
      </c>
      <c r="E600" s="6">
        <v>5</v>
      </c>
      <c r="F600" s="6" t="str">
        <f t="shared" si="36"/>
        <v>Mohamed Ben Arfa</v>
      </c>
      <c r="G600" s="6">
        <v>10698</v>
      </c>
      <c r="H600" s="9">
        <v>41123</v>
      </c>
      <c r="I600" s="9">
        <v>41151</v>
      </c>
      <c r="J600" s="9">
        <v>41141</v>
      </c>
      <c r="K600" s="7">
        <v>6</v>
      </c>
      <c r="L600" s="9" t="str">
        <f t="shared" si="37"/>
        <v>Viandes</v>
      </c>
      <c r="M600" s="6">
        <v>17</v>
      </c>
      <c r="N600" s="6" t="str">
        <f t="shared" si="38"/>
        <v>Alice Mutton</v>
      </c>
      <c r="O600" s="13">
        <v>76</v>
      </c>
      <c r="P600" s="6">
        <v>64</v>
      </c>
      <c r="Q600" s="13">
        <f t="shared" si="39"/>
        <v>4864</v>
      </c>
      <c r="R600" s="14">
        <v>0.03</v>
      </c>
      <c r="S600" s="13">
        <v>12105.6</v>
      </c>
      <c r="T600" s="13">
        <v>254.2176</v>
      </c>
      <c r="U600" s="13"/>
      <c r="V600" s="9"/>
      <c r="W600" s="9"/>
    </row>
    <row r="601" spans="1:23" x14ac:dyDescent="0.25">
      <c r="A601" s="6" t="s">
        <v>186</v>
      </c>
      <c r="B601" s="6" t="s">
        <v>187</v>
      </c>
      <c r="C601" s="6" t="s">
        <v>188</v>
      </c>
      <c r="D601" s="6" t="s">
        <v>140</v>
      </c>
      <c r="E601" s="6">
        <v>5</v>
      </c>
      <c r="F601" s="6" t="str">
        <f t="shared" si="36"/>
        <v>Mohamed Ben Arfa</v>
      </c>
      <c r="G601" s="6">
        <v>10698</v>
      </c>
      <c r="H601" s="9">
        <v>41123</v>
      </c>
      <c r="I601" s="9">
        <v>41151</v>
      </c>
      <c r="J601" s="9">
        <v>41141</v>
      </c>
      <c r="K601" s="7">
        <v>6</v>
      </c>
      <c r="L601" s="9" t="str">
        <f t="shared" si="37"/>
        <v>Viandes</v>
      </c>
      <c r="M601" s="6">
        <v>29</v>
      </c>
      <c r="N601" s="6" t="str">
        <f t="shared" si="38"/>
        <v>Thüringer Rostbratwurst</v>
      </c>
      <c r="O601" s="13">
        <v>76</v>
      </c>
      <c r="P601" s="6">
        <v>53</v>
      </c>
      <c r="Q601" s="13">
        <f t="shared" si="39"/>
        <v>4028</v>
      </c>
      <c r="R601" s="14">
        <v>0.05</v>
      </c>
      <c r="S601" s="13">
        <v>31164.132500000003</v>
      </c>
      <c r="T601" s="13">
        <v>280.4771925</v>
      </c>
      <c r="U601" s="13"/>
      <c r="V601" s="9"/>
      <c r="W601" s="9"/>
    </row>
    <row r="602" spans="1:23" x14ac:dyDescent="0.25">
      <c r="A602" s="6" t="s">
        <v>186</v>
      </c>
      <c r="B602" s="6" t="s">
        <v>187</v>
      </c>
      <c r="C602" s="6" t="s">
        <v>188</v>
      </c>
      <c r="D602" s="6" t="s">
        <v>140</v>
      </c>
      <c r="E602" s="6">
        <v>5</v>
      </c>
      <c r="F602" s="6" t="str">
        <f t="shared" si="36"/>
        <v>Mohamed Ben Arfa</v>
      </c>
      <c r="G602" s="6">
        <v>10698</v>
      </c>
      <c r="H602" s="9">
        <v>41123</v>
      </c>
      <c r="I602" s="9">
        <v>41151</v>
      </c>
      <c r="J602" s="9">
        <v>41141</v>
      </c>
      <c r="K602" s="7">
        <v>2</v>
      </c>
      <c r="L602" s="9" t="str">
        <f t="shared" si="37"/>
        <v>Condiments</v>
      </c>
      <c r="M602" s="6">
        <v>65</v>
      </c>
      <c r="N602" s="6" t="str">
        <f t="shared" si="38"/>
        <v>Louisiana Fiery Hot Pepper Sauce</v>
      </c>
      <c r="O602" s="13">
        <v>76</v>
      </c>
      <c r="P602" s="6">
        <v>33</v>
      </c>
      <c r="Q602" s="13">
        <f t="shared" si="39"/>
        <v>2508</v>
      </c>
      <c r="R602" s="14">
        <v>0.09</v>
      </c>
      <c r="S602" s="13">
        <v>3160.6575000000003</v>
      </c>
      <c r="T602" s="13">
        <v>101.14104</v>
      </c>
      <c r="U602" s="13"/>
      <c r="V602" s="9"/>
      <c r="W602" s="9"/>
    </row>
    <row r="603" spans="1:23" x14ac:dyDescent="0.25">
      <c r="A603" s="6" t="s">
        <v>186</v>
      </c>
      <c r="B603" s="6" t="s">
        <v>187</v>
      </c>
      <c r="C603" s="6" t="s">
        <v>188</v>
      </c>
      <c r="D603" s="6" t="s">
        <v>140</v>
      </c>
      <c r="E603" s="6">
        <v>5</v>
      </c>
      <c r="F603" s="6" t="str">
        <f t="shared" si="36"/>
        <v>Mohamed Ben Arfa</v>
      </c>
      <c r="G603" s="6">
        <v>10698</v>
      </c>
      <c r="H603" s="9">
        <v>41123</v>
      </c>
      <c r="I603" s="9">
        <v>41151</v>
      </c>
      <c r="J603" s="9">
        <v>41141</v>
      </c>
      <c r="K603" s="7">
        <v>1</v>
      </c>
      <c r="L603" s="9" t="str">
        <f t="shared" si="37"/>
        <v>Boissons</v>
      </c>
      <c r="M603" s="6">
        <v>70</v>
      </c>
      <c r="N603" s="6" t="str">
        <f t="shared" si="38"/>
        <v>Outback Lager</v>
      </c>
      <c r="O603" s="13">
        <v>76</v>
      </c>
      <c r="P603" s="6">
        <v>94</v>
      </c>
      <c r="Q603" s="13">
        <f t="shared" si="39"/>
        <v>7144</v>
      </c>
      <c r="R603" s="14">
        <v>0.15</v>
      </c>
      <c r="S603" s="13">
        <v>5992.5</v>
      </c>
      <c r="T603" s="13">
        <v>203.745</v>
      </c>
      <c r="U603" s="13"/>
      <c r="V603" s="9"/>
      <c r="W603" s="9"/>
    </row>
    <row r="604" spans="1:23" x14ac:dyDescent="0.25">
      <c r="A604" s="6" t="s">
        <v>258</v>
      </c>
      <c r="B604" s="6" t="s">
        <v>259</v>
      </c>
      <c r="C604" s="6" t="s">
        <v>260</v>
      </c>
      <c r="D604" s="6" t="s">
        <v>136</v>
      </c>
      <c r="E604" s="6">
        <v>3</v>
      </c>
      <c r="F604" s="6" t="str">
        <f t="shared" si="36"/>
        <v>Janet Leverling</v>
      </c>
      <c r="G604" s="6">
        <v>10699</v>
      </c>
      <c r="H604" s="9">
        <v>41123</v>
      </c>
      <c r="I604" s="9">
        <v>41151</v>
      </c>
      <c r="J604" s="9">
        <v>41137</v>
      </c>
      <c r="K604" s="7">
        <v>3</v>
      </c>
      <c r="L604" s="9" t="str">
        <f t="shared" si="37"/>
        <v>Desserts</v>
      </c>
      <c r="M604" s="6">
        <v>47</v>
      </c>
      <c r="N604" s="6" t="str">
        <f t="shared" si="38"/>
        <v>Zaanse koeken</v>
      </c>
      <c r="O604" s="13">
        <v>76</v>
      </c>
      <c r="P604" s="6">
        <v>22</v>
      </c>
      <c r="Q604" s="13">
        <f t="shared" si="39"/>
        <v>1672</v>
      </c>
      <c r="R604" s="14">
        <v>7.0000000000000007E-2</v>
      </c>
      <c r="S604" s="13">
        <v>971.84999999999991</v>
      </c>
      <c r="T604" s="13">
        <v>4.8592500000000003</v>
      </c>
      <c r="U604" s="13"/>
      <c r="V604" s="9"/>
      <c r="W604" s="9"/>
    </row>
    <row r="605" spans="1:23" x14ac:dyDescent="0.25">
      <c r="A605" s="6" t="s">
        <v>179</v>
      </c>
      <c r="B605" s="6" t="s">
        <v>180</v>
      </c>
      <c r="C605" s="6" t="s">
        <v>181</v>
      </c>
      <c r="D605" s="6" t="s">
        <v>81</v>
      </c>
      <c r="E605" s="6">
        <v>3</v>
      </c>
      <c r="F605" s="6" t="str">
        <f t="shared" si="36"/>
        <v>Janet Leverling</v>
      </c>
      <c r="G605" s="6">
        <v>10700</v>
      </c>
      <c r="H605" s="9">
        <v>41124</v>
      </c>
      <c r="I605" s="9">
        <v>41152</v>
      </c>
      <c r="J605" s="9">
        <v>41140</v>
      </c>
      <c r="K605" s="7">
        <v>1</v>
      </c>
      <c r="L605" s="9" t="str">
        <f t="shared" si="37"/>
        <v>Boissons</v>
      </c>
      <c r="M605" s="6">
        <v>1</v>
      </c>
      <c r="N605" s="6" t="str">
        <f t="shared" si="38"/>
        <v>Chai</v>
      </c>
      <c r="O605" s="13">
        <v>76</v>
      </c>
      <c r="P605" s="6">
        <v>28</v>
      </c>
      <c r="Q605" s="13">
        <f t="shared" si="39"/>
        <v>2128</v>
      </c>
      <c r="R605" s="14">
        <v>0.1</v>
      </c>
      <c r="S605" s="13">
        <v>2268</v>
      </c>
      <c r="T605" s="13">
        <v>38.555999999999997</v>
      </c>
      <c r="U605" s="13"/>
      <c r="V605" s="9"/>
      <c r="W605" s="9"/>
    </row>
    <row r="606" spans="1:23" x14ac:dyDescent="0.25">
      <c r="A606" s="6" t="s">
        <v>179</v>
      </c>
      <c r="B606" s="6" t="s">
        <v>180</v>
      </c>
      <c r="C606" s="6" t="s">
        <v>181</v>
      </c>
      <c r="D606" s="6" t="s">
        <v>81</v>
      </c>
      <c r="E606" s="6">
        <v>3</v>
      </c>
      <c r="F606" s="6" t="str">
        <f t="shared" si="36"/>
        <v>Janet Leverling</v>
      </c>
      <c r="G606" s="6">
        <v>10700</v>
      </c>
      <c r="H606" s="9">
        <v>41124</v>
      </c>
      <c r="I606" s="9">
        <v>41152</v>
      </c>
      <c r="J606" s="9">
        <v>41140</v>
      </c>
      <c r="K606" s="7">
        <v>1</v>
      </c>
      <c r="L606" s="9" t="str">
        <f t="shared" si="37"/>
        <v>Boissons</v>
      </c>
      <c r="M606" s="6">
        <v>34</v>
      </c>
      <c r="N606" s="6" t="str">
        <f t="shared" si="38"/>
        <v>Sasquatch Ale</v>
      </c>
      <c r="O606" s="13">
        <v>76</v>
      </c>
      <c r="P606" s="6">
        <v>81</v>
      </c>
      <c r="Q606" s="13">
        <f t="shared" si="39"/>
        <v>6156</v>
      </c>
      <c r="R606" s="14">
        <v>0.1</v>
      </c>
      <c r="S606" s="13">
        <v>5103</v>
      </c>
      <c r="T606" s="13">
        <v>86.751000000000005</v>
      </c>
      <c r="U606" s="13"/>
      <c r="V606" s="9"/>
      <c r="W606" s="9"/>
    </row>
    <row r="607" spans="1:23" x14ac:dyDescent="0.25">
      <c r="A607" s="6" t="s">
        <v>179</v>
      </c>
      <c r="B607" s="6" t="s">
        <v>180</v>
      </c>
      <c r="C607" s="6" t="s">
        <v>181</v>
      </c>
      <c r="D607" s="6" t="s">
        <v>81</v>
      </c>
      <c r="E607" s="6">
        <v>3</v>
      </c>
      <c r="F607" s="6" t="str">
        <f t="shared" si="36"/>
        <v>Janet Leverling</v>
      </c>
      <c r="G607" s="6">
        <v>10700</v>
      </c>
      <c r="H607" s="9">
        <v>41124</v>
      </c>
      <c r="I607" s="9">
        <v>41152</v>
      </c>
      <c r="J607" s="9">
        <v>41140</v>
      </c>
      <c r="K607" s="7">
        <v>3</v>
      </c>
      <c r="L607" s="9" t="str">
        <f t="shared" si="37"/>
        <v>Desserts</v>
      </c>
      <c r="M607" s="6">
        <v>68</v>
      </c>
      <c r="N607" s="6" t="str">
        <f t="shared" si="38"/>
        <v>Scottish Longbreads</v>
      </c>
      <c r="O607" s="13">
        <v>76</v>
      </c>
      <c r="P607" s="6">
        <v>81</v>
      </c>
      <c r="Q607" s="13">
        <f t="shared" si="39"/>
        <v>6156</v>
      </c>
      <c r="R607" s="14">
        <v>0.03</v>
      </c>
      <c r="S607" s="13">
        <v>4910.625</v>
      </c>
      <c r="T607" s="13">
        <v>39.284999999999997</v>
      </c>
      <c r="U607" s="13"/>
      <c r="V607" s="9"/>
      <c r="W607" s="9"/>
    </row>
    <row r="608" spans="1:23" x14ac:dyDescent="0.25">
      <c r="A608" s="6" t="s">
        <v>179</v>
      </c>
      <c r="B608" s="6" t="s">
        <v>180</v>
      </c>
      <c r="C608" s="6" t="s">
        <v>181</v>
      </c>
      <c r="D608" s="6" t="s">
        <v>81</v>
      </c>
      <c r="E608" s="6">
        <v>3</v>
      </c>
      <c r="F608" s="6" t="str">
        <f t="shared" si="36"/>
        <v>Janet Leverling</v>
      </c>
      <c r="G608" s="6">
        <v>10700</v>
      </c>
      <c r="H608" s="9">
        <v>41124</v>
      </c>
      <c r="I608" s="9">
        <v>41152</v>
      </c>
      <c r="J608" s="9">
        <v>41140</v>
      </c>
      <c r="K608" s="7">
        <v>4</v>
      </c>
      <c r="L608" s="9" t="str">
        <f t="shared" si="37"/>
        <v>Produits laitiers</v>
      </c>
      <c r="M608" s="6">
        <v>71</v>
      </c>
      <c r="N608" s="6" t="str">
        <f t="shared" si="38"/>
        <v>Fløtemysost</v>
      </c>
      <c r="O608" s="13">
        <v>76</v>
      </c>
      <c r="P608" s="6">
        <v>41</v>
      </c>
      <c r="Q608" s="13">
        <f t="shared" si="39"/>
        <v>3116</v>
      </c>
      <c r="R608" s="14">
        <v>0.08</v>
      </c>
      <c r="S608" s="13">
        <v>4054.9</v>
      </c>
      <c r="T608" s="13">
        <v>12.1647</v>
      </c>
      <c r="U608" s="13"/>
      <c r="V608" s="9"/>
      <c r="W608" s="9"/>
    </row>
    <row r="609" spans="1:23" x14ac:dyDescent="0.25">
      <c r="A609" s="6" t="s">
        <v>166</v>
      </c>
      <c r="B609" s="6" t="s">
        <v>167</v>
      </c>
      <c r="C609" s="6" t="s">
        <v>168</v>
      </c>
      <c r="D609" s="6" t="s">
        <v>169</v>
      </c>
      <c r="E609" s="6">
        <v>6</v>
      </c>
      <c r="F609" s="6" t="str">
        <f t="shared" si="36"/>
        <v>Ernst Junge</v>
      </c>
      <c r="G609" s="6">
        <v>10701</v>
      </c>
      <c r="H609" s="9">
        <v>41127</v>
      </c>
      <c r="I609" s="9">
        <v>41141</v>
      </c>
      <c r="J609" s="9">
        <v>41139</v>
      </c>
      <c r="K609" s="7">
        <v>4</v>
      </c>
      <c r="L609" s="9" t="str">
        <f t="shared" si="37"/>
        <v>Produits laitiers</v>
      </c>
      <c r="M609" s="6">
        <v>59</v>
      </c>
      <c r="N609" s="6" t="str">
        <f t="shared" si="38"/>
        <v>Raclette Courdavault</v>
      </c>
      <c r="O609" s="13">
        <v>76</v>
      </c>
      <c r="P609" s="6">
        <v>47</v>
      </c>
      <c r="Q609" s="13">
        <f t="shared" si="39"/>
        <v>3572</v>
      </c>
      <c r="R609" s="14">
        <v>0.01</v>
      </c>
      <c r="S609" s="13">
        <v>12795.75</v>
      </c>
      <c r="T609" s="13">
        <v>371.07675</v>
      </c>
      <c r="U609" s="13"/>
      <c r="V609" s="9"/>
      <c r="W609" s="9"/>
    </row>
    <row r="610" spans="1:23" x14ac:dyDescent="0.25">
      <c r="A610" s="6" t="s">
        <v>166</v>
      </c>
      <c r="B610" s="6" t="s">
        <v>167</v>
      </c>
      <c r="C610" s="6" t="s">
        <v>168</v>
      </c>
      <c r="D610" s="6" t="s">
        <v>169</v>
      </c>
      <c r="E610" s="6">
        <v>6</v>
      </c>
      <c r="F610" s="6" t="str">
        <f t="shared" si="36"/>
        <v>Ernst Junge</v>
      </c>
      <c r="G610" s="6">
        <v>10701</v>
      </c>
      <c r="H610" s="9">
        <v>41127</v>
      </c>
      <c r="I610" s="9">
        <v>41141</v>
      </c>
      <c r="J610" s="9">
        <v>41139</v>
      </c>
      <c r="K610" s="7">
        <v>4</v>
      </c>
      <c r="L610" s="9" t="str">
        <f t="shared" si="37"/>
        <v>Produits laitiers</v>
      </c>
      <c r="M610" s="6">
        <v>71</v>
      </c>
      <c r="N610" s="6" t="str">
        <f t="shared" si="38"/>
        <v>Fløtemysost</v>
      </c>
      <c r="O610" s="13">
        <v>76</v>
      </c>
      <c r="P610" s="6">
        <v>30</v>
      </c>
      <c r="Q610" s="13">
        <f t="shared" si="39"/>
        <v>2280</v>
      </c>
      <c r="R610" s="14">
        <v>0.06</v>
      </c>
      <c r="S610" s="13">
        <v>3031.5</v>
      </c>
      <c r="T610" s="13">
        <v>45.472499999999997</v>
      </c>
      <c r="U610" s="13"/>
      <c r="V610" s="9"/>
      <c r="W610" s="9"/>
    </row>
    <row r="611" spans="1:23" x14ac:dyDescent="0.25">
      <c r="A611" s="6" t="s">
        <v>166</v>
      </c>
      <c r="B611" s="6" t="s">
        <v>167</v>
      </c>
      <c r="C611" s="6" t="s">
        <v>168</v>
      </c>
      <c r="D611" s="6" t="s">
        <v>169</v>
      </c>
      <c r="E611" s="6">
        <v>6</v>
      </c>
      <c r="F611" s="6" t="str">
        <f t="shared" si="36"/>
        <v>Ernst Junge</v>
      </c>
      <c r="G611" s="6">
        <v>10701</v>
      </c>
      <c r="H611" s="9">
        <v>41127</v>
      </c>
      <c r="I611" s="9">
        <v>41141</v>
      </c>
      <c r="J611" s="9">
        <v>41139</v>
      </c>
      <c r="K611" s="7">
        <v>1</v>
      </c>
      <c r="L611" s="9" t="str">
        <f t="shared" si="37"/>
        <v>Boissons</v>
      </c>
      <c r="M611" s="6">
        <v>76</v>
      </c>
      <c r="N611" s="6" t="str">
        <f t="shared" si="38"/>
        <v>Lakkalikööri</v>
      </c>
      <c r="O611" s="13">
        <v>76</v>
      </c>
      <c r="P611" s="6">
        <v>51</v>
      </c>
      <c r="Q611" s="13">
        <f t="shared" si="39"/>
        <v>3876</v>
      </c>
      <c r="R611" s="14">
        <v>0.2</v>
      </c>
      <c r="S611" s="13">
        <v>3672</v>
      </c>
      <c r="T611" s="13">
        <v>113.83199999999999</v>
      </c>
      <c r="U611" s="13"/>
      <c r="V611" s="9"/>
      <c r="W611" s="9"/>
    </row>
    <row r="612" spans="1:23" x14ac:dyDescent="0.25">
      <c r="A612" s="6" t="s">
        <v>301</v>
      </c>
      <c r="B612" s="6" t="s">
        <v>302</v>
      </c>
      <c r="C612" s="6" t="s">
        <v>260</v>
      </c>
      <c r="D612" s="6" t="s">
        <v>136</v>
      </c>
      <c r="E612" s="6">
        <v>5</v>
      </c>
      <c r="F612" s="6" t="str">
        <f t="shared" si="36"/>
        <v>Mohamed Ben Arfa</v>
      </c>
      <c r="G612" s="6">
        <v>10702</v>
      </c>
      <c r="H612" s="9">
        <v>41127</v>
      </c>
      <c r="I612" s="9">
        <v>41169</v>
      </c>
      <c r="J612" s="9">
        <v>41145</v>
      </c>
      <c r="K612" s="7">
        <v>2</v>
      </c>
      <c r="L612" s="9" t="str">
        <f t="shared" si="37"/>
        <v>Condiments</v>
      </c>
      <c r="M612" s="6">
        <v>3</v>
      </c>
      <c r="N612" s="6" t="str">
        <f t="shared" si="38"/>
        <v>Aniseed Syrup</v>
      </c>
      <c r="O612" s="13">
        <v>76</v>
      </c>
      <c r="P612" s="6">
        <v>61</v>
      </c>
      <c r="Q612" s="13">
        <f t="shared" si="39"/>
        <v>4636</v>
      </c>
      <c r="R612" s="14">
        <v>0.01</v>
      </c>
      <c r="S612" s="13">
        <v>3019.5</v>
      </c>
      <c r="T612" s="13">
        <v>33.214500000000001</v>
      </c>
      <c r="U612" s="13"/>
      <c r="V612" s="9"/>
      <c r="W612" s="9"/>
    </row>
    <row r="613" spans="1:23" x14ac:dyDescent="0.25">
      <c r="A613" s="6" t="s">
        <v>301</v>
      </c>
      <c r="B613" s="6" t="s">
        <v>302</v>
      </c>
      <c r="C613" s="6" t="s">
        <v>260</v>
      </c>
      <c r="D613" s="6" t="s">
        <v>136</v>
      </c>
      <c r="E613" s="6">
        <v>5</v>
      </c>
      <c r="F613" s="6" t="str">
        <f t="shared" si="36"/>
        <v>Mohamed Ben Arfa</v>
      </c>
      <c r="G613" s="6">
        <v>10702</v>
      </c>
      <c r="H613" s="9">
        <v>41127</v>
      </c>
      <c r="I613" s="9">
        <v>41169</v>
      </c>
      <c r="J613" s="9">
        <v>41145</v>
      </c>
      <c r="K613" s="7">
        <v>1</v>
      </c>
      <c r="L613" s="9" t="str">
        <f t="shared" si="37"/>
        <v>Boissons</v>
      </c>
      <c r="M613" s="6">
        <v>76</v>
      </c>
      <c r="N613" s="6" t="str">
        <f t="shared" si="38"/>
        <v>Lakkalikööri</v>
      </c>
      <c r="O613" s="13">
        <v>76</v>
      </c>
      <c r="P613" s="6">
        <v>2</v>
      </c>
      <c r="Q613" s="13">
        <f t="shared" si="39"/>
        <v>152</v>
      </c>
      <c r="R613" s="14">
        <v>-0.03</v>
      </c>
      <c r="S613" s="13">
        <v>185.4</v>
      </c>
      <c r="T613" s="13">
        <v>4.8204000000000002</v>
      </c>
      <c r="U613" s="13"/>
      <c r="V613" s="9"/>
      <c r="W613" s="9"/>
    </row>
    <row r="614" spans="1:23" x14ac:dyDescent="0.25">
      <c r="A614" s="6" t="s">
        <v>223</v>
      </c>
      <c r="B614" s="6" t="s">
        <v>224</v>
      </c>
      <c r="C614" s="6" t="s">
        <v>225</v>
      </c>
      <c r="D614" s="6" t="s">
        <v>208</v>
      </c>
      <c r="E614" s="6">
        <v>6</v>
      </c>
      <c r="F614" s="6" t="str">
        <f t="shared" si="36"/>
        <v>Ernst Junge</v>
      </c>
      <c r="G614" s="6">
        <v>10703</v>
      </c>
      <c r="H614" s="9">
        <v>41128</v>
      </c>
      <c r="I614" s="9">
        <v>41156</v>
      </c>
      <c r="J614" s="9">
        <v>41144</v>
      </c>
      <c r="K614" s="7">
        <v>1</v>
      </c>
      <c r="L614" s="9" t="str">
        <f t="shared" si="37"/>
        <v>Boissons</v>
      </c>
      <c r="M614" s="6">
        <v>2</v>
      </c>
      <c r="N614" s="6" t="str">
        <f t="shared" si="38"/>
        <v>Chang</v>
      </c>
      <c r="O614" s="13">
        <v>76</v>
      </c>
      <c r="P614" s="6">
        <v>18</v>
      </c>
      <c r="Q614" s="13">
        <f t="shared" si="39"/>
        <v>1368</v>
      </c>
      <c r="R614" s="14">
        <v>-0.02</v>
      </c>
      <c r="S614" s="13">
        <v>1744.2</v>
      </c>
      <c r="T614" s="13">
        <v>55.814399999999999</v>
      </c>
      <c r="U614" s="13"/>
      <c r="V614" s="9"/>
      <c r="W614" s="9"/>
    </row>
    <row r="615" spans="1:23" x14ac:dyDescent="0.25">
      <c r="A615" s="6" t="s">
        <v>223</v>
      </c>
      <c r="B615" s="6" t="s">
        <v>224</v>
      </c>
      <c r="C615" s="6" t="s">
        <v>225</v>
      </c>
      <c r="D615" s="6" t="s">
        <v>208</v>
      </c>
      <c r="E615" s="6">
        <v>6</v>
      </c>
      <c r="F615" s="6" t="str">
        <f t="shared" si="36"/>
        <v>Ernst Junge</v>
      </c>
      <c r="G615" s="6">
        <v>10703</v>
      </c>
      <c r="H615" s="9">
        <v>41128</v>
      </c>
      <c r="I615" s="9">
        <v>41156</v>
      </c>
      <c r="J615" s="9">
        <v>41144</v>
      </c>
      <c r="K615" s="7">
        <v>4</v>
      </c>
      <c r="L615" s="9" t="str">
        <f t="shared" si="37"/>
        <v>Produits laitiers</v>
      </c>
      <c r="M615" s="6">
        <v>59</v>
      </c>
      <c r="N615" s="6" t="str">
        <f t="shared" si="38"/>
        <v>Raclette Courdavault</v>
      </c>
      <c r="O615" s="13">
        <v>76</v>
      </c>
      <c r="P615" s="6">
        <v>19</v>
      </c>
      <c r="Q615" s="13">
        <f t="shared" si="39"/>
        <v>1444</v>
      </c>
      <c r="R615" s="14">
        <v>0.16</v>
      </c>
      <c r="S615" s="13">
        <v>4389</v>
      </c>
      <c r="T615" s="13">
        <v>153.61500000000001</v>
      </c>
      <c r="U615" s="13"/>
      <c r="V615" s="9"/>
      <c r="W615" s="9"/>
    </row>
    <row r="616" spans="1:23" x14ac:dyDescent="0.25">
      <c r="A616" s="6" t="s">
        <v>223</v>
      </c>
      <c r="B616" s="6" t="s">
        <v>224</v>
      </c>
      <c r="C616" s="6" t="s">
        <v>225</v>
      </c>
      <c r="D616" s="6" t="s">
        <v>208</v>
      </c>
      <c r="E616" s="6">
        <v>6</v>
      </c>
      <c r="F616" s="6" t="str">
        <f t="shared" si="36"/>
        <v>Ernst Junge</v>
      </c>
      <c r="G616" s="6">
        <v>10703</v>
      </c>
      <c r="H616" s="9">
        <v>41128</v>
      </c>
      <c r="I616" s="9">
        <v>41156</v>
      </c>
      <c r="J616" s="9">
        <v>41144</v>
      </c>
      <c r="K616" s="7">
        <v>8</v>
      </c>
      <c r="L616" s="9" t="str">
        <f t="shared" si="37"/>
        <v>Poissons et fruits de mer</v>
      </c>
      <c r="M616" s="6">
        <v>73</v>
      </c>
      <c r="N616" s="6" t="str">
        <f t="shared" si="38"/>
        <v>Röd Kaviar</v>
      </c>
      <c r="O616" s="13">
        <v>76</v>
      </c>
      <c r="P616" s="6">
        <v>14</v>
      </c>
      <c r="Q616" s="13">
        <f t="shared" si="39"/>
        <v>1064</v>
      </c>
      <c r="R616" s="14">
        <v>0.06</v>
      </c>
      <c r="S616" s="13">
        <v>987</v>
      </c>
      <c r="T616" s="13">
        <v>12.831</v>
      </c>
      <c r="U616" s="13"/>
      <c r="V616" s="9"/>
      <c r="W616" s="9"/>
    </row>
    <row r="617" spans="1:23" x14ac:dyDescent="0.25">
      <c r="A617" s="6" t="s">
        <v>130</v>
      </c>
      <c r="B617" s="6" t="s">
        <v>131</v>
      </c>
      <c r="C617" s="6" t="s">
        <v>132</v>
      </c>
      <c r="D617" s="6" t="s">
        <v>123</v>
      </c>
      <c r="E617" s="6">
        <v>6</v>
      </c>
      <c r="F617" s="6" t="str">
        <f t="shared" si="36"/>
        <v>Ernst Junge</v>
      </c>
      <c r="G617" s="6">
        <v>10704</v>
      </c>
      <c r="H617" s="9">
        <v>41128</v>
      </c>
      <c r="I617" s="9">
        <v>41156</v>
      </c>
      <c r="J617" s="9">
        <v>41162</v>
      </c>
      <c r="K617" s="7">
        <v>2</v>
      </c>
      <c r="L617" s="9" t="str">
        <f t="shared" si="37"/>
        <v>Condiments</v>
      </c>
      <c r="M617" s="6">
        <v>4</v>
      </c>
      <c r="N617" s="6" t="str">
        <f t="shared" si="38"/>
        <v>Chef Anton's Cajun Seasoning</v>
      </c>
      <c r="O617" s="13">
        <v>76</v>
      </c>
      <c r="P617" s="6">
        <v>66</v>
      </c>
      <c r="Q617" s="13">
        <f t="shared" si="39"/>
        <v>5016</v>
      </c>
      <c r="R617" s="14">
        <v>0.05</v>
      </c>
      <c r="S617" s="13">
        <v>6897</v>
      </c>
      <c r="T617" s="13">
        <v>34.484999999999999</v>
      </c>
      <c r="U617" s="13"/>
      <c r="V617" s="9"/>
      <c r="W617" s="9"/>
    </row>
    <row r="618" spans="1:23" x14ac:dyDescent="0.25">
      <c r="A618" s="6" t="s">
        <v>130</v>
      </c>
      <c r="B618" s="6" t="s">
        <v>131</v>
      </c>
      <c r="C618" s="6" t="s">
        <v>132</v>
      </c>
      <c r="D618" s="6" t="s">
        <v>123</v>
      </c>
      <c r="E618" s="6">
        <v>6</v>
      </c>
      <c r="F618" s="6" t="str">
        <f t="shared" si="36"/>
        <v>Ernst Junge</v>
      </c>
      <c r="G618" s="6">
        <v>10704</v>
      </c>
      <c r="H618" s="9">
        <v>41128</v>
      </c>
      <c r="I618" s="9">
        <v>41156</v>
      </c>
      <c r="J618" s="9">
        <v>41162</v>
      </c>
      <c r="K618" s="7">
        <v>1</v>
      </c>
      <c r="L618" s="9" t="str">
        <f t="shared" si="37"/>
        <v>Boissons</v>
      </c>
      <c r="M618" s="6">
        <v>24</v>
      </c>
      <c r="N618" s="6" t="str">
        <f t="shared" si="38"/>
        <v>Guaraná Fantástica</v>
      </c>
      <c r="O618" s="13">
        <v>76</v>
      </c>
      <c r="P618" s="6">
        <v>87</v>
      </c>
      <c r="Q618" s="13">
        <f t="shared" si="39"/>
        <v>6612</v>
      </c>
      <c r="R618" s="14">
        <v>0</v>
      </c>
      <c r="S618" s="13">
        <v>1957.5</v>
      </c>
      <c r="T618" s="13">
        <v>13.702500000000001</v>
      </c>
      <c r="U618" s="13"/>
      <c r="V618" s="9"/>
      <c r="W618" s="9"/>
    </row>
    <row r="619" spans="1:23" x14ac:dyDescent="0.25">
      <c r="A619" s="6" t="s">
        <v>130</v>
      </c>
      <c r="B619" s="6" t="s">
        <v>131</v>
      </c>
      <c r="C619" s="6" t="s">
        <v>132</v>
      </c>
      <c r="D619" s="6" t="s">
        <v>123</v>
      </c>
      <c r="E619" s="6">
        <v>6</v>
      </c>
      <c r="F619" s="6" t="str">
        <f t="shared" si="36"/>
        <v>Ernst Junge</v>
      </c>
      <c r="G619" s="6">
        <v>10704</v>
      </c>
      <c r="H619" s="9">
        <v>41128</v>
      </c>
      <c r="I619" s="9">
        <v>41156</v>
      </c>
      <c r="J619" s="9">
        <v>41162</v>
      </c>
      <c r="K619" s="7">
        <v>3</v>
      </c>
      <c r="L619" s="9" t="str">
        <f t="shared" si="37"/>
        <v>Desserts</v>
      </c>
      <c r="M619" s="6">
        <v>48</v>
      </c>
      <c r="N619" s="6" t="str">
        <f t="shared" si="38"/>
        <v>Chocolade</v>
      </c>
      <c r="O619" s="13">
        <v>76</v>
      </c>
      <c r="P619" s="6">
        <v>65</v>
      </c>
      <c r="Q619" s="13">
        <f t="shared" si="39"/>
        <v>4940</v>
      </c>
      <c r="R619" s="14">
        <v>0.09</v>
      </c>
      <c r="S619" s="13">
        <v>3770.8125</v>
      </c>
      <c r="T619" s="13">
        <v>105.58275</v>
      </c>
      <c r="U619" s="13"/>
      <c r="V619" s="9"/>
      <c r="W619" s="9"/>
    </row>
    <row r="620" spans="1:23" x14ac:dyDescent="0.25">
      <c r="A620" s="6" t="s">
        <v>103</v>
      </c>
      <c r="B620" s="6" t="s">
        <v>104</v>
      </c>
      <c r="C620" s="6" t="s">
        <v>105</v>
      </c>
      <c r="D620" s="6" t="s">
        <v>106</v>
      </c>
      <c r="E620" s="6">
        <v>2</v>
      </c>
      <c r="F620" s="6" t="str">
        <f t="shared" si="36"/>
        <v>Anne Dodsworth</v>
      </c>
      <c r="G620" s="6">
        <v>10705</v>
      </c>
      <c r="H620" s="9">
        <v>41129</v>
      </c>
      <c r="I620" s="9">
        <v>41157</v>
      </c>
      <c r="J620" s="9">
        <v>41173</v>
      </c>
      <c r="K620" s="7">
        <v>4</v>
      </c>
      <c r="L620" s="9" t="str">
        <f t="shared" si="37"/>
        <v>Produits laitiers</v>
      </c>
      <c r="M620" s="6">
        <v>31</v>
      </c>
      <c r="N620" s="6" t="str">
        <f t="shared" si="38"/>
        <v>Gorgonzola Telino</v>
      </c>
      <c r="O620" s="13">
        <v>76</v>
      </c>
      <c r="P620" s="6">
        <v>82</v>
      </c>
      <c r="Q620" s="13">
        <f t="shared" si="39"/>
        <v>6232</v>
      </c>
      <c r="R620" s="14">
        <v>0.16</v>
      </c>
      <c r="S620" s="13">
        <v>4305</v>
      </c>
      <c r="T620" s="13">
        <v>124.845</v>
      </c>
      <c r="U620" s="13"/>
      <c r="V620" s="9"/>
      <c r="W620" s="9"/>
    </row>
    <row r="621" spans="1:23" x14ac:dyDescent="0.25">
      <c r="A621" s="6" t="s">
        <v>103</v>
      </c>
      <c r="B621" s="6" t="s">
        <v>104</v>
      </c>
      <c r="C621" s="6" t="s">
        <v>105</v>
      </c>
      <c r="D621" s="6" t="s">
        <v>106</v>
      </c>
      <c r="E621" s="6">
        <v>2</v>
      </c>
      <c r="F621" s="6" t="str">
        <f t="shared" si="36"/>
        <v>Anne Dodsworth</v>
      </c>
      <c r="G621" s="6">
        <v>10705</v>
      </c>
      <c r="H621" s="9">
        <v>41129</v>
      </c>
      <c r="I621" s="9">
        <v>41157</v>
      </c>
      <c r="J621" s="9">
        <v>41173</v>
      </c>
      <c r="K621" s="7">
        <v>4</v>
      </c>
      <c r="L621" s="9" t="str">
        <f t="shared" si="37"/>
        <v>Produits laitiers</v>
      </c>
      <c r="M621" s="6">
        <v>32</v>
      </c>
      <c r="N621" s="6" t="str">
        <f t="shared" si="38"/>
        <v>Mascarpone Fabioli</v>
      </c>
      <c r="O621" s="13">
        <v>76</v>
      </c>
      <c r="P621" s="6">
        <v>89</v>
      </c>
      <c r="Q621" s="13">
        <f t="shared" si="39"/>
        <v>6764</v>
      </c>
      <c r="R621" s="14">
        <v>0.01</v>
      </c>
      <c r="S621" s="13">
        <v>14097.6</v>
      </c>
      <c r="T621" s="13">
        <v>394.7328</v>
      </c>
      <c r="U621" s="13"/>
      <c r="V621" s="9"/>
      <c r="W621" s="9"/>
    </row>
    <row r="622" spans="1:23" x14ac:dyDescent="0.25">
      <c r="A622" s="6" t="s">
        <v>272</v>
      </c>
      <c r="B622" s="6" t="s">
        <v>273</v>
      </c>
      <c r="C622" s="6" t="s">
        <v>274</v>
      </c>
      <c r="D622" s="6" t="s">
        <v>81</v>
      </c>
      <c r="E622" s="6">
        <v>4</v>
      </c>
      <c r="F622" s="6" t="str">
        <f t="shared" si="36"/>
        <v>Laura Callahan</v>
      </c>
      <c r="G622" s="6">
        <v>10706</v>
      </c>
      <c r="H622" s="9">
        <v>41130</v>
      </c>
      <c r="I622" s="9">
        <v>41158</v>
      </c>
      <c r="J622" s="9">
        <v>41145</v>
      </c>
      <c r="K622" s="7">
        <v>3</v>
      </c>
      <c r="L622" s="9" t="str">
        <f t="shared" si="37"/>
        <v>Desserts</v>
      </c>
      <c r="M622" s="6">
        <v>16</v>
      </c>
      <c r="N622" s="6" t="str">
        <f t="shared" si="38"/>
        <v>Pavlova</v>
      </c>
      <c r="O622" s="13">
        <v>76</v>
      </c>
      <c r="P622" s="6">
        <v>16</v>
      </c>
      <c r="Q622" s="13">
        <f t="shared" si="39"/>
        <v>1216</v>
      </c>
      <c r="R622" s="14">
        <v>0.2</v>
      </c>
      <c r="S622" s="13">
        <v>1116.8</v>
      </c>
      <c r="T622" s="13">
        <v>36.854399999999998</v>
      </c>
      <c r="U622" s="13"/>
      <c r="V622" s="9"/>
      <c r="W622" s="9"/>
    </row>
    <row r="623" spans="1:23" x14ac:dyDescent="0.25">
      <c r="A623" s="6" t="s">
        <v>272</v>
      </c>
      <c r="B623" s="6" t="s">
        <v>273</v>
      </c>
      <c r="C623" s="6" t="s">
        <v>274</v>
      </c>
      <c r="D623" s="6" t="s">
        <v>81</v>
      </c>
      <c r="E623" s="6">
        <v>4</v>
      </c>
      <c r="F623" s="6" t="str">
        <f t="shared" si="36"/>
        <v>Laura Callahan</v>
      </c>
      <c r="G623" s="6">
        <v>10706</v>
      </c>
      <c r="H623" s="9">
        <v>41130</v>
      </c>
      <c r="I623" s="9">
        <v>41158</v>
      </c>
      <c r="J623" s="9">
        <v>41145</v>
      </c>
      <c r="K623" s="7">
        <v>1</v>
      </c>
      <c r="L623" s="9" t="str">
        <f t="shared" si="37"/>
        <v>Boissons</v>
      </c>
      <c r="M623" s="6">
        <v>43</v>
      </c>
      <c r="N623" s="6" t="str">
        <f t="shared" si="38"/>
        <v>Ipoh Coffee</v>
      </c>
      <c r="O623" s="13">
        <v>76</v>
      </c>
      <c r="P623" s="6">
        <v>84</v>
      </c>
      <c r="Q623" s="13">
        <f t="shared" si="39"/>
        <v>6384</v>
      </c>
      <c r="R623" s="14">
        <v>0.09</v>
      </c>
      <c r="S623" s="13">
        <v>17581.2</v>
      </c>
      <c r="T623" s="13">
        <v>70.324799999999996</v>
      </c>
      <c r="U623" s="13"/>
      <c r="V623" s="9"/>
      <c r="W623" s="9"/>
    </row>
    <row r="624" spans="1:23" x14ac:dyDescent="0.25">
      <c r="A624" s="6" t="s">
        <v>272</v>
      </c>
      <c r="B624" s="6" t="s">
        <v>273</v>
      </c>
      <c r="C624" s="6" t="s">
        <v>274</v>
      </c>
      <c r="D624" s="6" t="s">
        <v>81</v>
      </c>
      <c r="E624" s="6">
        <v>4</v>
      </c>
      <c r="F624" s="6" t="str">
        <f t="shared" si="36"/>
        <v>Laura Callahan</v>
      </c>
      <c r="G624" s="6">
        <v>10706</v>
      </c>
      <c r="H624" s="9">
        <v>41130</v>
      </c>
      <c r="I624" s="9">
        <v>41158</v>
      </c>
      <c r="J624" s="9">
        <v>41145</v>
      </c>
      <c r="K624" s="7">
        <v>4</v>
      </c>
      <c r="L624" s="9" t="str">
        <f t="shared" si="37"/>
        <v>Produits laitiers</v>
      </c>
      <c r="M624" s="6">
        <v>59</v>
      </c>
      <c r="N624" s="6" t="str">
        <f t="shared" si="38"/>
        <v>Raclette Courdavault</v>
      </c>
      <c r="O624" s="13">
        <v>76</v>
      </c>
      <c r="P624" s="6">
        <v>14</v>
      </c>
      <c r="Q624" s="13">
        <f t="shared" si="39"/>
        <v>1064</v>
      </c>
      <c r="R624" s="14">
        <v>7.0000000000000007E-2</v>
      </c>
      <c r="S624" s="13">
        <v>3580.4999999999995</v>
      </c>
      <c r="T624" s="13">
        <v>71.609999999999985</v>
      </c>
      <c r="U624" s="13"/>
      <c r="V624" s="9"/>
      <c r="W624" s="9"/>
    </row>
    <row r="625" spans="1:23" x14ac:dyDescent="0.25">
      <c r="A625" s="6" t="s">
        <v>243</v>
      </c>
      <c r="B625" s="6" t="s">
        <v>244</v>
      </c>
      <c r="C625" s="6" t="s">
        <v>88</v>
      </c>
      <c r="D625" s="6" t="s">
        <v>89</v>
      </c>
      <c r="E625" s="6">
        <v>5</v>
      </c>
      <c r="F625" s="6" t="str">
        <f t="shared" si="36"/>
        <v>Mohamed Ben Arfa</v>
      </c>
      <c r="G625" s="6">
        <v>10707</v>
      </c>
      <c r="H625" s="9">
        <v>41130</v>
      </c>
      <c r="I625" s="9">
        <v>41144</v>
      </c>
      <c r="J625" s="9">
        <v>41147</v>
      </c>
      <c r="K625" s="7">
        <v>6</v>
      </c>
      <c r="L625" s="9" t="str">
        <f t="shared" si="37"/>
        <v>Viandes</v>
      </c>
      <c r="M625" s="6">
        <v>55</v>
      </c>
      <c r="N625" s="6" t="str">
        <f t="shared" si="38"/>
        <v>Pâté chinois</v>
      </c>
      <c r="O625" s="13">
        <v>76</v>
      </c>
      <c r="P625" s="6">
        <v>32</v>
      </c>
      <c r="Q625" s="13">
        <f t="shared" si="39"/>
        <v>2432</v>
      </c>
      <c r="R625" s="14">
        <v>0</v>
      </c>
      <c r="S625" s="13">
        <v>3840</v>
      </c>
      <c r="T625" s="13">
        <v>57.6</v>
      </c>
      <c r="U625" s="13"/>
      <c r="V625" s="9"/>
      <c r="W625" s="9"/>
    </row>
    <row r="626" spans="1:23" x14ac:dyDescent="0.25">
      <c r="A626" s="6" t="s">
        <v>243</v>
      </c>
      <c r="B626" s="6" t="s">
        <v>244</v>
      </c>
      <c r="C626" s="6" t="s">
        <v>88</v>
      </c>
      <c r="D626" s="6" t="s">
        <v>89</v>
      </c>
      <c r="E626" s="6">
        <v>5</v>
      </c>
      <c r="F626" s="6" t="str">
        <f t="shared" si="36"/>
        <v>Mohamed Ben Arfa</v>
      </c>
      <c r="G626" s="6">
        <v>10707</v>
      </c>
      <c r="H626" s="9">
        <v>41130</v>
      </c>
      <c r="I626" s="9">
        <v>41144</v>
      </c>
      <c r="J626" s="9">
        <v>41147</v>
      </c>
      <c r="K626" s="7">
        <v>5</v>
      </c>
      <c r="L626" s="9" t="str">
        <f t="shared" si="37"/>
        <v>Pâtes et céréales</v>
      </c>
      <c r="M626" s="6">
        <v>57</v>
      </c>
      <c r="N626" s="6" t="str">
        <f t="shared" si="38"/>
        <v>Ravioli Angelo</v>
      </c>
      <c r="O626" s="13">
        <v>76</v>
      </c>
      <c r="P626" s="6">
        <v>5</v>
      </c>
      <c r="Q626" s="13">
        <f t="shared" si="39"/>
        <v>380</v>
      </c>
      <c r="R626" s="14">
        <v>0.2</v>
      </c>
      <c r="S626" s="13">
        <v>390</v>
      </c>
      <c r="T626" s="13">
        <v>11.7</v>
      </c>
      <c r="U626" s="13"/>
      <c r="V626" s="9"/>
      <c r="W626" s="9"/>
    </row>
    <row r="627" spans="1:23" x14ac:dyDescent="0.25">
      <c r="A627" s="6" t="s">
        <v>243</v>
      </c>
      <c r="B627" s="6" t="s">
        <v>244</v>
      </c>
      <c r="C627" s="6" t="s">
        <v>88</v>
      </c>
      <c r="D627" s="6" t="s">
        <v>89</v>
      </c>
      <c r="E627" s="6">
        <v>5</v>
      </c>
      <c r="F627" s="6" t="str">
        <f t="shared" si="36"/>
        <v>Mohamed Ben Arfa</v>
      </c>
      <c r="G627" s="6">
        <v>10707</v>
      </c>
      <c r="H627" s="9">
        <v>41130</v>
      </c>
      <c r="I627" s="9">
        <v>41144</v>
      </c>
      <c r="J627" s="9">
        <v>41147</v>
      </c>
      <c r="K627" s="7">
        <v>1</v>
      </c>
      <c r="L627" s="9" t="str">
        <f t="shared" si="37"/>
        <v>Boissons</v>
      </c>
      <c r="M627" s="6">
        <v>70</v>
      </c>
      <c r="N627" s="6" t="str">
        <f t="shared" si="38"/>
        <v>Outback Lager</v>
      </c>
      <c r="O627" s="13">
        <v>76</v>
      </c>
      <c r="P627" s="6">
        <v>97</v>
      </c>
      <c r="Q627" s="13">
        <f t="shared" si="39"/>
        <v>7372</v>
      </c>
      <c r="R627" s="14">
        <v>0.01</v>
      </c>
      <c r="S627" s="13">
        <v>7202.25</v>
      </c>
      <c r="T627" s="13">
        <v>244.87649999999999</v>
      </c>
      <c r="U627" s="13"/>
      <c r="V627" s="9"/>
      <c r="W627" s="9"/>
    </row>
    <row r="628" spans="1:23" x14ac:dyDescent="0.25">
      <c r="A628" s="6" t="s">
        <v>303</v>
      </c>
      <c r="B628" s="6" t="s">
        <v>304</v>
      </c>
      <c r="C628" s="6" t="s">
        <v>232</v>
      </c>
      <c r="D628" s="6" t="s">
        <v>81</v>
      </c>
      <c r="E628" s="6">
        <v>6</v>
      </c>
      <c r="F628" s="6" t="str">
        <f t="shared" si="36"/>
        <v>Ernst Junge</v>
      </c>
      <c r="G628" s="6">
        <v>10708</v>
      </c>
      <c r="H628" s="9">
        <v>41131</v>
      </c>
      <c r="I628" s="9">
        <v>41173</v>
      </c>
      <c r="J628" s="9">
        <v>41160</v>
      </c>
      <c r="K628" s="7">
        <v>2</v>
      </c>
      <c r="L628" s="9" t="str">
        <f t="shared" si="37"/>
        <v>Condiments</v>
      </c>
      <c r="M628" s="6">
        <v>5</v>
      </c>
      <c r="N628" s="6" t="str">
        <f t="shared" si="38"/>
        <v>Chef Anton's Gumbo Mix</v>
      </c>
      <c r="O628" s="13">
        <v>76</v>
      </c>
      <c r="P628" s="6">
        <v>65</v>
      </c>
      <c r="Q628" s="13">
        <f t="shared" si="39"/>
        <v>4940</v>
      </c>
      <c r="R628" s="14">
        <v>0.02</v>
      </c>
      <c r="S628" s="13">
        <v>6799.9749999999995</v>
      </c>
      <c r="T628" s="13">
        <v>115.599575</v>
      </c>
      <c r="U628" s="13"/>
      <c r="V628" s="9"/>
      <c r="W628" s="9"/>
    </row>
    <row r="629" spans="1:23" x14ac:dyDescent="0.25">
      <c r="A629" s="6" t="s">
        <v>303</v>
      </c>
      <c r="B629" s="6" t="s">
        <v>304</v>
      </c>
      <c r="C629" s="6" t="s">
        <v>232</v>
      </c>
      <c r="D629" s="6" t="s">
        <v>81</v>
      </c>
      <c r="E629" s="6">
        <v>6</v>
      </c>
      <c r="F629" s="6" t="str">
        <f t="shared" si="36"/>
        <v>Ernst Junge</v>
      </c>
      <c r="G629" s="6">
        <v>10708</v>
      </c>
      <c r="H629" s="9">
        <v>41131</v>
      </c>
      <c r="I629" s="9">
        <v>41173</v>
      </c>
      <c r="J629" s="9">
        <v>41160</v>
      </c>
      <c r="K629" s="7">
        <v>8</v>
      </c>
      <c r="L629" s="9" t="str">
        <f t="shared" si="37"/>
        <v>Poissons et fruits de mer</v>
      </c>
      <c r="M629" s="6">
        <v>36</v>
      </c>
      <c r="N629" s="6" t="str">
        <f t="shared" si="38"/>
        <v>Inlagd Sill</v>
      </c>
      <c r="O629" s="13">
        <v>76</v>
      </c>
      <c r="P629" s="6">
        <v>99</v>
      </c>
      <c r="Q629" s="13">
        <f t="shared" si="39"/>
        <v>7524</v>
      </c>
      <c r="R629" s="14">
        <v>0.17</v>
      </c>
      <c r="S629" s="13">
        <v>7806.15</v>
      </c>
      <c r="T629" s="13">
        <v>257.60294999999996</v>
      </c>
      <c r="U629" s="13"/>
      <c r="V629" s="9"/>
      <c r="W629" s="9"/>
    </row>
    <row r="630" spans="1:23" x14ac:dyDescent="0.25">
      <c r="A630" s="6" t="s">
        <v>296</v>
      </c>
      <c r="B630" s="6" t="s">
        <v>297</v>
      </c>
      <c r="C630" s="6" t="s">
        <v>298</v>
      </c>
      <c r="D630" s="6" t="s">
        <v>123</v>
      </c>
      <c r="E630" s="6">
        <v>7</v>
      </c>
      <c r="F630" s="6" t="str">
        <f t="shared" si="36"/>
        <v>Jaime Dos Santos</v>
      </c>
      <c r="G630" s="6">
        <v>10709</v>
      </c>
      <c r="H630" s="9">
        <v>41131</v>
      </c>
      <c r="I630" s="9">
        <v>41159</v>
      </c>
      <c r="J630" s="9">
        <v>41175</v>
      </c>
      <c r="K630" s="7">
        <v>2</v>
      </c>
      <c r="L630" s="9" t="str">
        <f t="shared" si="37"/>
        <v>Condiments</v>
      </c>
      <c r="M630" s="6">
        <v>8</v>
      </c>
      <c r="N630" s="6" t="str">
        <f t="shared" si="38"/>
        <v>Northwoods Cranberry Sauce</v>
      </c>
      <c r="O630" s="13">
        <v>76</v>
      </c>
      <c r="P630" s="6">
        <v>35</v>
      </c>
      <c r="Q630" s="13">
        <f t="shared" si="39"/>
        <v>2660</v>
      </c>
      <c r="R630" s="14">
        <v>0.06</v>
      </c>
      <c r="S630" s="13">
        <v>6580</v>
      </c>
      <c r="T630" s="13">
        <v>144.76</v>
      </c>
      <c r="U630" s="13"/>
      <c r="V630" s="9"/>
      <c r="W630" s="9"/>
    </row>
    <row r="631" spans="1:23" x14ac:dyDescent="0.25">
      <c r="A631" s="6" t="s">
        <v>296</v>
      </c>
      <c r="B631" s="6" t="s">
        <v>297</v>
      </c>
      <c r="C631" s="6" t="s">
        <v>298</v>
      </c>
      <c r="D631" s="6" t="s">
        <v>123</v>
      </c>
      <c r="E631" s="6">
        <v>7</v>
      </c>
      <c r="F631" s="6" t="str">
        <f t="shared" si="36"/>
        <v>Jaime Dos Santos</v>
      </c>
      <c r="G631" s="6">
        <v>10709</v>
      </c>
      <c r="H631" s="9">
        <v>41131</v>
      </c>
      <c r="I631" s="9">
        <v>41159</v>
      </c>
      <c r="J631" s="9">
        <v>41175</v>
      </c>
      <c r="K631" s="7">
        <v>7</v>
      </c>
      <c r="L631" s="9" t="str">
        <f t="shared" si="37"/>
        <v>Produits secs</v>
      </c>
      <c r="M631" s="6">
        <v>51</v>
      </c>
      <c r="N631" s="6" t="str">
        <f t="shared" si="38"/>
        <v>Manjimup Dried Apples</v>
      </c>
      <c r="O631" s="13">
        <v>76</v>
      </c>
      <c r="P631" s="6">
        <v>99</v>
      </c>
      <c r="Q631" s="13">
        <f t="shared" si="39"/>
        <v>7524</v>
      </c>
      <c r="R631" s="14">
        <v>0.02</v>
      </c>
      <c r="S631" s="13">
        <v>25710.3</v>
      </c>
      <c r="T631" s="13">
        <v>385.65449999999998</v>
      </c>
      <c r="U631" s="13"/>
      <c r="V631" s="9"/>
      <c r="W631" s="9"/>
    </row>
    <row r="632" spans="1:23" x14ac:dyDescent="0.25">
      <c r="A632" s="6" t="s">
        <v>296</v>
      </c>
      <c r="B632" s="6" t="s">
        <v>297</v>
      </c>
      <c r="C632" s="6" t="s">
        <v>298</v>
      </c>
      <c r="D632" s="6" t="s">
        <v>123</v>
      </c>
      <c r="E632" s="6">
        <v>7</v>
      </c>
      <c r="F632" s="6" t="str">
        <f t="shared" si="36"/>
        <v>Jaime Dos Santos</v>
      </c>
      <c r="G632" s="6">
        <v>10709</v>
      </c>
      <c r="H632" s="9">
        <v>41131</v>
      </c>
      <c r="I632" s="9">
        <v>41159</v>
      </c>
      <c r="J632" s="9">
        <v>41175</v>
      </c>
      <c r="K632" s="7">
        <v>4</v>
      </c>
      <c r="L632" s="9" t="str">
        <f t="shared" si="37"/>
        <v>Produits laitiers</v>
      </c>
      <c r="M632" s="6">
        <v>60</v>
      </c>
      <c r="N632" s="6" t="str">
        <f t="shared" si="38"/>
        <v>Camembert Pierrot</v>
      </c>
      <c r="O632" s="13">
        <v>76</v>
      </c>
      <c r="P632" s="6">
        <v>51</v>
      </c>
      <c r="Q632" s="13">
        <f t="shared" si="39"/>
        <v>3876</v>
      </c>
      <c r="R632" s="14">
        <v>0.13</v>
      </c>
      <c r="S632" s="13">
        <v>7542.9</v>
      </c>
      <c r="T632" s="13">
        <v>211.20119999999997</v>
      </c>
      <c r="U632" s="13"/>
      <c r="V632" s="9"/>
      <c r="W632" s="9"/>
    </row>
    <row r="633" spans="1:23" x14ac:dyDescent="0.25">
      <c r="A633" s="6" t="s">
        <v>305</v>
      </c>
      <c r="B633" s="6" t="s">
        <v>306</v>
      </c>
      <c r="C633" s="6" t="s">
        <v>307</v>
      </c>
      <c r="D633" s="6" t="s">
        <v>251</v>
      </c>
      <c r="E633" s="6">
        <v>7</v>
      </c>
      <c r="F633" s="6" t="str">
        <f t="shared" si="36"/>
        <v>Jaime Dos Santos</v>
      </c>
      <c r="G633" s="6">
        <v>10710</v>
      </c>
      <c r="H633" s="9">
        <v>41134</v>
      </c>
      <c r="I633" s="9">
        <v>41162</v>
      </c>
      <c r="J633" s="9">
        <v>41147</v>
      </c>
      <c r="K633" s="7">
        <v>3</v>
      </c>
      <c r="L633" s="9" t="str">
        <f t="shared" si="37"/>
        <v>Desserts</v>
      </c>
      <c r="M633" s="6">
        <v>19</v>
      </c>
      <c r="N633" s="6" t="str">
        <f t="shared" si="38"/>
        <v>Teatime Chocolate Biscuits</v>
      </c>
      <c r="O633" s="13">
        <v>76</v>
      </c>
      <c r="P633" s="6">
        <v>2</v>
      </c>
      <c r="Q633" s="13">
        <f t="shared" si="39"/>
        <v>152</v>
      </c>
      <c r="R633" s="14">
        <v>0.15</v>
      </c>
      <c r="S633" s="13">
        <v>78.2</v>
      </c>
      <c r="T633" s="13">
        <v>1.3294000000000001</v>
      </c>
      <c r="U633" s="13"/>
      <c r="V633" s="9"/>
      <c r="W633" s="9"/>
    </row>
    <row r="634" spans="1:23" x14ac:dyDescent="0.25">
      <c r="A634" s="6" t="s">
        <v>305</v>
      </c>
      <c r="B634" s="6" t="s">
        <v>306</v>
      </c>
      <c r="C634" s="6" t="s">
        <v>307</v>
      </c>
      <c r="D634" s="6" t="s">
        <v>251</v>
      </c>
      <c r="E634" s="6">
        <v>7</v>
      </c>
      <c r="F634" s="6" t="str">
        <f t="shared" si="36"/>
        <v>Jaime Dos Santos</v>
      </c>
      <c r="G634" s="6">
        <v>10710</v>
      </c>
      <c r="H634" s="9">
        <v>41134</v>
      </c>
      <c r="I634" s="9">
        <v>41162</v>
      </c>
      <c r="J634" s="9">
        <v>41147</v>
      </c>
      <c r="K634" s="7">
        <v>3</v>
      </c>
      <c r="L634" s="9" t="str">
        <f t="shared" si="37"/>
        <v>Desserts</v>
      </c>
      <c r="M634" s="6">
        <v>47</v>
      </c>
      <c r="N634" s="6" t="str">
        <f t="shared" si="38"/>
        <v>Zaanse koeken</v>
      </c>
      <c r="O634" s="13">
        <v>76</v>
      </c>
      <c r="P634" s="6">
        <v>83</v>
      </c>
      <c r="Q634" s="13">
        <f t="shared" si="39"/>
        <v>6308</v>
      </c>
      <c r="R634" s="14">
        <v>0.17</v>
      </c>
      <c r="S634" s="13">
        <v>3272.2749999999996</v>
      </c>
      <c r="T634" s="13">
        <v>3.2722749999999996</v>
      </c>
      <c r="U634" s="13"/>
      <c r="V634" s="9"/>
      <c r="W634" s="9"/>
    </row>
    <row r="635" spans="1:23" x14ac:dyDescent="0.25">
      <c r="A635" s="6" t="s">
        <v>179</v>
      </c>
      <c r="B635" s="6" t="s">
        <v>180</v>
      </c>
      <c r="C635" s="6" t="s">
        <v>181</v>
      </c>
      <c r="D635" s="6" t="s">
        <v>81</v>
      </c>
      <c r="E635" s="6">
        <v>9</v>
      </c>
      <c r="F635" s="6" t="str">
        <f t="shared" si="36"/>
        <v>Steven Buchanan</v>
      </c>
      <c r="G635" s="6">
        <v>10711</v>
      </c>
      <c r="H635" s="9">
        <v>41135</v>
      </c>
      <c r="I635" s="9">
        <v>41177</v>
      </c>
      <c r="J635" s="9">
        <v>41153</v>
      </c>
      <c r="K635" s="7">
        <v>3</v>
      </c>
      <c r="L635" s="9" t="str">
        <f t="shared" si="37"/>
        <v>Desserts</v>
      </c>
      <c r="M635" s="6">
        <v>19</v>
      </c>
      <c r="N635" s="6" t="str">
        <f t="shared" si="38"/>
        <v>Teatime Chocolate Biscuits</v>
      </c>
      <c r="O635" s="13">
        <v>76</v>
      </c>
      <c r="P635" s="6">
        <v>18</v>
      </c>
      <c r="Q635" s="13">
        <f t="shared" si="39"/>
        <v>1368</v>
      </c>
      <c r="R635" s="14">
        <v>0.12</v>
      </c>
      <c r="S635" s="13">
        <v>728.64</v>
      </c>
      <c r="T635" s="13">
        <v>10.200959999999998</v>
      </c>
      <c r="U635" s="13"/>
      <c r="V635" s="9"/>
      <c r="W635" s="9"/>
    </row>
    <row r="636" spans="1:23" x14ac:dyDescent="0.25">
      <c r="A636" s="6" t="s">
        <v>179</v>
      </c>
      <c r="B636" s="6" t="s">
        <v>180</v>
      </c>
      <c r="C636" s="6" t="s">
        <v>181</v>
      </c>
      <c r="D636" s="6" t="s">
        <v>81</v>
      </c>
      <c r="E636" s="6">
        <v>9</v>
      </c>
      <c r="F636" s="6" t="str">
        <f t="shared" si="36"/>
        <v>Steven Buchanan</v>
      </c>
      <c r="G636" s="6">
        <v>10711</v>
      </c>
      <c r="H636" s="9">
        <v>41135</v>
      </c>
      <c r="I636" s="9">
        <v>41177</v>
      </c>
      <c r="J636" s="9">
        <v>41153</v>
      </c>
      <c r="K636" s="7">
        <v>8</v>
      </c>
      <c r="L636" s="9" t="str">
        <f t="shared" si="37"/>
        <v>Poissons et fruits de mer</v>
      </c>
      <c r="M636" s="6">
        <v>41</v>
      </c>
      <c r="N636" s="6" t="str">
        <f t="shared" si="38"/>
        <v>Jack's New England Clam Chowder</v>
      </c>
      <c r="O636" s="13">
        <v>76</v>
      </c>
      <c r="P636" s="6">
        <v>58</v>
      </c>
      <c r="Q636" s="13">
        <f t="shared" si="39"/>
        <v>4408</v>
      </c>
      <c r="R636" s="14">
        <v>0.2</v>
      </c>
      <c r="S636" s="13">
        <v>2238.8000000000002</v>
      </c>
      <c r="T636" s="13">
        <v>76.119200000000006</v>
      </c>
      <c r="U636" s="13"/>
      <c r="V636" s="9"/>
      <c r="W636" s="9"/>
    </row>
    <row r="637" spans="1:23" x14ac:dyDescent="0.25">
      <c r="A637" s="6" t="s">
        <v>179</v>
      </c>
      <c r="B637" s="6" t="s">
        <v>180</v>
      </c>
      <c r="C637" s="6" t="s">
        <v>181</v>
      </c>
      <c r="D637" s="6" t="s">
        <v>81</v>
      </c>
      <c r="E637" s="6">
        <v>9</v>
      </c>
      <c r="F637" s="6" t="str">
        <f t="shared" si="36"/>
        <v>Steven Buchanan</v>
      </c>
      <c r="G637" s="6">
        <v>10711</v>
      </c>
      <c r="H637" s="9">
        <v>41135</v>
      </c>
      <c r="I637" s="9">
        <v>41177</v>
      </c>
      <c r="J637" s="9">
        <v>41153</v>
      </c>
      <c r="K637" s="7">
        <v>6</v>
      </c>
      <c r="L637" s="9" t="str">
        <f t="shared" si="37"/>
        <v>Viandes</v>
      </c>
      <c r="M637" s="6">
        <v>53</v>
      </c>
      <c r="N637" s="6" t="str">
        <f t="shared" si="38"/>
        <v>Perth Pasties</v>
      </c>
      <c r="O637" s="13">
        <v>76</v>
      </c>
      <c r="P637" s="6">
        <v>53</v>
      </c>
      <c r="Q637" s="13">
        <f t="shared" si="39"/>
        <v>4028</v>
      </c>
      <c r="R637" s="14">
        <v>-0.03</v>
      </c>
      <c r="S637" s="13">
        <v>8952.76</v>
      </c>
      <c r="T637" s="13">
        <v>107.43312</v>
      </c>
      <c r="U637" s="13"/>
      <c r="V637" s="9"/>
      <c r="W637" s="9"/>
    </row>
    <row r="638" spans="1:23" x14ac:dyDescent="0.25">
      <c r="A638" s="6" t="s">
        <v>166</v>
      </c>
      <c r="B638" s="6" t="s">
        <v>167</v>
      </c>
      <c r="C638" s="6" t="s">
        <v>168</v>
      </c>
      <c r="D638" s="6" t="s">
        <v>169</v>
      </c>
      <c r="E638" s="6">
        <v>3</v>
      </c>
      <c r="F638" s="6" t="str">
        <f t="shared" si="36"/>
        <v>Janet Leverling</v>
      </c>
      <c r="G638" s="6">
        <v>10712</v>
      </c>
      <c r="H638" s="9">
        <v>41135</v>
      </c>
      <c r="I638" s="9">
        <v>41163</v>
      </c>
      <c r="J638" s="9">
        <v>41155</v>
      </c>
      <c r="K638" s="7">
        <v>6</v>
      </c>
      <c r="L638" s="9" t="str">
        <f t="shared" si="37"/>
        <v>Viandes</v>
      </c>
      <c r="M638" s="6">
        <v>53</v>
      </c>
      <c r="N638" s="6" t="str">
        <f t="shared" si="38"/>
        <v>Perth Pasties</v>
      </c>
      <c r="O638" s="13">
        <v>76</v>
      </c>
      <c r="P638" s="6">
        <v>86</v>
      </c>
      <c r="Q638" s="13">
        <f t="shared" si="39"/>
        <v>6536</v>
      </c>
      <c r="R638" s="14">
        <v>0.1</v>
      </c>
      <c r="S638" s="13">
        <v>12693.6</v>
      </c>
      <c r="T638" s="13">
        <v>444.27600000000001</v>
      </c>
      <c r="U638" s="13"/>
      <c r="V638" s="9"/>
      <c r="W638" s="9"/>
    </row>
    <row r="639" spans="1:23" x14ac:dyDescent="0.25">
      <c r="A639" s="6" t="s">
        <v>166</v>
      </c>
      <c r="B639" s="6" t="s">
        <v>167</v>
      </c>
      <c r="C639" s="6" t="s">
        <v>168</v>
      </c>
      <c r="D639" s="6" t="s">
        <v>169</v>
      </c>
      <c r="E639" s="6">
        <v>3</v>
      </c>
      <c r="F639" s="6" t="str">
        <f t="shared" si="36"/>
        <v>Janet Leverling</v>
      </c>
      <c r="G639" s="6">
        <v>10712</v>
      </c>
      <c r="H639" s="9">
        <v>41135</v>
      </c>
      <c r="I639" s="9">
        <v>41163</v>
      </c>
      <c r="J639" s="9">
        <v>41155</v>
      </c>
      <c r="K639" s="7">
        <v>5</v>
      </c>
      <c r="L639" s="9" t="str">
        <f t="shared" si="37"/>
        <v>Pâtes et céréales</v>
      </c>
      <c r="M639" s="6">
        <v>56</v>
      </c>
      <c r="N639" s="6" t="str">
        <f t="shared" si="38"/>
        <v>Gnocchi di nonna Alice</v>
      </c>
      <c r="O639" s="13">
        <v>76</v>
      </c>
      <c r="P639" s="6">
        <v>91</v>
      </c>
      <c r="Q639" s="13">
        <f t="shared" si="39"/>
        <v>6916</v>
      </c>
      <c r="R639" s="14">
        <v>7.0000000000000007E-2</v>
      </c>
      <c r="S639" s="13">
        <v>16079.699999999999</v>
      </c>
      <c r="T639" s="13">
        <v>64.318799999999996</v>
      </c>
      <c r="U639" s="13"/>
      <c r="V639" s="9"/>
      <c r="W639" s="9"/>
    </row>
    <row r="640" spans="1:23" x14ac:dyDescent="0.25">
      <c r="A640" s="6" t="s">
        <v>179</v>
      </c>
      <c r="B640" s="6" t="s">
        <v>180</v>
      </c>
      <c r="C640" s="6" t="s">
        <v>181</v>
      </c>
      <c r="D640" s="6" t="s">
        <v>81</v>
      </c>
      <c r="E640" s="6">
        <v>7</v>
      </c>
      <c r="F640" s="6" t="str">
        <f t="shared" si="36"/>
        <v>Jaime Dos Santos</v>
      </c>
      <c r="G640" s="6">
        <v>10713</v>
      </c>
      <c r="H640" s="9">
        <v>41136</v>
      </c>
      <c r="I640" s="9">
        <v>41164</v>
      </c>
      <c r="J640" s="9">
        <v>41148</v>
      </c>
      <c r="K640" s="7">
        <v>8</v>
      </c>
      <c r="L640" s="9" t="str">
        <f t="shared" si="37"/>
        <v>Poissons et fruits de mer</v>
      </c>
      <c r="M640" s="6">
        <v>10</v>
      </c>
      <c r="N640" s="6" t="str">
        <f t="shared" si="38"/>
        <v>Ikura</v>
      </c>
      <c r="O640" s="13">
        <v>76</v>
      </c>
      <c r="P640" s="6">
        <v>85</v>
      </c>
      <c r="Q640" s="13">
        <f t="shared" si="39"/>
        <v>6460</v>
      </c>
      <c r="R640" s="14">
        <v>0.01</v>
      </c>
      <c r="S640" s="13">
        <v>13043.25</v>
      </c>
      <c r="T640" s="13">
        <v>221.73525000000001</v>
      </c>
      <c r="U640" s="13"/>
      <c r="V640" s="9"/>
      <c r="W640" s="9"/>
    </row>
    <row r="641" spans="1:23" x14ac:dyDescent="0.25">
      <c r="A641" s="6" t="s">
        <v>179</v>
      </c>
      <c r="B641" s="6" t="s">
        <v>180</v>
      </c>
      <c r="C641" s="6" t="s">
        <v>181</v>
      </c>
      <c r="D641" s="6" t="s">
        <v>81</v>
      </c>
      <c r="E641" s="6">
        <v>7</v>
      </c>
      <c r="F641" s="6" t="str">
        <f t="shared" si="36"/>
        <v>Jaime Dos Santos</v>
      </c>
      <c r="G641" s="6">
        <v>10713</v>
      </c>
      <c r="H641" s="9">
        <v>41136</v>
      </c>
      <c r="I641" s="9">
        <v>41164</v>
      </c>
      <c r="J641" s="9">
        <v>41148</v>
      </c>
      <c r="K641" s="7">
        <v>3</v>
      </c>
      <c r="L641" s="9" t="str">
        <f t="shared" si="37"/>
        <v>Desserts</v>
      </c>
      <c r="M641" s="6">
        <v>26</v>
      </c>
      <c r="N641" s="6" t="str">
        <f t="shared" si="38"/>
        <v>Gumbär Gummibärchen</v>
      </c>
      <c r="O641" s="13">
        <v>76</v>
      </c>
      <c r="P641" s="6">
        <v>42</v>
      </c>
      <c r="Q641" s="13">
        <f t="shared" si="39"/>
        <v>3192</v>
      </c>
      <c r="R641" s="14">
        <v>0.12</v>
      </c>
      <c r="S641" s="13">
        <v>5771.3040000000001</v>
      </c>
      <c r="T641" s="13">
        <v>196.22433600000002</v>
      </c>
      <c r="U641" s="13"/>
      <c r="V641" s="9"/>
      <c r="W641" s="9"/>
    </row>
    <row r="642" spans="1:23" x14ac:dyDescent="0.25">
      <c r="A642" s="6" t="s">
        <v>179</v>
      </c>
      <c r="B642" s="6" t="s">
        <v>180</v>
      </c>
      <c r="C642" s="6" t="s">
        <v>181</v>
      </c>
      <c r="D642" s="6" t="s">
        <v>81</v>
      </c>
      <c r="E642" s="6">
        <v>7</v>
      </c>
      <c r="F642" s="6" t="str">
        <f t="shared" si="36"/>
        <v>Jaime Dos Santos</v>
      </c>
      <c r="G642" s="6">
        <v>10713</v>
      </c>
      <c r="H642" s="9">
        <v>41136</v>
      </c>
      <c r="I642" s="9">
        <v>41164</v>
      </c>
      <c r="J642" s="9">
        <v>41148</v>
      </c>
      <c r="K642" s="7">
        <v>8</v>
      </c>
      <c r="L642" s="9" t="str">
        <f t="shared" si="37"/>
        <v>Poissons et fruits de mer</v>
      </c>
      <c r="M642" s="6">
        <v>45</v>
      </c>
      <c r="N642" s="6" t="str">
        <f t="shared" si="38"/>
        <v>Røgede sild</v>
      </c>
      <c r="O642" s="13">
        <v>76</v>
      </c>
      <c r="P642" s="6">
        <v>86</v>
      </c>
      <c r="Q642" s="13">
        <f t="shared" si="39"/>
        <v>6536</v>
      </c>
      <c r="R642" s="14">
        <v>-0.02</v>
      </c>
      <c r="S642" s="13">
        <v>4166.7</v>
      </c>
      <c r="T642" s="13">
        <v>8.3333999999999993</v>
      </c>
      <c r="U642" s="13"/>
      <c r="V642" s="9"/>
      <c r="W642" s="9"/>
    </row>
    <row r="643" spans="1:23" x14ac:dyDescent="0.25">
      <c r="A643" s="6" t="s">
        <v>179</v>
      </c>
      <c r="B643" s="6" t="s">
        <v>180</v>
      </c>
      <c r="C643" s="6" t="s">
        <v>181</v>
      </c>
      <c r="D643" s="6" t="s">
        <v>81</v>
      </c>
      <c r="E643" s="6">
        <v>7</v>
      </c>
      <c r="F643" s="6" t="str">
        <f t="shared" si="36"/>
        <v>Jaime Dos Santos</v>
      </c>
      <c r="G643" s="6">
        <v>10713</v>
      </c>
      <c r="H643" s="9">
        <v>41136</v>
      </c>
      <c r="I643" s="9">
        <v>41164</v>
      </c>
      <c r="J643" s="9">
        <v>41148</v>
      </c>
      <c r="K643" s="7">
        <v>8</v>
      </c>
      <c r="L643" s="9" t="str">
        <f t="shared" si="37"/>
        <v>Poissons et fruits de mer</v>
      </c>
      <c r="M643" s="6">
        <v>46</v>
      </c>
      <c r="N643" s="6" t="str">
        <f t="shared" si="38"/>
        <v>Spegesild</v>
      </c>
      <c r="O643" s="13">
        <v>76</v>
      </c>
      <c r="P643" s="6">
        <v>17</v>
      </c>
      <c r="Q643" s="13">
        <f t="shared" si="39"/>
        <v>1292</v>
      </c>
      <c r="R643" s="14">
        <v>0.04</v>
      </c>
      <c r="S643" s="13">
        <v>979.19999999999993</v>
      </c>
      <c r="T643" s="13">
        <v>4.8959999999999999</v>
      </c>
      <c r="U643" s="13"/>
      <c r="V643" s="9"/>
      <c r="W643" s="9"/>
    </row>
    <row r="644" spans="1:23" x14ac:dyDescent="0.25">
      <c r="A644" s="6" t="s">
        <v>179</v>
      </c>
      <c r="B644" s="6" t="s">
        <v>180</v>
      </c>
      <c r="C644" s="6" t="s">
        <v>181</v>
      </c>
      <c r="D644" s="6" t="s">
        <v>81</v>
      </c>
      <c r="E644" s="6">
        <v>9</v>
      </c>
      <c r="F644" s="6" t="str">
        <f t="shared" ref="F644:F707" si="40">VLOOKUP(E644,ListeREPRESENTANTS,2,FALSE)</f>
        <v>Steven Buchanan</v>
      </c>
      <c r="G644" s="6">
        <v>10714</v>
      </c>
      <c r="H644" s="9">
        <v>41136</v>
      </c>
      <c r="I644" s="9">
        <v>41164</v>
      </c>
      <c r="J644" s="9">
        <v>41151</v>
      </c>
      <c r="K644" s="7">
        <v>1</v>
      </c>
      <c r="L644" s="9" t="str">
        <f t="shared" ref="L644:L707" si="41">VLOOKUP(K644,ListeCATEGORIES,2,FALSE)</f>
        <v>Boissons</v>
      </c>
      <c r="M644" s="6">
        <v>2</v>
      </c>
      <c r="N644" s="6" t="str">
        <f t="shared" ref="N644:N707" si="42">VLOOKUP(M644,ListePRODUITS,2,FALSE)</f>
        <v>Chang</v>
      </c>
      <c r="O644" s="13">
        <v>76</v>
      </c>
      <c r="P644" s="6">
        <v>46</v>
      </c>
      <c r="Q644" s="13">
        <f t="shared" si="39"/>
        <v>3496</v>
      </c>
      <c r="R644" s="14">
        <v>0.06</v>
      </c>
      <c r="S644" s="13">
        <v>4107.8</v>
      </c>
      <c r="T644" s="13">
        <v>28.754600000000003</v>
      </c>
      <c r="U644" s="13"/>
      <c r="V644" s="9"/>
      <c r="W644" s="9"/>
    </row>
    <row r="645" spans="1:23" x14ac:dyDescent="0.25">
      <c r="A645" s="6" t="s">
        <v>179</v>
      </c>
      <c r="B645" s="6" t="s">
        <v>180</v>
      </c>
      <c r="C645" s="6" t="s">
        <v>181</v>
      </c>
      <c r="D645" s="6" t="s">
        <v>81</v>
      </c>
      <c r="E645" s="6">
        <v>9</v>
      </c>
      <c r="F645" s="6" t="str">
        <f t="shared" si="40"/>
        <v>Steven Buchanan</v>
      </c>
      <c r="G645" s="6">
        <v>10714</v>
      </c>
      <c r="H645" s="9">
        <v>41136</v>
      </c>
      <c r="I645" s="9">
        <v>41164</v>
      </c>
      <c r="J645" s="9">
        <v>41151</v>
      </c>
      <c r="K645" s="7">
        <v>6</v>
      </c>
      <c r="L645" s="9" t="str">
        <f t="shared" si="41"/>
        <v>Viandes</v>
      </c>
      <c r="M645" s="6">
        <v>17</v>
      </c>
      <c r="N645" s="6" t="str">
        <f t="shared" si="42"/>
        <v>Alice Mutton</v>
      </c>
      <c r="O645" s="13">
        <v>76</v>
      </c>
      <c r="P645" s="6">
        <v>2</v>
      </c>
      <c r="Q645" s="13">
        <f t="shared" ref="Q645:Q708" si="43">O645*P645</f>
        <v>152</v>
      </c>
      <c r="R645" s="14">
        <v>0.11</v>
      </c>
      <c r="S645" s="13">
        <v>347.1</v>
      </c>
      <c r="T645" s="13">
        <v>1.0413000000000001</v>
      </c>
      <c r="U645" s="13"/>
      <c r="V645" s="9"/>
      <c r="W645" s="9"/>
    </row>
    <row r="646" spans="1:23" x14ac:dyDescent="0.25">
      <c r="A646" s="6" t="s">
        <v>179</v>
      </c>
      <c r="B646" s="6" t="s">
        <v>180</v>
      </c>
      <c r="C646" s="6" t="s">
        <v>181</v>
      </c>
      <c r="D646" s="6" t="s">
        <v>81</v>
      </c>
      <c r="E646" s="6">
        <v>9</v>
      </c>
      <c r="F646" s="6" t="str">
        <f t="shared" si="40"/>
        <v>Steven Buchanan</v>
      </c>
      <c r="G646" s="6">
        <v>10714</v>
      </c>
      <c r="H646" s="9">
        <v>41136</v>
      </c>
      <c r="I646" s="9">
        <v>41164</v>
      </c>
      <c r="J646" s="9">
        <v>41151</v>
      </c>
      <c r="K646" s="7">
        <v>3</v>
      </c>
      <c r="L646" s="9" t="str">
        <f t="shared" si="41"/>
        <v>Desserts</v>
      </c>
      <c r="M646" s="6">
        <v>47</v>
      </c>
      <c r="N646" s="6" t="str">
        <f t="shared" si="42"/>
        <v>Zaanse koeken</v>
      </c>
      <c r="O646" s="13">
        <v>76</v>
      </c>
      <c r="P646" s="6">
        <v>57</v>
      </c>
      <c r="Q646" s="13">
        <f t="shared" si="43"/>
        <v>4332</v>
      </c>
      <c r="R646" s="14">
        <v>-0.02</v>
      </c>
      <c r="S646" s="13">
        <v>2761.65</v>
      </c>
      <c r="T646" s="13">
        <v>22.0932</v>
      </c>
      <c r="U646" s="13"/>
      <c r="V646" s="9"/>
      <c r="W646" s="9"/>
    </row>
    <row r="647" spans="1:23" x14ac:dyDescent="0.25">
      <c r="A647" s="6" t="s">
        <v>179</v>
      </c>
      <c r="B647" s="6" t="s">
        <v>180</v>
      </c>
      <c r="C647" s="6" t="s">
        <v>181</v>
      </c>
      <c r="D647" s="6" t="s">
        <v>81</v>
      </c>
      <c r="E647" s="6">
        <v>9</v>
      </c>
      <c r="F647" s="6" t="str">
        <f t="shared" si="40"/>
        <v>Steven Buchanan</v>
      </c>
      <c r="G647" s="6">
        <v>10714</v>
      </c>
      <c r="H647" s="9">
        <v>41136</v>
      </c>
      <c r="I647" s="9">
        <v>41164</v>
      </c>
      <c r="J647" s="9">
        <v>41151</v>
      </c>
      <c r="K647" s="7">
        <v>5</v>
      </c>
      <c r="L647" s="9" t="str">
        <f t="shared" si="41"/>
        <v>Pâtes et céréales</v>
      </c>
      <c r="M647" s="6">
        <v>56</v>
      </c>
      <c r="N647" s="6" t="str">
        <f t="shared" si="42"/>
        <v>Gnocchi di nonna Alice</v>
      </c>
      <c r="O647" s="13">
        <v>76</v>
      </c>
      <c r="P647" s="6">
        <v>95</v>
      </c>
      <c r="Q647" s="13">
        <f t="shared" si="43"/>
        <v>7220</v>
      </c>
      <c r="R647" s="14">
        <v>0.08</v>
      </c>
      <c r="S647" s="13">
        <v>16606</v>
      </c>
      <c r="T647" s="13">
        <v>431.75599999999997</v>
      </c>
      <c r="U647" s="13"/>
      <c r="V647" s="9"/>
      <c r="W647" s="9"/>
    </row>
    <row r="648" spans="1:23" x14ac:dyDescent="0.25">
      <c r="A648" s="6" t="s">
        <v>179</v>
      </c>
      <c r="B648" s="6" t="s">
        <v>180</v>
      </c>
      <c r="C648" s="6" t="s">
        <v>181</v>
      </c>
      <c r="D648" s="6" t="s">
        <v>81</v>
      </c>
      <c r="E648" s="6">
        <v>9</v>
      </c>
      <c r="F648" s="6" t="str">
        <f t="shared" si="40"/>
        <v>Steven Buchanan</v>
      </c>
      <c r="G648" s="6">
        <v>10714</v>
      </c>
      <c r="H648" s="9">
        <v>41136</v>
      </c>
      <c r="I648" s="9">
        <v>41164</v>
      </c>
      <c r="J648" s="9">
        <v>41151</v>
      </c>
      <c r="K648" s="7">
        <v>8</v>
      </c>
      <c r="L648" s="9" t="str">
        <f t="shared" si="41"/>
        <v>Poissons et fruits de mer</v>
      </c>
      <c r="M648" s="6">
        <v>58</v>
      </c>
      <c r="N648" s="6" t="str">
        <f t="shared" si="42"/>
        <v>Escargots de Bourgogne</v>
      </c>
      <c r="O648" s="13">
        <v>76</v>
      </c>
      <c r="P648" s="6">
        <v>95</v>
      </c>
      <c r="Q648" s="13">
        <f t="shared" si="43"/>
        <v>7220</v>
      </c>
      <c r="R648" s="14">
        <v>0.15</v>
      </c>
      <c r="S648" s="13">
        <v>5349.6875</v>
      </c>
      <c r="T648" s="13">
        <v>160.49062499999999</v>
      </c>
      <c r="U648" s="13"/>
      <c r="V648" s="9"/>
      <c r="W648" s="9"/>
    </row>
    <row r="649" spans="1:23" x14ac:dyDescent="0.25">
      <c r="A649" s="6" t="s">
        <v>82</v>
      </c>
      <c r="B649" s="6" t="s">
        <v>83</v>
      </c>
      <c r="C649" s="6" t="s">
        <v>84</v>
      </c>
      <c r="D649" s="6" t="s">
        <v>85</v>
      </c>
      <c r="E649" s="6">
        <v>3</v>
      </c>
      <c r="F649" s="6" t="str">
        <f t="shared" si="40"/>
        <v>Janet Leverling</v>
      </c>
      <c r="G649" s="6">
        <v>10715</v>
      </c>
      <c r="H649" s="9">
        <v>41137</v>
      </c>
      <c r="I649" s="9">
        <v>41151</v>
      </c>
      <c r="J649" s="9">
        <v>41153</v>
      </c>
      <c r="K649" s="7">
        <v>8</v>
      </c>
      <c r="L649" s="9" t="str">
        <f t="shared" si="41"/>
        <v>Poissons et fruits de mer</v>
      </c>
      <c r="M649" s="6">
        <v>10</v>
      </c>
      <c r="N649" s="6" t="str">
        <f t="shared" si="42"/>
        <v>Ikura</v>
      </c>
      <c r="O649" s="13">
        <v>76</v>
      </c>
      <c r="P649" s="6">
        <v>93</v>
      </c>
      <c r="Q649" s="13">
        <f t="shared" si="43"/>
        <v>7068</v>
      </c>
      <c r="R649" s="14">
        <v>-0.03</v>
      </c>
      <c r="S649" s="13">
        <v>14847.45</v>
      </c>
      <c r="T649" s="13">
        <v>282.10154999999997</v>
      </c>
      <c r="U649" s="13"/>
      <c r="V649" s="9"/>
      <c r="W649" s="9"/>
    </row>
    <row r="650" spans="1:23" x14ac:dyDescent="0.25">
      <c r="A650" s="6" t="s">
        <v>82</v>
      </c>
      <c r="B650" s="6" t="s">
        <v>83</v>
      </c>
      <c r="C650" s="6" t="s">
        <v>84</v>
      </c>
      <c r="D650" s="6" t="s">
        <v>85</v>
      </c>
      <c r="E650" s="6">
        <v>3</v>
      </c>
      <c r="F650" s="6" t="str">
        <f t="shared" si="40"/>
        <v>Janet Leverling</v>
      </c>
      <c r="G650" s="6">
        <v>10715</v>
      </c>
      <c r="H650" s="9">
        <v>41137</v>
      </c>
      <c r="I650" s="9">
        <v>41151</v>
      </c>
      <c r="J650" s="9">
        <v>41153</v>
      </c>
      <c r="K650" s="7">
        <v>4</v>
      </c>
      <c r="L650" s="9" t="str">
        <f t="shared" si="41"/>
        <v>Produits laitiers</v>
      </c>
      <c r="M650" s="6">
        <v>71</v>
      </c>
      <c r="N650" s="6" t="str">
        <f t="shared" si="42"/>
        <v>Fløtemysost</v>
      </c>
      <c r="O650" s="13">
        <v>76</v>
      </c>
      <c r="P650" s="6">
        <v>11</v>
      </c>
      <c r="Q650" s="13">
        <f t="shared" si="43"/>
        <v>836</v>
      </c>
      <c r="R650" s="14">
        <v>0.2</v>
      </c>
      <c r="S650" s="13">
        <v>946</v>
      </c>
      <c r="T650" s="13">
        <v>17.027999999999999</v>
      </c>
      <c r="U650" s="13"/>
      <c r="V650" s="9"/>
      <c r="W650" s="9"/>
    </row>
    <row r="651" spans="1:23" x14ac:dyDescent="0.25">
      <c r="A651" s="6" t="s">
        <v>308</v>
      </c>
      <c r="B651" s="6" t="s">
        <v>309</v>
      </c>
      <c r="C651" s="6" t="s">
        <v>203</v>
      </c>
      <c r="D651" s="6" t="s">
        <v>204</v>
      </c>
      <c r="E651" s="6">
        <v>5</v>
      </c>
      <c r="F651" s="6" t="str">
        <f t="shared" si="40"/>
        <v>Mohamed Ben Arfa</v>
      </c>
      <c r="G651" s="6">
        <v>10716</v>
      </c>
      <c r="H651" s="9">
        <v>41138</v>
      </c>
      <c r="I651" s="9">
        <v>41166</v>
      </c>
      <c r="J651" s="9">
        <v>41151</v>
      </c>
      <c r="K651" s="7">
        <v>3</v>
      </c>
      <c r="L651" s="9" t="str">
        <f t="shared" si="41"/>
        <v>Desserts</v>
      </c>
      <c r="M651" s="6">
        <v>21</v>
      </c>
      <c r="N651" s="6" t="str">
        <f t="shared" si="42"/>
        <v>Sir Rodney's Scones</v>
      </c>
      <c r="O651" s="13">
        <v>76</v>
      </c>
      <c r="P651" s="6">
        <v>33</v>
      </c>
      <c r="Q651" s="13">
        <f t="shared" si="43"/>
        <v>2508</v>
      </c>
      <c r="R651" s="14">
        <v>0.13</v>
      </c>
      <c r="S651" s="13">
        <v>1435.5</v>
      </c>
      <c r="T651" s="13">
        <v>35.887500000000003</v>
      </c>
      <c r="U651" s="13"/>
      <c r="V651" s="9"/>
      <c r="W651" s="9"/>
    </row>
    <row r="652" spans="1:23" x14ac:dyDescent="0.25">
      <c r="A652" s="6" t="s">
        <v>308</v>
      </c>
      <c r="B652" s="6" t="s">
        <v>309</v>
      </c>
      <c r="C652" s="6" t="s">
        <v>203</v>
      </c>
      <c r="D652" s="6" t="s">
        <v>204</v>
      </c>
      <c r="E652" s="6">
        <v>5</v>
      </c>
      <c r="F652" s="6" t="str">
        <f t="shared" si="40"/>
        <v>Mohamed Ben Arfa</v>
      </c>
      <c r="G652" s="6">
        <v>10716</v>
      </c>
      <c r="H652" s="9">
        <v>41138</v>
      </c>
      <c r="I652" s="9">
        <v>41166</v>
      </c>
      <c r="J652" s="9">
        <v>41151</v>
      </c>
      <c r="K652" s="7">
        <v>7</v>
      </c>
      <c r="L652" s="9" t="str">
        <f t="shared" si="41"/>
        <v>Produits secs</v>
      </c>
      <c r="M652" s="6">
        <v>51</v>
      </c>
      <c r="N652" s="6" t="str">
        <f t="shared" si="42"/>
        <v>Manjimup Dried Apples</v>
      </c>
      <c r="O652" s="13">
        <v>76</v>
      </c>
      <c r="P652" s="6">
        <v>60</v>
      </c>
      <c r="Q652" s="13">
        <f t="shared" si="43"/>
        <v>4560</v>
      </c>
      <c r="R652" s="14">
        <v>0.08</v>
      </c>
      <c r="S652" s="13">
        <v>14628</v>
      </c>
      <c r="T652" s="13">
        <v>73.14</v>
      </c>
      <c r="U652" s="13"/>
      <c r="V652" s="9"/>
      <c r="W652" s="9"/>
    </row>
    <row r="653" spans="1:23" x14ac:dyDescent="0.25">
      <c r="A653" s="6" t="s">
        <v>308</v>
      </c>
      <c r="B653" s="6" t="s">
        <v>309</v>
      </c>
      <c r="C653" s="6" t="s">
        <v>203</v>
      </c>
      <c r="D653" s="6" t="s">
        <v>204</v>
      </c>
      <c r="E653" s="6">
        <v>5</v>
      </c>
      <c r="F653" s="6" t="str">
        <f t="shared" si="40"/>
        <v>Mohamed Ben Arfa</v>
      </c>
      <c r="G653" s="6">
        <v>10716</v>
      </c>
      <c r="H653" s="9">
        <v>41138</v>
      </c>
      <c r="I653" s="9">
        <v>41166</v>
      </c>
      <c r="J653" s="9">
        <v>41151</v>
      </c>
      <c r="K653" s="7">
        <v>2</v>
      </c>
      <c r="L653" s="9" t="str">
        <f t="shared" si="41"/>
        <v>Condiments</v>
      </c>
      <c r="M653" s="6">
        <v>61</v>
      </c>
      <c r="N653" s="6" t="str">
        <f t="shared" si="42"/>
        <v>Sirop d'érable</v>
      </c>
      <c r="O653" s="13">
        <v>76</v>
      </c>
      <c r="P653" s="6">
        <v>17</v>
      </c>
      <c r="Q653" s="13">
        <f t="shared" si="43"/>
        <v>1292</v>
      </c>
      <c r="R653" s="14">
        <v>0.05</v>
      </c>
      <c r="S653" s="13">
        <v>2301.375</v>
      </c>
      <c r="T653" s="13">
        <v>39.123375000000003</v>
      </c>
      <c r="U653" s="13"/>
      <c r="V653" s="9"/>
      <c r="W653" s="9"/>
    </row>
    <row r="654" spans="1:23" x14ac:dyDescent="0.25">
      <c r="A654" s="6" t="s">
        <v>133</v>
      </c>
      <c r="B654" s="6" t="s">
        <v>134</v>
      </c>
      <c r="C654" s="6" t="s">
        <v>135</v>
      </c>
      <c r="D654" s="6" t="s">
        <v>136</v>
      </c>
      <c r="E654" s="6">
        <v>7</v>
      </c>
      <c r="F654" s="6" t="str">
        <f t="shared" si="40"/>
        <v>Jaime Dos Santos</v>
      </c>
      <c r="G654" s="6">
        <v>10717</v>
      </c>
      <c r="H654" s="9">
        <v>41138</v>
      </c>
      <c r="I654" s="9">
        <v>41166</v>
      </c>
      <c r="J654" s="9">
        <v>41153</v>
      </c>
      <c r="K654" s="7">
        <v>3</v>
      </c>
      <c r="L654" s="9" t="str">
        <f t="shared" si="41"/>
        <v>Desserts</v>
      </c>
      <c r="M654" s="6">
        <v>21</v>
      </c>
      <c r="N654" s="6" t="str">
        <f t="shared" si="42"/>
        <v>Sir Rodney's Scones</v>
      </c>
      <c r="O654" s="13">
        <v>76</v>
      </c>
      <c r="P654" s="6">
        <v>57</v>
      </c>
      <c r="Q654" s="13">
        <f t="shared" si="43"/>
        <v>4332</v>
      </c>
      <c r="R654" s="14">
        <v>0.08</v>
      </c>
      <c r="S654" s="13">
        <v>2622</v>
      </c>
      <c r="T654" s="13">
        <v>2.6219999999999999</v>
      </c>
      <c r="U654" s="13"/>
      <c r="V654" s="9"/>
      <c r="W654" s="9"/>
    </row>
    <row r="655" spans="1:23" x14ac:dyDescent="0.25">
      <c r="A655" s="6" t="s">
        <v>133</v>
      </c>
      <c r="B655" s="6" t="s">
        <v>134</v>
      </c>
      <c r="C655" s="6" t="s">
        <v>135</v>
      </c>
      <c r="D655" s="6" t="s">
        <v>136</v>
      </c>
      <c r="E655" s="6">
        <v>7</v>
      </c>
      <c r="F655" s="6" t="str">
        <f t="shared" si="40"/>
        <v>Jaime Dos Santos</v>
      </c>
      <c r="G655" s="6">
        <v>10717</v>
      </c>
      <c r="H655" s="9">
        <v>41138</v>
      </c>
      <c r="I655" s="9">
        <v>41166</v>
      </c>
      <c r="J655" s="9">
        <v>41153</v>
      </c>
      <c r="K655" s="7">
        <v>6</v>
      </c>
      <c r="L655" s="9" t="str">
        <f t="shared" si="41"/>
        <v>Viandes</v>
      </c>
      <c r="M655" s="6">
        <v>54</v>
      </c>
      <c r="N655" s="6" t="str">
        <f t="shared" si="42"/>
        <v>Tourtière</v>
      </c>
      <c r="O655" s="13">
        <v>76</v>
      </c>
      <c r="P655" s="6">
        <v>93</v>
      </c>
      <c r="Q655" s="13">
        <f t="shared" si="43"/>
        <v>7068</v>
      </c>
      <c r="R655" s="14">
        <v>0.13</v>
      </c>
      <c r="S655" s="13">
        <v>3013.8975</v>
      </c>
      <c r="T655" s="13">
        <v>75.347437499999998</v>
      </c>
      <c r="U655" s="13"/>
      <c r="V655" s="9"/>
      <c r="W655" s="9"/>
    </row>
    <row r="656" spans="1:23" x14ac:dyDescent="0.25">
      <c r="A656" s="6" t="s">
        <v>133</v>
      </c>
      <c r="B656" s="6" t="s">
        <v>134</v>
      </c>
      <c r="C656" s="6" t="s">
        <v>135</v>
      </c>
      <c r="D656" s="6" t="s">
        <v>136</v>
      </c>
      <c r="E656" s="6">
        <v>7</v>
      </c>
      <c r="F656" s="6" t="str">
        <f t="shared" si="40"/>
        <v>Jaime Dos Santos</v>
      </c>
      <c r="G656" s="6">
        <v>10717</v>
      </c>
      <c r="H656" s="9">
        <v>41138</v>
      </c>
      <c r="I656" s="9">
        <v>41166</v>
      </c>
      <c r="J656" s="9">
        <v>41153</v>
      </c>
      <c r="K656" s="7">
        <v>4</v>
      </c>
      <c r="L656" s="9" t="str">
        <f t="shared" si="41"/>
        <v>Produits laitiers</v>
      </c>
      <c r="M656" s="6">
        <v>69</v>
      </c>
      <c r="N656" s="6" t="str">
        <f t="shared" si="42"/>
        <v>Gudbrandsdalsost</v>
      </c>
      <c r="O656" s="13">
        <v>76</v>
      </c>
      <c r="P656" s="6">
        <v>39</v>
      </c>
      <c r="Q656" s="13">
        <f t="shared" si="43"/>
        <v>2964</v>
      </c>
      <c r="R656" s="14">
        <v>0.2</v>
      </c>
      <c r="S656" s="13">
        <v>5616</v>
      </c>
      <c r="T656" s="13">
        <v>117.93600000000001</v>
      </c>
      <c r="U656" s="13"/>
      <c r="V656" s="9"/>
      <c r="W656" s="9"/>
    </row>
    <row r="657" spans="1:23" x14ac:dyDescent="0.25">
      <c r="A657" s="6" t="s">
        <v>173</v>
      </c>
      <c r="B657" s="6" t="s">
        <v>174</v>
      </c>
      <c r="C657" s="6" t="s">
        <v>135</v>
      </c>
      <c r="D657" s="6" t="s">
        <v>136</v>
      </c>
      <c r="E657" s="6">
        <v>7</v>
      </c>
      <c r="F657" s="6" t="str">
        <f t="shared" si="40"/>
        <v>Jaime Dos Santos</v>
      </c>
      <c r="G657" s="6">
        <v>10718</v>
      </c>
      <c r="H657" s="9">
        <v>41141</v>
      </c>
      <c r="I657" s="9">
        <v>41169</v>
      </c>
      <c r="J657" s="9">
        <v>41153</v>
      </c>
      <c r="K657" s="7">
        <v>4</v>
      </c>
      <c r="L657" s="9" t="str">
        <f t="shared" si="41"/>
        <v>Produits laitiers</v>
      </c>
      <c r="M657" s="6">
        <v>12</v>
      </c>
      <c r="N657" s="6" t="str">
        <f t="shared" si="42"/>
        <v>Queso Manchego La Pastora</v>
      </c>
      <c r="O657" s="13">
        <v>76</v>
      </c>
      <c r="P657" s="6">
        <v>15</v>
      </c>
      <c r="Q657" s="13">
        <f t="shared" si="43"/>
        <v>1140</v>
      </c>
      <c r="R657" s="14">
        <v>0.01</v>
      </c>
      <c r="S657" s="13">
        <v>2821.5</v>
      </c>
      <c r="T657" s="13">
        <v>50.786999999999999</v>
      </c>
      <c r="U657" s="13"/>
      <c r="V657" s="9"/>
      <c r="W657" s="9"/>
    </row>
    <row r="658" spans="1:23" x14ac:dyDescent="0.25">
      <c r="A658" s="6" t="s">
        <v>173</v>
      </c>
      <c r="B658" s="6" t="s">
        <v>174</v>
      </c>
      <c r="C658" s="6" t="s">
        <v>135</v>
      </c>
      <c r="D658" s="6" t="s">
        <v>136</v>
      </c>
      <c r="E658" s="6">
        <v>7</v>
      </c>
      <c r="F658" s="6" t="str">
        <f t="shared" si="40"/>
        <v>Jaime Dos Santos</v>
      </c>
      <c r="G658" s="6">
        <v>10718</v>
      </c>
      <c r="H658" s="9">
        <v>41141</v>
      </c>
      <c r="I658" s="9">
        <v>41169</v>
      </c>
      <c r="J658" s="9">
        <v>41153</v>
      </c>
      <c r="K658" s="7">
        <v>3</v>
      </c>
      <c r="L658" s="9" t="str">
        <f t="shared" si="41"/>
        <v>Desserts</v>
      </c>
      <c r="M658" s="6">
        <v>16</v>
      </c>
      <c r="N658" s="6" t="str">
        <f t="shared" si="42"/>
        <v>Pavlova</v>
      </c>
      <c r="O658" s="13">
        <v>76</v>
      </c>
      <c r="P658" s="6">
        <v>29</v>
      </c>
      <c r="Q658" s="13">
        <f t="shared" si="43"/>
        <v>2204</v>
      </c>
      <c r="R658" s="14">
        <v>-0.02</v>
      </c>
      <c r="S658" s="13">
        <v>2580.855</v>
      </c>
      <c r="T658" s="13">
        <v>30.970260000000003</v>
      </c>
      <c r="U658" s="13"/>
      <c r="V658" s="9"/>
      <c r="W658" s="9"/>
    </row>
    <row r="659" spans="1:23" x14ac:dyDescent="0.25">
      <c r="A659" s="6" t="s">
        <v>173</v>
      </c>
      <c r="B659" s="6" t="s">
        <v>174</v>
      </c>
      <c r="C659" s="6" t="s">
        <v>135</v>
      </c>
      <c r="D659" s="6" t="s">
        <v>136</v>
      </c>
      <c r="E659" s="6">
        <v>7</v>
      </c>
      <c r="F659" s="6" t="str">
        <f t="shared" si="40"/>
        <v>Jaime Dos Santos</v>
      </c>
      <c r="G659" s="6">
        <v>10718</v>
      </c>
      <c r="H659" s="9">
        <v>41141</v>
      </c>
      <c r="I659" s="9">
        <v>41169</v>
      </c>
      <c r="J659" s="9">
        <v>41153</v>
      </c>
      <c r="K659" s="7">
        <v>8</v>
      </c>
      <c r="L659" s="9" t="str">
        <f t="shared" si="41"/>
        <v>Poissons et fruits de mer</v>
      </c>
      <c r="M659" s="6">
        <v>36</v>
      </c>
      <c r="N659" s="6" t="str">
        <f t="shared" si="42"/>
        <v>Inlagd Sill</v>
      </c>
      <c r="O659" s="13">
        <v>76</v>
      </c>
      <c r="P659" s="6">
        <v>48</v>
      </c>
      <c r="Q659" s="13">
        <f t="shared" si="43"/>
        <v>3648</v>
      </c>
      <c r="R659" s="14">
        <v>0.09</v>
      </c>
      <c r="S659" s="13">
        <v>4149.6000000000004</v>
      </c>
      <c r="T659" s="13">
        <v>112.03920000000001</v>
      </c>
      <c r="U659" s="13"/>
      <c r="V659" s="9"/>
      <c r="W659" s="9"/>
    </row>
    <row r="660" spans="1:23" x14ac:dyDescent="0.25">
      <c r="A660" s="6" t="s">
        <v>173</v>
      </c>
      <c r="B660" s="6" t="s">
        <v>174</v>
      </c>
      <c r="C660" s="6" t="s">
        <v>135</v>
      </c>
      <c r="D660" s="6" t="s">
        <v>136</v>
      </c>
      <c r="E660" s="6">
        <v>7</v>
      </c>
      <c r="F660" s="6" t="str">
        <f t="shared" si="40"/>
        <v>Jaime Dos Santos</v>
      </c>
      <c r="G660" s="6">
        <v>10718</v>
      </c>
      <c r="H660" s="9">
        <v>41141</v>
      </c>
      <c r="I660" s="9">
        <v>41169</v>
      </c>
      <c r="J660" s="9">
        <v>41153</v>
      </c>
      <c r="K660" s="7">
        <v>3</v>
      </c>
      <c r="L660" s="9" t="str">
        <f t="shared" si="41"/>
        <v>Desserts</v>
      </c>
      <c r="M660" s="6">
        <v>62</v>
      </c>
      <c r="N660" s="6" t="str">
        <f t="shared" si="42"/>
        <v>Tarte au sucre</v>
      </c>
      <c r="O660" s="13">
        <v>76</v>
      </c>
      <c r="P660" s="6">
        <v>45</v>
      </c>
      <c r="Q660" s="13">
        <f t="shared" si="43"/>
        <v>3420</v>
      </c>
      <c r="R660" s="14">
        <v>0.1</v>
      </c>
      <c r="S660" s="13">
        <v>9983.25</v>
      </c>
      <c r="T660" s="13">
        <v>169.71525</v>
      </c>
      <c r="U660" s="13"/>
      <c r="V660" s="9"/>
      <c r="W660" s="9"/>
    </row>
    <row r="661" spans="1:23" x14ac:dyDescent="0.25">
      <c r="A661" s="6" t="s">
        <v>261</v>
      </c>
      <c r="B661" s="6" t="s">
        <v>262</v>
      </c>
      <c r="C661" s="6" t="s">
        <v>263</v>
      </c>
      <c r="D661" s="6" t="s">
        <v>81</v>
      </c>
      <c r="E661" s="6">
        <v>4</v>
      </c>
      <c r="F661" s="6" t="str">
        <f t="shared" si="40"/>
        <v>Laura Callahan</v>
      </c>
      <c r="G661" s="6">
        <v>10719</v>
      </c>
      <c r="H661" s="9">
        <v>41141</v>
      </c>
      <c r="I661" s="9">
        <v>41169</v>
      </c>
      <c r="J661" s="9">
        <v>41160</v>
      </c>
      <c r="K661" s="7">
        <v>8</v>
      </c>
      <c r="L661" s="9" t="str">
        <f t="shared" si="41"/>
        <v>Poissons et fruits de mer</v>
      </c>
      <c r="M661" s="6">
        <v>18</v>
      </c>
      <c r="N661" s="6" t="str">
        <f t="shared" si="42"/>
        <v>Carnarvon Tigers</v>
      </c>
      <c r="O661" s="13">
        <v>76</v>
      </c>
      <c r="P661" s="6">
        <v>4</v>
      </c>
      <c r="Q661" s="13">
        <f t="shared" si="43"/>
        <v>304</v>
      </c>
      <c r="R661" s="14">
        <v>0.17</v>
      </c>
      <c r="S661" s="13">
        <v>1037.5</v>
      </c>
      <c r="T661" s="13">
        <v>14.525</v>
      </c>
      <c r="U661" s="13"/>
      <c r="V661" s="9"/>
      <c r="W661" s="9"/>
    </row>
    <row r="662" spans="1:23" x14ac:dyDescent="0.25">
      <c r="A662" s="6" t="s">
        <v>261</v>
      </c>
      <c r="B662" s="6" t="s">
        <v>262</v>
      </c>
      <c r="C662" s="6" t="s">
        <v>263</v>
      </c>
      <c r="D662" s="6" t="s">
        <v>81</v>
      </c>
      <c r="E662" s="6">
        <v>4</v>
      </c>
      <c r="F662" s="6" t="str">
        <f t="shared" si="40"/>
        <v>Laura Callahan</v>
      </c>
      <c r="G662" s="6">
        <v>10719</v>
      </c>
      <c r="H662" s="9">
        <v>41141</v>
      </c>
      <c r="I662" s="9">
        <v>41169</v>
      </c>
      <c r="J662" s="9">
        <v>41160</v>
      </c>
      <c r="K662" s="7">
        <v>8</v>
      </c>
      <c r="L662" s="9" t="str">
        <f t="shared" si="41"/>
        <v>Poissons et fruits de mer</v>
      </c>
      <c r="M662" s="6">
        <v>30</v>
      </c>
      <c r="N662" s="6" t="str">
        <f t="shared" si="42"/>
        <v>Nord-Ost Matjeshering</v>
      </c>
      <c r="O662" s="13">
        <v>76</v>
      </c>
      <c r="P662" s="6">
        <v>27</v>
      </c>
      <c r="Q662" s="13">
        <f t="shared" si="43"/>
        <v>2052</v>
      </c>
      <c r="R662" s="14">
        <v>0.17</v>
      </c>
      <c r="S662" s="13">
        <v>2900.9744999999994</v>
      </c>
      <c r="T662" s="13">
        <v>101.53410749999999</v>
      </c>
      <c r="U662" s="13"/>
      <c r="V662" s="9"/>
      <c r="W662" s="9"/>
    </row>
    <row r="663" spans="1:23" x14ac:dyDescent="0.25">
      <c r="A663" s="6" t="s">
        <v>261</v>
      </c>
      <c r="B663" s="6" t="s">
        <v>262</v>
      </c>
      <c r="C663" s="6" t="s">
        <v>263</v>
      </c>
      <c r="D663" s="6" t="s">
        <v>81</v>
      </c>
      <c r="E663" s="6">
        <v>4</v>
      </c>
      <c r="F663" s="6" t="str">
        <f t="shared" si="40"/>
        <v>Laura Callahan</v>
      </c>
      <c r="G663" s="6">
        <v>10719</v>
      </c>
      <c r="H663" s="9">
        <v>41141</v>
      </c>
      <c r="I663" s="9">
        <v>41169</v>
      </c>
      <c r="J663" s="9">
        <v>41160</v>
      </c>
      <c r="K663" s="7">
        <v>6</v>
      </c>
      <c r="L663" s="9" t="str">
        <f t="shared" si="41"/>
        <v>Viandes</v>
      </c>
      <c r="M663" s="6">
        <v>54</v>
      </c>
      <c r="N663" s="6" t="str">
        <f t="shared" si="42"/>
        <v>Tourtière</v>
      </c>
      <c r="O663" s="13">
        <v>76</v>
      </c>
      <c r="P663" s="6">
        <v>62</v>
      </c>
      <c r="Q663" s="13">
        <f t="shared" si="43"/>
        <v>4712</v>
      </c>
      <c r="R663" s="14">
        <v>0.14000000000000001</v>
      </c>
      <c r="S663" s="13">
        <v>1986.17</v>
      </c>
      <c r="T663" s="13">
        <v>69.515950000000004</v>
      </c>
      <c r="U663" s="13"/>
      <c r="V663" s="9"/>
      <c r="W663" s="9"/>
    </row>
    <row r="664" spans="1:23" x14ac:dyDescent="0.25">
      <c r="A664" s="6" t="s">
        <v>267</v>
      </c>
      <c r="B664" s="6" t="s">
        <v>268</v>
      </c>
      <c r="C664" s="6" t="s">
        <v>122</v>
      </c>
      <c r="D664" s="6" t="s">
        <v>123</v>
      </c>
      <c r="E664" s="6">
        <v>4</v>
      </c>
      <c r="F664" s="6" t="str">
        <f t="shared" si="40"/>
        <v>Laura Callahan</v>
      </c>
      <c r="G664" s="6">
        <v>10720</v>
      </c>
      <c r="H664" s="9">
        <v>41142</v>
      </c>
      <c r="I664" s="9">
        <v>41156</v>
      </c>
      <c r="J664" s="9">
        <v>41160</v>
      </c>
      <c r="K664" s="7">
        <v>1</v>
      </c>
      <c r="L664" s="9" t="str">
        <f t="shared" si="41"/>
        <v>Boissons</v>
      </c>
      <c r="M664" s="6">
        <v>35</v>
      </c>
      <c r="N664" s="6" t="str">
        <f t="shared" si="42"/>
        <v>Steeleye Stout</v>
      </c>
      <c r="O664" s="13">
        <v>76</v>
      </c>
      <c r="P664" s="6">
        <v>10</v>
      </c>
      <c r="Q664" s="13">
        <f t="shared" si="43"/>
        <v>760</v>
      </c>
      <c r="R664" s="14">
        <v>0.15</v>
      </c>
      <c r="S664" s="13">
        <v>765</v>
      </c>
      <c r="T664" s="13">
        <v>10.71</v>
      </c>
      <c r="U664" s="13"/>
      <c r="V664" s="9"/>
      <c r="W664" s="9"/>
    </row>
    <row r="665" spans="1:23" x14ac:dyDescent="0.25">
      <c r="A665" s="6" t="s">
        <v>267</v>
      </c>
      <c r="B665" s="6" t="s">
        <v>268</v>
      </c>
      <c r="C665" s="6" t="s">
        <v>122</v>
      </c>
      <c r="D665" s="6" t="s">
        <v>123</v>
      </c>
      <c r="E665" s="6">
        <v>4</v>
      </c>
      <c r="F665" s="6" t="str">
        <f t="shared" si="40"/>
        <v>Laura Callahan</v>
      </c>
      <c r="G665" s="6">
        <v>10720</v>
      </c>
      <c r="H665" s="9">
        <v>41142</v>
      </c>
      <c r="I665" s="9">
        <v>41156</v>
      </c>
      <c r="J665" s="9">
        <v>41160</v>
      </c>
      <c r="K665" s="7">
        <v>4</v>
      </c>
      <c r="L665" s="9" t="str">
        <f t="shared" si="41"/>
        <v>Produits laitiers</v>
      </c>
      <c r="M665" s="6">
        <v>71</v>
      </c>
      <c r="N665" s="6" t="str">
        <f t="shared" si="42"/>
        <v>Fløtemysost</v>
      </c>
      <c r="O665" s="13">
        <v>76</v>
      </c>
      <c r="P665" s="6">
        <v>71</v>
      </c>
      <c r="Q665" s="13">
        <f t="shared" si="43"/>
        <v>5396</v>
      </c>
      <c r="R665" s="14">
        <v>0.12</v>
      </c>
      <c r="S665" s="13">
        <v>6716.6</v>
      </c>
      <c r="T665" s="13">
        <v>188.06480000000002</v>
      </c>
      <c r="U665" s="13"/>
      <c r="V665" s="9"/>
      <c r="W665" s="9"/>
    </row>
    <row r="666" spans="1:23" x14ac:dyDescent="0.25">
      <c r="A666" s="6" t="s">
        <v>189</v>
      </c>
      <c r="B666" s="6" t="s">
        <v>190</v>
      </c>
      <c r="C666" s="6" t="s">
        <v>191</v>
      </c>
      <c r="D666" s="6" t="s">
        <v>136</v>
      </c>
      <c r="E666" s="6">
        <v>9</v>
      </c>
      <c r="F666" s="6" t="str">
        <f t="shared" si="40"/>
        <v>Steven Buchanan</v>
      </c>
      <c r="G666" s="6">
        <v>10721</v>
      </c>
      <c r="H666" s="9">
        <v>41143</v>
      </c>
      <c r="I666" s="9">
        <v>41171</v>
      </c>
      <c r="J666" s="9">
        <v>41155</v>
      </c>
      <c r="K666" s="7">
        <v>2</v>
      </c>
      <c r="L666" s="9" t="str">
        <f t="shared" si="41"/>
        <v>Condiments</v>
      </c>
      <c r="M666" s="6">
        <v>44</v>
      </c>
      <c r="N666" s="6" t="str">
        <f t="shared" si="42"/>
        <v>Gula Malacca</v>
      </c>
      <c r="O666" s="13">
        <v>76</v>
      </c>
      <c r="P666" s="6">
        <v>89</v>
      </c>
      <c r="Q666" s="13">
        <f t="shared" si="43"/>
        <v>6764</v>
      </c>
      <c r="R666" s="14">
        <v>0.08</v>
      </c>
      <c r="S666" s="13">
        <v>7962.83</v>
      </c>
      <c r="T666" s="13">
        <v>214.99641</v>
      </c>
      <c r="U666" s="13"/>
      <c r="V666" s="9"/>
      <c r="W666" s="9"/>
    </row>
    <row r="667" spans="1:23" x14ac:dyDescent="0.25">
      <c r="A667" s="6" t="s">
        <v>179</v>
      </c>
      <c r="B667" s="6" t="s">
        <v>180</v>
      </c>
      <c r="C667" s="6" t="s">
        <v>181</v>
      </c>
      <c r="D667" s="6" t="s">
        <v>81</v>
      </c>
      <c r="E667" s="6">
        <v>4</v>
      </c>
      <c r="F667" s="6" t="str">
        <f t="shared" si="40"/>
        <v>Laura Callahan</v>
      </c>
      <c r="G667" s="6">
        <v>10722</v>
      </c>
      <c r="H667" s="9">
        <v>41143</v>
      </c>
      <c r="I667" s="9">
        <v>41185</v>
      </c>
      <c r="J667" s="9">
        <v>41159</v>
      </c>
      <c r="K667" s="7">
        <v>1</v>
      </c>
      <c r="L667" s="9" t="str">
        <f t="shared" si="41"/>
        <v>Boissons</v>
      </c>
      <c r="M667" s="6">
        <v>2</v>
      </c>
      <c r="N667" s="6" t="str">
        <f t="shared" si="42"/>
        <v>Chang</v>
      </c>
      <c r="O667" s="13">
        <v>76</v>
      </c>
      <c r="P667" s="6">
        <v>31</v>
      </c>
      <c r="Q667" s="13">
        <f t="shared" si="43"/>
        <v>2356</v>
      </c>
      <c r="R667" s="14">
        <v>0.18</v>
      </c>
      <c r="S667" s="13">
        <v>2414.9</v>
      </c>
      <c r="T667" s="13">
        <v>67.617199999999997</v>
      </c>
      <c r="U667" s="13"/>
      <c r="V667" s="9"/>
      <c r="W667" s="9"/>
    </row>
    <row r="668" spans="1:23" x14ac:dyDescent="0.25">
      <c r="A668" s="6" t="s">
        <v>179</v>
      </c>
      <c r="B668" s="6" t="s">
        <v>180</v>
      </c>
      <c r="C668" s="6" t="s">
        <v>181</v>
      </c>
      <c r="D668" s="6" t="s">
        <v>81</v>
      </c>
      <c r="E668" s="6">
        <v>4</v>
      </c>
      <c r="F668" s="6" t="str">
        <f t="shared" si="40"/>
        <v>Laura Callahan</v>
      </c>
      <c r="G668" s="6">
        <v>10722</v>
      </c>
      <c r="H668" s="9">
        <v>41143</v>
      </c>
      <c r="I668" s="9">
        <v>41185</v>
      </c>
      <c r="J668" s="9">
        <v>41159</v>
      </c>
      <c r="K668" s="7">
        <v>4</v>
      </c>
      <c r="L668" s="9" t="str">
        <f t="shared" si="41"/>
        <v>Produits laitiers</v>
      </c>
      <c r="M668" s="6">
        <v>31</v>
      </c>
      <c r="N668" s="6" t="str">
        <f t="shared" si="42"/>
        <v>Gorgonzola Telino</v>
      </c>
      <c r="O668" s="13">
        <v>76</v>
      </c>
      <c r="P668" s="6">
        <v>42</v>
      </c>
      <c r="Q668" s="13">
        <f t="shared" si="43"/>
        <v>3192</v>
      </c>
      <c r="R668" s="14">
        <v>0.12</v>
      </c>
      <c r="S668" s="13">
        <v>2310</v>
      </c>
      <c r="T668" s="13">
        <v>80.849999999999994</v>
      </c>
      <c r="U668" s="13"/>
      <c r="V668" s="9"/>
      <c r="W668" s="9"/>
    </row>
    <row r="669" spans="1:23" x14ac:dyDescent="0.25">
      <c r="A669" s="6" t="s">
        <v>179</v>
      </c>
      <c r="B669" s="6" t="s">
        <v>180</v>
      </c>
      <c r="C669" s="6" t="s">
        <v>181</v>
      </c>
      <c r="D669" s="6" t="s">
        <v>81</v>
      </c>
      <c r="E669" s="6">
        <v>4</v>
      </c>
      <c r="F669" s="6" t="str">
        <f t="shared" si="40"/>
        <v>Laura Callahan</v>
      </c>
      <c r="G669" s="6">
        <v>10722</v>
      </c>
      <c r="H669" s="9">
        <v>41143</v>
      </c>
      <c r="I669" s="9">
        <v>41185</v>
      </c>
      <c r="J669" s="9">
        <v>41159</v>
      </c>
      <c r="K669" s="7">
        <v>3</v>
      </c>
      <c r="L669" s="9" t="str">
        <f t="shared" si="41"/>
        <v>Desserts</v>
      </c>
      <c r="M669" s="6">
        <v>68</v>
      </c>
      <c r="N669" s="6" t="str">
        <f t="shared" si="42"/>
        <v>Scottish Longbreads</v>
      </c>
      <c r="O669" s="13">
        <v>76</v>
      </c>
      <c r="P669" s="6">
        <v>53</v>
      </c>
      <c r="Q669" s="13">
        <f t="shared" si="43"/>
        <v>4028</v>
      </c>
      <c r="R669" s="14">
        <v>0.09</v>
      </c>
      <c r="S669" s="13">
        <v>3014.375</v>
      </c>
      <c r="T669" s="13">
        <v>42.201250000000002</v>
      </c>
      <c r="U669" s="13"/>
      <c r="V669" s="9"/>
      <c r="W669" s="9"/>
    </row>
    <row r="670" spans="1:23" x14ac:dyDescent="0.25">
      <c r="A670" s="6" t="s">
        <v>179</v>
      </c>
      <c r="B670" s="6" t="s">
        <v>180</v>
      </c>
      <c r="C670" s="6" t="s">
        <v>181</v>
      </c>
      <c r="D670" s="6" t="s">
        <v>81</v>
      </c>
      <c r="E670" s="6">
        <v>4</v>
      </c>
      <c r="F670" s="6" t="str">
        <f t="shared" si="40"/>
        <v>Laura Callahan</v>
      </c>
      <c r="G670" s="6">
        <v>10722</v>
      </c>
      <c r="H670" s="9">
        <v>41143</v>
      </c>
      <c r="I670" s="9">
        <v>41185</v>
      </c>
      <c r="J670" s="9">
        <v>41159</v>
      </c>
      <c r="K670" s="7">
        <v>1</v>
      </c>
      <c r="L670" s="9" t="str">
        <f t="shared" si="41"/>
        <v>Boissons</v>
      </c>
      <c r="M670" s="6">
        <v>75</v>
      </c>
      <c r="N670" s="6" t="str">
        <f t="shared" si="42"/>
        <v>Rhönbräu Klosterbier</v>
      </c>
      <c r="O670" s="13">
        <v>76</v>
      </c>
      <c r="P670" s="6">
        <v>82</v>
      </c>
      <c r="Q670" s="13">
        <f t="shared" si="43"/>
        <v>6232</v>
      </c>
      <c r="R670" s="14">
        <v>0.17</v>
      </c>
      <c r="S670" s="13">
        <v>2637.3249999999998</v>
      </c>
      <c r="T670" s="13">
        <v>23.735924999999998</v>
      </c>
      <c r="U670" s="13"/>
      <c r="V670" s="9"/>
      <c r="W670" s="9"/>
    </row>
    <row r="671" spans="1:23" x14ac:dyDescent="0.25">
      <c r="A671" s="6" t="s">
        <v>78</v>
      </c>
      <c r="B671" s="6" t="s">
        <v>79</v>
      </c>
      <c r="C671" s="6" t="s">
        <v>80</v>
      </c>
      <c r="D671" s="6" t="s">
        <v>81</v>
      </c>
      <c r="E671" s="6">
        <v>3</v>
      </c>
      <c r="F671" s="6" t="str">
        <f t="shared" si="40"/>
        <v>Janet Leverling</v>
      </c>
      <c r="G671" s="6">
        <v>10723</v>
      </c>
      <c r="H671" s="9">
        <v>41144</v>
      </c>
      <c r="I671" s="9">
        <v>41172</v>
      </c>
      <c r="J671" s="9">
        <v>41180</v>
      </c>
      <c r="K671" s="7">
        <v>3</v>
      </c>
      <c r="L671" s="9" t="str">
        <f t="shared" si="41"/>
        <v>Desserts</v>
      </c>
      <c r="M671" s="6">
        <v>26</v>
      </c>
      <c r="N671" s="6" t="str">
        <f t="shared" si="42"/>
        <v>Gumbär Gummibärchen</v>
      </c>
      <c r="O671" s="13">
        <v>76</v>
      </c>
      <c r="P671" s="6">
        <v>7</v>
      </c>
      <c r="Q671" s="13">
        <f t="shared" si="43"/>
        <v>532</v>
      </c>
      <c r="R671" s="14">
        <v>0.05</v>
      </c>
      <c r="S671" s="13">
        <v>1038.3974999999998</v>
      </c>
      <c r="T671" s="13">
        <v>10.383974999999998</v>
      </c>
      <c r="U671" s="13"/>
      <c r="V671" s="9"/>
      <c r="W671" s="9"/>
    </row>
    <row r="672" spans="1:23" x14ac:dyDescent="0.25">
      <c r="A672" s="6" t="s">
        <v>170</v>
      </c>
      <c r="B672" s="6" t="s">
        <v>171</v>
      </c>
      <c r="C672" s="6" t="s">
        <v>172</v>
      </c>
      <c r="D672" s="6" t="s">
        <v>146</v>
      </c>
      <c r="E672" s="6">
        <v>4</v>
      </c>
      <c r="F672" s="6" t="str">
        <f t="shared" si="40"/>
        <v>Laura Callahan</v>
      </c>
      <c r="G672" s="6">
        <v>10724</v>
      </c>
      <c r="H672" s="9">
        <v>41144</v>
      </c>
      <c r="I672" s="9">
        <v>41186</v>
      </c>
      <c r="J672" s="9">
        <v>41160</v>
      </c>
      <c r="K672" s="7">
        <v>8</v>
      </c>
      <c r="L672" s="9" t="str">
        <f t="shared" si="41"/>
        <v>Poissons et fruits de mer</v>
      </c>
      <c r="M672" s="6">
        <v>10</v>
      </c>
      <c r="N672" s="6" t="str">
        <f t="shared" si="42"/>
        <v>Ikura</v>
      </c>
      <c r="O672" s="13">
        <v>76</v>
      </c>
      <c r="P672" s="6">
        <v>49</v>
      </c>
      <c r="Q672" s="13">
        <f t="shared" si="43"/>
        <v>3724</v>
      </c>
      <c r="R672" s="14">
        <v>0.03</v>
      </c>
      <c r="S672" s="13">
        <v>7367.15</v>
      </c>
      <c r="T672" s="13">
        <v>176.81159999999997</v>
      </c>
      <c r="U672" s="13"/>
      <c r="V672" s="9"/>
      <c r="W672" s="9"/>
    </row>
    <row r="673" spans="1:23" x14ac:dyDescent="0.25">
      <c r="A673" s="6" t="s">
        <v>170</v>
      </c>
      <c r="B673" s="6" t="s">
        <v>171</v>
      </c>
      <c r="C673" s="6" t="s">
        <v>172</v>
      </c>
      <c r="D673" s="6" t="s">
        <v>146</v>
      </c>
      <c r="E673" s="6">
        <v>4</v>
      </c>
      <c r="F673" s="6" t="str">
        <f t="shared" si="40"/>
        <v>Laura Callahan</v>
      </c>
      <c r="G673" s="6">
        <v>10724</v>
      </c>
      <c r="H673" s="9">
        <v>41144</v>
      </c>
      <c r="I673" s="9">
        <v>41186</v>
      </c>
      <c r="J673" s="9">
        <v>41160</v>
      </c>
      <c r="K673" s="7">
        <v>2</v>
      </c>
      <c r="L673" s="9" t="str">
        <f t="shared" si="41"/>
        <v>Condiments</v>
      </c>
      <c r="M673" s="6">
        <v>61</v>
      </c>
      <c r="N673" s="6" t="str">
        <f t="shared" si="42"/>
        <v>Sirop d'érable</v>
      </c>
      <c r="O673" s="13">
        <v>76</v>
      </c>
      <c r="P673" s="6">
        <v>73</v>
      </c>
      <c r="Q673" s="13">
        <f t="shared" si="43"/>
        <v>5548</v>
      </c>
      <c r="R673" s="14">
        <v>0</v>
      </c>
      <c r="S673" s="13">
        <v>10402.5</v>
      </c>
      <c r="T673" s="13">
        <v>20.805</v>
      </c>
      <c r="U673" s="13"/>
      <c r="V673" s="9"/>
      <c r="W673" s="9"/>
    </row>
    <row r="674" spans="1:23" x14ac:dyDescent="0.25">
      <c r="A674" s="6" t="s">
        <v>182</v>
      </c>
      <c r="B674" s="6" t="s">
        <v>183</v>
      </c>
      <c r="C674" s="6" t="s">
        <v>132</v>
      </c>
      <c r="D674" s="6" t="s">
        <v>123</v>
      </c>
      <c r="E674" s="6">
        <v>5</v>
      </c>
      <c r="F674" s="6" t="str">
        <f t="shared" si="40"/>
        <v>Mohamed Ben Arfa</v>
      </c>
      <c r="G674" s="6">
        <v>10725</v>
      </c>
      <c r="H674" s="9">
        <v>41145</v>
      </c>
      <c r="I674" s="9">
        <v>41173</v>
      </c>
      <c r="J674" s="9">
        <v>41160</v>
      </c>
      <c r="K674" s="7">
        <v>8</v>
      </c>
      <c r="L674" s="9" t="str">
        <f t="shared" si="41"/>
        <v>Poissons et fruits de mer</v>
      </c>
      <c r="M674" s="6">
        <v>41</v>
      </c>
      <c r="N674" s="6" t="str">
        <f t="shared" si="42"/>
        <v>Jack's New England Clam Chowder</v>
      </c>
      <c r="O674" s="13">
        <v>76</v>
      </c>
      <c r="P674" s="6">
        <v>5</v>
      </c>
      <c r="Q674" s="13">
        <f t="shared" si="43"/>
        <v>380</v>
      </c>
      <c r="R674" s="14">
        <v>-0.03</v>
      </c>
      <c r="S674" s="13">
        <v>248.48750000000001</v>
      </c>
      <c r="T674" s="13">
        <v>7.4546250000000001</v>
      </c>
      <c r="U674" s="13"/>
      <c r="V674" s="9"/>
      <c r="W674" s="9"/>
    </row>
    <row r="675" spans="1:23" x14ac:dyDescent="0.25">
      <c r="A675" s="6" t="s">
        <v>182</v>
      </c>
      <c r="B675" s="6" t="s">
        <v>183</v>
      </c>
      <c r="C675" s="6" t="s">
        <v>132</v>
      </c>
      <c r="D675" s="6" t="s">
        <v>123</v>
      </c>
      <c r="E675" s="6">
        <v>5</v>
      </c>
      <c r="F675" s="6" t="str">
        <f t="shared" si="40"/>
        <v>Mohamed Ben Arfa</v>
      </c>
      <c r="G675" s="6">
        <v>10725</v>
      </c>
      <c r="H675" s="9">
        <v>41145</v>
      </c>
      <c r="I675" s="9">
        <v>41173</v>
      </c>
      <c r="J675" s="9">
        <v>41160</v>
      </c>
      <c r="K675" s="7">
        <v>5</v>
      </c>
      <c r="L675" s="9" t="str">
        <f t="shared" si="41"/>
        <v>Pâtes et céréales</v>
      </c>
      <c r="M675" s="6">
        <v>52</v>
      </c>
      <c r="N675" s="6" t="str">
        <f t="shared" si="42"/>
        <v>Filo Mix</v>
      </c>
      <c r="O675" s="13">
        <v>76</v>
      </c>
      <c r="P675" s="6">
        <v>44</v>
      </c>
      <c r="Q675" s="13">
        <f t="shared" si="43"/>
        <v>3344</v>
      </c>
      <c r="R675" s="14">
        <v>0.16</v>
      </c>
      <c r="S675" s="13">
        <v>1293.5999999999999</v>
      </c>
      <c r="T675" s="13">
        <v>31.046399999999998</v>
      </c>
      <c r="U675" s="13"/>
      <c r="V675" s="9"/>
      <c r="W675" s="9"/>
    </row>
    <row r="676" spans="1:23" x14ac:dyDescent="0.25">
      <c r="A676" s="6" t="s">
        <v>182</v>
      </c>
      <c r="B676" s="6" t="s">
        <v>183</v>
      </c>
      <c r="C676" s="6" t="s">
        <v>132</v>
      </c>
      <c r="D676" s="6" t="s">
        <v>123</v>
      </c>
      <c r="E676" s="6">
        <v>5</v>
      </c>
      <c r="F676" s="6" t="str">
        <f t="shared" si="40"/>
        <v>Mohamed Ben Arfa</v>
      </c>
      <c r="G676" s="6">
        <v>10725</v>
      </c>
      <c r="H676" s="9">
        <v>41145</v>
      </c>
      <c r="I676" s="9">
        <v>41173</v>
      </c>
      <c r="J676" s="9">
        <v>41160</v>
      </c>
      <c r="K676" s="7">
        <v>6</v>
      </c>
      <c r="L676" s="9" t="str">
        <f t="shared" si="41"/>
        <v>Viandes</v>
      </c>
      <c r="M676" s="6">
        <v>55</v>
      </c>
      <c r="N676" s="6" t="str">
        <f t="shared" si="42"/>
        <v>Pâté chinois</v>
      </c>
      <c r="O676" s="13">
        <v>76</v>
      </c>
      <c r="P676" s="6">
        <v>48</v>
      </c>
      <c r="Q676" s="13">
        <f t="shared" si="43"/>
        <v>3648</v>
      </c>
      <c r="R676" s="14">
        <v>0.09</v>
      </c>
      <c r="S676" s="13">
        <v>5241.6000000000004</v>
      </c>
      <c r="T676" s="13">
        <v>120.55680000000001</v>
      </c>
      <c r="U676" s="13"/>
      <c r="V676" s="9"/>
      <c r="W676" s="9"/>
    </row>
    <row r="677" spans="1:23" x14ac:dyDescent="0.25">
      <c r="A677" s="6" t="s">
        <v>221</v>
      </c>
      <c r="B677" s="6" t="s">
        <v>222</v>
      </c>
      <c r="C677" s="6" t="s">
        <v>88</v>
      </c>
      <c r="D677" s="6" t="s">
        <v>89</v>
      </c>
      <c r="E677" s="6">
        <v>5</v>
      </c>
      <c r="F677" s="6" t="str">
        <f t="shared" si="40"/>
        <v>Mohamed Ben Arfa</v>
      </c>
      <c r="G677" s="6">
        <v>10726</v>
      </c>
      <c r="H677" s="9">
        <v>41148</v>
      </c>
      <c r="I677" s="9">
        <v>41162</v>
      </c>
      <c r="J677" s="9">
        <v>41190</v>
      </c>
      <c r="K677" s="7">
        <v>2</v>
      </c>
      <c r="L677" s="9" t="str">
        <f t="shared" si="41"/>
        <v>Condiments</v>
      </c>
      <c r="M677" s="6">
        <v>4</v>
      </c>
      <c r="N677" s="6" t="str">
        <f t="shared" si="42"/>
        <v>Chef Anton's Cajun Seasoning</v>
      </c>
      <c r="O677" s="13">
        <v>76</v>
      </c>
      <c r="P677" s="6">
        <v>71</v>
      </c>
      <c r="Q677" s="13">
        <f t="shared" si="43"/>
        <v>5396</v>
      </c>
      <c r="R677" s="14">
        <v>0.18</v>
      </c>
      <c r="S677" s="13">
        <v>6404.2000000000007</v>
      </c>
      <c r="T677" s="13">
        <v>76.850400000000008</v>
      </c>
      <c r="U677" s="13"/>
      <c r="V677" s="9"/>
      <c r="W677" s="9"/>
    </row>
    <row r="678" spans="1:23" x14ac:dyDescent="0.25">
      <c r="A678" s="6" t="s">
        <v>221</v>
      </c>
      <c r="B678" s="6" t="s">
        <v>222</v>
      </c>
      <c r="C678" s="6" t="s">
        <v>88</v>
      </c>
      <c r="D678" s="6" t="s">
        <v>89</v>
      </c>
      <c r="E678" s="6">
        <v>5</v>
      </c>
      <c r="F678" s="6" t="str">
        <f t="shared" si="40"/>
        <v>Mohamed Ben Arfa</v>
      </c>
      <c r="G678" s="6">
        <v>10726</v>
      </c>
      <c r="H678" s="9">
        <v>41148</v>
      </c>
      <c r="I678" s="9">
        <v>41162</v>
      </c>
      <c r="J678" s="9">
        <v>41190</v>
      </c>
      <c r="K678" s="7">
        <v>4</v>
      </c>
      <c r="L678" s="9" t="str">
        <f t="shared" si="41"/>
        <v>Produits laitiers</v>
      </c>
      <c r="M678" s="6">
        <v>11</v>
      </c>
      <c r="N678" s="6" t="str">
        <f t="shared" si="42"/>
        <v>Queso Cabrales</v>
      </c>
      <c r="O678" s="13">
        <v>76</v>
      </c>
      <c r="P678" s="6">
        <v>92</v>
      </c>
      <c r="Q678" s="13">
        <f t="shared" si="43"/>
        <v>6992</v>
      </c>
      <c r="R678" s="14">
        <v>0.19</v>
      </c>
      <c r="S678" s="13">
        <v>7824.6</v>
      </c>
      <c r="T678" s="13">
        <v>250.38720000000001</v>
      </c>
      <c r="U678" s="13"/>
      <c r="V678" s="9"/>
      <c r="W678" s="9"/>
    </row>
    <row r="679" spans="1:23" x14ac:dyDescent="0.25">
      <c r="A679" s="6" t="s">
        <v>248</v>
      </c>
      <c r="B679" s="6" t="s">
        <v>249</v>
      </c>
      <c r="C679" s="6" t="s">
        <v>250</v>
      </c>
      <c r="D679" s="6" t="s">
        <v>251</v>
      </c>
      <c r="E679" s="6">
        <v>1</v>
      </c>
      <c r="F679" s="6" t="str">
        <f t="shared" si="40"/>
        <v>Francis Rivière</v>
      </c>
      <c r="G679" s="6">
        <v>10727</v>
      </c>
      <c r="H679" s="9">
        <v>41148</v>
      </c>
      <c r="I679" s="9">
        <v>41176</v>
      </c>
      <c r="J679" s="9">
        <v>41190</v>
      </c>
      <c r="K679" s="7">
        <v>6</v>
      </c>
      <c r="L679" s="9" t="str">
        <f t="shared" si="41"/>
        <v>Viandes</v>
      </c>
      <c r="M679" s="6">
        <v>17</v>
      </c>
      <c r="N679" s="6" t="str">
        <f t="shared" si="42"/>
        <v>Alice Mutton</v>
      </c>
      <c r="O679" s="13">
        <v>76</v>
      </c>
      <c r="P679" s="6">
        <v>55</v>
      </c>
      <c r="Q679" s="13">
        <f t="shared" si="43"/>
        <v>4180</v>
      </c>
      <c r="R679" s="14">
        <v>0.1</v>
      </c>
      <c r="S679" s="13">
        <v>9652.5</v>
      </c>
      <c r="T679" s="13">
        <v>193.05</v>
      </c>
      <c r="U679" s="13"/>
      <c r="V679" s="9"/>
      <c r="W679" s="9"/>
    </row>
    <row r="680" spans="1:23" x14ac:dyDescent="0.25">
      <c r="A680" s="6" t="s">
        <v>248</v>
      </c>
      <c r="B680" s="6" t="s">
        <v>249</v>
      </c>
      <c r="C680" s="6" t="s">
        <v>250</v>
      </c>
      <c r="D680" s="6" t="s">
        <v>251</v>
      </c>
      <c r="E680" s="6">
        <v>1</v>
      </c>
      <c r="F680" s="6" t="str">
        <f t="shared" si="40"/>
        <v>Francis Rivière</v>
      </c>
      <c r="G680" s="6">
        <v>10727</v>
      </c>
      <c r="H680" s="9">
        <v>41148</v>
      </c>
      <c r="I680" s="9">
        <v>41176</v>
      </c>
      <c r="J680" s="9">
        <v>41190</v>
      </c>
      <c r="K680" s="7">
        <v>5</v>
      </c>
      <c r="L680" s="9" t="str">
        <f t="shared" si="41"/>
        <v>Pâtes et céréales</v>
      </c>
      <c r="M680" s="6">
        <v>56</v>
      </c>
      <c r="N680" s="6" t="str">
        <f t="shared" si="42"/>
        <v>Gnocchi di nonna Alice</v>
      </c>
      <c r="O680" s="13">
        <v>76</v>
      </c>
      <c r="P680" s="6">
        <v>21</v>
      </c>
      <c r="Q680" s="13">
        <f t="shared" si="43"/>
        <v>1596</v>
      </c>
      <c r="R680" s="14">
        <v>0.19</v>
      </c>
      <c r="S680" s="13">
        <v>3231.9</v>
      </c>
      <c r="T680" s="13">
        <v>58.174200000000006</v>
      </c>
      <c r="U680" s="13"/>
      <c r="V680" s="9"/>
      <c r="W680" s="9"/>
    </row>
    <row r="681" spans="1:23" x14ac:dyDescent="0.25">
      <c r="A681" s="6" t="s">
        <v>248</v>
      </c>
      <c r="B681" s="6" t="s">
        <v>249</v>
      </c>
      <c r="C681" s="6" t="s">
        <v>250</v>
      </c>
      <c r="D681" s="6" t="s">
        <v>251</v>
      </c>
      <c r="E681" s="6">
        <v>1</v>
      </c>
      <c r="F681" s="6" t="str">
        <f t="shared" si="40"/>
        <v>Francis Rivière</v>
      </c>
      <c r="G681" s="6">
        <v>10727</v>
      </c>
      <c r="H681" s="9">
        <v>41148</v>
      </c>
      <c r="I681" s="9">
        <v>41176</v>
      </c>
      <c r="J681" s="9">
        <v>41190</v>
      </c>
      <c r="K681" s="7">
        <v>4</v>
      </c>
      <c r="L681" s="9" t="str">
        <f t="shared" si="41"/>
        <v>Produits laitiers</v>
      </c>
      <c r="M681" s="6">
        <v>59</v>
      </c>
      <c r="N681" s="6" t="str">
        <f t="shared" si="42"/>
        <v>Raclette Courdavault</v>
      </c>
      <c r="O681" s="13">
        <v>76</v>
      </c>
      <c r="P681" s="6">
        <v>9</v>
      </c>
      <c r="Q681" s="13">
        <f t="shared" si="43"/>
        <v>684</v>
      </c>
      <c r="R681" s="14">
        <v>0.12</v>
      </c>
      <c r="S681" s="13">
        <v>2178</v>
      </c>
      <c r="T681" s="13">
        <v>30.492000000000001</v>
      </c>
      <c r="U681" s="13"/>
      <c r="V681" s="9"/>
      <c r="W681" s="9"/>
    </row>
    <row r="682" spans="1:23" x14ac:dyDescent="0.25">
      <c r="A682" s="6" t="s">
        <v>130</v>
      </c>
      <c r="B682" s="6" t="s">
        <v>131</v>
      </c>
      <c r="C682" s="6" t="s">
        <v>132</v>
      </c>
      <c r="D682" s="6" t="s">
        <v>123</v>
      </c>
      <c r="E682" s="6">
        <v>5</v>
      </c>
      <c r="F682" s="6" t="str">
        <f t="shared" si="40"/>
        <v>Mohamed Ben Arfa</v>
      </c>
      <c r="G682" s="6">
        <v>10728</v>
      </c>
      <c r="H682" s="9">
        <v>41149</v>
      </c>
      <c r="I682" s="9">
        <v>41177</v>
      </c>
      <c r="J682" s="9">
        <v>41166</v>
      </c>
      <c r="K682" s="7">
        <v>8</v>
      </c>
      <c r="L682" s="9" t="str">
        <f t="shared" si="41"/>
        <v>Poissons et fruits de mer</v>
      </c>
      <c r="M682" s="6">
        <v>30</v>
      </c>
      <c r="N682" s="6" t="str">
        <f t="shared" si="42"/>
        <v>Nord-Ost Matjeshering</v>
      </c>
      <c r="O682" s="13">
        <v>76</v>
      </c>
      <c r="P682" s="6">
        <v>42</v>
      </c>
      <c r="Q682" s="13">
        <f t="shared" si="43"/>
        <v>3192</v>
      </c>
      <c r="R682" s="14">
        <v>0.17</v>
      </c>
      <c r="S682" s="13">
        <v>4512.6269999999995</v>
      </c>
      <c r="T682" s="13">
        <v>90.252539999999996</v>
      </c>
      <c r="U682" s="13"/>
      <c r="V682" s="9"/>
      <c r="W682" s="9"/>
    </row>
    <row r="683" spans="1:23" x14ac:dyDescent="0.25">
      <c r="A683" s="6" t="s">
        <v>130</v>
      </c>
      <c r="B683" s="6" t="s">
        <v>131</v>
      </c>
      <c r="C683" s="6" t="s">
        <v>132</v>
      </c>
      <c r="D683" s="6" t="s">
        <v>123</v>
      </c>
      <c r="E683" s="6">
        <v>5</v>
      </c>
      <c r="F683" s="6" t="str">
        <f t="shared" si="40"/>
        <v>Mohamed Ben Arfa</v>
      </c>
      <c r="G683" s="6">
        <v>10728</v>
      </c>
      <c r="H683" s="9">
        <v>41149</v>
      </c>
      <c r="I683" s="9">
        <v>41177</v>
      </c>
      <c r="J683" s="9">
        <v>41166</v>
      </c>
      <c r="K683" s="7">
        <v>8</v>
      </c>
      <c r="L683" s="9" t="str">
        <f t="shared" si="41"/>
        <v>Poissons et fruits de mer</v>
      </c>
      <c r="M683" s="6">
        <v>40</v>
      </c>
      <c r="N683" s="6" t="str">
        <f t="shared" si="42"/>
        <v>Boston Crab Meat</v>
      </c>
      <c r="O683" s="13">
        <v>76</v>
      </c>
      <c r="P683" s="6">
        <v>34</v>
      </c>
      <c r="Q683" s="13">
        <f t="shared" si="43"/>
        <v>2584</v>
      </c>
      <c r="R683" s="14">
        <v>0.14000000000000001</v>
      </c>
      <c r="S683" s="13">
        <v>2690.08</v>
      </c>
      <c r="T683" s="13">
        <v>13.4504</v>
      </c>
      <c r="U683" s="13"/>
      <c r="V683" s="9"/>
      <c r="W683" s="9"/>
    </row>
    <row r="684" spans="1:23" x14ac:dyDescent="0.25">
      <c r="A684" s="6" t="s">
        <v>130</v>
      </c>
      <c r="B684" s="6" t="s">
        <v>131</v>
      </c>
      <c r="C684" s="6" t="s">
        <v>132</v>
      </c>
      <c r="D684" s="6" t="s">
        <v>123</v>
      </c>
      <c r="E684" s="6">
        <v>5</v>
      </c>
      <c r="F684" s="6" t="str">
        <f t="shared" si="40"/>
        <v>Mohamed Ben Arfa</v>
      </c>
      <c r="G684" s="6">
        <v>10728</v>
      </c>
      <c r="H684" s="9">
        <v>41149</v>
      </c>
      <c r="I684" s="9">
        <v>41177</v>
      </c>
      <c r="J684" s="9">
        <v>41166</v>
      </c>
      <c r="K684" s="7">
        <v>6</v>
      </c>
      <c r="L684" s="9" t="str">
        <f t="shared" si="41"/>
        <v>Viandes</v>
      </c>
      <c r="M684" s="6">
        <v>55</v>
      </c>
      <c r="N684" s="6" t="str">
        <f t="shared" si="42"/>
        <v>Pâté chinois</v>
      </c>
      <c r="O684" s="13">
        <v>76</v>
      </c>
      <c r="P684" s="6">
        <v>48</v>
      </c>
      <c r="Q684" s="13">
        <f t="shared" si="43"/>
        <v>3648</v>
      </c>
      <c r="R684" s="14">
        <v>0.03</v>
      </c>
      <c r="S684" s="13">
        <v>5587.2</v>
      </c>
      <c r="T684" s="13">
        <v>94.982399999999998</v>
      </c>
      <c r="U684" s="13"/>
      <c r="V684" s="9"/>
      <c r="W684" s="9"/>
    </row>
    <row r="685" spans="1:23" x14ac:dyDescent="0.25">
      <c r="A685" s="6" t="s">
        <v>130</v>
      </c>
      <c r="B685" s="6" t="s">
        <v>131</v>
      </c>
      <c r="C685" s="6" t="s">
        <v>132</v>
      </c>
      <c r="D685" s="6" t="s">
        <v>123</v>
      </c>
      <c r="E685" s="6">
        <v>5</v>
      </c>
      <c r="F685" s="6" t="str">
        <f t="shared" si="40"/>
        <v>Mohamed Ben Arfa</v>
      </c>
      <c r="G685" s="6">
        <v>10728</v>
      </c>
      <c r="H685" s="9">
        <v>41149</v>
      </c>
      <c r="I685" s="9">
        <v>41177</v>
      </c>
      <c r="J685" s="9">
        <v>41166</v>
      </c>
      <c r="K685" s="7">
        <v>4</v>
      </c>
      <c r="L685" s="9" t="str">
        <f t="shared" si="41"/>
        <v>Produits laitiers</v>
      </c>
      <c r="M685" s="6">
        <v>60</v>
      </c>
      <c r="N685" s="6" t="str">
        <f t="shared" si="42"/>
        <v>Camembert Pierrot</v>
      </c>
      <c r="O685" s="13">
        <v>76</v>
      </c>
      <c r="P685" s="6">
        <v>49</v>
      </c>
      <c r="Q685" s="13">
        <f t="shared" si="43"/>
        <v>3724</v>
      </c>
      <c r="R685" s="14">
        <v>0.18</v>
      </c>
      <c r="S685" s="13">
        <v>6830.6</v>
      </c>
      <c r="T685" s="13">
        <v>81.967200000000005</v>
      </c>
      <c r="U685" s="13"/>
      <c r="V685" s="9"/>
      <c r="W685" s="9"/>
    </row>
    <row r="686" spans="1:23" x14ac:dyDescent="0.25">
      <c r="A686" s="6" t="s">
        <v>127</v>
      </c>
      <c r="B686" s="6" t="s">
        <v>128</v>
      </c>
      <c r="C686" s="6" t="s">
        <v>129</v>
      </c>
      <c r="D686" s="6" t="s">
        <v>106</v>
      </c>
      <c r="E686" s="6">
        <v>4</v>
      </c>
      <c r="F686" s="6" t="str">
        <f t="shared" si="40"/>
        <v>Laura Callahan</v>
      </c>
      <c r="G686" s="6">
        <v>10729</v>
      </c>
      <c r="H686" s="9">
        <v>41149</v>
      </c>
      <c r="I686" s="9">
        <v>41191</v>
      </c>
      <c r="J686" s="9">
        <v>41169</v>
      </c>
      <c r="K686" s="7">
        <v>1</v>
      </c>
      <c r="L686" s="9" t="str">
        <f t="shared" si="41"/>
        <v>Boissons</v>
      </c>
      <c r="M686" s="6">
        <v>1</v>
      </c>
      <c r="N686" s="6" t="str">
        <f t="shared" si="42"/>
        <v>Chai</v>
      </c>
      <c r="O686" s="13">
        <v>76</v>
      </c>
      <c r="P686" s="6">
        <v>72</v>
      </c>
      <c r="Q686" s="13">
        <f t="shared" si="43"/>
        <v>5472</v>
      </c>
      <c r="R686" s="14">
        <v>7.0000000000000007E-2</v>
      </c>
      <c r="S686" s="13">
        <v>6026.4</v>
      </c>
      <c r="T686" s="13">
        <v>66.290399999999991</v>
      </c>
      <c r="U686" s="13"/>
      <c r="V686" s="9"/>
      <c r="W686" s="9"/>
    </row>
    <row r="687" spans="1:23" x14ac:dyDescent="0.25">
      <c r="A687" s="6" t="s">
        <v>127</v>
      </c>
      <c r="B687" s="6" t="s">
        <v>128</v>
      </c>
      <c r="C687" s="6" t="s">
        <v>129</v>
      </c>
      <c r="D687" s="6" t="s">
        <v>106</v>
      </c>
      <c r="E687" s="6">
        <v>4</v>
      </c>
      <c r="F687" s="6" t="str">
        <f t="shared" si="40"/>
        <v>Laura Callahan</v>
      </c>
      <c r="G687" s="6">
        <v>10729</v>
      </c>
      <c r="H687" s="9">
        <v>41149</v>
      </c>
      <c r="I687" s="9">
        <v>41191</v>
      </c>
      <c r="J687" s="9">
        <v>41169</v>
      </c>
      <c r="K687" s="7">
        <v>3</v>
      </c>
      <c r="L687" s="9" t="str">
        <f t="shared" si="41"/>
        <v>Desserts</v>
      </c>
      <c r="M687" s="6">
        <v>21</v>
      </c>
      <c r="N687" s="6" t="str">
        <f t="shared" si="42"/>
        <v>Sir Rodney's Scones</v>
      </c>
      <c r="O687" s="13">
        <v>76</v>
      </c>
      <c r="P687" s="6">
        <v>45</v>
      </c>
      <c r="Q687" s="13">
        <f t="shared" si="43"/>
        <v>3420</v>
      </c>
      <c r="R687" s="14">
        <v>-0.03</v>
      </c>
      <c r="S687" s="13">
        <v>2317.5</v>
      </c>
      <c r="T687" s="13">
        <v>48.667499999999997</v>
      </c>
      <c r="U687" s="13"/>
      <c r="V687" s="9"/>
      <c r="W687" s="9"/>
    </row>
    <row r="688" spans="1:23" x14ac:dyDescent="0.25">
      <c r="A688" s="6" t="s">
        <v>127</v>
      </c>
      <c r="B688" s="6" t="s">
        <v>128</v>
      </c>
      <c r="C688" s="6" t="s">
        <v>129</v>
      </c>
      <c r="D688" s="6" t="s">
        <v>106</v>
      </c>
      <c r="E688" s="6">
        <v>4</v>
      </c>
      <c r="F688" s="6" t="str">
        <f t="shared" si="40"/>
        <v>Laura Callahan</v>
      </c>
      <c r="G688" s="6">
        <v>10729</v>
      </c>
      <c r="H688" s="9">
        <v>41149</v>
      </c>
      <c r="I688" s="9">
        <v>41191</v>
      </c>
      <c r="J688" s="9">
        <v>41169</v>
      </c>
      <c r="K688" s="7">
        <v>3</v>
      </c>
      <c r="L688" s="9" t="str">
        <f t="shared" si="41"/>
        <v>Desserts</v>
      </c>
      <c r="M688" s="6">
        <v>50</v>
      </c>
      <c r="N688" s="6" t="str">
        <f t="shared" si="42"/>
        <v>Valkoinen suklaa</v>
      </c>
      <c r="O688" s="13">
        <v>76</v>
      </c>
      <c r="P688" s="6">
        <v>14</v>
      </c>
      <c r="Q688" s="13">
        <f t="shared" si="43"/>
        <v>1064</v>
      </c>
      <c r="R688" s="14">
        <v>0.09</v>
      </c>
      <c r="S688" s="13">
        <v>1035.125</v>
      </c>
      <c r="T688" s="13">
        <v>15.526875</v>
      </c>
      <c r="U688" s="13"/>
      <c r="V688" s="9"/>
      <c r="W688" s="9"/>
    </row>
    <row r="689" spans="1:23" x14ac:dyDescent="0.25">
      <c r="A689" s="6" t="s">
        <v>82</v>
      </c>
      <c r="B689" s="6" t="s">
        <v>83</v>
      </c>
      <c r="C689" s="6" t="s">
        <v>84</v>
      </c>
      <c r="D689" s="6" t="s">
        <v>85</v>
      </c>
      <c r="E689" s="6">
        <v>9</v>
      </c>
      <c r="F689" s="6" t="str">
        <f t="shared" si="40"/>
        <v>Steven Buchanan</v>
      </c>
      <c r="G689" s="6">
        <v>10730</v>
      </c>
      <c r="H689" s="9">
        <v>41150</v>
      </c>
      <c r="I689" s="9">
        <v>41178</v>
      </c>
      <c r="J689" s="9">
        <v>41169</v>
      </c>
      <c r="K689" s="7">
        <v>3</v>
      </c>
      <c r="L689" s="9" t="str">
        <f t="shared" si="41"/>
        <v>Desserts</v>
      </c>
      <c r="M689" s="6">
        <v>16</v>
      </c>
      <c r="N689" s="6" t="str">
        <f t="shared" si="42"/>
        <v>Pavlova</v>
      </c>
      <c r="O689" s="13">
        <v>76</v>
      </c>
      <c r="P689" s="6">
        <v>49</v>
      </c>
      <c r="Q689" s="13">
        <f t="shared" si="43"/>
        <v>3724</v>
      </c>
      <c r="R689" s="14">
        <v>0.05</v>
      </c>
      <c r="S689" s="13">
        <v>4061.4874999999997</v>
      </c>
      <c r="T689" s="13">
        <v>36.553387499999999</v>
      </c>
      <c r="U689" s="13"/>
      <c r="V689" s="9"/>
      <c r="W689" s="9"/>
    </row>
    <row r="690" spans="1:23" x14ac:dyDescent="0.25">
      <c r="A690" s="6" t="s">
        <v>82</v>
      </c>
      <c r="B690" s="6" t="s">
        <v>83</v>
      </c>
      <c r="C690" s="6" t="s">
        <v>84</v>
      </c>
      <c r="D690" s="6" t="s">
        <v>85</v>
      </c>
      <c r="E690" s="6">
        <v>9</v>
      </c>
      <c r="F690" s="6" t="str">
        <f t="shared" si="40"/>
        <v>Steven Buchanan</v>
      </c>
      <c r="G690" s="6">
        <v>10730</v>
      </c>
      <c r="H690" s="9">
        <v>41150</v>
      </c>
      <c r="I690" s="9">
        <v>41178</v>
      </c>
      <c r="J690" s="9">
        <v>41169</v>
      </c>
      <c r="K690" s="7">
        <v>4</v>
      </c>
      <c r="L690" s="9" t="str">
        <f t="shared" si="41"/>
        <v>Produits laitiers</v>
      </c>
      <c r="M690" s="6">
        <v>31</v>
      </c>
      <c r="N690" s="6" t="str">
        <f t="shared" si="42"/>
        <v>Gorgonzola Telino</v>
      </c>
      <c r="O690" s="13">
        <v>76</v>
      </c>
      <c r="P690" s="6">
        <v>27</v>
      </c>
      <c r="Q690" s="13">
        <f t="shared" si="43"/>
        <v>2052</v>
      </c>
      <c r="R690" s="14">
        <v>0.12</v>
      </c>
      <c r="S690" s="13">
        <v>1485</v>
      </c>
      <c r="T690" s="13">
        <v>13.365</v>
      </c>
      <c r="U690" s="13"/>
      <c r="V690" s="9"/>
      <c r="W690" s="9"/>
    </row>
    <row r="691" spans="1:23" x14ac:dyDescent="0.25">
      <c r="A691" s="6" t="s">
        <v>82</v>
      </c>
      <c r="B691" s="6" t="s">
        <v>83</v>
      </c>
      <c r="C691" s="6" t="s">
        <v>84</v>
      </c>
      <c r="D691" s="6" t="s">
        <v>85</v>
      </c>
      <c r="E691" s="6">
        <v>9</v>
      </c>
      <c r="F691" s="6" t="str">
        <f t="shared" si="40"/>
        <v>Steven Buchanan</v>
      </c>
      <c r="G691" s="6">
        <v>10730</v>
      </c>
      <c r="H691" s="9">
        <v>41150</v>
      </c>
      <c r="I691" s="9">
        <v>41178</v>
      </c>
      <c r="J691" s="9">
        <v>41169</v>
      </c>
      <c r="K691" s="7">
        <v>2</v>
      </c>
      <c r="L691" s="9" t="str">
        <f t="shared" si="41"/>
        <v>Condiments</v>
      </c>
      <c r="M691" s="6">
        <v>65</v>
      </c>
      <c r="N691" s="6" t="str">
        <f t="shared" si="42"/>
        <v>Louisiana Fiery Hot Pepper Sauce</v>
      </c>
      <c r="O691" s="13">
        <v>76</v>
      </c>
      <c r="P691" s="6">
        <v>28</v>
      </c>
      <c r="Q691" s="13">
        <f t="shared" si="43"/>
        <v>2128</v>
      </c>
      <c r="R691" s="14">
        <v>-0.02</v>
      </c>
      <c r="S691" s="13">
        <v>3005.94</v>
      </c>
      <c r="T691" s="13">
        <v>9.0178200000000004</v>
      </c>
      <c r="U691" s="13"/>
      <c r="V691" s="9"/>
      <c r="W691" s="9"/>
    </row>
    <row r="692" spans="1:23" x14ac:dyDescent="0.25">
      <c r="A692" s="6" t="s">
        <v>196</v>
      </c>
      <c r="B692" s="6" t="s">
        <v>197</v>
      </c>
      <c r="C692" s="6" t="s">
        <v>52</v>
      </c>
      <c r="D692" s="6" t="s">
        <v>51</v>
      </c>
      <c r="E692" s="6">
        <v>8</v>
      </c>
      <c r="F692" s="6" t="str">
        <f t="shared" si="40"/>
        <v>Hicham Esmal</v>
      </c>
      <c r="G692" s="6">
        <v>10731</v>
      </c>
      <c r="H692" s="9">
        <v>41151</v>
      </c>
      <c r="I692" s="9">
        <v>41179</v>
      </c>
      <c r="J692" s="9">
        <v>41169</v>
      </c>
      <c r="K692" s="7">
        <v>3</v>
      </c>
      <c r="L692" s="9" t="str">
        <f t="shared" si="41"/>
        <v>Desserts</v>
      </c>
      <c r="M692" s="6">
        <v>21</v>
      </c>
      <c r="N692" s="6" t="str">
        <f t="shared" si="42"/>
        <v>Sir Rodney's Scones</v>
      </c>
      <c r="O692" s="13">
        <v>76</v>
      </c>
      <c r="P692" s="6">
        <v>32</v>
      </c>
      <c r="Q692" s="13">
        <f t="shared" si="43"/>
        <v>2432</v>
      </c>
      <c r="R692" s="14">
        <v>0.1</v>
      </c>
      <c r="S692" s="13">
        <v>1440</v>
      </c>
      <c r="T692" s="13">
        <v>23.04</v>
      </c>
      <c r="U692" s="13"/>
      <c r="V692" s="9"/>
      <c r="W692" s="9"/>
    </row>
    <row r="693" spans="1:23" x14ac:dyDescent="0.25">
      <c r="A693" s="6" t="s">
        <v>196</v>
      </c>
      <c r="B693" s="6" t="s">
        <v>197</v>
      </c>
      <c r="C693" s="6" t="s">
        <v>52</v>
      </c>
      <c r="D693" s="6" t="s">
        <v>51</v>
      </c>
      <c r="E693" s="6">
        <v>8</v>
      </c>
      <c r="F693" s="6" t="str">
        <f t="shared" si="40"/>
        <v>Hicham Esmal</v>
      </c>
      <c r="G693" s="6">
        <v>10731</v>
      </c>
      <c r="H693" s="9">
        <v>41151</v>
      </c>
      <c r="I693" s="9">
        <v>41179</v>
      </c>
      <c r="J693" s="9">
        <v>41169</v>
      </c>
      <c r="K693" s="7">
        <v>7</v>
      </c>
      <c r="L693" s="9" t="str">
        <f t="shared" si="41"/>
        <v>Produits secs</v>
      </c>
      <c r="M693" s="6">
        <v>51</v>
      </c>
      <c r="N693" s="6" t="str">
        <f t="shared" si="42"/>
        <v>Manjimup Dried Apples</v>
      </c>
      <c r="O693" s="13">
        <v>76</v>
      </c>
      <c r="P693" s="6">
        <v>62</v>
      </c>
      <c r="Q693" s="13">
        <f t="shared" si="43"/>
        <v>4712</v>
      </c>
      <c r="R693" s="14">
        <v>0.01</v>
      </c>
      <c r="S693" s="13">
        <v>16265.7</v>
      </c>
      <c r="T693" s="13">
        <v>162.65700000000001</v>
      </c>
      <c r="U693" s="13"/>
      <c r="V693" s="9"/>
      <c r="W693" s="9"/>
    </row>
    <row r="694" spans="1:23" x14ac:dyDescent="0.25">
      <c r="A694" s="6" t="s">
        <v>82</v>
      </c>
      <c r="B694" s="6" t="s">
        <v>83</v>
      </c>
      <c r="C694" s="6" t="s">
        <v>84</v>
      </c>
      <c r="D694" s="6" t="s">
        <v>85</v>
      </c>
      <c r="E694" s="6">
        <v>3</v>
      </c>
      <c r="F694" s="6" t="str">
        <f t="shared" si="40"/>
        <v>Janet Leverling</v>
      </c>
      <c r="G694" s="6">
        <v>10732</v>
      </c>
      <c r="H694" s="9">
        <v>41151</v>
      </c>
      <c r="I694" s="9">
        <v>41179</v>
      </c>
      <c r="J694" s="9">
        <v>41162</v>
      </c>
      <c r="K694" s="7">
        <v>1</v>
      </c>
      <c r="L694" s="9" t="str">
        <f t="shared" si="41"/>
        <v>Boissons</v>
      </c>
      <c r="M694" s="6">
        <v>76</v>
      </c>
      <c r="N694" s="6" t="str">
        <f t="shared" si="42"/>
        <v>Lakkalikööri</v>
      </c>
      <c r="O694" s="13">
        <v>76</v>
      </c>
      <c r="P694" s="6">
        <v>37</v>
      </c>
      <c r="Q694" s="13">
        <f t="shared" si="43"/>
        <v>2812</v>
      </c>
      <c r="R694" s="14">
        <v>0.18</v>
      </c>
      <c r="S694" s="13">
        <v>2730.6000000000004</v>
      </c>
      <c r="T694" s="13">
        <v>5.4612000000000007</v>
      </c>
      <c r="U694" s="13"/>
      <c r="V694" s="9"/>
      <c r="W694" s="9"/>
    </row>
    <row r="695" spans="1:23" x14ac:dyDescent="0.25">
      <c r="A695" s="6" t="s">
        <v>205</v>
      </c>
      <c r="B695" s="6" t="s">
        <v>206</v>
      </c>
      <c r="C695" s="6" t="s">
        <v>207</v>
      </c>
      <c r="D695" s="6" t="s">
        <v>208</v>
      </c>
      <c r="E695" s="6">
        <v>7</v>
      </c>
      <c r="F695" s="6" t="str">
        <f t="shared" si="40"/>
        <v>Jaime Dos Santos</v>
      </c>
      <c r="G695" s="6">
        <v>10733</v>
      </c>
      <c r="H695" s="9">
        <v>41152</v>
      </c>
      <c r="I695" s="9">
        <v>41180</v>
      </c>
      <c r="J695" s="9">
        <v>41165</v>
      </c>
      <c r="K695" s="7">
        <v>7</v>
      </c>
      <c r="L695" s="9" t="str">
        <f t="shared" si="41"/>
        <v>Produits secs</v>
      </c>
      <c r="M695" s="6">
        <v>14</v>
      </c>
      <c r="N695" s="6" t="str">
        <f t="shared" si="42"/>
        <v>Tofu</v>
      </c>
      <c r="O695" s="13">
        <v>76</v>
      </c>
      <c r="P695" s="6">
        <v>50</v>
      </c>
      <c r="Q695" s="13">
        <f t="shared" si="43"/>
        <v>3800</v>
      </c>
      <c r="R695" s="14">
        <v>-0.02</v>
      </c>
      <c r="S695" s="13">
        <v>5928.75</v>
      </c>
      <c r="T695" s="13">
        <v>77.073750000000004</v>
      </c>
      <c r="U695" s="13"/>
      <c r="V695" s="9"/>
      <c r="W695" s="9"/>
    </row>
    <row r="696" spans="1:23" x14ac:dyDescent="0.25">
      <c r="A696" s="6" t="s">
        <v>205</v>
      </c>
      <c r="B696" s="6" t="s">
        <v>206</v>
      </c>
      <c r="C696" s="6" t="s">
        <v>207</v>
      </c>
      <c r="D696" s="6" t="s">
        <v>208</v>
      </c>
      <c r="E696" s="6">
        <v>7</v>
      </c>
      <c r="F696" s="6" t="str">
        <f t="shared" si="40"/>
        <v>Jaime Dos Santos</v>
      </c>
      <c r="G696" s="6">
        <v>10733</v>
      </c>
      <c r="H696" s="9">
        <v>41152</v>
      </c>
      <c r="I696" s="9">
        <v>41180</v>
      </c>
      <c r="J696" s="9">
        <v>41165</v>
      </c>
      <c r="K696" s="7">
        <v>7</v>
      </c>
      <c r="L696" s="9" t="str">
        <f t="shared" si="41"/>
        <v>Produits secs</v>
      </c>
      <c r="M696" s="6">
        <v>28</v>
      </c>
      <c r="N696" s="6" t="str">
        <f t="shared" si="42"/>
        <v>Rössle Sauerkraut</v>
      </c>
      <c r="O696" s="13">
        <v>76</v>
      </c>
      <c r="P696" s="6">
        <v>3</v>
      </c>
      <c r="Q696" s="13">
        <f t="shared" si="43"/>
        <v>228</v>
      </c>
      <c r="R696" s="14">
        <v>-0.01</v>
      </c>
      <c r="S696" s="13">
        <v>690.84</v>
      </c>
      <c r="T696" s="13">
        <v>7.5992400000000009</v>
      </c>
      <c r="U696" s="13"/>
      <c r="V696" s="9"/>
      <c r="W696" s="9"/>
    </row>
    <row r="697" spans="1:23" x14ac:dyDescent="0.25">
      <c r="A697" s="6" t="s">
        <v>205</v>
      </c>
      <c r="B697" s="6" t="s">
        <v>206</v>
      </c>
      <c r="C697" s="6" t="s">
        <v>207</v>
      </c>
      <c r="D697" s="6" t="s">
        <v>208</v>
      </c>
      <c r="E697" s="6">
        <v>7</v>
      </c>
      <c r="F697" s="6" t="str">
        <f t="shared" si="40"/>
        <v>Jaime Dos Santos</v>
      </c>
      <c r="G697" s="6">
        <v>10733</v>
      </c>
      <c r="H697" s="9">
        <v>41152</v>
      </c>
      <c r="I697" s="9">
        <v>41180</v>
      </c>
      <c r="J697" s="9">
        <v>41165</v>
      </c>
      <c r="K697" s="7">
        <v>5</v>
      </c>
      <c r="L697" s="9" t="str">
        <f t="shared" si="41"/>
        <v>Pâtes et céréales</v>
      </c>
      <c r="M697" s="6">
        <v>52</v>
      </c>
      <c r="N697" s="6" t="str">
        <f t="shared" si="42"/>
        <v>Filo Mix</v>
      </c>
      <c r="O697" s="13">
        <v>76</v>
      </c>
      <c r="P697" s="6">
        <v>29</v>
      </c>
      <c r="Q697" s="13">
        <f t="shared" si="43"/>
        <v>2204</v>
      </c>
      <c r="R697" s="14">
        <v>0.08</v>
      </c>
      <c r="S697" s="13">
        <v>933.80000000000007</v>
      </c>
      <c r="T697" s="13">
        <v>10.271800000000001</v>
      </c>
      <c r="U697" s="13"/>
      <c r="V697" s="9"/>
      <c r="W697" s="9"/>
    </row>
    <row r="698" spans="1:23" x14ac:dyDescent="0.25">
      <c r="A698" s="6" t="s">
        <v>296</v>
      </c>
      <c r="B698" s="6" t="s">
        <v>297</v>
      </c>
      <c r="C698" s="6" t="s">
        <v>298</v>
      </c>
      <c r="D698" s="6" t="s">
        <v>123</v>
      </c>
      <c r="E698" s="6">
        <v>1</v>
      </c>
      <c r="F698" s="6" t="str">
        <f t="shared" si="40"/>
        <v>Francis Rivière</v>
      </c>
      <c r="G698" s="6">
        <v>10734</v>
      </c>
      <c r="H698" s="9">
        <v>41152</v>
      </c>
      <c r="I698" s="9">
        <v>41180</v>
      </c>
      <c r="J698" s="9">
        <v>41167</v>
      </c>
      <c r="K698" s="7">
        <v>2</v>
      </c>
      <c r="L698" s="9" t="str">
        <f t="shared" si="41"/>
        <v>Condiments</v>
      </c>
      <c r="M698" s="6">
        <v>6</v>
      </c>
      <c r="N698" s="6" t="str">
        <f t="shared" si="42"/>
        <v>Grandma's Boysenberry Spread</v>
      </c>
      <c r="O698" s="13">
        <v>76</v>
      </c>
      <c r="P698" s="6">
        <v>86</v>
      </c>
      <c r="Q698" s="13">
        <f t="shared" si="43"/>
        <v>6536</v>
      </c>
      <c r="R698" s="14">
        <v>0.15</v>
      </c>
      <c r="S698" s="13">
        <v>9137.5</v>
      </c>
      <c r="T698" s="13">
        <v>264.98750000000001</v>
      </c>
      <c r="U698" s="13"/>
      <c r="V698" s="9"/>
      <c r="W698" s="9"/>
    </row>
    <row r="699" spans="1:23" x14ac:dyDescent="0.25">
      <c r="A699" s="6" t="s">
        <v>296</v>
      </c>
      <c r="B699" s="6" t="s">
        <v>297</v>
      </c>
      <c r="C699" s="6" t="s">
        <v>298</v>
      </c>
      <c r="D699" s="6" t="s">
        <v>123</v>
      </c>
      <c r="E699" s="6">
        <v>1</v>
      </c>
      <c r="F699" s="6" t="str">
        <f t="shared" si="40"/>
        <v>Francis Rivière</v>
      </c>
      <c r="G699" s="6">
        <v>10734</v>
      </c>
      <c r="H699" s="9">
        <v>41152</v>
      </c>
      <c r="I699" s="9">
        <v>41180</v>
      </c>
      <c r="J699" s="9">
        <v>41167</v>
      </c>
      <c r="K699" s="7">
        <v>8</v>
      </c>
      <c r="L699" s="9" t="str">
        <f t="shared" si="41"/>
        <v>Poissons et fruits de mer</v>
      </c>
      <c r="M699" s="6">
        <v>30</v>
      </c>
      <c r="N699" s="6" t="str">
        <f t="shared" si="42"/>
        <v>Nord-Ost Matjeshering</v>
      </c>
      <c r="O699" s="13">
        <v>76</v>
      </c>
      <c r="P699" s="6">
        <v>71</v>
      </c>
      <c r="Q699" s="13">
        <f t="shared" si="43"/>
        <v>5396</v>
      </c>
      <c r="R699" s="14">
        <v>-0.01</v>
      </c>
      <c r="S699" s="13">
        <v>9282.8594999999987</v>
      </c>
      <c r="T699" s="13">
        <v>55.69715699999999</v>
      </c>
      <c r="U699" s="13"/>
      <c r="V699" s="9"/>
      <c r="W699" s="9"/>
    </row>
    <row r="700" spans="1:23" x14ac:dyDescent="0.25">
      <c r="A700" s="6" t="s">
        <v>296</v>
      </c>
      <c r="B700" s="6" t="s">
        <v>297</v>
      </c>
      <c r="C700" s="6" t="s">
        <v>298</v>
      </c>
      <c r="D700" s="6" t="s">
        <v>123</v>
      </c>
      <c r="E700" s="6">
        <v>1</v>
      </c>
      <c r="F700" s="6" t="str">
        <f t="shared" si="40"/>
        <v>Francis Rivière</v>
      </c>
      <c r="G700" s="6">
        <v>10734</v>
      </c>
      <c r="H700" s="9">
        <v>41152</v>
      </c>
      <c r="I700" s="9">
        <v>41180</v>
      </c>
      <c r="J700" s="9">
        <v>41167</v>
      </c>
      <c r="K700" s="7">
        <v>1</v>
      </c>
      <c r="L700" s="9" t="str">
        <f t="shared" si="41"/>
        <v>Boissons</v>
      </c>
      <c r="M700" s="6">
        <v>76</v>
      </c>
      <c r="N700" s="6" t="str">
        <f t="shared" si="42"/>
        <v>Lakkalikööri</v>
      </c>
      <c r="O700" s="13">
        <v>76</v>
      </c>
      <c r="P700" s="6">
        <v>37</v>
      </c>
      <c r="Q700" s="13">
        <f t="shared" si="43"/>
        <v>2812</v>
      </c>
      <c r="R700" s="14">
        <v>0.01</v>
      </c>
      <c r="S700" s="13">
        <v>3296.7</v>
      </c>
      <c r="T700" s="13">
        <v>92.307599999999994</v>
      </c>
      <c r="U700" s="13"/>
      <c r="V700" s="9"/>
      <c r="W700" s="9"/>
    </row>
    <row r="701" spans="1:23" x14ac:dyDescent="0.25">
      <c r="A701" s="6" t="s">
        <v>261</v>
      </c>
      <c r="B701" s="6" t="s">
        <v>262</v>
      </c>
      <c r="C701" s="6" t="s">
        <v>263</v>
      </c>
      <c r="D701" s="6" t="s">
        <v>81</v>
      </c>
      <c r="E701" s="6">
        <v>6</v>
      </c>
      <c r="F701" s="6" t="str">
        <f t="shared" si="40"/>
        <v>Ernst Junge</v>
      </c>
      <c r="G701" s="6">
        <v>10735</v>
      </c>
      <c r="H701" s="9">
        <v>41155</v>
      </c>
      <c r="I701" s="9">
        <v>41183</v>
      </c>
      <c r="J701" s="9">
        <v>41176</v>
      </c>
      <c r="K701" s="7">
        <v>2</v>
      </c>
      <c r="L701" s="9" t="str">
        <f t="shared" si="41"/>
        <v>Condiments</v>
      </c>
      <c r="M701" s="6">
        <v>61</v>
      </c>
      <c r="N701" s="6" t="str">
        <f t="shared" si="42"/>
        <v>Sirop d'érable</v>
      </c>
      <c r="O701" s="13">
        <v>76</v>
      </c>
      <c r="P701" s="6">
        <v>38</v>
      </c>
      <c r="Q701" s="13">
        <f t="shared" si="43"/>
        <v>2888</v>
      </c>
      <c r="R701" s="14">
        <v>0.14000000000000001</v>
      </c>
      <c r="S701" s="13">
        <v>4656.8999999999996</v>
      </c>
      <c r="T701" s="13">
        <v>55.882799999999996</v>
      </c>
      <c r="U701" s="13"/>
      <c r="V701" s="9"/>
      <c r="W701" s="9"/>
    </row>
    <row r="702" spans="1:23" x14ac:dyDescent="0.25">
      <c r="A702" s="6" t="s">
        <v>261</v>
      </c>
      <c r="B702" s="6" t="s">
        <v>262</v>
      </c>
      <c r="C702" s="6" t="s">
        <v>263</v>
      </c>
      <c r="D702" s="6" t="s">
        <v>81</v>
      </c>
      <c r="E702" s="6">
        <v>6</v>
      </c>
      <c r="F702" s="6" t="str">
        <f t="shared" si="40"/>
        <v>Ernst Junge</v>
      </c>
      <c r="G702" s="6">
        <v>10735</v>
      </c>
      <c r="H702" s="9">
        <v>41155</v>
      </c>
      <c r="I702" s="9">
        <v>41183</v>
      </c>
      <c r="J702" s="9">
        <v>41176</v>
      </c>
      <c r="K702" s="7">
        <v>2</v>
      </c>
      <c r="L702" s="9" t="str">
        <f t="shared" si="41"/>
        <v>Condiments</v>
      </c>
      <c r="M702" s="6">
        <v>77</v>
      </c>
      <c r="N702" s="6" t="str">
        <f t="shared" si="42"/>
        <v>Original Frankfurter grüne Soße</v>
      </c>
      <c r="O702" s="13">
        <v>76</v>
      </c>
      <c r="P702" s="6">
        <v>10</v>
      </c>
      <c r="Q702" s="13">
        <f t="shared" si="43"/>
        <v>760</v>
      </c>
      <c r="R702" s="14">
        <v>-0.02</v>
      </c>
      <c r="S702" s="13">
        <v>663</v>
      </c>
      <c r="T702" s="13">
        <v>10.608000000000001</v>
      </c>
      <c r="U702" s="13"/>
      <c r="V702" s="9"/>
      <c r="W702" s="9"/>
    </row>
    <row r="703" spans="1:23" x14ac:dyDescent="0.25">
      <c r="A703" s="6" t="s">
        <v>166</v>
      </c>
      <c r="B703" s="6" t="s">
        <v>167</v>
      </c>
      <c r="C703" s="6" t="s">
        <v>168</v>
      </c>
      <c r="D703" s="6" t="s">
        <v>169</v>
      </c>
      <c r="E703" s="6">
        <v>2</v>
      </c>
      <c r="F703" s="6" t="str">
        <f t="shared" si="40"/>
        <v>Anne Dodsworth</v>
      </c>
      <c r="G703" s="6">
        <v>10736</v>
      </c>
      <c r="H703" s="9">
        <v>41156</v>
      </c>
      <c r="I703" s="9">
        <v>41184</v>
      </c>
      <c r="J703" s="9">
        <v>41176</v>
      </c>
      <c r="K703" s="7">
        <v>2</v>
      </c>
      <c r="L703" s="9" t="str">
        <f t="shared" si="41"/>
        <v>Condiments</v>
      </c>
      <c r="M703" s="6">
        <v>65</v>
      </c>
      <c r="N703" s="6" t="str">
        <f t="shared" si="42"/>
        <v>Louisiana Fiery Hot Pepper Sauce</v>
      </c>
      <c r="O703" s="13">
        <v>76</v>
      </c>
      <c r="P703" s="6">
        <v>96</v>
      </c>
      <c r="Q703" s="13">
        <f t="shared" si="43"/>
        <v>7296</v>
      </c>
      <c r="R703" s="14">
        <v>0.09</v>
      </c>
      <c r="S703" s="13">
        <v>9194.64</v>
      </c>
      <c r="T703" s="13">
        <v>303.42311999999998</v>
      </c>
      <c r="U703" s="13"/>
      <c r="V703" s="9"/>
      <c r="W703" s="9"/>
    </row>
    <row r="704" spans="1:23" x14ac:dyDescent="0.25">
      <c r="A704" s="6" t="s">
        <v>166</v>
      </c>
      <c r="B704" s="6" t="s">
        <v>167</v>
      </c>
      <c r="C704" s="6" t="s">
        <v>168</v>
      </c>
      <c r="D704" s="6" t="s">
        <v>169</v>
      </c>
      <c r="E704" s="6">
        <v>2</v>
      </c>
      <c r="F704" s="6" t="str">
        <f t="shared" si="40"/>
        <v>Anne Dodsworth</v>
      </c>
      <c r="G704" s="6">
        <v>10736</v>
      </c>
      <c r="H704" s="9">
        <v>41156</v>
      </c>
      <c r="I704" s="9">
        <v>41184</v>
      </c>
      <c r="J704" s="9">
        <v>41176</v>
      </c>
      <c r="K704" s="7">
        <v>1</v>
      </c>
      <c r="L704" s="9" t="str">
        <f t="shared" si="41"/>
        <v>Boissons</v>
      </c>
      <c r="M704" s="6">
        <v>75</v>
      </c>
      <c r="N704" s="6" t="str">
        <f t="shared" si="42"/>
        <v>Rhönbräu Klosterbier</v>
      </c>
      <c r="O704" s="13">
        <v>76</v>
      </c>
      <c r="P704" s="6">
        <v>39</v>
      </c>
      <c r="Q704" s="13">
        <f t="shared" si="43"/>
        <v>2964</v>
      </c>
      <c r="R704" s="14">
        <v>0.08</v>
      </c>
      <c r="S704" s="13">
        <v>1390.3500000000001</v>
      </c>
      <c r="T704" s="13">
        <v>30.587700000000005</v>
      </c>
      <c r="U704" s="13"/>
      <c r="V704" s="9"/>
      <c r="W704" s="9"/>
    </row>
    <row r="705" spans="1:23" x14ac:dyDescent="0.25">
      <c r="A705" s="6" t="s">
        <v>310</v>
      </c>
      <c r="B705" s="6" t="s">
        <v>311</v>
      </c>
      <c r="C705" s="6" t="s">
        <v>312</v>
      </c>
      <c r="D705" s="6" t="s">
        <v>85</v>
      </c>
      <c r="E705" s="6">
        <v>1</v>
      </c>
      <c r="F705" s="6" t="str">
        <f t="shared" si="40"/>
        <v>Francis Rivière</v>
      </c>
      <c r="G705" s="6">
        <v>10737</v>
      </c>
      <c r="H705" s="9">
        <v>41156</v>
      </c>
      <c r="I705" s="9">
        <v>41184</v>
      </c>
      <c r="J705" s="9">
        <v>41173</v>
      </c>
      <c r="K705" s="7">
        <v>8</v>
      </c>
      <c r="L705" s="9" t="str">
        <f t="shared" si="41"/>
        <v>Poissons et fruits de mer</v>
      </c>
      <c r="M705" s="6">
        <v>13</v>
      </c>
      <c r="N705" s="6" t="str">
        <f t="shared" si="42"/>
        <v>Konbu</v>
      </c>
      <c r="O705" s="13">
        <v>76</v>
      </c>
      <c r="P705" s="6">
        <v>83</v>
      </c>
      <c r="Q705" s="13">
        <f t="shared" si="43"/>
        <v>6308</v>
      </c>
      <c r="R705" s="14">
        <v>0.14000000000000001</v>
      </c>
      <c r="S705" s="13">
        <v>2141.4</v>
      </c>
      <c r="T705" s="13">
        <v>17.1312</v>
      </c>
      <c r="U705" s="13"/>
      <c r="V705" s="9"/>
      <c r="W705" s="9"/>
    </row>
    <row r="706" spans="1:23" x14ac:dyDescent="0.25">
      <c r="A706" s="6" t="s">
        <v>310</v>
      </c>
      <c r="B706" s="6" t="s">
        <v>311</v>
      </c>
      <c r="C706" s="6" t="s">
        <v>312</v>
      </c>
      <c r="D706" s="6" t="s">
        <v>85</v>
      </c>
      <c r="E706" s="6">
        <v>1</v>
      </c>
      <c r="F706" s="6" t="str">
        <f t="shared" si="40"/>
        <v>Francis Rivière</v>
      </c>
      <c r="G706" s="6">
        <v>10737</v>
      </c>
      <c r="H706" s="9">
        <v>41156</v>
      </c>
      <c r="I706" s="9">
        <v>41184</v>
      </c>
      <c r="J706" s="9">
        <v>41173</v>
      </c>
      <c r="K706" s="7">
        <v>8</v>
      </c>
      <c r="L706" s="9" t="str">
        <f t="shared" si="41"/>
        <v>Poissons et fruits de mer</v>
      </c>
      <c r="M706" s="6">
        <v>41</v>
      </c>
      <c r="N706" s="6" t="str">
        <f t="shared" si="42"/>
        <v>Jack's New England Clam Chowder</v>
      </c>
      <c r="O706" s="13">
        <v>76</v>
      </c>
      <c r="P706" s="6">
        <v>69</v>
      </c>
      <c r="Q706" s="13">
        <f t="shared" si="43"/>
        <v>5244</v>
      </c>
      <c r="R706" s="14">
        <v>0.04</v>
      </c>
      <c r="S706" s="13">
        <v>3196.08</v>
      </c>
      <c r="T706" s="13">
        <v>60.725519999999996</v>
      </c>
      <c r="U706" s="13"/>
      <c r="V706" s="9"/>
      <c r="W706" s="9"/>
    </row>
    <row r="707" spans="1:23" x14ac:dyDescent="0.25">
      <c r="A707" s="6" t="s">
        <v>313</v>
      </c>
      <c r="B707" s="6" t="s">
        <v>314</v>
      </c>
      <c r="C707" s="6" t="s">
        <v>315</v>
      </c>
      <c r="D707" s="6" t="s">
        <v>85</v>
      </c>
      <c r="E707" s="6">
        <v>1</v>
      </c>
      <c r="F707" s="6" t="str">
        <f t="shared" si="40"/>
        <v>Francis Rivière</v>
      </c>
      <c r="G707" s="6">
        <v>10738</v>
      </c>
      <c r="H707" s="9">
        <v>41157</v>
      </c>
      <c r="I707" s="9">
        <v>41185</v>
      </c>
      <c r="J707" s="9">
        <v>41173</v>
      </c>
      <c r="K707" s="7">
        <v>3</v>
      </c>
      <c r="L707" s="9" t="str">
        <f t="shared" si="41"/>
        <v>Desserts</v>
      </c>
      <c r="M707" s="6">
        <v>16</v>
      </c>
      <c r="N707" s="6" t="str">
        <f t="shared" si="42"/>
        <v>Pavlova</v>
      </c>
      <c r="O707" s="13">
        <v>76</v>
      </c>
      <c r="P707" s="6">
        <v>76</v>
      </c>
      <c r="Q707" s="13">
        <f t="shared" si="43"/>
        <v>5776</v>
      </c>
      <c r="R707" s="14">
        <v>0.19</v>
      </c>
      <c r="S707" s="13">
        <v>5371.1100000000006</v>
      </c>
      <c r="T707" s="13">
        <v>75.195540000000008</v>
      </c>
      <c r="U707" s="13"/>
      <c r="V707" s="9"/>
      <c r="W707" s="9"/>
    </row>
    <row r="708" spans="1:23" x14ac:dyDescent="0.25">
      <c r="A708" s="6" t="s">
        <v>310</v>
      </c>
      <c r="B708" s="6" t="s">
        <v>311</v>
      </c>
      <c r="C708" s="6" t="s">
        <v>312</v>
      </c>
      <c r="D708" s="6" t="s">
        <v>85</v>
      </c>
      <c r="E708" s="6">
        <v>3</v>
      </c>
      <c r="F708" s="6" t="str">
        <f t="shared" ref="F708:F771" si="44">VLOOKUP(E708,ListeREPRESENTANTS,2,FALSE)</f>
        <v>Janet Leverling</v>
      </c>
      <c r="G708" s="6">
        <v>10739</v>
      </c>
      <c r="H708" s="9">
        <v>41157</v>
      </c>
      <c r="I708" s="9">
        <v>41185</v>
      </c>
      <c r="J708" s="9">
        <v>41172</v>
      </c>
      <c r="K708" s="7">
        <v>8</v>
      </c>
      <c r="L708" s="9" t="str">
        <f t="shared" ref="L708:L771" si="45">VLOOKUP(K708,ListeCATEGORIES,2,FALSE)</f>
        <v>Poissons et fruits de mer</v>
      </c>
      <c r="M708" s="6">
        <v>36</v>
      </c>
      <c r="N708" s="6" t="str">
        <f t="shared" ref="N708:N771" si="46">VLOOKUP(M708,ListePRODUITS,2,FALSE)</f>
        <v>Inlagd Sill</v>
      </c>
      <c r="O708" s="13">
        <v>76</v>
      </c>
      <c r="P708" s="6">
        <v>67</v>
      </c>
      <c r="Q708" s="13">
        <f t="shared" si="43"/>
        <v>5092</v>
      </c>
      <c r="R708" s="14">
        <v>0.1</v>
      </c>
      <c r="S708" s="13">
        <v>5728.5</v>
      </c>
      <c r="T708" s="13">
        <v>194.76900000000001</v>
      </c>
      <c r="U708" s="13"/>
      <c r="V708" s="9"/>
      <c r="W708" s="9"/>
    </row>
    <row r="709" spans="1:23" x14ac:dyDescent="0.25">
      <c r="A709" s="6" t="s">
        <v>310</v>
      </c>
      <c r="B709" s="6" t="s">
        <v>311</v>
      </c>
      <c r="C709" s="6" t="s">
        <v>312</v>
      </c>
      <c r="D709" s="6" t="s">
        <v>85</v>
      </c>
      <c r="E709" s="6">
        <v>3</v>
      </c>
      <c r="F709" s="6" t="str">
        <f t="shared" si="44"/>
        <v>Janet Leverling</v>
      </c>
      <c r="G709" s="6">
        <v>10739</v>
      </c>
      <c r="H709" s="9">
        <v>41157</v>
      </c>
      <c r="I709" s="9">
        <v>41185</v>
      </c>
      <c r="J709" s="9">
        <v>41172</v>
      </c>
      <c r="K709" s="7">
        <v>5</v>
      </c>
      <c r="L709" s="9" t="str">
        <f t="shared" si="45"/>
        <v>Pâtes et céréales</v>
      </c>
      <c r="M709" s="6">
        <v>52</v>
      </c>
      <c r="N709" s="6" t="str">
        <f t="shared" si="46"/>
        <v>Filo Mix</v>
      </c>
      <c r="O709" s="13">
        <v>76</v>
      </c>
      <c r="P709" s="6">
        <v>72</v>
      </c>
      <c r="Q709" s="13">
        <f t="shared" ref="Q709:Q772" si="47">O709*P709</f>
        <v>5472</v>
      </c>
      <c r="R709" s="14">
        <v>0.18</v>
      </c>
      <c r="S709" s="13">
        <v>2066.4</v>
      </c>
      <c r="T709" s="13">
        <v>16.531200000000002</v>
      </c>
      <c r="U709" s="13"/>
      <c r="V709" s="9"/>
      <c r="W709" s="9"/>
    </row>
    <row r="710" spans="1:23" x14ac:dyDescent="0.25">
      <c r="A710" s="6" t="s">
        <v>78</v>
      </c>
      <c r="B710" s="6" t="s">
        <v>79</v>
      </c>
      <c r="C710" s="6" t="s">
        <v>80</v>
      </c>
      <c r="D710" s="6" t="s">
        <v>81</v>
      </c>
      <c r="E710" s="6">
        <v>5</v>
      </c>
      <c r="F710" s="6" t="str">
        <f t="shared" si="44"/>
        <v>Mohamed Ben Arfa</v>
      </c>
      <c r="G710" s="6">
        <v>10740</v>
      </c>
      <c r="H710" s="9">
        <v>41158</v>
      </c>
      <c r="I710" s="9">
        <v>41186</v>
      </c>
      <c r="J710" s="9">
        <v>41180</v>
      </c>
      <c r="K710" s="7">
        <v>7</v>
      </c>
      <c r="L710" s="9" t="str">
        <f t="shared" si="45"/>
        <v>Produits secs</v>
      </c>
      <c r="M710" s="6">
        <v>28</v>
      </c>
      <c r="N710" s="6" t="str">
        <f t="shared" si="46"/>
        <v>Rössle Sauerkraut</v>
      </c>
      <c r="O710" s="13">
        <v>76</v>
      </c>
      <c r="P710" s="6">
        <v>59</v>
      </c>
      <c r="Q710" s="13">
        <f t="shared" si="47"/>
        <v>4484</v>
      </c>
      <c r="R710" s="14">
        <v>0.04</v>
      </c>
      <c r="S710" s="13">
        <v>12913.92</v>
      </c>
      <c r="T710" s="13">
        <v>38.741759999999999</v>
      </c>
      <c r="U710" s="13"/>
      <c r="V710" s="9"/>
      <c r="W710" s="9"/>
    </row>
    <row r="711" spans="1:23" x14ac:dyDescent="0.25">
      <c r="A711" s="6" t="s">
        <v>78</v>
      </c>
      <c r="B711" s="6" t="s">
        <v>79</v>
      </c>
      <c r="C711" s="6" t="s">
        <v>80</v>
      </c>
      <c r="D711" s="6" t="s">
        <v>81</v>
      </c>
      <c r="E711" s="6">
        <v>5</v>
      </c>
      <c r="F711" s="6" t="str">
        <f t="shared" si="44"/>
        <v>Mohamed Ben Arfa</v>
      </c>
      <c r="G711" s="6">
        <v>10740</v>
      </c>
      <c r="H711" s="9">
        <v>41158</v>
      </c>
      <c r="I711" s="9">
        <v>41186</v>
      </c>
      <c r="J711" s="9">
        <v>41180</v>
      </c>
      <c r="K711" s="7">
        <v>1</v>
      </c>
      <c r="L711" s="9" t="str">
        <f t="shared" si="45"/>
        <v>Boissons</v>
      </c>
      <c r="M711" s="6">
        <v>35</v>
      </c>
      <c r="N711" s="6" t="str">
        <f t="shared" si="46"/>
        <v>Steeleye Stout</v>
      </c>
      <c r="O711" s="13">
        <v>76</v>
      </c>
      <c r="P711" s="6">
        <v>27</v>
      </c>
      <c r="Q711" s="13">
        <f t="shared" si="47"/>
        <v>2052</v>
      </c>
      <c r="R711" s="14">
        <v>0.16</v>
      </c>
      <c r="S711" s="13">
        <v>2041.1999999999998</v>
      </c>
      <c r="T711" s="13">
        <v>69.40079999999999</v>
      </c>
      <c r="U711" s="13"/>
      <c r="V711" s="9"/>
      <c r="W711" s="9"/>
    </row>
    <row r="712" spans="1:23" x14ac:dyDescent="0.25">
      <c r="A712" s="6" t="s">
        <v>78</v>
      </c>
      <c r="B712" s="6" t="s">
        <v>79</v>
      </c>
      <c r="C712" s="6" t="s">
        <v>80</v>
      </c>
      <c r="D712" s="6" t="s">
        <v>81</v>
      </c>
      <c r="E712" s="6">
        <v>5</v>
      </c>
      <c r="F712" s="6" t="str">
        <f t="shared" si="44"/>
        <v>Mohamed Ben Arfa</v>
      </c>
      <c r="G712" s="6">
        <v>10740</v>
      </c>
      <c r="H712" s="9">
        <v>41158</v>
      </c>
      <c r="I712" s="9">
        <v>41186</v>
      </c>
      <c r="J712" s="9">
        <v>41180</v>
      </c>
      <c r="K712" s="7">
        <v>8</v>
      </c>
      <c r="L712" s="9" t="str">
        <f t="shared" si="45"/>
        <v>Poissons et fruits de mer</v>
      </c>
      <c r="M712" s="6">
        <v>45</v>
      </c>
      <c r="N712" s="6" t="str">
        <f t="shared" si="46"/>
        <v>Røgede sild</v>
      </c>
      <c r="O712" s="13">
        <v>76</v>
      </c>
      <c r="P712" s="6">
        <v>50</v>
      </c>
      <c r="Q712" s="13">
        <f t="shared" si="47"/>
        <v>3800</v>
      </c>
      <c r="R712" s="14">
        <v>0.02</v>
      </c>
      <c r="S712" s="13">
        <v>2327.5</v>
      </c>
      <c r="T712" s="13">
        <v>0</v>
      </c>
      <c r="U712" s="13"/>
      <c r="V712" s="9"/>
      <c r="W712" s="9"/>
    </row>
    <row r="713" spans="1:23" x14ac:dyDescent="0.25">
      <c r="A713" s="6" t="s">
        <v>78</v>
      </c>
      <c r="B713" s="6" t="s">
        <v>79</v>
      </c>
      <c r="C713" s="6" t="s">
        <v>80</v>
      </c>
      <c r="D713" s="6" t="s">
        <v>81</v>
      </c>
      <c r="E713" s="6">
        <v>5</v>
      </c>
      <c r="F713" s="6" t="str">
        <f t="shared" si="44"/>
        <v>Mohamed Ben Arfa</v>
      </c>
      <c r="G713" s="6">
        <v>10740</v>
      </c>
      <c r="H713" s="9">
        <v>41158</v>
      </c>
      <c r="I713" s="9">
        <v>41186</v>
      </c>
      <c r="J713" s="9">
        <v>41180</v>
      </c>
      <c r="K713" s="7">
        <v>5</v>
      </c>
      <c r="L713" s="9" t="str">
        <f t="shared" si="45"/>
        <v>Pâtes et céréales</v>
      </c>
      <c r="M713" s="6">
        <v>56</v>
      </c>
      <c r="N713" s="6" t="str">
        <f t="shared" si="46"/>
        <v>Gnocchi di nonna Alice</v>
      </c>
      <c r="O713" s="13">
        <v>76</v>
      </c>
      <c r="P713" s="6">
        <v>58</v>
      </c>
      <c r="Q713" s="13">
        <f t="shared" si="47"/>
        <v>4408</v>
      </c>
      <c r="R713" s="14">
        <v>0.04</v>
      </c>
      <c r="S713" s="13">
        <v>10579.199999999999</v>
      </c>
      <c r="T713" s="13">
        <v>317.37599999999992</v>
      </c>
      <c r="U713" s="13"/>
      <c r="V713" s="9"/>
      <c r="W713" s="9"/>
    </row>
    <row r="714" spans="1:23" x14ac:dyDescent="0.25">
      <c r="A714" s="6" t="s">
        <v>243</v>
      </c>
      <c r="B714" s="6" t="s">
        <v>244</v>
      </c>
      <c r="C714" s="6" t="s">
        <v>88</v>
      </c>
      <c r="D714" s="6" t="s">
        <v>89</v>
      </c>
      <c r="E714" s="6">
        <v>5</v>
      </c>
      <c r="F714" s="6" t="str">
        <f t="shared" si="44"/>
        <v>Mohamed Ben Arfa</v>
      </c>
      <c r="G714" s="6">
        <v>10741</v>
      </c>
      <c r="H714" s="9">
        <v>41159</v>
      </c>
      <c r="I714" s="9">
        <v>41173</v>
      </c>
      <c r="J714" s="9">
        <v>41173</v>
      </c>
      <c r="K714" s="7">
        <v>1</v>
      </c>
      <c r="L714" s="9" t="str">
        <f t="shared" si="45"/>
        <v>Boissons</v>
      </c>
      <c r="M714" s="6">
        <v>2</v>
      </c>
      <c r="N714" s="6" t="str">
        <f t="shared" si="46"/>
        <v>Chang</v>
      </c>
      <c r="O714" s="13">
        <v>76</v>
      </c>
      <c r="P714" s="6">
        <v>94</v>
      </c>
      <c r="Q714" s="13">
        <f t="shared" si="47"/>
        <v>7144</v>
      </c>
      <c r="R714" s="14">
        <v>0.13</v>
      </c>
      <c r="S714" s="13">
        <v>7769.1</v>
      </c>
      <c r="T714" s="13">
        <v>186.45840000000001</v>
      </c>
      <c r="U714" s="13"/>
      <c r="V714" s="9"/>
      <c r="W714" s="9"/>
    </row>
    <row r="715" spans="1:23" x14ac:dyDescent="0.25">
      <c r="A715" s="6" t="s">
        <v>143</v>
      </c>
      <c r="B715" s="6" t="s">
        <v>144</v>
      </c>
      <c r="C715" s="6" t="s">
        <v>145</v>
      </c>
      <c r="D715" s="6" t="s">
        <v>146</v>
      </c>
      <c r="E715" s="6">
        <v>3</v>
      </c>
      <c r="F715" s="6" t="str">
        <f t="shared" si="44"/>
        <v>Janet Leverling</v>
      </c>
      <c r="G715" s="6">
        <v>10742</v>
      </c>
      <c r="H715" s="9">
        <v>41159</v>
      </c>
      <c r="I715" s="9">
        <v>41187</v>
      </c>
      <c r="J715" s="9">
        <v>41173</v>
      </c>
      <c r="K715" s="7">
        <v>2</v>
      </c>
      <c r="L715" s="9" t="str">
        <f t="shared" si="45"/>
        <v>Condiments</v>
      </c>
      <c r="M715" s="6">
        <v>3</v>
      </c>
      <c r="N715" s="6" t="str">
        <f t="shared" si="46"/>
        <v>Aniseed Syrup</v>
      </c>
      <c r="O715" s="13">
        <v>76</v>
      </c>
      <c r="P715" s="6">
        <v>55</v>
      </c>
      <c r="Q715" s="13">
        <f t="shared" si="47"/>
        <v>4180</v>
      </c>
      <c r="R715" s="14">
        <v>0.16</v>
      </c>
      <c r="S715" s="13">
        <v>2310</v>
      </c>
      <c r="T715" s="13">
        <v>69.3</v>
      </c>
      <c r="U715" s="13"/>
      <c r="V715" s="9"/>
      <c r="W715" s="9"/>
    </row>
    <row r="716" spans="1:23" x14ac:dyDescent="0.25">
      <c r="A716" s="6" t="s">
        <v>143</v>
      </c>
      <c r="B716" s="6" t="s">
        <v>144</v>
      </c>
      <c r="C716" s="6" t="s">
        <v>145</v>
      </c>
      <c r="D716" s="6" t="s">
        <v>146</v>
      </c>
      <c r="E716" s="6">
        <v>3</v>
      </c>
      <c r="F716" s="6" t="str">
        <f t="shared" si="44"/>
        <v>Janet Leverling</v>
      </c>
      <c r="G716" s="6">
        <v>10742</v>
      </c>
      <c r="H716" s="9">
        <v>41159</v>
      </c>
      <c r="I716" s="9">
        <v>41187</v>
      </c>
      <c r="J716" s="9">
        <v>41173</v>
      </c>
      <c r="K716" s="7">
        <v>4</v>
      </c>
      <c r="L716" s="9" t="str">
        <f t="shared" si="45"/>
        <v>Produits laitiers</v>
      </c>
      <c r="M716" s="6">
        <v>60</v>
      </c>
      <c r="N716" s="6" t="str">
        <f t="shared" si="46"/>
        <v>Camembert Pierrot</v>
      </c>
      <c r="O716" s="13">
        <v>76</v>
      </c>
      <c r="P716" s="6">
        <v>36</v>
      </c>
      <c r="Q716" s="13">
        <f t="shared" si="47"/>
        <v>2736</v>
      </c>
      <c r="R716" s="14">
        <v>0.14000000000000001</v>
      </c>
      <c r="S716" s="13">
        <v>5263.2</v>
      </c>
      <c r="T716" s="13">
        <v>121.05359999999999</v>
      </c>
      <c r="U716" s="13"/>
      <c r="V716" s="9"/>
      <c r="W716" s="9"/>
    </row>
    <row r="717" spans="1:23" x14ac:dyDescent="0.25">
      <c r="A717" s="6" t="s">
        <v>143</v>
      </c>
      <c r="B717" s="6" t="s">
        <v>144</v>
      </c>
      <c r="C717" s="6" t="s">
        <v>145</v>
      </c>
      <c r="D717" s="6" t="s">
        <v>146</v>
      </c>
      <c r="E717" s="6">
        <v>3</v>
      </c>
      <c r="F717" s="6" t="str">
        <f t="shared" si="44"/>
        <v>Janet Leverling</v>
      </c>
      <c r="G717" s="6">
        <v>10742</v>
      </c>
      <c r="H717" s="9">
        <v>41159</v>
      </c>
      <c r="I717" s="9">
        <v>41187</v>
      </c>
      <c r="J717" s="9">
        <v>41173</v>
      </c>
      <c r="K717" s="7">
        <v>4</v>
      </c>
      <c r="L717" s="9" t="str">
        <f t="shared" si="45"/>
        <v>Produits laitiers</v>
      </c>
      <c r="M717" s="6">
        <v>72</v>
      </c>
      <c r="N717" s="6" t="str">
        <f t="shared" si="46"/>
        <v>Mozzarella di Giovanni</v>
      </c>
      <c r="O717" s="13">
        <v>76</v>
      </c>
      <c r="P717" s="6">
        <v>50</v>
      </c>
      <c r="Q717" s="13">
        <f t="shared" si="47"/>
        <v>3800</v>
      </c>
      <c r="R717" s="14">
        <v>0.04</v>
      </c>
      <c r="S717" s="13">
        <v>8352</v>
      </c>
      <c r="T717" s="13">
        <v>100.224</v>
      </c>
      <c r="U717" s="13"/>
      <c r="V717" s="9"/>
      <c r="W717" s="9"/>
    </row>
    <row r="718" spans="1:23" x14ac:dyDescent="0.25">
      <c r="A718" s="6" t="s">
        <v>243</v>
      </c>
      <c r="B718" s="6" t="s">
        <v>244</v>
      </c>
      <c r="C718" s="6" t="s">
        <v>88</v>
      </c>
      <c r="D718" s="6" t="s">
        <v>89</v>
      </c>
      <c r="E718" s="6">
        <v>7</v>
      </c>
      <c r="F718" s="6" t="str">
        <f t="shared" si="44"/>
        <v>Jaime Dos Santos</v>
      </c>
      <c r="G718" s="6">
        <v>10743</v>
      </c>
      <c r="H718" s="9">
        <v>41162</v>
      </c>
      <c r="I718" s="9">
        <v>41190</v>
      </c>
      <c r="J718" s="9">
        <v>41176</v>
      </c>
      <c r="K718" s="7">
        <v>8</v>
      </c>
      <c r="L718" s="9" t="str">
        <f t="shared" si="45"/>
        <v>Poissons et fruits de mer</v>
      </c>
      <c r="M718" s="6">
        <v>46</v>
      </c>
      <c r="N718" s="6" t="str">
        <f t="shared" si="46"/>
        <v>Spegesild</v>
      </c>
      <c r="O718" s="13">
        <v>76</v>
      </c>
      <c r="P718" s="6">
        <v>94</v>
      </c>
      <c r="Q718" s="13">
        <f t="shared" si="47"/>
        <v>7144</v>
      </c>
      <c r="R718" s="14">
        <v>0.09</v>
      </c>
      <c r="S718" s="13">
        <v>5132.4000000000005</v>
      </c>
      <c r="T718" s="13">
        <v>82.118400000000008</v>
      </c>
      <c r="U718" s="13"/>
      <c r="V718" s="9"/>
      <c r="W718" s="9"/>
    </row>
    <row r="719" spans="1:23" x14ac:dyDescent="0.25">
      <c r="A719" s="6" t="s">
        <v>269</v>
      </c>
      <c r="B719" s="6" t="s">
        <v>270</v>
      </c>
      <c r="C719" s="6" t="s">
        <v>271</v>
      </c>
      <c r="D719" s="6" t="s">
        <v>242</v>
      </c>
      <c r="E719" s="6">
        <v>6</v>
      </c>
      <c r="F719" s="6" t="str">
        <f t="shared" si="44"/>
        <v>Ernst Junge</v>
      </c>
      <c r="G719" s="6">
        <v>10744</v>
      </c>
      <c r="H719" s="9">
        <v>41162</v>
      </c>
      <c r="I719" s="9">
        <v>41190</v>
      </c>
      <c r="J719" s="9">
        <v>41179</v>
      </c>
      <c r="K719" s="7">
        <v>8</v>
      </c>
      <c r="L719" s="9" t="str">
        <f t="shared" si="45"/>
        <v>Poissons et fruits de mer</v>
      </c>
      <c r="M719" s="6">
        <v>40</v>
      </c>
      <c r="N719" s="6" t="str">
        <f t="shared" si="46"/>
        <v>Boston Crab Meat</v>
      </c>
      <c r="O719" s="13">
        <v>76</v>
      </c>
      <c r="P719" s="6">
        <v>12</v>
      </c>
      <c r="Q719" s="13">
        <f t="shared" si="47"/>
        <v>912</v>
      </c>
      <c r="R719" s="14">
        <v>0.06</v>
      </c>
      <c r="S719" s="13">
        <v>1037.76</v>
      </c>
      <c r="T719" s="13">
        <v>19.71744</v>
      </c>
      <c r="U719" s="13"/>
      <c r="V719" s="9"/>
      <c r="W719" s="9"/>
    </row>
    <row r="720" spans="1:23" x14ac:dyDescent="0.25">
      <c r="A720" s="6" t="s">
        <v>189</v>
      </c>
      <c r="B720" s="6" t="s">
        <v>190</v>
      </c>
      <c r="C720" s="6" t="s">
        <v>191</v>
      </c>
      <c r="D720" s="6" t="s">
        <v>136</v>
      </c>
      <c r="E720" s="6">
        <v>2</v>
      </c>
      <c r="F720" s="6" t="str">
        <f t="shared" si="44"/>
        <v>Anne Dodsworth</v>
      </c>
      <c r="G720" s="6">
        <v>10745</v>
      </c>
      <c r="H720" s="9">
        <v>41163</v>
      </c>
      <c r="I720" s="9">
        <v>41191</v>
      </c>
      <c r="J720" s="9">
        <v>41182</v>
      </c>
      <c r="K720" s="7">
        <v>8</v>
      </c>
      <c r="L720" s="9" t="str">
        <f t="shared" si="45"/>
        <v>Poissons et fruits de mer</v>
      </c>
      <c r="M720" s="6">
        <v>18</v>
      </c>
      <c r="N720" s="6" t="str">
        <f t="shared" si="46"/>
        <v>Carnarvon Tigers</v>
      </c>
      <c r="O720" s="13">
        <v>76</v>
      </c>
      <c r="P720" s="6">
        <v>51</v>
      </c>
      <c r="Q720" s="13">
        <f t="shared" si="47"/>
        <v>3876</v>
      </c>
      <c r="R720" s="14">
        <v>0.13</v>
      </c>
      <c r="S720" s="13">
        <v>13865.625</v>
      </c>
      <c r="T720" s="13">
        <v>180.25312500000001</v>
      </c>
      <c r="U720" s="13"/>
      <c r="V720" s="9"/>
      <c r="W720" s="9"/>
    </row>
    <row r="721" spans="1:23" x14ac:dyDescent="0.25">
      <c r="A721" s="6" t="s">
        <v>189</v>
      </c>
      <c r="B721" s="6" t="s">
        <v>190</v>
      </c>
      <c r="C721" s="6" t="s">
        <v>191</v>
      </c>
      <c r="D721" s="6" t="s">
        <v>136</v>
      </c>
      <c r="E721" s="6">
        <v>2</v>
      </c>
      <c r="F721" s="6" t="str">
        <f t="shared" si="44"/>
        <v>Anne Dodsworth</v>
      </c>
      <c r="G721" s="6">
        <v>10745</v>
      </c>
      <c r="H721" s="9">
        <v>41163</v>
      </c>
      <c r="I721" s="9">
        <v>41191</v>
      </c>
      <c r="J721" s="9">
        <v>41182</v>
      </c>
      <c r="K721" s="7">
        <v>2</v>
      </c>
      <c r="L721" s="9" t="str">
        <f t="shared" si="45"/>
        <v>Condiments</v>
      </c>
      <c r="M721" s="6">
        <v>44</v>
      </c>
      <c r="N721" s="6" t="str">
        <f t="shared" si="46"/>
        <v>Gula Malacca</v>
      </c>
      <c r="O721" s="13">
        <v>76</v>
      </c>
      <c r="P721" s="6">
        <v>12</v>
      </c>
      <c r="Q721" s="13">
        <f t="shared" si="47"/>
        <v>912</v>
      </c>
      <c r="R721" s="14">
        <v>0.2</v>
      </c>
      <c r="S721" s="13">
        <v>933.6</v>
      </c>
      <c r="T721" s="13">
        <v>0</v>
      </c>
      <c r="U721" s="13"/>
      <c r="V721" s="9"/>
      <c r="W721" s="9"/>
    </row>
    <row r="722" spans="1:23" x14ac:dyDescent="0.25">
      <c r="A722" s="6" t="s">
        <v>189</v>
      </c>
      <c r="B722" s="6" t="s">
        <v>190</v>
      </c>
      <c r="C722" s="6" t="s">
        <v>191</v>
      </c>
      <c r="D722" s="6" t="s">
        <v>136</v>
      </c>
      <c r="E722" s="6">
        <v>2</v>
      </c>
      <c r="F722" s="6" t="str">
        <f t="shared" si="44"/>
        <v>Anne Dodsworth</v>
      </c>
      <c r="G722" s="6">
        <v>10745</v>
      </c>
      <c r="H722" s="9">
        <v>41163</v>
      </c>
      <c r="I722" s="9">
        <v>41191</v>
      </c>
      <c r="J722" s="9">
        <v>41182</v>
      </c>
      <c r="K722" s="7">
        <v>4</v>
      </c>
      <c r="L722" s="9" t="str">
        <f t="shared" si="45"/>
        <v>Produits laitiers</v>
      </c>
      <c r="M722" s="6">
        <v>59</v>
      </c>
      <c r="N722" s="6" t="str">
        <f t="shared" si="46"/>
        <v>Raclette Courdavault</v>
      </c>
      <c r="O722" s="13">
        <v>76</v>
      </c>
      <c r="P722" s="6">
        <v>97</v>
      </c>
      <c r="Q722" s="13">
        <f t="shared" si="47"/>
        <v>7372</v>
      </c>
      <c r="R722" s="14">
        <v>0.15</v>
      </c>
      <c r="S722" s="13">
        <v>22673.75</v>
      </c>
      <c r="T722" s="13">
        <v>226.73750000000001</v>
      </c>
      <c r="U722" s="13"/>
      <c r="V722" s="9"/>
      <c r="W722" s="9"/>
    </row>
    <row r="723" spans="1:23" x14ac:dyDescent="0.25">
      <c r="A723" s="6" t="s">
        <v>189</v>
      </c>
      <c r="B723" s="6" t="s">
        <v>190</v>
      </c>
      <c r="C723" s="6" t="s">
        <v>191</v>
      </c>
      <c r="D723" s="6" t="s">
        <v>136</v>
      </c>
      <c r="E723" s="6">
        <v>2</v>
      </c>
      <c r="F723" s="6" t="str">
        <f t="shared" si="44"/>
        <v>Anne Dodsworth</v>
      </c>
      <c r="G723" s="6">
        <v>10745</v>
      </c>
      <c r="H723" s="9">
        <v>41163</v>
      </c>
      <c r="I723" s="9">
        <v>41191</v>
      </c>
      <c r="J723" s="9">
        <v>41182</v>
      </c>
      <c r="K723" s="7">
        <v>4</v>
      </c>
      <c r="L723" s="9" t="str">
        <f t="shared" si="45"/>
        <v>Produits laitiers</v>
      </c>
      <c r="M723" s="6">
        <v>72</v>
      </c>
      <c r="N723" s="6" t="str">
        <f t="shared" si="46"/>
        <v>Mozzarella di Giovanni</v>
      </c>
      <c r="O723" s="13">
        <v>76</v>
      </c>
      <c r="P723" s="6">
        <v>3</v>
      </c>
      <c r="Q723" s="13">
        <f t="shared" si="47"/>
        <v>228</v>
      </c>
      <c r="R723" s="14">
        <v>0.19</v>
      </c>
      <c r="S723" s="13">
        <v>422.82000000000005</v>
      </c>
      <c r="T723" s="13">
        <v>10.570500000000003</v>
      </c>
      <c r="U723" s="13"/>
      <c r="V723" s="9"/>
      <c r="W723" s="9"/>
    </row>
    <row r="724" spans="1:23" x14ac:dyDescent="0.25">
      <c r="A724" s="6" t="s">
        <v>196</v>
      </c>
      <c r="B724" s="6" t="s">
        <v>197</v>
      </c>
      <c r="C724" s="6" t="s">
        <v>52</v>
      </c>
      <c r="D724" s="6" t="s">
        <v>51</v>
      </c>
      <c r="E724" s="6">
        <v>7</v>
      </c>
      <c r="F724" s="6" t="str">
        <f t="shared" si="44"/>
        <v>Jaime Dos Santos</v>
      </c>
      <c r="G724" s="6">
        <v>10746</v>
      </c>
      <c r="H724" s="9">
        <v>41164</v>
      </c>
      <c r="I724" s="9">
        <v>41192</v>
      </c>
      <c r="J724" s="9">
        <v>41176</v>
      </c>
      <c r="K724" s="7">
        <v>8</v>
      </c>
      <c r="L724" s="9" t="str">
        <f t="shared" si="45"/>
        <v>Poissons et fruits de mer</v>
      </c>
      <c r="M724" s="6">
        <v>13</v>
      </c>
      <c r="N724" s="6" t="str">
        <f t="shared" si="46"/>
        <v>Konbu</v>
      </c>
      <c r="O724" s="13">
        <v>76</v>
      </c>
      <c r="P724" s="6">
        <v>79</v>
      </c>
      <c r="Q724" s="13">
        <f t="shared" si="47"/>
        <v>6004</v>
      </c>
      <c r="R724" s="14">
        <v>7.0000000000000007E-2</v>
      </c>
      <c r="S724" s="13">
        <v>2204.1</v>
      </c>
      <c r="T724" s="13">
        <v>72.735300000000009</v>
      </c>
      <c r="U724" s="13"/>
      <c r="V724" s="9"/>
      <c r="W724" s="9"/>
    </row>
    <row r="725" spans="1:23" x14ac:dyDescent="0.25">
      <c r="A725" s="6" t="s">
        <v>196</v>
      </c>
      <c r="B725" s="6" t="s">
        <v>197</v>
      </c>
      <c r="C725" s="6" t="s">
        <v>52</v>
      </c>
      <c r="D725" s="6" t="s">
        <v>51</v>
      </c>
      <c r="E725" s="6">
        <v>7</v>
      </c>
      <c r="F725" s="6" t="str">
        <f t="shared" si="44"/>
        <v>Jaime Dos Santos</v>
      </c>
      <c r="G725" s="6">
        <v>10746</v>
      </c>
      <c r="H725" s="9">
        <v>41164</v>
      </c>
      <c r="I725" s="9">
        <v>41192</v>
      </c>
      <c r="J725" s="9">
        <v>41176</v>
      </c>
      <c r="K725" s="7">
        <v>5</v>
      </c>
      <c r="L725" s="9" t="str">
        <f t="shared" si="45"/>
        <v>Pâtes et céréales</v>
      </c>
      <c r="M725" s="6">
        <v>42</v>
      </c>
      <c r="N725" s="6" t="str">
        <f t="shared" si="46"/>
        <v>Singaporean Hokkien Fried Mee</v>
      </c>
      <c r="O725" s="13">
        <v>76</v>
      </c>
      <c r="P725" s="6">
        <v>90</v>
      </c>
      <c r="Q725" s="13">
        <f t="shared" si="47"/>
        <v>6840</v>
      </c>
      <c r="R725" s="14">
        <v>-0.03</v>
      </c>
      <c r="S725" s="13">
        <v>6489</v>
      </c>
      <c r="T725" s="13">
        <v>181.69200000000001</v>
      </c>
      <c r="U725" s="13"/>
      <c r="V725" s="9"/>
      <c r="W725" s="9"/>
    </row>
    <row r="726" spans="1:23" x14ac:dyDescent="0.25">
      <c r="A726" s="6" t="s">
        <v>196</v>
      </c>
      <c r="B726" s="6" t="s">
        <v>197</v>
      </c>
      <c r="C726" s="6" t="s">
        <v>52</v>
      </c>
      <c r="D726" s="6" t="s">
        <v>51</v>
      </c>
      <c r="E726" s="6">
        <v>7</v>
      </c>
      <c r="F726" s="6" t="str">
        <f t="shared" si="44"/>
        <v>Jaime Dos Santos</v>
      </c>
      <c r="G726" s="6">
        <v>10746</v>
      </c>
      <c r="H726" s="9">
        <v>41164</v>
      </c>
      <c r="I726" s="9">
        <v>41192</v>
      </c>
      <c r="J726" s="9">
        <v>41176</v>
      </c>
      <c r="K726" s="7">
        <v>3</v>
      </c>
      <c r="L726" s="9" t="str">
        <f t="shared" si="45"/>
        <v>Desserts</v>
      </c>
      <c r="M726" s="6">
        <v>62</v>
      </c>
      <c r="N726" s="6" t="str">
        <f t="shared" si="46"/>
        <v>Tarte au sucre</v>
      </c>
      <c r="O726" s="13">
        <v>76</v>
      </c>
      <c r="P726" s="6">
        <v>51</v>
      </c>
      <c r="Q726" s="13">
        <f t="shared" si="47"/>
        <v>3876</v>
      </c>
      <c r="R726" s="14">
        <v>-0.03</v>
      </c>
      <c r="S726" s="13">
        <v>12948.645</v>
      </c>
      <c r="T726" s="13">
        <v>103.58916000000001</v>
      </c>
      <c r="U726" s="13"/>
      <c r="V726" s="9"/>
      <c r="W726" s="9"/>
    </row>
    <row r="727" spans="1:23" x14ac:dyDescent="0.25">
      <c r="A727" s="6" t="s">
        <v>196</v>
      </c>
      <c r="B727" s="6" t="s">
        <v>197</v>
      </c>
      <c r="C727" s="6" t="s">
        <v>52</v>
      </c>
      <c r="D727" s="6" t="s">
        <v>51</v>
      </c>
      <c r="E727" s="6">
        <v>7</v>
      </c>
      <c r="F727" s="6" t="str">
        <f t="shared" si="44"/>
        <v>Jaime Dos Santos</v>
      </c>
      <c r="G727" s="6">
        <v>10746</v>
      </c>
      <c r="H727" s="9">
        <v>41164</v>
      </c>
      <c r="I727" s="9">
        <v>41192</v>
      </c>
      <c r="J727" s="9">
        <v>41176</v>
      </c>
      <c r="K727" s="7">
        <v>4</v>
      </c>
      <c r="L727" s="9" t="str">
        <f t="shared" si="45"/>
        <v>Produits laitiers</v>
      </c>
      <c r="M727" s="6">
        <v>69</v>
      </c>
      <c r="N727" s="6" t="str">
        <f t="shared" si="46"/>
        <v>Gudbrandsdalsost</v>
      </c>
      <c r="O727" s="13">
        <v>76</v>
      </c>
      <c r="P727" s="6">
        <v>17</v>
      </c>
      <c r="Q727" s="13">
        <f t="shared" si="47"/>
        <v>1292</v>
      </c>
      <c r="R727" s="14">
        <v>0.17</v>
      </c>
      <c r="S727" s="13">
        <v>2539.7999999999997</v>
      </c>
      <c r="T727" s="13">
        <v>12.698999999999998</v>
      </c>
      <c r="U727" s="13"/>
      <c r="V727" s="9"/>
      <c r="W727" s="9"/>
    </row>
    <row r="728" spans="1:23" x14ac:dyDescent="0.25">
      <c r="A728" s="6" t="s">
        <v>137</v>
      </c>
      <c r="B728" s="6" t="s">
        <v>138</v>
      </c>
      <c r="C728" s="6" t="s">
        <v>139</v>
      </c>
      <c r="D728" s="6" t="s">
        <v>140</v>
      </c>
      <c r="E728" s="6">
        <v>6</v>
      </c>
      <c r="F728" s="6" t="str">
        <f t="shared" si="44"/>
        <v>Ernst Junge</v>
      </c>
      <c r="G728" s="6">
        <v>10747</v>
      </c>
      <c r="H728" s="9">
        <v>41164</v>
      </c>
      <c r="I728" s="9">
        <v>41192</v>
      </c>
      <c r="J728" s="9">
        <v>41181</v>
      </c>
      <c r="K728" s="7">
        <v>4</v>
      </c>
      <c r="L728" s="9" t="str">
        <f t="shared" si="45"/>
        <v>Produits laitiers</v>
      </c>
      <c r="M728" s="6">
        <v>31</v>
      </c>
      <c r="N728" s="6" t="str">
        <f t="shared" si="46"/>
        <v>Gorgonzola Telino</v>
      </c>
      <c r="O728" s="13">
        <v>76</v>
      </c>
      <c r="P728" s="6">
        <v>20</v>
      </c>
      <c r="Q728" s="13">
        <f t="shared" si="47"/>
        <v>1520</v>
      </c>
      <c r="R728" s="14">
        <v>0.03</v>
      </c>
      <c r="S728" s="13">
        <v>1212.5</v>
      </c>
      <c r="T728" s="13">
        <v>36.375</v>
      </c>
      <c r="U728" s="13"/>
      <c r="V728" s="9"/>
      <c r="W728" s="9"/>
    </row>
    <row r="729" spans="1:23" x14ac:dyDescent="0.25">
      <c r="A729" s="6" t="s">
        <v>137</v>
      </c>
      <c r="B729" s="6" t="s">
        <v>138</v>
      </c>
      <c r="C729" s="6" t="s">
        <v>139</v>
      </c>
      <c r="D729" s="6" t="s">
        <v>140</v>
      </c>
      <c r="E729" s="6">
        <v>6</v>
      </c>
      <c r="F729" s="6" t="str">
        <f t="shared" si="44"/>
        <v>Ernst Junge</v>
      </c>
      <c r="G729" s="6">
        <v>10747</v>
      </c>
      <c r="H729" s="9">
        <v>41164</v>
      </c>
      <c r="I729" s="9">
        <v>41192</v>
      </c>
      <c r="J729" s="9">
        <v>41181</v>
      </c>
      <c r="K729" s="7">
        <v>8</v>
      </c>
      <c r="L729" s="9" t="str">
        <f t="shared" si="45"/>
        <v>Poissons et fruits de mer</v>
      </c>
      <c r="M729" s="6">
        <v>41</v>
      </c>
      <c r="N729" s="6" t="str">
        <f t="shared" si="46"/>
        <v>Jack's New England Clam Chowder</v>
      </c>
      <c r="O729" s="13">
        <v>76</v>
      </c>
      <c r="P729" s="6">
        <v>29</v>
      </c>
      <c r="Q729" s="13">
        <f t="shared" si="47"/>
        <v>2204</v>
      </c>
      <c r="R729" s="14">
        <v>0.1</v>
      </c>
      <c r="S729" s="13">
        <v>1259.325</v>
      </c>
      <c r="T729" s="13">
        <v>41.557724999999998</v>
      </c>
      <c r="U729" s="13"/>
      <c r="V729" s="9"/>
      <c r="W729" s="9"/>
    </row>
    <row r="730" spans="1:23" x14ac:dyDescent="0.25">
      <c r="A730" s="6" t="s">
        <v>137</v>
      </c>
      <c r="B730" s="6" t="s">
        <v>138</v>
      </c>
      <c r="C730" s="6" t="s">
        <v>139</v>
      </c>
      <c r="D730" s="6" t="s">
        <v>140</v>
      </c>
      <c r="E730" s="6">
        <v>6</v>
      </c>
      <c r="F730" s="6" t="str">
        <f t="shared" si="44"/>
        <v>Ernst Junge</v>
      </c>
      <c r="G730" s="6">
        <v>10747</v>
      </c>
      <c r="H730" s="9">
        <v>41164</v>
      </c>
      <c r="I730" s="9">
        <v>41192</v>
      </c>
      <c r="J730" s="9">
        <v>41181</v>
      </c>
      <c r="K730" s="7">
        <v>2</v>
      </c>
      <c r="L730" s="9" t="str">
        <f t="shared" si="45"/>
        <v>Condiments</v>
      </c>
      <c r="M730" s="6">
        <v>63</v>
      </c>
      <c r="N730" s="6" t="str">
        <f t="shared" si="46"/>
        <v>Vegie-spread</v>
      </c>
      <c r="O730" s="13">
        <v>76</v>
      </c>
      <c r="P730" s="6">
        <v>75</v>
      </c>
      <c r="Q730" s="13">
        <f t="shared" si="47"/>
        <v>5700</v>
      </c>
      <c r="R730" s="14">
        <v>0.06</v>
      </c>
      <c r="S730" s="13">
        <v>15474.75</v>
      </c>
      <c r="T730" s="13">
        <v>123.798</v>
      </c>
      <c r="U730" s="13"/>
      <c r="V730" s="9"/>
      <c r="W730" s="9"/>
    </row>
    <row r="731" spans="1:23" x14ac:dyDescent="0.25">
      <c r="A731" s="6" t="s">
        <v>137</v>
      </c>
      <c r="B731" s="6" t="s">
        <v>138</v>
      </c>
      <c r="C731" s="6" t="s">
        <v>139</v>
      </c>
      <c r="D731" s="6" t="s">
        <v>140</v>
      </c>
      <c r="E731" s="6">
        <v>6</v>
      </c>
      <c r="F731" s="6" t="str">
        <f t="shared" si="44"/>
        <v>Ernst Junge</v>
      </c>
      <c r="G731" s="6">
        <v>10747</v>
      </c>
      <c r="H731" s="9">
        <v>41164</v>
      </c>
      <c r="I731" s="9">
        <v>41192</v>
      </c>
      <c r="J731" s="9">
        <v>41181</v>
      </c>
      <c r="K731" s="7">
        <v>4</v>
      </c>
      <c r="L731" s="9" t="str">
        <f t="shared" si="45"/>
        <v>Produits laitiers</v>
      </c>
      <c r="M731" s="6">
        <v>69</v>
      </c>
      <c r="N731" s="6" t="str">
        <f t="shared" si="46"/>
        <v>Gudbrandsdalsost</v>
      </c>
      <c r="O731" s="13">
        <v>76</v>
      </c>
      <c r="P731" s="6">
        <v>84</v>
      </c>
      <c r="Q731" s="13">
        <f t="shared" si="47"/>
        <v>6384</v>
      </c>
      <c r="R731" s="14">
        <v>0.16</v>
      </c>
      <c r="S731" s="13">
        <v>12700.8</v>
      </c>
      <c r="T731" s="13">
        <v>342.92159999999996</v>
      </c>
      <c r="U731" s="13"/>
      <c r="V731" s="9"/>
      <c r="W731" s="9"/>
    </row>
    <row r="732" spans="1:23" x14ac:dyDescent="0.25">
      <c r="A732" s="6" t="s">
        <v>179</v>
      </c>
      <c r="B732" s="6" t="s">
        <v>180</v>
      </c>
      <c r="C732" s="6" t="s">
        <v>181</v>
      </c>
      <c r="D732" s="6" t="s">
        <v>81</v>
      </c>
      <c r="E732" s="6">
        <v>3</v>
      </c>
      <c r="F732" s="6" t="str">
        <f t="shared" si="44"/>
        <v>Janet Leverling</v>
      </c>
      <c r="G732" s="6">
        <v>10748</v>
      </c>
      <c r="H732" s="9">
        <v>41165</v>
      </c>
      <c r="I732" s="9">
        <v>41193</v>
      </c>
      <c r="J732" s="9">
        <v>41183</v>
      </c>
      <c r="K732" s="7">
        <v>5</v>
      </c>
      <c r="L732" s="9" t="str">
        <f t="shared" si="45"/>
        <v>Pâtes et céréales</v>
      </c>
      <c r="M732" s="6">
        <v>23</v>
      </c>
      <c r="N732" s="6" t="str">
        <f t="shared" si="46"/>
        <v>Tunnbröd</v>
      </c>
      <c r="O732" s="13">
        <v>76</v>
      </c>
      <c r="P732" s="6">
        <v>38</v>
      </c>
      <c r="Q732" s="13">
        <f t="shared" si="47"/>
        <v>2888</v>
      </c>
      <c r="R732" s="14">
        <v>0.19</v>
      </c>
      <c r="S732" s="13">
        <v>1385.1000000000001</v>
      </c>
      <c r="T732" s="13">
        <v>22.161600000000004</v>
      </c>
      <c r="U732" s="13"/>
      <c r="V732" s="9"/>
      <c r="W732" s="9"/>
    </row>
    <row r="733" spans="1:23" x14ac:dyDescent="0.25">
      <c r="A733" s="6" t="s">
        <v>179</v>
      </c>
      <c r="B733" s="6" t="s">
        <v>180</v>
      </c>
      <c r="C733" s="6" t="s">
        <v>181</v>
      </c>
      <c r="D733" s="6" t="s">
        <v>81</v>
      </c>
      <c r="E733" s="6">
        <v>3</v>
      </c>
      <c r="F733" s="6" t="str">
        <f t="shared" si="44"/>
        <v>Janet Leverling</v>
      </c>
      <c r="G733" s="6">
        <v>10748</v>
      </c>
      <c r="H733" s="9">
        <v>41165</v>
      </c>
      <c r="I733" s="9">
        <v>41193</v>
      </c>
      <c r="J733" s="9">
        <v>41183</v>
      </c>
      <c r="K733" s="7">
        <v>8</v>
      </c>
      <c r="L733" s="9" t="str">
        <f t="shared" si="45"/>
        <v>Poissons et fruits de mer</v>
      </c>
      <c r="M733" s="6">
        <v>40</v>
      </c>
      <c r="N733" s="6" t="str">
        <f t="shared" si="46"/>
        <v>Boston Crab Meat</v>
      </c>
      <c r="O733" s="13">
        <v>76</v>
      </c>
      <c r="P733" s="6">
        <v>59</v>
      </c>
      <c r="Q733" s="13">
        <f t="shared" si="47"/>
        <v>4484</v>
      </c>
      <c r="R733" s="14">
        <v>0.1</v>
      </c>
      <c r="S733" s="13">
        <v>4885.2</v>
      </c>
      <c r="T733" s="13">
        <v>122.13</v>
      </c>
      <c r="U733" s="13"/>
      <c r="V733" s="9"/>
      <c r="W733" s="9"/>
    </row>
    <row r="734" spans="1:23" x14ac:dyDescent="0.25">
      <c r="A734" s="6" t="s">
        <v>179</v>
      </c>
      <c r="B734" s="6" t="s">
        <v>180</v>
      </c>
      <c r="C734" s="6" t="s">
        <v>181</v>
      </c>
      <c r="D734" s="6" t="s">
        <v>81</v>
      </c>
      <c r="E734" s="6">
        <v>3</v>
      </c>
      <c r="F734" s="6" t="str">
        <f t="shared" si="44"/>
        <v>Janet Leverling</v>
      </c>
      <c r="G734" s="6">
        <v>10748</v>
      </c>
      <c r="H734" s="9">
        <v>41165</v>
      </c>
      <c r="I734" s="9">
        <v>41193</v>
      </c>
      <c r="J734" s="9">
        <v>41183</v>
      </c>
      <c r="K734" s="7">
        <v>5</v>
      </c>
      <c r="L734" s="9" t="str">
        <f t="shared" si="45"/>
        <v>Pâtes et céréales</v>
      </c>
      <c r="M734" s="6">
        <v>56</v>
      </c>
      <c r="N734" s="6" t="str">
        <f t="shared" si="46"/>
        <v>Gnocchi di nonna Alice</v>
      </c>
      <c r="O734" s="13">
        <v>76</v>
      </c>
      <c r="P734" s="6">
        <v>54</v>
      </c>
      <c r="Q734" s="13">
        <f t="shared" si="47"/>
        <v>4104</v>
      </c>
      <c r="R734" s="14">
        <v>7.0000000000000007E-2</v>
      </c>
      <c r="S734" s="13">
        <v>9541.7999999999993</v>
      </c>
      <c r="T734" s="13">
        <v>257.62859999999995</v>
      </c>
      <c r="U734" s="13"/>
      <c r="V734" s="9"/>
      <c r="W734" s="9"/>
    </row>
    <row r="735" spans="1:23" x14ac:dyDescent="0.25">
      <c r="A735" s="6" t="s">
        <v>92</v>
      </c>
      <c r="B735" s="6" t="s">
        <v>93</v>
      </c>
      <c r="C735" s="6" t="s">
        <v>94</v>
      </c>
      <c r="D735" s="6" t="s">
        <v>89</v>
      </c>
      <c r="E735" s="6">
        <v>5</v>
      </c>
      <c r="F735" s="6" t="str">
        <f t="shared" si="44"/>
        <v>Mohamed Ben Arfa</v>
      </c>
      <c r="G735" s="6">
        <v>10749</v>
      </c>
      <c r="H735" s="9">
        <v>41165</v>
      </c>
      <c r="I735" s="9">
        <v>41193</v>
      </c>
      <c r="J735" s="9">
        <v>41204</v>
      </c>
      <c r="K735" s="7">
        <v>5</v>
      </c>
      <c r="L735" s="9" t="str">
        <f t="shared" si="45"/>
        <v>Pâtes et céréales</v>
      </c>
      <c r="M735" s="6">
        <v>56</v>
      </c>
      <c r="N735" s="6" t="str">
        <f t="shared" si="46"/>
        <v>Gnocchi di nonna Alice</v>
      </c>
      <c r="O735" s="13">
        <v>76</v>
      </c>
      <c r="P735" s="6">
        <v>93</v>
      </c>
      <c r="Q735" s="13">
        <f t="shared" si="47"/>
        <v>7068</v>
      </c>
      <c r="R735" s="14">
        <v>0.04</v>
      </c>
      <c r="S735" s="13">
        <v>16963.2</v>
      </c>
      <c r="T735" s="13">
        <v>593.71199999999999</v>
      </c>
      <c r="U735" s="13"/>
      <c r="V735" s="9"/>
      <c r="W735" s="9"/>
    </row>
    <row r="736" spans="1:23" x14ac:dyDescent="0.25">
      <c r="A736" s="6" t="s">
        <v>92</v>
      </c>
      <c r="B736" s="6" t="s">
        <v>93</v>
      </c>
      <c r="C736" s="6" t="s">
        <v>94</v>
      </c>
      <c r="D736" s="6" t="s">
        <v>89</v>
      </c>
      <c r="E736" s="6">
        <v>5</v>
      </c>
      <c r="F736" s="6" t="str">
        <f t="shared" si="44"/>
        <v>Mohamed Ben Arfa</v>
      </c>
      <c r="G736" s="6">
        <v>10749</v>
      </c>
      <c r="H736" s="9">
        <v>41165</v>
      </c>
      <c r="I736" s="9">
        <v>41193</v>
      </c>
      <c r="J736" s="9">
        <v>41204</v>
      </c>
      <c r="K736" s="7">
        <v>4</v>
      </c>
      <c r="L736" s="9" t="str">
        <f t="shared" si="45"/>
        <v>Produits laitiers</v>
      </c>
      <c r="M736" s="6">
        <v>59</v>
      </c>
      <c r="N736" s="6" t="str">
        <f t="shared" si="46"/>
        <v>Raclette Courdavault</v>
      </c>
      <c r="O736" s="13">
        <v>76</v>
      </c>
      <c r="P736" s="6">
        <v>62</v>
      </c>
      <c r="Q736" s="13">
        <f t="shared" si="47"/>
        <v>4712</v>
      </c>
      <c r="R736" s="14">
        <v>0.03</v>
      </c>
      <c r="S736" s="13">
        <v>16538.5</v>
      </c>
      <c r="T736" s="13">
        <v>314.23149999999998</v>
      </c>
      <c r="U736" s="13"/>
      <c r="V736" s="9"/>
      <c r="W736" s="9"/>
    </row>
    <row r="737" spans="1:23" x14ac:dyDescent="0.25">
      <c r="A737" s="6" t="s">
        <v>92</v>
      </c>
      <c r="B737" s="6" t="s">
        <v>93</v>
      </c>
      <c r="C737" s="6" t="s">
        <v>94</v>
      </c>
      <c r="D737" s="6" t="s">
        <v>89</v>
      </c>
      <c r="E737" s="6">
        <v>5</v>
      </c>
      <c r="F737" s="6" t="str">
        <f t="shared" si="44"/>
        <v>Mohamed Ben Arfa</v>
      </c>
      <c r="G737" s="6">
        <v>10749</v>
      </c>
      <c r="H737" s="9">
        <v>41165</v>
      </c>
      <c r="I737" s="9">
        <v>41193</v>
      </c>
      <c r="J737" s="9">
        <v>41204</v>
      </c>
      <c r="K737" s="7">
        <v>1</v>
      </c>
      <c r="L737" s="9" t="str">
        <f t="shared" si="45"/>
        <v>Boissons</v>
      </c>
      <c r="M737" s="6">
        <v>76</v>
      </c>
      <c r="N737" s="6" t="str">
        <f t="shared" si="46"/>
        <v>Lakkalikööri</v>
      </c>
      <c r="O737" s="13">
        <v>76</v>
      </c>
      <c r="P737" s="6">
        <v>68</v>
      </c>
      <c r="Q737" s="13">
        <f t="shared" si="47"/>
        <v>5168</v>
      </c>
      <c r="R737" s="14">
        <v>-0.01</v>
      </c>
      <c r="S737" s="13">
        <v>6181.2</v>
      </c>
      <c r="T737" s="13">
        <v>123.624</v>
      </c>
      <c r="U737" s="13"/>
      <c r="V737" s="9"/>
      <c r="W737" s="9"/>
    </row>
    <row r="738" spans="1:23" x14ac:dyDescent="0.25">
      <c r="A738" s="6" t="s">
        <v>209</v>
      </c>
      <c r="B738" s="6" t="s">
        <v>210</v>
      </c>
      <c r="C738" s="6" t="s">
        <v>211</v>
      </c>
      <c r="D738" s="6" t="s">
        <v>212</v>
      </c>
      <c r="E738" s="6">
        <v>2</v>
      </c>
      <c r="F738" s="6" t="str">
        <f t="shared" si="44"/>
        <v>Anne Dodsworth</v>
      </c>
      <c r="G738" s="6">
        <v>10750</v>
      </c>
      <c r="H738" s="9">
        <v>41166</v>
      </c>
      <c r="I738" s="9">
        <v>41194</v>
      </c>
      <c r="J738" s="9">
        <v>41179</v>
      </c>
      <c r="K738" s="7">
        <v>7</v>
      </c>
      <c r="L738" s="9" t="str">
        <f t="shared" si="45"/>
        <v>Produits secs</v>
      </c>
      <c r="M738" s="6">
        <v>14</v>
      </c>
      <c r="N738" s="6" t="str">
        <f t="shared" si="46"/>
        <v>Tofu</v>
      </c>
      <c r="O738" s="13">
        <v>76</v>
      </c>
      <c r="P738" s="6">
        <v>88</v>
      </c>
      <c r="Q738" s="13">
        <f t="shared" si="47"/>
        <v>6688</v>
      </c>
      <c r="R738" s="14">
        <v>0.2</v>
      </c>
      <c r="S738" s="13">
        <v>8184</v>
      </c>
      <c r="T738" s="13">
        <v>220.96799999999999</v>
      </c>
      <c r="U738" s="13"/>
      <c r="V738" s="9"/>
      <c r="W738" s="9"/>
    </row>
    <row r="739" spans="1:23" x14ac:dyDescent="0.25">
      <c r="A739" s="6" t="s">
        <v>209</v>
      </c>
      <c r="B739" s="6" t="s">
        <v>210</v>
      </c>
      <c r="C739" s="6" t="s">
        <v>211</v>
      </c>
      <c r="D739" s="6" t="s">
        <v>212</v>
      </c>
      <c r="E739" s="6">
        <v>2</v>
      </c>
      <c r="F739" s="6" t="str">
        <f t="shared" si="44"/>
        <v>Anne Dodsworth</v>
      </c>
      <c r="G739" s="6">
        <v>10750</v>
      </c>
      <c r="H739" s="9">
        <v>41166</v>
      </c>
      <c r="I739" s="9">
        <v>41194</v>
      </c>
      <c r="J739" s="9">
        <v>41179</v>
      </c>
      <c r="K739" s="7">
        <v>8</v>
      </c>
      <c r="L739" s="9" t="str">
        <f t="shared" si="45"/>
        <v>Poissons et fruits de mer</v>
      </c>
      <c r="M739" s="6">
        <v>45</v>
      </c>
      <c r="N739" s="6" t="str">
        <f t="shared" si="46"/>
        <v>Røgede sild</v>
      </c>
      <c r="O739" s="13">
        <v>76</v>
      </c>
      <c r="P739" s="6">
        <v>2</v>
      </c>
      <c r="Q739" s="13">
        <f t="shared" si="47"/>
        <v>152</v>
      </c>
      <c r="R739" s="14">
        <v>0.04</v>
      </c>
      <c r="S739" s="13">
        <v>91.2</v>
      </c>
      <c r="T739" s="13">
        <v>2.7360000000000002</v>
      </c>
      <c r="U739" s="13"/>
      <c r="V739" s="9"/>
      <c r="W739" s="9"/>
    </row>
    <row r="740" spans="1:23" x14ac:dyDescent="0.25">
      <c r="A740" s="6" t="s">
        <v>209</v>
      </c>
      <c r="B740" s="6" t="s">
        <v>210</v>
      </c>
      <c r="C740" s="6" t="s">
        <v>211</v>
      </c>
      <c r="D740" s="6" t="s">
        <v>212</v>
      </c>
      <c r="E740" s="6">
        <v>2</v>
      </c>
      <c r="F740" s="6" t="str">
        <f t="shared" si="44"/>
        <v>Anne Dodsworth</v>
      </c>
      <c r="G740" s="6">
        <v>10750</v>
      </c>
      <c r="H740" s="9">
        <v>41166</v>
      </c>
      <c r="I740" s="9">
        <v>41194</v>
      </c>
      <c r="J740" s="9">
        <v>41179</v>
      </c>
      <c r="K740" s="7">
        <v>4</v>
      </c>
      <c r="L740" s="9" t="str">
        <f t="shared" si="45"/>
        <v>Produits laitiers</v>
      </c>
      <c r="M740" s="6">
        <v>59</v>
      </c>
      <c r="N740" s="6" t="str">
        <f t="shared" si="46"/>
        <v>Raclette Courdavault</v>
      </c>
      <c r="O740" s="13">
        <v>76</v>
      </c>
      <c r="P740" s="6">
        <v>13</v>
      </c>
      <c r="Q740" s="13">
        <f t="shared" si="47"/>
        <v>988</v>
      </c>
      <c r="R740" s="14">
        <v>0.11</v>
      </c>
      <c r="S740" s="13">
        <v>3181.75</v>
      </c>
      <c r="T740" s="13">
        <v>85.907250000000005</v>
      </c>
      <c r="U740" s="13"/>
      <c r="V740" s="9"/>
      <c r="W740" s="9"/>
    </row>
    <row r="741" spans="1:23" x14ac:dyDescent="0.25">
      <c r="A741" s="6" t="s">
        <v>226</v>
      </c>
      <c r="B741" s="6" t="s">
        <v>227</v>
      </c>
      <c r="C741" s="6" t="s">
        <v>53</v>
      </c>
      <c r="D741" s="6" t="s">
        <v>51</v>
      </c>
      <c r="E741" s="6">
        <v>3</v>
      </c>
      <c r="F741" s="6" t="str">
        <f t="shared" si="44"/>
        <v>Janet Leverling</v>
      </c>
      <c r="G741" s="6">
        <v>10751</v>
      </c>
      <c r="H741" s="9">
        <v>41169</v>
      </c>
      <c r="I741" s="9">
        <v>41197</v>
      </c>
      <c r="J741" s="9">
        <v>41188</v>
      </c>
      <c r="K741" s="7">
        <v>3</v>
      </c>
      <c r="L741" s="9" t="str">
        <f t="shared" si="45"/>
        <v>Desserts</v>
      </c>
      <c r="M741" s="6">
        <v>26</v>
      </c>
      <c r="N741" s="6" t="str">
        <f t="shared" si="46"/>
        <v>Gumbär Gummibärchen</v>
      </c>
      <c r="O741" s="13">
        <v>76</v>
      </c>
      <c r="P741" s="6">
        <v>27</v>
      </c>
      <c r="Q741" s="13">
        <f t="shared" si="47"/>
        <v>2052</v>
      </c>
      <c r="R741" s="14">
        <v>0.01</v>
      </c>
      <c r="S741" s="13">
        <v>4173.8895000000002</v>
      </c>
      <c r="T741" s="13">
        <v>95.999458500000003</v>
      </c>
      <c r="U741" s="13"/>
      <c r="V741" s="9"/>
      <c r="W741" s="9"/>
    </row>
    <row r="742" spans="1:23" x14ac:dyDescent="0.25">
      <c r="A742" s="6" t="s">
        <v>226</v>
      </c>
      <c r="B742" s="6" t="s">
        <v>227</v>
      </c>
      <c r="C742" s="6" t="s">
        <v>53</v>
      </c>
      <c r="D742" s="6" t="s">
        <v>51</v>
      </c>
      <c r="E742" s="6">
        <v>3</v>
      </c>
      <c r="F742" s="6" t="str">
        <f t="shared" si="44"/>
        <v>Janet Leverling</v>
      </c>
      <c r="G742" s="6">
        <v>10751</v>
      </c>
      <c r="H742" s="9">
        <v>41169</v>
      </c>
      <c r="I742" s="9">
        <v>41197</v>
      </c>
      <c r="J742" s="9">
        <v>41188</v>
      </c>
      <c r="K742" s="7">
        <v>8</v>
      </c>
      <c r="L742" s="9" t="str">
        <f t="shared" si="45"/>
        <v>Poissons et fruits de mer</v>
      </c>
      <c r="M742" s="6">
        <v>30</v>
      </c>
      <c r="N742" s="6" t="str">
        <f t="shared" si="46"/>
        <v>Nord-Ost Matjeshering</v>
      </c>
      <c r="O742" s="13">
        <v>76</v>
      </c>
      <c r="P742" s="6">
        <v>66</v>
      </c>
      <c r="Q742" s="13">
        <f t="shared" si="47"/>
        <v>5016</v>
      </c>
      <c r="R742" s="14">
        <v>0.16</v>
      </c>
      <c r="S742" s="13">
        <v>7176.7079999999987</v>
      </c>
      <c r="T742" s="13">
        <v>71.767079999999993</v>
      </c>
      <c r="U742" s="13"/>
      <c r="V742" s="9"/>
      <c r="W742" s="9"/>
    </row>
    <row r="743" spans="1:23" x14ac:dyDescent="0.25">
      <c r="A743" s="6" t="s">
        <v>226</v>
      </c>
      <c r="B743" s="6" t="s">
        <v>227</v>
      </c>
      <c r="C743" s="6" t="s">
        <v>53</v>
      </c>
      <c r="D743" s="6" t="s">
        <v>51</v>
      </c>
      <c r="E743" s="6">
        <v>3</v>
      </c>
      <c r="F743" s="6" t="str">
        <f t="shared" si="44"/>
        <v>Janet Leverling</v>
      </c>
      <c r="G743" s="6">
        <v>10751</v>
      </c>
      <c r="H743" s="9">
        <v>41169</v>
      </c>
      <c r="I743" s="9">
        <v>41197</v>
      </c>
      <c r="J743" s="9">
        <v>41188</v>
      </c>
      <c r="K743" s="7">
        <v>3</v>
      </c>
      <c r="L743" s="9" t="str">
        <f t="shared" si="45"/>
        <v>Desserts</v>
      </c>
      <c r="M743" s="6">
        <v>50</v>
      </c>
      <c r="N743" s="6" t="str">
        <f t="shared" si="46"/>
        <v>Valkoinen suklaa</v>
      </c>
      <c r="O743" s="13">
        <v>76</v>
      </c>
      <c r="P743" s="6">
        <v>44</v>
      </c>
      <c r="Q743" s="13">
        <f t="shared" si="47"/>
        <v>3344</v>
      </c>
      <c r="R743" s="14">
        <v>-0.02</v>
      </c>
      <c r="S743" s="13">
        <v>3646.5</v>
      </c>
      <c r="T743" s="13">
        <v>36.465000000000003</v>
      </c>
      <c r="U743" s="13"/>
      <c r="V743" s="9"/>
      <c r="W743" s="9"/>
    </row>
    <row r="744" spans="1:23" x14ac:dyDescent="0.25">
      <c r="A744" s="6" t="s">
        <v>226</v>
      </c>
      <c r="B744" s="6" t="s">
        <v>227</v>
      </c>
      <c r="C744" s="6" t="s">
        <v>53</v>
      </c>
      <c r="D744" s="6" t="s">
        <v>51</v>
      </c>
      <c r="E744" s="6">
        <v>3</v>
      </c>
      <c r="F744" s="6" t="str">
        <f t="shared" si="44"/>
        <v>Janet Leverling</v>
      </c>
      <c r="G744" s="6">
        <v>10751</v>
      </c>
      <c r="H744" s="9">
        <v>41169</v>
      </c>
      <c r="I744" s="9">
        <v>41197</v>
      </c>
      <c r="J744" s="9">
        <v>41188</v>
      </c>
      <c r="K744" s="7">
        <v>8</v>
      </c>
      <c r="L744" s="9" t="str">
        <f t="shared" si="45"/>
        <v>Poissons et fruits de mer</v>
      </c>
      <c r="M744" s="6">
        <v>73</v>
      </c>
      <c r="N744" s="6" t="str">
        <f t="shared" si="46"/>
        <v>Röd Kaviar</v>
      </c>
      <c r="O744" s="13">
        <v>76</v>
      </c>
      <c r="P744" s="6">
        <v>87</v>
      </c>
      <c r="Q744" s="13">
        <f t="shared" si="47"/>
        <v>6612</v>
      </c>
      <c r="R744" s="14">
        <v>0.2</v>
      </c>
      <c r="S744" s="13">
        <v>5220</v>
      </c>
      <c r="T744" s="13">
        <v>10.44</v>
      </c>
      <c r="U744" s="13"/>
      <c r="V744" s="9"/>
      <c r="W744" s="9"/>
    </row>
    <row r="745" spans="1:23" x14ac:dyDescent="0.25">
      <c r="A745" s="6" t="s">
        <v>192</v>
      </c>
      <c r="B745" s="6" t="s">
        <v>193</v>
      </c>
      <c r="C745" s="6" t="s">
        <v>88</v>
      </c>
      <c r="D745" s="6" t="s">
        <v>89</v>
      </c>
      <c r="E745" s="6">
        <v>1</v>
      </c>
      <c r="F745" s="6" t="str">
        <f t="shared" si="44"/>
        <v>Francis Rivière</v>
      </c>
      <c r="G745" s="6">
        <v>10752</v>
      </c>
      <c r="H745" s="9">
        <v>41169</v>
      </c>
      <c r="I745" s="9">
        <v>41197</v>
      </c>
      <c r="J745" s="9">
        <v>41183</v>
      </c>
      <c r="K745" s="7">
        <v>1</v>
      </c>
      <c r="L745" s="9" t="str">
        <f t="shared" si="45"/>
        <v>Boissons</v>
      </c>
      <c r="M745" s="6">
        <v>1</v>
      </c>
      <c r="N745" s="6" t="str">
        <f t="shared" si="46"/>
        <v>Chai</v>
      </c>
      <c r="O745" s="13">
        <v>76</v>
      </c>
      <c r="P745" s="6">
        <v>38</v>
      </c>
      <c r="Q745" s="13">
        <f t="shared" si="47"/>
        <v>2888</v>
      </c>
      <c r="R745" s="14">
        <v>0.2</v>
      </c>
      <c r="S745" s="13">
        <v>2736</v>
      </c>
      <c r="T745" s="13">
        <v>35.567999999999998</v>
      </c>
      <c r="U745" s="13"/>
      <c r="V745" s="9"/>
      <c r="W745" s="9"/>
    </row>
    <row r="746" spans="1:23" x14ac:dyDescent="0.25">
      <c r="A746" s="6" t="s">
        <v>192</v>
      </c>
      <c r="B746" s="6" t="s">
        <v>193</v>
      </c>
      <c r="C746" s="6" t="s">
        <v>88</v>
      </c>
      <c r="D746" s="6" t="s">
        <v>89</v>
      </c>
      <c r="E746" s="6">
        <v>1</v>
      </c>
      <c r="F746" s="6" t="str">
        <f t="shared" si="44"/>
        <v>Francis Rivière</v>
      </c>
      <c r="G746" s="6">
        <v>10752</v>
      </c>
      <c r="H746" s="9">
        <v>41169</v>
      </c>
      <c r="I746" s="9">
        <v>41197</v>
      </c>
      <c r="J746" s="9">
        <v>41183</v>
      </c>
      <c r="K746" s="7">
        <v>4</v>
      </c>
      <c r="L746" s="9" t="str">
        <f t="shared" si="45"/>
        <v>Produits laitiers</v>
      </c>
      <c r="M746" s="6">
        <v>69</v>
      </c>
      <c r="N746" s="6" t="str">
        <f t="shared" si="46"/>
        <v>Gudbrandsdalsost</v>
      </c>
      <c r="O746" s="13">
        <v>76</v>
      </c>
      <c r="P746" s="6">
        <v>96</v>
      </c>
      <c r="Q746" s="13">
        <f t="shared" si="47"/>
        <v>7296</v>
      </c>
      <c r="R746" s="14">
        <v>0.16</v>
      </c>
      <c r="S746" s="13">
        <v>14515.199999999999</v>
      </c>
      <c r="T746" s="13">
        <v>14.515199999999998</v>
      </c>
      <c r="U746" s="13"/>
      <c r="V746" s="9"/>
      <c r="W746" s="9"/>
    </row>
    <row r="747" spans="1:23" x14ac:dyDescent="0.25">
      <c r="A747" s="6" t="s">
        <v>305</v>
      </c>
      <c r="B747" s="6" t="s">
        <v>306</v>
      </c>
      <c r="C747" s="6" t="s">
        <v>307</v>
      </c>
      <c r="D747" s="6" t="s">
        <v>251</v>
      </c>
      <c r="E747" s="6">
        <v>3</v>
      </c>
      <c r="F747" s="6" t="str">
        <f t="shared" si="44"/>
        <v>Janet Leverling</v>
      </c>
      <c r="G747" s="6">
        <v>10753</v>
      </c>
      <c r="H747" s="9">
        <v>41170</v>
      </c>
      <c r="I747" s="9">
        <v>41198</v>
      </c>
      <c r="J747" s="9">
        <v>41182</v>
      </c>
      <c r="K747" s="7">
        <v>8</v>
      </c>
      <c r="L747" s="9" t="str">
        <f t="shared" si="45"/>
        <v>Poissons et fruits de mer</v>
      </c>
      <c r="M747" s="6">
        <v>45</v>
      </c>
      <c r="N747" s="6" t="str">
        <f t="shared" si="46"/>
        <v>Røgede sild</v>
      </c>
      <c r="O747" s="13">
        <v>76</v>
      </c>
      <c r="P747" s="6">
        <v>28</v>
      </c>
      <c r="Q747" s="13">
        <f t="shared" si="47"/>
        <v>2128</v>
      </c>
      <c r="R747" s="14">
        <v>0.16</v>
      </c>
      <c r="S747" s="13">
        <v>1117.2</v>
      </c>
      <c r="T747" s="13">
        <v>20.109600000000004</v>
      </c>
      <c r="U747" s="13"/>
      <c r="V747" s="9"/>
      <c r="W747" s="9"/>
    </row>
    <row r="748" spans="1:23" x14ac:dyDescent="0.25">
      <c r="A748" s="6" t="s">
        <v>305</v>
      </c>
      <c r="B748" s="6" t="s">
        <v>306</v>
      </c>
      <c r="C748" s="6" t="s">
        <v>307</v>
      </c>
      <c r="D748" s="6" t="s">
        <v>251</v>
      </c>
      <c r="E748" s="6">
        <v>3</v>
      </c>
      <c r="F748" s="6" t="str">
        <f t="shared" si="44"/>
        <v>Janet Leverling</v>
      </c>
      <c r="G748" s="6">
        <v>10753</v>
      </c>
      <c r="H748" s="9">
        <v>41170</v>
      </c>
      <c r="I748" s="9">
        <v>41198</v>
      </c>
      <c r="J748" s="9">
        <v>41182</v>
      </c>
      <c r="K748" s="7">
        <v>7</v>
      </c>
      <c r="L748" s="9" t="str">
        <f t="shared" si="45"/>
        <v>Produits secs</v>
      </c>
      <c r="M748" s="6">
        <v>74</v>
      </c>
      <c r="N748" s="6" t="str">
        <f t="shared" si="46"/>
        <v>Longlife Tofu</v>
      </c>
      <c r="O748" s="13">
        <v>76</v>
      </c>
      <c r="P748" s="6">
        <v>12</v>
      </c>
      <c r="Q748" s="13">
        <f t="shared" si="47"/>
        <v>912</v>
      </c>
      <c r="R748" s="14">
        <v>0.17</v>
      </c>
      <c r="S748" s="13">
        <v>498</v>
      </c>
      <c r="T748" s="13">
        <v>16.434000000000001</v>
      </c>
      <c r="U748" s="13"/>
      <c r="V748" s="9"/>
      <c r="W748" s="9"/>
    </row>
    <row r="749" spans="1:23" x14ac:dyDescent="0.25">
      <c r="A749" s="6" t="s">
        <v>293</v>
      </c>
      <c r="B749" s="6" t="s">
        <v>294</v>
      </c>
      <c r="C749" s="6" t="s">
        <v>295</v>
      </c>
      <c r="D749" s="6" t="s">
        <v>251</v>
      </c>
      <c r="E749" s="6">
        <v>6</v>
      </c>
      <c r="F749" s="6" t="str">
        <f t="shared" si="44"/>
        <v>Ernst Junge</v>
      </c>
      <c r="G749" s="6">
        <v>10754</v>
      </c>
      <c r="H749" s="9">
        <v>41170</v>
      </c>
      <c r="I749" s="9">
        <v>41198</v>
      </c>
      <c r="J749" s="9">
        <v>41182</v>
      </c>
      <c r="K749" s="7">
        <v>8</v>
      </c>
      <c r="L749" s="9" t="str">
        <f t="shared" si="45"/>
        <v>Poissons et fruits de mer</v>
      </c>
      <c r="M749" s="6">
        <v>40</v>
      </c>
      <c r="N749" s="6" t="str">
        <f t="shared" si="46"/>
        <v>Boston Crab Meat</v>
      </c>
      <c r="O749" s="13">
        <v>76</v>
      </c>
      <c r="P749" s="6">
        <v>62</v>
      </c>
      <c r="Q749" s="13">
        <f t="shared" si="47"/>
        <v>4712</v>
      </c>
      <c r="R749" s="14">
        <v>0.17</v>
      </c>
      <c r="S749" s="13">
        <v>4734.32</v>
      </c>
      <c r="T749" s="13">
        <v>165.70119999999997</v>
      </c>
      <c r="U749" s="13"/>
      <c r="V749" s="9"/>
      <c r="W749" s="9"/>
    </row>
    <row r="750" spans="1:23" x14ac:dyDescent="0.25">
      <c r="A750" s="6" t="s">
        <v>82</v>
      </c>
      <c r="B750" s="6" t="s">
        <v>83</v>
      </c>
      <c r="C750" s="6" t="s">
        <v>84</v>
      </c>
      <c r="D750" s="6" t="s">
        <v>85</v>
      </c>
      <c r="E750" s="6">
        <v>5</v>
      </c>
      <c r="F750" s="6" t="str">
        <f t="shared" si="44"/>
        <v>Mohamed Ben Arfa</v>
      </c>
      <c r="G750" s="6">
        <v>10755</v>
      </c>
      <c r="H750" s="9">
        <v>41171</v>
      </c>
      <c r="I750" s="9">
        <v>41199</v>
      </c>
      <c r="J750" s="9">
        <v>41183</v>
      </c>
      <c r="K750" s="7">
        <v>3</v>
      </c>
      <c r="L750" s="9" t="str">
        <f t="shared" si="45"/>
        <v>Desserts</v>
      </c>
      <c r="M750" s="6">
        <v>47</v>
      </c>
      <c r="N750" s="6" t="str">
        <f t="shared" si="46"/>
        <v>Zaanse koeken</v>
      </c>
      <c r="O750" s="13">
        <v>76</v>
      </c>
      <c r="P750" s="6">
        <v>95</v>
      </c>
      <c r="Q750" s="13">
        <f t="shared" si="47"/>
        <v>7220</v>
      </c>
      <c r="R750" s="14">
        <v>0.17</v>
      </c>
      <c r="S750" s="13">
        <v>3745.375</v>
      </c>
      <c r="T750" s="13">
        <v>108.615875</v>
      </c>
      <c r="U750" s="13"/>
      <c r="V750" s="9"/>
      <c r="W750" s="9"/>
    </row>
    <row r="751" spans="1:23" x14ac:dyDescent="0.25">
      <c r="A751" s="6" t="s">
        <v>82</v>
      </c>
      <c r="B751" s="6" t="s">
        <v>83</v>
      </c>
      <c r="C751" s="6" t="s">
        <v>84</v>
      </c>
      <c r="D751" s="6" t="s">
        <v>85</v>
      </c>
      <c r="E751" s="6">
        <v>5</v>
      </c>
      <c r="F751" s="6" t="str">
        <f t="shared" si="44"/>
        <v>Mohamed Ben Arfa</v>
      </c>
      <c r="G751" s="6">
        <v>10755</v>
      </c>
      <c r="H751" s="9">
        <v>41171</v>
      </c>
      <c r="I751" s="9">
        <v>41199</v>
      </c>
      <c r="J751" s="9">
        <v>41183</v>
      </c>
      <c r="K751" s="7">
        <v>5</v>
      </c>
      <c r="L751" s="9" t="str">
        <f t="shared" si="45"/>
        <v>Pâtes et céréales</v>
      </c>
      <c r="M751" s="6">
        <v>56</v>
      </c>
      <c r="N751" s="6" t="str">
        <f t="shared" si="46"/>
        <v>Gnocchi di nonna Alice</v>
      </c>
      <c r="O751" s="13">
        <v>76</v>
      </c>
      <c r="P751" s="6">
        <v>97</v>
      </c>
      <c r="Q751" s="13">
        <f t="shared" si="47"/>
        <v>7372</v>
      </c>
      <c r="R751" s="14">
        <v>0.2</v>
      </c>
      <c r="S751" s="13">
        <v>14744</v>
      </c>
      <c r="T751" s="13">
        <v>294.88</v>
      </c>
      <c r="U751" s="13"/>
      <c r="V751" s="9"/>
      <c r="W751" s="9"/>
    </row>
    <row r="752" spans="1:23" x14ac:dyDescent="0.25">
      <c r="A752" s="6" t="s">
        <v>82</v>
      </c>
      <c r="B752" s="6" t="s">
        <v>83</v>
      </c>
      <c r="C752" s="6" t="s">
        <v>84</v>
      </c>
      <c r="D752" s="6" t="s">
        <v>85</v>
      </c>
      <c r="E752" s="6">
        <v>5</v>
      </c>
      <c r="F752" s="6" t="str">
        <f t="shared" si="44"/>
        <v>Mohamed Ben Arfa</v>
      </c>
      <c r="G752" s="6">
        <v>10755</v>
      </c>
      <c r="H752" s="9">
        <v>41171</v>
      </c>
      <c r="I752" s="9">
        <v>41199</v>
      </c>
      <c r="J752" s="9">
        <v>41183</v>
      </c>
      <c r="K752" s="7">
        <v>5</v>
      </c>
      <c r="L752" s="9" t="str">
        <f t="shared" si="45"/>
        <v>Pâtes et céréales</v>
      </c>
      <c r="M752" s="6">
        <v>57</v>
      </c>
      <c r="N752" s="6" t="str">
        <f t="shared" si="46"/>
        <v>Ravioli Angelo</v>
      </c>
      <c r="O752" s="13">
        <v>76</v>
      </c>
      <c r="P752" s="6">
        <v>96</v>
      </c>
      <c r="Q752" s="13">
        <f t="shared" si="47"/>
        <v>7296</v>
      </c>
      <c r="R752" s="14">
        <v>0.16</v>
      </c>
      <c r="S752" s="13">
        <v>7862.4</v>
      </c>
      <c r="T752" s="13">
        <v>133.66079999999999</v>
      </c>
      <c r="U752" s="13"/>
      <c r="V752" s="9"/>
      <c r="W752" s="9"/>
    </row>
    <row r="753" spans="1:23" x14ac:dyDescent="0.25">
      <c r="A753" s="6" t="s">
        <v>82</v>
      </c>
      <c r="B753" s="6" t="s">
        <v>83</v>
      </c>
      <c r="C753" s="6" t="s">
        <v>84</v>
      </c>
      <c r="D753" s="6" t="s">
        <v>85</v>
      </c>
      <c r="E753" s="6">
        <v>5</v>
      </c>
      <c r="F753" s="6" t="str">
        <f t="shared" si="44"/>
        <v>Mohamed Ben Arfa</v>
      </c>
      <c r="G753" s="6">
        <v>10755</v>
      </c>
      <c r="H753" s="9">
        <v>41171</v>
      </c>
      <c r="I753" s="9">
        <v>41199</v>
      </c>
      <c r="J753" s="9">
        <v>41183</v>
      </c>
      <c r="K753" s="7">
        <v>4</v>
      </c>
      <c r="L753" s="9" t="str">
        <f t="shared" si="45"/>
        <v>Produits laitiers</v>
      </c>
      <c r="M753" s="6">
        <v>69</v>
      </c>
      <c r="N753" s="6" t="str">
        <f t="shared" si="46"/>
        <v>Gudbrandsdalsost</v>
      </c>
      <c r="O753" s="13">
        <v>76</v>
      </c>
      <c r="P753" s="6">
        <v>77</v>
      </c>
      <c r="Q753" s="13">
        <f t="shared" si="47"/>
        <v>5852</v>
      </c>
      <c r="R753" s="14">
        <v>0.12</v>
      </c>
      <c r="S753" s="13">
        <v>12196.8</v>
      </c>
      <c r="T753" s="13">
        <v>134.16479999999999</v>
      </c>
      <c r="U753" s="13"/>
      <c r="V753" s="9"/>
      <c r="W753" s="9"/>
    </row>
    <row r="754" spans="1:23" x14ac:dyDescent="0.25">
      <c r="A754" s="6" t="s">
        <v>316</v>
      </c>
      <c r="B754" s="6" t="s">
        <v>317</v>
      </c>
      <c r="C754" s="6" t="s">
        <v>318</v>
      </c>
      <c r="D754" s="6" t="s">
        <v>81</v>
      </c>
      <c r="E754" s="6">
        <v>4</v>
      </c>
      <c r="F754" s="6" t="str">
        <f t="shared" si="44"/>
        <v>Laura Callahan</v>
      </c>
      <c r="G754" s="6">
        <v>10756</v>
      </c>
      <c r="H754" s="9">
        <v>41172</v>
      </c>
      <c r="I754" s="9">
        <v>41200</v>
      </c>
      <c r="J754" s="9">
        <v>41187</v>
      </c>
      <c r="K754" s="7">
        <v>8</v>
      </c>
      <c r="L754" s="9" t="str">
        <f t="shared" si="45"/>
        <v>Poissons et fruits de mer</v>
      </c>
      <c r="M754" s="6">
        <v>18</v>
      </c>
      <c r="N754" s="6" t="str">
        <f t="shared" si="46"/>
        <v>Carnarvon Tigers</v>
      </c>
      <c r="O754" s="13">
        <v>76</v>
      </c>
      <c r="P754" s="6">
        <v>61</v>
      </c>
      <c r="Q754" s="13">
        <f t="shared" si="47"/>
        <v>4636</v>
      </c>
      <c r="R754" s="14">
        <v>0.15</v>
      </c>
      <c r="S754" s="13">
        <v>16203.125</v>
      </c>
      <c r="T754" s="13">
        <v>145.828125</v>
      </c>
      <c r="U754" s="13"/>
      <c r="V754" s="9"/>
      <c r="W754" s="9"/>
    </row>
    <row r="755" spans="1:23" x14ac:dyDescent="0.25">
      <c r="A755" s="6" t="s">
        <v>316</v>
      </c>
      <c r="B755" s="6" t="s">
        <v>317</v>
      </c>
      <c r="C755" s="6" t="s">
        <v>318</v>
      </c>
      <c r="D755" s="6" t="s">
        <v>81</v>
      </c>
      <c r="E755" s="6">
        <v>4</v>
      </c>
      <c r="F755" s="6" t="str">
        <f t="shared" si="44"/>
        <v>Laura Callahan</v>
      </c>
      <c r="G755" s="6">
        <v>10756</v>
      </c>
      <c r="H755" s="9">
        <v>41172</v>
      </c>
      <c r="I755" s="9">
        <v>41200</v>
      </c>
      <c r="J755" s="9">
        <v>41187</v>
      </c>
      <c r="K755" s="7">
        <v>8</v>
      </c>
      <c r="L755" s="9" t="str">
        <f t="shared" si="45"/>
        <v>Poissons et fruits de mer</v>
      </c>
      <c r="M755" s="6">
        <v>36</v>
      </c>
      <c r="N755" s="6" t="str">
        <f t="shared" si="46"/>
        <v>Inlagd Sill</v>
      </c>
      <c r="O755" s="13">
        <v>76</v>
      </c>
      <c r="P755" s="6">
        <v>58</v>
      </c>
      <c r="Q755" s="13">
        <f t="shared" si="47"/>
        <v>4408</v>
      </c>
      <c r="R755" s="14">
        <v>0.15</v>
      </c>
      <c r="S755" s="13">
        <v>4683.5</v>
      </c>
      <c r="T755" s="13">
        <v>18.734000000000002</v>
      </c>
      <c r="U755" s="13"/>
      <c r="V755" s="9"/>
      <c r="W755" s="9"/>
    </row>
    <row r="756" spans="1:23" x14ac:dyDescent="0.25">
      <c r="A756" s="6" t="s">
        <v>316</v>
      </c>
      <c r="B756" s="6" t="s">
        <v>317</v>
      </c>
      <c r="C756" s="6" t="s">
        <v>318</v>
      </c>
      <c r="D756" s="6" t="s">
        <v>81</v>
      </c>
      <c r="E756" s="6">
        <v>4</v>
      </c>
      <c r="F756" s="6" t="str">
        <f t="shared" si="44"/>
        <v>Laura Callahan</v>
      </c>
      <c r="G756" s="6">
        <v>10756</v>
      </c>
      <c r="H756" s="9">
        <v>41172</v>
      </c>
      <c r="I756" s="9">
        <v>41200</v>
      </c>
      <c r="J756" s="9">
        <v>41187</v>
      </c>
      <c r="K756" s="7">
        <v>3</v>
      </c>
      <c r="L756" s="9" t="str">
        <f t="shared" si="45"/>
        <v>Desserts</v>
      </c>
      <c r="M756" s="6">
        <v>68</v>
      </c>
      <c r="N756" s="6" t="str">
        <f t="shared" si="46"/>
        <v>Scottish Longbreads</v>
      </c>
      <c r="O756" s="13">
        <v>76</v>
      </c>
      <c r="P756" s="6">
        <v>14</v>
      </c>
      <c r="Q756" s="13">
        <f t="shared" si="47"/>
        <v>1064</v>
      </c>
      <c r="R756" s="14">
        <v>0.16</v>
      </c>
      <c r="S756" s="13">
        <v>735</v>
      </c>
      <c r="T756" s="13">
        <v>22.05</v>
      </c>
      <c r="U756" s="13"/>
      <c r="V756" s="9"/>
      <c r="W756" s="9"/>
    </row>
    <row r="757" spans="1:23" x14ac:dyDescent="0.25">
      <c r="A757" s="6" t="s">
        <v>316</v>
      </c>
      <c r="B757" s="6" t="s">
        <v>317</v>
      </c>
      <c r="C757" s="6" t="s">
        <v>318</v>
      </c>
      <c r="D757" s="6" t="s">
        <v>81</v>
      </c>
      <c r="E757" s="6">
        <v>4</v>
      </c>
      <c r="F757" s="6" t="str">
        <f t="shared" si="44"/>
        <v>Laura Callahan</v>
      </c>
      <c r="G757" s="6">
        <v>10756</v>
      </c>
      <c r="H757" s="9">
        <v>41172</v>
      </c>
      <c r="I757" s="9">
        <v>41200</v>
      </c>
      <c r="J757" s="9">
        <v>41187</v>
      </c>
      <c r="K757" s="7">
        <v>4</v>
      </c>
      <c r="L757" s="9" t="str">
        <f t="shared" si="45"/>
        <v>Produits laitiers</v>
      </c>
      <c r="M757" s="6">
        <v>69</v>
      </c>
      <c r="N757" s="6" t="str">
        <f t="shared" si="46"/>
        <v>Gudbrandsdalsost</v>
      </c>
      <c r="O757" s="13">
        <v>76</v>
      </c>
      <c r="P757" s="6">
        <v>25</v>
      </c>
      <c r="Q757" s="13">
        <f t="shared" si="47"/>
        <v>1900</v>
      </c>
      <c r="R757" s="14">
        <v>0.03</v>
      </c>
      <c r="S757" s="13">
        <v>4365</v>
      </c>
      <c r="T757" s="13">
        <v>152.77500000000001</v>
      </c>
      <c r="U757" s="13"/>
      <c r="V757" s="9"/>
      <c r="W757" s="9"/>
    </row>
    <row r="758" spans="1:23" x14ac:dyDescent="0.25">
      <c r="A758" s="6" t="s">
        <v>179</v>
      </c>
      <c r="B758" s="6" t="s">
        <v>180</v>
      </c>
      <c r="C758" s="6" t="s">
        <v>181</v>
      </c>
      <c r="D758" s="6" t="s">
        <v>81</v>
      </c>
      <c r="E758" s="6">
        <v>6</v>
      </c>
      <c r="F758" s="6" t="str">
        <f t="shared" si="44"/>
        <v>Ernst Junge</v>
      </c>
      <c r="G758" s="6">
        <v>10757</v>
      </c>
      <c r="H758" s="9">
        <v>41172</v>
      </c>
      <c r="I758" s="9">
        <v>41200</v>
      </c>
      <c r="J758" s="9">
        <v>41200</v>
      </c>
      <c r="K758" s="7">
        <v>1</v>
      </c>
      <c r="L758" s="9" t="str">
        <f t="shared" si="45"/>
        <v>Boissons</v>
      </c>
      <c r="M758" s="6">
        <v>34</v>
      </c>
      <c r="N758" s="6" t="str">
        <f t="shared" si="46"/>
        <v>Sasquatch Ale</v>
      </c>
      <c r="O758" s="13">
        <v>76</v>
      </c>
      <c r="P758" s="6">
        <v>69</v>
      </c>
      <c r="Q758" s="13">
        <f t="shared" si="47"/>
        <v>5244</v>
      </c>
      <c r="R758" s="14">
        <v>-0.03</v>
      </c>
      <c r="S758" s="13">
        <v>4974.9000000000005</v>
      </c>
      <c r="T758" s="13">
        <v>169.14660000000001</v>
      </c>
      <c r="U758" s="13"/>
      <c r="V758" s="9"/>
      <c r="W758" s="9"/>
    </row>
    <row r="759" spans="1:23" x14ac:dyDescent="0.25">
      <c r="A759" s="6" t="s">
        <v>179</v>
      </c>
      <c r="B759" s="6" t="s">
        <v>180</v>
      </c>
      <c r="C759" s="6" t="s">
        <v>181</v>
      </c>
      <c r="D759" s="6" t="s">
        <v>81</v>
      </c>
      <c r="E759" s="6">
        <v>6</v>
      </c>
      <c r="F759" s="6" t="str">
        <f t="shared" si="44"/>
        <v>Ernst Junge</v>
      </c>
      <c r="G759" s="6">
        <v>10757</v>
      </c>
      <c r="H759" s="9">
        <v>41172</v>
      </c>
      <c r="I759" s="9">
        <v>41200</v>
      </c>
      <c r="J759" s="9">
        <v>41200</v>
      </c>
      <c r="K759" s="7">
        <v>4</v>
      </c>
      <c r="L759" s="9" t="str">
        <f t="shared" si="45"/>
        <v>Produits laitiers</v>
      </c>
      <c r="M759" s="6">
        <v>59</v>
      </c>
      <c r="N759" s="6" t="str">
        <f t="shared" si="46"/>
        <v>Raclette Courdavault</v>
      </c>
      <c r="O759" s="13">
        <v>76</v>
      </c>
      <c r="P759" s="6">
        <v>99</v>
      </c>
      <c r="Q759" s="13">
        <f t="shared" si="47"/>
        <v>7524</v>
      </c>
      <c r="R759" s="14">
        <v>0.12</v>
      </c>
      <c r="S759" s="13">
        <v>23958</v>
      </c>
      <c r="T759" s="13">
        <v>47.915999999999997</v>
      </c>
      <c r="U759" s="13"/>
      <c r="V759" s="9"/>
      <c r="W759" s="9"/>
    </row>
    <row r="760" spans="1:23" x14ac:dyDescent="0.25">
      <c r="A760" s="6" t="s">
        <v>179</v>
      </c>
      <c r="B760" s="6" t="s">
        <v>180</v>
      </c>
      <c r="C760" s="6" t="s">
        <v>181</v>
      </c>
      <c r="D760" s="6" t="s">
        <v>81</v>
      </c>
      <c r="E760" s="6">
        <v>6</v>
      </c>
      <c r="F760" s="6" t="str">
        <f t="shared" si="44"/>
        <v>Ernst Junge</v>
      </c>
      <c r="G760" s="6">
        <v>10757</v>
      </c>
      <c r="H760" s="9">
        <v>41172</v>
      </c>
      <c r="I760" s="9">
        <v>41200</v>
      </c>
      <c r="J760" s="9">
        <v>41200</v>
      </c>
      <c r="K760" s="7">
        <v>3</v>
      </c>
      <c r="L760" s="9" t="str">
        <f t="shared" si="45"/>
        <v>Desserts</v>
      </c>
      <c r="M760" s="6">
        <v>62</v>
      </c>
      <c r="N760" s="6" t="str">
        <f t="shared" si="46"/>
        <v>Tarte au sucre</v>
      </c>
      <c r="O760" s="13">
        <v>76</v>
      </c>
      <c r="P760" s="6">
        <v>41</v>
      </c>
      <c r="Q760" s="13">
        <f t="shared" si="47"/>
        <v>3116</v>
      </c>
      <c r="R760" s="14">
        <v>0.04</v>
      </c>
      <c r="S760" s="13">
        <v>9702.24</v>
      </c>
      <c r="T760" s="13">
        <v>58.213440000000006</v>
      </c>
      <c r="U760" s="13"/>
      <c r="V760" s="9"/>
      <c r="W760" s="9"/>
    </row>
    <row r="761" spans="1:23" x14ac:dyDescent="0.25">
      <c r="A761" s="6" t="s">
        <v>179</v>
      </c>
      <c r="B761" s="6" t="s">
        <v>180</v>
      </c>
      <c r="C761" s="6" t="s">
        <v>181</v>
      </c>
      <c r="D761" s="6" t="s">
        <v>81</v>
      </c>
      <c r="E761" s="6">
        <v>6</v>
      </c>
      <c r="F761" s="6" t="str">
        <f t="shared" si="44"/>
        <v>Ernst Junge</v>
      </c>
      <c r="G761" s="6">
        <v>10757</v>
      </c>
      <c r="H761" s="9">
        <v>41172</v>
      </c>
      <c r="I761" s="9">
        <v>41200</v>
      </c>
      <c r="J761" s="9">
        <v>41200</v>
      </c>
      <c r="K761" s="7">
        <v>5</v>
      </c>
      <c r="L761" s="9" t="str">
        <f t="shared" si="45"/>
        <v>Pâtes et céréales</v>
      </c>
      <c r="M761" s="6">
        <v>64</v>
      </c>
      <c r="N761" s="6" t="str">
        <f t="shared" si="46"/>
        <v>Wimmers gute Semmelknödel</v>
      </c>
      <c r="O761" s="13">
        <v>76</v>
      </c>
      <c r="P761" s="6">
        <v>66</v>
      </c>
      <c r="Q761" s="13">
        <f t="shared" si="47"/>
        <v>5016</v>
      </c>
      <c r="R761" s="14">
        <v>0.04</v>
      </c>
      <c r="S761" s="13">
        <v>10533.6</v>
      </c>
      <c r="T761" s="13">
        <v>316.00799999999998</v>
      </c>
      <c r="U761" s="13"/>
      <c r="V761" s="9"/>
      <c r="W761" s="9"/>
    </row>
    <row r="762" spans="1:23" x14ac:dyDescent="0.25">
      <c r="A762" s="6" t="s">
        <v>226</v>
      </c>
      <c r="B762" s="6" t="s">
        <v>227</v>
      </c>
      <c r="C762" s="6" t="s">
        <v>53</v>
      </c>
      <c r="D762" s="6" t="s">
        <v>51</v>
      </c>
      <c r="E762" s="6">
        <v>3</v>
      </c>
      <c r="F762" s="6" t="str">
        <f t="shared" si="44"/>
        <v>Janet Leverling</v>
      </c>
      <c r="G762" s="6">
        <v>10758</v>
      </c>
      <c r="H762" s="9">
        <v>41173</v>
      </c>
      <c r="I762" s="9">
        <v>41201</v>
      </c>
      <c r="J762" s="9">
        <v>41189</v>
      </c>
      <c r="K762" s="7">
        <v>3</v>
      </c>
      <c r="L762" s="9" t="str">
        <f t="shared" si="45"/>
        <v>Desserts</v>
      </c>
      <c r="M762" s="6">
        <v>26</v>
      </c>
      <c r="N762" s="6" t="str">
        <f t="shared" si="46"/>
        <v>Gumbär Gummibärchen</v>
      </c>
      <c r="O762" s="13">
        <v>76</v>
      </c>
      <c r="P762" s="6">
        <v>74</v>
      </c>
      <c r="Q762" s="13">
        <f t="shared" si="47"/>
        <v>5624</v>
      </c>
      <c r="R762" s="14">
        <v>0.05</v>
      </c>
      <c r="S762" s="13">
        <v>10977.344999999999</v>
      </c>
      <c r="T762" s="13">
        <v>0</v>
      </c>
      <c r="U762" s="13"/>
      <c r="V762" s="9"/>
      <c r="W762" s="9"/>
    </row>
    <row r="763" spans="1:23" x14ac:dyDescent="0.25">
      <c r="A763" s="6" t="s">
        <v>226</v>
      </c>
      <c r="B763" s="6" t="s">
        <v>227</v>
      </c>
      <c r="C763" s="6" t="s">
        <v>53</v>
      </c>
      <c r="D763" s="6" t="s">
        <v>51</v>
      </c>
      <c r="E763" s="6">
        <v>3</v>
      </c>
      <c r="F763" s="6" t="str">
        <f t="shared" si="44"/>
        <v>Janet Leverling</v>
      </c>
      <c r="G763" s="6">
        <v>10758</v>
      </c>
      <c r="H763" s="9">
        <v>41173</v>
      </c>
      <c r="I763" s="9">
        <v>41201</v>
      </c>
      <c r="J763" s="9">
        <v>41189</v>
      </c>
      <c r="K763" s="7">
        <v>5</v>
      </c>
      <c r="L763" s="9" t="str">
        <f t="shared" si="45"/>
        <v>Pâtes et céréales</v>
      </c>
      <c r="M763" s="6">
        <v>52</v>
      </c>
      <c r="N763" s="6" t="str">
        <f t="shared" si="46"/>
        <v>Filo Mix</v>
      </c>
      <c r="O763" s="13">
        <v>76</v>
      </c>
      <c r="P763" s="6">
        <v>62</v>
      </c>
      <c r="Q763" s="13">
        <f t="shared" si="47"/>
        <v>4712</v>
      </c>
      <c r="R763" s="14">
        <v>0.11</v>
      </c>
      <c r="S763" s="13">
        <v>1931.3</v>
      </c>
      <c r="T763" s="13">
        <v>63.732900000000001</v>
      </c>
      <c r="U763" s="13"/>
      <c r="V763" s="9"/>
      <c r="W763" s="9"/>
    </row>
    <row r="764" spans="1:23" x14ac:dyDescent="0.25">
      <c r="A764" s="6" t="s">
        <v>226</v>
      </c>
      <c r="B764" s="6" t="s">
        <v>227</v>
      </c>
      <c r="C764" s="6" t="s">
        <v>53</v>
      </c>
      <c r="D764" s="6" t="s">
        <v>51</v>
      </c>
      <c r="E764" s="6">
        <v>3</v>
      </c>
      <c r="F764" s="6" t="str">
        <f t="shared" si="44"/>
        <v>Janet Leverling</v>
      </c>
      <c r="G764" s="6">
        <v>10758</v>
      </c>
      <c r="H764" s="9">
        <v>41173</v>
      </c>
      <c r="I764" s="9">
        <v>41201</v>
      </c>
      <c r="J764" s="9">
        <v>41189</v>
      </c>
      <c r="K764" s="7">
        <v>1</v>
      </c>
      <c r="L764" s="9" t="str">
        <f t="shared" si="45"/>
        <v>Boissons</v>
      </c>
      <c r="M764" s="6">
        <v>70</v>
      </c>
      <c r="N764" s="6" t="str">
        <f t="shared" si="46"/>
        <v>Outback Lager</v>
      </c>
      <c r="O764" s="13">
        <v>76</v>
      </c>
      <c r="P764" s="6">
        <v>62</v>
      </c>
      <c r="Q764" s="13">
        <f t="shared" si="47"/>
        <v>4712</v>
      </c>
      <c r="R764" s="14">
        <v>0.01</v>
      </c>
      <c r="S764" s="13">
        <v>4603.5</v>
      </c>
      <c r="T764" s="13">
        <v>110.48399999999999</v>
      </c>
      <c r="U764" s="13"/>
      <c r="V764" s="9"/>
      <c r="W764" s="9"/>
    </row>
    <row r="765" spans="1:23" x14ac:dyDescent="0.25">
      <c r="A765" s="6" t="s">
        <v>291</v>
      </c>
      <c r="B765" s="6" t="s">
        <v>292</v>
      </c>
      <c r="C765" s="6" t="s">
        <v>97</v>
      </c>
      <c r="D765" s="6" t="s">
        <v>98</v>
      </c>
      <c r="E765" s="6">
        <v>3</v>
      </c>
      <c r="F765" s="6" t="str">
        <f t="shared" si="44"/>
        <v>Janet Leverling</v>
      </c>
      <c r="G765" s="6">
        <v>10759</v>
      </c>
      <c r="H765" s="9">
        <v>41173</v>
      </c>
      <c r="I765" s="9">
        <v>41201</v>
      </c>
      <c r="J765" s="9">
        <v>41197</v>
      </c>
      <c r="K765" s="7">
        <v>4</v>
      </c>
      <c r="L765" s="9" t="str">
        <f t="shared" si="45"/>
        <v>Produits laitiers</v>
      </c>
      <c r="M765" s="6">
        <v>32</v>
      </c>
      <c r="N765" s="6" t="str">
        <f t="shared" si="46"/>
        <v>Mascarpone Fabioli</v>
      </c>
      <c r="O765" s="13">
        <v>76</v>
      </c>
      <c r="P765" s="6">
        <v>72</v>
      </c>
      <c r="Q765" s="13">
        <f t="shared" si="47"/>
        <v>5472</v>
      </c>
      <c r="R765" s="14">
        <v>0.06</v>
      </c>
      <c r="S765" s="13">
        <v>10828.8</v>
      </c>
      <c r="T765" s="13">
        <v>249.0624</v>
      </c>
      <c r="U765" s="13"/>
      <c r="V765" s="9"/>
      <c r="W765" s="9"/>
    </row>
    <row r="766" spans="1:23" x14ac:dyDescent="0.25">
      <c r="A766" s="6" t="s">
        <v>216</v>
      </c>
      <c r="B766" s="6" t="s">
        <v>217</v>
      </c>
      <c r="C766" s="6" t="s">
        <v>218</v>
      </c>
      <c r="D766" s="6" t="s">
        <v>102</v>
      </c>
      <c r="E766" s="6">
        <v>5</v>
      </c>
      <c r="F766" s="6" t="str">
        <f t="shared" si="44"/>
        <v>Mohamed Ben Arfa</v>
      </c>
      <c r="G766" s="6">
        <v>10760</v>
      </c>
      <c r="H766" s="9">
        <v>41176</v>
      </c>
      <c r="I766" s="9">
        <v>41204</v>
      </c>
      <c r="J766" s="9">
        <v>41195</v>
      </c>
      <c r="K766" s="7">
        <v>3</v>
      </c>
      <c r="L766" s="9" t="str">
        <f t="shared" si="45"/>
        <v>Desserts</v>
      </c>
      <c r="M766" s="6">
        <v>25</v>
      </c>
      <c r="N766" s="6" t="str">
        <f t="shared" si="46"/>
        <v>NuNuCa Nuß-Nougat-Creme</v>
      </c>
      <c r="O766" s="13">
        <v>76</v>
      </c>
      <c r="P766" s="6">
        <v>99</v>
      </c>
      <c r="Q766" s="13">
        <f t="shared" si="47"/>
        <v>7524</v>
      </c>
      <c r="R766" s="14">
        <v>-0.02</v>
      </c>
      <c r="S766" s="13">
        <v>7068.6</v>
      </c>
      <c r="T766" s="13">
        <v>169.64640000000003</v>
      </c>
      <c r="U766" s="13"/>
      <c r="V766" s="9"/>
      <c r="W766" s="9"/>
    </row>
    <row r="767" spans="1:23" x14ac:dyDescent="0.25">
      <c r="A767" s="6" t="s">
        <v>216</v>
      </c>
      <c r="B767" s="6" t="s">
        <v>217</v>
      </c>
      <c r="C767" s="6" t="s">
        <v>218</v>
      </c>
      <c r="D767" s="6" t="s">
        <v>102</v>
      </c>
      <c r="E767" s="6">
        <v>5</v>
      </c>
      <c r="F767" s="6" t="str">
        <f t="shared" si="44"/>
        <v>Mohamed Ben Arfa</v>
      </c>
      <c r="G767" s="6">
        <v>10760</v>
      </c>
      <c r="H767" s="9">
        <v>41176</v>
      </c>
      <c r="I767" s="9">
        <v>41204</v>
      </c>
      <c r="J767" s="9">
        <v>41195</v>
      </c>
      <c r="K767" s="7">
        <v>3</v>
      </c>
      <c r="L767" s="9" t="str">
        <f t="shared" si="45"/>
        <v>Desserts</v>
      </c>
      <c r="M767" s="6">
        <v>27</v>
      </c>
      <c r="N767" s="6" t="str">
        <f t="shared" si="46"/>
        <v>Schoggi Schokolade</v>
      </c>
      <c r="O767" s="13">
        <v>76</v>
      </c>
      <c r="P767" s="6">
        <v>72</v>
      </c>
      <c r="Q767" s="13">
        <f t="shared" si="47"/>
        <v>5472</v>
      </c>
      <c r="R767" s="14">
        <v>0.11</v>
      </c>
      <c r="S767" s="13">
        <v>14065.56</v>
      </c>
      <c r="T767" s="13">
        <v>351.63900000000001</v>
      </c>
      <c r="U767" s="13"/>
      <c r="V767" s="9"/>
      <c r="W767" s="9"/>
    </row>
    <row r="768" spans="1:23" x14ac:dyDescent="0.25">
      <c r="A768" s="6" t="s">
        <v>216</v>
      </c>
      <c r="B768" s="6" t="s">
        <v>217</v>
      </c>
      <c r="C768" s="6" t="s">
        <v>218</v>
      </c>
      <c r="D768" s="6" t="s">
        <v>102</v>
      </c>
      <c r="E768" s="6">
        <v>5</v>
      </c>
      <c r="F768" s="6" t="str">
        <f t="shared" si="44"/>
        <v>Mohamed Ben Arfa</v>
      </c>
      <c r="G768" s="6">
        <v>10760</v>
      </c>
      <c r="H768" s="9">
        <v>41176</v>
      </c>
      <c r="I768" s="9">
        <v>41204</v>
      </c>
      <c r="J768" s="9">
        <v>41195</v>
      </c>
      <c r="K768" s="7">
        <v>1</v>
      </c>
      <c r="L768" s="9" t="str">
        <f t="shared" si="45"/>
        <v>Boissons</v>
      </c>
      <c r="M768" s="6">
        <v>43</v>
      </c>
      <c r="N768" s="6" t="str">
        <f t="shared" si="46"/>
        <v>Ipoh Coffee</v>
      </c>
      <c r="O768" s="13">
        <v>76</v>
      </c>
      <c r="P768" s="6">
        <v>40</v>
      </c>
      <c r="Q768" s="13">
        <f t="shared" si="47"/>
        <v>3040</v>
      </c>
      <c r="R768" s="14">
        <v>0.17</v>
      </c>
      <c r="S768" s="13">
        <v>7636</v>
      </c>
      <c r="T768" s="13">
        <v>91.632000000000005</v>
      </c>
      <c r="U768" s="13"/>
      <c r="V768" s="9"/>
      <c r="W768" s="9"/>
    </row>
    <row r="769" spans="1:23" x14ac:dyDescent="0.25">
      <c r="A769" s="6" t="s">
        <v>114</v>
      </c>
      <c r="B769" s="6" t="s">
        <v>115</v>
      </c>
      <c r="C769" s="6" t="s">
        <v>116</v>
      </c>
      <c r="D769" s="6" t="s">
        <v>81</v>
      </c>
      <c r="E769" s="6">
        <v>9</v>
      </c>
      <c r="F769" s="6" t="str">
        <f t="shared" si="44"/>
        <v>Steven Buchanan</v>
      </c>
      <c r="G769" s="6">
        <v>10761</v>
      </c>
      <c r="H769" s="9">
        <v>41177</v>
      </c>
      <c r="I769" s="9">
        <v>41205</v>
      </c>
      <c r="J769" s="9">
        <v>41193</v>
      </c>
      <c r="K769" s="7">
        <v>3</v>
      </c>
      <c r="L769" s="9" t="str">
        <f t="shared" si="45"/>
        <v>Desserts</v>
      </c>
      <c r="M769" s="6">
        <v>25</v>
      </c>
      <c r="N769" s="6" t="str">
        <f t="shared" si="46"/>
        <v>NuNuCa Nuß-Nougat-Creme</v>
      </c>
      <c r="O769" s="13">
        <v>76</v>
      </c>
      <c r="P769" s="6">
        <v>35</v>
      </c>
      <c r="Q769" s="13">
        <f t="shared" si="47"/>
        <v>2660</v>
      </c>
      <c r="R769" s="14">
        <v>0.2</v>
      </c>
      <c r="S769" s="13">
        <v>1960</v>
      </c>
      <c r="T769" s="13">
        <v>54.88</v>
      </c>
      <c r="U769" s="13"/>
      <c r="V769" s="9"/>
      <c r="W769" s="9"/>
    </row>
    <row r="770" spans="1:23" x14ac:dyDescent="0.25">
      <c r="A770" s="6" t="s">
        <v>114</v>
      </c>
      <c r="B770" s="6" t="s">
        <v>115</v>
      </c>
      <c r="C770" s="6" t="s">
        <v>116</v>
      </c>
      <c r="D770" s="6" t="s">
        <v>81</v>
      </c>
      <c r="E770" s="6">
        <v>9</v>
      </c>
      <c r="F770" s="6" t="str">
        <f t="shared" si="44"/>
        <v>Steven Buchanan</v>
      </c>
      <c r="G770" s="6">
        <v>10761</v>
      </c>
      <c r="H770" s="9">
        <v>41177</v>
      </c>
      <c r="I770" s="9">
        <v>41205</v>
      </c>
      <c r="J770" s="9">
        <v>41193</v>
      </c>
      <c r="K770" s="7">
        <v>1</v>
      </c>
      <c r="L770" s="9" t="str">
        <f t="shared" si="45"/>
        <v>Boissons</v>
      </c>
      <c r="M770" s="6">
        <v>75</v>
      </c>
      <c r="N770" s="6" t="str">
        <f t="shared" si="46"/>
        <v>Rhönbräu Klosterbier</v>
      </c>
      <c r="O770" s="13">
        <v>76</v>
      </c>
      <c r="P770" s="6">
        <v>72</v>
      </c>
      <c r="Q770" s="13">
        <f t="shared" si="47"/>
        <v>5472</v>
      </c>
      <c r="R770" s="14">
        <v>-0.03</v>
      </c>
      <c r="S770" s="13">
        <v>2873.7000000000003</v>
      </c>
      <c r="T770" s="13">
        <v>14.368500000000001</v>
      </c>
      <c r="U770" s="13"/>
      <c r="V770" s="9"/>
      <c r="W770" s="9"/>
    </row>
    <row r="771" spans="1:23" x14ac:dyDescent="0.25">
      <c r="A771" s="6" t="s">
        <v>223</v>
      </c>
      <c r="B771" s="6" t="s">
        <v>224</v>
      </c>
      <c r="C771" s="6" t="s">
        <v>225</v>
      </c>
      <c r="D771" s="6" t="s">
        <v>208</v>
      </c>
      <c r="E771" s="6">
        <v>3</v>
      </c>
      <c r="F771" s="6" t="str">
        <f t="shared" si="44"/>
        <v>Janet Leverling</v>
      </c>
      <c r="G771" s="6">
        <v>10762</v>
      </c>
      <c r="H771" s="9">
        <v>41177</v>
      </c>
      <c r="I771" s="9">
        <v>41205</v>
      </c>
      <c r="J771" s="9">
        <v>41194</v>
      </c>
      <c r="K771" s="7">
        <v>1</v>
      </c>
      <c r="L771" s="9" t="str">
        <f t="shared" si="45"/>
        <v>Boissons</v>
      </c>
      <c r="M771" s="6">
        <v>39</v>
      </c>
      <c r="N771" s="6" t="str">
        <f t="shared" si="46"/>
        <v>Chartreuse verte</v>
      </c>
      <c r="O771" s="13">
        <v>76</v>
      </c>
      <c r="P771" s="6">
        <v>33</v>
      </c>
      <c r="Q771" s="13">
        <f t="shared" si="47"/>
        <v>2508</v>
      </c>
      <c r="R771" s="14">
        <v>0.09</v>
      </c>
      <c r="S771" s="13">
        <v>2702.7000000000003</v>
      </c>
      <c r="T771" s="13">
        <v>29.729700000000005</v>
      </c>
      <c r="U771" s="13"/>
      <c r="V771" s="9"/>
      <c r="W771" s="9"/>
    </row>
    <row r="772" spans="1:23" x14ac:dyDescent="0.25">
      <c r="A772" s="6" t="s">
        <v>223</v>
      </c>
      <c r="B772" s="6" t="s">
        <v>224</v>
      </c>
      <c r="C772" s="6" t="s">
        <v>225</v>
      </c>
      <c r="D772" s="6" t="s">
        <v>208</v>
      </c>
      <c r="E772" s="6">
        <v>3</v>
      </c>
      <c r="F772" s="6" t="str">
        <f t="shared" ref="F772:F835" si="48">VLOOKUP(E772,ListeREPRESENTANTS,2,FALSE)</f>
        <v>Janet Leverling</v>
      </c>
      <c r="G772" s="6">
        <v>10762</v>
      </c>
      <c r="H772" s="9">
        <v>41177</v>
      </c>
      <c r="I772" s="9">
        <v>41205</v>
      </c>
      <c r="J772" s="9">
        <v>41194</v>
      </c>
      <c r="K772" s="7">
        <v>3</v>
      </c>
      <c r="L772" s="9" t="str">
        <f t="shared" ref="L772:L835" si="49">VLOOKUP(K772,ListeCATEGORIES,2,FALSE)</f>
        <v>Desserts</v>
      </c>
      <c r="M772" s="6">
        <v>47</v>
      </c>
      <c r="N772" s="6" t="str">
        <f t="shared" ref="N772:N835" si="50">VLOOKUP(M772,ListePRODUITS,2,FALSE)</f>
        <v>Zaanse koeken</v>
      </c>
      <c r="O772" s="13">
        <v>76</v>
      </c>
      <c r="P772" s="6">
        <v>1</v>
      </c>
      <c r="Q772" s="13">
        <f t="shared" si="47"/>
        <v>76</v>
      </c>
      <c r="R772" s="14">
        <v>0.08</v>
      </c>
      <c r="S772" s="13">
        <v>43.7</v>
      </c>
      <c r="T772" s="13">
        <v>1.2236000000000002</v>
      </c>
      <c r="U772" s="13"/>
      <c r="V772" s="9"/>
      <c r="W772" s="9"/>
    </row>
    <row r="773" spans="1:23" x14ac:dyDescent="0.25">
      <c r="A773" s="6" t="s">
        <v>223</v>
      </c>
      <c r="B773" s="6" t="s">
        <v>224</v>
      </c>
      <c r="C773" s="6" t="s">
        <v>225</v>
      </c>
      <c r="D773" s="6" t="s">
        <v>208</v>
      </c>
      <c r="E773" s="6">
        <v>3</v>
      </c>
      <c r="F773" s="6" t="str">
        <f t="shared" si="48"/>
        <v>Janet Leverling</v>
      </c>
      <c r="G773" s="6">
        <v>10762</v>
      </c>
      <c r="H773" s="9">
        <v>41177</v>
      </c>
      <c r="I773" s="9">
        <v>41205</v>
      </c>
      <c r="J773" s="9">
        <v>41194</v>
      </c>
      <c r="K773" s="7">
        <v>7</v>
      </c>
      <c r="L773" s="9" t="str">
        <f t="shared" si="49"/>
        <v>Produits secs</v>
      </c>
      <c r="M773" s="6">
        <v>51</v>
      </c>
      <c r="N773" s="6" t="str">
        <f t="shared" si="50"/>
        <v>Manjimup Dried Apples</v>
      </c>
      <c r="O773" s="13">
        <v>76</v>
      </c>
      <c r="P773" s="6">
        <v>61</v>
      </c>
      <c r="Q773" s="13">
        <f t="shared" ref="Q773:Q836" si="51">O773*P773</f>
        <v>4636</v>
      </c>
      <c r="R773" s="14">
        <v>0.06</v>
      </c>
      <c r="S773" s="13">
        <v>15195.099999999999</v>
      </c>
      <c r="T773" s="13">
        <v>136.7559</v>
      </c>
      <c r="U773" s="13"/>
      <c r="V773" s="9"/>
      <c r="W773" s="9"/>
    </row>
    <row r="774" spans="1:23" x14ac:dyDescent="0.25">
      <c r="A774" s="6" t="s">
        <v>223</v>
      </c>
      <c r="B774" s="6" t="s">
        <v>224</v>
      </c>
      <c r="C774" s="6" t="s">
        <v>225</v>
      </c>
      <c r="D774" s="6" t="s">
        <v>208</v>
      </c>
      <c r="E774" s="6">
        <v>3</v>
      </c>
      <c r="F774" s="6" t="str">
        <f t="shared" si="48"/>
        <v>Janet Leverling</v>
      </c>
      <c r="G774" s="6">
        <v>10762</v>
      </c>
      <c r="H774" s="9">
        <v>41177</v>
      </c>
      <c r="I774" s="9">
        <v>41205</v>
      </c>
      <c r="J774" s="9">
        <v>41194</v>
      </c>
      <c r="K774" s="7">
        <v>5</v>
      </c>
      <c r="L774" s="9" t="str">
        <f t="shared" si="49"/>
        <v>Pâtes et céréales</v>
      </c>
      <c r="M774" s="6">
        <v>56</v>
      </c>
      <c r="N774" s="6" t="str">
        <f t="shared" si="50"/>
        <v>Gnocchi di nonna Alice</v>
      </c>
      <c r="O774" s="13">
        <v>76</v>
      </c>
      <c r="P774" s="6">
        <v>1</v>
      </c>
      <c r="Q774" s="13">
        <f t="shared" si="51"/>
        <v>76</v>
      </c>
      <c r="R774" s="14">
        <v>0.13</v>
      </c>
      <c r="S774" s="13">
        <v>165.3</v>
      </c>
      <c r="T774" s="13">
        <v>5.4549000000000003</v>
      </c>
      <c r="U774" s="13"/>
      <c r="V774" s="9"/>
      <c r="W774" s="9"/>
    </row>
    <row r="775" spans="1:23" x14ac:dyDescent="0.25">
      <c r="A775" s="6" t="s">
        <v>117</v>
      </c>
      <c r="B775" s="6" t="s">
        <v>118</v>
      </c>
      <c r="C775" s="6" t="s">
        <v>119</v>
      </c>
      <c r="D775" s="6" t="s">
        <v>85</v>
      </c>
      <c r="E775" s="6">
        <v>3</v>
      </c>
      <c r="F775" s="6" t="str">
        <f t="shared" si="48"/>
        <v>Janet Leverling</v>
      </c>
      <c r="G775" s="6">
        <v>10763</v>
      </c>
      <c r="H775" s="9">
        <v>41178</v>
      </c>
      <c r="I775" s="9">
        <v>41206</v>
      </c>
      <c r="J775" s="9">
        <v>41193</v>
      </c>
      <c r="K775" s="7">
        <v>3</v>
      </c>
      <c r="L775" s="9" t="str">
        <f t="shared" si="49"/>
        <v>Desserts</v>
      </c>
      <c r="M775" s="6">
        <v>21</v>
      </c>
      <c r="N775" s="6" t="str">
        <f t="shared" si="50"/>
        <v>Sir Rodney's Scones</v>
      </c>
      <c r="O775" s="13">
        <v>76</v>
      </c>
      <c r="P775" s="6">
        <v>43</v>
      </c>
      <c r="Q775" s="13">
        <f t="shared" si="51"/>
        <v>3268</v>
      </c>
      <c r="R775" s="14">
        <v>0.06</v>
      </c>
      <c r="S775" s="13">
        <v>2020.9999999999998</v>
      </c>
      <c r="T775" s="13">
        <v>20.209999999999997</v>
      </c>
      <c r="U775" s="13"/>
      <c r="V775" s="9"/>
      <c r="W775" s="9"/>
    </row>
    <row r="776" spans="1:23" x14ac:dyDescent="0.25">
      <c r="A776" s="6" t="s">
        <v>117</v>
      </c>
      <c r="B776" s="6" t="s">
        <v>118</v>
      </c>
      <c r="C776" s="6" t="s">
        <v>119</v>
      </c>
      <c r="D776" s="6" t="s">
        <v>85</v>
      </c>
      <c r="E776" s="6">
        <v>3</v>
      </c>
      <c r="F776" s="6" t="str">
        <f t="shared" si="48"/>
        <v>Janet Leverling</v>
      </c>
      <c r="G776" s="6">
        <v>10763</v>
      </c>
      <c r="H776" s="9">
        <v>41178</v>
      </c>
      <c r="I776" s="9">
        <v>41206</v>
      </c>
      <c r="J776" s="9">
        <v>41193</v>
      </c>
      <c r="K776" s="7">
        <v>5</v>
      </c>
      <c r="L776" s="9" t="str">
        <f t="shared" si="49"/>
        <v>Pâtes et céréales</v>
      </c>
      <c r="M776" s="6">
        <v>22</v>
      </c>
      <c r="N776" s="6" t="str">
        <f t="shared" si="50"/>
        <v>Gustaf's Knäckebröd</v>
      </c>
      <c r="O776" s="13">
        <v>76</v>
      </c>
      <c r="P776" s="6">
        <v>70</v>
      </c>
      <c r="Q776" s="13">
        <f t="shared" si="51"/>
        <v>5320</v>
      </c>
      <c r="R776" s="14">
        <v>0.06</v>
      </c>
      <c r="S776" s="13">
        <v>6909</v>
      </c>
      <c r="T776" s="13">
        <v>41.454000000000001</v>
      </c>
      <c r="U776" s="13"/>
      <c r="V776" s="9"/>
      <c r="W776" s="9"/>
    </row>
    <row r="777" spans="1:23" x14ac:dyDescent="0.25">
      <c r="A777" s="6" t="s">
        <v>117</v>
      </c>
      <c r="B777" s="6" t="s">
        <v>118</v>
      </c>
      <c r="C777" s="6" t="s">
        <v>119</v>
      </c>
      <c r="D777" s="6" t="s">
        <v>85</v>
      </c>
      <c r="E777" s="6">
        <v>3</v>
      </c>
      <c r="F777" s="6" t="str">
        <f t="shared" si="48"/>
        <v>Janet Leverling</v>
      </c>
      <c r="G777" s="6">
        <v>10763</v>
      </c>
      <c r="H777" s="9">
        <v>41178</v>
      </c>
      <c r="I777" s="9">
        <v>41206</v>
      </c>
      <c r="J777" s="9">
        <v>41193</v>
      </c>
      <c r="K777" s="7">
        <v>1</v>
      </c>
      <c r="L777" s="9" t="str">
        <f t="shared" si="49"/>
        <v>Boissons</v>
      </c>
      <c r="M777" s="6">
        <v>24</v>
      </c>
      <c r="N777" s="6" t="str">
        <f t="shared" si="50"/>
        <v>Guaraná Fantástica</v>
      </c>
      <c r="O777" s="13">
        <v>76</v>
      </c>
      <c r="P777" s="6">
        <v>85</v>
      </c>
      <c r="Q777" s="13">
        <f t="shared" si="51"/>
        <v>6460</v>
      </c>
      <c r="R777" s="14">
        <v>0.15</v>
      </c>
      <c r="S777" s="13">
        <v>1625.625</v>
      </c>
      <c r="T777" s="13">
        <v>6.5025000000000004</v>
      </c>
      <c r="U777" s="13"/>
      <c r="V777" s="9"/>
      <c r="W777" s="9"/>
    </row>
    <row r="778" spans="1:23" x14ac:dyDescent="0.25">
      <c r="A778" s="6" t="s">
        <v>186</v>
      </c>
      <c r="B778" s="6" t="s">
        <v>187</v>
      </c>
      <c r="C778" s="6" t="s">
        <v>188</v>
      </c>
      <c r="D778" s="6" t="s">
        <v>140</v>
      </c>
      <c r="E778" s="6">
        <v>6</v>
      </c>
      <c r="F778" s="6" t="str">
        <f t="shared" si="48"/>
        <v>Ernst Junge</v>
      </c>
      <c r="G778" s="6">
        <v>10764</v>
      </c>
      <c r="H778" s="9">
        <v>41178</v>
      </c>
      <c r="I778" s="9">
        <v>41206</v>
      </c>
      <c r="J778" s="9">
        <v>41193</v>
      </c>
      <c r="K778" s="7">
        <v>2</v>
      </c>
      <c r="L778" s="9" t="str">
        <f t="shared" si="49"/>
        <v>Condiments</v>
      </c>
      <c r="M778" s="6">
        <v>3</v>
      </c>
      <c r="N778" s="6" t="str">
        <f t="shared" si="50"/>
        <v>Aniseed Syrup</v>
      </c>
      <c r="O778" s="13">
        <v>76</v>
      </c>
      <c r="P778" s="6">
        <v>65</v>
      </c>
      <c r="Q778" s="13">
        <f t="shared" si="51"/>
        <v>4940</v>
      </c>
      <c r="R778" s="14">
        <v>0.04</v>
      </c>
      <c r="S778" s="13">
        <v>3120</v>
      </c>
      <c r="T778" s="13">
        <v>59.28</v>
      </c>
      <c r="U778" s="13"/>
      <c r="V778" s="9"/>
      <c r="W778" s="9"/>
    </row>
    <row r="779" spans="1:23" x14ac:dyDescent="0.25">
      <c r="A779" s="6" t="s">
        <v>186</v>
      </c>
      <c r="B779" s="6" t="s">
        <v>187</v>
      </c>
      <c r="C779" s="6" t="s">
        <v>188</v>
      </c>
      <c r="D779" s="6" t="s">
        <v>140</v>
      </c>
      <c r="E779" s="6">
        <v>6</v>
      </c>
      <c r="F779" s="6" t="str">
        <f t="shared" si="48"/>
        <v>Ernst Junge</v>
      </c>
      <c r="G779" s="6">
        <v>10764</v>
      </c>
      <c r="H779" s="9">
        <v>41178</v>
      </c>
      <c r="I779" s="9">
        <v>41206</v>
      </c>
      <c r="J779" s="9">
        <v>41193</v>
      </c>
      <c r="K779" s="7">
        <v>1</v>
      </c>
      <c r="L779" s="9" t="str">
        <f t="shared" si="49"/>
        <v>Boissons</v>
      </c>
      <c r="M779" s="6">
        <v>39</v>
      </c>
      <c r="N779" s="6" t="str">
        <f t="shared" si="50"/>
        <v>Chartreuse verte</v>
      </c>
      <c r="O779" s="13">
        <v>76</v>
      </c>
      <c r="P779" s="6">
        <v>32</v>
      </c>
      <c r="Q779" s="13">
        <f t="shared" si="51"/>
        <v>2432</v>
      </c>
      <c r="R779" s="14">
        <v>0.2</v>
      </c>
      <c r="S779" s="13">
        <v>2304</v>
      </c>
      <c r="T779" s="13">
        <v>13.824</v>
      </c>
      <c r="U779" s="13"/>
      <c r="V779" s="9"/>
      <c r="W779" s="9"/>
    </row>
    <row r="780" spans="1:23" x14ac:dyDescent="0.25">
      <c r="A780" s="6" t="s">
        <v>189</v>
      </c>
      <c r="B780" s="6" t="s">
        <v>190</v>
      </c>
      <c r="C780" s="6" t="s">
        <v>191</v>
      </c>
      <c r="D780" s="6" t="s">
        <v>136</v>
      </c>
      <c r="E780" s="6">
        <v>3</v>
      </c>
      <c r="F780" s="6" t="str">
        <f t="shared" si="48"/>
        <v>Janet Leverling</v>
      </c>
      <c r="G780" s="6">
        <v>10765</v>
      </c>
      <c r="H780" s="9">
        <v>41179</v>
      </c>
      <c r="I780" s="9">
        <v>41207</v>
      </c>
      <c r="J780" s="9">
        <v>41194</v>
      </c>
      <c r="K780" s="7">
        <v>2</v>
      </c>
      <c r="L780" s="9" t="str">
        <f t="shared" si="49"/>
        <v>Condiments</v>
      </c>
      <c r="M780" s="6">
        <v>65</v>
      </c>
      <c r="N780" s="6" t="str">
        <f t="shared" si="50"/>
        <v>Louisiana Fiery Hot Pepper Sauce</v>
      </c>
      <c r="O780" s="13">
        <v>76</v>
      </c>
      <c r="P780" s="6">
        <v>95</v>
      </c>
      <c r="Q780" s="13">
        <f t="shared" si="51"/>
        <v>7220</v>
      </c>
      <c r="R780" s="14">
        <v>0.05</v>
      </c>
      <c r="S780" s="13">
        <v>9498.8125</v>
      </c>
      <c r="T780" s="13">
        <v>180.47743750000001</v>
      </c>
      <c r="U780" s="13"/>
      <c r="V780" s="9"/>
      <c r="W780" s="9"/>
    </row>
    <row r="781" spans="1:23" x14ac:dyDescent="0.25">
      <c r="A781" s="6" t="s">
        <v>177</v>
      </c>
      <c r="B781" s="6" t="s">
        <v>178</v>
      </c>
      <c r="C781" s="6" t="s">
        <v>159</v>
      </c>
      <c r="D781" s="6" t="s">
        <v>136</v>
      </c>
      <c r="E781" s="6">
        <v>5</v>
      </c>
      <c r="F781" s="6" t="str">
        <f t="shared" si="48"/>
        <v>Mohamed Ben Arfa</v>
      </c>
      <c r="G781" s="6">
        <v>10766</v>
      </c>
      <c r="H781" s="9">
        <v>41180</v>
      </c>
      <c r="I781" s="9">
        <v>41208</v>
      </c>
      <c r="J781" s="9">
        <v>41194</v>
      </c>
      <c r="K781" s="7">
        <v>1</v>
      </c>
      <c r="L781" s="9" t="str">
        <f t="shared" si="49"/>
        <v>Boissons</v>
      </c>
      <c r="M781" s="6">
        <v>2</v>
      </c>
      <c r="N781" s="6" t="str">
        <f t="shared" si="50"/>
        <v>Chang</v>
      </c>
      <c r="O781" s="13">
        <v>76</v>
      </c>
      <c r="P781" s="6">
        <v>24</v>
      </c>
      <c r="Q781" s="13">
        <f t="shared" si="51"/>
        <v>1824</v>
      </c>
      <c r="R781" s="14">
        <v>0.05</v>
      </c>
      <c r="S781" s="13">
        <v>2166</v>
      </c>
      <c r="T781" s="13">
        <v>54.15</v>
      </c>
      <c r="U781" s="13"/>
      <c r="V781" s="9"/>
      <c r="W781" s="9"/>
    </row>
    <row r="782" spans="1:23" x14ac:dyDescent="0.25">
      <c r="A782" s="6" t="s">
        <v>177</v>
      </c>
      <c r="B782" s="6" t="s">
        <v>178</v>
      </c>
      <c r="C782" s="6" t="s">
        <v>159</v>
      </c>
      <c r="D782" s="6" t="s">
        <v>136</v>
      </c>
      <c r="E782" s="6">
        <v>5</v>
      </c>
      <c r="F782" s="6" t="str">
        <f t="shared" si="48"/>
        <v>Mohamed Ben Arfa</v>
      </c>
      <c r="G782" s="6">
        <v>10766</v>
      </c>
      <c r="H782" s="9">
        <v>41180</v>
      </c>
      <c r="I782" s="9">
        <v>41208</v>
      </c>
      <c r="J782" s="9">
        <v>41194</v>
      </c>
      <c r="K782" s="7">
        <v>7</v>
      </c>
      <c r="L782" s="9" t="str">
        <f t="shared" si="49"/>
        <v>Produits secs</v>
      </c>
      <c r="M782" s="6">
        <v>7</v>
      </c>
      <c r="N782" s="6" t="str">
        <f t="shared" si="50"/>
        <v>Uncle Bob's Organic Dried Pears</v>
      </c>
      <c r="O782" s="13">
        <v>76</v>
      </c>
      <c r="P782" s="6">
        <v>57</v>
      </c>
      <c r="Q782" s="13">
        <f t="shared" si="51"/>
        <v>4332</v>
      </c>
      <c r="R782" s="14">
        <v>0.02</v>
      </c>
      <c r="S782" s="13">
        <v>8379</v>
      </c>
      <c r="T782" s="13">
        <v>125.685</v>
      </c>
      <c r="U782" s="13"/>
      <c r="V782" s="9"/>
      <c r="W782" s="9"/>
    </row>
    <row r="783" spans="1:23" x14ac:dyDescent="0.25">
      <c r="A783" s="6" t="s">
        <v>177</v>
      </c>
      <c r="B783" s="6" t="s">
        <v>178</v>
      </c>
      <c r="C783" s="6" t="s">
        <v>159</v>
      </c>
      <c r="D783" s="6" t="s">
        <v>136</v>
      </c>
      <c r="E783" s="6">
        <v>5</v>
      </c>
      <c r="F783" s="6" t="str">
        <f t="shared" si="48"/>
        <v>Mohamed Ben Arfa</v>
      </c>
      <c r="G783" s="6">
        <v>10766</v>
      </c>
      <c r="H783" s="9">
        <v>41180</v>
      </c>
      <c r="I783" s="9">
        <v>41208</v>
      </c>
      <c r="J783" s="9">
        <v>41194</v>
      </c>
      <c r="K783" s="7">
        <v>3</v>
      </c>
      <c r="L783" s="9" t="str">
        <f t="shared" si="49"/>
        <v>Desserts</v>
      </c>
      <c r="M783" s="6">
        <v>68</v>
      </c>
      <c r="N783" s="6" t="str">
        <f t="shared" si="50"/>
        <v>Scottish Longbreads</v>
      </c>
      <c r="O783" s="13">
        <v>76</v>
      </c>
      <c r="P783" s="6">
        <v>95</v>
      </c>
      <c r="Q783" s="13">
        <f t="shared" si="51"/>
        <v>7220</v>
      </c>
      <c r="R783" s="14">
        <v>0.17</v>
      </c>
      <c r="S783" s="13">
        <v>4928.125</v>
      </c>
      <c r="T783" s="13">
        <v>98.5625</v>
      </c>
      <c r="U783" s="13"/>
      <c r="V783" s="9"/>
      <c r="W783" s="9"/>
    </row>
    <row r="784" spans="1:23" x14ac:dyDescent="0.25">
      <c r="A784" s="6" t="s">
        <v>99</v>
      </c>
      <c r="B784" s="6" t="s">
        <v>100</v>
      </c>
      <c r="C784" s="6" t="s">
        <v>101</v>
      </c>
      <c r="D784" s="6" t="s">
        <v>102</v>
      </c>
      <c r="E784" s="6">
        <v>5</v>
      </c>
      <c r="F784" s="6" t="str">
        <f t="shared" si="48"/>
        <v>Mohamed Ben Arfa</v>
      </c>
      <c r="G784" s="6">
        <v>10767</v>
      </c>
      <c r="H784" s="9">
        <v>41180</v>
      </c>
      <c r="I784" s="9">
        <v>41208</v>
      </c>
      <c r="J784" s="9">
        <v>41200</v>
      </c>
      <c r="K784" s="7">
        <v>5</v>
      </c>
      <c r="L784" s="9" t="str">
        <f t="shared" si="49"/>
        <v>Pâtes et céréales</v>
      </c>
      <c r="M784" s="6">
        <v>42</v>
      </c>
      <c r="N784" s="6" t="str">
        <f t="shared" si="50"/>
        <v>Singaporean Hokkien Fried Mee</v>
      </c>
      <c r="O784" s="13">
        <v>76</v>
      </c>
      <c r="P784" s="6">
        <v>12</v>
      </c>
      <c r="Q784" s="13">
        <f t="shared" si="51"/>
        <v>912</v>
      </c>
      <c r="R784" s="14">
        <v>0.13</v>
      </c>
      <c r="S784" s="13">
        <v>730.8</v>
      </c>
      <c r="T784" s="13">
        <v>8.7695999999999987</v>
      </c>
      <c r="U784" s="13"/>
      <c r="V784" s="9"/>
      <c r="W784" s="9"/>
    </row>
    <row r="785" spans="1:23" x14ac:dyDescent="0.25">
      <c r="A785" s="6" t="s">
        <v>243</v>
      </c>
      <c r="B785" s="6" t="s">
        <v>244</v>
      </c>
      <c r="C785" s="6" t="s">
        <v>88</v>
      </c>
      <c r="D785" s="6" t="s">
        <v>89</v>
      </c>
      <c r="E785" s="6">
        <v>3</v>
      </c>
      <c r="F785" s="6" t="str">
        <f t="shared" si="48"/>
        <v>Janet Leverling</v>
      </c>
      <c r="G785" s="6">
        <v>10768</v>
      </c>
      <c r="H785" s="9">
        <v>41183</v>
      </c>
      <c r="I785" s="9">
        <v>41211</v>
      </c>
      <c r="J785" s="9">
        <v>41200</v>
      </c>
      <c r="K785" s="7">
        <v>5</v>
      </c>
      <c r="L785" s="9" t="str">
        <f t="shared" si="49"/>
        <v>Pâtes et céréales</v>
      </c>
      <c r="M785" s="6">
        <v>22</v>
      </c>
      <c r="N785" s="6" t="str">
        <f t="shared" si="50"/>
        <v>Gustaf's Knäckebröd</v>
      </c>
      <c r="O785" s="13">
        <v>76</v>
      </c>
      <c r="P785" s="6">
        <v>69</v>
      </c>
      <c r="Q785" s="13">
        <f t="shared" si="51"/>
        <v>5244</v>
      </c>
      <c r="R785" s="14">
        <v>0.11</v>
      </c>
      <c r="S785" s="13">
        <v>6448.05</v>
      </c>
      <c r="T785" s="13">
        <v>219.2337</v>
      </c>
      <c r="U785" s="13"/>
      <c r="V785" s="9"/>
      <c r="W785" s="9"/>
    </row>
    <row r="786" spans="1:23" x14ac:dyDescent="0.25">
      <c r="A786" s="6" t="s">
        <v>243</v>
      </c>
      <c r="B786" s="6" t="s">
        <v>244</v>
      </c>
      <c r="C786" s="6" t="s">
        <v>88</v>
      </c>
      <c r="D786" s="6" t="s">
        <v>89</v>
      </c>
      <c r="E786" s="6">
        <v>3</v>
      </c>
      <c r="F786" s="6" t="str">
        <f t="shared" si="48"/>
        <v>Janet Leverling</v>
      </c>
      <c r="G786" s="6">
        <v>10768</v>
      </c>
      <c r="H786" s="9">
        <v>41183</v>
      </c>
      <c r="I786" s="9">
        <v>41211</v>
      </c>
      <c r="J786" s="9">
        <v>41200</v>
      </c>
      <c r="K786" s="7">
        <v>4</v>
      </c>
      <c r="L786" s="9" t="str">
        <f t="shared" si="49"/>
        <v>Produits laitiers</v>
      </c>
      <c r="M786" s="6">
        <v>31</v>
      </c>
      <c r="N786" s="6" t="str">
        <f t="shared" si="50"/>
        <v>Gorgonzola Telino</v>
      </c>
      <c r="O786" s="13">
        <v>76</v>
      </c>
      <c r="P786" s="6">
        <v>52</v>
      </c>
      <c r="Q786" s="13">
        <f t="shared" si="51"/>
        <v>3952</v>
      </c>
      <c r="R786" s="14">
        <v>0.14000000000000001</v>
      </c>
      <c r="S786" s="13">
        <v>2795</v>
      </c>
      <c r="T786" s="13">
        <v>75.465000000000003</v>
      </c>
      <c r="U786" s="13"/>
      <c r="V786" s="9"/>
      <c r="W786" s="9"/>
    </row>
    <row r="787" spans="1:23" x14ac:dyDescent="0.25">
      <c r="A787" s="6" t="s">
        <v>243</v>
      </c>
      <c r="B787" s="6" t="s">
        <v>244</v>
      </c>
      <c r="C787" s="6" t="s">
        <v>88</v>
      </c>
      <c r="D787" s="6" t="s">
        <v>89</v>
      </c>
      <c r="E787" s="6">
        <v>3</v>
      </c>
      <c r="F787" s="6" t="str">
        <f t="shared" si="48"/>
        <v>Janet Leverling</v>
      </c>
      <c r="G787" s="6">
        <v>10768</v>
      </c>
      <c r="H787" s="9">
        <v>41183</v>
      </c>
      <c r="I787" s="9">
        <v>41211</v>
      </c>
      <c r="J787" s="9">
        <v>41200</v>
      </c>
      <c r="K787" s="7">
        <v>4</v>
      </c>
      <c r="L787" s="9" t="str">
        <f t="shared" si="49"/>
        <v>Produits laitiers</v>
      </c>
      <c r="M787" s="6">
        <v>60</v>
      </c>
      <c r="N787" s="6" t="str">
        <f t="shared" si="50"/>
        <v>Camembert Pierrot</v>
      </c>
      <c r="O787" s="13">
        <v>76</v>
      </c>
      <c r="P787" s="6">
        <v>92</v>
      </c>
      <c r="Q787" s="13">
        <f t="shared" si="51"/>
        <v>6992</v>
      </c>
      <c r="R787" s="14">
        <v>0.1</v>
      </c>
      <c r="S787" s="13">
        <v>14076</v>
      </c>
      <c r="T787" s="13">
        <v>394.12799999999999</v>
      </c>
      <c r="U787" s="13"/>
      <c r="V787" s="9"/>
      <c r="W787" s="9"/>
    </row>
    <row r="788" spans="1:23" x14ac:dyDescent="0.25">
      <c r="A788" s="6" t="s">
        <v>243</v>
      </c>
      <c r="B788" s="6" t="s">
        <v>244</v>
      </c>
      <c r="C788" s="6" t="s">
        <v>88</v>
      </c>
      <c r="D788" s="6" t="s">
        <v>89</v>
      </c>
      <c r="E788" s="6">
        <v>3</v>
      </c>
      <c r="F788" s="6" t="str">
        <f t="shared" si="48"/>
        <v>Janet Leverling</v>
      </c>
      <c r="G788" s="6">
        <v>10768</v>
      </c>
      <c r="H788" s="9">
        <v>41183</v>
      </c>
      <c r="I788" s="9">
        <v>41211</v>
      </c>
      <c r="J788" s="9">
        <v>41200</v>
      </c>
      <c r="K788" s="7">
        <v>4</v>
      </c>
      <c r="L788" s="9" t="str">
        <f t="shared" si="49"/>
        <v>Produits laitiers</v>
      </c>
      <c r="M788" s="6">
        <v>71</v>
      </c>
      <c r="N788" s="6" t="str">
        <f t="shared" si="50"/>
        <v>Fløtemysost</v>
      </c>
      <c r="O788" s="13">
        <v>76</v>
      </c>
      <c r="P788" s="6">
        <v>35</v>
      </c>
      <c r="Q788" s="13">
        <f t="shared" si="51"/>
        <v>2660</v>
      </c>
      <c r="R788" s="14">
        <v>0.03</v>
      </c>
      <c r="S788" s="13">
        <v>3649.625</v>
      </c>
      <c r="T788" s="13">
        <v>113.138375</v>
      </c>
      <c r="U788" s="13"/>
      <c r="V788" s="9"/>
      <c r="W788" s="9"/>
    </row>
    <row r="789" spans="1:23" x14ac:dyDescent="0.25">
      <c r="A789" s="6" t="s">
        <v>269</v>
      </c>
      <c r="B789" s="6" t="s">
        <v>270</v>
      </c>
      <c r="C789" s="6" t="s">
        <v>271</v>
      </c>
      <c r="D789" s="6" t="s">
        <v>242</v>
      </c>
      <c r="E789" s="6">
        <v>3</v>
      </c>
      <c r="F789" s="6" t="str">
        <f t="shared" si="48"/>
        <v>Janet Leverling</v>
      </c>
      <c r="G789" s="6">
        <v>10769</v>
      </c>
      <c r="H789" s="9">
        <v>41183</v>
      </c>
      <c r="I789" s="9">
        <v>41211</v>
      </c>
      <c r="J789" s="9">
        <v>41197</v>
      </c>
      <c r="K789" s="7">
        <v>8</v>
      </c>
      <c r="L789" s="9" t="str">
        <f t="shared" si="49"/>
        <v>Poissons et fruits de mer</v>
      </c>
      <c r="M789" s="6">
        <v>41</v>
      </c>
      <c r="N789" s="6" t="str">
        <f t="shared" si="50"/>
        <v>Jack's New England Clam Chowder</v>
      </c>
      <c r="O789" s="13">
        <v>76</v>
      </c>
      <c r="P789" s="6">
        <v>72</v>
      </c>
      <c r="Q789" s="13">
        <f t="shared" si="51"/>
        <v>5472</v>
      </c>
      <c r="R789" s="14">
        <v>0.15</v>
      </c>
      <c r="S789" s="13">
        <v>2952.9</v>
      </c>
      <c r="T789" s="13">
        <v>56.1051</v>
      </c>
      <c r="U789" s="13"/>
      <c r="V789" s="9"/>
      <c r="W789" s="9"/>
    </row>
    <row r="790" spans="1:23" x14ac:dyDescent="0.25">
      <c r="A790" s="6" t="s">
        <v>269</v>
      </c>
      <c r="B790" s="6" t="s">
        <v>270</v>
      </c>
      <c r="C790" s="6" t="s">
        <v>271</v>
      </c>
      <c r="D790" s="6" t="s">
        <v>242</v>
      </c>
      <c r="E790" s="6">
        <v>3</v>
      </c>
      <c r="F790" s="6" t="str">
        <f t="shared" si="48"/>
        <v>Janet Leverling</v>
      </c>
      <c r="G790" s="6">
        <v>10769</v>
      </c>
      <c r="H790" s="9">
        <v>41183</v>
      </c>
      <c r="I790" s="9">
        <v>41211</v>
      </c>
      <c r="J790" s="9">
        <v>41197</v>
      </c>
      <c r="K790" s="7">
        <v>5</v>
      </c>
      <c r="L790" s="9" t="str">
        <f t="shared" si="49"/>
        <v>Pâtes et céréales</v>
      </c>
      <c r="M790" s="6">
        <v>52</v>
      </c>
      <c r="N790" s="6" t="str">
        <f t="shared" si="50"/>
        <v>Filo Mix</v>
      </c>
      <c r="O790" s="13">
        <v>76</v>
      </c>
      <c r="P790" s="6">
        <v>25</v>
      </c>
      <c r="Q790" s="13">
        <f t="shared" si="51"/>
        <v>1900</v>
      </c>
      <c r="R790" s="14">
        <v>0.15</v>
      </c>
      <c r="S790" s="13">
        <v>743.75</v>
      </c>
      <c r="T790" s="13">
        <v>17.106249999999999</v>
      </c>
      <c r="U790" s="13"/>
      <c r="V790" s="9"/>
      <c r="W790" s="9"/>
    </row>
    <row r="791" spans="1:23" x14ac:dyDescent="0.25">
      <c r="A791" s="6" t="s">
        <v>269</v>
      </c>
      <c r="B791" s="6" t="s">
        <v>270</v>
      </c>
      <c r="C791" s="6" t="s">
        <v>271</v>
      </c>
      <c r="D791" s="6" t="s">
        <v>242</v>
      </c>
      <c r="E791" s="6">
        <v>3</v>
      </c>
      <c r="F791" s="6" t="str">
        <f t="shared" si="48"/>
        <v>Janet Leverling</v>
      </c>
      <c r="G791" s="6">
        <v>10769</v>
      </c>
      <c r="H791" s="9">
        <v>41183</v>
      </c>
      <c r="I791" s="9">
        <v>41211</v>
      </c>
      <c r="J791" s="9">
        <v>41197</v>
      </c>
      <c r="K791" s="7">
        <v>2</v>
      </c>
      <c r="L791" s="9" t="str">
        <f t="shared" si="49"/>
        <v>Condiments</v>
      </c>
      <c r="M791" s="6">
        <v>61</v>
      </c>
      <c r="N791" s="6" t="str">
        <f t="shared" si="50"/>
        <v>Sirop d'érable</v>
      </c>
      <c r="O791" s="13">
        <v>76</v>
      </c>
      <c r="P791" s="6">
        <v>85</v>
      </c>
      <c r="Q791" s="13">
        <f t="shared" si="51"/>
        <v>6460</v>
      </c>
      <c r="R791" s="14">
        <v>0.09</v>
      </c>
      <c r="S791" s="13">
        <v>11022.375</v>
      </c>
      <c r="T791" s="13">
        <v>187.38037499999999</v>
      </c>
      <c r="U791" s="13"/>
      <c r="V791" s="9"/>
      <c r="W791" s="9"/>
    </row>
    <row r="792" spans="1:23" x14ac:dyDescent="0.25">
      <c r="A792" s="6" t="s">
        <v>269</v>
      </c>
      <c r="B792" s="6" t="s">
        <v>270</v>
      </c>
      <c r="C792" s="6" t="s">
        <v>271</v>
      </c>
      <c r="D792" s="6" t="s">
        <v>242</v>
      </c>
      <c r="E792" s="6">
        <v>3</v>
      </c>
      <c r="F792" s="6" t="str">
        <f t="shared" si="48"/>
        <v>Janet Leverling</v>
      </c>
      <c r="G792" s="6">
        <v>10769</v>
      </c>
      <c r="H792" s="9">
        <v>41183</v>
      </c>
      <c r="I792" s="9">
        <v>41211</v>
      </c>
      <c r="J792" s="9">
        <v>41197</v>
      </c>
      <c r="K792" s="7">
        <v>3</v>
      </c>
      <c r="L792" s="9" t="str">
        <f t="shared" si="49"/>
        <v>Desserts</v>
      </c>
      <c r="M792" s="6">
        <v>62</v>
      </c>
      <c r="N792" s="6" t="str">
        <f t="shared" si="50"/>
        <v>Tarte au sucre</v>
      </c>
      <c r="O792" s="13">
        <v>76</v>
      </c>
      <c r="P792" s="6">
        <v>53</v>
      </c>
      <c r="Q792" s="13">
        <f t="shared" si="51"/>
        <v>4028</v>
      </c>
      <c r="R792" s="14">
        <v>0.17</v>
      </c>
      <c r="S792" s="13">
        <v>10843.535</v>
      </c>
      <c r="T792" s="13">
        <v>303.61897999999997</v>
      </c>
      <c r="U792" s="13"/>
      <c r="V792" s="9"/>
      <c r="W792" s="9"/>
    </row>
    <row r="793" spans="1:23" x14ac:dyDescent="0.25">
      <c r="A793" s="6" t="s">
        <v>228</v>
      </c>
      <c r="B793" s="6" t="s">
        <v>229</v>
      </c>
      <c r="C793" s="6" t="s">
        <v>122</v>
      </c>
      <c r="D793" s="6" t="s">
        <v>123</v>
      </c>
      <c r="E793" s="6">
        <v>4</v>
      </c>
      <c r="F793" s="6" t="str">
        <f t="shared" si="48"/>
        <v>Laura Callahan</v>
      </c>
      <c r="G793" s="6">
        <v>10770</v>
      </c>
      <c r="H793" s="9">
        <v>41184</v>
      </c>
      <c r="I793" s="9">
        <v>41212</v>
      </c>
      <c r="J793" s="9">
        <v>41202</v>
      </c>
      <c r="K793" s="7">
        <v>4</v>
      </c>
      <c r="L793" s="9" t="str">
        <f t="shared" si="49"/>
        <v>Produits laitiers</v>
      </c>
      <c r="M793" s="6">
        <v>11</v>
      </c>
      <c r="N793" s="6" t="str">
        <f t="shared" si="50"/>
        <v>Queso Cabrales</v>
      </c>
      <c r="O793" s="13">
        <v>76</v>
      </c>
      <c r="P793" s="6">
        <v>63</v>
      </c>
      <c r="Q793" s="13">
        <f t="shared" si="51"/>
        <v>4788</v>
      </c>
      <c r="R793" s="14">
        <v>0.17</v>
      </c>
      <c r="S793" s="13">
        <v>5490.45</v>
      </c>
      <c r="T793" s="13">
        <v>93.337649999999996</v>
      </c>
      <c r="U793" s="13"/>
      <c r="V793" s="9"/>
      <c r="W793" s="9"/>
    </row>
    <row r="794" spans="1:23" x14ac:dyDescent="0.25">
      <c r="A794" s="6" t="s">
        <v>186</v>
      </c>
      <c r="B794" s="6" t="s">
        <v>187</v>
      </c>
      <c r="C794" s="6" t="s">
        <v>188</v>
      </c>
      <c r="D794" s="6" t="s">
        <v>140</v>
      </c>
      <c r="E794" s="6">
        <v>2</v>
      </c>
      <c r="F794" s="6" t="str">
        <f t="shared" si="48"/>
        <v>Anne Dodsworth</v>
      </c>
      <c r="G794" s="6">
        <v>10771</v>
      </c>
      <c r="H794" s="9">
        <v>41185</v>
      </c>
      <c r="I794" s="9">
        <v>41213</v>
      </c>
      <c r="J794" s="9">
        <v>41218</v>
      </c>
      <c r="K794" s="7">
        <v>4</v>
      </c>
      <c r="L794" s="9" t="str">
        <f t="shared" si="49"/>
        <v>Produits laitiers</v>
      </c>
      <c r="M794" s="6">
        <v>71</v>
      </c>
      <c r="N794" s="6" t="str">
        <f t="shared" si="50"/>
        <v>Fløtemysost</v>
      </c>
      <c r="O794" s="13">
        <v>76</v>
      </c>
      <c r="P794" s="6">
        <v>47</v>
      </c>
      <c r="Q794" s="13">
        <f t="shared" si="51"/>
        <v>3572</v>
      </c>
      <c r="R794" s="14">
        <v>0.12</v>
      </c>
      <c r="S794" s="13">
        <v>4446.2</v>
      </c>
      <c r="T794" s="13">
        <v>22.231000000000002</v>
      </c>
      <c r="U794" s="13"/>
      <c r="V794" s="9"/>
      <c r="W794" s="9"/>
    </row>
    <row r="795" spans="1:23" x14ac:dyDescent="0.25">
      <c r="A795" s="6" t="s">
        <v>157</v>
      </c>
      <c r="B795" s="6" t="s">
        <v>158</v>
      </c>
      <c r="C795" s="6" t="s">
        <v>159</v>
      </c>
      <c r="D795" s="6" t="s">
        <v>136</v>
      </c>
      <c r="E795" s="6">
        <v>3</v>
      </c>
      <c r="F795" s="6" t="str">
        <f t="shared" si="48"/>
        <v>Janet Leverling</v>
      </c>
      <c r="G795" s="6">
        <v>10772</v>
      </c>
      <c r="H795" s="9">
        <v>41185</v>
      </c>
      <c r="I795" s="9">
        <v>41213</v>
      </c>
      <c r="J795" s="9">
        <v>41204</v>
      </c>
      <c r="K795" s="7">
        <v>6</v>
      </c>
      <c r="L795" s="9" t="str">
        <f t="shared" si="49"/>
        <v>Viandes</v>
      </c>
      <c r="M795" s="6">
        <v>29</v>
      </c>
      <c r="N795" s="6" t="str">
        <f t="shared" si="50"/>
        <v>Thüringer Rostbratwurst</v>
      </c>
      <c r="O795" s="13">
        <v>76</v>
      </c>
      <c r="P795" s="6">
        <v>90</v>
      </c>
      <c r="Q795" s="13">
        <f t="shared" si="51"/>
        <v>6840</v>
      </c>
      <c r="R795" s="14">
        <v>0.09</v>
      </c>
      <c r="S795" s="13">
        <v>50692.005000000012</v>
      </c>
      <c r="T795" s="13">
        <v>608.30406000000016</v>
      </c>
      <c r="U795" s="13"/>
      <c r="V795" s="9"/>
      <c r="W795" s="9"/>
    </row>
    <row r="796" spans="1:23" x14ac:dyDescent="0.25">
      <c r="A796" s="6" t="s">
        <v>157</v>
      </c>
      <c r="B796" s="6" t="s">
        <v>158</v>
      </c>
      <c r="C796" s="6" t="s">
        <v>159</v>
      </c>
      <c r="D796" s="6" t="s">
        <v>136</v>
      </c>
      <c r="E796" s="6">
        <v>3</v>
      </c>
      <c r="F796" s="6" t="str">
        <f t="shared" si="48"/>
        <v>Janet Leverling</v>
      </c>
      <c r="G796" s="6">
        <v>10772</v>
      </c>
      <c r="H796" s="9">
        <v>41185</v>
      </c>
      <c r="I796" s="9">
        <v>41213</v>
      </c>
      <c r="J796" s="9">
        <v>41204</v>
      </c>
      <c r="K796" s="7">
        <v>4</v>
      </c>
      <c r="L796" s="9" t="str">
        <f t="shared" si="49"/>
        <v>Produits laitiers</v>
      </c>
      <c r="M796" s="6">
        <v>59</v>
      </c>
      <c r="N796" s="6" t="str">
        <f t="shared" si="50"/>
        <v>Raclette Courdavault</v>
      </c>
      <c r="O796" s="13">
        <v>76</v>
      </c>
      <c r="P796" s="6">
        <v>2</v>
      </c>
      <c r="Q796" s="13">
        <f t="shared" si="51"/>
        <v>152</v>
      </c>
      <c r="R796" s="14">
        <v>0.13</v>
      </c>
      <c r="S796" s="13">
        <v>478.5</v>
      </c>
      <c r="T796" s="13">
        <v>15.311999999999999</v>
      </c>
      <c r="U796" s="13"/>
      <c r="V796" s="9"/>
      <c r="W796" s="9"/>
    </row>
    <row r="797" spans="1:23" x14ac:dyDescent="0.25">
      <c r="A797" s="6" t="s">
        <v>186</v>
      </c>
      <c r="B797" s="6" t="s">
        <v>187</v>
      </c>
      <c r="C797" s="6" t="s">
        <v>188</v>
      </c>
      <c r="D797" s="6" t="s">
        <v>140</v>
      </c>
      <c r="E797" s="6">
        <v>7</v>
      </c>
      <c r="F797" s="6" t="str">
        <f t="shared" si="48"/>
        <v>Jaime Dos Santos</v>
      </c>
      <c r="G797" s="6">
        <v>10773</v>
      </c>
      <c r="H797" s="9">
        <v>41186</v>
      </c>
      <c r="I797" s="9">
        <v>41214</v>
      </c>
      <c r="J797" s="9">
        <v>41201</v>
      </c>
      <c r="K797" s="7">
        <v>6</v>
      </c>
      <c r="L797" s="9" t="str">
        <f t="shared" si="49"/>
        <v>Viandes</v>
      </c>
      <c r="M797" s="6">
        <v>17</v>
      </c>
      <c r="N797" s="6" t="str">
        <f t="shared" si="50"/>
        <v>Alice Mutton</v>
      </c>
      <c r="O797" s="13">
        <v>76</v>
      </c>
      <c r="P797" s="6">
        <v>45</v>
      </c>
      <c r="Q797" s="13">
        <f t="shared" si="51"/>
        <v>3420</v>
      </c>
      <c r="R797" s="14">
        <v>0.16</v>
      </c>
      <c r="S797" s="13">
        <v>7371</v>
      </c>
      <c r="T797" s="13">
        <v>154.791</v>
      </c>
      <c r="U797" s="13"/>
      <c r="V797" s="9"/>
      <c r="W797" s="9"/>
    </row>
    <row r="798" spans="1:23" x14ac:dyDescent="0.25">
      <c r="A798" s="6" t="s">
        <v>186</v>
      </c>
      <c r="B798" s="6" t="s">
        <v>187</v>
      </c>
      <c r="C798" s="6" t="s">
        <v>188</v>
      </c>
      <c r="D798" s="6" t="s">
        <v>140</v>
      </c>
      <c r="E798" s="6">
        <v>7</v>
      </c>
      <c r="F798" s="6" t="str">
        <f t="shared" si="48"/>
        <v>Jaime Dos Santos</v>
      </c>
      <c r="G798" s="6">
        <v>10773</v>
      </c>
      <c r="H798" s="9">
        <v>41186</v>
      </c>
      <c r="I798" s="9">
        <v>41214</v>
      </c>
      <c r="J798" s="9">
        <v>41201</v>
      </c>
      <c r="K798" s="7">
        <v>4</v>
      </c>
      <c r="L798" s="9" t="str">
        <f t="shared" si="49"/>
        <v>Produits laitiers</v>
      </c>
      <c r="M798" s="6">
        <v>31</v>
      </c>
      <c r="N798" s="6" t="str">
        <f t="shared" si="50"/>
        <v>Gorgonzola Telino</v>
      </c>
      <c r="O798" s="13">
        <v>76</v>
      </c>
      <c r="P798" s="6">
        <v>51</v>
      </c>
      <c r="Q798" s="13">
        <f t="shared" si="51"/>
        <v>3876</v>
      </c>
      <c r="R798" s="14">
        <v>0</v>
      </c>
      <c r="S798" s="13">
        <v>3187.5</v>
      </c>
      <c r="T798" s="13">
        <v>73.3125</v>
      </c>
      <c r="U798" s="13"/>
      <c r="V798" s="9"/>
      <c r="W798" s="9"/>
    </row>
    <row r="799" spans="1:23" x14ac:dyDescent="0.25">
      <c r="A799" s="6" t="s">
        <v>186</v>
      </c>
      <c r="B799" s="6" t="s">
        <v>187</v>
      </c>
      <c r="C799" s="6" t="s">
        <v>188</v>
      </c>
      <c r="D799" s="6" t="s">
        <v>140</v>
      </c>
      <c r="E799" s="6">
        <v>7</v>
      </c>
      <c r="F799" s="6" t="str">
        <f t="shared" si="48"/>
        <v>Jaime Dos Santos</v>
      </c>
      <c r="G799" s="6">
        <v>10773</v>
      </c>
      <c r="H799" s="9">
        <v>41186</v>
      </c>
      <c r="I799" s="9">
        <v>41214</v>
      </c>
      <c r="J799" s="9">
        <v>41201</v>
      </c>
      <c r="K799" s="7">
        <v>1</v>
      </c>
      <c r="L799" s="9" t="str">
        <f t="shared" si="49"/>
        <v>Boissons</v>
      </c>
      <c r="M799" s="6">
        <v>75</v>
      </c>
      <c r="N799" s="6" t="str">
        <f t="shared" si="50"/>
        <v>Rhönbräu Klosterbier</v>
      </c>
      <c r="O799" s="13">
        <v>76</v>
      </c>
      <c r="P799" s="6">
        <v>17</v>
      </c>
      <c r="Q799" s="13">
        <f t="shared" si="51"/>
        <v>1292</v>
      </c>
      <c r="R799" s="14">
        <v>0.19</v>
      </c>
      <c r="S799" s="13">
        <v>533.58750000000009</v>
      </c>
      <c r="T799" s="13">
        <v>11.738925000000004</v>
      </c>
      <c r="U799" s="13"/>
      <c r="V799" s="9"/>
      <c r="W799" s="9"/>
    </row>
    <row r="800" spans="1:23" x14ac:dyDescent="0.25">
      <c r="A800" s="6" t="s">
        <v>223</v>
      </c>
      <c r="B800" s="6" t="s">
        <v>224</v>
      </c>
      <c r="C800" s="6" t="s">
        <v>225</v>
      </c>
      <c r="D800" s="6" t="s">
        <v>208</v>
      </c>
      <c r="E800" s="6">
        <v>5</v>
      </c>
      <c r="F800" s="6" t="str">
        <f t="shared" si="48"/>
        <v>Mohamed Ben Arfa</v>
      </c>
      <c r="G800" s="6">
        <v>10774</v>
      </c>
      <c r="H800" s="9">
        <v>41186</v>
      </c>
      <c r="I800" s="9">
        <v>41200</v>
      </c>
      <c r="J800" s="9">
        <v>41197</v>
      </c>
      <c r="K800" s="7">
        <v>4</v>
      </c>
      <c r="L800" s="9" t="str">
        <f t="shared" si="49"/>
        <v>Produits laitiers</v>
      </c>
      <c r="M800" s="6">
        <v>31</v>
      </c>
      <c r="N800" s="6" t="str">
        <f t="shared" si="50"/>
        <v>Gorgonzola Telino</v>
      </c>
      <c r="O800" s="13">
        <v>76</v>
      </c>
      <c r="P800" s="6">
        <v>34</v>
      </c>
      <c r="Q800" s="13">
        <f t="shared" si="51"/>
        <v>2584</v>
      </c>
      <c r="R800" s="14">
        <v>-0.01</v>
      </c>
      <c r="S800" s="13">
        <v>2146.25</v>
      </c>
      <c r="T800" s="13">
        <v>4.2925000000000004</v>
      </c>
      <c r="U800" s="13"/>
      <c r="V800" s="9"/>
      <c r="W800" s="9"/>
    </row>
    <row r="801" spans="1:23" x14ac:dyDescent="0.25">
      <c r="A801" s="6" t="s">
        <v>223</v>
      </c>
      <c r="B801" s="6" t="s">
        <v>224</v>
      </c>
      <c r="C801" s="6" t="s">
        <v>225</v>
      </c>
      <c r="D801" s="6" t="s">
        <v>208</v>
      </c>
      <c r="E801" s="6">
        <v>5</v>
      </c>
      <c r="F801" s="6" t="str">
        <f t="shared" si="48"/>
        <v>Mohamed Ben Arfa</v>
      </c>
      <c r="G801" s="6">
        <v>10774</v>
      </c>
      <c r="H801" s="9">
        <v>41186</v>
      </c>
      <c r="I801" s="9">
        <v>41200</v>
      </c>
      <c r="J801" s="9">
        <v>41197</v>
      </c>
      <c r="K801" s="7">
        <v>2</v>
      </c>
      <c r="L801" s="9" t="str">
        <f t="shared" si="49"/>
        <v>Condiments</v>
      </c>
      <c r="M801" s="6">
        <v>66</v>
      </c>
      <c r="N801" s="6" t="str">
        <f t="shared" si="50"/>
        <v>Louisiana Hot Spiced Okra</v>
      </c>
      <c r="O801" s="13">
        <v>76</v>
      </c>
      <c r="P801" s="6">
        <v>89</v>
      </c>
      <c r="Q801" s="13">
        <f t="shared" si="51"/>
        <v>6764</v>
      </c>
      <c r="R801" s="14">
        <v>0.14000000000000001</v>
      </c>
      <c r="S801" s="13">
        <v>6505.9</v>
      </c>
      <c r="T801" s="13">
        <v>65.058999999999997</v>
      </c>
      <c r="U801" s="13"/>
      <c r="V801" s="9"/>
      <c r="W801" s="9"/>
    </row>
    <row r="802" spans="1:23" x14ac:dyDescent="0.25">
      <c r="A802" s="6" t="s">
        <v>288</v>
      </c>
      <c r="B802" s="6" t="s">
        <v>289</v>
      </c>
      <c r="C802" s="6" t="s">
        <v>290</v>
      </c>
      <c r="D802" s="6" t="s">
        <v>81</v>
      </c>
      <c r="E802" s="6">
        <v>8</v>
      </c>
      <c r="F802" s="6" t="str">
        <f t="shared" si="48"/>
        <v>Hicham Esmal</v>
      </c>
      <c r="G802" s="6">
        <v>10775</v>
      </c>
      <c r="H802" s="9">
        <v>41187</v>
      </c>
      <c r="I802" s="9">
        <v>41215</v>
      </c>
      <c r="J802" s="9">
        <v>41211</v>
      </c>
      <c r="K802" s="7">
        <v>8</v>
      </c>
      <c r="L802" s="9" t="str">
        <f t="shared" si="49"/>
        <v>Poissons et fruits de mer</v>
      </c>
      <c r="M802" s="6">
        <v>10</v>
      </c>
      <c r="N802" s="6" t="str">
        <f t="shared" si="50"/>
        <v>Ikura</v>
      </c>
      <c r="O802" s="13">
        <v>76</v>
      </c>
      <c r="P802" s="6">
        <v>79</v>
      </c>
      <c r="Q802" s="13">
        <f t="shared" si="51"/>
        <v>6004</v>
      </c>
      <c r="R802" s="14">
        <v>-0.02</v>
      </c>
      <c r="S802" s="13">
        <v>12489.9</v>
      </c>
      <c r="T802" s="13">
        <v>349.71719999999999</v>
      </c>
      <c r="U802" s="13"/>
      <c r="V802" s="9"/>
      <c r="W802" s="9"/>
    </row>
    <row r="803" spans="1:23" x14ac:dyDescent="0.25">
      <c r="A803" s="6" t="s">
        <v>288</v>
      </c>
      <c r="B803" s="6" t="s">
        <v>289</v>
      </c>
      <c r="C803" s="6" t="s">
        <v>290</v>
      </c>
      <c r="D803" s="6" t="s">
        <v>81</v>
      </c>
      <c r="E803" s="6">
        <v>8</v>
      </c>
      <c r="F803" s="6" t="str">
        <f t="shared" si="48"/>
        <v>Hicham Esmal</v>
      </c>
      <c r="G803" s="6">
        <v>10775</v>
      </c>
      <c r="H803" s="9">
        <v>41187</v>
      </c>
      <c r="I803" s="9">
        <v>41215</v>
      </c>
      <c r="J803" s="9">
        <v>41211</v>
      </c>
      <c r="K803" s="7">
        <v>1</v>
      </c>
      <c r="L803" s="9" t="str">
        <f t="shared" si="49"/>
        <v>Boissons</v>
      </c>
      <c r="M803" s="6">
        <v>67</v>
      </c>
      <c r="N803" s="6" t="str">
        <f t="shared" si="50"/>
        <v>Laughing Lumberjack Lager</v>
      </c>
      <c r="O803" s="13">
        <v>76</v>
      </c>
      <c r="P803" s="6">
        <v>32</v>
      </c>
      <c r="Q803" s="13">
        <f t="shared" si="51"/>
        <v>2432</v>
      </c>
      <c r="R803" s="14">
        <v>0.1</v>
      </c>
      <c r="S803" s="13">
        <v>2016</v>
      </c>
      <c r="T803" s="13">
        <v>62.496000000000002</v>
      </c>
      <c r="U803" s="13"/>
      <c r="V803" s="9"/>
      <c r="W803" s="9"/>
    </row>
    <row r="804" spans="1:23" x14ac:dyDescent="0.25">
      <c r="A804" s="6" t="s">
        <v>186</v>
      </c>
      <c r="B804" s="6" t="s">
        <v>187</v>
      </c>
      <c r="C804" s="6" t="s">
        <v>188</v>
      </c>
      <c r="D804" s="6" t="s">
        <v>140</v>
      </c>
      <c r="E804" s="6">
        <v>7</v>
      </c>
      <c r="F804" s="6" t="str">
        <f t="shared" si="48"/>
        <v>Jaime Dos Santos</v>
      </c>
      <c r="G804" s="6">
        <v>10776</v>
      </c>
      <c r="H804" s="9">
        <v>41190</v>
      </c>
      <c r="I804" s="9">
        <v>41218</v>
      </c>
      <c r="J804" s="9">
        <v>41203</v>
      </c>
      <c r="K804" s="7">
        <v>4</v>
      </c>
      <c r="L804" s="9" t="str">
        <f t="shared" si="49"/>
        <v>Produits laitiers</v>
      </c>
      <c r="M804" s="6">
        <v>31</v>
      </c>
      <c r="N804" s="6" t="str">
        <f t="shared" si="50"/>
        <v>Gorgonzola Telino</v>
      </c>
      <c r="O804" s="13">
        <v>76</v>
      </c>
      <c r="P804" s="6">
        <v>68</v>
      </c>
      <c r="Q804" s="13">
        <f t="shared" si="51"/>
        <v>5168</v>
      </c>
      <c r="R804" s="14">
        <v>0.18</v>
      </c>
      <c r="S804" s="13">
        <v>3485.0000000000005</v>
      </c>
      <c r="T804" s="13">
        <v>6.9700000000000006</v>
      </c>
      <c r="U804" s="13"/>
      <c r="V804" s="9"/>
      <c r="W804" s="9"/>
    </row>
    <row r="805" spans="1:23" x14ac:dyDescent="0.25">
      <c r="A805" s="6" t="s">
        <v>186</v>
      </c>
      <c r="B805" s="6" t="s">
        <v>187</v>
      </c>
      <c r="C805" s="6" t="s">
        <v>188</v>
      </c>
      <c r="D805" s="6" t="s">
        <v>140</v>
      </c>
      <c r="E805" s="6">
        <v>7</v>
      </c>
      <c r="F805" s="6" t="str">
        <f t="shared" si="48"/>
        <v>Jaime Dos Santos</v>
      </c>
      <c r="G805" s="6">
        <v>10776</v>
      </c>
      <c r="H805" s="9">
        <v>41190</v>
      </c>
      <c r="I805" s="9">
        <v>41218</v>
      </c>
      <c r="J805" s="9">
        <v>41203</v>
      </c>
      <c r="K805" s="7">
        <v>5</v>
      </c>
      <c r="L805" s="9" t="str">
        <f t="shared" si="49"/>
        <v>Pâtes et céréales</v>
      </c>
      <c r="M805" s="6">
        <v>42</v>
      </c>
      <c r="N805" s="6" t="str">
        <f t="shared" si="50"/>
        <v>Singaporean Hokkien Fried Mee</v>
      </c>
      <c r="O805" s="13">
        <v>76</v>
      </c>
      <c r="P805" s="6">
        <v>96</v>
      </c>
      <c r="Q805" s="13">
        <f t="shared" si="51"/>
        <v>7296</v>
      </c>
      <c r="R805" s="14">
        <v>0.04</v>
      </c>
      <c r="S805" s="13">
        <v>6451.2</v>
      </c>
      <c r="T805" s="13">
        <v>187.0848</v>
      </c>
      <c r="U805" s="13"/>
      <c r="V805" s="9"/>
      <c r="W805" s="9"/>
    </row>
    <row r="806" spans="1:23" x14ac:dyDescent="0.25">
      <c r="A806" s="6" t="s">
        <v>186</v>
      </c>
      <c r="B806" s="6" t="s">
        <v>187</v>
      </c>
      <c r="C806" s="6" t="s">
        <v>188</v>
      </c>
      <c r="D806" s="6" t="s">
        <v>140</v>
      </c>
      <c r="E806" s="6">
        <v>7</v>
      </c>
      <c r="F806" s="6" t="str">
        <f t="shared" si="48"/>
        <v>Jaime Dos Santos</v>
      </c>
      <c r="G806" s="6">
        <v>10776</v>
      </c>
      <c r="H806" s="9">
        <v>41190</v>
      </c>
      <c r="I806" s="9">
        <v>41218</v>
      </c>
      <c r="J806" s="9">
        <v>41203</v>
      </c>
      <c r="K806" s="7">
        <v>8</v>
      </c>
      <c r="L806" s="9" t="str">
        <f t="shared" si="49"/>
        <v>Poissons et fruits de mer</v>
      </c>
      <c r="M806" s="6">
        <v>45</v>
      </c>
      <c r="N806" s="6" t="str">
        <f t="shared" si="50"/>
        <v>Røgede sild</v>
      </c>
      <c r="O806" s="13">
        <v>76</v>
      </c>
      <c r="P806" s="6">
        <v>40</v>
      </c>
      <c r="Q806" s="13">
        <f t="shared" si="51"/>
        <v>3040</v>
      </c>
      <c r="R806" s="14">
        <v>0.02</v>
      </c>
      <c r="S806" s="13">
        <v>1862</v>
      </c>
      <c r="T806" s="13">
        <v>53.997999999999998</v>
      </c>
      <c r="U806" s="13"/>
      <c r="V806" s="9"/>
      <c r="W806" s="9"/>
    </row>
    <row r="807" spans="1:23" x14ac:dyDescent="0.25">
      <c r="A807" s="6" t="s">
        <v>186</v>
      </c>
      <c r="B807" s="6" t="s">
        <v>187</v>
      </c>
      <c r="C807" s="6" t="s">
        <v>188</v>
      </c>
      <c r="D807" s="6" t="s">
        <v>140</v>
      </c>
      <c r="E807" s="6">
        <v>7</v>
      </c>
      <c r="F807" s="6" t="str">
        <f t="shared" si="48"/>
        <v>Jaime Dos Santos</v>
      </c>
      <c r="G807" s="6">
        <v>10776</v>
      </c>
      <c r="H807" s="9">
        <v>41190</v>
      </c>
      <c r="I807" s="9">
        <v>41218</v>
      </c>
      <c r="J807" s="9">
        <v>41203</v>
      </c>
      <c r="K807" s="7">
        <v>7</v>
      </c>
      <c r="L807" s="9" t="str">
        <f t="shared" si="49"/>
        <v>Produits secs</v>
      </c>
      <c r="M807" s="6">
        <v>51</v>
      </c>
      <c r="N807" s="6" t="str">
        <f t="shared" si="50"/>
        <v>Manjimup Dried Apples</v>
      </c>
      <c r="O807" s="13">
        <v>76</v>
      </c>
      <c r="P807" s="6">
        <v>11</v>
      </c>
      <c r="Q807" s="13">
        <f t="shared" si="51"/>
        <v>836</v>
      </c>
      <c r="R807" s="14">
        <v>0.1</v>
      </c>
      <c r="S807" s="13">
        <v>2623.5</v>
      </c>
      <c r="T807" s="13">
        <v>81.328500000000005</v>
      </c>
      <c r="U807" s="13"/>
      <c r="V807" s="9"/>
      <c r="W807" s="9"/>
    </row>
    <row r="808" spans="1:23" x14ac:dyDescent="0.25">
      <c r="A808" s="6" t="s">
        <v>296</v>
      </c>
      <c r="B808" s="6" t="s">
        <v>297</v>
      </c>
      <c r="C808" s="6" t="s">
        <v>298</v>
      </c>
      <c r="D808" s="6" t="s">
        <v>123</v>
      </c>
      <c r="E808" s="6">
        <v>8</v>
      </c>
      <c r="F808" s="6" t="str">
        <f t="shared" si="48"/>
        <v>Hicham Esmal</v>
      </c>
      <c r="G808" s="6">
        <v>10777</v>
      </c>
      <c r="H808" s="9">
        <v>41190</v>
      </c>
      <c r="I808" s="9">
        <v>41204</v>
      </c>
      <c r="J808" s="9">
        <v>41237</v>
      </c>
      <c r="K808" s="7">
        <v>5</v>
      </c>
      <c r="L808" s="9" t="str">
        <f t="shared" si="49"/>
        <v>Pâtes et céréales</v>
      </c>
      <c r="M808" s="6">
        <v>42</v>
      </c>
      <c r="N808" s="6" t="str">
        <f t="shared" si="50"/>
        <v>Singaporean Hokkien Fried Mee</v>
      </c>
      <c r="O808" s="13">
        <v>76</v>
      </c>
      <c r="P808" s="6">
        <v>77</v>
      </c>
      <c r="Q808" s="13">
        <f t="shared" si="51"/>
        <v>5852</v>
      </c>
      <c r="R808" s="14">
        <v>0.16</v>
      </c>
      <c r="S808" s="13">
        <v>4527.5999999999995</v>
      </c>
      <c r="T808" s="13">
        <v>22.637999999999998</v>
      </c>
      <c r="U808" s="13"/>
      <c r="V808" s="9"/>
      <c r="W808" s="9"/>
    </row>
    <row r="809" spans="1:23" x14ac:dyDescent="0.25">
      <c r="A809" s="6" t="s">
        <v>205</v>
      </c>
      <c r="B809" s="6" t="s">
        <v>206</v>
      </c>
      <c r="C809" s="6" t="s">
        <v>207</v>
      </c>
      <c r="D809" s="6" t="s">
        <v>208</v>
      </c>
      <c r="E809" s="6">
        <v>3</v>
      </c>
      <c r="F809" s="6" t="str">
        <f t="shared" si="48"/>
        <v>Janet Leverling</v>
      </c>
      <c r="G809" s="6">
        <v>10778</v>
      </c>
      <c r="H809" s="9">
        <v>41191</v>
      </c>
      <c r="I809" s="9">
        <v>41219</v>
      </c>
      <c r="J809" s="9">
        <v>41209</v>
      </c>
      <c r="K809" s="7">
        <v>8</v>
      </c>
      <c r="L809" s="9" t="str">
        <f t="shared" si="49"/>
        <v>Poissons et fruits de mer</v>
      </c>
      <c r="M809" s="6">
        <v>41</v>
      </c>
      <c r="N809" s="6" t="str">
        <f t="shared" si="50"/>
        <v>Jack's New England Clam Chowder</v>
      </c>
      <c r="O809" s="13">
        <v>76</v>
      </c>
      <c r="P809" s="6">
        <v>74</v>
      </c>
      <c r="Q809" s="13">
        <f t="shared" si="51"/>
        <v>5624</v>
      </c>
      <c r="R809" s="14">
        <v>0.05</v>
      </c>
      <c r="S809" s="13">
        <v>3391.9749999999999</v>
      </c>
      <c r="T809" s="13">
        <v>84.799374999999998</v>
      </c>
      <c r="U809" s="13"/>
      <c r="V809" s="9"/>
      <c r="W809" s="9"/>
    </row>
    <row r="810" spans="1:23" x14ac:dyDescent="0.25">
      <c r="A810" s="6" t="s">
        <v>258</v>
      </c>
      <c r="B810" s="6" t="s">
        <v>259</v>
      </c>
      <c r="C810" s="6" t="s">
        <v>260</v>
      </c>
      <c r="D810" s="6" t="s">
        <v>136</v>
      </c>
      <c r="E810" s="6">
        <v>3</v>
      </c>
      <c r="F810" s="6" t="str">
        <f t="shared" si="48"/>
        <v>Janet Leverling</v>
      </c>
      <c r="G810" s="6">
        <v>10779</v>
      </c>
      <c r="H810" s="9">
        <v>41191</v>
      </c>
      <c r="I810" s="9">
        <v>41219</v>
      </c>
      <c r="J810" s="9">
        <v>41230</v>
      </c>
      <c r="K810" s="7">
        <v>3</v>
      </c>
      <c r="L810" s="9" t="str">
        <f t="shared" si="49"/>
        <v>Desserts</v>
      </c>
      <c r="M810" s="6">
        <v>16</v>
      </c>
      <c r="N810" s="6" t="str">
        <f t="shared" si="50"/>
        <v>Pavlova</v>
      </c>
      <c r="O810" s="13">
        <v>76</v>
      </c>
      <c r="P810" s="6">
        <v>25</v>
      </c>
      <c r="Q810" s="13">
        <f t="shared" si="51"/>
        <v>1900</v>
      </c>
      <c r="R810" s="14">
        <v>-0.02</v>
      </c>
      <c r="S810" s="13">
        <v>2224.875</v>
      </c>
      <c r="T810" s="13">
        <v>66.746250000000003</v>
      </c>
      <c r="U810" s="13"/>
      <c r="V810" s="9"/>
      <c r="W810" s="9"/>
    </row>
    <row r="811" spans="1:23" x14ac:dyDescent="0.25">
      <c r="A811" s="6" t="s">
        <v>258</v>
      </c>
      <c r="B811" s="6" t="s">
        <v>259</v>
      </c>
      <c r="C811" s="6" t="s">
        <v>260</v>
      </c>
      <c r="D811" s="6" t="s">
        <v>136</v>
      </c>
      <c r="E811" s="6">
        <v>3</v>
      </c>
      <c r="F811" s="6" t="str">
        <f t="shared" si="48"/>
        <v>Janet Leverling</v>
      </c>
      <c r="G811" s="6">
        <v>10779</v>
      </c>
      <c r="H811" s="9">
        <v>41191</v>
      </c>
      <c r="I811" s="9">
        <v>41219</v>
      </c>
      <c r="J811" s="9">
        <v>41230</v>
      </c>
      <c r="K811" s="7">
        <v>3</v>
      </c>
      <c r="L811" s="9" t="str">
        <f t="shared" si="49"/>
        <v>Desserts</v>
      </c>
      <c r="M811" s="6">
        <v>62</v>
      </c>
      <c r="N811" s="6" t="str">
        <f t="shared" si="50"/>
        <v>Tarte au sucre</v>
      </c>
      <c r="O811" s="13">
        <v>76</v>
      </c>
      <c r="P811" s="6">
        <v>94</v>
      </c>
      <c r="Q811" s="13">
        <f t="shared" si="51"/>
        <v>7144</v>
      </c>
      <c r="R811" s="14">
        <v>0.14000000000000001</v>
      </c>
      <c r="S811" s="13">
        <v>19927.060000000001</v>
      </c>
      <c r="T811" s="13">
        <v>637.66592000000003</v>
      </c>
      <c r="U811" s="13"/>
      <c r="V811" s="9"/>
      <c r="W811" s="9"/>
    </row>
    <row r="812" spans="1:23" x14ac:dyDescent="0.25">
      <c r="A812" s="6" t="s">
        <v>160</v>
      </c>
      <c r="B812" s="6" t="s">
        <v>161</v>
      </c>
      <c r="C812" s="6" t="s">
        <v>162</v>
      </c>
      <c r="D812" s="6" t="s">
        <v>106</v>
      </c>
      <c r="E812" s="6">
        <v>1</v>
      </c>
      <c r="F812" s="6" t="str">
        <f t="shared" si="48"/>
        <v>Francis Rivière</v>
      </c>
      <c r="G812" s="6">
        <v>10780</v>
      </c>
      <c r="H812" s="9">
        <v>41191</v>
      </c>
      <c r="I812" s="9">
        <v>41205</v>
      </c>
      <c r="J812" s="9">
        <v>41210</v>
      </c>
      <c r="K812" s="7">
        <v>1</v>
      </c>
      <c r="L812" s="9" t="str">
        <f t="shared" si="49"/>
        <v>Boissons</v>
      </c>
      <c r="M812" s="6">
        <v>70</v>
      </c>
      <c r="N812" s="6" t="str">
        <f t="shared" si="50"/>
        <v>Outback Lager</v>
      </c>
      <c r="O812" s="13">
        <v>76</v>
      </c>
      <c r="P812" s="6">
        <v>61</v>
      </c>
      <c r="Q812" s="13">
        <f t="shared" si="51"/>
        <v>4636</v>
      </c>
      <c r="R812" s="14">
        <v>0.06</v>
      </c>
      <c r="S812" s="13">
        <v>4300.5</v>
      </c>
      <c r="T812" s="13">
        <v>90.310500000000005</v>
      </c>
      <c r="U812" s="13"/>
      <c r="V812" s="9"/>
      <c r="W812" s="9"/>
    </row>
    <row r="813" spans="1:23" x14ac:dyDescent="0.25">
      <c r="A813" s="6" t="s">
        <v>160</v>
      </c>
      <c r="B813" s="6" t="s">
        <v>161</v>
      </c>
      <c r="C813" s="6" t="s">
        <v>162</v>
      </c>
      <c r="D813" s="6" t="s">
        <v>106</v>
      </c>
      <c r="E813" s="6">
        <v>1</v>
      </c>
      <c r="F813" s="6" t="str">
        <f t="shared" si="48"/>
        <v>Francis Rivière</v>
      </c>
      <c r="G813" s="6">
        <v>10780</v>
      </c>
      <c r="H813" s="9">
        <v>41191</v>
      </c>
      <c r="I813" s="9">
        <v>41205</v>
      </c>
      <c r="J813" s="9">
        <v>41210</v>
      </c>
      <c r="K813" s="7">
        <v>2</v>
      </c>
      <c r="L813" s="9" t="str">
        <f t="shared" si="49"/>
        <v>Condiments</v>
      </c>
      <c r="M813" s="6">
        <v>77</v>
      </c>
      <c r="N813" s="6" t="str">
        <f t="shared" si="50"/>
        <v>Original Frankfurter grüne Soße</v>
      </c>
      <c r="O813" s="13">
        <v>76</v>
      </c>
      <c r="P813" s="6">
        <v>45</v>
      </c>
      <c r="Q813" s="13">
        <f t="shared" si="51"/>
        <v>3420</v>
      </c>
      <c r="R813" s="14">
        <v>0.15</v>
      </c>
      <c r="S813" s="13">
        <v>2486.25</v>
      </c>
      <c r="T813" s="13">
        <v>17.403749999999999</v>
      </c>
      <c r="U813" s="13"/>
      <c r="V813" s="9"/>
      <c r="W813" s="9"/>
    </row>
    <row r="814" spans="1:23" x14ac:dyDescent="0.25">
      <c r="A814" s="6" t="s">
        <v>209</v>
      </c>
      <c r="B814" s="6" t="s">
        <v>210</v>
      </c>
      <c r="C814" s="6" t="s">
        <v>211</v>
      </c>
      <c r="D814" s="6" t="s">
        <v>212</v>
      </c>
      <c r="E814" s="6">
        <v>1</v>
      </c>
      <c r="F814" s="6" t="str">
        <f t="shared" si="48"/>
        <v>Francis Rivière</v>
      </c>
      <c r="G814" s="6">
        <v>10781</v>
      </c>
      <c r="H814" s="9">
        <v>41192</v>
      </c>
      <c r="I814" s="9">
        <v>41220</v>
      </c>
      <c r="J814" s="9">
        <v>41204</v>
      </c>
      <c r="K814" s="7">
        <v>6</v>
      </c>
      <c r="L814" s="9" t="str">
        <f t="shared" si="49"/>
        <v>Viandes</v>
      </c>
      <c r="M814" s="6">
        <v>54</v>
      </c>
      <c r="N814" s="6" t="str">
        <f t="shared" si="50"/>
        <v>Tourtière</v>
      </c>
      <c r="O814" s="13">
        <v>76</v>
      </c>
      <c r="P814" s="6">
        <v>79</v>
      </c>
      <c r="Q814" s="13">
        <f t="shared" si="51"/>
        <v>6004</v>
      </c>
      <c r="R814" s="14">
        <v>0.09</v>
      </c>
      <c r="S814" s="13">
        <v>2677.9025000000001</v>
      </c>
      <c r="T814" s="13">
        <v>34.812732499999996</v>
      </c>
      <c r="U814" s="13"/>
      <c r="V814" s="9"/>
      <c r="W814" s="9"/>
    </row>
    <row r="815" spans="1:23" x14ac:dyDescent="0.25">
      <c r="A815" s="6" t="s">
        <v>209</v>
      </c>
      <c r="B815" s="6" t="s">
        <v>210</v>
      </c>
      <c r="C815" s="6" t="s">
        <v>211</v>
      </c>
      <c r="D815" s="6" t="s">
        <v>212</v>
      </c>
      <c r="E815" s="6">
        <v>1</v>
      </c>
      <c r="F815" s="6" t="str">
        <f t="shared" si="48"/>
        <v>Francis Rivière</v>
      </c>
      <c r="G815" s="6">
        <v>10781</v>
      </c>
      <c r="H815" s="9">
        <v>41192</v>
      </c>
      <c r="I815" s="9">
        <v>41220</v>
      </c>
      <c r="J815" s="9">
        <v>41204</v>
      </c>
      <c r="K815" s="7">
        <v>5</v>
      </c>
      <c r="L815" s="9" t="str">
        <f t="shared" si="49"/>
        <v>Pâtes et céréales</v>
      </c>
      <c r="M815" s="6">
        <v>56</v>
      </c>
      <c r="N815" s="6" t="str">
        <f t="shared" si="50"/>
        <v>Gnocchi di nonna Alice</v>
      </c>
      <c r="O815" s="13">
        <v>76</v>
      </c>
      <c r="P815" s="6">
        <v>6</v>
      </c>
      <c r="Q815" s="13">
        <f t="shared" si="51"/>
        <v>456</v>
      </c>
      <c r="R815" s="14">
        <v>0.04</v>
      </c>
      <c r="S815" s="13">
        <v>1094.3999999999999</v>
      </c>
      <c r="T815" s="13">
        <v>8.7551999999999985</v>
      </c>
      <c r="U815" s="13"/>
      <c r="V815" s="9"/>
      <c r="W815" s="9"/>
    </row>
    <row r="816" spans="1:23" x14ac:dyDescent="0.25">
      <c r="A816" s="6" t="s">
        <v>209</v>
      </c>
      <c r="B816" s="6" t="s">
        <v>210</v>
      </c>
      <c r="C816" s="6" t="s">
        <v>211</v>
      </c>
      <c r="D816" s="6" t="s">
        <v>212</v>
      </c>
      <c r="E816" s="6">
        <v>1</v>
      </c>
      <c r="F816" s="6" t="str">
        <f t="shared" si="48"/>
        <v>Francis Rivière</v>
      </c>
      <c r="G816" s="6">
        <v>10781</v>
      </c>
      <c r="H816" s="9">
        <v>41192</v>
      </c>
      <c r="I816" s="9">
        <v>41220</v>
      </c>
      <c r="J816" s="9">
        <v>41204</v>
      </c>
      <c r="K816" s="7">
        <v>7</v>
      </c>
      <c r="L816" s="9" t="str">
        <f t="shared" si="49"/>
        <v>Produits secs</v>
      </c>
      <c r="M816" s="6">
        <v>74</v>
      </c>
      <c r="N816" s="6" t="str">
        <f t="shared" si="50"/>
        <v>Longlife Tofu</v>
      </c>
      <c r="O816" s="13">
        <v>76</v>
      </c>
      <c r="P816" s="6">
        <v>16</v>
      </c>
      <c r="Q816" s="13">
        <f t="shared" si="51"/>
        <v>1216</v>
      </c>
      <c r="R816" s="14">
        <v>-0.03</v>
      </c>
      <c r="S816" s="13">
        <v>824</v>
      </c>
      <c r="T816" s="13">
        <v>18.128</v>
      </c>
      <c r="U816" s="13"/>
      <c r="V816" s="9"/>
      <c r="W816" s="9"/>
    </row>
    <row r="817" spans="1:23" x14ac:dyDescent="0.25">
      <c r="A817" s="6" t="s">
        <v>201</v>
      </c>
      <c r="B817" s="6" t="s">
        <v>202</v>
      </c>
      <c r="C817" s="6" t="s">
        <v>203</v>
      </c>
      <c r="D817" s="6" t="s">
        <v>204</v>
      </c>
      <c r="E817" s="6">
        <v>2</v>
      </c>
      <c r="F817" s="6" t="str">
        <f t="shared" si="48"/>
        <v>Anne Dodsworth</v>
      </c>
      <c r="G817" s="6">
        <v>10782</v>
      </c>
      <c r="H817" s="9">
        <v>41192</v>
      </c>
      <c r="I817" s="9">
        <v>41220</v>
      </c>
      <c r="J817" s="9">
        <v>41207</v>
      </c>
      <c r="K817" s="7">
        <v>4</v>
      </c>
      <c r="L817" s="9" t="str">
        <f t="shared" si="49"/>
        <v>Produits laitiers</v>
      </c>
      <c r="M817" s="6">
        <v>31</v>
      </c>
      <c r="N817" s="6" t="str">
        <f t="shared" si="50"/>
        <v>Gorgonzola Telino</v>
      </c>
      <c r="O817" s="13">
        <v>76</v>
      </c>
      <c r="P817" s="6">
        <v>28</v>
      </c>
      <c r="Q817" s="13">
        <f t="shared" si="51"/>
        <v>2128</v>
      </c>
      <c r="R817" s="14">
        <v>0.04</v>
      </c>
      <c r="S817" s="13">
        <v>1680</v>
      </c>
      <c r="T817" s="13">
        <v>25.2</v>
      </c>
      <c r="U817" s="13"/>
      <c r="V817" s="9"/>
      <c r="W817" s="9"/>
    </row>
    <row r="818" spans="1:23" x14ac:dyDescent="0.25">
      <c r="A818" s="6" t="s">
        <v>228</v>
      </c>
      <c r="B818" s="6" t="s">
        <v>229</v>
      </c>
      <c r="C818" s="6" t="s">
        <v>122</v>
      </c>
      <c r="D818" s="6" t="s">
        <v>123</v>
      </c>
      <c r="E818" s="6">
        <v>5</v>
      </c>
      <c r="F818" s="6" t="str">
        <f t="shared" si="48"/>
        <v>Mohamed Ben Arfa</v>
      </c>
      <c r="G818" s="6">
        <v>10783</v>
      </c>
      <c r="H818" s="9">
        <v>41193</v>
      </c>
      <c r="I818" s="9">
        <v>41221</v>
      </c>
      <c r="J818" s="9">
        <v>41204</v>
      </c>
      <c r="K818" s="7">
        <v>4</v>
      </c>
      <c r="L818" s="9" t="str">
        <f t="shared" si="49"/>
        <v>Produits laitiers</v>
      </c>
      <c r="M818" s="6">
        <v>31</v>
      </c>
      <c r="N818" s="6" t="str">
        <f t="shared" si="50"/>
        <v>Gorgonzola Telino</v>
      </c>
      <c r="O818" s="13">
        <v>76</v>
      </c>
      <c r="P818" s="6">
        <v>72</v>
      </c>
      <c r="Q818" s="13">
        <f t="shared" si="51"/>
        <v>5472</v>
      </c>
      <c r="R818" s="14">
        <v>0.18</v>
      </c>
      <c r="S818" s="13">
        <v>3690.0000000000005</v>
      </c>
      <c r="T818" s="13">
        <v>55.350000000000009</v>
      </c>
      <c r="U818" s="13"/>
      <c r="V818" s="9"/>
      <c r="W818" s="9"/>
    </row>
    <row r="819" spans="1:23" x14ac:dyDescent="0.25">
      <c r="A819" s="6" t="s">
        <v>228</v>
      </c>
      <c r="B819" s="6" t="s">
        <v>229</v>
      </c>
      <c r="C819" s="6" t="s">
        <v>122</v>
      </c>
      <c r="D819" s="6" t="s">
        <v>123</v>
      </c>
      <c r="E819" s="6">
        <v>5</v>
      </c>
      <c r="F819" s="6" t="str">
        <f t="shared" si="48"/>
        <v>Mohamed Ben Arfa</v>
      </c>
      <c r="G819" s="6">
        <v>10783</v>
      </c>
      <c r="H819" s="9">
        <v>41193</v>
      </c>
      <c r="I819" s="9">
        <v>41221</v>
      </c>
      <c r="J819" s="9">
        <v>41204</v>
      </c>
      <c r="K819" s="7">
        <v>1</v>
      </c>
      <c r="L819" s="9" t="str">
        <f t="shared" si="49"/>
        <v>Boissons</v>
      </c>
      <c r="M819" s="6">
        <v>38</v>
      </c>
      <c r="N819" s="6" t="str">
        <f t="shared" si="50"/>
        <v>Côte de Blaye</v>
      </c>
      <c r="O819" s="13">
        <v>76</v>
      </c>
      <c r="P819" s="6">
        <v>9</v>
      </c>
      <c r="Q819" s="13">
        <f t="shared" si="51"/>
        <v>684</v>
      </c>
      <c r="R819" s="14">
        <v>0.18</v>
      </c>
      <c r="S819" s="13">
        <v>9723.1500000000015</v>
      </c>
      <c r="T819" s="13">
        <v>272.24820000000005</v>
      </c>
      <c r="U819" s="13"/>
      <c r="V819" s="9"/>
      <c r="W819" s="9"/>
    </row>
    <row r="820" spans="1:23" x14ac:dyDescent="0.25">
      <c r="A820" s="6" t="s">
        <v>293</v>
      </c>
      <c r="B820" s="6" t="s">
        <v>294</v>
      </c>
      <c r="C820" s="6" t="s">
        <v>295</v>
      </c>
      <c r="D820" s="6" t="s">
        <v>251</v>
      </c>
      <c r="E820" s="6">
        <v>5</v>
      </c>
      <c r="F820" s="6" t="str">
        <f t="shared" si="48"/>
        <v>Mohamed Ben Arfa</v>
      </c>
      <c r="G820" s="6">
        <v>10784</v>
      </c>
      <c r="H820" s="9">
        <v>41193</v>
      </c>
      <c r="I820" s="9">
        <v>41221</v>
      </c>
      <c r="J820" s="9">
        <v>41207</v>
      </c>
      <c r="K820" s="7">
        <v>8</v>
      </c>
      <c r="L820" s="9" t="str">
        <f t="shared" si="49"/>
        <v>Poissons et fruits de mer</v>
      </c>
      <c r="M820" s="6">
        <v>36</v>
      </c>
      <c r="N820" s="6" t="str">
        <f t="shared" si="50"/>
        <v>Inlagd Sill</v>
      </c>
      <c r="O820" s="13">
        <v>76</v>
      </c>
      <c r="P820" s="6">
        <v>71</v>
      </c>
      <c r="Q820" s="13">
        <f t="shared" si="51"/>
        <v>5396</v>
      </c>
      <c r="R820" s="14">
        <v>-0.01</v>
      </c>
      <c r="S820" s="13">
        <v>6812.45</v>
      </c>
      <c r="T820" s="13">
        <v>197.56104999999999</v>
      </c>
      <c r="U820" s="13"/>
      <c r="V820" s="9"/>
      <c r="W820" s="9"/>
    </row>
    <row r="821" spans="1:23" x14ac:dyDescent="0.25">
      <c r="A821" s="6" t="s">
        <v>293</v>
      </c>
      <c r="B821" s="6" t="s">
        <v>294</v>
      </c>
      <c r="C821" s="6" t="s">
        <v>295</v>
      </c>
      <c r="D821" s="6" t="s">
        <v>251</v>
      </c>
      <c r="E821" s="6">
        <v>5</v>
      </c>
      <c r="F821" s="6" t="str">
        <f t="shared" si="48"/>
        <v>Mohamed Ben Arfa</v>
      </c>
      <c r="G821" s="6">
        <v>10784</v>
      </c>
      <c r="H821" s="9">
        <v>41193</v>
      </c>
      <c r="I821" s="9">
        <v>41221</v>
      </c>
      <c r="J821" s="9">
        <v>41207</v>
      </c>
      <c r="K821" s="7">
        <v>1</v>
      </c>
      <c r="L821" s="9" t="str">
        <f t="shared" si="49"/>
        <v>Boissons</v>
      </c>
      <c r="M821" s="6">
        <v>39</v>
      </c>
      <c r="N821" s="6" t="str">
        <f t="shared" si="50"/>
        <v>Chartreuse verte</v>
      </c>
      <c r="O821" s="13">
        <v>76</v>
      </c>
      <c r="P821" s="6">
        <v>87</v>
      </c>
      <c r="Q821" s="13">
        <f t="shared" si="51"/>
        <v>6612</v>
      </c>
      <c r="R821" s="14">
        <v>0.16</v>
      </c>
      <c r="S821" s="13">
        <v>6577.2</v>
      </c>
      <c r="T821" s="13">
        <v>105.23519999999999</v>
      </c>
      <c r="U821" s="13"/>
      <c r="V821" s="9"/>
      <c r="W821" s="9"/>
    </row>
    <row r="822" spans="1:23" x14ac:dyDescent="0.25">
      <c r="A822" s="6" t="s">
        <v>293</v>
      </c>
      <c r="B822" s="6" t="s">
        <v>294</v>
      </c>
      <c r="C822" s="6" t="s">
        <v>295</v>
      </c>
      <c r="D822" s="6" t="s">
        <v>251</v>
      </c>
      <c r="E822" s="6">
        <v>5</v>
      </c>
      <c r="F822" s="6" t="str">
        <f t="shared" si="48"/>
        <v>Mohamed Ben Arfa</v>
      </c>
      <c r="G822" s="6">
        <v>10784</v>
      </c>
      <c r="H822" s="9">
        <v>41193</v>
      </c>
      <c r="I822" s="9">
        <v>41221</v>
      </c>
      <c r="J822" s="9">
        <v>41207</v>
      </c>
      <c r="K822" s="7">
        <v>4</v>
      </c>
      <c r="L822" s="9" t="str">
        <f t="shared" si="49"/>
        <v>Produits laitiers</v>
      </c>
      <c r="M822" s="6">
        <v>72</v>
      </c>
      <c r="N822" s="6" t="str">
        <f t="shared" si="50"/>
        <v>Mozzarella di Giovanni</v>
      </c>
      <c r="O822" s="13">
        <v>76</v>
      </c>
      <c r="P822" s="6">
        <v>1</v>
      </c>
      <c r="Q822" s="13">
        <f t="shared" si="51"/>
        <v>76</v>
      </c>
      <c r="R822" s="14">
        <v>0.09</v>
      </c>
      <c r="S822" s="13">
        <v>158.34</v>
      </c>
      <c r="T822" s="13">
        <v>4.5918599999999996</v>
      </c>
      <c r="U822" s="13"/>
      <c r="V822" s="9"/>
      <c r="W822" s="9"/>
    </row>
    <row r="823" spans="1:23" x14ac:dyDescent="0.25">
      <c r="A823" s="6" t="s">
        <v>319</v>
      </c>
      <c r="B823" s="6" t="s">
        <v>320</v>
      </c>
      <c r="C823" s="6" t="s">
        <v>321</v>
      </c>
      <c r="D823" s="6" t="s">
        <v>106</v>
      </c>
      <c r="E823" s="6">
        <v>7</v>
      </c>
      <c r="F823" s="6" t="str">
        <f t="shared" si="48"/>
        <v>Jaime Dos Santos</v>
      </c>
      <c r="G823" s="6">
        <v>10785</v>
      </c>
      <c r="H823" s="9">
        <v>41193</v>
      </c>
      <c r="I823" s="9">
        <v>41221</v>
      </c>
      <c r="J823" s="9">
        <v>41209</v>
      </c>
      <c r="K823" s="7">
        <v>8</v>
      </c>
      <c r="L823" s="9" t="str">
        <f t="shared" si="49"/>
        <v>Poissons et fruits de mer</v>
      </c>
      <c r="M823" s="6">
        <v>10</v>
      </c>
      <c r="N823" s="6" t="str">
        <f t="shared" si="50"/>
        <v>Ikura</v>
      </c>
      <c r="O823" s="13">
        <v>76</v>
      </c>
      <c r="P823" s="6">
        <v>85</v>
      </c>
      <c r="Q823" s="13">
        <f t="shared" si="51"/>
        <v>6460</v>
      </c>
      <c r="R823" s="14">
        <v>0.08</v>
      </c>
      <c r="S823" s="13">
        <v>12121</v>
      </c>
      <c r="T823" s="13">
        <v>375.75099999999998</v>
      </c>
      <c r="U823" s="13"/>
      <c r="V823" s="9"/>
      <c r="W823" s="9"/>
    </row>
    <row r="824" spans="1:23" x14ac:dyDescent="0.25">
      <c r="A824" s="6" t="s">
        <v>319</v>
      </c>
      <c r="B824" s="6" t="s">
        <v>320</v>
      </c>
      <c r="C824" s="6" t="s">
        <v>321</v>
      </c>
      <c r="D824" s="6" t="s">
        <v>106</v>
      </c>
      <c r="E824" s="6">
        <v>7</v>
      </c>
      <c r="F824" s="6" t="str">
        <f t="shared" si="48"/>
        <v>Jaime Dos Santos</v>
      </c>
      <c r="G824" s="6">
        <v>10785</v>
      </c>
      <c r="H824" s="9">
        <v>41193</v>
      </c>
      <c r="I824" s="9">
        <v>41221</v>
      </c>
      <c r="J824" s="9">
        <v>41209</v>
      </c>
      <c r="K824" s="7">
        <v>1</v>
      </c>
      <c r="L824" s="9" t="str">
        <f t="shared" si="49"/>
        <v>Boissons</v>
      </c>
      <c r="M824" s="6">
        <v>75</v>
      </c>
      <c r="N824" s="6" t="str">
        <f t="shared" si="50"/>
        <v>Rhönbräu Klosterbier</v>
      </c>
      <c r="O824" s="13">
        <v>76</v>
      </c>
      <c r="P824" s="6">
        <v>69</v>
      </c>
      <c r="Q824" s="13">
        <f t="shared" si="51"/>
        <v>5244</v>
      </c>
      <c r="R824" s="14">
        <v>0.03</v>
      </c>
      <c r="S824" s="13">
        <v>2593.5374999999999</v>
      </c>
      <c r="T824" s="13">
        <v>25.935375000000001</v>
      </c>
      <c r="U824" s="13"/>
      <c r="V824" s="9"/>
      <c r="W824" s="9"/>
    </row>
    <row r="825" spans="1:23" x14ac:dyDescent="0.25">
      <c r="A825" s="6" t="s">
        <v>130</v>
      </c>
      <c r="B825" s="6" t="s">
        <v>131</v>
      </c>
      <c r="C825" s="6" t="s">
        <v>132</v>
      </c>
      <c r="D825" s="6" t="s">
        <v>123</v>
      </c>
      <c r="E825" s="6">
        <v>4</v>
      </c>
      <c r="F825" s="6" t="str">
        <f t="shared" si="48"/>
        <v>Laura Callahan</v>
      </c>
      <c r="G825" s="6">
        <v>10786</v>
      </c>
      <c r="H825" s="9">
        <v>41194</v>
      </c>
      <c r="I825" s="9">
        <v>41222</v>
      </c>
      <c r="J825" s="9">
        <v>41208</v>
      </c>
      <c r="K825" s="7">
        <v>2</v>
      </c>
      <c r="L825" s="9" t="str">
        <f t="shared" si="49"/>
        <v>Condiments</v>
      </c>
      <c r="M825" s="6">
        <v>8</v>
      </c>
      <c r="N825" s="6" t="str">
        <f t="shared" si="50"/>
        <v>Northwoods Cranberry Sauce</v>
      </c>
      <c r="O825" s="13">
        <v>76</v>
      </c>
      <c r="P825" s="6">
        <v>25</v>
      </c>
      <c r="Q825" s="13">
        <f t="shared" si="51"/>
        <v>1900</v>
      </c>
      <c r="R825" s="14">
        <v>-0.02</v>
      </c>
      <c r="S825" s="13">
        <v>5100</v>
      </c>
      <c r="T825" s="13">
        <v>25.5</v>
      </c>
      <c r="U825" s="13"/>
      <c r="V825" s="9"/>
      <c r="W825" s="9"/>
    </row>
    <row r="826" spans="1:23" x14ac:dyDescent="0.25">
      <c r="A826" s="6" t="s">
        <v>130</v>
      </c>
      <c r="B826" s="6" t="s">
        <v>131</v>
      </c>
      <c r="C826" s="6" t="s">
        <v>132</v>
      </c>
      <c r="D826" s="6" t="s">
        <v>123</v>
      </c>
      <c r="E826" s="6">
        <v>4</v>
      </c>
      <c r="F826" s="6" t="str">
        <f t="shared" si="48"/>
        <v>Laura Callahan</v>
      </c>
      <c r="G826" s="6">
        <v>10786</v>
      </c>
      <c r="H826" s="9">
        <v>41194</v>
      </c>
      <c r="I826" s="9">
        <v>41222</v>
      </c>
      <c r="J826" s="9">
        <v>41208</v>
      </c>
      <c r="K826" s="7">
        <v>8</v>
      </c>
      <c r="L826" s="9" t="str">
        <f t="shared" si="49"/>
        <v>Poissons et fruits de mer</v>
      </c>
      <c r="M826" s="6">
        <v>30</v>
      </c>
      <c r="N826" s="6" t="str">
        <f t="shared" si="50"/>
        <v>Nord-Ost Matjeshering</v>
      </c>
      <c r="O826" s="13">
        <v>76</v>
      </c>
      <c r="P826" s="6">
        <v>43</v>
      </c>
      <c r="Q826" s="13">
        <f t="shared" si="51"/>
        <v>3268</v>
      </c>
      <c r="R826" s="14">
        <v>0.11</v>
      </c>
      <c r="S826" s="13">
        <v>4954.0514999999996</v>
      </c>
      <c r="T826" s="13">
        <v>108.98913299999998</v>
      </c>
      <c r="U826" s="13"/>
      <c r="V826" s="9"/>
      <c r="W826" s="9"/>
    </row>
    <row r="827" spans="1:23" x14ac:dyDescent="0.25">
      <c r="A827" s="6" t="s">
        <v>130</v>
      </c>
      <c r="B827" s="6" t="s">
        <v>131</v>
      </c>
      <c r="C827" s="6" t="s">
        <v>132</v>
      </c>
      <c r="D827" s="6" t="s">
        <v>123</v>
      </c>
      <c r="E827" s="6">
        <v>4</v>
      </c>
      <c r="F827" s="6" t="str">
        <f t="shared" si="48"/>
        <v>Laura Callahan</v>
      </c>
      <c r="G827" s="6">
        <v>10786</v>
      </c>
      <c r="H827" s="9">
        <v>41194</v>
      </c>
      <c r="I827" s="9">
        <v>41222</v>
      </c>
      <c r="J827" s="9">
        <v>41208</v>
      </c>
      <c r="K827" s="7">
        <v>1</v>
      </c>
      <c r="L827" s="9" t="str">
        <f t="shared" si="49"/>
        <v>Boissons</v>
      </c>
      <c r="M827" s="6">
        <v>75</v>
      </c>
      <c r="N827" s="6" t="str">
        <f t="shared" si="50"/>
        <v>Rhönbräu Klosterbier</v>
      </c>
      <c r="O827" s="13">
        <v>76</v>
      </c>
      <c r="P827" s="6">
        <v>9</v>
      </c>
      <c r="Q827" s="13">
        <f t="shared" si="51"/>
        <v>684</v>
      </c>
      <c r="R827" s="14">
        <v>7.0000000000000007E-2</v>
      </c>
      <c r="S827" s="13">
        <v>324.33749999999998</v>
      </c>
      <c r="T827" s="13">
        <v>10.3788</v>
      </c>
      <c r="U827" s="13"/>
      <c r="V827" s="9"/>
      <c r="W827" s="9"/>
    </row>
    <row r="828" spans="1:23" x14ac:dyDescent="0.25">
      <c r="A828" s="6" t="s">
        <v>147</v>
      </c>
      <c r="B828" s="6" t="s">
        <v>148</v>
      </c>
      <c r="C828" s="6" t="s">
        <v>149</v>
      </c>
      <c r="D828" s="6" t="s">
        <v>85</v>
      </c>
      <c r="E828" s="6">
        <v>1</v>
      </c>
      <c r="F828" s="6" t="str">
        <f t="shared" si="48"/>
        <v>Francis Rivière</v>
      </c>
      <c r="G828" s="6">
        <v>10787</v>
      </c>
      <c r="H828" s="9">
        <v>41194</v>
      </c>
      <c r="I828" s="9">
        <v>41208</v>
      </c>
      <c r="J828" s="9">
        <v>41211</v>
      </c>
      <c r="K828" s="7">
        <v>1</v>
      </c>
      <c r="L828" s="9" t="str">
        <f t="shared" si="49"/>
        <v>Boissons</v>
      </c>
      <c r="M828" s="6">
        <v>2</v>
      </c>
      <c r="N828" s="6" t="str">
        <f t="shared" si="50"/>
        <v>Chang</v>
      </c>
      <c r="O828" s="13">
        <v>76</v>
      </c>
      <c r="P828" s="6">
        <v>29</v>
      </c>
      <c r="Q828" s="13">
        <f t="shared" si="51"/>
        <v>2204</v>
      </c>
      <c r="R828" s="14">
        <v>0.1</v>
      </c>
      <c r="S828" s="13">
        <v>2479.5</v>
      </c>
      <c r="T828" s="13">
        <v>44.631</v>
      </c>
      <c r="U828" s="13"/>
      <c r="V828" s="9"/>
      <c r="W828" s="9"/>
    </row>
    <row r="829" spans="1:23" x14ac:dyDescent="0.25">
      <c r="A829" s="6" t="s">
        <v>147</v>
      </c>
      <c r="B829" s="6" t="s">
        <v>148</v>
      </c>
      <c r="C829" s="6" t="s">
        <v>149</v>
      </c>
      <c r="D829" s="6" t="s">
        <v>85</v>
      </c>
      <c r="E829" s="6">
        <v>1</v>
      </c>
      <c r="F829" s="6" t="str">
        <f t="shared" si="48"/>
        <v>Francis Rivière</v>
      </c>
      <c r="G829" s="6">
        <v>10787</v>
      </c>
      <c r="H829" s="9">
        <v>41194</v>
      </c>
      <c r="I829" s="9">
        <v>41208</v>
      </c>
      <c r="J829" s="9">
        <v>41211</v>
      </c>
      <c r="K829" s="7">
        <v>6</v>
      </c>
      <c r="L829" s="9" t="str">
        <f t="shared" si="49"/>
        <v>Viandes</v>
      </c>
      <c r="M829" s="6">
        <v>29</v>
      </c>
      <c r="N829" s="6" t="str">
        <f t="shared" si="50"/>
        <v>Thüringer Rostbratwurst</v>
      </c>
      <c r="O829" s="13">
        <v>76</v>
      </c>
      <c r="P829" s="6">
        <v>66</v>
      </c>
      <c r="Q829" s="13">
        <f t="shared" si="51"/>
        <v>5016</v>
      </c>
      <c r="R829" s="14">
        <v>0.13</v>
      </c>
      <c r="S829" s="13">
        <v>35540.109000000004</v>
      </c>
      <c r="T829" s="13">
        <v>426.48130800000007</v>
      </c>
      <c r="U829" s="13"/>
      <c r="V829" s="9"/>
      <c r="W829" s="9"/>
    </row>
    <row r="830" spans="1:23" x14ac:dyDescent="0.25">
      <c r="A830" s="6" t="s">
        <v>189</v>
      </c>
      <c r="B830" s="6" t="s">
        <v>190</v>
      </c>
      <c r="C830" s="6" t="s">
        <v>191</v>
      </c>
      <c r="D830" s="6" t="s">
        <v>136</v>
      </c>
      <c r="E830" s="6">
        <v>7</v>
      </c>
      <c r="F830" s="6" t="str">
        <f t="shared" si="48"/>
        <v>Jaime Dos Santos</v>
      </c>
      <c r="G830" s="6">
        <v>10788</v>
      </c>
      <c r="H830" s="9">
        <v>41197</v>
      </c>
      <c r="I830" s="9">
        <v>41225</v>
      </c>
      <c r="J830" s="9">
        <v>41235</v>
      </c>
      <c r="K830" s="7">
        <v>3</v>
      </c>
      <c r="L830" s="9" t="str">
        <f t="shared" si="49"/>
        <v>Desserts</v>
      </c>
      <c r="M830" s="6">
        <v>19</v>
      </c>
      <c r="N830" s="6" t="str">
        <f t="shared" si="50"/>
        <v>Teatime Chocolate Biscuits</v>
      </c>
      <c r="O830" s="13">
        <v>76</v>
      </c>
      <c r="P830" s="6">
        <v>83</v>
      </c>
      <c r="Q830" s="13">
        <f t="shared" si="51"/>
        <v>6308</v>
      </c>
      <c r="R830" s="14">
        <v>-0.01</v>
      </c>
      <c r="S830" s="13">
        <v>3856.18</v>
      </c>
      <c r="T830" s="13">
        <v>73.267420000000001</v>
      </c>
      <c r="U830" s="13"/>
      <c r="V830" s="9"/>
      <c r="W830" s="9"/>
    </row>
    <row r="831" spans="1:23" x14ac:dyDescent="0.25">
      <c r="A831" s="6" t="s">
        <v>189</v>
      </c>
      <c r="B831" s="6" t="s">
        <v>190</v>
      </c>
      <c r="C831" s="6" t="s">
        <v>191</v>
      </c>
      <c r="D831" s="6" t="s">
        <v>136</v>
      </c>
      <c r="E831" s="6">
        <v>7</v>
      </c>
      <c r="F831" s="6" t="str">
        <f t="shared" si="48"/>
        <v>Jaime Dos Santos</v>
      </c>
      <c r="G831" s="6">
        <v>10788</v>
      </c>
      <c r="H831" s="9">
        <v>41197</v>
      </c>
      <c r="I831" s="9">
        <v>41225</v>
      </c>
      <c r="J831" s="9">
        <v>41235</v>
      </c>
      <c r="K831" s="7">
        <v>1</v>
      </c>
      <c r="L831" s="9" t="str">
        <f t="shared" si="49"/>
        <v>Boissons</v>
      </c>
      <c r="M831" s="6">
        <v>75</v>
      </c>
      <c r="N831" s="6" t="str">
        <f t="shared" si="50"/>
        <v>Rhönbräu Klosterbier</v>
      </c>
      <c r="O831" s="13">
        <v>76</v>
      </c>
      <c r="P831" s="6">
        <v>99</v>
      </c>
      <c r="Q831" s="13">
        <f t="shared" si="51"/>
        <v>7524</v>
      </c>
      <c r="R831" s="14">
        <v>0.04</v>
      </c>
      <c r="S831" s="13">
        <v>3682.7999999999997</v>
      </c>
      <c r="T831" s="13">
        <v>110.48399999999998</v>
      </c>
      <c r="U831" s="13"/>
      <c r="V831" s="9"/>
      <c r="W831" s="9"/>
    </row>
    <row r="832" spans="1:23" x14ac:dyDescent="0.25">
      <c r="A832" s="6" t="s">
        <v>117</v>
      </c>
      <c r="B832" s="6" t="s">
        <v>118</v>
      </c>
      <c r="C832" s="6" t="s">
        <v>119</v>
      </c>
      <c r="D832" s="6" t="s">
        <v>85</v>
      </c>
      <c r="E832" s="6">
        <v>7</v>
      </c>
      <c r="F832" s="6" t="str">
        <f t="shared" si="48"/>
        <v>Jaime Dos Santos</v>
      </c>
      <c r="G832" s="6">
        <v>10789</v>
      </c>
      <c r="H832" s="9">
        <v>41197</v>
      </c>
      <c r="I832" s="9">
        <v>41225</v>
      </c>
      <c r="J832" s="9">
        <v>41216</v>
      </c>
      <c r="K832" s="7">
        <v>8</v>
      </c>
      <c r="L832" s="9" t="str">
        <f t="shared" si="49"/>
        <v>Poissons et fruits de mer</v>
      </c>
      <c r="M832" s="6">
        <v>18</v>
      </c>
      <c r="N832" s="6" t="str">
        <f t="shared" si="50"/>
        <v>Carnarvon Tigers</v>
      </c>
      <c r="O832" s="13">
        <v>76</v>
      </c>
      <c r="P832" s="6">
        <v>40</v>
      </c>
      <c r="Q832" s="13">
        <f t="shared" si="51"/>
        <v>3040</v>
      </c>
      <c r="R832" s="14">
        <v>0.18</v>
      </c>
      <c r="S832" s="13">
        <v>10250</v>
      </c>
      <c r="T832" s="13">
        <v>328</v>
      </c>
      <c r="U832" s="13"/>
      <c r="V832" s="9"/>
      <c r="W832" s="9"/>
    </row>
    <row r="833" spans="1:23" x14ac:dyDescent="0.25">
      <c r="A833" s="6" t="s">
        <v>117</v>
      </c>
      <c r="B833" s="6" t="s">
        <v>118</v>
      </c>
      <c r="C833" s="6" t="s">
        <v>119</v>
      </c>
      <c r="D833" s="6" t="s">
        <v>85</v>
      </c>
      <c r="E833" s="6">
        <v>7</v>
      </c>
      <c r="F833" s="6" t="str">
        <f t="shared" si="48"/>
        <v>Jaime Dos Santos</v>
      </c>
      <c r="G833" s="6">
        <v>10789</v>
      </c>
      <c r="H833" s="9">
        <v>41197</v>
      </c>
      <c r="I833" s="9">
        <v>41225</v>
      </c>
      <c r="J833" s="9">
        <v>41216</v>
      </c>
      <c r="K833" s="7">
        <v>1</v>
      </c>
      <c r="L833" s="9" t="str">
        <f t="shared" si="49"/>
        <v>Boissons</v>
      </c>
      <c r="M833" s="6">
        <v>35</v>
      </c>
      <c r="N833" s="6" t="str">
        <f t="shared" si="50"/>
        <v>Steeleye Stout</v>
      </c>
      <c r="O833" s="13">
        <v>76</v>
      </c>
      <c r="P833" s="6">
        <v>87</v>
      </c>
      <c r="Q833" s="13">
        <f t="shared" si="51"/>
        <v>6612</v>
      </c>
      <c r="R833" s="14">
        <v>0.16</v>
      </c>
      <c r="S833" s="13">
        <v>6577.2</v>
      </c>
      <c r="T833" s="13">
        <v>72.349199999999996</v>
      </c>
      <c r="U833" s="13"/>
      <c r="V833" s="9"/>
      <c r="W833" s="9"/>
    </row>
    <row r="834" spans="1:23" x14ac:dyDescent="0.25">
      <c r="A834" s="6" t="s">
        <v>117</v>
      </c>
      <c r="B834" s="6" t="s">
        <v>118</v>
      </c>
      <c r="C834" s="6" t="s">
        <v>119</v>
      </c>
      <c r="D834" s="6" t="s">
        <v>85</v>
      </c>
      <c r="E834" s="6">
        <v>7</v>
      </c>
      <c r="F834" s="6" t="str">
        <f t="shared" si="48"/>
        <v>Jaime Dos Santos</v>
      </c>
      <c r="G834" s="6">
        <v>10789</v>
      </c>
      <c r="H834" s="9">
        <v>41197</v>
      </c>
      <c r="I834" s="9">
        <v>41225</v>
      </c>
      <c r="J834" s="9">
        <v>41216</v>
      </c>
      <c r="K834" s="7">
        <v>2</v>
      </c>
      <c r="L834" s="9" t="str">
        <f t="shared" si="49"/>
        <v>Condiments</v>
      </c>
      <c r="M834" s="6">
        <v>63</v>
      </c>
      <c r="N834" s="6" t="str">
        <f t="shared" si="50"/>
        <v>Vegie-spread</v>
      </c>
      <c r="O834" s="13">
        <v>76</v>
      </c>
      <c r="P834" s="6">
        <v>5</v>
      </c>
      <c r="Q834" s="13">
        <f t="shared" si="51"/>
        <v>380</v>
      </c>
      <c r="R834" s="14">
        <v>0.17</v>
      </c>
      <c r="S834" s="13">
        <v>910.92499999999995</v>
      </c>
      <c r="T834" s="13">
        <v>22.773125</v>
      </c>
      <c r="U834" s="13"/>
      <c r="V834" s="9"/>
      <c r="W834" s="9"/>
    </row>
    <row r="835" spans="1:23" x14ac:dyDescent="0.25">
      <c r="A835" s="6" t="s">
        <v>117</v>
      </c>
      <c r="B835" s="6" t="s">
        <v>118</v>
      </c>
      <c r="C835" s="6" t="s">
        <v>119</v>
      </c>
      <c r="D835" s="6" t="s">
        <v>85</v>
      </c>
      <c r="E835" s="6">
        <v>7</v>
      </c>
      <c r="F835" s="6" t="str">
        <f t="shared" si="48"/>
        <v>Jaime Dos Santos</v>
      </c>
      <c r="G835" s="6">
        <v>10789</v>
      </c>
      <c r="H835" s="9">
        <v>41197</v>
      </c>
      <c r="I835" s="9">
        <v>41225</v>
      </c>
      <c r="J835" s="9">
        <v>41216</v>
      </c>
      <c r="K835" s="7">
        <v>3</v>
      </c>
      <c r="L835" s="9" t="str">
        <f t="shared" si="49"/>
        <v>Desserts</v>
      </c>
      <c r="M835" s="6">
        <v>68</v>
      </c>
      <c r="N835" s="6" t="str">
        <f t="shared" si="50"/>
        <v>Scottish Longbreads</v>
      </c>
      <c r="O835" s="13">
        <v>76</v>
      </c>
      <c r="P835" s="6">
        <v>18</v>
      </c>
      <c r="Q835" s="13">
        <f t="shared" si="51"/>
        <v>1368</v>
      </c>
      <c r="R835" s="14">
        <v>0.09</v>
      </c>
      <c r="S835" s="13">
        <v>1023.75</v>
      </c>
      <c r="T835" s="13">
        <v>21.498750000000001</v>
      </c>
      <c r="U835" s="13"/>
      <c r="V835" s="9"/>
      <c r="W835" s="9"/>
    </row>
    <row r="836" spans="1:23" x14ac:dyDescent="0.25">
      <c r="A836" s="6" t="s">
        <v>296</v>
      </c>
      <c r="B836" s="6" t="s">
        <v>297</v>
      </c>
      <c r="C836" s="6" t="s">
        <v>298</v>
      </c>
      <c r="D836" s="6" t="s">
        <v>123</v>
      </c>
      <c r="E836" s="6">
        <v>6</v>
      </c>
      <c r="F836" s="6" t="str">
        <f t="shared" ref="F836:F899" si="52">VLOOKUP(E836,ListeREPRESENTANTS,2,FALSE)</f>
        <v>Ernst Junge</v>
      </c>
      <c r="G836" s="6">
        <v>10790</v>
      </c>
      <c r="H836" s="9">
        <v>41197</v>
      </c>
      <c r="I836" s="9">
        <v>41225</v>
      </c>
      <c r="J836" s="9">
        <v>41211</v>
      </c>
      <c r="K836" s="7">
        <v>7</v>
      </c>
      <c r="L836" s="9" t="str">
        <f t="shared" ref="L836:L899" si="53">VLOOKUP(K836,ListeCATEGORIES,2,FALSE)</f>
        <v>Produits secs</v>
      </c>
      <c r="M836" s="6">
        <v>7</v>
      </c>
      <c r="N836" s="6" t="str">
        <f t="shared" ref="N836:N899" si="54">VLOOKUP(M836,ListePRODUITS,2,FALSE)</f>
        <v>Uncle Bob's Organic Dried Pears</v>
      </c>
      <c r="O836" s="13">
        <v>76</v>
      </c>
      <c r="P836" s="6">
        <v>21</v>
      </c>
      <c r="Q836" s="13">
        <f t="shared" si="51"/>
        <v>1596</v>
      </c>
      <c r="R836" s="14">
        <v>0.02</v>
      </c>
      <c r="S836" s="13">
        <v>3087</v>
      </c>
      <c r="T836" s="13">
        <v>27.783000000000001</v>
      </c>
      <c r="U836" s="13"/>
      <c r="V836" s="9"/>
      <c r="W836" s="9"/>
    </row>
    <row r="837" spans="1:23" x14ac:dyDescent="0.25">
      <c r="A837" s="6" t="s">
        <v>296</v>
      </c>
      <c r="B837" s="6" t="s">
        <v>297</v>
      </c>
      <c r="C837" s="6" t="s">
        <v>298</v>
      </c>
      <c r="D837" s="6" t="s">
        <v>123</v>
      </c>
      <c r="E837" s="6">
        <v>6</v>
      </c>
      <c r="F837" s="6" t="str">
        <f t="shared" si="52"/>
        <v>Ernst Junge</v>
      </c>
      <c r="G837" s="6">
        <v>10790</v>
      </c>
      <c r="H837" s="9">
        <v>41197</v>
      </c>
      <c r="I837" s="9">
        <v>41225</v>
      </c>
      <c r="J837" s="9">
        <v>41211</v>
      </c>
      <c r="K837" s="7">
        <v>5</v>
      </c>
      <c r="L837" s="9" t="str">
        <f t="shared" si="53"/>
        <v>Pâtes et céréales</v>
      </c>
      <c r="M837" s="6">
        <v>56</v>
      </c>
      <c r="N837" s="6" t="str">
        <f t="shared" si="54"/>
        <v>Gnocchi di nonna Alice</v>
      </c>
      <c r="O837" s="13">
        <v>76</v>
      </c>
      <c r="P837" s="6">
        <v>1</v>
      </c>
      <c r="Q837" s="13">
        <f t="shared" ref="Q837:Q900" si="55">O837*P837</f>
        <v>76</v>
      </c>
      <c r="R837" s="14">
        <v>0.04</v>
      </c>
      <c r="S837" s="13">
        <v>182.4</v>
      </c>
      <c r="T837" s="13">
        <v>3.4655999999999998</v>
      </c>
      <c r="U837" s="13"/>
      <c r="V837" s="9"/>
      <c r="W837" s="9"/>
    </row>
    <row r="838" spans="1:23" x14ac:dyDescent="0.25">
      <c r="A838" s="6" t="s">
        <v>133</v>
      </c>
      <c r="B838" s="6" t="s">
        <v>134</v>
      </c>
      <c r="C838" s="6" t="s">
        <v>135</v>
      </c>
      <c r="D838" s="6" t="s">
        <v>136</v>
      </c>
      <c r="E838" s="6">
        <v>6</v>
      </c>
      <c r="F838" s="6" t="str">
        <f t="shared" si="52"/>
        <v>Ernst Junge</v>
      </c>
      <c r="G838" s="6">
        <v>10791</v>
      </c>
      <c r="H838" s="9">
        <v>41198</v>
      </c>
      <c r="I838" s="9">
        <v>41226</v>
      </c>
      <c r="J838" s="9">
        <v>41217</v>
      </c>
      <c r="K838" s="7">
        <v>6</v>
      </c>
      <c r="L838" s="9" t="str">
        <f t="shared" si="53"/>
        <v>Viandes</v>
      </c>
      <c r="M838" s="6">
        <v>29</v>
      </c>
      <c r="N838" s="6" t="str">
        <f t="shared" si="54"/>
        <v>Thüringer Rostbratwurst</v>
      </c>
      <c r="O838" s="13">
        <v>76</v>
      </c>
      <c r="P838" s="6">
        <v>36</v>
      </c>
      <c r="Q838" s="13">
        <f t="shared" si="55"/>
        <v>2736</v>
      </c>
      <c r="R838" s="14">
        <v>0.01</v>
      </c>
      <c r="S838" s="13">
        <v>22059.378000000001</v>
      </c>
      <c r="T838" s="13">
        <v>595.603206</v>
      </c>
      <c r="U838" s="13"/>
      <c r="V838" s="9"/>
      <c r="W838" s="9"/>
    </row>
    <row r="839" spans="1:23" x14ac:dyDescent="0.25">
      <c r="A839" s="6" t="s">
        <v>133</v>
      </c>
      <c r="B839" s="6" t="s">
        <v>134</v>
      </c>
      <c r="C839" s="6" t="s">
        <v>135</v>
      </c>
      <c r="D839" s="6" t="s">
        <v>136</v>
      </c>
      <c r="E839" s="6">
        <v>6</v>
      </c>
      <c r="F839" s="6" t="str">
        <f t="shared" si="52"/>
        <v>Ernst Junge</v>
      </c>
      <c r="G839" s="6">
        <v>10791</v>
      </c>
      <c r="H839" s="9">
        <v>41198</v>
      </c>
      <c r="I839" s="9">
        <v>41226</v>
      </c>
      <c r="J839" s="9">
        <v>41217</v>
      </c>
      <c r="K839" s="7">
        <v>8</v>
      </c>
      <c r="L839" s="9" t="str">
        <f t="shared" si="53"/>
        <v>Poissons et fruits de mer</v>
      </c>
      <c r="M839" s="6">
        <v>41</v>
      </c>
      <c r="N839" s="6" t="str">
        <f t="shared" si="54"/>
        <v>Jack's New England Clam Chowder</v>
      </c>
      <c r="O839" s="13">
        <v>76</v>
      </c>
      <c r="P839" s="6">
        <v>20</v>
      </c>
      <c r="Q839" s="13">
        <f t="shared" si="55"/>
        <v>1520</v>
      </c>
      <c r="R839" s="14">
        <v>-0.03</v>
      </c>
      <c r="S839" s="13">
        <v>993.95</v>
      </c>
      <c r="T839" s="13">
        <v>31.8064</v>
      </c>
      <c r="U839" s="13"/>
      <c r="V839" s="9"/>
      <c r="W839" s="9"/>
    </row>
    <row r="840" spans="1:23" x14ac:dyDescent="0.25">
      <c r="A840" s="6" t="s">
        <v>281</v>
      </c>
      <c r="B840" s="6" t="s">
        <v>282</v>
      </c>
      <c r="C840" s="6" t="s">
        <v>283</v>
      </c>
      <c r="D840" s="6" t="s">
        <v>284</v>
      </c>
      <c r="E840" s="6">
        <v>7</v>
      </c>
      <c r="F840" s="6" t="str">
        <f t="shared" si="52"/>
        <v>Jaime Dos Santos</v>
      </c>
      <c r="G840" s="6">
        <v>10792</v>
      </c>
      <c r="H840" s="9">
        <v>41198</v>
      </c>
      <c r="I840" s="9">
        <v>41226</v>
      </c>
      <c r="J840" s="9">
        <v>41216</v>
      </c>
      <c r="K840" s="7">
        <v>1</v>
      </c>
      <c r="L840" s="9" t="str">
        <f t="shared" si="53"/>
        <v>Boissons</v>
      </c>
      <c r="M840" s="6">
        <v>2</v>
      </c>
      <c r="N840" s="6" t="str">
        <f t="shared" si="54"/>
        <v>Chang</v>
      </c>
      <c r="O840" s="13">
        <v>76</v>
      </c>
      <c r="P840" s="6">
        <v>44</v>
      </c>
      <c r="Q840" s="13">
        <f t="shared" si="55"/>
        <v>3344</v>
      </c>
      <c r="R840" s="14">
        <v>0.17</v>
      </c>
      <c r="S840" s="13">
        <v>3469.3999999999996</v>
      </c>
      <c r="T840" s="13">
        <v>6.9387999999999996</v>
      </c>
      <c r="U840" s="13"/>
      <c r="V840" s="9"/>
      <c r="W840" s="9"/>
    </row>
    <row r="841" spans="1:23" x14ac:dyDescent="0.25">
      <c r="A841" s="6" t="s">
        <v>281</v>
      </c>
      <c r="B841" s="6" t="s">
        <v>282</v>
      </c>
      <c r="C841" s="6" t="s">
        <v>283</v>
      </c>
      <c r="D841" s="6" t="s">
        <v>284</v>
      </c>
      <c r="E841" s="6">
        <v>7</v>
      </c>
      <c r="F841" s="6" t="str">
        <f t="shared" si="52"/>
        <v>Jaime Dos Santos</v>
      </c>
      <c r="G841" s="6">
        <v>10792</v>
      </c>
      <c r="H841" s="9">
        <v>41198</v>
      </c>
      <c r="I841" s="9">
        <v>41226</v>
      </c>
      <c r="J841" s="9">
        <v>41216</v>
      </c>
      <c r="K841" s="7">
        <v>6</v>
      </c>
      <c r="L841" s="9" t="str">
        <f t="shared" si="53"/>
        <v>Viandes</v>
      </c>
      <c r="M841" s="6">
        <v>54</v>
      </c>
      <c r="N841" s="6" t="str">
        <f t="shared" si="54"/>
        <v>Tourtière</v>
      </c>
      <c r="O841" s="13">
        <v>76</v>
      </c>
      <c r="P841" s="6">
        <v>21</v>
      </c>
      <c r="Q841" s="13">
        <f t="shared" si="55"/>
        <v>1596</v>
      </c>
      <c r="R841" s="14">
        <v>0.05</v>
      </c>
      <c r="S841" s="13">
        <v>743.13749999999993</v>
      </c>
      <c r="T841" s="13">
        <v>10.403924999999999</v>
      </c>
      <c r="U841" s="13"/>
      <c r="V841" s="9"/>
      <c r="W841" s="9"/>
    </row>
    <row r="842" spans="1:23" x14ac:dyDescent="0.25">
      <c r="A842" s="6" t="s">
        <v>281</v>
      </c>
      <c r="B842" s="6" t="s">
        <v>282</v>
      </c>
      <c r="C842" s="6" t="s">
        <v>283</v>
      </c>
      <c r="D842" s="6" t="s">
        <v>284</v>
      </c>
      <c r="E842" s="6">
        <v>7</v>
      </c>
      <c r="F842" s="6" t="str">
        <f t="shared" si="52"/>
        <v>Jaime Dos Santos</v>
      </c>
      <c r="G842" s="6">
        <v>10792</v>
      </c>
      <c r="H842" s="9">
        <v>41198</v>
      </c>
      <c r="I842" s="9">
        <v>41226</v>
      </c>
      <c r="J842" s="9">
        <v>41216</v>
      </c>
      <c r="K842" s="7">
        <v>3</v>
      </c>
      <c r="L842" s="9" t="str">
        <f t="shared" si="53"/>
        <v>Desserts</v>
      </c>
      <c r="M842" s="6">
        <v>68</v>
      </c>
      <c r="N842" s="6" t="str">
        <f t="shared" si="54"/>
        <v>Scottish Longbreads</v>
      </c>
      <c r="O842" s="13">
        <v>76</v>
      </c>
      <c r="P842" s="6">
        <v>89</v>
      </c>
      <c r="Q842" s="13">
        <f t="shared" si="55"/>
        <v>6764</v>
      </c>
      <c r="R842" s="14">
        <v>0.08</v>
      </c>
      <c r="S842" s="13">
        <v>5117.5</v>
      </c>
      <c r="T842" s="13">
        <v>46.057499999999997</v>
      </c>
      <c r="U842" s="13"/>
      <c r="V842" s="9"/>
      <c r="W842" s="9"/>
    </row>
    <row r="843" spans="1:23" x14ac:dyDescent="0.25">
      <c r="A843" s="6" t="s">
        <v>243</v>
      </c>
      <c r="B843" s="6" t="s">
        <v>244</v>
      </c>
      <c r="C843" s="6" t="s">
        <v>88</v>
      </c>
      <c r="D843" s="6" t="s">
        <v>89</v>
      </c>
      <c r="E843" s="6">
        <v>3</v>
      </c>
      <c r="F843" s="6" t="str">
        <f t="shared" si="52"/>
        <v>Janet Leverling</v>
      </c>
      <c r="G843" s="6">
        <v>10793</v>
      </c>
      <c r="H843" s="9">
        <v>41199</v>
      </c>
      <c r="I843" s="9">
        <v>41227</v>
      </c>
      <c r="J843" s="9">
        <v>41224</v>
      </c>
      <c r="K843" s="7">
        <v>8</v>
      </c>
      <c r="L843" s="9" t="str">
        <f t="shared" si="53"/>
        <v>Poissons et fruits de mer</v>
      </c>
      <c r="M843" s="6">
        <v>41</v>
      </c>
      <c r="N843" s="6" t="str">
        <f t="shared" si="54"/>
        <v>Jack's New England Clam Chowder</v>
      </c>
      <c r="O843" s="13">
        <v>76</v>
      </c>
      <c r="P843" s="6">
        <v>67</v>
      </c>
      <c r="Q843" s="13">
        <f t="shared" si="55"/>
        <v>5092</v>
      </c>
      <c r="R843" s="14">
        <v>0.03</v>
      </c>
      <c r="S843" s="13">
        <v>3135.7674999999999</v>
      </c>
      <c r="T843" s="13">
        <v>84.665722500000001</v>
      </c>
      <c r="U843" s="13"/>
      <c r="V843" s="9"/>
      <c r="W843" s="9"/>
    </row>
    <row r="844" spans="1:23" x14ac:dyDescent="0.25">
      <c r="A844" s="6" t="s">
        <v>243</v>
      </c>
      <c r="B844" s="6" t="s">
        <v>244</v>
      </c>
      <c r="C844" s="6" t="s">
        <v>88</v>
      </c>
      <c r="D844" s="6" t="s">
        <v>89</v>
      </c>
      <c r="E844" s="6">
        <v>3</v>
      </c>
      <c r="F844" s="6" t="str">
        <f t="shared" si="52"/>
        <v>Janet Leverling</v>
      </c>
      <c r="G844" s="6">
        <v>10793</v>
      </c>
      <c r="H844" s="9">
        <v>41199</v>
      </c>
      <c r="I844" s="9">
        <v>41227</v>
      </c>
      <c r="J844" s="9">
        <v>41224</v>
      </c>
      <c r="K844" s="7">
        <v>5</v>
      </c>
      <c r="L844" s="9" t="str">
        <f t="shared" si="53"/>
        <v>Pâtes et céréales</v>
      </c>
      <c r="M844" s="6">
        <v>52</v>
      </c>
      <c r="N844" s="6" t="str">
        <f t="shared" si="54"/>
        <v>Filo Mix</v>
      </c>
      <c r="O844" s="13">
        <v>76</v>
      </c>
      <c r="P844" s="6">
        <v>45</v>
      </c>
      <c r="Q844" s="13">
        <f t="shared" si="55"/>
        <v>3420</v>
      </c>
      <c r="R844" s="14">
        <v>0.01</v>
      </c>
      <c r="S844" s="13">
        <v>1559.25</v>
      </c>
      <c r="T844" s="13">
        <v>37.421999999999997</v>
      </c>
      <c r="U844" s="13"/>
      <c r="V844" s="9"/>
      <c r="W844" s="9"/>
    </row>
    <row r="845" spans="1:23" x14ac:dyDescent="0.25">
      <c r="A845" s="6" t="s">
        <v>267</v>
      </c>
      <c r="B845" s="6" t="s">
        <v>268</v>
      </c>
      <c r="C845" s="6" t="s">
        <v>122</v>
      </c>
      <c r="D845" s="6" t="s">
        <v>123</v>
      </c>
      <c r="E845" s="6">
        <v>6</v>
      </c>
      <c r="F845" s="6" t="str">
        <f t="shared" si="52"/>
        <v>Ernst Junge</v>
      </c>
      <c r="G845" s="6">
        <v>10794</v>
      </c>
      <c r="H845" s="9">
        <v>41199</v>
      </c>
      <c r="I845" s="9">
        <v>41227</v>
      </c>
      <c r="J845" s="9">
        <v>41218</v>
      </c>
      <c r="K845" s="7">
        <v>7</v>
      </c>
      <c r="L845" s="9" t="str">
        <f t="shared" si="53"/>
        <v>Produits secs</v>
      </c>
      <c r="M845" s="6">
        <v>14</v>
      </c>
      <c r="N845" s="6" t="str">
        <f t="shared" si="54"/>
        <v>Tofu</v>
      </c>
      <c r="O845" s="13">
        <v>76</v>
      </c>
      <c r="P845" s="6">
        <v>89</v>
      </c>
      <c r="Q845" s="13">
        <f t="shared" si="55"/>
        <v>6764</v>
      </c>
      <c r="R845" s="14">
        <v>0.08</v>
      </c>
      <c r="S845" s="13">
        <v>9518.5500000000011</v>
      </c>
      <c r="T845" s="13">
        <v>85.666950000000014</v>
      </c>
      <c r="U845" s="13"/>
      <c r="V845" s="9"/>
      <c r="W845" s="9"/>
    </row>
    <row r="846" spans="1:23" x14ac:dyDescent="0.25">
      <c r="A846" s="6" t="s">
        <v>267</v>
      </c>
      <c r="B846" s="6" t="s">
        <v>268</v>
      </c>
      <c r="C846" s="6" t="s">
        <v>122</v>
      </c>
      <c r="D846" s="6" t="s">
        <v>123</v>
      </c>
      <c r="E846" s="6">
        <v>6</v>
      </c>
      <c r="F846" s="6" t="str">
        <f t="shared" si="52"/>
        <v>Ernst Junge</v>
      </c>
      <c r="G846" s="6">
        <v>10794</v>
      </c>
      <c r="H846" s="9">
        <v>41199</v>
      </c>
      <c r="I846" s="9">
        <v>41227</v>
      </c>
      <c r="J846" s="9">
        <v>41218</v>
      </c>
      <c r="K846" s="7">
        <v>6</v>
      </c>
      <c r="L846" s="9" t="str">
        <f t="shared" si="53"/>
        <v>Viandes</v>
      </c>
      <c r="M846" s="6">
        <v>54</v>
      </c>
      <c r="N846" s="6" t="str">
        <f t="shared" si="54"/>
        <v>Tourtière</v>
      </c>
      <c r="O846" s="13">
        <v>76</v>
      </c>
      <c r="P846" s="6">
        <v>19</v>
      </c>
      <c r="Q846" s="13">
        <f t="shared" si="55"/>
        <v>1444</v>
      </c>
      <c r="R846" s="14">
        <v>7.0000000000000007E-2</v>
      </c>
      <c r="S846" s="13">
        <v>658.20749999999998</v>
      </c>
      <c r="T846" s="13">
        <v>7.8984899999999998</v>
      </c>
      <c r="U846" s="13"/>
      <c r="V846" s="9"/>
      <c r="W846" s="9"/>
    </row>
    <row r="847" spans="1:23" x14ac:dyDescent="0.25">
      <c r="A847" s="6" t="s">
        <v>186</v>
      </c>
      <c r="B847" s="6" t="s">
        <v>187</v>
      </c>
      <c r="C847" s="6" t="s">
        <v>188</v>
      </c>
      <c r="D847" s="6" t="s">
        <v>140</v>
      </c>
      <c r="E847" s="6">
        <v>4</v>
      </c>
      <c r="F847" s="6" t="str">
        <f t="shared" si="52"/>
        <v>Laura Callahan</v>
      </c>
      <c r="G847" s="6">
        <v>10795</v>
      </c>
      <c r="H847" s="9">
        <v>41199</v>
      </c>
      <c r="I847" s="9">
        <v>41227</v>
      </c>
      <c r="J847" s="9">
        <v>41236</v>
      </c>
      <c r="K847" s="7">
        <v>3</v>
      </c>
      <c r="L847" s="9" t="str">
        <f t="shared" si="53"/>
        <v>Desserts</v>
      </c>
      <c r="M847" s="6">
        <v>16</v>
      </c>
      <c r="N847" s="6" t="str">
        <f t="shared" si="54"/>
        <v>Pavlova</v>
      </c>
      <c r="O847" s="13">
        <v>76</v>
      </c>
      <c r="P847" s="6">
        <v>98</v>
      </c>
      <c r="Q847" s="13">
        <f t="shared" si="55"/>
        <v>7448</v>
      </c>
      <c r="R847" s="14">
        <v>0.16</v>
      </c>
      <c r="S847" s="13">
        <v>7182.42</v>
      </c>
      <c r="T847" s="13">
        <v>165.19566</v>
      </c>
      <c r="U847" s="13"/>
      <c r="V847" s="9"/>
      <c r="W847" s="9"/>
    </row>
    <row r="848" spans="1:23" x14ac:dyDescent="0.25">
      <c r="A848" s="6" t="s">
        <v>186</v>
      </c>
      <c r="B848" s="6" t="s">
        <v>187</v>
      </c>
      <c r="C848" s="6" t="s">
        <v>188</v>
      </c>
      <c r="D848" s="6" t="s">
        <v>140</v>
      </c>
      <c r="E848" s="6">
        <v>4</v>
      </c>
      <c r="F848" s="6" t="str">
        <f t="shared" si="52"/>
        <v>Laura Callahan</v>
      </c>
      <c r="G848" s="6">
        <v>10795</v>
      </c>
      <c r="H848" s="9">
        <v>41199</v>
      </c>
      <c r="I848" s="9">
        <v>41227</v>
      </c>
      <c r="J848" s="9">
        <v>41236</v>
      </c>
      <c r="K848" s="7">
        <v>6</v>
      </c>
      <c r="L848" s="9" t="str">
        <f t="shared" si="53"/>
        <v>Viandes</v>
      </c>
      <c r="M848" s="6">
        <v>17</v>
      </c>
      <c r="N848" s="6" t="str">
        <f t="shared" si="54"/>
        <v>Alice Mutton</v>
      </c>
      <c r="O848" s="13">
        <v>76</v>
      </c>
      <c r="P848" s="6">
        <v>17</v>
      </c>
      <c r="Q848" s="13">
        <f t="shared" si="55"/>
        <v>1292</v>
      </c>
      <c r="R848" s="14">
        <v>0.05</v>
      </c>
      <c r="S848" s="13">
        <v>3149.25</v>
      </c>
      <c r="T848" s="13">
        <v>50.387999999999998</v>
      </c>
      <c r="U848" s="13"/>
      <c r="V848" s="9"/>
      <c r="W848" s="9"/>
    </row>
    <row r="849" spans="1:23" x14ac:dyDescent="0.25">
      <c r="A849" s="6" t="s">
        <v>103</v>
      </c>
      <c r="B849" s="6" t="s">
        <v>104</v>
      </c>
      <c r="C849" s="6" t="s">
        <v>105</v>
      </c>
      <c r="D849" s="6" t="s">
        <v>106</v>
      </c>
      <c r="E849" s="6">
        <v>3</v>
      </c>
      <c r="F849" s="6" t="str">
        <f t="shared" si="52"/>
        <v>Janet Leverling</v>
      </c>
      <c r="G849" s="6">
        <v>10796</v>
      </c>
      <c r="H849" s="9">
        <v>41200</v>
      </c>
      <c r="I849" s="9">
        <v>41228</v>
      </c>
      <c r="J849" s="9">
        <v>41230</v>
      </c>
      <c r="K849" s="7">
        <v>3</v>
      </c>
      <c r="L849" s="9" t="str">
        <f t="shared" si="53"/>
        <v>Desserts</v>
      </c>
      <c r="M849" s="6">
        <v>26</v>
      </c>
      <c r="N849" s="6" t="str">
        <f t="shared" si="54"/>
        <v>Gumbär Gummibärchen</v>
      </c>
      <c r="O849" s="13">
        <v>76</v>
      </c>
      <c r="P849" s="6">
        <v>57</v>
      </c>
      <c r="Q849" s="13">
        <f t="shared" si="55"/>
        <v>4332</v>
      </c>
      <c r="R849" s="14">
        <v>0.13</v>
      </c>
      <c r="S849" s="13">
        <v>7743.4785000000011</v>
      </c>
      <c r="T849" s="13">
        <v>247.79131200000003</v>
      </c>
      <c r="U849" s="13"/>
      <c r="V849" s="9"/>
      <c r="W849" s="9"/>
    </row>
    <row r="850" spans="1:23" x14ac:dyDescent="0.25">
      <c r="A850" s="6" t="s">
        <v>103</v>
      </c>
      <c r="B850" s="6" t="s">
        <v>104</v>
      </c>
      <c r="C850" s="6" t="s">
        <v>105</v>
      </c>
      <c r="D850" s="6" t="s">
        <v>106</v>
      </c>
      <c r="E850" s="6">
        <v>3</v>
      </c>
      <c r="F850" s="6" t="str">
        <f t="shared" si="52"/>
        <v>Janet Leverling</v>
      </c>
      <c r="G850" s="6">
        <v>10796</v>
      </c>
      <c r="H850" s="9">
        <v>41200</v>
      </c>
      <c r="I850" s="9">
        <v>41228</v>
      </c>
      <c r="J850" s="9">
        <v>41230</v>
      </c>
      <c r="K850" s="7">
        <v>2</v>
      </c>
      <c r="L850" s="9" t="str">
        <f t="shared" si="53"/>
        <v>Condiments</v>
      </c>
      <c r="M850" s="6">
        <v>44</v>
      </c>
      <c r="N850" s="6" t="str">
        <f t="shared" si="54"/>
        <v>Gula Malacca</v>
      </c>
      <c r="O850" s="13">
        <v>76</v>
      </c>
      <c r="P850" s="6">
        <v>95</v>
      </c>
      <c r="Q850" s="13">
        <f t="shared" si="55"/>
        <v>7220</v>
      </c>
      <c r="R850" s="14">
        <v>0.13</v>
      </c>
      <c r="S850" s="13">
        <v>8037.7124999999996</v>
      </c>
      <c r="T850" s="13">
        <v>120.5656875</v>
      </c>
      <c r="U850" s="13"/>
      <c r="V850" s="9"/>
      <c r="W850" s="9"/>
    </row>
    <row r="851" spans="1:23" x14ac:dyDescent="0.25">
      <c r="A851" s="6" t="s">
        <v>103</v>
      </c>
      <c r="B851" s="6" t="s">
        <v>104</v>
      </c>
      <c r="C851" s="6" t="s">
        <v>105</v>
      </c>
      <c r="D851" s="6" t="s">
        <v>106</v>
      </c>
      <c r="E851" s="6">
        <v>3</v>
      </c>
      <c r="F851" s="6" t="str">
        <f t="shared" si="52"/>
        <v>Janet Leverling</v>
      </c>
      <c r="G851" s="6">
        <v>10796</v>
      </c>
      <c r="H851" s="9">
        <v>41200</v>
      </c>
      <c r="I851" s="9">
        <v>41228</v>
      </c>
      <c r="J851" s="9">
        <v>41230</v>
      </c>
      <c r="K851" s="7">
        <v>5</v>
      </c>
      <c r="L851" s="9" t="str">
        <f t="shared" si="53"/>
        <v>Pâtes et céréales</v>
      </c>
      <c r="M851" s="6">
        <v>64</v>
      </c>
      <c r="N851" s="6" t="str">
        <f t="shared" si="54"/>
        <v>Wimmers gute Semmelknödel</v>
      </c>
      <c r="O851" s="13">
        <v>76</v>
      </c>
      <c r="P851" s="6">
        <v>39</v>
      </c>
      <c r="Q851" s="13">
        <f t="shared" si="55"/>
        <v>2964</v>
      </c>
      <c r="R851" s="14">
        <v>0.03</v>
      </c>
      <c r="S851" s="13">
        <v>6289.2375000000002</v>
      </c>
      <c r="T851" s="13">
        <v>12.578475000000001</v>
      </c>
      <c r="U851" s="13"/>
      <c r="V851" s="9"/>
      <c r="W851" s="9"/>
    </row>
    <row r="852" spans="1:23" x14ac:dyDescent="0.25">
      <c r="A852" s="6" t="s">
        <v>103</v>
      </c>
      <c r="B852" s="6" t="s">
        <v>104</v>
      </c>
      <c r="C852" s="6" t="s">
        <v>105</v>
      </c>
      <c r="D852" s="6" t="s">
        <v>106</v>
      </c>
      <c r="E852" s="6">
        <v>3</v>
      </c>
      <c r="F852" s="6" t="str">
        <f t="shared" si="52"/>
        <v>Janet Leverling</v>
      </c>
      <c r="G852" s="6">
        <v>10796</v>
      </c>
      <c r="H852" s="9">
        <v>41200</v>
      </c>
      <c r="I852" s="9">
        <v>41228</v>
      </c>
      <c r="J852" s="9">
        <v>41230</v>
      </c>
      <c r="K852" s="7">
        <v>4</v>
      </c>
      <c r="L852" s="9" t="str">
        <f t="shared" si="53"/>
        <v>Produits laitiers</v>
      </c>
      <c r="M852" s="6">
        <v>69</v>
      </c>
      <c r="N852" s="6" t="str">
        <f t="shared" si="54"/>
        <v>Gudbrandsdalsost</v>
      </c>
      <c r="O852" s="13">
        <v>76</v>
      </c>
      <c r="P852" s="6">
        <v>88</v>
      </c>
      <c r="Q852" s="13">
        <f t="shared" si="55"/>
        <v>6688</v>
      </c>
      <c r="R852" s="14">
        <v>0.04</v>
      </c>
      <c r="S852" s="13">
        <v>15206.4</v>
      </c>
      <c r="T852" s="13">
        <v>334.54079999999999</v>
      </c>
      <c r="U852" s="13"/>
      <c r="V852" s="9"/>
      <c r="W852" s="9"/>
    </row>
    <row r="853" spans="1:23" x14ac:dyDescent="0.25">
      <c r="A853" s="6" t="s">
        <v>322</v>
      </c>
      <c r="B853" s="6" t="s">
        <v>323</v>
      </c>
      <c r="C853" s="6" t="s">
        <v>165</v>
      </c>
      <c r="D853" s="6" t="s">
        <v>136</v>
      </c>
      <c r="E853" s="6">
        <v>8</v>
      </c>
      <c r="F853" s="6" t="str">
        <f t="shared" si="52"/>
        <v>Hicham Esmal</v>
      </c>
      <c r="G853" s="6">
        <v>10797</v>
      </c>
      <c r="H853" s="9">
        <v>41200</v>
      </c>
      <c r="I853" s="9">
        <v>41228</v>
      </c>
      <c r="J853" s="9">
        <v>41221</v>
      </c>
      <c r="K853" s="7">
        <v>4</v>
      </c>
      <c r="L853" s="9" t="str">
        <f t="shared" si="53"/>
        <v>Produits laitiers</v>
      </c>
      <c r="M853" s="6">
        <v>11</v>
      </c>
      <c r="N853" s="6" t="str">
        <f t="shared" si="54"/>
        <v>Queso Cabrales</v>
      </c>
      <c r="O853" s="13">
        <v>76</v>
      </c>
      <c r="P853" s="6">
        <v>77</v>
      </c>
      <c r="Q853" s="13">
        <f t="shared" si="55"/>
        <v>5852</v>
      </c>
      <c r="R853" s="14">
        <v>-0.03</v>
      </c>
      <c r="S853" s="13">
        <v>8327.5500000000011</v>
      </c>
      <c r="T853" s="13">
        <v>241.49895000000004</v>
      </c>
      <c r="U853" s="13"/>
      <c r="V853" s="9"/>
      <c r="W853" s="9"/>
    </row>
    <row r="854" spans="1:23" x14ac:dyDescent="0.25">
      <c r="A854" s="6" t="s">
        <v>92</v>
      </c>
      <c r="B854" s="6" t="s">
        <v>93</v>
      </c>
      <c r="C854" s="6" t="s">
        <v>94</v>
      </c>
      <c r="D854" s="6" t="s">
        <v>89</v>
      </c>
      <c r="E854" s="6">
        <v>1</v>
      </c>
      <c r="F854" s="6" t="str">
        <f t="shared" si="52"/>
        <v>Francis Rivière</v>
      </c>
      <c r="G854" s="6">
        <v>10798</v>
      </c>
      <c r="H854" s="9">
        <v>41201</v>
      </c>
      <c r="I854" s="9">
        <v>41229</v>
      </c>
      <c r="J854" s="9">
        <v>41221</v>
      </c>
      <c r="K854" s="7">
        <v>3</v>
      </c>
      <c r="L854" s="9" t="str">
        <f t="shared" si="53"/>
        <v>Desserts</v>
      </c>
      <c r="M854" s="6">
        <v>62</v>
      </c>
      <c r="N854" s="6" t="str">
        <f t="shared" si="54"/>
        <v>Tarte au sucre</v>
      </c>
      <c r="O854" s="13">
        <v>76</v>
      </c>
      <c r="P854" s="6">
        <v>58</v>
      </c>
      <c r="Q854" s="13">
        <f t="shared" si="55"/>
        <v>4408</v>
      </c>
      <c r="R854" s="14">
        <v>-0.03</v>
      </c>
      <c r="S854" s="13">
        <v>14725.91</v>
      </c>
      <c r="T854" s="13">
        <v>117.80728000000001</v>
      </c>
      <c r="U854" s="13"/>
      <c r="V854" s="9"/>
      <c r="W854" s="9"/>
    </row>
    <row r="855" spans="1:23" x14ac:dyDescent="0.25">
      <c r="A855" s="6" t="s">
        <v>92</v>
      </c>
      <c r="B855" s="6" t="s">
        <v>93</v>
      </c>
      <c r="C855" s="6" t="s">
        <v>94</v>
      </c>
      <c r="D855" s="6" t="s">
        <v>89</v>
      </c>
      <c r="E855" s="6">
        <v>1</v>
      </c>
      <c r="F855" s="6" t="str">
        <f t="shared" si="52"/>
        <v>Francis Rivière</v>
      </c>
      <c r="G855" s="6">
        <v>10798</v>
      </c>
      <c r="H855" s="9">
        <v>41201</v>
      </c>
      <c r="I855" s="9">
        <v>41229</v>
      </c>
      <c r="J855" s="9">
        <v>41221</v>
      </c>
      <c r="K855" s="7">
        <v>4</v>
      </c>
      <c r="L855" s="9" t="str">
        <f t="shared" si="53"/>
        <v>Produits laitiers</v>
      </c>
      <c r="M855" s="6">
        <v>72</v>
      </c>
      <c r="N855" s="6" t="str">
        <f t="shared" si="54"/>
        <v>Mozzarella di Giovanni</v>
      </c>
      <c r="O855" s="13">
        <v>76</v>
      </c>
      <c r="P855" s="6">
        <v>39</v>
      </c>
      <c r="Q855" s="13">
        <f t="shared" si="55"/>
        <v>2964</v>
      </c>
      <c r="R855" s="14">
        <v>0.12</v>
      </c>
      <c r="S855" s="13">
        <v>5971.68</v>
      </c>
      <c r="T855" s="13">
        <v>161.23536000000001</v>
      </c>
      <c r="U855" s="13"/>
      <c r="V855" s="9"/>
      <c r="W855" s="9"/>
    </row>
    <row r="856" spans="1:23" x14ac:dyDescent="0.25">
      <c r="A856" s="6" t="s">
        <v>173</v>
      </c>
      <c r="B856" s="6" t="s">
        <v>174</v>
      </c>
      <c r="C856" s="6" t="s">
        <v>135</v>
      </c>
      <c r="D856" s="6" t="s">
        <v>136</v>
      </c>
      <c r="E856" s="6">
        <v>2</v>
      </c>
      <c r="F856" s="6" t="str">
        <f t="shared" si="52"/>
        <v>Anne Dodsworth</v>
      </c>
      <c r="G856" s="6">
        <v>10799</v>
      </c>
      <c r="H856" s="9">
        <v>41201</v>
      </c>
      <c r="I856" s="9">
        <v>41243</v>
      </c>
      <c r="J856" s="9">
        <v>41221</v>
      </c>
      <c r="K856" s="7">
        <v>8</v>
      </c>
      <c r="L856" s="9" t="str">
        <f t="shared" si="53"/>
        <v>Poissons et fruits de mer</v>
      </c>
      <c r="M856" s="6">
        <v>13</v>
      </c>
      <c r="N856" s="6" t="str">
        <f t="shared" si="54"/>
        <v>Konbu</v>
      </c>
      <c r="O856" s="13">
        <v>76</v>
      </c>
      <c r="P856" s="6">
        <v>17</v>
      </c>
      <c r="Q856" s="13">
        <f t="shared" si="55"/>
        <v>1292</v>
      </c>
      <c r="R856" s="14">
        <v>0.09</v>
      </c>
      <c r="S856" s="13">
        <v>464.1</v>
      </c>
      <c r="T856" s="13">
        <v>12.066600000000001</v>
      </c>
      <c r="U856" s="13"/>
      <c r="V856" s="9"/>
      <c r="W856" s="9"/>
    </row>
    <row r="857" spans="1:23" x14ac:dyDescent="0.25">
      <c r="A857" s="6" t="s">
        <v>173</v>
      </c>
      <c r="B857" s="6" t="s">
        <v>174</v>
      </c>
      <c r="C857" s="6" t="s">
        <v>135</v>
      </c>
      <c r="D857" s="6" t="s">
        <v>136</v>
      </c>
      <c r="E857" s="6">
        <v>2</v>
      </c>
      <c r="F857" s="6" t="str">
        <f t="shared" si="52"/>
        <v>Anne Dodsworth</v>
      </c>
      <c r="G857" s="6">
        <v>10799</v>
      </c>
      <c r="H857" s="9">
        <v>41201</v>
      </c>
      <c r="I857" s="9">
        <v>41243</v>
      </c>
      <c r="J857" s="9">
        <v>41221</v>
      </c>
      <c r="K857" s="7">
        <v>1</v>
      </c>
      <c r="L857" s="9" t="str">
        <f t="shared" si="53"/>
        <v>Boissons</v>
      </c>
      <c r="M857" s="6">
        <v>24</v>
      </c>
      <c r="N857" s="6" t="str">
        <f t="shared" si="54"/>
        <v>Guaraná Fantástica</v>
      </c>
      <c r="O857" s="13">
        <v>76</v>
      </c>
      <c r="P857" s="6">
        <v>82</v>
      </c>
      <c r="Q857" s="13">
        <f t="shared" si="55"/>
        <v>6232</v>
      </c>
      <c r="R857" s="14">
        <v>-0.03</v>
      </c>
      <c r="S857" s="13">
        <v>1900.3500000000001</v>
      </c>
      <c r="T857" s="13">
        <v>5.7010500000000004</v>
      </c>
      <c r="U857" s="13"/>
      <c r="V857" s="9"/>
      <c r="W857" s="9"/>
    </row>
    <row r="858" spans="1:23" x14ac:dyDescent="0.25">
      <c r="A858" s="6" t="s">
        <v>173</v>
      </c>
      <c r="B858" s="6" t="s">
        <v>174</v>
      </c>
      <c r="C858" s="6" t="s">
        <v>135</v>
      </c>
      <c r="D858" s="6" t="s">
        <v>136</v>
      </c>
      <c r="E858" s="6">
        <v>2</v>
      </c>
      <c r="F858" s="6" t="str">
        <f t="shared" si="52"/>
        <v>Anne Dodsworth</v>
      </c>
      <c r="G858" s="6">
        <v>10799</v>
      </c>
      <c r="H858" s="9">
        <v>41201</v>
      </c>
      <c r="I858" s="9">
        <v>41243</v>
      </c>
      <c r="J858" s="9">
        <v>41221</v>
      </c>
      <c r="K858" s="7">
        <v>4</v>
      </c>
      <c r="L858" s="9" t="str">
        <f t="shared" si="53"/>
        <v>Produits laitiers</v>
      </c>
      <c r="M858" s="6">
        <v>59</v>
      </c>
      <c r="N858" s="6" t="str">
        <f t="shared" si="54"/>
        <v>Raclette Courdavault</v>
      </c>
      <c r="O858" s="13">
        <v>76</v>
      </c>
      <c r="P858" s="6">
        <v>6</v>
      </c>
      <c r="Q858" s="13">
        <f t="shared" si="55"/>
        <v>456</v>
      </c>
      <c r="R858" s="14">
        <v>0.04</v>
      </c>
      <c r="S858" s="13">
        <v>1584</v>
      </c>
      <c r="T858" s="13">
        <v>6.3360000000000003</v>
      </c>
      <c r="U858" s="13"/>
      <c r="V858" s="9"/>
      <c r="W858" s="9"/>
    </row>
    <row r="859" spans="1:23" x14ac:dyDescent="0.25">
      <c r="A859" s="6" t="s">
        <v>90</v>
      </c>
      <c r="B859" s="6" t="s">
        <v>91</v>
      </c>
      <c r="C859" s="6" t="s">
        <v>88</v>
      </c>
      <c r="D859" s="6" t="s">
        <v>89</v>
      </c>
      <c r="E859" s="6">
        <v>7</v>
      </c>
      <c r="F859" s="6" t="str">
        <f t="shared" si="52"/>
        <v>Jaime Dos Santos</v>
      </c>
      <c r="G859" s="6">
        <v>10800</v>
      </c>
      <c r="H859" s="9">
        <v>41201</v>
      </c>
      <c r="I859" s="9">
        <v>41229</v>
      </c>
      <c r="J859" s="9">
        <v>41221</v>
      </c>
      <c r="K859" s="7">
        <v>4</v>
      </c>
      <c r="L859" s="9" t="str">
        <f t="shared" si="53"/>
        <v>Produits laitiers</v>
      </c>
      <c r="M859" s="6">
        <v>11</v>
      </c>
      <c r="N859" s="6" t="str">
        <f t="shared" si="54"/>
        <v>Queso Cabrales</v>
      </c>
      <c r="O859" s="13">
        <v>76</v>
      </c>
      <c r="P859" s="6">
        <v>67</v>
      </c>
      <c r="Q859" s="13">
        <f t="shared" si="55"/>
        <v>5092</v>
      </c>
      <c r="R859" s="14">
        <v>0.04</v>
      </c>
      <c r="S859" s="13">
        <v>6753.5999999999995</v>
      </c>
      <c r="T859" s="13">
        <v>74.289599999999993</v>
      </c>
      <c r="U859" s="13"/>
      <c r="V859" s="9"/>
      <c r="W859" s="9"/>
    </row>
    <row r="860" spans="1:23" x14ac:dyDescent="0.25">
      <c r="A860" s="6" t="s">
        <v>90</v>
      </c>
      <c r="B860" s="6" t="s">
        <v>91</v>
      </c>
      <c r="C860" s="6" t="s">
        <v>88</v>
      </c>
      <c r="D860" s="6" t="s">
        <v>89</v>
      </c>
      <c r="E860" s="6">
        <v>7</v>
      </c>
      <c r="F860" s="6" t="str">
        <f t="shared" si="52"/>
        <v>Jaime Dos Santos</v>
      </c>
      <c r="G860" s="6">
        <v>10800</v>
      </c>
      <c r="H860" s="9">
        <v>41201</v>
      </c>
      <c r="I860" s="9">
        <v>41229</v>
      </c>
      <c r="J860" s="9">
        <v>41221</v>
      </c>
      <c r="K860" s="7">
        <v>7</v>
      </c>
      <c r="L860" s="9" t="str">
        <f t="shared" si="53"/>
        <v>Produits secs</v>
      </c>
      <c r="M860" s="6">
        <v>51</v>
      </c>
      <c r="N860" s="6" t="str">
        <f t="shared" si="54"/>
        <v>Manjimup Dried Apples</v>
      </c>
      <c r="O860" s="13">
        <v>76</v>
      </c>
      <c r="P860" s="6">
        <v>99</v>
      </c>
      <c r="Q860" s="13">
        <f t="shared" si="55"/>
        <v>7524</v>
      </c>
      <c r="R860" s="14">
        <v>0.2</v>
      </c>
      <c r="S860" s="13">
        <v>20988</v>
      </c>
      <c r="T860" s="13">
        <v>503.71199999999999</v>
      </c>
      <c r="U860" s="13"/>
      <c r="V860" s="9"/>
      <c r="W860" s="9"/>
    </row>
    <row r="861" spans="1:23" x14ac:dyDescent="0.25">
      <c r="A861" s="6" t="s">
        <v>90</v>
      </c>
      <c r="B861" s="6" t="s">
        <v>91</v>
      </c>
      <c r="C861" s="6" t="s">
        <v>88</v>
      </c>
      <c r="D861" s="6" t="s">
        <v>89</v>
      </c>
      <c r="E861" s="6">
        <v>7</v>
      </c>
      <c r="F861" s="6" t="str">
        <f t="shared" si="52"/>
        <v>Jaime Dos Santos</v>
      </c>
      <c r="G861" s="6">
        <v>10800</v>
      </c>
      <c r="H861" s="9">
        <v>41201</v>
      </c>
      <c r="I861" s="9">
        <v>41229</v>
      </c>
      <c r="J861" s="9">
        <v>41221</v>
      </c>
      <c r="K861" s="7">
        <v>6</v>
      </c>
      <c r="L861" s="9" t="str">
        <f t="shared" si="53"/>
        <v>Viandes</v>
      </c>
      <c r="M861" s="6">
        <v>54</v>
      </c>
      <c r="N861" s="6" t="str">
        <f t="shared" si="54"/>
        <v>Tourtière</v>
      </c>
      <c r="O861" s="13">
        <v>76</v>
      </c>
      <c r="P861" s="6">
        <v>74</v>
      </c>
      <c r="Q861" s="13">
        <f t="shared" si="55"/>
        <v>5624</v>
      </c>
      <c r="R861" s="14">
        <v>0.05</v>
      </c>
      <c r="S861" s="13">
        <v>2618.6749999999997</v>
      </c>
      <c r="T861" s="13">
        <v>13.093374999999998</v>
      </c>
      <c r="U861" s="13"/>
      <c r="V861" s="9"/>
      <c r="W861" s="9"/>
    </row>
    <row r="862" spans="1:23" x14ac:dyDescent="0.25">
      <c r="A862" s="6" t="s">
        <v>324</v>
      </c>
      <c r="B862" s="6" t="s">
        <v>325</v>
      </c>
      <c r="C862" s="6" t="s">
        <v>326</v>
      </c>
      <c r="D862" s="6" t="s">
        <v>238</v>
      </c>
      <c r="E862" s="6">
        <v>5</v>
      </c>
      <c r="F862" s="6" t="str">
        <f t="shared" si="52"/>
        <v>Mohamed Ben Arfa</v>
      </c>
      <c r="G862" s="6">
        <v>10801</v>
      </c>
      <c r="H862" s="9">
        <v>41204</v>
      </c>
      <c r="I862" s="9">
        <v>41232</v>
      </c>
      <c r="J862" s="9">
        <v>41216</v>
      </c>
      <c r="K862" s="7">
        <v>6</v>
      </c>
      <c r="L862" s="9" t="str">
        <f t="shared" si="53"/>
        <v>Viandes</v>
      </c>
      <c r="M862" s="6">
        <v>17</v>
      </c>
      <c r="N862" s="6" t="str">
        <f t="shared" si="54"/>
        <v>Alice Mutton</v>
      </c>
      <c r="O862" s="13">
        <v>76</v>
      </c>
      <c r="P862" s="6">
        <v>57</v>
      </c>
      <c r="Q862" s="13">
        <f t="shared" si="55"/>
        <v>4332</v>
      </c>
      <c r="R862" s="14">
        <v>0.09</v>
      </c>
      <c r="S862" s="13">
        <v>10114.65</v>
      </c>
      <c r="T862" s="13">
        <v>50.573250000000002</v>
      </c>
      <c r="U862" s="13"/>
      <c r="V862" s="9"/>
      <c r="W862" s="9"/>
    </row>
    <row r="863" spans="1:23" x14ac:dyDescent="0.25">
      <c r="A863" s="6" t="s">
        <v>324</v>
      </c>
      <c r="B863" s="6" t="s">
        <v>325</v>
      </c>
      <c r="C863" s="6" t="s">
        <v>326</v>
      </c>
      <c r="D863" s="6" t="s">
        <v>238</v>
      </c>
      <c r="E863" s="6">
        <v>5</v>
      </c>
      <c r="F863" s="6" t="str">
        <f t="shared" si="52"/>
        <v>Mohamed Ben Arfa</v>
      </c>
      <c r="G863" s="6">
        <v>10801</v>
      </c>
      <c r="H863" s="9">
        <v>41204</v>
      </c>
      <c r="I863" s="9">
        <v>41232</v>
      </c>
      <c r="J863" s="9">
        <v>41216</v>
      </c>
      <c r="K863" s="7">
        <v>6</v>
      </c>
      <c r="L863" s="9" t="str">
        <f t="shared" si="53"/>
        <v>Viandes</v>
      </c>
      <c r="M863" s="6">
        <v>29</v>
      </c>
      <c r="N863" s="6" t="str">
        <f t="shared" si="54"/>
        <v>Thüringer Rostbratwurst</v>
      </c>
      <c r="O863" s="13">
        <v>76</v>
      </c>
      <c r="P863" s="6">
        <v>36</v>
      </c>
      <c r="Q863" s="13">
        <f t="shared" si="55"/>
        <v>2736</v>
      </c>
      <c r="R863" s="14">
        <v>0.16</v>
      </c>
      <c r="S863" s="13">
        <v>18717.047999999999</v>
      </c>
      <c r="T863" s="13">
        <v>205.887528</v>
      </c>
      <c r="U863" s="13"/>
      <c r="V863" s="9"/>
      <c r="W863" s="9"/>
    </row>
    <row r="864" spans="1:23" x14ac:dyDescent="0.25">
      <c r="A864" s="6" t="s">
        <v>239</v>
      </c>
      <c r="B864" s="6" t="s">
        <v>240</v>
      </c>
      <c r="C864" s="6" t="s">
        <v>241</v>
      </c>
      <c r="D864" s="6" t="s">
        <v>242</v>
      </c>
      <c r="E864" s="6">
        <v>5</v>
      </c>
      <c r="F864" s="6" t="str">
        <f t="shared" si="52"/>
        <v>Mohamed Ben Arfa</v>
      </c>
      <c r="G864" s="6">
        <v>10802</v>
      </c>
      <c r="H864" s="9">
        <v>41204</v>
      </c>
      <c r="I864" s="9">
        <v>41232</v>
      </c>
      <c r="J864" s="9">
        <v>41218</v>
      </c>
      <c r="K864" s="7">
        <v>8</v>
      </c>
      <c r="L864" s="9" t="str">
        <f t="shared" si="53"/>
        <v>Poissons et fruits de mer</v>
      </c>
      <c r="M864" s="6">
        <v>30</v>
      </c>
      <c r="N864" s="6" t="str">
        <f t="shared" si="54"/>
        <v>Nord-Ost Matjeshering</v>
      </c>
      <c r="O864" s="13">
        <v>76</v>
      </c>
      <c r="P864" s="6">
        <v>45</v>
      </c>
      <c r="Q864" s="13">
        <f t="shared" si="55"/>
        <v>3420</v>
      </c>
      <c r="R864" s="14">
        <v>0.11</v>
      </c>
      <c r="S864" s="13">
        <v>5184.4724999999989</v>
      </c>
      <c r="T864" s="13">
        <v>119.24286749999997</v>
      </c>
      <c r="U864" s="13"/>
      <c r="V864" s="9"/>
      <c r="W864" s="9"/>
    </row>
    <row r="865" spans="1:23" x14ac:dyDescent="0.25">
      <c r="A865" s="6" t="s">
        <v>239</v>
      </c>
      <c r="B865" s="6" t="s">
        <v>240</v>
      </c>
      <c r="C865" s="6" t="s">
        <v>241</v>
      </c>
      <c r="D865" s="6" t="s">
        <v>242</v>
      </c>
      <c r="E865" s="6">
        <v>5</v>
      </c>
      <c r="F865" s="6" t="str">
        <f t="shared" si="52"/>
        <v>Mohamed Ben Arfa</v>
      </c>
      <c r="G865" s="6">
        <v>10802</v>
      </c>
      <c r="H865" s="9">
        <v>41204</v>
      </c>
      <c r="I865" s="9">
        <v>41232</v>
      </c>
      <c r="J865" s="9">
        <v>41218</v>
      </c>
      <c r="K865" s="7">
        <v>7</v>
      </c>
      <c r="L865" s="9" t="str">
        <f t="shared" si="53"/>
        <v>Produits secs</v>
      </c>
      <c r="M865" s="6">
        <v>51</v>
      </c>
      <c r="N865" s="6" t="str">
        <f t="shared" si="54"/>
        <v>Manjimup Dried Apples</v>
      </c>
      <c r="O865" s="13">
        <v>76</v>
      </c>
      <c r="P865" s="6">
        <v>68</v>
      </c>
      <c r="Q865" s="13">
        <f t="shared" si="55"/>
        <v>5168</v>
      </c>
      <c r="R865" s="14">
        <v>-0.02</v>
      </c>
      <c r="S865" s="13">
        <v>18380.400000000001</v>
      </c>
      <c r="T865" s="13">
        <v>18.380400000000002</v>
      </c>
      <c r="U865" s="13"/>
      <c r="V865" s="9"/>
      <c r="W865" s="9"/>
    </row>
    <row r="866" spans="1:23" x14ac:dyDescent="0.25">
      <c r="A866" s="6" t="s">
        <v>239</v>
      </c>
      <c r="B866" s="6" t="s">
        <v>240</v>
      </c>
      <c r="C866" s="6" t="s">
        <v>241</v>
      </c>
      <c r="D866" s="6" t="s">
        <v>242</v>
      </c>
      <c r="E866" s="6">
        <v>5</v>
      </c>
      <c r="F866" s="6" t="str">
        <f t="shared" si="52"/>
        <v>Mohamed Ben Arfa</v>
      </c>
      <c r="G866" s="6">
        <v>10802</v>
      </c>
      <c r="H866" s="9">
        <v>41204</v>
      </c>
      <c r="I866" s="9">
        <v>41232</v>
      </c>
      <c r="J866" s="9">
        <v>41218</v>
      </c>
      <c r="K866" s="7">
        <v>6</v>
      </c>
      <c r="L866" s="9" t="str">
        <f t="shared" si="53"/>
        <v>Viandes</v>
      </c>
      <c r="M866" s="6">
        <v>55</v>
      </c>
      <c r="N866" s="6" t="str">
        <f t="shared" si="54"/>
        <v>Pâté chinois</v>
      </c>
      <c r="O866" s="13">
        <v>76</v>
      </c>
      <c r="P866" s="6">
        <v>39</v>
      </c>
      <c r="Q866" s="13">
        <f t="shared" si="55"/>
        <v>2964</v>
      </c>
      <c r="R866" s="14">
        <v>0</v>
      </c>
      <c r="S866" s="13">
        <v>4680</v>
      </c>
      <c r="T866" s="13">
        <v>102.96</v>
      </c>
      <c r="U866" s="13"/>
      <c r="V866" s="9"/>
      <c r="W866" s="9"/>
    </row>
    <row r="867" spans="1:23" x14ac:dyDescent="0.25">
      <c r="A867" s="6" t="s">
        <v>239</v>
      </c>
      <c r="B867" s="6" t="s">
        <v>240</v>
      </c>
      <c r="C867" s="6" t="s">
        <v>241</v>
      </c>
      <c r="D867" s="6" t="s">
        <v>242</v>
      </c>
      <c r="E867" s="6">
        <v>5</v>
      </c>
      <c r="F867" s="6" t="str">
        <f t="shared" si="52"/>
        <v>Mohamed Ben Arfa</v>
      </c>
      <c r="G867" s="6">
        <v>10802</v>
      </c>
      <c r="H867" s="9">
        <v>41204</v>
      </c>
      <c r="I867" s="9">
        <v>41232</v>
      </c>
      <c r="J867" s="9">
        <v>41218</v>
      </c>
      <c r="K867" s="7">
        <v>3</v>
      </c>
      <c r="L867" s="9" t="str">
        <f t="shared" si="53"/>
        <v>Desserts</v>
      </c>
      <c r="M867" s="6">
        <v>62</v>
      </c>
      <c r="N867" s="6" t="str">
        <f t="shared" si="54"/>
        <v>Tarte au sucre</v>
      </c>
      <c r="O867" s="13">
        <v>76</v>
      </c>
      <c r="P867" s="6">
        <v>64</v>
      </c>
      <c r="Q867" s="13">
        <f t="shared" si="55"/>
        <v>4864</v>
      </c>
      <c r="R867" s="14">
        <v>7.0000000000000007E-2</v>
      </c>
      <c r="S867" s="13">
        <v>14671.679999999998</v>
      </c>
      <c r="T867" s="13">
        <v>88.030079999999984</v>
      </c>
      <c r="U867" s="13"/>
      <c r="V867" s="9"/>
      <c r="W867" s="9"/>
    </row>
    <row r="868" spans="1:23" x14ac:dyDescent="0.25">
      <c r="A868" s="6" t="s">
        <v>264</v>
      </c>
      <c r="B868" s="6" t="s">
        <v>265</v>
      </c>
      <c r="C868" s="6" t="s">
        <v>266</v>
      </c>
      <c r="D868" s="6" t="s">
        <v>123</v>
      </c>
      <c r="E868" s="6">
        <v>5</v>
      </c>
      <c r="F868" s="6" t="str">
        <f t="shared" si="52"/>
        <v>Mohamed Ben Arfa</v>
      </c>
      <c r="G868" s="6">
        <v>10803</v>
      </c>
      <c r="H868" s="9">
        <v>41205</v>
      </c>
      <c r="I868" s="9">
        <v>41233</v>
      </c>
      <c r="J868" s="9">
        <v>41222</v>
      </c>
      <c r="K868" s="7">
        <v>3</v>
      </c>
      <c r="L868" s="9" t="str">
        <f t="shared" si="53"/>
        <v>Desserts</v>
      </c>
      <c r="M868" s="6">
        <v>19</v>
      </c>
      <c r="N868" s="6" t="str">
        <f t="shared" si="54"/>
        <v>Teatime Chocolate Biscuits</v>
      </c>
      <c r="O868" s="13">
        <v>76</v>
      </c>
      <c r="P868" s="6">
        <v>11</v>
      </c>
      <c r="Q868" s="13">
        <f t="shared" si="55"/>
        <v>836</v>
      </c>
      <c r="R868" s="14">
        <v>0.03</v>
      </c>
      <c r="S868" s="13">
        <v>490.82</v>
      </c>
      <c r="T868" s="13">
        <v>14.724600000000001</v>
      </c>
      <c r="U868" s="13"/>
      <c r="V868" s="9"/>
      <c r="W868" s="9"/>
    </row>
    <row r="869" spans="1:23" x14ac:dyDescent="0.25">
      <c r="A869" s="6" t="s">
        <v>264</v>
      </c>
      <c r="B869" s="6" t="s">
        <v>265</v>
      </c>
      <c r="C869" s="6" t="s">
        <v>266</v>
      </c>
      <c r="D869" s="6" t="s">
        <v>123</v>
      </c>
      <c r="E869" s="6">
        <v>5</v>
      </c>
      <c r="F869" s="6" t="str">
        <f t="shared" si="52"/>
        <v>Mohamed Ben Arfa</v>
      </c>
      <c r="G869" s="6">
        <v>10803</v>
      </c>
      <c r="H869" s="9">
        <v>41205</v>
      </c>
      <c r="I869" s="9">
        <v>41233</v>
      </c>
      <c r="J869" s="9">
        <v>41222</v>
      </c>
      <c r="K869" s="7">
        <v>3</v>
      </c>
      <c r="L869" s="9" t="str">
        <f t="shared" si="53"/>
        <v>Desserts</v>
      </c>
      <c r="M869" s="6">
        <v>25</v>
      </c>
      <c r="N869" s="6" t="str">
        <f t="shared" si="54"/>
        <v>NuNuCa Nuß-Nougat-Creme</v>
      </c>
      <c r="O869" s="13">
        <v>76</v>
      </c>
      <c r="P869" s="6">
        <v>7</v>
      </c>
      <c r="Q869" s="13">
        <f t="shared" si="55"/>
        <v>532</v>
      </c>
      <c r="R869" s="14">
        <v>0.15</v>
      </c>
      <c r="S869" s="13">
        <v>416.5</v>
      </c>
      <c r="T869" s="13">
        <v>5.4145000000000003</v>
      </c>
      <c r="U869" s="13"/>
      <c r="V869" s="9"/>
      <c r="W869" s="9"/>
    </row>
    <row r="870" spans="1:23" x14ac:dyDescent="0.25">
      <c r="A870" s="6" t="s">
        <v>264</v>
      </c>
      <c r="B870" s="6" t="s">
        <v>265</v>
      </c>
      <c r="C870" s="6" t="s">
        <v>266</v>
      </c>
      <c r="D870" s="6" t="s">
        <v>123</v>
      </c>
      <c r="E870" s="6">
        <v>5</v>
      </c>
      <c r="F870" s="6" t="str">
        <f t="shared" si="52"/>
        <v>Mohamed Ben Arfa</v>
      </c>
      <c r="G870" s="6">
        <v>10803</v>
      </c>
      <c r="H870" s="9">
        <v>41205</v>
      </c>
      <c r="I870" s="9">
        <v>41233</v>
      </c>
      <c r="J870" s="9">
        <v>41222</v>
      </c>
      <c r="K870" s="7">
        <v>4</v>
      </c>
      <c r="L870" s="9" t="str">
        <f t="shared" si="53"/>
        <v>Produits laitiers</v>
      </c>
      <c r="M870" s="6">
        <v>59</v>
      </c>
      <c r="N870" s="6" t="str">
        <f t="shared" si="54"/>
        <v>Raclette Courdavault</v>
      </c>
      <c r="O870" s="13">
        <v>76</v>
      </c>
      <c r="P870" s="6">
        <v>60</v>
      </c>
      <c r="Q870" s="13">
        <f t="shared" si="55"/>
        <v>4560</v>
      </c>
      <c r="R870" s="14">
        <v>-0.03</v>
      </c>
      <c r="S870" s="13">
        <v>16995</v>
      </c>
      <c r="T870" s="13">
        <v>492.85500000000002</v>
      </c>
      <c r="U870" s="13"/>
      <c r="V870" s="9"/>
      <c r="W870" s="9"/>
    </row>
    <row r="871" spans="1:23" x14ac:dyDescent="0.25">
      <c r="A871" s="6" t="s">
        <v>90</v>
      </c>
      <c r="B871" s="6" t="s">
        <v>91</v>
      </c>
      <c r="C871" s="6" t="s">
        <v>88</v>
      </c>
      <c r="D871" s="6" t="s">
        <v>89</v>
      </c>
      <c r="E871" s="6">
        <v>6</v>
      </c>
      <c r="F871" s="6" t="str">
        <f t="shared" si="52"/>
        <v>Ernst Junge</v>
      </c>
      <c r="G871" s="6">
        <v>10804</v>
      </c>
      <c r="H871" s="9">
        <v>41205</v>
      </c>
      <c r="I871" s="9">
        <v>41233</v>
      </c>
      <c r="J871" s="9">
        <v>41223</v>
      </c>
      <c r="K871" s="7">
        <v>8</v>
      </c>
      <c r="L871" s="9" t="str">
        <f t="shared" si="53"/>
        <v>Poissons et fruits de mer</v>
      </c>
      <c r="M871" s="6">
        <v>10</v>
      </c>
      <c r="N871" s="6" t="str">
        <f t="shared" si="54"/>
        <v>Ikura</v>
      </c>
      <c r="O871" s="13">
        <v>76</v>
      </c>
      <c r="P871" s="6">
        <v>93</v>
      </c>
      <c r="Q871" s="13">
        <f t="shared" si="55"/>
        <v>7068</v>
      </c>
      <c r="R871" s="14">
        <v>0.04</v>
      </c>
      <c r="S871" s="13">
        <v>13838.4</v>
      </c>
      <c r="T871" s="13">
        <v>138.38399999999999</v>
      </c>
      <c r="U871" s="13"/>
      <c r="V871" s="9"/>
      <c r="W871" s="9"/>
    </row>
    <row r="872" spans="1:23" x14ac:dyDescent="0.25">
      <c r="A872" s="6" t="s">
        <v>90</v>
      </c>
      <c r="B872" s="6" t="s">
        <v>91</v>
      </c>
      <c r="C872" s="6" t="s">
        <v>88</v>
      </c>
      <c r="D872" s="6" t="s">
        <v>89</v>
      </c>
      <c r="E872" s="6">
        <v>6</v>
      </c>
      <c r="F872" s="6" t="str">
        <f t="shared" si="52"/>
        <v>Ernst Junge</v>
      </c>
      <c r="G872" s="6">
        <v>10804</v>
      </c>
      <c r="H872" s="9">
        <v>41205</v>
      </c>
      <c r="I872" s="9">
        <v>41233</v>
      </c>
      <c r="J872" s="9">
        <v>41223</v>
      </c>
      <c r="K872" s="7">
        <v>7</v>
      </c>
      <c r="L872" s="9" t="str">
        <f t="shared" si="53"/>
        <v>Produits secs</v>
      </c>
      <c r="M872" s="6">
        <v>28</v>
      </c>
      <c r="N872" s="6" t="str">
        <f t="shared" si="54"/>
        <v>Rössle Sauerkraut</v>
      </c>
      <c r="O872" s="13">
        <v>76</v>
      </c>
      <c r="P872" s="6">
        <v>64</v>
      </c>
      <c r="Q872" s="13">
        <f t="shared" si="55"/>
        <v>4864</v>
      </c>
      <c r="R872" s="14">
        <v>7.0000000000000007E-2</v>
      </c>
      <c r="S872" s="13">
        <v>13570.56</v>
      </c>
      <c r="T872" s="13">
        <v>217.12895999999998</v>
      </c>
      <c r="U872" s="13"/>
      <c r="V872" s="9"/>
      <c r="W872" s="9"/>
    </row>
    <row r="873" spans="1:23" x14ac:dyDescent="0.25">
      <c r="A873" s="6" t="s">
        <v>90</v>
      </c>
      <c r="B873" s="6" t="s">
        <v>91</v>
      </c>
      <c r="C873" s="6" t="s">
        <v>88</v>
      </c>
      <c r="D873" s="6" t="s">
        <v>89</v>
      </c>
      <c r="E873" s="6">
        <v>6</v>
      </c>
      <c r="F873" s="6" t="str">
        <f t="shared" si="52"/>
        <v>Ernst Junge</v>
      </c>
      <c r="G873" s="6">
        <v>10804</v>
      </c>
      <c r="H873" s="9">
        <v>41205</v>
      </c>
      <c r="I873" s="9">
        <v>41233</v>
      </c>
      <c r="J873" s="9">
        <v>41223</v>
      </c>
      <c r="K873" s="7">
        <v>3</v>
      </c>
      <c r="L873" s="9" t="str">
        <f t="shared" si="53"/>
        <v>Desserts</v>
      </c>
      <c r="M873" s="6">
        <v>49</v>
      </c>
      <c r="N873" s="6" t="str">
        <f t="shared" si="54"/>
        <v>Maxilaku</v>
      </c>
      <c r="O873" s="13">
        <v>76</v>
      </c>
      <c r="P873" s="6">
        <v>85</v>
      </c>
      <c r="Q873" s="13">
        <f t="shared" si="55"/>
        <v>6460</v>
      </c>
      <c r="R873" s="14">
        <v>0.13</v>
      </c>
      <c r="S873" s="13">
        <v>7395</v>
      </c>
      <c r="T873" s="13">
        <v>59.16</v>
      </c>
      <c r="U873" s="13"/>
      <c r="V873" s="9"/>
      <c r="W873" s="9"/>
    </row>
    <row r="874" spans="1:23" x14ac:dyDescent="0.25">
      <c r="A874" s="6" t="s">
        <v>303</v>
      </c>
      <c r="B874" s="6" t="s">
        <v>304</v>
      </c>
      <c r="C874" s="6" t="s">
        <v>232</v>
      </c>
      <c r="D874" s="6" t="s">
        <v>81</v>
      </c>
      <c r="E874" s="6">
        <v>1</v>
      </c>
      <c r="F874" s="6" t="str">
        <f t="shared" si="52"/>
        <v>Francis Rivière</v>
      </c>
      <c r="G874" s="6">
        <v>10805</v>
      </c>
      <c r="H874" s="9">
        <v>41205</v>
      </c>
      <c r="I874" s="9">
        <v>41233</v>
      </c>
      <c r="J874" s="9">
        <v>41225</v>
      </c>
      <c r="K874" s="7">
        <v>1</v>
      </c>
      <c r="L874" s="9" t="str">
        <f t="shared" si="53"/>
        <v>Boissons</v>
      </c>
      <c r="M874" s="6">
        <v>34</v>
      </c>
      <c r="N874" s="6" t="str">
        <f t="shared" si="54"/>
        <v>Sasquatch Ale</v>
      </c>
      <c r="O874" s="13">
        <v>76</v>
      </c>
      <c r="P874" s="6">
        <v>46</v>
      </c>
      <c r="Q874" s="13">
        <f t="shared" si="55"/>
        <v>3496</v>
      </c>
      <c r="R874" s="14">
        <v>0.06</v>
      </c>
      <c r="S874" s="13">
        <v>3026.7999999999997</v>
      </c>
      <c r="T874" s="13">
        <v>69.616399999999999</v>
      </c>
      <c r="U874" s="13"/>
      <c r="V874" s="9"/>
      <c r="W874" s="9"/>
    </row>
    <row r="875" spans="1:23" x14ac:dyDescent="0.25">
      <c r="A875" s="6" t="s">
        <v>303</v>
      </c>
      <c r="B875" s="6" t="s">
        <v>304</v>
      </c>
      <c r="C875" s="6" t="s">
        <v>232</v>
      </c>
      <c r="D875" s="6" t="s">
        <v>81</v>
      </c>
      <c r="E875" s="6">
        <v>1</v>
      </c>
      <c r="F875" s="6" t="str">
        <f t="shared" si="52"/>
        <v>Francis Rivière</v>
      </c>
      <c r="G875" s="6">
        <v>10805</v>
      </c>
      <c r="H875" s="9">
        <v>41205</v>
      </c>
      <c r="I875" s="9">
        <v>41233</v>
      </c>
      <c r="J875" s="9">
        <v>41225</v>
      </c>
      <c r="K875" s="7">
        <v>1</v>
      </c>
      <c r="L875" s="9" t="str">
        <f t="shared" si="53"/>
        <v>Boissons</v>
      </c>
      <c r="M875" s="6">
        <v>38</v>
      </c>
      <c r="N875" s="6" t="str">
        <f t="shared" si="54"/>
        <v>Côte de Blaye</v>
      </c>
      <c r="O875" s="13">
        <v>76</v>
      </c>
      <c r="P875" s="6">
        <v>67</v>
      </c>
      <c r="Q875" s="13">
        <f t="shared" si="55"/>
        <v>5092</v>
      </c>
      <c r="R875" s="14">
        <v>0.14000000000000001</v>
      </c>
      <c r="S875" s="13">
        <v>75914.350000000006</v>
      </c>
      <c r="T875" s="13">
        <v>2657.00225</v>
      </c>
      <c r="U875" s="13"/>
      <c r="V875" s="9"/>
      <c r="W875" s="9"/>
    </row>
    <row r="876" spans="1:23" x14ac:dyDescent="0.25">
      <c r="A876" s="6" t="s">
        <v>111</v>
      </c>
      <c r="B876" s="6" t="s">
        <v>112</v>
      </c>
      <c r="C876" s="6" t="s">
        <v>113</v>
      </c>
      <c r="D876" s="6" t="s">
        <v>85</v>
      </c>
      <c r="E876" s="6">
        <v>3</v>
      </c>
      <c r="F876" s="6" t="str">
        <f t="shared" si="52"/>
        <v>Janet Leverling</v>
      </c>
      <c r="G876" s="6">
        <v>10806</v>
      </c>
      <c r="H876" s="9">
        <v>41206</v>
      </c>
      <c r="I876" s="9">
        <v>41234</v>
      </c>
      <c r="J876" s="9">
        <v>41221</v>
      </c>
      <c r="K876" s="7">
        <v>1</v>
      </c>
      <c r="L876" s="9" t="str">
        <f t="shared" si="53"/>
        <v>Boissons</v>
      </c>
      <c r="M876" s="6">
        <v>2</v>
      </c>
      <c r="N876" s="6" t="str">
        <f t="shared" si="54"/>
        <v>Chang</v>
      </c>
      <c r="O876" s="13">
        <v>76</v>
      </c>
      <c r="P876" s="6">
        <v>59</v>
      </c>
      <c r="Q876" s="13">
        <f t="shared" si="55"/>
        <v>4484</v>
      </c>
      <c r="R876" s="14">
        <v>0.18</v>
      </c>
      <c r="S876" s="13">
        <v>4596.1000000000004</v>
      </c>
      <c r="T876" s="13">
        <v>91.921999999999997</v>
      </c>
      <c r="U876" s="13"/>
      <c r="V876" s="9"/>
      <c r="W876" s="9"/>
    </row>
    <row r="877" spans="1:23" x14ac:dyDescent="0.25">
      <c r="A877" s="6" t="s">
        <v>111</v>
      </c>
      <c r="B877" s="6" t="s">
        <v>112</v>
      </c>
      <c r="C877" s="6" t="s">
        <v>113</v>
      </c>
      <c r="D877" s="6" t="s">
        <v>85</v>
      </c>
      <c r="E877" s="6">
        <v>3</v>
      </c>
      <c r="F877" s="6" t="str">
        <f t="shared" si="52"/>
        <v>Janet Leverling</v>
      </c>
      <c r="G877" s="6">
        <v>10806</v>
      </c>
      <c r="H877" s="9">
        <v>41206</v>
      </c>
      <c r="I877" s="9">
        <v>41234</v>
      </c>
      <c r="J877" s="9">
        <v>41221</v>
      </c>
      <c r="K877" s="7">
        <v>2</v>
      </c>
      <c r="L877" s="9" t="str">
        <f t="shared" si="53"/>
        <v>Condiments</v>
      </c>
      <c r="M877" s="6">
        <v>65</v>
      </c>
      <c r="N877" s="6" t="str">
        <f t="shared" si="54"/>
        <v>Louisiana Fiery Hot Pepper Sauce</v>
      </c>
      <c r="O877" s="13">
        <v>76</v>
      </c>
      <c r="P877" s="6">
        <v>14</v>
      </c>
      <c r="Q877" s="13">
        <f t="shared" si="55"/>
        <v>1064</v>
      </c>
      <c r="R877" s="14">
        <v>0.13</v>
      </c>
      <c r="S877" s="13">
        <v>1281.9449999999999</v>
      </c>
      <c r="T877" s="13">
        <v>1.2819449999999999</v>
      </c>
      <c r="U877" s="13"/>
      <c r="V877" s="9"/>
      <c r="W877" s="9"/>
    </row>
    <row r="878" spans="1:23" x14ac:dyDescent="0.25">
      <c r="A878" s="6" t="s">
        <v>111</v>
      </c>
      <c r="B878" s="6" t="s">
        <v>112</v>
      </c>
      <c r="C878" s="6" t="s">
        <v>113</v>
      </c>
      <c r="D878" s="6" t="s">
        <v>85</v>
      </c>
      <c r="E878" s="6">
        <v>3</v>
      </c>
      <c r="F878" s="6" t="str">
        <f t="shared" si="52"/>
        <v>Janet Leverling</v>
      </c>
      <c r="G878" s="6">
        <v>10806</v>
      </c>
      <c r="H878" s="9">
        <v>41206</v>
      </c>
      <c r="I878" s="9">
        <v>41234</v>
      </c>
      <c r="J878" s="9">
        <v>41221</v>
      </c>
      <c r="K878" s="7">
        <v>7</v>
      </c>
      <c r="L878" s="9" t="str">
        <f t="shared" si="53"/>
        <v>Produits secs</v>
      </c>
      <c r="M878" s="6">
        <v>74</v>
      </c>
      <c r="N878" s="6" t="str">
        <f t="shared" si="54"/>
        <v>Longlife Tofu</v>
      </c>
      <c r="O878" s="13">
        <v>76</v>
      </c>
      <c r="P878" s="6">
        <v>49</v>
      </c>
      <c r="Q878" s="13">
        <f t="shared" si="55"/>
        <v>3724</v>
      </c>
      <c r="R878" s="14">
        <v>-0.02</v>
      </c>
      <c r="S878" s="13">
        <v>2499</v>
      </c>
      <c r="T878" s="13">
        <v>42.482999999999997</v>
      </c>
      <c r="U878" s="13"/>
      <c r="V878" s="9"/>
      <c r="W878" s="9"/>
    </row>
    <row r="879" spans="1:23" x14ac:dyDescent="0.25">
      <c r="A879" s="6" t="s">
        <v>305</v>
      </c>
      <c r="B879" s="6" t="s">
        <v>306</v>
      </c>
      <c r="C879" s="6" t="s">
        <v>307</v>
      </c>
      <c r="D879" s="6" t="s">
        <v>251</v>
      </c>
      <c r="E879" s="6">
        <v>5</v>
      </c>
      <c r="F879" s="6" t="str">
        <f t="shared" si="52"/>
        <v>Mohamed Ben Arfa</v>
      </c>
      <c r="G879" s="6">
        <v>10807</v>
      </c>
      <c r="H879" s="9">
        <v>41206</v>
      </c>
      <c r="I879" s="9">
        <v>41234</v>
      </c>
      <c r="J879" s="9">
        <v>41246</v>
      </c>
      <c r="K879" s="7">
        <v>8</v>
      </c>
      <c r="L879" s="9" t="str">
        <f t="shared" si="53"/>
        <v>Poissons et fruits de mer</v>
      </c>
      <c r="M879" s="6">
        <v>40</v>
      </c>
      <c r="N879" s="6" t="str">
        <f t="shared" si="54"/>
        <v>Boston Crab Meat</v>
      </c>
      <c r="O879" s="13">
        <v>76</v>
      </c>
      <c r="P879" s="6">
        <v>22</v>
      </c>
      <c r="Q879" s="13">
        <f t="shared" si="55"/>
        <v>1672</v>
      </c>
      <c r="R879" s="14">
        <v>0.13</v>
      </c>
      <c r="S879" s="13">
        <v>1760.8799999999999</v>
      </c>
      <c r="T879" s="13">
        <v>21.130559999999999</v>
      </c>
      <c r="U879" s="13"/>
      <c r="V879" s="9"/>
      <c r="W879" s="9"/>
    </row>
    <row r="880" spans="1:23" x14ac:dyDescent="0.25">
      <c r="A880" s="6" t="s">
        <v>272</v>
      </c>
      <c r="B880" s="6" t="s">
        <v>273</v>
      </c>
      <c r="C880" s="6" t="s">
        <v>274</v>
      </c>
      <c r="D880" s="6" t="s">
        <v>81</v>
      </c>
      <c r="E880" s="6">
        <v>1</v>
      </c>
      <c r="F880" s="6" t="str">
        <f t="shared" si="52"/>
        <v>Francis Rivière</v>
      </c>
      <c r="G880" s="6">
        <v>10808</v>
      </c>
      <c r="H880" s="9">
        <v>41207</v>
      </c>
      <c r="I880" s="9">
        <v>41235</v>
      </c>
      <c r="J880" s="9">
        <v>41225</v>
      </c>
      <c r="K880" s="7">
        <v>5</v>
      </c>
      <c r="L880" s="9" t="str">
        <f t="shared" si="53"/>
        <v>Pâtes et céréales</v>
      </c>
      <c r="M880" s="6">
        <v>56</v>
      </c>
      <c r="N880" s="6" t="str">
        <f t="shared" si="54"/>
        <v>Gnocchi di nonna Alice</v>
      </c>
      <c r="O880" s="13">
        <v>76</v>
      </c>
      <c r="P880" s="6">
        <v>15</v>
      </c>
      <c r="Q880" s="13">
        <f t="shared" si="55"/>
        <v>1140</v>
      </c>
      <c r="R880" s="14">
        <v>7.0000000000000007E-2</v>
      </c>
      <c r="S880" s="13">
        <v>2650.5</v>
      </c>
      <c r="T880" s="13">
        <v>2.6505000000000001</v>
      </c>
      <c r="U880" s="13"/>
      <c r="V880" s="9"/>
      <c r="W880" s="9"/>
    </row>
    <row r="881" spans="1:23" x14ac:dyDescent="0.25">
      <c r="A881" s="6" t="s">
        <v>272</v>
      </c>
      <c r="B881" s="6" t="s">
        <v>273</v>
      </c>
      <c r="C881" s="6" t="s">
        <v>274</v>
      </c>
      <c r="D881" s="6" t="s">
        <v>81</v>
      </c>
      <c r="E881" s="6">
        <v>1</v>
      </c>
      <c r="F881" s="6" t="str">
        <f t="shared" si="52"/>
        <v>Francis Rivière</v>
      </c>
      <c r="G881" s="6">
        <v>10808</v>
      </c>
      <c r="H881" s="9">
        <v>41207</v>
      </c>
      <c r="I881" s="9">
        <v>41235</v>
      </c>
      <c r="J881" s="9">
        <v>41225</v>
      </c>
      <c r="K881" s="7">
        <v>1</v>
      </c>
      <c r="L881" s="9" t="str">
        <f t="shared" si="53"/>
        <v>Boissons</v>
      </c>
      <c r="M881" s="6">
        <v>76</v>
      </c>
      <c r="N881" s="6" t="str">
        <f t="shared" si="54"/>
        <v>Lakkalikööri</v>
      </c>
      <c r="O881" s="13">
        <v>76</v>
      </c>
      <c r="P881" s="6">
        <v>33</v>
      </c>
      <c r="Q881" s="13">
        <f t="shared" si="55"/>
        <v>2508</v>
      </c>
      <c r="R881" s="14">
        <v>0.2</v>
      </c>
      <c r="S881" s="13">
        <v>2376</v>
      </c>
      <c r="T881" s="13">
        <v>2.3759999999999999</v>
      </c>
      <c r="U881" s="13"/>
      <c r="V881" s="9"/>
      <c r="W881" s="9"/>
    </row>
    <row r="882" spans="1:23" x14ac:dyDescent="0.25">
      <c r="A882" s="6" t="s">
        <v>264</v>
      </c>
      <c r="B882" s="6" t="s">
        <v>265</v>
      </c>
      <c r="C882" s="6" t="s">
        <v>266</v>
      </c>
      <c r="D882" s="6" t="s">
        <v>123</v>
      </c>
      <c r="E882" s="6">
        <v>8</v>
      </c>
      <c r="F882" s="6" t="str">
        <f t="shared" si="52"/>
        <v>Hicham Esmal</v>
      </c>
      <c r="G882" s="6">
        <v>10809</v>
      </c>
      <c r="H882" s="9">
        <v>41207</v>
      </c>
      <c r="I882" s="9">
        <v>41235</v>
      </c>
      <c r="J882" s="9">
        <v>41223</v>
      </c>
      <c r="K882" s="7">
        <v>5</v>
      </c>
      <c r="L882" s="9" t="str">
        <f t="shared" si="53"/>
        <v>Pâtes et céréales</v>
      </c>
      <c r="M882" s="6">
        <v>52</v>
      </c>
      <c r="N882" s="6" t="str">
        <f t="shared" si="54"/>
        <v>Filo Mix</v>
      </c>
      <c r="O882" s="13">
        <v>76</v>
      </c>
      <c r="P882" s="6">
        <v>48</v>
      </c>
      <c r="Q882" s="13">
        <f t="shared" si="55"/>
        <v>3648</v>
      </c>
      <c r="R882" s="14">
        <v>0.06</v>
      </c>
      <c r="S882" s="13">
        <v>1579.1999999999998</v>
      </c>
      <c r="T882" s="13">
        <v>14.2128</v>
      </c>
      <c r="U882" s="13"/>
      <c r="V882" s="9"/>
      <c r="W882" s="9"/>
    </row>
    <row r="883" spans="1:23" x14ac:dyDescent="0.25">
      <c r="A883" s="6" t="s">
        <v>152</v>
      </c>
      <c r="B883" s="6" t="s">
        <v>153</v>
      </c>
      <c r="C883" s="6" t="s">
        <v>154</v>
      </c>
      <c r="D883" s="6" t="s">
        <v>146</v>
      </c>
      <c r="E883" s="6">
        <v>1</v>
      </c>
      <c r="F883" s="6" t="str">
        <f t="shared" si="52"/>
        <v>Francis Rivière</v>
      </c>
      <c r="G883" s="6">
        <v>10810</v>
      </c>
      <c r="H883" s="9">
        <v>41207</v>
      </c>
      <c r="I883" s="9">
        <v>41235</v>
      </c>
      <c r="J883" s="9">
        <v>41223</v>
      </c>
      <c r="K883" s="7">
        <v>8</v>
      </c>
      <c r="L883" s="9" t="str">
        <f t="shared" si="53"/>
        <v>Poissons et fruits de mer</v>
      </c>
      <c r="M883" s="6">
        <v>13</v>
      </c>
      <c r="N883" s="6" t="str">
        <f t="shared" si="54"/>
        <v>Konbu</v>
      </c>
      <c r="O883" s="13">
        <v>76</v>
      </c>
      <c r="P883" s="6">
        <v>14</v>
      </c>
      <c r="Q883" s="13">
        <f t="shared" si="55"/>
        <v>1064</v>
      </c>
      <c r="R883" s="14">
        <v>0.19</v>
      </c>
      <c r="S883" s="13">
        <v>340.20000000000005</v>
      </c>
      <c r="T883" s="13">
        <v>11.226600000000003</v>
      </c>
      <c r="U883" s="13"/>
      <c r="V883" s="9"/>
      <c r="W883" s="9"/>
    </row>
    <row r="884" spans="1:23" x14ac:dyDescent="0.25">
      <c r="A884" s="6" t="s">
        <v>152</v>
      </c>
      <c r="B884" s="6" t="s">
        <v>153</v>
      </c>
      <c r="C884" s="6" t="s">
        <v>154</v>
      </c>
      <c r="D884" s="6" t="s">
        <v>146</v>
      </c>
      <c r="E884" s="6">
        <v>1</v>
      </c>
      <c r="F884" s="6" t="str">
        <f t="shared" si="52"/>
        <v>Francis Rivière</v>
      </c>
      <c r="G884" s="6">
        <v>10810</v>
      </c>
      <c r="H884" s="9">
        <v>41207</v>
      </c>
      <c r="I884" s="9">
        <v>41235</v>
      </c>
      <c r="J884" s="9">
        <v>41223</v>
      </c>
      <c r="K884" s="7">
        <v>3</v>
      </c>
      <c r="L884" s="9" t="str">
        <f t="shared" si="53"/>
        <v>Desserts</v>
      </c>
      <c r="M884" s="6">
        <v>25</v>
      </c>
      <c r="N884" s="6" t="str">
        <f t="shared" si="54"/>
        <v>NuNuCa Nuß-Nougat-Creme</v>
      </c>
      <c r="O884" s="13">
        <v>76</v>
      </c>
      <c r="P884" s="6">
        <v>20</v>
      </c>
      <c r="Q884" s="13">
        <f t="shared" si="55"/>
        <v>1520</v>
      </c>
      <c r="R884" s="14">
        <v>7.0000000000000007E-2</v>
      </c>
      <c r="S884" s="13">
        <v>1302</v>
      </c>
      <c r="T884" s="13">
        <v>5.2080000000000002</v>
      </c>
      <c r="U884" s="13"/>
      <c r="V884" s="9"/>
      <c r="W884" s="9"/>
    </row>
    <row r="885" spans="1:23" x14ac:dyDescent="0.25">
      <c r="A885" s="6" t="s">
        <v>152</v>
      </c>
      <c r="B885" s="6" t="s">
        <v>153</v>
      </c>
      <c r="C885" s="6" t="s">
        <v>154</v>
      </c>
      <c r="D885" s="6" t="s">
        <v>146</v>
      </c>
      <c r="E885" s="6">
        <v>1</v>
      </c>
      <c r="F885" s="6" t="str">
        <f t="shared" si="52"/>
        <v>Francis Rivière</v>
      </c>
      <c r="G885" s="6">
        <v>10810</v>
      </c>
      <c r="H885" s="9">
        <v>41207</v>
      </c>
      <c r="I885" s="9">
        <v>41235</v>
      </c>
      <c r="J885" s="9">
        <v>41223</v>
      </c>
      <c r="K885" s="7">
        <v>1</v>
      </c>
      <c r="L885" s="9" t="str">
        <f t="shared" si="53"/>
        <v>Boissons</v>
      </c>
      <c r="M885" s="6">
        <v>70</v>
      </c>
      <c r="N885" s="6" t="str">
        <f t="shared" si="54"/>
        <v>Outback Lager</v>
      </c>
      <c r="O885" s="13">
        <v>76</v>
      </c>
      <c r="P885" s="6">
        <v>97</v>
      </c>
      <c r="Q885" s="13">
        <f t="shared" si="55"/>
        <v>7372</v>
      </c>
      <c r="R885" s="14">
        <v>7.0000000000000007E-2</v>
      </c>
      <c r="S885" s="13">
        <v>6765.75</v>
      </c>
      <c r="T885" s="13">
        <v>169.14375000000001</v>
      </c>
      <c r="U885" s="13"/>
      <c r="V885" s="9"/>
      <c r="W885" s="9"/>
    </row>
    <row r="886" spans="1:23" x14ac:dyDescent="0.25">
      <c r="A886" s="6" t="s">
        <v>127</v>
      </c>
      <c r="B886" s="6" t="s">
        <v>128</v>
      </c>
      <c r="C886" s="6" t="s">
        <v>129</v>
      </c>
      <c r="D886" s="6" t="s">
        <v>106</v>
      </c>
      <c r="E886" s="6">
        <v>4</v>
      </c>
      <c r="F886" s="6" t="str">
        <f t="shared" si="52"/>
        <v>Laura Callahan</v>
      </c>
      <c r="G886" s="6">
        <v>10811</v>
      </c>
      <c r="H886" s="9">
        <v>41208</v>
      </c>
      <c r="I886" s="9">
        <v>41236</v>
      </c>
      <c r="J886" s="9">
        <v>41224</v>
      </c>
      <c r="K886" s="7">
        <v>3</v>
      </c>
      <c r="L886" s="9" t="str">
        <f t="shared" si="53"/>
        <v>Desserts</v>
      </c>
      <c r="M886" s="6">
        <v>19</v>
      </c>
      <c r="N886" s="6" t="str">
        <f t="shared" si="54"/>
        <v>Teatime Chocolate Biscuits</v>
      </c>
      <c r="O886" s="13">
        <v>76</v>
      </c>
      <c r="P886" s="6">
        <v>24</v>
      </c>
      <c r="Q886" s="13">
        <f t="shared" si="55"/>
        <v>1824</v>
      </c>
      <c r="R886" s="14">
        <v>0.11</v>
      </c>
      <c r="S886" s="13">
        <v>982.56000000000006</v>
      </c>
      <c r="T886" s="13">
        <v>8.8430400000000002</v>
      </c>
      <c r="U886" s="13"/>
      <c r="V886" s="9"/>
      <c r="W886" s="9"/>
    </row>
    <row r="887" spans="1:23" x14ac:dyDescent="0.25">
      <c r="A887" s="6" t="s">
        <v>127</v>
      </c>
      <c r="B887" s="6" t="s">
        <v>128</v>
      </c>
      <c r="C887" s="6" t="s">
        <v>129</v>
      </c>
      <c r="D887" s="6" t="s">
        <v>106</v>
      </c>
      <c r="E887" s="6">
        <v>4</v>
      </c>
      <c r="F887" s="6" t="str">
        <f t="shared" si="52"/>
        <v>Laura Callahan</v>
      </c>
      <c r="G887" s="6">
        <v>10811</v>
      </c>
      <c r="H887" s="9">
        <v>41208</v>
      </c>
      <c r="I887" s="9">
        <v>41236</v>
      </c>
      <c r="J887" s="9">
        <v>41224</v>
      </c>
      <c r="K887" s="7">
        <v>5</v>
      </c>
      <c r="L887" s="9" t="str">
        <f t="shared" si="53"/>
        <v>Pâtes et céréales</v>
      </c>
      <c r="M887" s="6">
        <v>23</v>
      </c>
      <c r="N887" s="6" t="str">
        <f t="shared" si="54"/>
        <v>Tunnbröd</v>
      </c>
      <c r="O887" s="13">
        <v>76</v>
      </c>
      <c r="P887" s="6">
        <v>34</v>
      </c>
      <c r="Q887" s="13">
        <f t="shared" si="55"/>
        <v>2584</v>
      </c>
      <c r="R887" s="14">
        <v>0.08</v>
      </c>
      <c r="S887" s="13">
        <v>1407.6000000000001</v>
      </c>
      <c r="T887" s="13">
        <v>14.076000000000002</v>
      </c>
      <c r="U887" s="13"/>
      <c r="V887" s="9"/>
      <c r="W887" s="9"/>
    </row>
    <row r="888" spans="1:23" x14ac:dyDescent="0.25">
      <c r="A888" s="6" t="s">
        <v>127</v>
      </c>
      <c r="B888" s="6" t="s">
        <v>128</v>
      </c>
      <c r="C888" s="6" t="s">
        <v>129</v>
      </c>
      <c r="D888" s="6" t="s">
        <v>106</v>
      </c>
      <c r="E888" s="6">
        <v>4</v>
      </c>
      <c r="F888" s="6" t="str">
        <f t="shared" si="52"/>
        <v>Laura Callahan</v>
      </c>
      <c r="G888" s="6">
        <v>10811</v>
      </c>
      <c r="H888" s="9">
        <v>41208</v>
      </c>
      <c r="I888" s="9">
        <v>41236</v>
      </c>
      <c r="J888" s="9">
        <v>41224</v>
      </c>
      <c r="K888" s="7">
        <v>8</v>
      </c>
      <c r="L888" s="9" t="str">
        <f t="shared" si="53"/>
        <v>Poissons et fruits de mer</v>
      </c>
      <c r="M888" s="6">
        <v>40</v>
      </c>
      <c r="N888" s="6" t="str">
        <f t="shared" si="54"/>
        <v>Boston Crab Meat</v>
      </c>
      <c r="O888" s="13">
        <v>76</v>
      </c>
      <c r="P888" s="6">
        <v>45</v>
      </c>
      <c r="Q888" s="13">
        <f t="shared" si="55"/>
        <v>3420</v>
      </c>
      <c r="R888" s="14">
        <v>0.15</v>
      </c>
      <c r="S888" s="13">
        <v>3519</v>
      </c>
      <c r="T888" s="13">
        <v>45.747</v>
      </c>
      <c r="U888" s="13"/>
      <c r="V888" s="9"/>
      <c r="W888" s="9"/>
    </row>
    <row r="889" spans="1:23" x14ac:dyDescent="0.25">
      <c r="A889" s="6" t="s">
        <v>248</v>
      </c>
      <c r="B889" s="6" t="s">
        <v>249</v>
      </c>
      <c r="C889" s="6" t="s">
        <v>250</v>
      </c>
      <c r="D889" s="6" t="s">
        <v>251</v>
      </c>
      <c r="E889" s="6">
        <v>9</v>
      </c>
      <c r="F889" s="6" t="str">
        <f t="shared" si="52"/>
        <v>Steven Buchanan</v>
      </c>
      <c r="G889" s="6">
        <v>10812</v>
      </c>
      <c r="H889" s="9">
        <v>41208</v>
      </c>
      <c r="I889" s="9">
        <v>41236</v>
      </c>
      <c r="J889" s="9">
        <v>41228</v>
      </c>
      <c r="K889" s="7">
        <v>4</v>
      </c>
      <c r="L889" s="9" t="str">
        <f t="shared" si="53"/>
        <v>Produits laitiers</v>
      </c>
      <c r="M889" s="6">
        <v>31</v>
      </c>
      <c r="N889" s="6" t="str">
        <f t="shared" si="54"/>
        <v>Gorgonzola Telino</v>
      </c>
      <c r="O889" s="13">
        <v>76</v>
      </c>
      <c r="P889" s="6">
        <v>76</v>
      </c>
      <c r="Q889" s="13">
        <f t="shared" si="55"/>
        <v>5776</v>
      </c>
      <c r="R889" s="14">
        <v>0.2</v>
      </c>
      <c r="S889" s="13">
        <v>3800</v>
      </c>
      <c r="T889" s="13">
        <v>98.8</v>
      </c>
      <c r="U889" s="13"/>
      <c r="V889" s="9"/>
      <c r="W889" s="9"/>
    </row>
    <row r="890" spans="1:23" x14ac:dyDescent="0.25">
      <c r="A890" s="6" t="s">
        <v>248</v>
      </c>
      <c r="B890" s="6" t="s">
        <v>249</v>
      </c>
      <c r="C890" s="6" t="s">
        <v>250</v>
      </c>
      <c r="D890" s="6" t="s">
        <v>251</v>
      </c>
      <c r="E890" s="6">
        <v>9</v>
      </c>
      <c r="F890" s="6" t="str">
        <f t="shared" si="52"/>
        <v>Steven Buchanan</v>
      </c>
      <c r="G890" s="6">
        <v>10812</v>
      </c>
      <c r="H890" s="9">
        <v>41208</v>
      </c>
      <c r="I890" s="9">
        <v>41236</v>
      </c>
      <c r="J890" s="9">
        <v>41228</v>
      </c>
      <c r="K890" s="7">
        <v>4</v>
      </c>
      <c r="L890" s="9" t="str">
        <f t="shared" si="53"/>
        <v>Produits laitiers</v>
      </c>
      <c r="M890" s="6">
        <v>72</v>
      </c>
      <c r="N890" s="6" t="str">
        <f t="shared" si="54"/>
        <v>Mozzarella di Giovanni</v>
      </c>
      <c r="O890" s="13">
        <v>76</v>
      </c>
      <c r="P890" s="6">
        <v>5</v>
      </c>
      <c r="Q890" s="13">
        <f t="shared" si="55"/>
        <v>380</v>
      </c>
      <c r="R890" s="14">
        <v>0.2</v>
      </c>
      <c r="S890" s="13">
        <v>696</v>
      </c>
      <c r="T890" s="13">
        <v>7.6559999999999997</v>
      </c>
      <c r="U890" s="13"/>
      <c r="V890" s="9"/>
      <c r="W890" s="9"/>
    </row>
    <row r="891" spans="1:23" x14ac:dyDescent="0.25">
      <c r="A891" s="6" t="s">
        <v>248</v>
      </c>
      <c r="B891" s="6" t="s">
        <v>249</v>
      </c>
      <c r="C891" s="6" t="s">
        <v>250</v>
      </c>
      <c r="D891" s="6" t="s">
        <v>251</v>
      </c>
      <c r="E891" s="6">
        <v>9</v>
      </c>
      <c r="F891" s="6" t="str">
        <f t="shared" si="52"/>
        <v>Steven Buchanan</v>
      </c>
      <c r="G891" s="6">
        <v>10812</v>
      </c>
      <c r="H891" s="9">
        <v>41208</v>
      </c>
      <c r="I891" s="9">
        <v>41236</v>
      </c>
      <c r="J891" s="9">
        <v>41228</v>
      </c>
      <c r="K891" s="7">
        <v>2</v>
      </c>
      <c r="L891" s="9" t="str">
        <f t="shared" si="53"/>
        <v>Condiments</v>
      </c>
      <c r="M891" s="6">
        <v>77</v>
      </c>
      <c r="N891" s="6" t="str">
        <f t="shared" si="54"/>
        <v>Original Frankfurter grüne Soße</v>
      </c>
      <c r="O891" s="13">
        <v>76</v>
      </c>
      <c r="P891" s="6">
        <v>20</v>
      </c>
      <c r="Q891" s="13">
        <f t="shared" si="55"/>
        <v>1520</v>
      </c>
      <c r="R891" s="14">
        <v>0.17</v>
      </c>
      <c r="S891" s="13">
        <v>1079</v>
      </c>
      <c r="T891" s="13">
        <v>5.3949999999999996</v>
      </c>
      <c r="U891" s="13"/>
      <c r="V891" s="9"/>
      <c r="W891" s="9"/>
    </row>
    <row r="892" spans="1:23" x14ac:dyDescent="0.25">
      <c r="A892" s="6" t="s">
        <v>120</v>
      </c>
      <c r="B892" s="6" t="s">
        <v>121</v>
      </c>
      <c r="C892" s="6" t="s">
        <v>122</v>
      </c>
      <c r="D892" s="6" t="s">
        <v>123</v>
      </c>
      <c r="E892" s="6">
        <v>7</v>
      </c>
      <c r="F892" s="6" t="str">
        <f t="shared" si="52"/>
        <v>Jaime Dos Santos</v>
      </c>
      <c r="G892" s="6">
        <v>10813</v>
      </c>
      <c r="H892" s="9">
        <v>41211</v>
      </c>
      <c r="I892" s="9">
        <v>41239</v>
      </c>
      <c r="J892" s="9">
        <v>41225</v>
      </c>
      <c r="K892" s="7">
        <v>1</v>
      </c>
      <c r="L892" s="9" t="str">
        <f t="shared" si="53"/>
        <v>Boissons</v>
      </c>
      <c r="M892" s="6">
        <v>2</v>
      </c>
      <c r="N892" s="6" t="str">
        <f t="shared" si="54"/>
        <v>Chang</v>
      </c>
      <c r="O892" s="13">
        <v>76</v>
      </c>
      <c r="P892" s="6">
        <v>19</v>
      </c>
      <c r="Q892" s="13">
        <f t="shared" si="55"/>
        <v>1444</v>
      </c>
      <c r="R892" s="14">
        <v>0.19</v>
      </c>
      <c r="S892" s="13">
        <v>1462.0500000000002</v>
      </c>
      <c r="T892" s="13">
        <v>1.4620500000000001</v>
      </c>
      <c r="U892" s="13"/>
      <c r="V892" s="9"/>
      <c r="W892" s="9"/>
    </row>
    <row r="893" spans="1:23" x14ac:dyDescent="0.25">
      <c r="A893" s="6" t="s">
        <v>120</v>
      </c>
      <c r="B893" s="6" t="s">
        <v>121</v>
      </c>
      <c r="C893" s="6" t="s">
        <v>122</v>
      </c>
      <c r="D893" s="6" t="s">
        <v>123</v>
      </c>
      <c r="E893" s="6">
        <v>7</v>
      </c>
      <c r="F893" s="6" t="str">
        <f t="shared" si="52"/>
        <v>Jaime Dos Santos</v>
      </c>
      <c r="G893" s="6">
        <v>10813</v>
      </c>
      <c r="H893" s="9">
        <v>41211</v>
      </c>
      <c r="I893" s="9">
        <v>41239</v>
      </c>
      <c r="J893" s="9">
        <v>41225</v>
      </c>
      <c r="K893" s="7">
        <v>8</v>
      </c>
      <c r="L893" s="9" t="str">
        <f t="shared" si="53"/>
        <v>Poissons et fruits de mer</v>
      </c>
      <c r="M893" s="6">
        <v>46</v>
      </c>
      <c r="N893" s="6" t="str">
        <f t="shared" si="54"/>
        <v>Spegesild</v>
      </c>
      <c r="O893" s="13">
        <v>76</v>
      </c>
      <c r="P893" s="6">
        <v>29</v>
      </c>
      <c r="Q893" s="13">
        <f t="shared" si="55"/>
        <v>2204</v>
      </c>
      <c r="R893" s="14">
        <v>0.1</v>
      </c>
      <c r="S893" s="13">
        <v>1566</v>
      </c>
      <c r="T893" s="13">
        <v>28.187999999999999</v>
      </c>
      <c r="U893" s="13"/>
      <c r="V893" s="9"/>
      <c r="W893" s="9"/>
    </row>
    <row r="894" spans="1:23" x14ac:dyDescent="0.25">
      <c r="A894" s="6" t="s">
        <v>111</v>
      </c>
      <c r="B894" s="6" t="s">
        <v>112</v>
      </c>
      <c r="C894" s="6" t="s">
        <v>113</v>
      </c>
      <c r="D894" s="6" t="s">
        <v>85</v>
      </c>
      <c r="E894" s="6">
        <v>3</v>
      </c>
      <c r="F894" s="6" t="str">
        <f t="shared" si="52"/>
        <v>Janet Leverling</v>
      </c>
      <c r="G894" s="6">
        <v>10814</v>
      </c>
      <c r="H894" s="9">
        <v>41211</v>
      </c>
      <c r="I894" s="9">
        <v>41239</v>
      </c>
      <c r="J894" s="9">
        <v>41230</v>
      </c>
      <c r="K894" s="7">
        <v>8</v>
      </c>
      <c r="L894" s="9" t="str">
        <f t="shared" si="53"/>
        <v>Poissons et fruits de mer</v>
      </c>
      <c r="M894" s="6">
        <v>41</v>
      </c>
      <c r="N894" s="6" t="str">
        <f t="shared" si="54"/>
        <v>Jack's New England Clam Chowder</v>
      </c>
      <c r="O894" s="13">
        <v>76</v>
      </c>
      <c r="P894" s="6">
        <v>86</v>
      </c>
      <c r="Q894" s="13">
        <f t="shared" si="55"/>
        <v>6536</v>
      </c>
      <c r="R894" s="14">
        <v>0.19</v>
      </c>
      <c r="S894" s="13">
        <v>3361.0950000000003</v>
      </c>
      <c r="T894" s="13">
        <v>33.610950000000003</v>
      </c>
      <c r="U894" s="13"/>
      <c r="V894" s="9"/>
      <c r="W894" s="9"/>
    </row>
    <row r="895" spans="1:23" x14ac:dyDescent="0.25">
      <c r="A895" s="6" t="s">
        <v>111</v>
      </c>
      <c r="B895" s="6" t="s">
        <v>112</v>
      </c>
      <c r="C895" s="6" t="s">
        <v>113</v>
      </c>
      <c r="D895" s="6" t="s">
        <v>85</v>
      </c>
      <c r="E895" s="6">
        <v>3</v>
      </c>
      <c r="F895" s="6" t="str">
        <f t="shared" si="52"/>
        <v>Janet Leverling</v>
      </c>
      <c r="G895" s="6">
        <v>10814</v>
      </c>
      <c r="H895" s="9">
        <v>41211</v>
      </c>
      <c r="I895" s="9">
        <v>41239</v>
      </c>
      <c r="J895" s="9">
        <v>41230</v>
      </c>
      <c r="K895" s="7">
        <v>1</v>
      </c>
      <c r="L895" s="9" t="str">
        <f t="shared" si="53"/>
        <v>Boissons</v>
      </c>
      <c r="M895" s="6">
        <v>43</v>
      </c>
      <c r="N895" s="6" t="str">
        <f t="shared" si="54"/>
        <v>Ipoh Coffee</v>
      </c>
      <c r="O895" s="13">
        <v>76</v>
      </c>
      <c r="P895" s="6">
        <v>56</v>
      </c>
      <c r="Q895" s="13">
        <f t="shared" si="55"/>
        <v>4256</v>
      </c>
      <c r="R895" s="14">
        <v>0.15</v>
      </c>
      <c r="S895" s="13">
        <v>10948</v>
      </c>
      <c r="T895" s="13">
        <v>32.844000000000001</v>
      </c>
      <c r="U895" s="13"/>
      <c r="V895" s="9"/>
      <c r="W895" s="9"/>
    </row>
    <row r="896" spans="1:23" x14ac:dyDescent="0.25">
      <c r="A896" s="6" t="s">
        <v>111</v>
      </c>
      <c r="B896" s="6" t="s">
        <v>112</v>
      </c>
      <c r="C896" s="6" t="s">
        <v>113</v>
      </c>
      <c r="D896" s="6" t="s">
        <v>85</v>
      </c>
      <c r="E896" s="6">
        <v>3</v>
      </c>
      <c r="F896" s="6" t="str">
        <f t="shared" si="52"/>
        <v>Janet Leverling</v>
      </c>
      <c r="G896" s="6">
        <v>10814</v>
      </c>
      <c r="H896" s="9">
        <v>41211</v>
      </c>
      <c r="I896" s="9">
        <v>41239</v>
      </c>
      <c r="J896" s="9">
        <v>41230</v>
      </c>
      <c r="K896" s="7">
        <v>3</v>
      </c>
      <c r="L896" s="9" t="str">
        <f t="shared" si="53"/>
        <v>Desserts</v>
      </c>
      <c r="M896" s="6">
        <v>48</v>
      </c>
      <c r="N896" s="6" t="str">
        <f t="shared" si="54"/>
        <v>Chocolade</v>
      </c>
      <c r="O896" s="13">
        <v>76</v>
      </c>
      <c r="P896" s="6">
        <v>94</v>
      </c>
      <c r="Q896" s="13">
        <f t="shared" si="55"/>
        <v>7144</v>
      </c>
      <c r="R896" s="14">
        <v>0.16</v>
      </c>
      <c r="S896" s="13">
        <v>5033.7</v>
      </c>
      <c r="T896" s="13">
        <v>35.235900000000001</v>
      </c>
      <c r="U896" s="13"/>
      <c r="V896" s="9"/>
      <c r="W896" s="9"/>
    </row>
    <row r="897" spans="1:23" x14ac:dyDescent="0.25">
      <c r="A897" s="6" t="s">
        <v>111</v>
      </c>
      <c r="B897" s="6" t="s">
        <v>112</v>
      </c>
      <c r="C897" s="6" t="s">
        <v>113</v>
      </c>
      <c r="D897" s="6" t="s">
        <v>85</v>
      </c>
      <c r="E897" s="6">
        <v>3</v>
      </c>
      <c r="F897" s="6" t="str">
        <f t="shared" si="52"/>
        <v>Janet Leverling</v>
      </c>
      <c r="G897" s="6">
        <v>10814</v>
      </c>
      <c r="H897" s="9">
        <v>41211</v>
      </c>
      <c r="I897" s="9">
        <v>41239</v>
      </c>
      <c r="J897" s="9">
        <v>41230</v>
      </c>
      <c r="K897" s="7">
        <v>2</v>
      </c>
      <c r="L897" s="9" t="str">
        <f t="shared" si="53"/>
        <v>Condiments</v>
      </c>
      <c r="M897" s="6">
        <v>61</v>
      </c>
      <c r="N897" s="6" t="str">
        <f t="shared" si="54"/>
        <v>Sirop d'érable</v>
      </c>
      <c r="O897" s="13">
        <v>76</v>
      </c>
      <c r="P897" s="6">
        <v>78</v>
      </c>
      <c r="Q897" s="13">
        <f t="shared" si="55"/>
        <v>5928</v>
      </c>
      <c r="R897" s="14">
        <v>0.16</v>
      </c>
      <c r="S897" s="13">
        <v>9336.6</v>
      </c>
      <c r="T897" s="13">
        <v>168.05880000000002</v>
      </c>
      <c r="U897" s="13"/>
      <c r="V897" s="9"/>
      <c r="W897" s="9"/>
    </row>
    <row r="898" spans="1:23" x14ac:dyDescent="0.25">
      <c r="A898" s="6" t="s">
        <v>179</v>
      </c>
      <c r="B898" s="6" t="s">
        <v>180</v>
      </c>
      <c r="C898" s="6" t="s">
        <v>181</v>
      </c>
      <c r="D898" s="6" t="s">
        <v>81</v>
      </c>
      <c r="E898" s="6">
        <v>1</v>
      </c>
      <c r="F898" s="6" t="str">
        <f t="shared" si="52"/>
        <v>Francis Rivière</v>
      </c>
      <c r="G898" s="6">
        <v>10815</v>
      </c>
      <c r="H898" s="9">
        <v>41211</v>
      </c>
      <c r="I898" s="9">
        <v>41239</v>
      </c>
      <c r="J898" s="9">
        <v>41230</v>
      </c>
      <c r="K898" s="7">
        <v>4</v>
      </c>
      <c r="L898" s="9" t="str">
        <f t="shared" si="53"/>
        <v>Produits laitiers</v>
      </c>
      <c r="M898" s="6">
        <v>33</v>
      </c>
      <c r="N898" s="6" t="str">
        <f t="shared" si="54"/>
        <v>Geitost</v>
      </c>
      <c r="O898" s="13">
        <v>76</v>
      </c>
      <c r="P898" s="6">
        <v>57</v>
      </c>
      <c r="Q898" s="13">
        <f t="shared" si="55"/>
        <v>4332</v>
      </c>
      <c r="R898" s="14">
        <v>-0.01</v>
      </c>
      <c r="S898" s="13">
        <v>719.625</v>
      </c>
      <c r="T898" s="13">
        <v>24.46725</v>
      </c>
      <c r="U898" s="13"/>
      <c r="V898" s="9"/>
      <c r="W898" s="9"/>
    </row>
    <row r="899" spans="1:23" x14ac:dyDescent="0.25">
      <c r="A899" s="6" t="s">
        <v>213</v>
      </c>
      <c r="B899" s="6" t="s">
        <v>214</v>
      </c>
      <c r="C899" s="6" t="s">
        <v>215</v>
      </c>
      <c r="D899" s="6" t="s">
        <v>81</v>
      </c>
      <c r="E899" s="6">
        <v>5</v>
      </c>
      <c r="F899" s="6" t="str">
        <f t="shared" si="52"/>
        <v>Mohamed Ben Arfa</v>
      </c>
      <c r="G899" s="6">
        <v>10816</v>
      </c>
      <c r="H899" s="9">
        <v>41212</v>
      </c>
      <c r="I899" s="9">
        <v>41240</v>
      </c>
      <c r="J899" s="9">
        <v>41251</v>
      </c>
      <c r="K899" s="7">
        <v>1</v>
      </c>
      <c r="L899" s="9" t="str">
        <f t="shared" si="53"/>
        <v>Boissons</v>
      </c>
      <c r="M899" s="6">
        <v>38</v>
      </c>
      <c r="N899" s="6" t="str">
        <f t="shared" si="54"/>
        <v>Côte de Blaye</v>
      </c>
      <c r="O899" s="13">
        <v>76</v>
      </c>
      <c r="P899" s="6">
        <v>60</v>
      </c>
      <c r="Q899" s="13">
        <f t="shared" si="55"/>
        <v>4560</v>
      </c>
      <c r="R899" s="14">
        <v>-0.01</v>
      </c>
      <c r="S899" s="13">
        <v>79840.5</v>
      </c>
      <c r="T899" s="13">
        <v>2794.4175</v>
      </c>
      <c r="U899" s="13"/>
      <c r="V899" s="9"/>
      <c r="W899" s="9"/>
    </row>
    <row r="900" spans="1:23" x14ac:dyDescent="0.25">
      <c r="A900" s="6" t="s">
        <v>213</v>
      </c>
      <c r="B900" s="6" t="s">
        <v>214</v>
      </c>
      <c r="C900" s="6" t="s">
        <v>215</v>
      </c>
      <c r="D900" s="6" t="s">
        <v>81</v>
      </c>
      <c r="E900" s="6">
        <v>5</v>
      </c>
      <c r="F900" s="6" t="str">
        <f t="shared" ref="F900:F963" si="56">VLOOKUP(E900,ListeREPRESENTANTS,2,FALSE)</f>
        <v>Mohamed Ben Arfa</v>
      </c>
      <c r="G900" s="6">
        <v>10816</v>
      </c>
      <c r="H900" s="9">
        <v>41212</v>
      </c>
      <c r="I900" s="9">
        <v>41240</v>
      </c>
      <c r="J900" s="9">
        <v>41251</v>
      </c>
      <c r="K900" s="7">
        <v>3</v>
      </c>
      <c r="L900" s="9" t="str">
        <f t="shared" ref="L900:L963" si="57">VLOOKUP(K900,ListeCATEGORIES,2,FALSE)</f>
        <v>Desserts</v>
      </c>
      <c r="M900" s="6">
        <v>62</v>
      </c>
      <c r="N900" s="6" t="str">
        <f t="shared" ref="N900:N963" si="58">VLOOKUP(M900,ListePRODUITS,2,FALSE)</f>
        <v>Tarte au sucre</v>
      </c>
      <c r="O900" s="13">
        <v>76</v>
      </c>
      <c r="P900" s="6">
        <v>48</v>
      </c>
      <c r="Q900" s="13">
        <f t="shared" si="55"/>
        <v>3648</v>
      </c>
      <c r="R900" s="14">
        <v>0.13</v>
      </c>
      <c r="S900" s="13">
        <v>10293.84</v>
      </c>
      <c r="T900" s="13">
        <v>236.75832</v>
      </c>
      <c r="U900" s="13"/>
      <c r="V900" s="9"/>
      <c r="W900" s="9"/>
    </row>
    <row r="901" spans="1:23" x14ac:dyDescent="0.25">
      <c r="A901" s="6" t="s">
        <v>173</v>
      </c>
      <c r="B901" s="6" t="s">
        <v>174</v>
      </c>
      <c r="C901" s="6" t="s">
        <v>135</v>
      </c>
      <c r="D901" s="6" t="s">
        <v>136</v>
      </c>
      <c r="E901" s="6">
        <v>3</v>
      </c>
      <c r="F901" s="6" t="str">
        <f t="shared" si="56"/>
        <v>Janet Leverling</v>
      </c>
      <c r="G901" s="6">
        <v>10817</v>
      </c>
      <c r="H901" s="9">
        <v>41212</v>
      </c>
      <c r="I901" s="9">
        <v>41226</v>
      </c>
      <c r="J901" s="9">
        <v>41229</v>
      </c>
      <c r="K901" s="7">
        <v>3</v>
      </c>
      <c r="L901" s="9" t="str">
        <f t="shared" si="57"/>
        <v>Desserts</v>
      </c>
      <c r="M901" s="6">
        <v>26</v>
      </c>
      <c r="N901" s="6" t="str">
        <f t="shared" si="58"/>
        <v>Gumbär Gummibärchen</v>
      </c>
      <c r="O901" s="13">
        <v>76</v>
      </c>
      <c r="P901" s="6">
        <v>84</v>
      </c>
      <c r="Q901" s="13">
        <f t="shared" ref="Q901:Q964" si="59">O901*P901</f>
        <v>6384</v>
      </c>
      <c r="R901" s="14">
        <v>0.11</v>
      </c>
      <c r="S901" s="13">
        <v>11673.774000000001</v>
      </c>
      <c r="T901" s="13">
        <v>198.45415800000004</v>
      </c>
      <c r="U901" s="13"/>
      <c r="V901" s="9"/>
      <c r="W901" s="9"/>
    </row>
    <row r="902" spans="1:23" x14ac:dyDescent="0.25">
      <c r="A902" s="6" t="s">
        <v>173</v>
      </c>
      <c r="B902" s="6" t="s">
        <v>174</v>
      </c>
      <c r="C902" s="6" t="s">
        <v>135</v>
      </c>
      <c r="D902" s="6" t="s">
        <v>136</v>
      </c>
      <c r="E902" s="6">
        <v>3</v>
      </c>
      <c r="F902" s="6" t="str">
        <f t="shared" si="56"/>
        <v>Janet Leverling</v>
      </c>
      <c r="G902" s="6">
        <v>10817</v>
      </c>
      <c r="H902" s="9">
        <v>41212</v>
      </c>
      <c r="I902" s="9">
        <v>41226</v>
      </c>
      <c r="J902" s="9">
        <v>41229</v>
      </c>
      <c r="K902" s="7">
        <v>1</v>
      </c>
      <c r="L902" s="9" t="str">
        <f t="shared" si="57"/>
        <v>Boissons</v>
      </c>
      <c r="M902" s="6">
        <v>38</v>
      </c>
      <c r="N902" s="6" t="str">
        <f t="shared" si="58"/>
        <v>Côte de Blaye</v>
      </c>
      <c r="O902" s="13">
        <v>76</v>
      </c>
      <c r="P902" s="6">
        <v>85</v>
      </c>
      <c r="Q902" s="13">
        <f t="shared" si="59"/>
        <v>6460</v>
      </c>
      <c r="R902" s="14">
        <v>0.14000000000000001</v>
      </c>
      <c r="S902" s="13">
        <v>96309.25</v>
      </c>
      <c r="T902" s="13">
        <v>1059.40175</v>
      </c>
      <c r="U902" s="13"/>
      <c r="V902" s="9"/>
      <c r="W902" s="9"/>
    </row>
    <row r="903" spans="1:23" x14ac:dyDescent="0.25">
      <c r="A903" s="6" t="s">
        <v>173</v>
      </c>
      <c r="B903" s="6" t="s">
        <v>174</v>
      </c>
      <c r="C903" s="6" t="s">
        <v>135</v>
      </c>
      <c r="D903" s="6" t="s">
        <v>136</v>
      </c>
      <c r="E903" s="6">
        <v>3</v>
      </c>
      <c r="F903" s="6" t="str">
        <f t="shared" si="56"/>
        <v>Janet Leverling</v>
      </c>
      <c r="G903" s="6">
        <v>10817</v>
      </c>
      <c r="H903" s="9">
        <v>41212</v>
      </c>
      <c r="I903" s="9">
        <v>41226</v>
      </c>
      <c r="J903" s="9">
        <v>41229</v>
      </c>
      <c r="K903" s="7">
        <v>8</v>
      </c>
      <c r="L903" s="9" t="str">
        <f t="shared" si="57"/>
        <v>Poissons et fruits de mer</v>
      </c>
      <c r="M903" s="6">
        <v>40</v>
      </c>
      <c r="N903" s="6" t="str">
        <f t="shared" si="58"/>
        <v>Boston Crab Meat</v>
      </c>
      <c r="O903" s="13">
        <v>76</v>
      </c>
      <c r="P903" s="6">
        <v>43</v>
      </c>
      <c r="Q903" s="13">
        <f t="shared" si="59"/>
        <v>3268</v>
      </c>
      <c r="R903" s="14">
        <v>0.16</v>
      </c>
      <c r="S903" s="13">
        <v>3323.04</v>
      </c>
      <c r="T903" s="13">
        <v>86.399039999999999</v>
      </c>
      <c r="U903" s="13"/>
      <c r="V903" s="9"/>
      <c r="W903" s="9"/>
    </row>
    <row r="904" spans="1:23" x14ac:dyDescent="0.25">
      <c r="A904" s="6" t="s">
        <v>173</v>
      </c>
      <c r="B904" s="6" t="s">
        <v>174</v>
      </c>
      <c r="C904" s="6" t="s">
        <v>135</v>
      </c>
      <c r="D904" s="6" t="s">
        <v>136</v>
      </c>
      <c r="E904" s="6">
        <v>3</v>
      </c>
      <c r="F904" s="6" t="str">
        <f t="shared" si="56"/>
        <v>Janet Leverling</v>
      </c>
      <c r="G904" s="6">
        <v>10817</v>
      </c>
      <c r="H904" s="9">
        <v>41212</v>
      </c>
      <c r="I904" s="9">
        <v>41226</v>
      </c>
      <c r="J904" s="9">
        <v>41229</v>
      </c>
      <c r="K904" s="7">
        <v>3</v>
      </c>
      <c r="L904" s="9" t="str">
        <f t="shared" si="57"/>
        <v>Desserts</v>
      </c>
      <c r="M904" s="6">
        <v>62</v>
      </c>
      <c r="N904" s="6" t="str">
        <f t="shared" si="58"/>
        <v>Tarte au sucre</v>
      </c>
      <c r="O904" s="13">
        <v>76</v>
      </c>
      <c r="P904" s="6">
        <v>49</v>
      </c>
      <c r="Q904" s="13">
        <f t="shared" si="59"/>
        <v>3724</v>
      </c>
      <c r="R904" s="14">
        <v>0.14000000000000001</v>
      </c>
      <c r="S904" s="13">
        <v>10387.51</v>
      </c>
      <c r="T904" s="13">
        <v>10.387510000000001</v>
      </c>
      <c r="U904" s="13"/>
      <c r="V904" s="9"/>
      <c r="W904" s="9"/>
    </row>
    <row r="905" spans="1:23" x14ac:dyDescent="0.25">
      <c r="A905" s="6" t="s">
        <v>293</v>
      </c>
      <c r="B905" s="6" t="s">
        <v>294</v>
      </c>
      <c r="C905" s="6" t="s">
        <v>295</v>
      </c>
      <c r="D905" s="6" t="s">
        <v>251</v>
      </c>
      <c r="E905" s="6">
        <v>8</v>
      </c>
      <c r="F905" s="6" t="str">
        <f t="shared" si="56"/>
        <v>Hicham Esmal</v>
      </c>
      <c r="G905" s="6">
        <v>10818</v>
      </c>
      <c r="H905" s="9">
        <v>41213</v>
      </c>
      <c r="I905" s="9">
        <v>41241</v>
      </c>
      <c r="J905" s="9">
        <v>41228</v>
      </c>
      <c r="K905" s="7">
        <v>4</v>
      </c>
      <c r="L905" s="9" t="str">
        <f t="shared" si="57"/>
        <v>Produits laitiers</v>
      </c>
      <c r="M905" s="6">
        <v>32</v>
      </c>
      <c r="N905" s="6" t="str">
        <f t="shared" si="58"/>
        <v>Mascarpone Fabioli</v>
      </c>
      <c r="O905" s="13">
        <v>76</v>
      </c>
      <c r="P905" s="6">
        <v>61</v>
      </c>
      <c r="Q905" s="13">
        <f t="shared" si="59"/>
        <v>4636</v>
      </c>
      <c r="R905" s="14">
        <v>-0.03</v>
      </c>
      <c r="S905" s="13">
        <v>10052.800000000001</v>
      </c>
      <c r="T905" s="13">
        <v>100.52800000000002</v>
      </c>
      <c r="U905" s="13"/>
      <c r="V905" s="9"/>
      <c r="W905" s="9"/>
    </row>
    <row r="906" spans="1:23" x14ac:dyDescent="0.25">
      <c r="A906" s="6" t="s">
        <v>293</v>
      </c>
      <c r="B906" s="6" t="s">
        <v>294</v>
      </c>
      <c r="C906" s="6" t="s">
        <v>295</v>
      </c>
      <c r="D906" s="6" t="s">
        <v>251</v>
      </c>
      <c r="E906" s="6">
        <v>8</v>
      </c>
      <c r="F906" s="6" t="str">
        <f t="shared" si="56"/>
        <v>Hicham Esmal</v>
      </c>
      <c r="G906" s="6">
        <v>10818</v>
      </c>
      <c r="H906" s="9">
        <v>41213</v>
      </c>
      <c r="I906" s="9">
        <v>41241</v>
      </c>
      <c r="J906" s="9">
        <v>41228</v>
      </c>
      <c r="K906" s="7">
        <v>8</v>
      </c>
      <c r="L906" s="9" t="str">
        <f t="shared" si="57"/>
        <v>Poissons et fruits de mer</v>
      </c>
      <c r="M906" s="6">
        <v>41</v>
      </c>
      <c r="N906" s="6" t="str">
        <f t="shared" si="58"/>
        <v>Jack's New England Clam Chowder</v>
      </c>
      <c r="O906" s="13">
        <v>76</v>
      </c>
      <c r="P906" s="6">
        <v>22</v>
      </c>
      <c r="Q906" s="13">
        <f t="shared" si="59"/>
        <v>1672</v>
      </c>
      <c r="R906" s="14">
        <v>0.19</v>
      </c>
      <c r="S906" s="13">
        <v>859.81500000000005</v>
      </c>
      <c r="T906" s="13">
        <v>30.093525000000003</v>
      </c>
      <c r="U906" s="13"/>
      <c r="V906" s="9"/>
      <c r="W906" s="9"/>
    </row>
    <row r="907" spans="1:23" x14ac:dyDescent="0.25">
      <c r="A907" s="6" t="s">
        <v>201</v>
      </c>
      <c r="B907" s="6" t="s">
        <v>202</v>
      </c>
      <c r="C907" s="6" t="s">
        <v>203</v>
      </c>
      <c r="D907" s="6" t="s">
        <v>204</v>
      </c>
      <c r="E907" s="6">
        <v>1</v>
      </c>
      <c r="F907" s="6" t="str">
        <f t="shared" si="56"/>
        <v>Francis Rivière</v>
      </c>
      <c r="G907" s="6">
        <v>10819</v>
      </c>
      <c r="H907" s="9">
        <v>41213</v>
      </c>
      <c r="I907" s="9">
        <v>41241</v>
      </c>
      <c r="J907" s="9">
        <v>41232</v>
      </c>
      <c r="K907" s="7">
        <v>1</v>
      </c>
      <c r="L907" s="9" t="str">
        <f t="shared" si="57"/>
        <v>Boissons</v>
      </c>
      <c r="M907" s="6">
        <v>43</v>
      </c>
      <c r="N907" s="6" t="str">
        <f t="shared" si="58"/>
        <v>Ipoh Coffee</v>
      </c>
      <c r="O907" s="13">
        <v>76</v>
      </c>
      <c r="P907" s="6">
        <v>34</v>
      </c>
      <c r="Q907" s="13">
        <f t="shared" si="59"/>
        <v>2584</v>
      </c>
      <c r="R907" s="14">
        <v>0.01</v>
      </c>
      <c r="S907" s="13">
        <v>7741.8</v>
      </c>
      <c r="T907" s="13">
        <v>108.3852</v>
      </c>
      <c r="U907" s="13"/>
      <c r="V907" s="9"/>
      <c r="W907" s="9"/>
    </row>
    <row r="908" spans="1:23" x14ac:dyDescent="0.25">
      <c r="A908" s="6" t="s">
        <v>201</v>
      </c>
      <c r="B908" s="6" t="s">
        <v>202</v>
      </c>
      <c r="C908" s="6" t="s">
        <v>203</v>
      </c>
      <c r="D908" s="6" t="s">
        <v>204</v>
      </c>
      <c r="E908" s="6">
        <v>1</v>
      </c>
      <c r="F908" s="6" t="str">
        <f t="shared" si="56"/>
        <v>Francis Rivière</v>
      </c>
      <c r="G908" s="6">
        <v>10819</v>
      </c>
      <c r="H908" s="9">
        <v>41213</v>
      </c>
      <c r="I908" s="9">
        <v>41241</v>
      </c>
      <c r="J908" s="9">
        <v>41232</v>
      </c>
      <c r="K908" s="7">
        <v>1</v>
      </c>
      <c r="L908" s="9" t="str">
        <f t="shared" si="57"/>
        <v>Boissons</v>
      </c>
      <c r="M908" s="6">
        <v>75</v>
      </c>
      <c r="N908" s="6" t="str">
        <f t="shared" si="58"/>
        <v>Rhönbräu Klosterbier</v>
      </c>
      <c r="O908" s="13">
        <v>76</v>
      </c>
      <c r="P908" s="6">
        <v>45</v>
      </c>
      <c r="Q908" s="13">
        <f t="shared" si="59"/>
        <v>3420</v>
      </c>
      <c r="R908" s="14">
        <v>0.06</v>
      </c>
      <c r="S908" s="13">
        <v>1639.125</v>
      </c>
      <c r="T908" s="13">
        <v>29.504249999999999</v>
      </c>
      <c r="U908" s="13"/>
      <c r="V908" s="9"/>
      <c r="W908" s="9"/>
    </row>
    <row r="909" spans="1:23" x14ac:dyDescent="0.25">
      <c r="A909" s="6" t="s">
        <v>114</v>
      </c>
      <c r="B909" s="6" t="s">
        <v>115</v>
      </c>
      <c r="C909" s="6" t="s">
        <v>116</v>
      </c>
      <c r="D909" s="6" t="s">
        <v>81</v>
      </c>
      <c r="E909" s="6">
        <v>3</v>
      </c>
      <c r="F909" s="6" t="str">
        <f t="shared" si="56"/>
        <v>Janet Leverling</v>
      </c>
      <c r="G909" s="6">
        <v>10820</v>
      </c>
      <c r="H909" s="9">
        <v>41213</v>
      </c>
      <c r="I909" s="9">
        <v>41241</v>
      </c>
      <c r="J909" s="9">
        <v>41229</v>
      </c>
      <c r="K909" s="7">
        <v>5</v>
      </c>
      <c r="L909" s="9" t="str">
        <f t="shared" si="57"/>
        <v>Pâtes et céréales</v>
      </c>
      <c r="M909" s="6">
        <v>56</v>
      </c>
      <c r="N909" s="6" t="str">
        <f t="shared" si="58"/>
        <v>Gnocchi di nonna Alice</v>
      </c>
      <c r="O909" s="13">
        <v>76</v>
      </c>
      <c r="P909" s="6">
        <v>89</v>
      </c>
      <c r="Q909" s="13">
        <f t="shared" si="59"/>
        <v>6764</v>
      </c>
      <c r="R909" s="14">
        <v>0.2</v>
      </c>
      <c r="S909" s="13">
        <v>13528</v>
      </c>
      <c r="T909" s="13">
        <v>419.36799999999999</v>
      </c>
      <c r="U909" s="13"/>
      <c r="V909" s="9"/>
      <c r="W909" s="9"/>
    </row>
    <row r="910" spans="1:23" x14ac:dyDescent="0.25">
      <c r="A910" s="6" t="s">
        <v>316</v>
      </c>
      <c r="B910" s="6" t="s">
        <v>317</v>
      </c>
      <c r="C910" s="6" t="s">
        <v>318</v>
      </c>
      <c r="D910" s="6" t="s">
        <v>81</v>
      </c>
      <c r="E910" s="6">
        <v>7</v>
      </c>
      <c r="F910" s="6" t="str">
        <f t="shared" si="56"/>
        <v>Jaime Dos Santos</v>
      </c>
      <c r="G910" s="6">
        <v>10821</v>
      </c>
      <c r="H910" s="9">
        <v>41214</v>
      </c>
      <c r="I910" s="9">
        <v>41242</v>
      </c>
      <c r="J910" s="9">
        <v>41231</v>
      </c>
      <c r="K910" s="7">
        <v>1</v>
      </c>
      <c r="L910" s="9" t="str">
        <f t="shared" si="57"/>
        <v>Boissons</v>
      </c>
      <c r="M910" s="6">
        <v>35</v>
      </c>
      <c r="N910" s="6" t="str">
        <f t="shared" si="58"/>
        <v>Steeleye Stout</v>
      </c>
      <c r="O910" s="13">
        <v>76</v>
      </c>
      <c r="P910" s="6">
        <v>87</v>
      </c>
      <c r="Q910" s="13">
        <f t="shared" si="59"/>
        <v>6612</v>
      </c>
      <c r="R910" s="14">
        <v>0.14000000000000001</v>
      </c>
      <c r="S910" s="13">
        <v>6733.8</v>
      </c>
      <c r="T910" s="13">
        <v>161.61120000000003</v>
      </c>
      <c r="U910" s="13"/>
      <c r="V910" s="9"/>
      <c r="W910" s="9"/>
    </row>
    <row r="911" spans="1:23" x14ac:dyDescent="0.25">
      <c r="A911" s="6" t="s">
        <v>316</v>
      </c>
      <c r="B911" s="6" t="s">
        <v>317</v>
      </c>
      <c r="C911" s="6" t="s">
        <v>318</v>
      </c>
      <c r="D911" s="6" t="s">
        <v>81</v>
      </c>
      <c r="E911" s="6">
        <v>7</v>
      </c>
      <c r="F911" s="6" t="str">
        <f t="shared" si="56"/>
        <v>Jaime Dos Santos</v>
      </c>
      <c r="G911" s="6">
        <v>10821</v>
      </c>
      <c r="H911" s="9">
        <v>41214</v>
      </c>
      <c r="I911" s="9">
        <v>41242</v>
      </c>
      <c r="J911" s="9">
        <v>41231</v>
      </c>
      <c r="K911" s="7">
        <v>7</v>
      </c>
      <c r="L911" s="9" t="str">
        <f t="shared" si="57"/>
        <v>Produits secs</v>
      </c>
      <c r="M911" s="6">
        <v>51</v>
      </c>
      <c r="N911" s="6" t="str">
        <f t="shared" si="58"/>
        <v>Manjimup Dried Apples</v>
      </c>
      <c r="O911" s="13">
        <v>76</v>
      </c>
      <c r="P911" s="6">
        <v>10</v>
      </c>
      <c r="Q911" s="13">
        <f t="shared" si="59"/>
        <v>760</v>
      </c>
      <c r="R911" s="14">
        <v>-0.01</v>
      </c>
      <c r="S911" s="13">
        <v>2676.5</v>
      </c>
      <c r="T911" s="13">
        <v>5.3529999999999998</v>
      </c>
      <c r="U911" s="13"/>
      <c r="V911" s="9"/>
      <c r="W911" s="9"/>
    </row>
    <row r="912" spans="1:23" x14ac:dyDescent="0.25">
      <c r="A912" s="6" t="s">
        <v>255</v>
      </c>
      <c r="B912" s="6" t="s">
        <v>256</v>
      </c>
      <c r="C912" s="6" t="s">
        <v>257</v>
      </c>
      <c r="D912" s="6" t="s">
        <v>81</v>
      </c>
      <c r="E912" s="6">
        <v>6</v>
      </c>
      <c r="F912" s="6" t="str">
        <f t="shared" si="56"/>
        <v>Ernst Junge</v>
      </c>
      <c r="G912" s="6">
        <v>10822</v>
      </c>
      <c r="H912" s="9">
        <v>41214</v>
      </c>
      <c r="I912" s="9">
        <v>41242</v>
      </c>
      <c r="J912" s="9">
        <v>41232</v>
      </c>
      <c r="K912" s="7">
        <v>3</v>
      </c>
      <c r="L912" s="9" t="str">
        <f t="shared" si="57"/>
        <v>Desserts</v>
      </c>
      <c r="M912" s="6">
        <v>62</v>
      </c>
      <c r="N912" s="6" t="str">
        <f t="shared" si="58"/>
        <v>Tarte au sucre</v>
      </c>
      <c r="O912" s="13">
        <v>76</v>
      </c>
      <c r="P912" s="6">
        <v>55</v>
      </c>
      <c r="Q912" s="13">
        <f t="shared" si="59"/>
        <v>4180</v>
      </c>
      <c r="R912" s="14">
        <v>7.0000000000000007E-2</v>
      </c>
      <c r="S912" s="13">
        <v>12608.474999999999</v>
      </c>
      <c r="T912" s="13">
        <v>365.64577499999996</v>
      </c>
      <c r="U912" s="13"/>
      <c r="V912" s="9"/>
      <c r="W912" s="9"/>
    </row>
    <row r="913" spans="1:23" x14ac:dyDescent="0.25">
      <c r="A913" s="6" t="s">
        <v>255</v>
      </c>
      <c r="B913" s="6" t="s">
        <v>256</v>
      </c>
      <c r="C913" s="6" t="s">
        <v>257</v>
      </c>
      <c r="D913" s="6" t="s">
        <v>81</v>
      </c>
      <c r="E913" s="6">
        <v>6</v>
      </c>
      <c r="F913" s="6" t="str">
        <f t="shared" si="56"/>
        <v>Ernst Junge</v>
      </c>
      <c r="G913" s="6">
        <v>10822</v>
      </c>
      <c r="H913" s="9">
        <v>41214</v>
      </c>
      <c r="I913" s="9">
        <v>41242</v>
      </c>
      <c r="J913" s="9">
        <v>41232</v>
      </c>
      <c r="K913" s="7">
        <v>1</v>
      </c>
      <c r="L913" s="9" t="str">
        <f t="shared" si="57"/>
        <v>Boissons</v>
      </c>
      <c r="M913" s="6">
        <v>70</v>
      </c>
      <c r="N913" s="6" t="str">
        <f t="shared" si="58"/>
        <v>Outback Lager</v>
      </c>
      <c r="O913" s="13">
        <v>76</v>
      </c>
      <c r="P913" s="6">
        <v>27</v>
      </c>
      <c r="Q913" s="13">
        <f t="shared" si="59"/>
        <v>2052</v>
      </c>
      <c r="R913" s="14">
        <v>0.16</v>
      </c>
      <c r="S913" s="13">
        <v>1701</v>
      </c>
      <c r="T913" s="13">
        <v>45.927</v>
      </c>
      <c r="U913" s="13"/>
      <c r="V913" s="9"/>
      <c r="W913" s="9"/>
    </row>
    <row r="914" spans="1:23" x14ac:dyDescent="0.25">
      <c r="A914" s="6" t="s">
        <v>160</v>
      </c>
      <c r="B914" s="6" t="s">
        <v>161</v>
      </c>
      <c r="C914" s="6" t="s">
        <v>162</v>
      </c>
      <c r="D914" s="6" t="s">
        <v>106</v>
      </c>
      <c r="E914" s="6">
        <v>9</v>
      </c>
      <c r="F914" s="6" t="str">
        <f t="shared" si="56"/>
        <v>Steven Buchanan</v>
      </c>
      <c r="G914" s="6">
        <v>10823</v>
      </c>
      <c r="H914" s="9">
        <v>41215</v>
      </c>
      <c r="I914" s="9">
        <v>41243</v>
      </c>
      <c r="J914" s="9">
        <v>41229</v>
      </c>
      <c r="K914" s="7">
        <v>4</v>
      </c>
      <c r="L914" s="9" t="str">
        <f t="shared" si="57"/>
        <v>Produits laitiers</v>
      </c>
      <c r="M914" s="6">
        <v>11</v>
      </c>
      <c r="N914" s="6" t="str">
        <f t="shared" si="58"/>
        <v>Queso Cabrales</v>
      </c>
      <c r="O914" s="13">
        <v>76</v>
      </c>
      <c r="P914" s="6">
        <v>89</v>
      </c>
      <c r="Q914" s="13">
        <f t="shared" si="59"/>
        <v>6764</v>
      </c>
      <c r="R914" s="14">
        <v>0.2</v>
      </c>
      <c r="S914" s="13">
        <v>7476</v>
      </c>
      <c r="T914" s="13">
        <v>231.756</v>
      </c>
      <c r="U914" s="13"/>
      <c r="V914" s="9"/>
      <c r="W914" s="9"/>
    </row>
    <row r="915" spans="1:23" x14ac:dyDescent="0.25">
      <c r="A915" s="6" t="s">
        <v>160</v>
      </c>
      <c r="B915" s="6" t="s">
        <v>161</v>
      </c>
      <c r="C915" s="6" t="s">
        <v>162</v>
      </c>
      <c r="D915" s="6" t="s">
        <v>106</v>
      </c>
      <c r="E915" s="6">
        <v>9</v>
      </c>
      <c r="F915" s="6" t="str">
        <f t="shared" si="56"/>
        <v>Steven Buchanan</v>
      </c>
      <c r="G915" s="6">
        <v>10823</v>
      </c>
      <c r="H915" s="9">
        <v>41215</v>
      </c>
      <c r="I915" s="9">
        <v>41243</v>
      </c>
      <c r="J915" s="9">
        <v>41229</v>
      </c>
      <c r="K915" s="7">
        <v>5</v>
      </c>
      <c r="L915" s="9" t="str">
        <f t="shared" si="57"/>
        <v>Pâtes et céréales</v>
      </c>
      <c r="M915" s="6">
        <v>57</v>
      </c>
      <c r="N915" s="6" t="str">
        <f t="shared" si="58"/>
        <v>Ravioli Angelo</v>
      </c>
      <c r="O915" s="13">
        <v>76</v>
      </c>
      <c r="P915" s="6">
        <v>33</v>
      </c>
      <c r="Q915" s="13">
        <f t="shared" si="59"/>
        <v>2508</v>
      </c>
      <c r="R915" s="14">
        <v>0.1</v>
      </c>
      <c r="S915" s="13">
        <v>2895.75</v>
      </c>
      <c r="T915" s="13">
        <v>31.853249999999999</v>
      </c>
      <c r="U915" s="13"/>
      <c r="V915" s="9"/>
      <c r="W915" s="9"/>
    </row>
    <row r="916" spans="1:23" x14ac:dyDescent="0.25">
      <c r="A916" s="6" t="s">
        <v>160</v>
      </c>
      <c r="B916" s="6" t="s">
        <v>161</v>
      </c>
      <c r="C916" s="6" t="s">
        <v>162</v>
      </c>
      <c r="D916" s="6" t="s">
        <v>106</v>
      </c>
      <c r="E916" s="6">
        <v>9</v>
      </c>
      <c r="F916" s="6" t="str">
        <f t="shared" si="56"/>
        <v>Steven Buchanan</v>
      </c>
      <c r="G916" s="6">
        <v>10823</v>
      </c>
      <c r="H916" s="9">
        <v>41215</v>
      </c>
      <c r="I916" s="9">
        <v>41243</v>
      </c>
      <c r="J916" s="9">
        <v>41229</v>
      </c>
      <c r="K916" s="7">
        <v>4</v>
      </c>
      <c r="L916" s="9" t="str">
        <f t="shared" si="57"/>
        <v>Produits laitiers</v>
      </c>
      <c r="M916" s="6">
        <v>59</v>
      </c>
      <c r="N916" s="6" t="str">
        <f t="shared" si="58"/>
        <v>Raclette Courdavault</v>
      </c>
      <c r="O916" s="13">
        <v>76</v>
      </c>
      <c r="P916" s="6">
        <v>50</v>
      </c>
      <c r="Q916" s="13">
        <f t="shared" si="59"/>
        <v>3800</v>
      </c>
      <c r="R916" s="14">
        <v>0.11</v>
      </c>
      <c r="S916" s="13">
        <v>12237.5</v>
      </c>
      <c r="T916" s="13">
        <v>159.08750000000001</v>
      </c>
      <c r="U916" s="13"/>
      <c r="V916" s="9"/>
      <c r="W916" s="9"/>
    </row>
    <row r="917" spans="1:23" x14ac:dyDescent="0.25">
      <c r="A917" s="6" t="s">
        <v>160</v>
      </c>
      <c r="B917" s="6" t="s">
        <v>161</v>
      </c>
      <c r="C917" s="6" t="s">
        <v>162</v>
      </c>
      <c r="D917" s="6" t="s">
        <v>106</v>
      </c>
      <c r="E917" s="6">
        <v>9</v>
      </c>
      <c r="F917" s="6" t="str">
        <f t="shared" si="56"/>
        <v>Steven Buchanan</v>
      </c>
      <c r="G917" s="6">
        <v>10823</v>
      </c>
      <c r="H917" s="9">
        <v>41215</v>
      </c>
      <c r="I917" s="9">
        <v>41243</v>
      </c>
      <c r="J917" s="9">
        <v>41229</v>
      </c>
      <c r="K917" s="7">
        <v>2</v>
      </c>
      <c r="L917" s="9" t="str">
        <f t="shared" si="57"/>
        <v>Condiments</v>
      </c>
      <c r="M917" s="6">
        <v>77</v>
      </c>
      <c r="N917" s="6" t="str">
        <f t="shared" si="58"/>
        <v>Original Frankfurter grüne Soße</v>
      </c>
      <c r="O917" s="13">
        <v>76</v>
      </c>
      <c r="P917" s="6">
        <v>54</v>
      </c>
      <c r="Q917" s="13">
        <f t="shared" si="59"/>
        <v>4104</v>
      </c>
      <c r="R917" s="14">
        <v>0.08</v>
      </c>
      <c r="S917" s="13">
        <v>3229.2000000000003</v>
      </c>
      <c r="T917" s="13">
        <v>6.4584000000000001</v>
      </c>
      <c r="U917" s="13"/>
      <c r="V917" s="9"/>
      <c r="W917" s="9"/>
    </row>
    <row r="918" spans="1:23" x14ac:dyDescent="0.25">
      <c r="A918" s="6" t="s">
        <v>223</v>
      </c>
      <c r="B918" s="6" t="s">
        <v>224</v>
      </c>
      <c r="C918" s="6" t="s">
        <v>225</v>
      </c>
      <c r="D918" s="6" t="s">
        <v>208</v>
      </c>
      <c r="E918" s="6">
        <v>4</v>
      </c>
      <c r="F918" s="6" t="str">
        <f t="shared" si="56"/>
        <v>Laura Callahan</v>
      </c>
      <c r="G918" s="6">
        <v>10824</v>
      </c>
      <c r="H918" s="9">
        <v>41215</v>
      </c>
      <c r="I918" s="9">
        <v>41243</v>
      </c>
      <c r="J918" s="9">
        <v>41246</v>
      </c>
      <c r="K918" s="7">
        <v>8</v>
      </c>
      <c r="L918" s="9" t="str">
        <f t="shared" si="57"/>
        <v>Poissons et fruits de mer</v>
      </c>
      <c r="M918" s="6">
        <v>41</v>
      </c>
      <c r="N918" s="6" t="str">
        <f t="shared" si="58"/>
        <v>Jack's New England Clam Chowder</v>
      </c>
      <c r="O918" s="13">
        <v>76</v>
      </c>
      <c r="P918" s="6">
        <v>30</v>
      </c>
      <c r="Q918" s="13">
        <f t="shared" si="59"/>
        <v>2280</v>
      </c>
      <c r="R918" s="14">
        <v>0.11</v>
      </c>
      <c r="S918" s="13">
        <v>1288.2750000000001</v>
      </c>
      <c r="T918" s="13">
        <v>29.630324999999999</v>
      </c>
      <c r="U918" s="13"/>
      <c r="V918" s="9"/>
      <c r="W918" s="9"/>
    </row>
    <row r="919" spans="1:23" x14ac:dyDescent="0.25">
      <c r="A919" s="6" t="s">
        <v>223</v>
      </c>
      <c r="B919" s="6" t="s">
        <v>224</v>
      </c>
      <c r="C919" s="6" t="s">
        <v>225</v>
      </c>
      <c r="D919" s="6" t="s">
        <v>208</v>
      </c>
      <c r="E919" s="6">
        <v>4</v>
      </c>
      <c r="F919" s="6" t="str">
        <f t="shared" si="56"/>
        <v>Laura Callahan</v>
      </c>
      <c r="G919" s="6">
        <v>10824</v>
      </c>
      <c r="H919" s="9">
        <v>41215</v>
      </c>
      <c r="I919" s="9">
        <v>41243</v>
      </c>
      <c r="J919" s="9">
        <v>41246</v>
      </c>
      <c r="K919" s="7">
        <v>1</v>
      </c>
      <c r="L919" s="9" t="str">
        <f t="shared" si="57"/>
        <v>Boissons</v>
      </c>
      <c r="M919" s="6">
        <v>70</v>
      </c>
      <c r="N919" s="6" t="str">
        <f t="shared" si="58"/>
        <v>Outback Lager</v>
      </c>
      <c r="O919" s="13">
        <v>76</v>
      </c>
      <c r="P919" s="6">
        <v>35</v>
      </c>
      <c r="Q919" s="13">
        <f t="shared" si="59"/>
        <v>2660</v>
      </c>
      <c r="R919" s="14">
        <v>-0.03</v>
      </c>
      <c r="S919" s="13">
        <v>2703.75</v>
      </c>
      <c r="T919" s="13">
        <v>73.001249999999999</v>
      </c>
      <c r="U919" s="13"/>
      <c r="V919" s="9"/>
      <c r="W919" s="9"/>
    </row>
    <row r="920" spans="1:23" x14ac:dyDescent="0.25">
      <c r="A920" s="6" t="s">
        <v>322</v>
      </c>
      <c r="B920" s="6" t="s">
        <v>323</v>
      </c>
      <c r="C920" s="6" t="s">
        <v>165</v>
      </c>
      <c r="D920" s="6" t="s">
        <v>136</v>
      </c>
      <c r="E920" s="6">
        <v>7</v>
      </c>
      <c r="F920" s="6" t="str">
        <f t="shared" si="56"/>
        <v>Jaime Dos Santos</v>
      </c>
      <c r="G920" s="6">
        <v>10825</v>
      </c>
      <c r="H920" s="9">
        <v>41215</v>
      </c>
      <c r="I920" s="9">
        <v>41243</v>
      </c>
      <c r="J920" s="9">
        <v>41230</v>
      </c>
      <c r="K920" s="7">
        <v>3</v>
      </c>
      <c r="L920" s="9" t="str">
        <f t="shared" si="57"/>
        <v>Desserts</v>
      </c>
      <c r="M920" s="6">
        <v>26</v>
      </c>
      <c r="N920" s="6" t="str">
        <f t="shared" si="58"/>
        <v>Gumbär Gummibärchen</v>
      </c>
      <c r="O920" s="13">
        <v>76</v>
      </c>
      <c r="P920" s="6">
        <v>84</v>
      </c>
      <c r="Q920" s="13">
        <f t="shared" si="59"/>
        <v>6384</v>
      </c>
      <c r="R920" s="14">
        <v>0.17</v>
      </c>
      <c r="S920" s="13">
        <v>10886.778</v>
      </c>
      <c r="T920" s="13">
        <v>97.981002000000004</v>
      </c>
      <c r="U920" s="13"/>
      <c r="V920" s="9"/>
      <c r="W920" s="9"/>
    </row>
    <row r="921" spans="1:23" x14ac:dyDescent="0.25">
      <c r="A921" s="6" t="s">
        <v>322</v>
      </c>
      <c r="B921" s="6" t="s">
        <v>323</v>
      </c>
      <c r="C921" s="6" t="s">
        <v>165</v>
      </c>
      <c r="D921" s="6" t="s">
        <v>136</v>
      </c>
      <c r="E921" s="6">
        <v>7</v>
      </c>
      <c r="F921" s="6" t="str">
        <f t="shared" si="56"/>
        <v>Jaime Dos Santos</v>
      </c>
      <c r="G921" s="6">
        <v>10825</v>
      </c>
      <c r="H921" s="9">
        <v>41215</v>
      </c>
      <c r="I921" s="9">
        <v>41243</v>
      </c>
      <c r="J921" s="9">
        <v>41230</v>
      </c>
      <c r="K921" s="7">
        <v>6</v>
      </c>
      <c r="L921" s="9" t="str">
        <f t="shared" si="57"/>
        <v>Viandes</v>
      </c>
      <c r="M921" s="6">
        <v>53</v>
      </c>
      <c r="N921" s="6" t="str">
        <f t="shared" si="58"/>
        <v>Perth Pasties</v>
      </c>
      <c r="O921" s="13">
        <v>76</v>
      </c>
      <c r="P921" s="6">
        <v>72</v>
      </c>
      <c r="Q921" s="13">
        <f t="shared" si="59"/>
        <v>5472</v>
      </c>
      <c r="R921" s="14">
        <v>7.0000000000000007E-2</v>
      </c>
      <c r="S921" s="13">
        <v>10981.439999999999</v>
      </c>
      <c r="T921" s="13">
        <v>175.70303999999999</v>
      </c>
      <c r="U921" s="13"/>
      <c r="V921" s="9"/>
      <c r="W921" s="9"/>
    </row>
    <row r="922" spans="1:23" x14ac:dyDescent="0.25">
      <c r="A922" s="6" t="s">
        <v>245</v>
      </c>
      <c r="B922" s="6" t="s">
        <v>246</v>
      </c>
      <c r="C922" s="6" t="s">
        <v>247</v>
      </c>
      <c r="D922" s="6" t="s">
        <v>85</v>
      </c>
      <c r="E922" s="6">
        <v>6</v>
      </c>
      <c r="F922" s="6" t="str">
        <f t="shared" si="56"/>
        <v>Ernst Junge</v>
      </c>
      <c r="G922" s="6">
        <v>10826</v>
      </c>
      <c r="H922" s="9">
        <v>41218</v>
      </c>
      <c r="I922" s="9">
        <v>41246</v>
      </c>
      <c r="J922" s="9">
        <v>41253</v>
      </c>
      <c r="K922" s="7">
        <v>4</v>
      </c>
      <c r="L922" s="9" t="str">
        <f t="shared" si="57"/>
        <v>Produits laitiers</v>
      </c>
      <c r="M922" s="6">
        <v>31</v>
      </c>
      <c r="N922" s="6" t="str">
        <f t="shared" si="58"/>
        <v>Gorgonzola Telino</v>
      </c>
      <c r="O922" s="13">
        <v>76</v>
      </c>
      <c r="P922" s="6">
        <v>56</v>
      </c>
      <c r="Q922" s="13">
        <f t="shared" si="59"/>
        <v>4256</v>
      </c>
      <c r="R922" s="14">
        <v>0.08</v>
      </c>
      <c r="S922" s="13">
        <v>3220</v>
      </c>
      <c r="T922" s="13">
        <v>103.04</v>
      </c>
      <c r="U922" s="13"/>
      <c r="V922" s="9"/>
      <c r="W922" s="9"/>
    </row>
    <row r="923" spans="1:23" x14ac:dyDescent="0.25">
      <c r="A923" s="6" t="s">
        <v>245</v>
      </c>
      <c r="B923" s="6" t="s">
        <v>246</v>
      </c>
      <c r="C923" s="6" t="s">
        <v>247</v>
      </c>
      <c r="D923" s="6" t="s">
        <v>85</v>
      </c>
      <c r="E923" s="6">
        <v>6</v>
      </c>
      <c r="F923" s="6" t="str">
        <f t="shared" si="56"/>
        <v>Ernst Junge</v>
      </c>
      <c r="G923" s="6">
        <v>10826</v>
      </c>
      <c r="H923" s="9">
        <v>41218</v>
      </c>
      <c r="I923" s="9">
        <v>41246</v>
      </c>
      <c r="J923" s="9">
        <v>41253</v>
      </c>
      <c r="K923" s="7">
        <v>5</v>
      </c>
      <c r="L923" s="9" t="str">
        <f t="shared" si="57"/>
        <v>Pâtes et céréales</v>
      </c>
      <c r="M923" s="6">
        <v>57</v>
      </c>
      <c r="N923" s="6" t="str">
        <f t="shared" si="58"/>
        <v>Ravioli Angelo</v>
      </c>
      <c r="O923" s="13">
        <v>76</v>
      </c>
      <c r="P923" s="6">
        <v>87</v>
      </c>
      <c r="Q923" s="13">
        <f t="shared" si="59"/>
        <v>6612</v>
      </c>
      <c r="R923" s="14">
        <v>0.17</v>
      </c>
      <c r="S923" s="13">
        <v>7040.4749999999995</v>
      </c>
      <c r="T923" s="13">
        <v>0</v>
      </c>
      <c r="U923" s="13"/>
      <c r="V923" s="9"/>
      <c r="W923" s="9"/>
    </row>
    <row r="924" spans="1:23" x14ac:dyDescent="0.25">
      <c r="A924" s="6" t="s">
        <v>82</v>
      </c>
      <c r="B924" s="6" t="s">
        <v>83</v>
      </c>
      <c r="C924" s="6" t="s">
        <v>84</v>
      </c>
      <c r="D924" s="6" t="s">
        <v>85</v>
      </c>
      <c r="E924" s="6">
        <v>7</v>
      </c>
      <c r="F924" s="6" t="str">
        <f t="shared" si="56"/>
        <v>Jaime Dos Santos</v>
      </c>
      <c r="G924" s="6">
        <v>10827</v>
      </c>
      <c r="H924" s="9">
        <v>41218</v>
      </c>
      <c r="I924" s="9">
        <v>41232</v>
      </c>
      <c r="J924" s="9">
        <v>41253</v>
      </c>
      <c r="K924" s="7">
        <v>8</v>
      </c>
      <c r="L924" s="9" t="str">
        <f t="shared" si="57"/>
        <v>Poissons et fruits de mer</v>
      </c>
      <c r="M924" s="6">
        <v>10</v>
      </c>
      <c r="N924" s="6" t="str">
        <f t="shared" si="58"/>
        <v>Ikura</v>
      </c>
      <c r="O924" s="13">
        <v>76</v>
      </c>
      <c r="P924" s="6">
        <v>96</v>
      </c>
      <c r="Q924" s="13">
        <f t="shared" si="59"/>
        <v>7296</v>
      </c>
      <c r="R924" s="14">
        <v>0.2</v>
      </c>
      <c r="S924" s="13">
        <v>11904</v>
      </c>
      <c r="T924" s="13">
        <v>83.328000000000003</v>
      </c>
      <c r="U924" s="13"/>
      <c r="V924" s="9"/>
      <c r="W924" s="9"/>
    </row>
    <row r="925" spans="1:23" x14ac:dyDescent="0.25">
      <c r="A925" s="6" t="s">
        <v>82</v>
      </c>
      <c r="B925" s="6" t="s">
        <v>83</v>
      </c>
      <c r="C925" s="6" t="s">
        <v>84</v>
      </c>
      <c r="D925" s="6" t="s">
        <v>85</v>
      </c>
      <c r="E925" s="6">
        <v>7</v>
      </c>
      <c r="F925" s="6" t="str">
        <f t="shared" si="56"/>
        <v>Jaime Dos Santos</v>
      </c>
      <c r="G925" s="6">
        <v>10827</v>
      </c>
      <c r="H925" s="9">
        <v>41218</v>
      </c>
      <c r="I925" s="9">
        <v>41232</v>
      </c>
      <c r="J925" s="9">
        <v>41253</v>
      </c>
      <c r="K925" s="7">
        <v>1</v>
      </c>
      <c r="L925" s="9" t="str">
        <f t="shared" si="57"/>
        <v>Boissons</v>
      </c>
      <c r="M925" s="6">
        <v>39</v>
      </c>
      <c r="N925" s="6" t="str">
        <f t="shared" si="58"/>
        <v>Chartreuse verte</v>
      </c>
      <c r="O925" s="13">
        <v>76</v>
      </c>
      <c r="P925" s="6">
        <v>59</v>
      </c>
      <c r="Q925" s="13">
        <f t="shared" si="59"/>
        <v>4484</v>
      </c>
      <c r="R925" s="14">
        <v>0.09</v>
      </c>
      <c r="S925" s="13">
        <v>4832.1000000000004</v>
      </c>
      <c r="T925" s="13">
        <v>19.328400000000002</v>
      </c>
      <c r="U925" s="13"/>
      <c r="V925" s="9"/>
      <c r="W925" s="9"/>
    </row>
    <row r="926" spans="1:23" x14ac:dyDescent="0.25">
      <c r="A926" s="6" t="s">
        <v>308</v>
      </c>
      <c r="B926" s="6" t="s">
        <v>309</v>
      </c>
      <c r="C926" s="6" t="s">
        <v>203</v>
      </c>
      <c r="D926" s="6" t="s">
        <v>204</v>
      </c>
      <c r="E926" s="6">
        <v>2</v>
      </c>
      <c r="F926" s="6" t="str">
        <f t="shared" si="56"/>
        <v>Anne Dodsworth</v>
      </c>
      <c r="G926" s="6">
        <v>10828</v>
      </c>
      <c r="H926" s="9">
        <v>41219</v>
      </c>
      <c r="I926" s="9">
        <v>41233</v>
      </c>
      <c r="J926" s="9">
        <v>41251</v>
      </c>
      <c r="K926" s="7">
        <v>3</v>
      </c>
      <c r="L926" s="9" t="str">
        <f t="shared" si="57"/>
        <v>Desserts</v>
      </c>
      <c r="M926" s="6">
        <v>20</v>
      </c>
      <c r="N926" s="6" t="str">
        <f t="shared" si="58"/>
        <v>Sir Rodney's Marmalade</v>
      </c>
      <c r="O926" s="13">
        <v>76</v>
      </c>
      <c r="P926" s="6">
        <v>16</v>
      </c>
      <c r="Q926" s="13">
        <f t="shared" si="59"/>
        <v>1216</v>
      </c>
      <c r="R926" s="14">
        <v>0.18</v>
      </c>
      <c r="S926" s="13">
        <v>5313.6</v>
      </c>
      <c r="T926" s="13">
        <v>26.568000000000001</v>
      </c>
      <c r="U926" s="13"/>
      <c r="V926" s="9"/>
      <c r="W926" s="9"/>
    </row>
    <row r="927" spans="1:23" x14ac:dyDescent="0.25">
      <c r="A927" s="6" t="s">
        <v>308</v>
      </c>
      <c r="B927" s="6" t="s">
        <v>309</v>
      </c>
      <c r="C927" s="6" t="s">
        <v>203</v>
      </c>
      <c r="D927" s="6" t="s">
        <v>204</v>
      </c>
      <c r="E927" s="6">
        <v>2</v>
      </c>
      <c r="F927" s="6" t="str">
        <f t="shared" si="56"/>
        <v>Anne Dodsworth</v>
      </c>
      <c r="G927" s="6">
        <v>10828</v>
      </c>
      <c r="H927" s="9">
        <v>41219</v>
      </c>
      <c r="I927" s="9">
        <v>41233</v>
      </c>
      <c r="J927" s="9">
        <v>41251</v>
      </c>
      <c r="K927" s="7">
        <v>1</v>
      </c>
      <c r="L927" s="9" t="str">
        <f t="shared" si="57"/>
        <v>Boissons</v>
      </c>
      <c r="M927" s="6">
        <v>38</v>
      </c>
      <c r="N927" s="6" t="str">
        <f t="shared" si="58"/>
        <v>Côte de Blaye</v>
      </c>
      <c r="O927" s="13">
        <v>76</v>
      </c>
      <c r="P927" s="6">
        <v>48</v>
      </c>
      <c r="Q927" s="13">
        <f t="shared" si="59"/>
        <v>3648</v>
      </c>
      <c r="R927" s="14">
        <v>0.14000000000000001</v>
      </c>
      <c r="S927" s="13">
        <v>54386.400000000001</v>
      </c>
      <c r="T927" s="13">
        <v>1685.9784000000002</v>
      </c>
      <c r="U927" s="13"/>
      <c r="V927" s="9"/>
      <c r="W927" s="9"/>
    </row>
    <row r="928" spans="1:23" x14ac:dyDescent="0.25">
      <c r="A928" s="6" t="s">
        <v>92</v>
      </c>
      <c r="B928" s="6" t="s">
        <v>93</v>
      </c>
      <c r="C928" s="6" t="s">
        <v>94</v>
      </c>
      <c r="D928" s="6" t="s">
        <v>89</v>
      </c>
      <c r="E928" s="6">
        <v>2</v>
      </c>
      <c r="F928" s="6" t="str">
        <f t="shared" si="56"/>
        <v>Anne Dodsworth</v>
      </c>
      <c r="G928" s="6">
        <v>10829</v>
      </c>
      <c r="H928" s="9">
        <v>41219</v>
      </c>
      <c r="I928" s="9">
        <v>41247</v>
      </c>
      <c r="J928" s="9">
        <v>41239</v>
      </c>
      <c r="K928" s="7">
        <v>1</v>
      </c>
      <c r="L928" s="9" t="str">
        <f t="shared" si="57"/>
        <v>Boissons</v>
      </c>
      <c r="M928" s="6">
        <v>2</v>
      </c>
      <c r="N928" s="6" t="str">
        <f t="shared" si="58"/>
        <v>Chang</v>
      </c>
      <c r="O928" s="13">
        <v>76</v>
      </c>
      <c r="P928" s="6">
        <v>20</v>
      </c>
      <c r="Q928" s="13">
        <f t="shared" si="59"/>
        <v>1520</v>
      </c>
      <c r="R928" s="14">
        <v>0.15</v>
      </c>
      <c r="S928" s="13">
        <v>1615</v>
      </c>
      <c r="T928" s="13">
        <v>20.995000000000001</v>
      </c>
      <c r="U928" s="13"/>
      <c r="V928" s="9"/>
      <c r="W928" s="9"/>
    </row>
    <row r="929" spans="1:23" x14ac:dyDescent="0.25">
      <c r="A929" s="6" t="s">
        <v>92</v>
      </c>
      <c r="B929" s="6" t="s">
        <v>93</v>
      </c>
      <c r="C929" s="6" t="s">
        <v>94</v>
      </c>
      <c r="D929" s="6" t="s">
        <v>89</v>
      </c>
      <c r="E929" s="6">
        <v>2</v>
      </c>
      <c r="F929" s="6" t="str">
        <f t="shared" si="56"/>
        <v>Anne Dodsworth</v>
      </c>
      <c r="G929" s="6">
        <v>10829</v>
      </c>
      <c r="H929" s="9">
        <v>41219</v>
      </c>
      <c r="I929" s="9">
        <v>41247</v>
      </c>
      <c r="J929" s="9">
        <v>41239</v>
      </c>
      <c r="K929" s="7">
        <v>2</v>
      </c>
      <c r="L929" s="9" t="str">
        <f t="shared" si="57"/>
        <v>Condiments</v>
      </c>
      <c r="M929" s="6">
        <v>8</v>
      </c>
      <c r="N929" s="6" t="str">
        <f t="shared" si="58"/>
        <v>Northwoods Cranberry Sauce</v>
      </c>
      <c r="O929" s="13">
        <v>76</v>
      </c>
      <c r="P929" s="6">
        <v>66</v>
      </c>
      <c r="Q929" s="13">
        <f t="shared" si="59"/>
        <v>5016</v>
      </c>
      <c r="R929" s="14">
        <v>0.13</v>
      </c>
      <c r="S929" s="13">
        <v>11484</v>
      </c>
      <c r="T929" s="13">
        <v>356.00400000000002</v>
      </c>
      <c r="U929" s="13"/>
      <c r="V929" s="9"/>
      <c r="W929" s="9"/>
    </row>
    <row r="930" spans="1:23" x14ac:dyDescent="0.25">
      <c r="A930" s="6" t="s">
        <v>92</v>
      </c>
      <c r="B930" s="6" t="s">
        <v>93</v>
      </c>
      <c r="C930" s="6" t="s">
        <v>94</v>
      </c>
      <c r="D930" s="6" t="s">
        <v>89</v>
      </c>
      <c r="E930" s="6">
        <v>2</v>
      </c>
      <c r="F930" s="6" t="str">
        <f t="shared" si="56"/>
        <v>Anne Dodsworth</v>
      </c>
      <c r="G930" s="6">
        <v>10829</v>
      </c>
      <c r="H930" s="9">
        <v>41219</v>
      </c>
      <c r="I930" s="9">
        <v>41247</v>
      </c>
      <c r="J930" s="9">
        <v>41239</v>
      </c>
      <c r="K930" s="7">
        <v>8</v>
      </c>
      <c r="L930" s="9" t="str">
        <f t="shared" si="57"/>
        <v>Poissons et fruits de mer</v>
      </c>
      <c r="M930" s="6">
        <v>13</v>
      </c>
      <c r="N930" s="6" t="str">
        <f t="shared" si="58"/>
        <v>Konbu</v>
      </c>
      <c r="O930" s="13">
        <v>76</v>
      </c>
      <c r="P930" s="6">
        <v>75</v>
      </c>
      <c r="Q930" s="13">
        <f t="shared" si="59"/>
        <v>5700</v>
      </c>
      <c r="R930" s="14">
        <v>0.02</v>
      </c>
      <c r="S930" s="13">
        <v>2205</v>
      </c>
      <c r="T930" s="13">
        <v>6.6150000000000002</v>
      </c>
      <c r="U930" s="13"/>
      <c r="V930" s="9"/>
      <c r="W930" s="9"/>
    </row>
    <row r="931" spans="1:23" x14ac:dyDescent="0.25">
      <c r="A931" s="6" t="s">
        <v>92</v>
      </c>
      <c r="B931" s="6" t="s">
        <v>93</v>
      </c>
      <c r="C931" s="6" t="s">
        <v>94</v>
      </c>
      <c r="D931" s="6" t="s">
        <v>89</v>
      </c>
      <c r="E931" s="6">
        <v>2</v>
      </c>
      <c r="F931" s="6" t="str">
        <f t="shared" si="56"/>
        <v>Anne Dodsworth</v>
      </c>
      <c r="G931" s="6">
        <v>10829</v>
      </c>
      <c r="H931" s="9">
        <v>41219</v>
      </c>
      <c r="I931" s="9">
        <v>41247</v>
      </c>
      <c r="J931" s="9">
        <v>41239</v>
      </c>
      <c r="K931" s="7">
        <v>4</v>
      </c>
      <c r="L931" s="9" t="str">
        <f t="shared" si="57"/>
        <v>Produits laitiers</v>
      </c>
      <c r="M931" s="6">
        <v>60</v>
      </c>
      <c r="N931" s="6" t="str">
        <f t="shared" si="58"/>
        <v>Camembert Pierrot</v>
      </c>
      <c r="O931" s="13">
        <v>76</v>
      </c>
      <c r="P931" s="6">
        <v>85</v>
      </c>
      <c r="Q931" s="13">
        <f t="shared" si="59"/>
        <v>6460</v>
      </c>
      <c r="R931" s="14">
        <v>0.06</v>
      </c>
      <c r="S931" s="13">
        <v>13583</v>
      </c>
      <c r="T931" s="13">
        <v>13.583</v>
      </c>
      <c r="U931" s="13"/>
      <c r="V931" s="9"/>
      <c r="W931" s="9"/>
    </row>
    <row r="932" spans="1:23" x14ac:dyDescent="0.25">
      <c r="A932" s="6" t="s">
        <v>155</v>
      </c>
      <c r="B932" s="6" t="s">
        <v>156</v>
      </c>
      <c r="C932" s="6" t="s">
        <v>132</v>
      </c>
      <c r="D932" s="6" t="s">
        <v>123</v>
      </c>
      <c r="E932" s="6">
        <v>5</v>
      </c>
      <c r="F932" s="6" t="str">
        <f t="shared" si="56"/>
        <v>Mohamed Ben Arfa</v>
      </c>
      <c r="G932" s="6">
        <v>10830</v>
      </c>
      <c r="H932" s="9">
        <v>41219</v>
      </c>
      <c r="I932" s="9">
        <v>41261</v>
      </c>
      <c r="J932" s="9">
        <v>41237</v>
      </c>
      <c r="K932" s="7">
        <v>2</v>
      </c>
      <c r="L932" s="9" t="str">
        <f t="shared" si="57"/>
        <v>Condiments</v>
      </c>
      <c r="M932" s="6">
        <v>6</v>
      </c>
      <c r="N932" s="6" t="str">
        <f t="shared" si="58"/>
        <v>Grandma's Boysenberry Spread</v>
      </c>
      <c r="O932" s="13">
        <v>76</v>
      </c>
      <c r="P932" s="6">
        <v>37</v>
      </c>
      <c r="Q932" s="13">
        <f t="shared" si="59"/>
        <v>2812</v>
      </c>
      <c r="R932" s="14">
        <v>0.05</v>
      </c>
      <c r="S932" s="13">
        <v>4393.75</v>
      </c>
      <c r="T932" s="13">
        <v>140.6</v>
      </c>
      <c r="U932" s="13"/>
      <c r="V932" s="9"/>
      <c r="W932" s="9"/>
    </row>
    <row r="933" spans="1:23" x14ac:dyDescent="0.25">
      <c r="A933" s="6" t="s">
        <v>155</v>
      </c>
      <c r="B933" s="6" t="s">
        <v>156</v>
      </c>
      <c r="C933" s="6" t="s">
        <v>132</v>
      </c>
      <c r="D933" s="6" t="s">
        <v>123</v>
      </c>
      <c r="E933" s="6">
        <v>5</v>
      </c>
      <c r="F933" s="6" t="str">
        <f t="shared" si="56"/>
        <v>Mohamed Ben Arfa</v>
      </c>
      <c r="G933" s="6">
        <v>10830</v>
      </c>
      <c r="H933" s="9">
        <v>41219</v>
      </c>
      <c r="I933" s="9">
        <v>41261</v>
      </c>
      <c r="J933" s="9">
        <v>41237</v>
      </c>
      <c r="K933" s="7">
        <v>1</v>
      </c>
      <c r="L933" s="9" t="str">
        <f t="shared" si="57"/>
        <v>Boissons</v>
      </c>
      <c r="M933" s="6">
        <v>39</v>
      </c>
      <c r="N933" s="6" t="str">
        <f t="shared" si="58"/>
        <v>Chartreuse verte</v>
      </c>
      <c r="O933" s="13">
        <v>76</v>
      </c>
      <c r="P933" s="6">
        <v>44</v>
      </c>
      <c r="Q933" s="13">
        <f t="shared" si="59"/>
        <v>3344</v>
      </c>
      <c r="R933" s="14">
        <v>0.08</v>
      </c>
      <c r="S933" s="13">
        <v>3643.2000000000003</v>
      </c>
      <c r="T933" s="13">
        <v>72.864000000000004</v>
      </c>
      <c r="U933" s="13"/>
      <c r="V933" s="9"/>
      <c r="W933" s="9"/>
    </row>
    <row r="934" spans="1:23" x14ac:dyDescent="0.25">
      <c r="A934" s="6" t="s">
        <v>155</v>
      </c>
      <c r="B934" s="6" t="s">
        <v>156</v>
      </c>
      <c r="C934" s="6" t="s">
        <v>132</v>
      </c>
      <c r="D934" s="6" t="s">
        <v>123</v>
      </c>
      <c r="E934" s="6">
        <v>5</v>
      </c>
      <c r="F934" s="6" t="str">
        <f t="shared" si="56"/>
        <v>Mohamed Ben Arfa</v>
      </c>
      <c r="G934" s="6">
        <v>10830</v>
      </c>
      <c r="H934" s="9">
        <v>41219</v>
      </c>
      <c r="I934" s="9">
        <v>41261</v>
      </c>
      <c r="J934" s="9">
        <v>41237</v>
      </c>
      <c r="K934" s="7">
        <v>4</v>
      </c>
      <c r="L934" s="9" t="str">
        <f t="shared" si="57"/>
        <v>Produits laitiers</v>
      </c>
      <c r="M934" s="6">
        <v>60</v>
      </c>
      <c r="N934" s="6" t="str">
        <f t="shared" si="58"/>
        <v>Camembert Pierrot</v>
      </c>
      <c r="O934" s="13">
        <v>76</v>
      </c>
      <c r="P934" s="6">
        <v>69</v>
      </c>
      <c r="Q934" s="13">
        <f t="shared" si="59"/>
        <v>5244</v>
      </c>
      <c r="R934" s="14">
        <v>0</v>
      </c>
      <c r="S934" s="13">
        <v>11730</v>
      </c>
      <c r="T934" s="13">
        <v>375.36</v>
      </c>
      <c r="U934" s="13"/>
      <c r="V934" s="9"/>
      <c r="W934" s="9"/>
    </row>
    <row r="935" spans="1:23" x14ac:dyDescent="0.25">
      <c r="A935" s="6" t="s">
        <v>155</v>
      </c>
      <c r="B935" s="6" t="s">
        <v>156</v>
      </c>
      <c r="C935" s="6" t="s">
        <v>132</v>
      </c>
      <c r="D935" s="6" t="s">
        <v>123</v>
      </c>
      <c r="E935" s="6">
        <v>5</v>
      </c>
      <c r="F935" s="6" t="str">
        <f t="shared" si="56"/>
        <v>Mohamed Ben Arfa</v>
      </c>
      <c r="G935" s="6">
        <v>10830</v>
      </c>
      <c r="H935" s="9">
        <v>41219</v>
      </c>
      <c r="I935" s="9">
        <v>41261</v>
      </c>
      <c r="J935" s="9">
        <v>41237</v>
      </c>
      <c r="K935" s="7">
        <v>3</v>
      </c>
      <c r="L935" s="9" t="str">
        <f t="shared" si="57"/>
        <v>Desserts</v>
      </c>
      <c r="M935" s="6">
        <v>68</v>
      </c>
      <c r="N935" s="6" t="str">
        <f t="shared" si="58"/>
        <v>Scottish Longbreads</v>
      </c>
      <c r="O935" s="13">
        <v>76</v>
      </c>
      <c r="P935" s="6">
        <v>72</v>
      </c>
      <c r="Q935" s="13">
        <f t="shared" si="59"/>
        <v>5472</v>
      </c>
      <c r="R935" s="14">
        <v>-0.01</v>
      </c>
      <c r="S935" s="13">
        <v>4545</v>
      </c>
      <c r="T935" s="13">
        <v>18.18</v>
      </c>
      <c r="U935" s="13"/>
      <c r="V935" s="9"/>
      <c r="W935" s="9"/>
    </row>
    <row r="936" spans="1:23" x14ac:dyDescent="0.25">
      <c r="A936" s="6" t="s">
        <v>198</v>
      </c>
      <c r="B936" s="6" t="s">
        <v>199</v>
      </c>
      <c r="C936" s="6" t="s">
        <v>54</v>
      </c>
      <c r="D936" s="6" t="s">
        <v>200</v>
      </c>
      <c r="E936" s="6">
        <v>3</v>
      </c>
      <c r="F936" s="6" t="str">
        <f t="shared" si="56"/>
        <v>Janet Leverling</v>
      </c>
      <c r="G936" s="6">
        <v>10831</v>
      </c>
      <c r="H936" s="9">
        <v>41220</v>
      </c>
      <c r="I936" s="9">
        <v>41248</v>
      </c>
      <c r="J936" s="9">
        <v>41239</v>
      </c>
      <c r="K936" s="7">
        <v>3</v>
      </c>
      <c r="L936" s="9" t="str">
        <f t="shared" si="57"/>
        <v>Desserts</v>
      </c>
      <c r="M936" s="6">
        <v>19</v>
      </c>
      <c r="N936" s="6" t="str">
        <f t="shared" si="58"/>
        <v>Teatime Chocolate Biscuits</v>
      </c>
      <c r="O936" s="13">
        <v>76</v>
      </c>
      <c r="P936" s="6">
        <v>18</v>
      </c>
      <c r="Q936" s="13">
        <f t="shared" si="59"/>
        <v>1368</v>
      </c>
      <c r="R936" s="14">
        <v>0.11</v>
      </c>
      <c r="S936" s="13">
        <v>736.92</v>
      </c>
      <c r="T936" s="13">
        <v>14.001479999999999</v>
      </c>
      <c r="U936" s="13"/>
      <c r="V936" s="9"/>
      <c r="W936" s="9"/>
    </row>
    <row r="937" spans="1:23" x14ac:dyDescent="0.25">
      <c r="A937" s="6" t="s">
        <v>198</v>
      </c>
      <c r="B937" s="6" t="s">
        <v>199</v>
      </c>
      <c r="C937" s="6" t="s">
        <v>54</v>
      </c>
      <c r="D937" s="6" t="s">
        <v>200</v>
      </c>
      <c r="E937" s="6">
        <v>3</v>
      </c>
      <c r="F937" s="6" t="str">
        <f t="shared" si="56"/>
        <v>Janet Leverling</v>
      </c>
      <c r="G937" s="6">
        <v>10831</v>
      </c>
      <c r="H937" s="9">
        <v>41220</v>
      </c>
      <c r="I937" s="9">
        <v>41248</v>
      </c>
      <c r="J937" s="9">
        <v>41239</v>
      </c>
      <c r="K937" s="7">
        <v>1</v>
      </c>
      <c r="L937" s="9" t="str">
        <f t="shared" si="57"/>
        <v>Boissons</v>
      </c>
      <c r="M937" s="6">
        <v>35</v>
      </c>
      <c r="N937" s="6" t="str">
        <f t="shared" si="58"/>
        <v>Steeleye Stout</v>
      </c>
      <c r="O937" s="13">
        <v>76</v>
      </c>
      <c r="P937" s="6">
        <v>13</v>
      </c>
      <c r="Q937" s="13">
        <f t="shared" si="59"/>
        <v>988</v>
      </c>
      <c r="R937" s="14">
        <v>0.09</v>
      </c>
      <c r="S937" s="13">
        <v>1064.7</v>
      </c>
      <c r="T937" s="13">
        <v>22.358700000000002</v>
      </c>
      <c r="U937" s="13"/>
      <c r="V937" s="9"/>
      <c r="W937" s="9"/>
    </row>
    <row r="938" spans="1:23" x14ac:dyDescent="0.25">
      <c r="A938" s="6" t="s">
        <v>198</v>
      </c>
      <c r="B938" s="6" t="s">
        <v>199</v>
      </c>
      <c r="C938" s="6" t="s">
        <v>54</v>
      </c>
      <c r="D938" s="6" t="s">
        <v>200</v>
      </c>
      <c r="E938" s="6">
        <v>3</v>
      </c>
      <c r="F938" s="6" t="str">
        <f t="shared" si="56"/>
        <v>Janet Leverling</v>
      </c>
      <c r="G938" s="6">
        <v>10831</v>
      </c>
      <c r="H938" s="9">
        <v>41220</v>
      </c>
      <c r="I938" s="9">
        <v>41248</v>
      </c>
      <c r="J938" s="9">
        <v>41239</v>
      </c>
      <c r="K938" s="7">
        <v>1</v>
      </c>
      <c r="L938" s="9" t="str">
        <f t="shared" si="57"/>
        <v>Boissons</v>
      </c>
      <c r="M938" s="6">
        <v>38</v>
      </c>
      <c r="N938" s="6" t="str">
        <f t="shared" si="58"/>
        <v>Côte de Blaye</v>
      </c>
      <c r="O938" s="13">
        <v>76</v>
      </c>
      <c r="P938" s="6">
        <v>71</v>
      </c>
      <c r="Q938" s="13">
        <f t="shared" si="59"/>
        <v>5396</v>
      </c>
      <c r="R938" s="14">
        <v>0.01</v>
      </c>
      <c r="S938" s="13">
        <v>92607.074999999997</v>
      </c>
      <c r="T938" s="13">
        <v>926.07074999999998</v>
      </c>
      <c r="U938" s="13"/>
      <c r="V938" s="9"/>
      <c r="W938" s="9"/>
    </row>
    <row r="939" spans="1:23" x14ac:dyDescent="0.25">
      <c r="A939" s="6" t="s">
        <v>198</v>
      </c>
      <c r="B939" s="6" t="s">
        <v>199</v>
      </c>
      <c r="C939" s="6" t="s">
        <v>54</v>
      </c>
      <c r="D939" s="6" t="s">
        <v>200</v>
      </c>
      <c r="E939" s="6">
        <v>3</v>
      </c>
      <c r="F939" s="6" t="str">
        <f t="shared" si="56"/>
        <v>Janet Leverling</v>
      </c>
      <c r="G939" s="6">
        <v>10831</v>
      </c>
      <c r="H939" s="9">
        <v>41220</v>
      </c>
      <c r="I939" s="9">
        <v>41248</v>
      </c>
      <c r="J939" s="9">
        <v>41239</v>
      </c>
      <c r="K939" s="7">
        <v>1</v>
      </c>
      <c r="L939" s="9" t="str">
        <f t="shared" si="57"/>
        <v>Boissons</v>
      </c>
      <c r="M939" s="6">
        <v>43</v>
      </c>
      <c r="N939" s="6" t="str">
        <f t="shared" si="58"/>
        <v>Ipoh Coffee</v>
      </c>
      <c r="O939" s="13">
        <v>76</v>
      </c>
      <c r="P939" s="6">
        <v>92</v>
      </c>
      <c r="Q939" s="13">
        <f t="shared" si="59"/>
        <v>6992</v>
      </c>
      <c r="R939" s="14">
        <v>0.16</v>
      </c>
      <c r="S939" s="13">
        <v>17774.399999999998</v>
      </c>
      <c r="T939" s="13">
        <v>142.19519999999997</v>
      </c>
      <c r="U939" s="13"/>
      <c r="V939" s="9"/>
      <c r="W939" s="9"/>
    </row>
    <row r="940" spans="1:23" x14ac:dyDescent="0.25">
      <c r="A940" s="6" t="s">
        <v>147</v>
      </c>
      <c r="B940" s="6" t="s">
        <v>148</v>
      </c>
      <c r="C940" s="6" t="s">
        <v>149</v>
      </c>
      <c r="D940" s="6" t="s">
        <v>85</v>
      </c>
      <c r="E940" s="6">
        <v>1</v>
      </c>
      <c r="F940" s="6" t="str">
        <f t="shared" si="56"/>
        <v>Francis Rivière</v>
      </c>
      <c r="G940" s="6">
        <v>10832</v>
      </c>
      <c r="H940" s="9">
        <v>41220</v>
      </c>
      <c r="I940" s="9">
        <v>41248</v>
      </c>
      <c r="J940" s="9">
        <v>41235</v>
      </c>
      <c r="K940" s="7">
        <v>8</v>
      </c>
      <c r="L940" s="9" t="str">
        <f t="shared" si="57"/>
        <v>Poissons et fruits de mer</v>
      </c>
      <c r="M940" s="6">
        <v>13</v>
      </c>
      <c r="N940" s="6" t="str">
        <f t="shared" si="58"/>
        <v>Konbu</v>
      </c>
      <c r="O940" s="13">
        <v>76</v>
      </c>
      <c r="P940" s="6">
        <v>61</v>
      </c>
      <c r="Q940" s="13">
        <f t="shared" si="59"/>
        <v>4636</v>
      </c>
      <c r="R940" s="14">
        <v>0.16</v>
      </c>
      <c r="S940" s="13">
        <v>1537.2</v>
      </c>
      <c r="T940" s="13">
        <v>24.595200000000002</v>
      </c>
      <c r="U940" s="13"/>
      <c r="V940" s="9"/>
      <c r="W940" s="9"/>
    </row>
    <row r="941" spans="1:23" x14ac:dyDescent="0.25">
      <c r="A941" s="6" t="s">
        <v>147</v>
      </c>
      <c r="B941" s="6" t="s">
        <v>148</v>
      </c>
      <c r="C941" s="6" t="s">
        <v>149</v>
      </c>
      <c r="D941" s="6" t="s">
        <v>85</v>
      </c>
      <c r="E941" s="6">
        <v>1</v>
      </c>
      <c r="F941" s="6" t="str">
        <f t="shared" si="56"/>
        <v>Francis Rivière</v>
      </c>
      <c r="G941" s="6">
        <v>10832</v>
      </c>
      <c r="H941" s="9">
        <v>41220</v>
      </c>
      <c r="I941" s="9">
        <v>41248</v>
      </c>
      <c r="J941" s="9">
        <v>41235</v>
      </c>
      <c r="K941" s="7">
        <v>3</v>
      </c>
      <c r="L941" s="9" t="str">
        <f t="shared" si="57"/>
        <v>Desserts</v>
      </c>
      <c r="M941" s="6">
        <v>25</v>
      </c>
      <c r="N941" s="6" t="str">
        <f t="shared" si="58"/>
        <v>NuNuCa Nuß-Nougat-Creme</v>
      </c>
      <c r="O941" s="13">
        <v>76</v>
      </c>
      <c r="P941" s="6">
        <v>98</v>
      </c>
      <c r="Q941" s="13">
        <f t="shared" si="59"/>
        <v>7448</v>
      </c>
      <c r="R941" s="14">
        <v>0.12</v>
      </c>
      <c r="S941" s="13">
        <v>6036.8</v>
      </c>
      <c r="T941" s="13">
        <v>144.88320000000002</v>
      </c>
      <c r="U941" s="13"/>
      <c r="V941" s="9"/>
      <c r="W941" s="9"/>
    </row>
    <row r="942" spans="1:23" x14ac:dyDescent="0.25">
      <c r="A942" s="6" t="s">
        <v>147</v>
      </c>
      <c r="B942" s="6" t="s">
        <v>148</v>
      </c>
      <c r="C942" s="6" t="s">
        <v>149</v>
      </c>
      <c r="D942" s="6" t="s">
        <v>85</v>
      </c>
      <c r="E942" s="6">
        <v>1</v>
      </c>
      <c r="F942" s="6" t="str">
        <f t="shared" si="56"/>
        <v>Francis Rivière</v>
      </c>
      <c r="G942" s="6">
        <v>10832</v>
      </c>
      <c r="H942" s="9">
        <v>41220</v>
      </c>
      <c r="I942" s="9">
        <v>41248</v>
      </c>
      <c r="J942" s="9">
        <v>41235</v>
      </c>
      <c r="K942" s="7">
        <v>2</v>
      </c>
      <c r="L942" s="9" t="str">
        <f t="shared" si="57"/>
        <v>Condiments</v>
      </c>
      <c r="M942" s="6">
        <v>44</v>
      </c>
      <c r="N942" s="6" t="str">
        <f t="shared" si="58"/>
        <v>Gula Malacca</v>
      </c>
      <c r="O942" s="13">
        <v>76</v>
      </c>
      <c r="P942" s="6">
        <v>50</v>
      </c>
      <c r="Q942" s="13">
        <f t="shared" si="59"/>
        <v>3800</v>
      </c>
      <c r="R942" s="14">
        <v>0.2</v>
      </c>
      <c r="S942" s="13">
        <v>3890</v>
      </c>
      <c r="T942" s="13">
        <v>124.48</v>
      </c>
      <c r="U942" s="13"/>
      <c r="V942" s="9"/>
      <c r="W942" s="9"/>
    </row>
    <row r="943" spans="1:23" x14ac:dyDescent="0.25">
      <c r="A943" s="6" t="s">
        <v>147</v>
      </c>
      <c r="B943" s="6" t="s">
        <v>148</v>
      </c>
      <c r="C943" s="6" t="s">
        <v>149</v>
      </c>
      <c r="D943" s="6" t="s">
        <v>85</v>
      </c>
      <c r="E943" s="6">
        <v>1</v>
      </c>
      <c r="F943" s="6" t="str">
        <f t="shared" si="56"/>
        <v>Francis Rivière</v>
      </c>
      <c r="G943" s="6">
        <v>10832</v>
      </c>
      <c r="H943" s="9">
        <v>41220</v>
      </c>
      <c r="I943" s="9">
        <v>41248</v>
      </c>
      <c r="J943" s="9">
        <v>41235</v>
      </c>
      <c r="K943" s="7">
        <v>5</v>
      </c>
      <c r="L943" s="9" t="str">
        <f t="shared" si="57"/>
        <v>Pâtes et céréales</v>
      </c>
      <c r="M943" s="6">
        <v>64</v>
      </c>
      <c r="N943" s="6" t="str">
        <f t="shared" si="58"/>
        <v>Wimmers gute Semmelknödel</v>
      </c>
      <c r="O943" s="13">
        <v>76</v>
      </c>
      <c r="P943" s="6">
        <v>3</v>
      </c>
      <c r="Q943" s="13">
        <f t="shared" si="59"/>
        <v>228</v>
      </c>
      <c r="R943" s="14">
        <v>0.19</v>
      </c>
      <c r="S943" s="13">
        <v>403.98750000000001</v>
      </c>
      <c r="T943" s="13">
        <v>0</v>
      </c>
      <c r="U943" s="13"/>
      <c r="V943" s="9"/>
      <c r="W943" s="9"/>
    </row>
    <row r="944" spans="1:23" x14ac:dyDescent="0.25">
      <c r="A944" s="6" t="s">
        <v>177</v>
      </c>
      <c r="B944" s="6" t="s">
        <v>178</v>
      </c>
      <c r="C944" s="6" t="s">
        <v>159</v>
      </c>
      <c r="D944" s="6" t="s">
        <v>136</v>
      </c>
      <c r="E944" s="6">
        <v>6</v>
      </c>
      <c r="F944" s="6" t="str">
        <f t="shared" si="56"/>
        <v>Ernst Junge</v>
      </c>
      <c r="G944" s="6">
        <v>10833</v>
      </c>
      <c r="H944" s="9">
        <v>41221</v>
      </c>
      <c r="I944" s="9">
        <v>41249</v>
      </c>
      <c r="J944" s="9">
        <v>41239</v>
      </c>
      <c r="K944" s="7">
        <v>7</v>
      </c>
      <c r="L944" s="9" t="str">
        <f t="shared" si="57"/>
        <v>Produits secs</v>
      </c>
      <c r="M944" s="6">
        <v>7</v>
      </c>
      <c r="N944" s="6" t="str">
        <f t="shared" si="58"/>
        <v>Uncle Bob's Organic Dried Pears</v>
      </c>
      <c r="O944" s="13">
        <v>76</v>
      </c>
      <c r="P944" s="6">
        <v>73</v>
      </c>
      <c r="Q944" s="13">
        <f t="shared" si="59"/>
        <v>5548</v>
      </c>
      <c r="R944" s="14">
        <v>-0.03</v>
      </c>
      <c r="S944" s="13">
        <v>11278.5</v>
      </c>
      <c r="T944" s="13">
        <v>372.19049999999999</v>
      </c>
      <c r="U944" s="13"/>
      <c r="V944" s="9"/>
      <c r="W944" s="9"/>
    </row>
    <row r="945" spans="1:23" x14ac:dyDescent="0.25">
      <c r="A945" s="6" t="s">
        <v>177</v>
      </c>
      <c r="B945" s="6" t="s">
        <v>178</v>
      </c>
      <c r="C945" s="6" t="s">
        <v>159</v>
      </c>
      <c r="D945" s="6" t="s">
        <v>136</v>
      </c>
      <c r="E945" s="6">
        <v>6</v>
      </c>
      <c r="F945" s="6" t="str">
        <f t="shared" si="56"/>
        <v>Ernst Junge</v>
      </c>
      <c r="G945" s="6">
        <v>10833</v>
      </c>
      <c r="H945" s="9">
        <v>41221</v>
      </c>
      <c r="I945" s="9">
        <v>41249</v>
      </c>
      <c r="J945" s="9">
        <v>41239</v>
      </c>
      <c r="K945" s="7">
        <v>4</v>
      </c>
      <c r="L945" s="9" t="str">
        <f t="shared" si="57"/>
        <v>Produits laitiers</v>
      </c>
      <c r="M945" s="6">
        <v>31</v>
      </c>
      <c r="N945" s="6" t="str">
        <f t="shared" si="58"/>
        <v>Gorgonzola Telino</v>
      </c>
      <c r="O945" s="13">
        <v>76</v>
      </c>
      <c r="P945" s="6">
        <v>86</v>
      </c>
      <c r="Q945" s="13">
        <f t="shared" si="59"/>
        <v>6536</v>
      </c>
      <c r="R945" s="14">
        <v>0.17</v>
      </c>
      <c r="S945" s="13">
        <v>4461.25</v>
      </c>
      <c r="T945" s="13">
        <v>75.841250000000002</v>
      </c>
      <c r="U945" s="13"/>
      <c r="V945" s="9"/>
      <c r="W945" s="9"/>
    </row>
    <row r="946" spans="1:23" x14ac:dyDescent="0.25">
      <c r="A946" s="6" t="s">
        <v>177</v>
      </c>
      <c r="B946" s="6" t="s">
        <v>178</v>
      </c>
      <c r="C946" s="6" t="s">
        <v>159</v>
      </c>
      <c r="D946" s="6" t="s">
        <v>136</v>
      </c>
      <c r="E946" s="6">
        <v>6</v>
      </c>
      <c r="F946" s="6" t="str">
        <f t="shared" si="56"/>
        <v>Ernst Junge</v>
      </c>
      <c r="G946" s="6">
        <v>10833</v>
      </c>
      <c r="H946" s="9">
        <v>41221</v>
      </c>
      <c r="I946" s="9">
        <v>41249</v>
      </c>
      <c r="J946" s="9">
        <v>41239</v>
      </c>
      <c r="K946" s="7">
        <v>6</v>
      </c>
      <c r="L946" s="9" t="str">
        <f t="shared" si="57"/>
        <v>Viandes</v>
      </c>
      <c r="M946" s="6">
        <v>53</v>
      </c>
      <c r="N946" s="6" t="str">
        <f t="shared" si="58"/>
        <v>Perth Pasties</v>
      </c>
      <c r="O946" s="13">
        <v>76</v>
      </c>
      <c r="P946" s="6">
        <v>56</v>
      </c>
      <c r="Q946" s="13">
        <f t="shared" si="59"/>
        <v>4256</v>
      </c>
      <c r="R946" s="14">
        <v>0</v>
      </c>
      <c r="S946" s="13">
        <v>9184</v>
      </c>
      <c r="T946" s="13">
        <v>137.76</v>
      </c>
      <c r="U946" s="13"/>
      <c r="V946" s="9"/>
      <c r="W946" s="9"/>
    </row>
    <row r="947" spans="1:23" x14ac:dyDescent="0.25">
      <c r="A947" s="6" t="s">
        <v>155</v>
      </c>
      <c r="B947" s="6" t="s">
        <v>156</v>
      </c>
      <c r="C947" s="6" t="s">
        <v>132</v>
      </c>
      <c r="D947" s="6" t="s">
        <v>123</v>
      </c>
      <c r="E947" s="6">
        <v>7</v>
      </c>
      <c r="F947" s="6" t="str">
        <f t="shared" si="56"/>
        <v>Jaime Dos Santos</v>
      </c>
      <c r="G947" s="6">
        <v>10834</v>
      </c>
      <c r="H947" s="9">
        <v>41221</v>
      </c>
      <c r="I947" s="9">
        <v>41249</v>
      </c>
      <c r="J947" s="9">
        <v>41235</v>
      </c>
      <c r="K947" s="7">
        <v>6</v>
      </c>
      <c r="L947" s="9" t="str">
        <f t="shared" si="57"/>
        <v>Viandes</v>
      </c>
      <c r="M947" s="6">
        <v>29</v>
      </c>
      <c r="N947" s="6" t="str">
        <f t="shared" si="58"/>
        <v>Thüringer Rostbratwurst</v>
      </c>
      <c r="O947" s="13">
        <v>76</v>
      </c>
      <c r="P947" s="6">
        <v>86</v>
      </c>
      <c r="Q947" s="13">
        <f t="shared" si="59"/>
        <v>6536</v>
      </c>
      <c r="R947" s="14">
        <v>0.06</v>
      </c>
      <c r="S947" s="13">
        <v>50035.917999999998</v>
      </c>
      <c r="T947" s="13">
        <v>1401.0057039999999</v>
      </c>
      <c r="U947" s="13"/>
      <c r="V947" s="9"/>
      <c r="W947" s="9"/>
    </row>
    <row r="948" spans="1:23" x14ac:dyDescent="0.25">
      <c r="A948" s="6" t="s">
        <v>155</v>
      </c>
      <c r="B948" s="6" t="s">
        <v>156</v>
      </c>
      <c r="C948" s="6" t="s">
        <v>132</v>
      </c>
      <c r="D948" s="6" t="s">
        <v>123</v>
      </c>
      <c r="E948" s="6">
        <v>7</v>
      </c>
      <c r="F948" s="6" t="str">
        <f t="shared" si="56"/>
        <v>Jaime Dos Santos</v>
      </c>
      <c r="G948" s="6">
        <v>10834</v>
      </c>
      <c r="H948" s="9">
        <v>41221</v>
      </c>
      <c r="I948" s="9">
        <v>41249</v>
      </c>
      <c r="J948" s="9">
        <v>41235</v>
      </c>
      <c r="K948" s="7">
        <v>8</v>
      </c>
      <c r="L948" s="9" t="str">
        <f t="shared" si="57"/>
        <v>Poissons et fruits de mer</v>
      </c>
      <c r="M948" s="6">
        <v>30</v>
      </c>
      <c r="N948" s="6" t="str">
        <f t="shared" si="58"/>
        <v>Nord-Ost Matjeshering</v>
      </c>
      <c r="O948" s="13">
        <v>76</v>
      </c>
      <c r="P948" s="6">
        <v>100</v>
      </c>
      <c r="Q948" s="13">
        <f t="shared" si="59"/>
        <v>7600</v>
      </c>
      <c r="R948" s="14">
        <v>0.2</v>
      </c>
      <c r="S948" s="13">
        <v>10356</v>
      </c>
      <c r="T948" s="13">
        <v>51.78</v>
      </c>
      <c r="U948" s="13"/>
      <c r="V948" s="9"/>
      <c r="W948" s="9"/>
    </row>
    <row r="949" spans="1:23" x14ac:dyDescent="0.25">
      <c r="A949" s="6" t="s">
        <v>301</v>
      </c>
      <c r="B949" s="6" t="s">
        <v>302</v>
      </c>
      <c r="C949" s="6" t="s">
        <v>260</v>
      </c>
      <c r="D949" s="6" t="s">
        <v>136</v>
      </c>
      <c r="E949" s="6">
        <v>7</v>
      </c>
      <c r="F949" s="6" t="str">
        <f t="shared" si="56"/>
        <v>Jaime Dos Santos</v>
      </c>
      <c r="G949" s="6">
        <v>10835</v>
      </c>
      <c r="H949" s="9">
        <v>41221</v>
      </c>
      <c r="I949" s="9">
        <v>41249</v>
      </c>
      <c r="J949" s="9">
        <v>41237</v>
      </c>
      <c r="K949" s="7">
        <v>4</v>
      </c>
      <c r="L949" s="9" t="str">
        <f t="shared" si="57"/>
        <v>Produits laitiers</v>
      </c>
      <c r="M949" s="6">
        <v>59</v>
      </c>
      <c r="N949" s="6" t="str">
        <f t="shared" si="58"/>
        <v>Raclette Courdavault</v>
      </c>
      <c r="O949" s="13">
        <v>76</v>
      </c>
      <c r="P949" s="6">
        <v>4</v>
      </c>
      <c r="Q949" s="13">
        <f t="shared" si="59"/>
        <v>304</v>
      </c>
      <c r="R949" s="14">
        <v>0.03</v>
      </c>
      <c r="S949" s="13">
        <v>1067</v>
      </c>
      <c r="T949" s="13">
        <v>7.4690000000000003</v>
      </c>
      <c r="U949" s="13"/>
      <c r="V949" s="9"/>
      <c r="W949" s="9"/>
    </row>
    <row r="950" spans="1:23" x14ac:dyDescent="0.25">
      <c r="A950" s="6" t="s">
        <v>301</v>
      </c>
      <c r="B950" s="6" t="s">
        <v>302</v>
      </c>
      <c r="C950" s="6" t="s">
        <v>260</v>
      </c>
      <c r="D950" s="6" t="s">
        <v>136</v>
      </c>
      <c r="E950" s="6">
        <v>7</v>
      </c>
      <c r="F950" s="6" t="str">
        <f t="shared" si="56"/>
        <v>Jaime Dos Santos</v>
      </c>
      <c r="G950" s="6">
        <v>10835</v>
      </c>
      <c r="H950" s="9">
        <v>41221</v>
      </c>
      <c r="I950" s="9">
        <v>41249</v>
      </c>
      <c r="J950" s="9">
        <v>41237</v>
      </c>
      <c r="K950" s="7">
        <v>2</v>
      </c>
      <c r="L950" s="9" t="str">
        <f t="shared" si="57"/>
        <v>Condiments</v>
      </c>
      <c r="M950" s="6">
        <v>77</v>
      </c>
      <c r="N950" s="6" t="str">
        <f t="shared" si="58"/>
        <v>Original Frankfurter grüne Soße</v>
      </c>
      <c r="O950" s="13">
        <v>76</v>
      </c>
      <c r="P950" s="6">
        <v>64</v>
      </c>
      <c r="Q950" s="13">
        <f t="shared" si="59"/>
        <v>4864</v>
      </c>
      <c r="R950" s="14">
        <v>0.2</v>
      </c>
      <c r="S950" s="13">
        <v>3328</v>
      </c>
      <c r="T950" s="13">
        <v>73.215999999999994</v>
      </c>
      <c r="U950" s="13"/>
      <c r="V950" s="9"/>
      <c r="W950" s="9"/>
    </row>
    <row r="951" spans="1:23" x14ac:dyDescent="0.25">
      <c r="A951" s="6" t="s">
        <v>186</v>
      </c>
      <c r="B951" s="6" t="s">
        <v>187</v>
      </c>
      <c r="C951" s="6" t="s">
        <v>188</v>
      </c>
      <c r="D951" s="6" t="s">
        <v>140</v>
      </c>
      <c r="E951" s="6">
        <v>8</v>
      </c>
      <c r="F951" s="6" t="str">
        <f t="shared" si="56"/>
        <v>Hicham Esmal</v>
      </c>
      <c r="G951" s="6">
        <v>10836</v>
      </c>
      <c r="H951" s="9">
        <v>41222</v>
      </c>
      <c r="I951" s="9">
        <v>41250</v>
      </c>
      <c r="J951" s="9">
        <v>41237</v>
      </c>
      <c r="K951" s="7">
        <v>5</v>
      </c>
      <c r="L951" s="9" t="str">
        <f t="shared" si="57"/>
        <v>Pâtes et céréales</v>
      </c>
      <c r="M951" s="6">
        <v>22</v>
      </c>
      <c r="N951" s="6" t="str">
        <f t="shared" si="58"/>
        <v>Gustaf's Knäckebröd</v>
      </c>
      <c r="O951" s="13">
        <v>76</v>
      </c>
      <c r="P951" s="6">
        <v>100</v>
      </c>
      <c r="Q951" s="13">
        <f t="shared" si="59"/>
        <v>7600</v>
      </c>
      <c r="R951" s="14">
        <v>0.03</v>
      </c>
      <c r="S951" s="13">
        <v>10185</v>
      </c>
      <c r="T951" s="13">
        <v>81.48</v>
      </c>
      <c r="U951" s="13"/>
      <c r="V951" s="9"/>
      <c r="W951" s="9"/>
    </row>
    <row r="952" spans="1:23" x14ac:dyDescent="0.25">
      <c r="A952" s="6" t="s">
        <v>186</v>
      </c>
      <c r="B952" s="6" t="s">
        <v>187</v>
      </c>
      <c r="C952" s="6" t="s">
        <v>188</v>
      </c>
      <c r="D952" s="6" t="s">
        <v>140</v>
      </c>
      <c r="E952" s="6">
        <v>8</v>
      </c>
      <c r="F952" s="6" t="str">
        <f t="shared" si="56"/>
        <v>Hicham Esmal</v>
      </c>
      <c r="G952" s="6">
        <v>10836</v>
      </c>
      <c r="H952" s="9">
        <v>41222</v>
      </c>
      <c r="I952" s="9">
        <v>41250</v>
      </c>
      <c r="J952" s="9">
        <v>41237</v>
      </c>
      <c r="K952" s="7">
        <v>1</v>
      </c>
      <c r="L952" s="9" t="str">
        <f t="shared" si="57"/>
        <v>Boissons</v>
      </c>
      <c r="M952" s="6">
        <v>35</v>
      </c>
      <c r="N952" s="6" t="str">
        <f t="shared" si="58"/>
        <v>Steeleye Stout</v>
      </c>
      <c r="O952" s="13">
        <v>76</v>
      </c>
      <c r="P952" s="6">
        <v>45</v>
      </c>
      <c r="Q952" s="13">
        <f t="shared" si="59"/>
        <v>3420</v>
      </c>
      <c r="R952" s="14">
        <v>0.13</v>
      </c>
      <c r="S952" s="13">
        <v>3523.5</v>
      </c>
      <c r="T952" s="13">
        <v>119.79900000000001</v>
      </c>
      <c r="U952" s="13"/>
      <c r="V952" s="9"/>
      <c r="W952" s="9"/>
    </row>
    <row r="953" spans="1:23" x14ac:dyDescent="0.25">
      <c r="A953" s="6" t="s">
        <v>186</v>
      </c>
      <c r="B953" s="6" t="s">
        <v>187</v>
      </c>
      <c r="C953" s="6" t="s">
        <v>188</v>
      </c>
      <c r="D953" s="6" t="s">
        <v>140</v>
      </c>
      <c r="E953" s="6">
        <v>8</v>
      </c>
      <c r="F953" s="6" t="str">
        <f t="shared" si="56"/>
        <v>Hicham Esmal</v>
      </c>
      <c r="G953" s="6">
        <v>10836</v>
      </c>
      <c r="H953" s="9">
        <v>41222</v>
      </c>
      <c r="I953" s="9">
        <v>41250</v>
      </c>
      <c r="J953" s="9">
        <v>41237</v>
      </c>
      <c r="K953" s="7">
        <v>5</v>
      </c>
      <c r="L953" s="9" t="str">
        <f t="shared" si="57"/>
        <v>Pâtes et céréales</v>
      </c>
      <c r="M953" s="6">
        <v>57</v>
      </c>
      <c r="N953" s="6" t="str">
        <f t="shared" si="58"/>
        <v>Ravioli Angelo</v>
      </c>
      <c r="O953" s="13">
        <v>76</v>
      </c>
      <c r="P953" s="6">
        <v>29</v>
      </c>
      <c r="Q953" s="13">
        <f t="shared" si="59"/>
        <v>2204</v>
      </c>
      <c r="R953" s="14">
        <v>-0.01</v>
      </c>
      <c r="S953" s="13">
        <v>2855.7750000000001</v>
      </c>
      <c r="T953" s="13">
        <v>8.5673250000000003</v>
      </c>
      <c r="U953" s="13"/>
      <c r="V953" s="9"/>
      <c r="W953" s="9"/>
    </row>
    <row r="954" spans="1:23" x14ac:dyDescent="0.25">
      <c r="A954" s="6" t="s">
        <v>186</v>
      </c>
      <c r="B954" s="6" t="s">
        <v>187</v>
      </c>
      <c r="C954" s="6" t="s">
        <v>188</v>
      </c>
      <c r="D954" s="6" t="s">
        <v>140</v>
      </c>
      <c r="E954" s="6">
        <v>8</v>
      </c>
      <c r="F954" s="6" t="str">
        <f t="shared" si="56"/>
        <v>Hicham Esmal</v>
      </c>
      <c r="G954" s="6">
        <v>10836</v>
      </c>
      <c r="H954" s="9">
        <v>41222</v>
      </c>
      <c r="I954" s="9">
        <v>41250</v>
      </c>
      <c r="J954" s="9">
        <v>41237</v>
      </c>
      <c r="K954" s="7">
        <v>4</v>
      </c>
      <c r="L954" s="9" t="str">
        <f t="shared" si="57"/>
        <v>Produits laitiers</v>
      </c>
      <c r="M954" s="6">
        <v>60</v>
      </c>
      <c r="N954" s="6" t="str">
        <f t="shared" si="58"/>
        <v>Camembert Pierrot</v>
      </c>
      <c r="O954" s="13">
        <v>76</v>
      </c>
      <c r="P954" s="6">
        <v>53</v>
      </c>
      <c r="Q954" s="13">
        <f t="shared" si="59"/>
        <v>4028</v>
      </c>
      <c r="R954" s="14">
        <v>0.19</v>
      </c>
      <c r="S954" s="13">
        <v>7298.1</v>
      </c>
      <c r="T954" s="13">
        <v>72.980999999999995</v>
      </c>
      <c r="U954" s="13"/>
      <c r="V954" s="9"/>
      <c r="W954" s="9"/>
    </row>
    <row r="955" spans="1:23" x14ac:dyDescent="0.25">
      <c r="A955" s="6" t="s">
        <v>186</v>
      </c>
      <c r="B955" s="6" t="s">
        <v>187</v>
      </c>
      <c r="C955" s="6" t="s">
        <v>188</v>
      </c>
      <c r="D955" s="6" t="s">
        <v>140</v>
      </c>
      <c r="E955" s="6">
        <v>8</v>
      </c>
      <c r="F955" s="6" t="str">
        <f t="shared" si="56"/>
        <v>Hicham Esmal</v>
      </c>
      <c r="G955" s="6">
        <v>10836</v>
      </c>
      <c r="H955" s="9">
        <v>41222</v>
      </c>
      <c r="I955" s="9">
        <v>41250</v>
      </c>
      <c r="J955" s="9">
        <v>41237</v>
      </c>
      <c r="K955" s="7">
        <v>5</v>
      </c>
      <c r="L955" s="9" t="str">
        <f t="shared" si="57"/>
        <v>Pâtes et céréales</v>
      </c>
      <c r="M955" s="6">
        <v>64</v>
      </c>
      <c r="N955" s="6" t="str">
        <f t="shared" si="58"/>
        <v>Wimmers gute Semmelknödel</v>
      </c>
      <c r="O955" s="13">
        <v>76</v>
      </c>
      <c r="P955" s="6">
        <v>67</v>
      </c>
      <c r="Q955" s="13">
        <f t="shared" si="59"/>
        <v>5092</v>
      </c>
      <c r="R955" s="14">
        <v>0.18</v>
      </c>
      <c r="S955" s="13">
        <v>9133.7750000000015</v>
      </c>
      <c r="T955" s="13">
        <v>137.00662500000004</v>
      </c>
      <c r="U955" s="13"/>
      <c r="V955" s="9"/>
      <c r="W955" s="9"/>
    </row>
    <row r="956" spans="1:23" x14ac:dyDescent="0.25">
      <c r="A956" s="6" t="s">
        <v>205</v>
      </c>
      <c r="B956" s="6" t="s">
        <v>206</v>
      </c>
      <c r="C956" s="6" t="s">
        <v>207</v>
      </c>
      <c r="D956" s="6" t="s">
        <v>208</v>
      </c>
      <c r="E956" s="6">
        <v>2</v>
      </c>
      <c r="F956" s="6" t="str">
        <f t="shared" si="56"/>
        <v>Anne Dodsworth</v>
      </c>
      <c r="G956" s="6">
        <v>10837</v>
      </c>
      <c r="H956" s="9">
        <v>41222</v>
      </c>
      <c r="I956" s="9">
        <v>41250</v>
      </c>
      <c r="J956" s="9">
        <v>41239</v>
      </c>
      <c r="K956" s="7">
        <v>8</v>
      </c>
      <c r="L956" s="9" t="str">
        <f t="shared" si="57"/>
        <v>Poissons et fruits de mer</v>
      </c>
      <c r="M956" s="6">
        <v>13</v>
      </c>
      <c r="N956" s="6" t="str">
        <f t="shared" si="58"/>
        <v>Konbu</v>
      </c>
      <c r="O956" s="13">
        <v>76</v>
      </c>
      <c r="P956" s="6">
        <v>71</v>
      </c>
      <c r="Q956" s="13">
        <f t="shared" si="59"/>
        <v>5396</v>
      </c>
      <c r="R956" s="14">
        <v>0.12</v>
      </c>
      <c r="S956" s="13">
        <v>1874.4</v>
      </c>
      <c r="T956" s="13">
        <v>3.7488000000000001</v>
      </c>
      <c r="U956" s="13"/>
      <c r="V956" s="9"/>
      <c r="W956" s="9"/>
    </row>
    <row r="957" spans="1:23" x14ac:dyDescent="0.25">
      <c r="A957" s="6" t="s">
        <v>205</v>
      </c>
      <c r="B957" s="6" t="s">
        <v>206</v>
      </c>
      <c r="C957" s="6" t="s">
        <v>207</v>
      </c>
      <c r="D957" s="6" t="s">
        <v>208</v>
      </c>
      <c r="E957" s="6">
        <v>2</v>
      </c>
      <c r="F957" s="6" t="str">
        <f t="shared" si="56"/>
        <v>Anne Dodsworth</v>
      </c>
      <c r="G957" s="6">
        <v>10837</v>
      </c>
      <c r="H957" s="9">
        <v>41222</v>
      </c>
      <c r="I957" s="9">
        <v>41250</v>
      </c>
      <c r="J957" s="9">
        <v>41239</v>
      </c>
      <c r="K957" s="7">
        <v>8</v>
      </c>
      <c r="L957" s="9" t="str">
        <f t="shared" si="57"/>
        <v>Poissons et fruits de mer</v>
      </c>
      <c r="M957" s="6">
        <v>40</v>
      </c>
      <c r="N957" s="6" t="str">
        <f t="shared" si="58"/>
        <v>Boston Crab Meat</v>
      </c>
      <c r="O957" s="13">
        <v>76</v>
      </c>
      <c r="P957" s="6">
        <v>32</v>
      </c>
      <c r="Q957" s="13">
        <f t="shared" si="59"/>
        <v>2432</v>
      </c>
      <c r="R957" s="14">
        <v>0.04</v>
      </c>
      <c r="S957" s="13">
        <v>2826.24</v>
      </c>
      <c r="T957" s="13">
        <v>79.134720000000002</v>
      </c>
      <c r="U957" s="13"/>
      <c r="V957" s="9"/>
      <c r="W957" s="9"/>
    </row>
    <row r="958" spans="1:23" x14ac:dyDescent="0.25">
      <c r="A958" s="6" t="s">
        <v>205</v>
      </c>
      <c r="B958" s="6" t="s">
        <v>206</v>
      </c>
      <c r="C958" s="6" t="s">
        <v>207</v>
      </c>
      <c r="D958" s="6" t="s">
        <v>208</v>
      </c>
      <c r="E958" s="6">
        <v>2</v>
      </c>
      <c r="F958" s="6" t="str">
        <f t="shared" si="56"/>
        <v>Anne Dodsworth</v>
      </c>
      <c r="G958" s="6">
        <v>10837</v>
      </c>
      <c r="H958" s="9">
        <v>41222</v>
      </c>
      <c r="I958" s="9">
        <v>41250</v>
      </c>
      <c r="J958" s="9">
        <v>41239</v>
      </c>
      <c r="K958" s="7">
        <v>3</v>
      </c>
      <c r="L958" s="9" t="str">
        <f t="shared" si="57"/>
        <v>Desserts</v>
      </c>
      <c r="M958" s="6">
        <v>47</v>
      </c>
      <c r="N958" s="6" t="str">
        <f t="shared" si="58"/>
        <v>Zaanse koeken</v>
      </c>
      <c r="O958" s="13">
        <v>76</v>
      </c>
      <c r="P958" s="6">
        <v>39</v>
      </c>
      <c r="Q958" s="13">
        <f t="shared" si="59"/>
        <v>2964</v>
      </c>
      <c r="R958" s="14">
        <v>0.13</v>
      </c>
      <c r="S958" s="13">
        <v>1611.675</v>
      </c>
      <c r="T958" s="13">
        <v>3.2233499999999999</v>
      </c>
      <c r="U958" s="13"/>
      <c r="V958" s="9"/>
      <c r="W958" s="9"/>
    </row>
    <row r="959" spans="1:23" x14ac:dyDescent="0.25">
      <c r="A959" s="6" t="s">
        <v>205</v>
      </c>
      <c r="B959" s="6" t="s">
        <v>206</v>
      </c>
      <c r="C959" s="6" t="s">
        <v>207</v>
      </c>
      <c r="D959" s="6" t="s">
        <v>208</v>
      </c>
      <c r="E959" s="6">
        <v>2</v>
      </c>
      <c r="F959" s="6" t="str">
        <f t="shared" si="56"/>
        <v>Anne Dodsworth</v>
      </c>
      <c r="G959" s="6">
        <v>10837</v>
      </c>
      <c r="H959" s="9">
        <v>41222</v>
      </c>
      <c r="I959" s="9">
        <v>41250</v>
      </c>
      <c r="J959" s="9">
        <v>41239</v>
      </c>
      <c r="K959" s="7">
        <v>1</v>
      </c>
      <c r="L959" s="9" t="str">
        <f t="shared" si="57"/>
        <v>Boissons</v>
      </c>
      <c r="M959" s="6">
        <v>76</v>
      </c>
      <c r="N959" s="6" t="str">
        <f t="shared" si="58"/>
        <v>Lakkalikööri</v>
      </c>
      <c r="O959" s="13">
        <v>76</v>
      </c>
      <c r="P959" s="6">
        <v>68</v>
      </c>
      <c r="Q959" s="13">
        <f t="shared" si="59"/>
        <v>5168</v>
      </c>
      <c r="R959" s="14">
        <v>0.08</v>
      </c>
      <c r="S959" s="13">
        <v>5630.4000000000005</v>
      </c>
      <c r="T959" s="13">
        <v>78.825600000000009</v>
      </c>
      <c r="U959" s="13"/>
      <c r="V959" s="9"/>
      <c r="W959" s="9"/>
    </row>
    <row r="960" spans="1:23" x14ac:dyDescent="0.25">
      <c r="A960" s="6" t="s">
        <v>127</v>
      </c>
      <c r="B960" s="6" t="s">
        <v>128</v>
      </c>
      <c r="C960" s="6" t="s">
        <v>129</v>
      </c>
      <c r="D960" s="6" t="s">
        <v>106</v>
      </c>
      <c r="E960" s="6">
        <v>3</v>
      </c>
      <c r="F960" s="6" t="str">
        <f t="shared" si="56"/>
        <v>Janet Leverling</v>
      </c>
      <c r="G960" s="6">
        <v>10838</v>
      </c>
      <c r="H960" s="9">
        <v>41225</v>
      </c>
      <c r="I960" s="9">
        <v>41253</v>
      </c>
      <c r="J960" s="9">
        <v>41239</v>
      </c>
      <c r="K960" s="7">
        <v>1</v>
      </c>
      <c r="L960" s="9" t="str">
        <f t="shared" si="57"/>
        <v>Boissons</v>
      </c>
      <c r="M960" s="6">
        <v>1</v>
      </c>
      <c r="N960" s="6" t="str">
        <f t="shared" si="58"/>
        <v>Chai</v>
      </c>
      <c r="O960" s="13">
        <v>76</v>
      </c>
      <c r="P960" s="6">
        <v>57</v>
      </c>
      <c r="Q960" s="13">
        <f t="shared" si="59"/>
        <v>4332</v>
      </c>
      <c r="R960" s="14">
        <v>0.18</v>
      </c>
      <c r="S960" s="13">
        <v>4206.6000000000004</v>
      </c>
      <c r="T960" s="13">
        <v>96.751800000000003</v>
      </c>
      <c r="U960" s="13"/>
      <c r="V960" s="9"/>
      <c r="W960" s="9"/>
    </row>
    <row r="961" spans="1:23" x14ac:dyDescent="0.25">
      <c r="A961" s="6" t="s">
        <v>127</v>
      </c>
      <c r="B961" s="6" t="s">
        <v>128</v>
      </c>
      <c r="C961" s="6" t="s">
        <v>129</v>
      </c>
      <c r="D961" s="6" t="s">
        <v>106</v>
      </c>
      <c r="E961" s="6">
        <v>3</v>
      </c>
      <c r="F961" s="6" t="str">
        <f t="shared" si="56"/>
        <v>Janet Leverling</v>
      </c>
      <c r="G961" s="6">
        <v>10838</v>
      </c>
      <c r="H961" s="9">
        <v>41225</v>
      </c>
      <c r="I961" s="9">
        <v>41253</v>
      </c>
      <c r="J961" s="9">
        <v>41239</v>
      </c>
      <c r="K961" s="7">
        <v>8</v>
      </c>
      <c r="L961" s="9" t="str">
        <f t="shared" si="57"/>
        <v>Poissons et fruits de mer</v>
      </c>
      <c r="M961" s="6">
        <v>18</v>
      </c>
      <c r="N961" s="6" t="str">
        <f t="shared" si="58"/>
        <v>Carnarvon Tigers</v>
      </c>
      <c r="O961" s="13">
        <v>76</v>
      </c>
      <c r="P961" s="6">
        <v>34</v>
      </c>
      <c r="Q961" s="13">
        <f t="shared" si="59"/>
        <v>2584</v>
      </c>
      <c r="R961" s="14">
        <v>0.08</v>
      </c>
      <c r="S961" s="13">
        <v>9775</v>
      </c>
      <c r="T961" s="13">
        <v>87.974999999999994</v>
      </c>
      <c r="U961" s="13"/>
      <c r="V961" s="9"/>
      <c r="W961" s="9"/>
    </row>
    <row r="962" spans="1:23" x14ac:dyDescent="0.25">
      <c r="A962" s="6" t="s">
        <v>127</v>
      </c>
      <c r="B962" s="6" t="s">
        <v>128</v>
      </c>
      <c r="C962" s="6" t="s">
        <v>129</v>
      </c>
      <c r="D962" s="6" t="s">
        <v>106</v>
      </c>
      <c r="E962" s="6">
        <v>3</v>
      </c>
      <c r="F962" s="6" t="str">
        <f t="shared" si="56"/>
        <v>Janet Leverling</v>
      </c>
      <c r="G962" s="6">
        <v>10838</v>
      </c>
      <c r="H962" s="9">
        <v>41225</v>
      </c>
      <c r="I962" s="9">
        <v>41253</v>
      </c>
      <c r="J962" s="9">
        <v>41239</v>
      </c>
      <c r="K962" s="7">
        <v>8</v>
      </c>
      <c r="L962" s="9" t="str">
        <f t="shared" si="57"/>
        <v>Poissons et fruits de mer</v>
      </c>
      <c r="M962" s="6">
        <v>36</v>
      </c>
      <c r="N962" s="6" t="str">
        <f t="shared" si="58"/>
        <v>Inlagd Sill</v>
      </c>
      <c r="O962" s="13">
        <v>76</v>
      </c>
      <c r="P962" s="6">
        <v>4</v>
      </c>
      <c r="Q962" s="13">
        <f t="shared" si="59"/>
        <v>304</v>
      </c>
      <c r="R962" s="14">
        <v>0.11</v>
      </c>
      <c r="S962" s="13">
        <v>338.2</v>
      </c>
      <c r="T962" s="13">
        <v>3.7201999999999997</v>
      </c>
      <c r="U962" s="13"/>
      <c r="V962" s="9"/>
      <c r="W962" s="9"/>
    </row>
    <row r="963" spans="1:23" x14ac:dyDescent="0.25">
      <c r="A963" s="6" t="s">
        <v>155</v>
      </c>
      <c r="B963" s="6" t="s">
        <v>156</v>
      </c>
      <c r="C963" s="6" t="s">
        <v>132</v>
      </c>
      <c r="D963" s="6" t="s">
        <v>123</v>
      </c>
      <c r="E963" s="6">
        <v>3</v>
      </c>
      <c r="F963" s="6" t="str">
        <f t="shared" si="56"/>
        <v>Janet Leverling</v>
      </c>
      <c r="G963" s="6">
        <v>10839</v>
      </c>
      <c r="H963" s="9">
        <v>41225</v>
      </c>
      <c r="I963" s="9">
        <v>41253</v>
      </c>
      <c r="J963" s="9">
        <v>41238</v>
      </c>
      <c r="K963" s="7">
        <v>8</v>
      </c>
      <c r="L963" s="9" t="str">
        <f t="shared" si="57"/>
        <v>Poissons et fruits de mer</v>
      </c>
      <c r="M963" s="6">
        <v>58</v>
      </c>
      <c r="N963" s="6" t="str">
        <f t="shared" si="58"/>
        <v>Escargots de Bourgogne</v>
      </c>
      <c r="O963" s="13">
        <v>76</v>
      </c>
      <c r="P963" s="6">
        <v>86</v>
      </c>
      <c r="Q963" s="13">
        <f t="shared" si="59"/>
        <v>6536</v>
      </c>
      <c r="R963" s="14">
        <v>0.06</v>
      </c>
      <c r="S963" s="13">
        <v>5355.65</v>
      </c>
      <c r="T963" s="13">
        <v>32.133899999999997</v>
      </c>
      <c r="U963" s="13"/>
      <c r="V963" s="9"/>
      <c r="W963" s="9"/>
    </row>
    <row r="964" spans="1:23" x14ac:dyDescent="0.25">
      <c r="A964" s="6" t="s">
        <v>155</v>
      </c>
      <c r="B964" s="6" t="s">
        <v>156</v>
      </c>
      <c r="C964" s="6" t="s">
        <v>132</v>
      </c>
      <c r="D964" s="6" t="s">
        <v>123</v>
      </c>
      <c r="E964" s="6">
        <v>3</v>
      </c>
      <c r="F964" s="6" t="str">
        <f t="shared" ref="F964:F1027" si="60">VLOOKUP(E964,ListeREPRESENTANTS,2,FALSE)</f>
        <v>Janet Leverling</v>
      </c>
      <c r="G964" s="6">
        <v>10839</v>
      </c>
      <c r="H964" s="9">
        <v>41225</v>
      </c>
      <c r="I964" s="9">
        <v>41253</v>
      </c>
      <c r="J964" s="9">
        <v>41238</v>
      </c>
      <c r="K964" s="7">
        <v>4</v>
      </c>
      <c r="L964" s="9" t="str">
        <f t="shared" ref="L964:L1027" si="61">VLOOKUP(K964,ListeCATEGORIES,2,FALSE)</f>
        <v>Produits laitiers</v>
      </c>
      <c r="M964" s="6">
        <v>72</v>
      </c>
      <c r="N964" s="6" t="str">
        <f t="shared" ref="N964:N1027" si="62">VLOOKUP(M964,ListePRODUITS,2,FALSE)</f>
        <v>Mozzarella di Giovanni</v>
      </c>
      <c r="O964" s="13">
        <v>76</v>
      </c>
      <c r="P964" s="6">
        <v>93</v>
      </c>
      <c r="Q964" s="13">
        <f t="shared" si="59"/>
        <v>7068</v>
      </c>
      <c r="R964" s="14">
        <v>0.2</v>
      </c>
      <c r="S964" s="13">
        <v>12945.6</v>
      </c>
      <c r="T964" s="13">
        <v>194.184</v>
      </c>
      <c r="U964" s="13"/>
      <c r="V964" s="9"/>
      <c r="W964" s="9"/>
    </row>
    <row r="965" spans="1:23" x14ac:dyDescent="0.25">
      <c r="A965" s="6" t="s">
        <v>127</v>
      </c>
      <c r="B965" s="6" t="s">
        <v>128</v>
      </c>
      <c r="C965" s="6" t="s">
        <v>129</v>
      </c>
      <c r="D965" s="6" t="s">
        <v>106</v>
      </c>
      <c r="E965" s="6">
        <v>5</v>
      </c>
      <c r="F965" s="6" t="str">
        <f t="shared" si="60"/>
        <v>Mohamed Ben Arfa</v>
      </c>
      <c r="G965" s="6">
        <v>10840</v>
      </c>
      <c r="H965" s="9">
        <v>41225</v>
      </c>
      <c r="I965" s="9">
        <v>41267</v>
      </c>
      <c r="J965" s="9">
        <v>41263</v>
      </c>
      <c r="K965" s="7">
        <v>3</v>
      </c>
      <c r="L965" s="9" t="str">
        <f t="shared" si="61"/>
        <v>Desserts</v>
      </c>
      <c r="M965" s="6">
        <v>25</v>
      </c>
      <c r="N965" s="6" t="str">
        <f t="shared" si="62"/>
        <v>NuNuCa Nuß-Nougat-Creme</v>
      </c>
      <c r="O965" s="13">
        <v>76</v>
      </c>
      <c r="P965" s="6">
        <v>30</v>
      </c>
      <c r="Q965" s="13">
        <f t="shared" ref="Q965:Q1028" si="63">O965*P965</f>
        <v>2280</v>
      </c>
      <c r="R965" s="14">
        <v>0.17</v>
      </c>
      <c r="S965" s="13">
        <v>1743</v>
      </c>
      <c r="T965" s="13">
        <v>57.518999999999998</v>
      </c>
      <c r="U965" s="13"/>
      <c r="V965" s="9"/>
      <c r="W965" s="9"/>
    </row>
    <row r="966" spans="1:23" x14ac:dyDescent="0.25">
      <c r="A966" s="6" t="s">
        <v>127</v>
      </c>
      <c r="B966" s="6" t="s">
        <v>128</v>
      </c>
      <c r="C966" s="6" t="s">
        <v>129</v>
      </c>
      <c r="D966" s="6" t="s">
        <v>106</v>
      </c>
      <c r="E966" s="6">
        <v>5</v>
      </c>
      <c r="F966" s="6" t="str">
        <f t="shared" si="60"/>
        <v>Mohamed Ben Arfa</v>
      </c>
      <c r="G966" s="6">
        <v>10840</v>
      </c>
      <c r="H966" s="9">
        <v>41225</v>
      </c>
      <c r="I966" s="9">
        <v>41267</v>
      </c>
      <c r="J966" s="9">
        <v>41263</v>
      </c>
      <c r="K966" s="7">
        <v>1</v>
      </c>
      <c r="L966" s="9" t="str">
        <f t="shared" si="61"/>
        <v>Boissons</v>
      </c>
      <c r="M966" s="6">
        <v>39</v>
      </c>
      <c r="N966" s="6" t="str">
        <f t="shared" si="62"/>
        <v>Chartreuse verte</v>
      </c>
      <c r="O966" s="13">
        <v>76</v>
      </c>
      <c r="P966" s="6">
        <v>34</v>
      </c>
      <c r="Q966" s="13">
        <f t="shared" si="63"/>
        <v>2584</v>
      </c>
      <c r="R966" s="14">
        <v>0.18</v>
      </c>
      <c r="S966" s="13">
        <v>2509.2000000000003</v>
      </c>
      <c r="T966" s="13">
        <v>72.766800000000003</v>
      </c>
      <c r="U966" s="13"/>
      <c r="V966" s="9"/>
      <c r="W966" s="9"/>
    </row>
    <row r="967" spans="1:23" x14ac:dyDescent="0.25">
      <c r="A967" s="6" t="s">
        <v>99</v>
      </c>
      <c r="B967" s="6" t="s">
        <v>100</v>
      </c>
      <c r="C967" s="6" t="s">
        <v>101</v>
      </c>
      <c r="D967" s="6" t="s">
        <v>102</v>
      </c>
      <c r="E967" s="6">
        <v>9</v>
      </c>
      <c r="F967" s="6" t="str">
        <f t="shared" si="60"/>
        <v>Steven Buchanan</v>
      </c>
      <c r="G967" s="6">
        <v>10841</v>
      </c>
      <c r="H967" s="9">
        <v>41226</v>
      </c>
      <c r="I967" s="9">
        <v>41254</v>
      </c>
      <c r="J967" s="9">
        <v>41245</v>
      </c>
      <c r="K967" s="7">
        <v>8</v>
      </c>
      <c r="L967" s="9" t="str">
        <f t="shared" si="61"/>
        <v>Poissons et fruits de mer</v>
      </c>
      <c r="M967" s="6">
        <v>10</v>
      </c>
      <c r="N967" s="6" t="str">
        <f t="shared" si="62"/>
        <v>Ikura</v>
      </c>
      <c r="O967" s="13">
        <v>76</v>
      </c>
      <c r="P967" s="6">
        <v>29</v>
      </c>
      <c r="Q967" s="13">
        <f t="shared" si="63"/>
        <v>2204</v>
      </c>
      <c r="R967" s="14">
        <v>0.13</v>
      </c>
      <c r="S967" s="13">
        <v>3910.65</v>
      </c>
      <c r="T967" s="13">
        <v>129.05144999999999</v>
      </c>
      <c r="U967" s="13"/>
      <c r="V967" s="9"/>
      <c r="W967" s="9"/>
    </row>
    <row r="968" spans="1:23" x14ac:dyDescent="0.25">
      <c r="A968" s="6" t="s">
        <v>99</v>
      </c>
      <c r="B968" s="6" t="s">
        <v>100</v>
      </c>
      <c r="C968" s="6" t="s">
        <v>101</v>
      </c>
      <c r="D968" s="6" t="s">
        <v>102</v>
      </c>
      <c r="E968" s="6">
        <v>9</v>
      </c>
      <c r="F968" s="6" t="str">
        <f t="shared" si="60"/>
        <v>Steven Buchanan</v>
      </c>
      <c r="G968" s="6">
        <v>10841</v>
      </c>
      <c r="H968" s="9">
        <v>41226</v>
      </c>
      <c r="I968" s="9">
        <v>41254</v>
      </c>
      <c r="J968" s="9">
        <v>41245</v>
      </c>
      <c r="K968" s="7">
        <v>5</v>
      </c>
      <c r="L968" s="9" t="str">
        <f t="shared" si="61"/>
        <v>Pâtes et céréales</v>
      </c>
      <c r="M968" s="6">
        <v>56</v>
      </c>
      <c r="N968" s="6" t="str">
        <f t="shared" si="62"/>
        <v>Gnocchi di nonna Alice</v>
      </c>
      <c r="O968" s="13">
        <v>76</v>
      </c>
      <c r="P968" s="6">
        <v>25</v>
      </c>
      <c r="Q968" s="13">
        <f t="shared" si="63"/>
        <v>1900</v>
      </c>
      <c r="R968" s="14">
        <v>-0.03</v>
      </c>
      <c r="S968" s="13">
        <v>4892.5</v>
      </c>
      <c r="T968" s="13">
        <v>92.957499999999996</v>
      </c>
      <c r="U968" s="13"/>
      <c r="V968" s="9"/>
      <c r="W968" s="9"/>
    </row>
    <row r="969" spans="1:23" x14ac:dyDescent="0.25">
      <c r="A969" s="6" t="s">
        <v>99</v>
      </c>
      <c r="B969" s="6" t="s">
        <v>100</v>
      </c>
      <c r="C969" s="6" t="s">
        <v>101</v>
      </c>
      <c r="D969" s="6" t="s">
        <v>102</v>
      </c>
      <c r="E969" s="6">
        <v>9</v>
      </c>
      <c r="F969" s="6" t="str">
        <f t="shared" si="60"/>
        <v>Steven Buchanan</v>
      </c>
      <c r="G969" s="6">
        <v>10841</v>
      </c>
      <c r="H969" s="9">
        <v>41226</v>
      </c>
      <c r="I969" s="9">
        <v>41254</v>
      </c>
      <c r="J969" s="9">
        <v>41245</v>
      </c>
      <c r="K969" s="7">
        <v>4</v>
      </c>
      <c r="L969" s="9" t="str">
        <f t="shared" si="61"/>
        <v>Produits laitiers</v>
      </c>
      <c r="M969" s="6">
        <v>59</v>
      </c>
      <c r="N969" s="6" t="str">
        <f t="shared" si="62"/>
        <v>Raclette Courdavault</v>
      </c>
      <c r="O969" s="13">
        <v>76</v>
      </c>
      <c r="P969" s="6">
        <v>91</v>
      </c>
      <c r="Q969" s="13">
        <f t="shared" si="63"/>
        <v>6916</v>
      </c>
      <c r="R969" s="14">
        <v>0.15</v>
      </c>
      <c r="S969" s="13">
        <v>21271.25</v>
      </c>
      <c r="T969" s="13">
        <v>42.542499999999997</v>
      </c>
      <c r="U969" s="13"/>
      <c r="V969" s="9"/>
      <c r="W969" s="9"/>
    </row>
    <row r="970" spans="1:23" x14ac:dyDescent="0.25">
      <c r="A970" s="6" t="s">
        <v>99</v>
      </c>
      <c r="B970" s="6" t="s">
        <v>100</v>
      </c>
      <c r="C970" s="6" t="s">
        <v>101</v>
      </c>
      <c r="D970" s="6" t="s">
        <v>102</v>
      </c>
      <c r="E970" s="6">
        <v>9</v>
      </c>
      <c r="F970" s="6" t="str">
        <f t="shared" si="60"/>
        <v>Steven Buchanan</v>
      </c>
      <c r="G970" s="6">
        <v>10841</v>
      </c>
      <c r="H970" s="9">
        <v>41226</v>
      </c>
      <c r="I970" s="9">
        <v>41254</v>
      </c>
      <c r="J970" s="9">
        <v>41245</v>
      </c>
      <c r="K970" s="7">
        <v>2</v>
      </c>
      <c r="L970" s="9" t="str">
        <f t="shared" si="61"/>
        <v>Condiments</v>
      </c>
      <c r="M970" s="6">
        <v>77</v>
      </c>
      <c r="N970" s="6" t="str">
        <f t="shared" si="62"/>
        <v>Original Frankfurter grüne Soße</v>
      </c>
      <c r="O970" s="13">
        <v>76</v>
      </c>
      <c r="P970" s="6">
        <v>83</v>
      </c>
      <c r="Q970" s="13">
        <f t="shared" si="63"/>
        <v>6308</v>
      </c>
      <c r="R970" s="14">
        <v>0</v>
      </c>
      <c r="S970" s="13">
        <v>5395</v>
      </c>
      <c r="T970" s="13">
        <v>124.08499999999999</v>
      </c>
      <c r="U970" s="13"/>
      <c r="V970" s="9"/>
      <c r="W970" s="9"/>
    </row>
    <row r="971" spans="1:23" x14ac:dyDescent="0.25">
      <c r="A971" s="6" t="s">
        <v>194</v>
      </c>
      <c r="B971" s="6" t="s">
        <v>195</v>
      </c>
      <c r="C971" s="6" t="s">
        <v>97</v>
      </c>
      <c r="D971" s="6" t="s">
        <v>98</v>
      </c>
      <c r="E971" s="6">
        <v>7</v>
      </c>
      <c r="F971" s="6" t="str">
        <f t="shared" si="60"/>
        <v>Jaime Dos Santos</v>
      </c>
      <c r="G971" s="6">
        <v>10842</v>
      </c>
      <c r="H971" s="9">
        <v>41226</v>
      </c>
      <c r="I971" s="9">
        <v>41254</v>
      </c>
      <c r="J971" s="9">
        <v>41245</v>
      </c>
      <c r="K971" s="7">
        <v>4</v>
      </c>
      <c r="L971" s="9" t="str">
        <f t="shared" si="61"/>
        <v>Produits laitiers</v>
      </c>
      <c r="M971" s="6">
        <v>11</v>
      </c>
      <c r="N971" s="6" t="str">
        <f t="shared" si="62"/>
        <v>Queso Cabrales</v>
      </c>
      <c r="O971" s="13">
        <v>76</v>
      </c>
      <c r="P971" s="6">
        <v>32</v>
      </c>
      <c r="Q971" s="13">
        <f t="shared" si="63"/>
        <v>2432</v>
      </c>
      <c r="R971" s="14">
        <v>0.16</v>
      </c>
      <c r="S971" s="13">
        <v>2822.4</v>
      </c>
      <c r="T971" s="13">
        <v>67.7376</v>
      </c>
      <c r="U971" s="13"/>
      <c r="V971" s="9"/>
      <c r="W971" s="9"/>
    </row>
    <row r="972" spans="1:23" x14ac:dyDescent="0.25">
      <c r="A972" s="6" t="s">
        <v>194</v>
      </c>
      <c r="B972" s="6" t="s">
        <v>195</v>
      </c>
      <c r="C972" s="6" t="s">
        <v>97</v>
      </c>
      <c r="D972" s="6" t="s">
        <v>98</v>
      </c>
      <c r="E972" s="6">
        <v>7</v>
      </c>
      <c r="F972" s="6" t="str">
        <f t="shared" si="60"/>
        <v>Jaime Dos Santos</v>
      </c>
      <c r="G972" s="6">
        <v>10842</v>
      </c>
      <c r="H972" s="9">
        <v>41226</v>
      </c>
      <c r="I972" s="9">
        <v>41254</v>
      </c>
      <c r="J972" s="9">
        <v>41245</v>
      </c>
      <c r="K972" s="7">
        <v>1</v>
      </c>
      <c r="L972" s="9" t="str">
        <f t="shared" si="61"/>
        <v>Boissons</v>
      </c>
      <c r="M972" s="6">
        <v>43</v>
      </c>
      <c r="N972" s="6" t="str">
        <f t="shared" si="62"/>
        <v>Ipoh Coffee</v>
      </c>
      <c r="O972" s="13">
        <v>76</v>
      </c>
      <c r="P972" s="6">
        <v>29</v>
      </c>
      <c r="Q972" s="13">
        <f t="shared" si="63"/>
        <v>2204</v>
      </c>
      <c r="R972" s="14">
        <v>0.2</v>
      </c>
      <c r="S972" s="13">
        <v>5336</v>
      </c>
      <c r="T972" s="13">
        <v>16.007999999999999</v>
      </c>
      <c r="U972" s="13"/>
      <c r="V972" s="9"/>
      <c r="W972" s="9"/>
    </row>
    <row r="973" spans="1:23" x14ac:dyDescent="0.25">
      <c r="A973" s="6" t="s">
        <v>194</v>
      </c>
      <c r="B973" s="6" t="s">
        <v>195</v>
      </c>
      <c r="C973" s="6" t="s">
        <v>97</v>
      </c>
      <c r="D973" s="6" t="s">
        <v>98</v>
      </c>
      <c r="E973" s="6">
        <v>7</v>
      </c>
      <c r="F973" s="6" t="str">
        <f t="shared" si="60"/>
        <v>Jaime Dos Santos</v>
      </c>
      <c r="G973" s="6">
        <v>10842</v>
      </c>
      <c r="H973" s="9">
        <v>41226</v>
      </c>
      <c r="I973" s="9">
        <v>41254</v>
      </c>
      <c r="J973" s="9">
        <v>41245</v>
      </c>
      <c r="K973" s="7">
        <v>3</v>
      </c>
      <c r="L973" s="9" t="str">
        <f t="shared" si="61"/>
        <v>Desserts</v>
      </c>
      <c r="M973" s="6">
        <v>68</v>
      </c>
      <c r="N973" s="6" t="str">
        <f t="shared" si="62"/>
        <v>Scottish Longbreads</v>
      </c>
      <c r="O973" s="13">
        <v>76</v>
      </c>
      <c r="P973" s="6">
        <v>45</v>
      </c>
      <c r="Q973" s="13">
        <f t="shared" si="63"/>
        <v>3420</v>
      </c>
      <c r="R973" s="14">
        <v>0.06</v>
      </c>
      <c r="S973" s="13">
        <v>2643.75</v>
      </c>
      <c r="T973" s="13">
        <v>37.012500000000003</v>
      </c>
      <c r="U973" s="13"/>
      <c r="V973" s="9"/>
      <c r="W973" s="9"/>
    </row>
    <row r="974" spans="1:23" x14ac:dyDescent="0.25">
      <c r="A974" s="6" t="s">
        <v>194</v>
      </c>
      <c r="B974" s="6" t="s">
        <v>195</v>
      </c>
      <c r="C974" s="6" t="s">
        <v>97</v>
      </c>
      <c r="D974" s="6" t="s">
        <v>98</v>
      </c>
      <c r="E974" s="6">
        <v>7</v>
      </c>
      <c r="F974" s="6" t="str">
        <f t="shared" si="60"/>
        <v>Jaime Dos Santos</v>
      </c>
      <c r="G974" s="6">
        <v>10842</v>
      </c>
      <c r="H974" s="9">
        <v>41226</v>
      </c>
      <c r="I974" s="9">
        <v>41254</v>
      </c>
      <c r="J974" s="9">
        <v>41245</v>
      </c>
      <c r="K974" s="7">
        <v>1</v>
      </c>
      <c r="L974" s="9" t="str">
        <f t="shared" si="61"/>
        <v>Boissons</v>
      </c>
      <c r="M974" s="6">
        <v>70</v>
      </c>
      <c r="N974" s="6" t="str">
        <f t="shared" si="62"/>
        <v>Outback Lager</v>
      </c>
      <c r="O974" s="13">
        <v>76</v>
      </c>
      <c r="P974" s="6">
        <v>67</v>
      </c>
      <c r="Q974" s="13">
        <f t="shared" si="63"/>
        <v>5092</v>
      </c>
      <c r="R974" s="14">
        <v>0.14000000000000001</v>
      </c>
      <c r="S974" s="13">
        <v>4321.5</v>
      </c>
      <c r="T974" s="13">
        <v>0</v>
      </c>
      <c r="U974" s="13"/>
      <c r="V974" s="9"/>
      <c r="W974" s="9"/>
    </row>
    <row r="975" spans="1:23" x14ac:dyDescent="0.25">
      <c r="A975" s="6" t="s">
        <v>111</v>
      </c>
      <c r="B975" s="6" t="s">
        <v>112</v>
      </c>
      <c r="C975" s="6" t="s">
        <v>113</v>
      </c>
      <c r="D975" s="6" t="s">
        <v>85</v>
      </c>
      <c r="E975" s="6">
        <v>5</v>
      </c>
      <c r="F975" s="6" t="str">
        <f t="shared" si="60"/>
        <v>Mohamed Ben Arfa</v>
      </c>
      <c r="G975" s="6">
        <v>10843</v>
      </c>
      <c r="H975" s="9">
        <v>41227</v>
      </c>
      <c r="I975" s="9">
        <v>41255</v>
      </c>
      <c r="J975" s="9">
        <v>41242</v>
      </c>
      <c r="K975" s="7">
        <v>7</v>
      </c>
      <c r="L975" s="9" t="str">
        <f t="shared" si="61"/>
        <v>Produits secs</v>
      </c>
      <c r="M975" s="6">
        <v>51</v>
      </c>
      <c r="N975" s="6" t="str">
        <f t="shared" si="62"/>
        <v>Manjimup Dried Apples</v>
      </c>
      <c r="O975" s="13">
        <v>76</v>
      </c>
      <c r="P975" s="6">
        <v>46</v>
      </c>
      <c r="Q975" s="13">
        <f t="shared" si="63"/>
        <v>3496</v>
      </c>
      <c r="R975" s="14">
        <v>0.12</v>
      </c>
      <c r="S975" s="13">
        <v>10727.2</v>
      </c>
      <c r="T975" s="13">
        <v>21.4544</v>
      </c>
      <c r="U975" s="13"/>
      <c r="V975" s="9"/>
      <c r="W975" s="9"/>
    </row>
    <row r="976" spans="1:23" x14ac:dyDescent="0.25">
      <c r="A976" s="6" t="s">
        <v>137</v>
      </c>
      <c r="B976" s="6" t="s">
        <v>138</v>
      </c>
      <c r="C976" s="6" t="s">
        <v>139</v>
      </c>
      <c r="D976" s="6" t="s">
        <v>140</v>
      </c>
      <c r="E976" s="6">
        <v>4</v>
      </c>
      <c r="F976" s="6" t="str">
        <f t="shared" si="60"/>
        <v>Laura Callahan</v>
      </c>
      <c r="G976" s="6">
        <v>10844</v>
      </c>
      <c r="H976" s="9">
        <v>41227</v>
      </c>
      <c r="I976" s="9">
        <v>41255</v>
      </c>
      <c r="J976" s="9">
        <v>41242</v>
      </c>
      <c r="K976" s="7">
        <v>5</v>
      </c>
      <c r="L976" s="9" t="str">
        <f t="shared" si="61"/>
        <v>Pâtes et céréales</v>
      </c>
      <c r="M976" s="6">
        <v>22</v>
      </c>
      <c r="N976" s="6" t="str">
        <f t="shared" si="62"/>
        <v>Gustaf's Knäckebröd</v>
      </c>
      <c r="O976" s="13">
        <v>76</v>
      </c>
      <c r="P976" s="6">
        <v>41</v>
      </c>
      <c r="Q976" s="13">
        <f t="shared" si="63"/>
        <v>3116</v>
      </c>
      <c r="R976" s="14">
        <v>0.1</v>
      </c>
      <c r="S976" s="13">
        <v>3874.5</v>
      </c>
      <c r="T976" s="13">
        <v>69.741</v>
      </c>
      <c r="U976" s="13"/>
      <c r="V976" s="9"/>
      <c r="W976" s="9"/>
    </row>
    <row r="977" spans="1:23" x14ac:dyDescent="0.25">
      <c r="A977" s="6" t="s">
        <v>189</v>
      </c>
      <c r="B977" s="6" t="s">
        <v>190</v>
      </c>
      <c r="C977" s="6" t="s">
        <v>191</v>
      </c>
      <c r="D977" s="6" t="s">
        <v>136</v>
      </c>
      <c r="E977" s="6">
        <v>4</v>
      </c>
      <c r="F977" s="6" t="str">
        <f t="shared" si="60"/>
        <v>Laura Callahan</v>
      </c>
      <c r="G977" s="6">
        <v>10845</v>
      </c>
      <c r="H977" s="9">
        <v>41227</v>
      </c>
      <c r="I977" s="9">
        <v>41241</v>
      </c>
      <c r="J977" s="9">
        <v>41246</v>
      </c>
      <c r="K977" s="7">
        <v>5</v>
      </c>
      <c r="L977" s="9" t="str">
        <f t="shared" si="61"/>
        <v>Pâtes et céréales</v>
      </c>
      <c r="M977" s="6">
        <v>23</v>
      </c>
      <c r="N977" s="6" t="str">
        <f t="shared" si="62"/>
        <v>Tunnbröd</v>
      </c>
      <c r="O977" s="13">
        <v>76</v>
      </c>
      <c r="P977" s="6">
        <v>74</v>
      </c>
      <c r="Q977" s="13">
        <f t="shared" si="63"/>
        <v>5624</v>
      </c>
      <c r="R977" s="14">
        <v>0</v>
      </c>
      <c r="S977" s="13">
        <v>3330</v>
      </c>
      <c r="T977" s="13">
        <v>53.28</v>
      </c>
      <c r="U977" s="13"/>
      <c r="V977" s="9"/>
      <c r="W977" s="9"/>
    </row>
    <row r="978" spans="1:23" x14ac:dyDescent="0.25">
      <c r="A978" s="6" t="s">
        <v>189</v>
      </c>
      <c r="B978" s="6" t="s">
        <v>190</v>
      </c>
      <c r="C978" s="6" t="s">
        <v>191</v>
      </c>
      <c r="D978" s="6" t="s">
        <v>136</v>
      </c>
      <c r="E978" s="6">
        <v>4</v>
      </c>
      <c r="F978" s="6" t="str">
        <f t="shared" si="60"/>
        <v>Laura Callahan</v>
      </c>
      <c r="G978" s="6">
        <v>10845</v>
      </c>
      <c r="H978" s="9">
        <v>41227</v>
      </c>
      <c r="I978" s="9">
        <v>41241</v>
      </c>
      <c r="J978" s="9">
        <v>41246</v>
      </c>
      <c r="K978" s="7">
        <v>1</v>
      </c>
      <c r="L978" s="9" t="str">
        <f t="shared" si="61"/>
        <v>Boissons</v>
      </c>
      <c r="M978" s="6">
        <v>35</v>
      </c>
      <c r="N978" s="6" t="str">
        <f t="shared" si="62"/>
        <v>Steeleye Stout</v>
      </c>
      <c r="O978" s="13">
        <v>76</v>
      </c>
      <c r="P978" s="6">
        <v>30</v>
      </c>
      <c r="Q978" s="13">
        <f t="shared" si="63"/>
        <v>2280</v>
      </c>
      <c r="R978" s="14">
        <v>0.06</v>
      </c>
      <c r="S978" s="13">
        <v>2538</v>
      </c>
      <c r="T978" s="13">
        <v>73.602000000000004</v>
      </c>
      <c r="U978" s="13"/>
      <c r="V978" s="9"/>
      <c r="W978" s="9"/>
    </row>
    <row r="979" spans="1:23" x14ac:dyDescent="0.25">
      <c r="A979" s="6" t="s">
        <v>189</v>
      </c>
      <c r="B979" s="6" t="s">
        <v>190</v>
      </c>
      <c r="C979" s="6" t="s">
        <v>191</v>
      </c>
      <c r="D979" s="6" t="s">
        <v>136</v>
      </c>
      <c r="E979" s="6">
        <v>4</v>
      </c>
      <c r="F979" s="6" t="str">
        <f t="shared" si="60"/>
        <v>Laura Callahan</v>
      </c>
      <c r="G979" s="6">
        <v>10845</v>
      </c>
      <c r="H979" s="9">
        <v>41227</v>
      </c>
      <c r="I979" s="9">
        <v>41241</v>
      </c>
      <c r="J979" s="9">
        <v>41246</v>
      </c>
      <c r="K979" s="7">
        <v>5</v>
      </c>
      <c r="L979" s="9" t="str">
        <f t="shared" si="61"/>
        <v>Pâtes et céréales</v>
      </c>
      <c r="M979" s="6">
        <v>42</v>
      </c>
      <c r="N979" s="6" t="str">
        <f t="shared" si="62"/>
        <v>Singaporean Hokkien Fried Mee</v>
      </c>
      <c r="O979" s="13">
        <v>76</v>
      </c>
      <c r="P979" s="6">
        <v>18</v>
      </c>
      <c r="Q979" s="13">
        <f t="shared" si="63"/>
        <v>1368</v>
      </c>
      <c r="R979" s="14">
        <v>0.03</v>
      </c>
      <c r="S979" s="13">
        <v>1222.2</v>
      </c>
      <c r="T979" s="13">
        <v>1.2222</v>
      </c>
      <c r="U979" s="13"/>
      <c r="V979" s="9"/>
      <c r="W979" s="9"/>
    </row>
    <row r="980" spans="1:23" x14ac:dyDescent="0.25">
      <c r="A980" s="6" t="s">
        <v>189</v>
      </c>
      <c r="B980" s="6" t="s">
        <v>190</v>
      </c>
      <c r="C980" s="6" t="s">
        <v>191</v>
      </c>
      <c r="D980" s="6" t="s">
        <v>136</v>
      </c>
      <c r="E980" s="6">
        <v>4</v>
      </c>
      <c r="F980" s="6" t="str">
        <f t="shared" si="60"/>
        <v>Laura Callahan</v>
      </c>
      <c r="G980" s="6">
        <v>10845</v>
      </c>
      <c r="H980" s="9">
        <v>41227</v>
      </c>
      <c r="I980" s="9">
        <v>41241</v>
      </c>
      <c r="J980" s="9">
        <v>41246</v>
      </c>
      <c r="K980" s="7">
        <v>8</v>
      </c>
      <c r="L980" s="9" t="str">
        <f t="shared" si="61"/>
        <v>Poissons et fruits de mer</v>
      </c>
      <c r="M980" s="6">
        <v>58</v>
      </c>
      <c r="N980" s="6" t="str">
        <f t="shared" si="62"/>
        <v>Escargots de Bourgogne</v>
      </c>
      <c r="O980" s="13">
        <v>76</v>
      </c>
      <c r="P980" s="6">
        <v>77</v>
      </c>
      <c r="Q980" s="13">
        <f t="shared" si="63"/>
        <v>5852</v>
      </c>
      <c r="R980" s="14">
        <v>0.2</v>
      </c>
      <c r="S980" s="13">
        <v>4081</v>
      </c>
      <c r="T980" s="13">
        <v>4.0810000000000004</v>
      </c>
      <c r="U980" s="13"/>
      <c r="V980" s="9"/>
      <c r="W980" s="9"/>
    </row>
    <row r="981" spans="1:23" x14ac:dyDescent="0.25">
      <c r="A981" s="6" t="s">
        <v>189</v>
      </c>
      <c r="B981" s="6" t="s">
        <v>190</v>
      </c>
      <c r="C981" s="6" t="s">
        <v>191</v>
      </c>
      <c r="D981" s="6" t="s">
        <v>136</v>
      </c>
      <c r="E981" s="6">
        <v>4</v>
      </c>
      <c r="F981" s="6" t="str">
        <f t="shared" si="60"/>
        <v>Laura Callahan</v>
      </c>
      <c r="G981" s="6">
        <v>10845</v>
      </c>
      <c r="H981" s="9">
        <v>41227</v>
      </c>
      <c r="I981" s="9">
        <v>41241</v>
      </c>
      <c r="J981" s="9">
        <v>41246</v>
      </c>
      <c r="K981" s="7">
        <v>5</v>
      </c>
      <c r="L981" s="9" t="str">
        <f t="shared" si="61"/>
        <v>Pâtes et céréales</v>
      </c>
      <c r="M981" s="6">
        <v>64</v>
      </c>
      <c r="N981" s="6" t="str">
        <f t="shared" si="62"/>
        <v>Wimmers gute Semmelknödel</v>
      </c>
      <c r="O981" s="13">
        <v>76</v>
      </c>
      <c r="P981" s="6">
        <v>4</v>
      </c>
      <c r="Q981" s="13">
        <f t="shared" si="63"/>
        <v>304</v>
      </c>
      <c r="R981" s="14">
        <v>0.01</v>
      </c>
      <c r="S981" s="13">
        <v>658.35</v>
      </c>
      <c r="T981" s="13">
        <v>15.800400000000002</v>
      </c>
      <c r="U981" s="13"/>
      <c r="V981" s="9"/>
      <c r="W981" s="9"/>
    </row>
    <row r="982" spans="1:23" x14ac:dyDescent="0.25">
      <c r="A982" s="6" t="s">
        <v>99</v>
      </c>
      <c r="B982" s="6" t="s">
        <v>100</v>
      </c>
      <c r="C982" s="6" t="s">
        <v>101</v>
      </c>
      <c r="D982" s="6" t="s">
        <v>102</v>
      </c>
      <c r="E982" s="6">
        <v>1</v>
      </c>
      <c r="F982" s="6" t="str">
        <f t="shared" si="60"/>
        <v>Francis Rivière</v>
      </c>
      <c r="G982" s="6">
        <v>10846</v>
      </c>
      <c r="H982" s="9">
        <v>41228</v>
      </c>
      <c r="I982" s="9">
        <v>41270</v>
      </c>
      <c r="J982" s="9">
        <v>41239</v>
      </c>
      <c r="K982" s="7">
        <v>2</v>
      </c>
      <c r="L982" s="9" t="str">
        <f t="shared" si="61"/>
        <v>Condiments</v>
      </c>
      <c r="M982" s="6">
        <v>4</v>
      </c>
      <c r="N982" s="6" t="str">
        <f t="shared" si="62"/>
        <v>Chef Anton's Cajun Seasoning</v>
      </c>
      <c r="O982" s="13">
        <v>76</v>
      </c>
      <c r="P982" s="6">
        <v>59</v>
      </c>
      <c r="Q982" s="13">
        <f t="shared" si="63"/>
        <v>4484</v>
      </c>
      <c r="R982" s="14">
        <v>0.02</v>
      </c>
      <c r="S982" s="13">
        <v>6360.2</v>
      </c>
      <c r="T982" s="13">
        <v>159.005</v>
      </c>
      <c r="U982" s="13"/>
      <c r="V982" s="9"/>
      <c r="W982" s="9"/>
    </row>
    <row r="983" spans="1:23" x14ac:dyDescent="0.25">
      <c r="A983" s="6" t="s">
        <v>99</v>
      </c>
      <c r="B983" s="6" t="s">
        <v>100</v>
      </c>
      <c r="C983" s="6" t="s">
        <v>101</v>
      </c>
      <c r="D983" s="6" t="s">
        <v>102</v>
      </c>
      <c r="E983" s="6">
        <v>1</v>
      </c>
      <c r="F983" s="6" t="str">
        <f t="shared" si="60"/>
        <v>Francis Rivière</v>
      </c>
      <c r="G983" s="6">
        <v>10846</v>
      </c>
      <c r="H983" s="9">
        <v>41228</v>
      </c>
      <c r="I983" s="9">
        <v>41270</v>
      </c>
      <c r="J983" s="9">
        <v>41239</v>
      </c>
      <c r="K983" s="7">
        <v>1</v>
      </c>
      <c r="L983" s="9" t="str">
        <f t="shared" si="61"/>
        <v>Boissons</v>
      </c>
      <c r="M983" s="6">
        <v>70</v>
      </c>
      <c r="N983" s="6" t="str">
        <f t="shared" si="62"/>
        <v>Outback Lager</v>
      </c>
      <c r="O983" s="13">
        <v>76</v>
      </c>
      <c r="P983" s="6">
        <v>75</v>
      </c>
      <c r="Q983" s="13">
        <f t="shared" si="63"/>
        <v>5700</v>
      </c>
      <c r="R983" s="14">
        <v>0.05</v>
      </c>
      <c r="S983" s="13">
        <v>5343.75</v>
      </c>
      <c r="T983" s="13">
        <v>128.25</v>
      </c>
      <c r="U983" s="13"/>
      <c r="V983" s="9"/>
      <c r="W983" s="9"/>
    </row>
    <row r="984" spans="1:23" x14ac:dyDescent="0.25">
      <c r="A984" s="6" t="s">
        <v>99</v>
      </c>
      <c r="B984" s="6" t="s">
        <v>100</v>
      </c>
      <c r="C984" s="6" t="s">
        <v>101</v>
      </c>
      <c r="D984" s="6" t="s">
        <v>102</v>
      </c>
      <c r="E984" s="6">
        <v>1</v>
      </c>
      <c r="F984" s="6" t="str">
        <f t="shared" si="60"/>
        <v>Francis Rivière</v>
      </c>
      <c r="G984" s="6">
        <v>10846</v>
      </c>
      <c r="H984" s="9">
        <v>41228</v>
      </c>
      <c r="I984" s="9">
        <v>41270</v>
      </c>
      <c r="J984" s="9">
        <v>41239</v>
      </c>
      <c r="K984" s="7">
        <v>7</v>
      </c>
      <c r="L984" s="9" t="str">
        <f t="shared" si="61"/>
        <v>Produits secs</v>
      </c>
      <c r="M984" s="6">
        <v>74</v>
      </c>
      <c r="N984" s="6" t="str">
        <f t="shared" si="62"/>
        <v>Longlife Tofu</v>
      </c>
      <c r="O984" s="13">
        <v>76</v>
      </c>
      <c r="P984" s="6">
        <v>21</v>
      </c>
      <c r="Q984" s="13">
        <f t="shared" si="63"/>
        <v>1596</v>
      </c>
      <c r="R984" s="14">
        <v>0.1</v>
      </c>
      <c r="S984" s="13">
        <v>945</v>
      </c>
      <c r="T984" s="13">
        <v>27.405000000000001</v>
      </c>
      <c r="U984" s="13"/>
      <c r="V984" s="9"/>
      <c r="W984" s="9"/>
    </row>
    <row r="985" spans="1:23" x14ac:dyDescent="0.25">
      <c r="A985" s="6" t="s">
        <v>179</v>
      </c>
      <c r="B985" s="6" t="s">
        <v>180</v>
      </c>
      <c r="C985" s="6" t="s">
        <v>181</v>
      </c>
      <c r="D985" s="6" t="s">
        <v>81</v>
      </c>
      <c r="E985" s="6">
        <v>5</v>
      </c>
      <c r="F985" s="6" t="str">
        <f t="shared" si="60"/>
        <v>Mohamed Ben Arfa</v>
      </c>
      <c r="G985" s="6">
        <v>10847</v>
      </c>
      <c r="H985" s="9">
        <v>41228</v>
      </c>
      <c r="I985" s="9">
        <v>41242</v>
      </c>
      <c r="J985" s="9">
        <v>41257</v>
      </c>
      <c r="K985" s="7">
        <v>1</v>
      </c>
      <c r="L985" s="9" t="str">
        <f t="shared" si="61"/>
        <v>Boissons</v>
      </c>
      <c r="M985" s="6">
        <v>1</v>
      </c>
      <c r="N985" s="6" t="str">
        <f t="shared" si="62"/>
        <v>Chai</v>
      </c>
      <c r="O985" s="13">
        <v>76</v>
      </c>
      <c r="P985" s="6">
        <v>90</v>
      </c>
      <c r="Q985" s="13">
        <f t="shared" si="63"/>
        <v>6840</v>
      </c>
      <c r="R985" s="14">
        <v>0.02</v>
      </c>
      <c r="S985" s="13">
        <v>7938</v>
      </c>
      <c r="T985" s="13">
        <v>79.38</v>
      </c>
      <c r="U985" s="13"/>
      <c r="V985" s="9"/>
      <c r="W985" s="9"/>
    </row>
    <row r="986" spans="1:23" x14ac:dyDescent="0.25">
      <c r="A986" s="6" t="s">
        <v>179</v>
      </c>
      <c r="B986" s="6" t="s">
        <v>180</v>
      </c>
      <c r="C986" s="6" t="s">
        <v>181</v>
      </c>
      <c r="D986" s="6" t="s">
        <v>81</v>
      </c>
      <c r="E986" s="6">
        <v>5</v>
      </c>
      <c r="F986" s="6" t="str">
        <f t="shared" si="60"/>
        <v>Mohamed Ben Arfa</v>
      </c>
      <c r="G986" s="6">
        <v>10847</v>
      </c>
      <c r="H986" s="9">
        <v>41228</v>
      </c>
      <c r="I986" s="9">
        <v>41242</v>
      </c>
      <c r="J986" s="9">
        <v>41257</v>
      </c>
      <c r="K986" s="7">
        <v>3</v>
      </c>
      <c r="L986" s="9" t="str">
        <f t="shared" si="61"/>
        <v>Desserts</v>
      </c>
      <c r="M986" s="6">
        <v>19</v>
      </c>
      <c r="N986" s="6" t="str">
        <f t="shared" si="62"/>
        <v>Teatime Chocolate Biscuits</v>
      </c>
      <c r="O986" s="13">
        <v>76</v>
      </c>
      <c r="P986" s="6">
        <v>10</v>
      </c>
      <c r="Q986" s="13">
        <f t="shared" si="63"/>
        <v>760</v>
      </c>
      <c r="R986" s="14">
        <v>0.01</v>
      </c>
      <c r="S986" s="13">
        <v>455.4</v>
      </c>
      <c r="T986" s="13">
        <v>2.7323999999999997</v>
      </c>
      <c r="U986" s="13"/>
      <c r="V986" s="9"/>
      <c r="W986" s="9"/>
    </row>
    <row r="987" spans="1:23" x14ac:dyDescent="0.25">
      <c r="A987" s="6" t="s">
        <v>179</v>
      </c>
      <c r="B987" s="6" t="s">
        <v>180</v>
      </c>
      <c r="C987" s="6" t="s">
        <v>181</v>
      </c>
      <c r="D987" s="6" t="s">
        <v>81</v>
      </c>
      <c r="E987" s="6">
        <v>5</v>
      </c>
      <c r="F987" s="6" t="str">
        <f t="shared" si="60"/>
        <v>Mohamed Ben Arfa</v>
      </c>
      <c r="G987" s="6">
        <v>10847</v>
      </c>
      <c r="H987" s="9">
        <v>41228</v>
      </c>
      <c r="I987" s="9">
        <v>41242</v>
      </c>
      <c r="J987" s="9">
        <v>41257</v>
      </c>
      <c r="K987" s="7">
        <v>8</v>
      </c>
      <c r="L987" s="9" t="str">
        <f t="shared" si="61"/>
        <v>Poissons et fruits de mer</v>
      </c>
      <c r="M987" s="6">
        <v>37</v>
      </c>
      <c r="N987" s="6" t="str">
        <f t="shared" si="62"/>
        <v>Gravad lax</v>
      </c>
      <c r="O987" s="13">
        <v>76</v>
      </c>
      <c r="P987" s="6">
        <v>39</v>
      </c>
      <c r="Q987" s="13">
        <f t="shared" si="63"/>
        <v>2964</v>
      </c>
      <c r="R987" s="14">
        <v>0.14000000000000001</v>
      </c>
      <c r="S987" s="13">
        <v>4360.2</v>
      </c>
      <c r="T987" s="13">
        <v>148.24679999999998</v>
      </c>
      <c r="U987" s="13"/>
      <c r="V987" s="9"/>
      <c r="W987" s="9"/>
    </row>
    <row r="988" spans="1:23" x14ac:dyDescent="0.25">
      <c r="A988" s="6" t="s">
        <v>179</v>
      </c>
      <c r="B988" s="6" t="s">
        <v>180</v>
      </c>
      <c r="C988" s="6" t="s">
        <v>181</v>
      </c>
      <c r="D988" s="6" t="s">
        <v>81</v>
      </c>
      <c r="E988" s="6">
        <v>5</v>
      </c>
      <c r="F988" s="6" t="str">
        <f t="shared" si="60"/>
        <v>Mohamed Ben Arfa</v>
      </c>
      <c r="G988" s="6">
        <v>10847</v>
      </c>
      <c r="H988" s="9">
        <v>41228</v>
      </c>
      <c r="I988" s="9">
        <v>41242</v>
      </c>
      <c r="J988" s="9">
        <v>41257</v>
      </c>
      <c r="K988" s="7">
        <v>8</v>
      </c>
      <c r="L988" s="9" t="str">
        <f t="shared" si="61"/>
        <v>Poissons et fruits de mer</v>
      </c>
      <c r="M988" s="6">
        <v>45</v>
      </c>
      <c r="N988" s="6" t="str">
        <f t="shared" si="62"/>
        <v>Røgede sild</v>
      </c>
      <c r="O988" s="13">
        <v>76</v>
      </c>
      <c r="P988" s="6">
        <v>24</v>
      </c>
      <c r="Q988" s="13">
        <f t="shared" si="63"/>
        <v>1824</v>
      </c>
      <c r="R988" s="14">
        <v>7.0000000000000007E-2</v>
      </c>
      <c r="S988" s="13">
        <v>1060.1999999999998</v>
      </c>
      <c r="T988" s="13">
        <v>30.745799999999996</v>
      </c>
      <c r="U988" s="13"/>
      <c r="V988" s="9"/>
      <c r="W988" s="9"/>
    </row>
    <row r="989" spans="1:23" x14ac:dyDescent="0.25">
      <c r="A989" s="6" t="s">
        <v>179</v>
      </c>
      <c r="B989" s="6" t="s">
        <v>180</v>
      </c>
      <c r="C989" s="6" t="s">
        <v>181</v>
      </c>
      <c r="D989" s="6" t="s">
        <v>81</v>
      </c>
      <c r="E989" s="6">
        <v>5</v>
      </c>
      <c r="F989" s="6" t="str">
        <f t="shared" si="60"/>
        <v>Mohamed Ben Arfa</v>
      </c>
      <c r="G989" s="6">
        <v>10847</v>
      </c>
      <c r="H989" s="9">
        <v>41228</v>
      </c>
      <c r="I989" s="9">
        <v>41242</v>
      </c>
      <c r="J989" s="9">
        <v>41257</v>
      </c>
      <c r="K989" s="7">
        <v>4</v>
      </c>
      <c r="L989" s="9" t="str">
        <f t="shared" si="61"/>
        <v>Produits laitiers</v>
      </c>
      <c r="M989" s="6">
        <v>60</v>
      </c>
      <c r="N989" s="6" t="str">
        <f t="shared" si="62"/>
        <v>Camembert Pierrot</v>
      </c>
      <c r="O989" s="13">
        <v>76</v>
      </c>
      <c r="P989" s="6">
        <v>69</v>
      </c>
      <c r="Q989" s="13">
        <f t="shared" si="63"/>
        <v>5244</v>
      </c>
      <c r="R989" s="14">
        <v>0.16</v>
      </c>
      <c r="S989" s="13">
        <v>9853.1999999999989</v>
      </c>
      <c r="T989" s="13">
        <v>147.79799999999997</v>
      </c>
      <c r="U989" s="13"/>
      <c r="V989" s="9"/>
      <c r="W989" s="9"/>
    </row>
    <row r="990" spans="1:23" x14ac:dyDescent="0.25">
      <c r="A990" s="6" t="s">
        <v>179</v>
      </c>
      <c r="B990" s="6" t="s">
        <v>180</v>
      </c>
      <c r="C990" s="6" t="s">
        <v>181</v>
      </c>
      <c r="D990" s="6" t="s">
        <v>81</v>
      </c>
      <c r="E990" s="6">
        <v>5</v>
      </c>
      <c r="F990" s="6" t="str">
        <f t="shared" si="60"/>
        <v>Mohamed Ben Arfa</v>
      </c>
      <c r="G990" s="6">
        <v>10847</v>
      </c>
      <c r="H990" s="9">
        <v>41228</v>
      </c>
      <c r="I990" s="9">
        <v>41242</v>
      </c>
      <c r="J990" s="9">
        <v>41257</v>
      </c>
      <c r="K990" s="7">
        <v>4</v>
      </c>
      <c r="L990" s="9" t="str">
        <f t="shared" si="61"/>
        <v>Produits laitiers</v>
      </c>
      <c r="M990" s="6">
        <v>71</v>
      </c>
      <c r="N990" s="6" t="str">
        <f t="shared" si="62"/>
        <v>Fløtemysost</v>
      </c>
      <c r="O990" s="13">
        <v>76</v>
      </c>
      <c r="P990" s="6">
        <v>61</v>
      </c>
      <c r="Q990" s="13">
        <f t="shared" si="63"/>
        <v>4636</v>
      </c>
      <c r="R990" s="14">
        <v>7.0000000000000007E-2</v>
      </c>
      <c r="S990" s="13">
        <v>6098.4749999999995</v>
      </c>
      <c r="T990" s="13">
        <v>115.87102499999999</v>
      </c>
      <c r="U990" s="13"/>
      <c r="V990" s="9"/>
      <c r="W990" s="9"/>
    </row>
    <row r="991" spans="1:23" x14ac:dyDescent="0.25">
      <c r="A991" s="6" t="s">
        <v>327</v>
      </c>
      <c r="B991" s="6" t="s">
        <v>328</v>
      </c>
      <c r="C991" s="6" t="s">
        <v>88</v>
      </c>
      <c r="D991" s="6" t="s">
        <v>89</v>
      </c>
      <c r="E991" s="6">
        <v>8</v>
      </c>
      <c r="F991" s="6" t="str">
        <f t="shared" si="60"/>
        <v>Hicham Esmal</v>
      </c>
      <c r="G991" s="6">
        <v>10848</v>
      </c>
      <c r="H991" s="9">
        <v>41229</v>
      </c>
      <c r="I991" s="9">
        <v>41257</v>
      </c>
      <c r="J991" s="9">
        <v>41245</v>
      </c>
      <c r="K991" s="7">
        <v>2</v>
      </c>
      <c r="L991" s="9" t="str">
        <f t="shared" si="61"/>
        <v>Condiments</v>
      </c>
      <c r="M991" s="6">
        <v>5</v>
      </c>
      <c r="N991" s="6" t="str">
        <f t="shared" si="62"/>
        <v>Chef Anton's Gumbo Mix</v>
      </c>
      <c r="O991" s="13">
        <v>76</v>
      </c>
      <c r="P991" s="6">
        <v>11</v>
      </c>
      <c r="Q991" s="13">
        <f t="shared" si="63"/>
        <v>836</v>
      </c>
      <c r="R991" s="14">
        <v>0.2</v>
      </c>
      <c r="S991" s="13">
        <v>939.40000000000009</v>
      </c>
      <c r="T991" s="13">
        <v>21.606200000000001</v>
      </c>
      <c r="U991" s="13"/>
      <c r="V991" s="9"/>
      <c r="W991" s="9"/>
    </row>
    <row r="992" spans="1:23" x14ac:dyDescent="0.25">
      <c r="A992" s="6" t="s">
        <v>327</v>
      </c>
      <c r="B992" s="6" t="s">
        <v>328</v>
      </c>
      <c r="C992" s="6" t="s">
        <v>88</v>
      </c>
      <c r="D992" s="6" t="s">
        <v>89</v>
      </c>
      <c r="E992" s="6">
        <v>8</v>
      </c>
      <c r="F992" s="6" t="str">
        <f t="shared" si="60"/>
        <v>Hicham Esmal</v>
      </c>
      <c r="G992" s="6">
        <v>10848</v>
      </c>
      <c r="H992" s="9">
        <v>41229</v>
      </c>
      <c r="I992" s="9">
        <v>41257</v>
      </c>
      <c r="J992" s="9">
        <v>41245</v>
      </c>
      <c r="K992" s="7">
        <v>6</v>
      </c>
      <c r="L992" s="9" t="str">
        <f t="shared" si="61"/>
        <v>Viandes</v>
      </c>
      <c r="M992" s="6">
        <v>9</v>
      </c>
      <c r="N992" s="6" t="str">
        <f t="shared" si="62"/>
        <v>Mishi Kobe Niku</v>
      </c>
      <c r="O992" s="13">
        <v>76</v>
      </c>
      <c r="P992" s="6">
        <v>24</v>
      </c>
      <c r="Q992" s="13">
        <f t="shared" si="63"/>
        <v>1824</v>
      </c>
      <c r="R992" s="14">
        <v>0.08</v>
      </c>
      <c r="S992" s="13">
        <v>10708.800000000001</v>
      </c>
      <c r="T992" s="13">
        <v>299.84640000000002</v>
      </c>
      <c r="U992" s="13"/>
      <c r="V992" s="9"/>
      <c r="W992" s="9"/>
    </row>
    <row r="993" spans="1:23" x14ac:dyDescent="0.25">
      <c r="A993" s="6" t="s">
        <v>173</v>
      </c>
      <c r="B993" s="6" t="s">
        <v>174</v>
      </c>
      <c r="C993" s="6" t="s">
        <v>135</v>
      </c>
      <c r="D993" s="6" t="s">
        <v>136</v>
      </c>
      <c r="E993" s="6">
        <v>2</v>
      </c>
      <c r="F993" s="6" t="str">
        <f t="shared" si="60"/>
        <v>Anne Dodsworth</v>
      </c>
      <c r="G993" s="6">
        <v>10849</v>
      </c>
      <c r="H993" s="9">
        <v>41229</v>
      </c>
      <c r="I993" s="9">
        <v>41257</v>
      </c>
      <c r="J993" s="9">
        <v>41246</v>
      </c>
      <c r="K993" s="7">
        <v>2</v>
      </c>
      <c r="L993" s="9" t="str">
        <f t="shared" si="61"/>
        <v>Condiments</v>
      </c>
      <c r="M993" s="6">
        <v>3</v>
      </c>
      <c r="N993" s="6" t="str">
        <f t="shared" si="62"/>
        <v>Aniseed Syrup</v>
      </c>
      <c r="O993" s="13">
        <v>76</v>
      </c>
      <c r="P993" s="6">
        <v>71</v>
      </c>
      <c r="Q993" s="13">
        <f t="shared" si="63"/>
        <v>5396</v>
      </c>
      <c r="R993" s="14">
        <v>0.17</v>
      </c>
      <c r="S993" s="13">
        <v>2946.5</v>
      </c>
      <c r="T993" s="13">
        <v>41.250999999999998</v>
      </c>
      <c r="U993" s="13"/>
      <c r="V993" s="9"/>
      <c r="W993" s="9"/>
    </row>
    <row r="994" spans="1:23" x14ac:dyDescent="0.25">
      <c r="A994" s="6" t="s">
        <v>173</v>
      </c>
      <c r="B994" s="6" t="s">
        <v>174</v>
      </c>
      <c r="C994" s="6" t="s">
        <v>135</v>
      </c>
      <c r="D994" s="6" t="s">
        <v>136</v>
      </c>
      <c r="E994" s="6">
        <v>2</v>
      </c>
      <c r="F994" s="6" t="str">
        <f t="shared" si="60"/>
        <v>Anne Dodsworth</v>
      </c>
      <c r="G994" s="6">
        <v>10849</v>
      </c>
      <c r="H994" s="9">
        <v>41229</v>
      </c>
      <c r="I994" s="9">
        <v>41257</v>
      </c>
      <c r="J994" s="9">
        <v>41246</v>
      </c>
      <c r="K994" s="7">
        <v>3</v>
      </c>
      <c r="L994" s="9" t="str">
        <f t="shared" si="61"/>
        <v>Desserts</v>
      </c>
      <c r="M994" s="6">
        <v>26</v>
      </c>
      <c r="N994" s="6" t="str">
        <f t="shared" si="62"/>
        <v>Gumbär Gummibärchen</v>
      </c>
      <c r="O994" s="13">
        <v>76</v>
      </c>
      <c r="P994" s="6">
        <v>90</v>
      </c>
      <c r="Q994" s="13">
        <f t="shared" si="63"/>
        <v>6840</v>
      </c>
      <c r="R994" s="14">
        <v>0.2</v>
      </c>
      <c r="S994" s="13">
        <v>11242.800000000001</v>
      </c>
      <c r="T994" s="13">
        <v>303.55560000000003</v>
      </c>
      <c r="U994" s="13"/>
      <c r="V994" s="9"/>
      <c r="W994" s="9"/>
    </row>
    <row r="995" spans="1:23" x14ac:dyDescent="0.25">
      <c r="A995" s="6" t="s">
        <v>111</v>
      </c>
      <c r="B995" s="6" t="s">
        <v>112</v>
      </c>
      <c r="C995" s="6" t="s">
        <v>113</v>
      </c>
      <c r="D995" s="6" t="s">
        <v>85</v>
      </c>
      <c r="E995" s="6">
        <v>7</v>
      </c>
      <c r="F995" s="6" t="str">
        <f t="shared" si="60"/>
        <v>Jaime Dos Santos</v>
      </c>
      <c r="G995" s="6">
        <v>10850</v>
      </c>
      <c r="H995" s="9">
        <v>41229</v>
      </c>
      <c r="I995" s="9">
        <v>41271</v>
      </c>
      <c r="J995" s="9">
        <v>41246</v>
      </c>
      <c r="K995" s="7">
        <v>3</v>
      </c>
      <c r="L995" s="9" t="str">
        <f t="shared" si="61"/>
        <v>Desserts</v>
      </c>
      <c r="M995" s="6">
        <v>25</v>
      </c>
      <c r="N995" s="6" t="str">
        <f t="shared" si="62"/>
        <v>NuNuCa Nuß-Nougat-Creme</v>
      </c>
      <c r="O995" s="13">
        <v>76</v>
      </c>
      <c r="P995" s="6">
        <v>71</v>
      </c>
      <c r="Q995" s="13">
        <f t="shared" si="63"/>
        <v>5396</v>
      </c>
      <c r="R995" s="14">
        <v>0.15</v>
      </c>
      <c r="S995" s="13">
        <v>4224.5</v>
      </c>
      <c r="T995" s="13">
        <v>84.49</v>
      </c>
      <c r="U995" s="13"/>
      <c r="V995" s="9"/>
      <c r="W995" s="9"/>
    </row>
    <row r="996" spans="1:23" x14ac:dyDescent="0.25">
      <c r="A996" s="6" t="s">
        <v>111</v>
      </c>
      <c r="B996" s="6" t="s">
        <v>112</v>
      </c>
      <c r="C996" s="6" t="s">
        <v>113</v>
      </c>
      <c r="D996" s="6" t="s">
        <v>85</v>
      </c>
      <c r="E996" s="6">
        <v>7</v>
      </c>
      <c r="F996" s="6" t="str">
        <f t="shared" si="60"/>
        <v>Jaime Dos Santos</v>
      </c>
      <c r="G996" s="6">
        <v>10850</v>
      </c>
      <c r="H996" s="9">
        <v>41229</v>
      </c>
      <c r="I996" s="9">
        <v>41271</v>
      </c>
      <c r="J996" s="9">
        <v>41246</v>
      </c>
      <c r="K996" s="7">
        <v>4</v>
      </c>
      <c r="L996" s="9" t="str">
        <f t="shared" si="61"/>
        <v>Produits laitiers</v>
      </c>
      <c r="M996" s="6">
        <v>33</v>
      </c>
      <c r="N996" s="6" t="str">
        <f t="shared" si="62"/>
        <v>Geitost</v>
      </c>
      <c r="O996" s="13">
        <v>76</v>
      </c>
      <c r="P996" s="6">
        <v>47</v>
      </c>
      <c r="Q996" s="13">
        <f t="shared" si="63"/>
        <v>3572</v>
      </c>
      <c r="R996" s="14">
        <v>0.05</v>
      </c>
      <c r="S996" s="13">
        <v>558.125</v>
      </c>
      <c r="T996" s="13">
        <v>5.5812499999999998</v>
      </c>
      <c r="U996" s="13"/>
      <c r="V996" s="9"/>
      <c r="W996" s="9"/>
    </row>
    <row r="997" spans="1:23" x14ac:dyDescent="0.25">
      <c r="A997" s="6" t="s">
        <v>111</v>
      </c>
      <c r="B997" s="6" t="s">
        <v>112</v>
      </c>
      <c r="C997" s="6" t="s">
        <v>113</v>
      </c>
      <c r="D997" s="6" t="s">
        <v>85</v>
      </c>
      <c r="E997" s="6">
        <v>7</v>
      </c>
      <c r="F997" s="6" t="str">
        <f t="shared" si="60"/>
        <v>Jaime Dos Santos</v>
      </c>
      <c r="G997" s="6">
        <v>10850</v>
      </c>
      <c r="H997" s="9">
        <v>41229</v>
      </c>
      <c r="I997" s="9">
        <v>41271</v>
      </c>
      <c r="J997" s="9">
        <v>41246</v>
      </c>
      <c r="K997" s="7">
        <v>1</v>
      </c>
      <c r="L997" s="9" t="str">
        <f t="shared" si="61"/>
        <v>Boissons</v>
      </c>
      <c r="M997" s="6">
        <v>70</v>
      </c>
      <c r="N997" s="6" t="str">
        <f t="shared" si="62"/>
        <v>Outback Lager</v>
      </c>
      <c r="O997" s="13">
        <v>76</v>
      </c>
      <c r="P997" s="6">
        <v>9</v>
      </c>
      <c r="Q997" s="13">
        <f t="shared" si="63"/>
        <v>684</v>
      </c>
      <c r="R997" s="14">
        <v>0.08</v>
      </c>
      <c r="S997" s="13">
        <v>621</v>
      </c>
      <c r="T997" s="13">
        <v>5.5890000000000004</v>
      </c>
      <c r="U997" s="13"/>
      <c r="V997" s="9"/>
      <c r="W997" s="9"/>
    </row>
    <row r="998" spans="1:23" x14ac:dyDescent="0.25">
      <c r="A998" s="6" t="s">
        <v>120</v>
      </c>
      <c r="B998" s="6" t="s">
        <v>121</v>
      </c>
      <c r="C998" s="6" t="s">
        <v>122</v>
      </c>
      <c r="D998" s="6" t="s">
        <v>123</v>
      </c>
      <c r="E998" s="6">
        <v>9</v>
      </c>
      <c r="F998" s="6" t="str">
        <f t="shared" si="60"/>
        <v>Steven Buchanan</v>
      </c>
      <c r="G998" s="6">
        <v>10851</v>
      </c>
      <c r="H998" s="9">
        <v>41232</v>
      </c>
      <c r="I998" s="9">
        <v>41260</v>
      </c>
      <c r="J998" s="9">
        <v>41249</v>
      </c>
      <c r="K998" s="7">
        <v>1</v>
      </c>
      <c r="L998" s="9" t="str">
        <f t="shared" si="61"/>
        <v>Boissons</v>
      </c>
      <c r="M998" s="6">
        <v>2</v>
      </c>
      <c r="N998" s="6" t="str">
        <f t="shared" si="62"/>
        <v>Chang</v>
      </c>
      <c r="O998" s="13">
        <v>76</v>
      </c>
      <c r="P998" s="6">
        <v>54</v>
      </c>
      <c r="Q998" s="13">
        <f t="shared" si="63"/>
        <v>4104</v>
      </c>
      <c r="R998" s="14">
        <v>0.04</v>
      </c>
      <c r="S998" s="13">
        <v>4924.8</v>
      </c>
      <c r="T998" s="13">
        <v>78.796800000000005</v>
      </c>
      <c r="U998" s="13"/>
      <c r="V998" s="9"/>
      <c r="W998" s="9"/>
    </row>
    <row r="999" spans="1:23" x14ac:dyDescent="0.25">
      <c r="A999" s="6" t="s">
        <v>120</v>
      </c>
      <c r="B999" s="6" t="s">
        <v>121</v>
      </c>
      <c r="C999" s="6" t="s">
        <v>122</v>
      </c>
      <c r="D999" s="6" t="s">
        <v>123</v>
      </c>
      <c r="E999" s="6">
        <v>9</v>
      </c>
      <c r="F999" s="6" t="str">
        <f t="shared" si="60"/>
        <v>Steven Buchanan</v>
      </c>
      <c r="G999" s="6">
        <v>10851</v>
      </c>
      <c r="H999" s="9">
        <v>41232</v>
      </c>
      <c r="I999" s="9">
        <v>41260</v>
      </c>
      <c r="J999" s="9">
        <v>41249</v>
      </c>
      <c r="K999" s="7">
        <v>3</v>
      </c>
      <c r="L999" s="9" t="str">
        <f t="shared" si="61"/>
        <v>Desserts</v>
      </c>
      <c r="M999" s="6">
        <v>25</v>
      </c>
      <c r="N999" s="6" t="str">
        <f t="shared" si="62"/>
        <v>NuNuCa Nuß-Nougat-Creme</v>
      </c>
      <c r="O999" s="13">
        <v>76</v>
      </c>
      <c r="P999" s="6">
        <v>70</v>
      </c>
      <c r="Q999" s="13">
        <f t="shared" si="63"/>
        <v>5320</v>
      </c>
      <c r="R999" s="14">
        <v>0.15</v>
      </c>
      <c r="S999" s="13">
        <v>4165</v>
      </c>
      <c r="T999" s="13">
        <v>83.3</v>
      </c>
      <c r="U999" s="13"/>
      <c r="V999" s="9"/>
      <c r="W999" s="9"/>
    </row>
    <row r="1000" spans="1:23" x14ac:dyDescent="0.25">
      <c r="A1000" s="6" t="s">
        <v>120</v>
      </c>
      <c r="B1000" s="6" t="s">
        <v>121</v>
      </c>
      <c r="C1000" s="6" t="s">
        <v>122</v>
      </c>
      <c r="D1000" s="6" t="s">
        <v>123</v>
      </c>
      <c r="E1000" s="6">
        <v>9</v>
      </c>
      <c r="F1000" s="6" t="str">
        <f t="shared" si="60"/>
        <v>Steven Buchanan</v>
      </c>
      <c r="G1000" s="6">
        <v>10851</v>
      </c>
      <c r="H1000" s="9">
        <v>41232</v>
      </c>
      <c r="I1000" s="9">
        <v>41260</v>
      </c>
      <c r="J1000" s="9">
        <v>41249</v>
      </c>
      <c r="K1000" s="7">
        <v>5</v>
      </c>
      <c r="L1000" s="9" t="str">
        <f t="shared" si="61"/>
        <v>Pâtes et céréales</v>
      </c>
      <c r="M1000" s="6">
        <v>57</v>
      </c>
      <c r="N1000" s="6" t="str">
        <f t="shared" si="62"/>
        <v>Ravioli Angelo</v>
      </c>
      <c r="O1000" s="13">
        <v>76</v>
      </c>
      <c r="P1000" s="6">
        <v>13</v>
      </c>
      <c r="Q1000" s="13">
        <f t="shared" si="63"/>
        <v>988</v>
      </c>
      <c r="R1000" s="14">
        <v>0.09</v>
      </c>
      <c r="S1000" s="13">
        <v>1153.425</v>
      </c>
      <c r="T1000" s="13">
        <v>3.4602749999999998</v>
      </c>
      <c r="U1000" s="13"/>
      <c r="V1000" s="9"/>
      <c r="W1000" s="9"/>
    </row>
    <row r="1001" spans="1:23" x14ac:dyDescent="0.25">
      <c r="A1001" s="6" t="s">
        <v>120</v>
      </c>
      <c r="B1001" s="6" t="s">
        <v>121</v>
      </c>
      <c r="C1001" s="6" t="s">
        <v>122</v>
      </c>
      <c r="D1001" s="6" t="s">
        <v>123</v>
      </c>
      <c r="E1001" s="6">
        <v>9</v>
      </c>
      <c r="F1001" s="6" t="str">
        <f t="shared" si="60"/>
        <v>Steven Buchanan</v>
      </c>
      <c r="G1001" s="6">
        <v>10851</v>
      </c>
      <c r="H1001" s="9">
        <v>41232</v>
      </c>
      <c r="I1001" s="9">
        <v>41260</v>
      </c>
      <c r="J1001" s="9">
        <v>41249</v>
      </c>
      <c r="K1001" s="7">
        <v>4</v>
      </c>
      <c r="L1001" s="9" t="str">
        <f t="shared" si="61"/>
        <v>Produits laitiers</v>
      </c>
      <c r="M1001" s="6">
        <v>59</v>
      </c>
      <c r="N1001" s="6" t="str">
        <f t="shared" si="62"/>
        <v>Raclette Courdavault</v>
      </c>
      <c r="O1001" s="13">
        <v>76</v>
      </c>
      <c r="P1001" s="6">
        <v>54</v>
      </c>
      <c r="Q1001" s="13">
        <f t="shared" si="63"/>
        <v>4104</v>
      </c>
      <c r="R1001" s="14">
        <v>0.01</v>
      </c>
      <c r="S1001" s="13">
        <v>14701.5</v>
      </c>
      <c r="T1001" s="13">
        <v>308.73149999999998</v>
      </c>
      <c r="U1001" s="13"/>
      <c r="V1001" s="9"/>
      <c r="W1001" s="9"/>
    </row>
    <row r="1002" spans="1:23" x14ac:dyDescent="0.25">
      <c r="A1002" s="6" t="s">
        <v>114</v>
      </c>
      <c r="B1002" s="6" t="s">
        <v>115</v>
      </c>
      <c r="C1002" s="6" t="s">
        <v>116</v>
      </c>
      <c r="D1002" s="6" t="s">
        <v>81</v>
      </c>
      <c r="E1002" s="6">
        <v>4</v>
      </c>
      <c r="F1002" s="6" t="str">
        <f t="shared" si="60"/>
        <v>Laura Callahan</v>
      </c>
      <c r="G1002" s="6">
        <v>10852</v>
      </c>
      <c r="H1002" s="9">
        <v>41232</v>
      </c>
      <c r="I1002" s="9">
        <v>41246</v>
      </c>
      <c r="J1002" s="9">
        <v>41246</v>
      </c>
      <c r="K1002" s="7">
        <v>1</v>
      </c>
      <c r="L1002" s="9" t="str">
        <f t="shared" si="61"/>
        <v>Boissons</v>
      </c>
      <c r="M1002" s="6">
        <v>2</v>
      </c>
      <c r="N1002" s="6" t="str">
        <f t="shared" si="62"/>
        <v>Chang</v>
      </c>
      <c r="O1002" s="13">
        <v>76</v>
      </c>
      <c r="P1002" s="6">
        <v>41</v>
      </c>
      <c r="Q1002" s="13">
        <f t="shared" si="63"/>
        <v>3116</v>
      </c>
      <c r="R1002" s="14">
        <v>0.03</v>
      </c>
      <c r="S1002" s="13">
        <v>3778.15</v>
      </c>
      <c r="T1002" s="13">
        <v>109.56635</v>
      </c>
      <c r="U1002" s="13"/>
      <c r="V1002" s="9"/>
      <c r="W1002" s="9"/>
    </row>
    <row r="1003" spans="1:23" x14ac:dyDescent="0.25">
      <c r="A1003" s="6" t="s">
        <v>114</v>
      </c>
      <c r="B1003" s="6" t="s">
        <v>115</v>
      </c>
      <c r="C1003" s="6" t="s">
        <v>116</v>
      </c>
      <c r="D1003" s="6" t="s">
        <v>81</v>
      </c>
      <c r="E1003" s="6">
        <v>4</v>
      </c>
      <c r="F1003" s="6" t="str">
        <f t="shared" si="60"/>
        <v>Laura Callahan</v>
      </c>
      <c r="G1003" s="6">
        <v>10852</v>
      </c>
      <c r="H1003" s="9">
        <v>41232</v>
      </c>
      <c r="I1003" s="9">
        <v>41246</v>
      </c>
      <c r="J1003" s="9">
        <v>41246</v>
      </c>
      <c r="K1003" s="7">
        <v>6</v>
      </c>
      <c r="L1003" s="9" t="str">
        <f t="shared" si="61"/>
        <v>Viandes</v>
      </c>
      <c r="M1003" s="6">
        <v>17</v>
      </c>
      <c r="N1003" s="6" t="str">
        <f t="shared" si="62"/>
        <v>Alice Mutton</v>
      </c>
      <c r="O1003" s="13">
        <v>76</v>
      </c>
      <c r="P1003" s="6">
        <v>80</v>
      </c>
      <c r="Q1003" s="13">
        <f t="shared" si="63"/>
        <v>6080</v>
      </c>
      <c r="R1003" s="14">
        <v>0.05</v>
      </c>
      <c r="S1003" s="13">
        <v>14820</v>
      </c>
      <c r="T1003" s="13">
        <v>370.5</v>
      </c>
      <c r="U1003" s="13"/>
      <c r="V1003" s="9"/>
      <c r="W1003" s="9"/>
    </row>
    <row r="1004" spans="1:23" x14ac:dyDescent="0.25">
      <c r="A1004" s="6" t="s">
        <v>114</v>
      </c>
      <c r="B1004" s="6" t="s">
        <v>115</v>
      </c>
      <c r="C1004" s="6" t="s">
        <v>116</v>
      </c>
      <c r="D1004" s="6" t="s">
        <v>81</v>
      </c>
      <c r="E1004" s="6">
        <v>4</v>
      </c>
      <c r="F1004" s="6" t="str">
        <f t="shared" si="60"/>
        <v>Laura Callahan</v>
      </c>
      <c r="G1004" s="6">
        <v>10852</v>
      </c>
      <c r="H1004" s="9">
        <v>41232</v>
      </c>
      <c r="I1004" s="9">
        <v>41246</v>
      </c>
      <c r="J1004" s="9">
        <v>41246</v>
      </c>
      <c r="K1004" s="7">
        <v>3</v>
      </c>
      <c r="L1004" s="9" t="str">
        <f t="shared" si="61"/>
        <v>Desserts</v>
      </c>
      <c r="M1004" s="6">
        <v>62</v>
      </c>
      <c r="N1004" s="6" t="str">
        <f t="shared" si="62"/>
        <v>Tarte au sucre</v>
      </c>
      <c r="O1004" s="13">
        <v>76</v>
      </c>
      <c r="P1004" s="6">
        <v>18</v>
      </c>
      <c r="Q1004" s="13">
        <f t="shared" si="63"/>
        <v>1368</v>
      </c>
      <c r="R1004" s="14">
        <v>0</v>
      </c>
      <c r="S1004" s="13">
        <v>4437</v>
      </c>
      <c r="T1004" s="13">
        <v>88.74</v>
      </c>
      <c r="U1004" s="13"/>
      <c r="V1004" s="9"/>
      <c r="W1004" s="9"/>
    </row>
    <row r="1005" spans="1:23" x14ac:dyDescent="0.25">
      <c r="A1005" s="6" t="s">
        <v>163</v>
      </c>
      <c r="B1005" s="6" t="s">
        <v>164</v>
      </c>
      <c r="C1005" s="6" t="s">
        <v>165</v>
      </c>
      <c r="D1005" s="6" t="s">
        <v>136</v>
      </c>
      <c r="E1005" s="6">
        <v>2</v>
      </c>
      <c r="F1005" s="6" t="str">
        <f t="shared" si="60"/>
        <v>Anne Dodsworth</v>
      </c>
      <c r="G1005" s="6">
        <v>10853</v>
      </c>
      <c r="H1005" s="9">
        <v>41233</v>
      </c>
      <c r="I1005" s="9">
        <v>41261</v>
      </c>
      <c r="J1005" s="9">
        <v>41250</v>
      </c>
      <c r="K1005" s="7">
        <v>8</v>
      </c>
      <c r="L1005" s="9" t="str">
        <f t="shared" si="61"/>
        <v>Poissons et fruits de mer</v>
      </c>
      <c r="M1005" s="6">
        <v>18</v>
      </c>
      <c r="N1005" s="6" t="str">
        <f t="shared" si="62"/>
        <v>Carnarvon Tigers</v>
      </c>
      <c r="O1005" s="13">
        <v>76</v>
      </c>
      <c r="P1005" s="6">
        <v>96</v>
      </c>
      <c r="Q1005" s="13">
        <f t="shared" si="63"/>
        <v>7296</v>
      </c>
      <c r="R1005" s="14">
        <v>0.03</v>
      </c>
      <c r="S1005" s="13">
        <v>29100</v>
      </c>
      <c r="T1005" s="13">
        <v>291</v>
      </c>
      <c r="U1005" s="13"/>
      <c r="V1005" s="9"/>
      <c r="W1005" s="9"/>
    </row>
    <row r="1006" spans="1:23" x14ac:dyDescent="0.25">
      <c r="A1006" s="6" t="s">
        <v>186</v>
      </c>
      <c r="B1006" s="6" t="s">
        <v>187</v>
      </c>
      <c r="C1006" s="6" t="s">
        <v>188</v>
      </c>
      <c r="D1006" s="6" t="s">
        <v>140</v>
      </c>
      <c r="E1006" s="6">
        <v>3</v>
      </c>
      <c r="F1006" s="6" t="str">
        <f t="shared" si="60"/>
        <v>Janet Leverling</v>
      </c>
      <c r="G1006" s="6">
        <v>10854</v>
      </c>
      <c r="H1006" s="9">
        <v>41233</v>
      </c>
      <c r="I1006" s="9">
        <v>41261</v>
      </c>
      <c r="J1006" s="9">
        <v>41252</v>
      </c>
      <c r="K1006" s="7">
        <v>8</v>
      </c>
      <c r="L1006" s="9" t="str">
        <f t="shared" si="61"/>
        <v>Poissons et fruits de mer</v>
      </c>
      <c r="M1006" s="6">
        <v>10</v>
      </c>
      <c r="N1006" s="6" t="str">
        <f t="shared" si="62"/>
        <v>Ikura</v>
      </c>
      <c r="O1006" s="13">
        <v>76</v>
      </c>
      <c r="P1006" s="6">
        <v>20</v>
      </c>
      <c r="Q1006" s="13">
        <f t="shared" si="63"/>
        <v>1520</v>
      </c>
      <c r="R1006" s="14">
        <v>-0.01</v>
      </c>
      <c r="S1006" s="13">
        <v>3131</v>
      </c>
      <c r="T1006" s="13">
        <v>68.882000000000005</v>
      </c>
      <c r="U1006" s="13"/>
      <c r="V1006" s="9"/>
      <c r="W1006" s="9"/>
    </row>
    <row r="1007" spans="1:23" x14ac:dyDescent="0.25">
      <c r="A1007" s="6" t="s">
        <v>186</v>
      </c>
      <c r="B1007" s="6" t="s">
        <v>187</v>
      </c>
      <c r="C1007" s="6" t="s">
        <v>188</v>
      </c>
      <c r="D1007" s="6" t="s">
        <v>140</v>
      </c>
      <c r="E1007" s="6">
        <v>3</v>
      </c>
      <c r="F1007" s="6" t="str">
        <f t="shared" si="60"/>
        <v>Janet Leverling</v>
      </c>
      <c r="G1007" s="6">
        <v>10854</v>
      </c>
      <c r="H1007" s="9">
        <v>41233</v>
      </c>
      <c r="I1007" s="9">
        <v>41261</v>
      </c>
      <c r="J1007" s="9">
        <v>41252</v>
      </c>
      <c r="K1007" s="7">
        <v>8</v>
      </c>
      <c r="L1007" s="9" t="str">
        <f t="shared" si="61"/>
        <v>Poissons et fruits de mer</v>
      </c>
      <c r="M1007" s="6">
        <v>13</v>
      </c>
      <c r="N1007" s="6" t="str">
        <f t="shared" si="62"/>
        <v>Konbu</v>
      </c>
      <c r="O1007" s="13">
        <v>76</v>
      </c>
      <c r="P1007" s="6">
        <v>70</v>
      </c>
      <c r="Q1007" s="13">
        <f t="shared" si="63"/>
        <v>5320</v>
      </c>
      <c r="R1007" s="14">
        <v>-0.02</v>
      </c>
      <c r="S1007" s="13">
        <v>2142</v>
      </c>
      <c r="T1007" s="13">
        <v>53.55</v>
      </c>
      <c r="U1007" s="13"/>
      <c r="V1007" s="9"/>
      <c r="W1007" s="9"/>
    </row>
    <row r="1008" spans="1:23" x14ac:dyDescent="0.25">
      <c r="A1008" s="6" t="s">
        <v>272</v>
      </c>
      <c r="B1008" s="6" t="s">
        <v>273</v>
      </c>
      <c r="C1008" s="6" t="s">
        <v>274</v>
      </c>
      <c r="D1008" s="6" t="s">
        <v>81</v>
      </c>
      <c r="E1008" s="6">
        <v>3</v>
      </c>
      <c r="F1008" s="6" t="str">
        <f t="shared" si="60"/>
        <v>Janet Leverling</v>
      </c>
      <c r="G1008" s="6">
        <v>10855</v>
      </c>
      <c r="H1008" s="9">
        <v>41233</v>
      </c>
      <c r="I1008" s="9">
        <v>41261</v>
      </c>
      <c r="J1008" s="9">
        <v>41251</v>
      </c>
      <c r="K1008" s="7">
        <v>3</v>
      </c>
      <c r="L1008" s="9" t="str">
        <f t="shared" si="61"/>
        <v>Desserts</v>
      </c>
      <c r="M1008" s="6">
        <v>16</v>
      </c>
      <c r="N1008" s="6" t="str">
        <f t="shared" si="62"/>
        <v>Pavlova</v>
      </c>
      <c r="O1008" s="13">
        <v>76</v>
      </c>
      <c r="P1008" s="6">
        <v>98</v>
      </c>
      <c r="Q1008" s="13">
        <f t="shared" si="63"/>
        <v>7448</v>
      </c>
      <c r="R1008" s="14">
        <v>0</v>
      </c>
      <c r="S1008" s="13">
        <v>8550.5</v>
      </c>
      <c r="T1008" s="13">
        <v>282.16649999999998</v>
      </c>
      <c r="U1008" s="13"/>
      <c r="V1008" s="9"/>
      <c r="W1008" s="9"/>
    </row>
    <row r="1009" spans="1:23" x14ac:dyDescent="0.25">
      <c r="A1009" s="6" t="s">
        <v>272</v>
      </c>
      <c r="B1009" s="6" t="s">
        <v>273</v>
      </c>
      <c r="C1009" s="6" t="s">
        <v>274</v>
      </c>
      <c r="D1009" s="6" t="s">
        <v>81</v>
      </c>
      <c r="E1009" s="6">
        <v>3</v>
      </c>
      <c r="F1009" s="6" t="str">
        <f t="shared" si="60"/>
        <v>Janet Leverling</v>
      </c>
      <c r="G1009" s="6">
        <v>10855</v>
      </c>
      <c r="H1009" s="9">
        <v>41233</v>
      </c>
      <c r="I1009" s="9">
        <v>41261</v>
      </c>
      <c r="J1009" s="9">
        <v>41251</v>
      </c>
      <c r="K1009" s="7">
        <v>4</v>
      </c>
      <c r="L1009" s="9" t="str">
        <f t="shared" si="61"/>
        <v>Produits laitiers</v>
      </c>
      <c r="M1009" s="6">
        <v>31</v>
      </c>
      <c r="N1009" s="6" t="str">
        <f t="shared" si="62"/>
        <v>Gorgonzola Telino</v>
      </c>
      <c r="O1009" s="13">
        <v>76</v>
      </c>
      <c r="P1009" s="6">
        <v>82</v>
      </c>
      <c r="Q1009" s="13">
        <f t="shared" si="63"/>
        <v>6232</v>
      </c>
      <c r="R1009" s="14">
        <v>0.15</v>
      </c>
      <c r="S1009" s="13">
        <v>4356.25</v>
      </c>
      <c r="T1009" s="13">
        <v>26.137499999999999</v>
      </c>
      <c r="U1009" s="13"/>
      <c r="V1009" s="9"/>
      <c r="W1009" s="9"/>
    </row>
    <row r="1010" spans="1:23" x14ac:dyDescent="0.25">
      <c r="A1010" s="6" t="s">
        <v>272</v>
      </c>
      <c r="B1010" s="6" t="s">
        <v>273</v>
      </c>
      <c r="C1010" s="6" t="s">
        <v>274</v>
      </c>
      <c r="D1010" s="6" t="s">
        <v>81</v>
      </c>
      <c r="E1010" s="6">
        <v>3</v>
      </c>
      <c r="F1010" s="6" t="str">
        <f t="shared" si="60"/>
        <v>Janet Leverling</v>
      </c>
      <c r="G1010" s="6">
        <v>10855</v>
      </c>
      <c r="H1010" s="9">
        <v>41233</v>
      </c>
      <c r="I1010" s="9">
        <v>41261</v>
      </c>
      <c r="J1010" s="9">
        <v>41251</v>
      </c>
      <c r="K1010" s="7">
        <v>5</v>
      </c>
      <c r="L1010" s="9" t="str">
        <f t="shared" si="61"/>
        <v>Pâtes et céréales</v>
      </c>
      <c r="M1010" s="6">
        <v>56</v>
      </c>
      <c r="N1010" s="6" t="str">
        <f t="shared" si="62"/>
        <v>Gnocchi di nonna Alice</v>
      </c>
      <c r="O1010" s="13">
        <v>76</v>
      </c>
      <c r="P1010" s="6">
        <v>7</v>
      </c>
      <c r="Q1010" s="13">
        <f t="shared" si="63"/>
        <v>532</v>
      </c>
      <c r="R1010" s="14">
        <v>0.17</v>
      </c>
      <c r="S1010" s="13">
        <v>1103.8999999999999</v>
      </c>
      <c r="T1010" s="13">
        <v>14.3507</v>
      </c>
      <c r="U1010" s="13"/>
      <c r="V1010" s="9"/>
      <c r="W1010" s="9"/>
    </row>
    <row r="1011" spans="1:23" x14ac:dyDescent="0.25">
      <c r="A1011" s="6" t="s">
        <v>272</v>
      </c>
      <c r="B1011" s="6" t="s">
        <v>273</v>
      </c>
      <c r="C1011" s="6" t="s">
        <v>274</v>
      </c>
      <c r="D1011" s="6" t="s">
        <v>81</v>
      </c>
      <c r="E1011" s="6">
        <v>3</v>
      </c>
      <c r="F1011" s="6" t="str">
        <f t="shared" si="60"/>
        <v>Janet Leverling</v>
      </c>
      <c r="G1011" s="6">
        <v>10855</v>
      </c>
      <c r="H1011" s="9">
        <v>41233</v>
      </c>
      <c r="I1011" s="9">
        <v>41261</v>
      </c>
      <c r="J1011" s="9">
        <v>41251</v>
      </c>
      <c r="K1011" s="7">
        <v>2</v>
      </c>
      <c r="L1011" s="9" t="str">
        <f t="shared" si="61"/>
        <v>Condiments</v>
      </c>
      <c r="M1011" s="6">
        <v>65</v>
      </c>
      <c r="N1011" s="6" t="str">
        <f t="shared" si="62"/>
        <v>Louisiana Fiery Hot Pepper Sauce</v>
      </c>
      <c r="O1011" s="13">
        <v>76</v>
      </c>
      <c r="P1011" s="6">
        <v>15</v>
      </c>
      <c r="Q1011" s="13">
        <f t="shared" si="63"/>
        <v>1140</v>
      </c>
      <c r="R1011" s="14">
        <v>0.1</v>
      </c>
      <c r="S1011" s="13">
        <v>1420.875</v>
      </c>
      <c r="T1011" s="13">
        <v>7.1043750000000001</v>
      </c>
      <c r="U1011" s="13"/>
      <c r="V1011" s="9"/>
      <c r="W1011" s="9"/>
    </row>
    <row r="1012" spans="1:23" x14ac:dyDescent="0.25">
      <c r="A1012" s="6" t="s">
        <v>175</v>
      </c>
      <c r="B1012" s="6" t="s">
        <v>176</v>
      </c>
      <c r="C1012" s="6" t="s">
        <v>97</v>
      </c>
      <c r="D1012" s="6" t="s">
        <v>98</v>
      </c>
      <c r="E1012" s="6">
        <v>3</v>
      </c>
      <c r="F1012" s="6" t="str">
        <f t="shared" si="60"/>
        <v>Janet Leverling</v>
      </c>
      <c r="G1012" s="6">
        <v>10856</v>
      </c>
      <c r="H1012" s="9">
        <v>41234</v>
      </c>
      <c r="I1012" s="9">
        <v>41262</v>
      </c>
      <c r="J1012" s="9">
        <v>41257</v>
      </c>
      <c r="K1012" s="7">
        <v>1</v>
      </c>
      <c r="L1012" s="9" t="str">
        <f t="shared" si="61"/>
        <v>Boissons</v>
      </c>
      <c r="M1012" s="6">
        <v>2</v>
      </c>
      <c r="N1012" s="6" t="str">
        <f t="shared" si="62"/>
        <v>Chang</v>
      </c>
      <c r="O1012" s="13">
        <v>76</v>
      </c>
      <c r="P1012" s="6">
        <v>17</v>
      </c>
      <c r="Q1012" s="13">
        <f t="shared" si="63"/>
        <v>1292</v>
      </c>
      <c r="R1012" s="14">
        <v>0.04</v>
      </c>
      <c r="S1012" s="13">
        <v>1550.3999999999999</v>
      </c>
      <c r="T1012" s="13">
        <v>38.76</v>
      </c>
      <c r="U1012" s="13"/>
      <c r="V1012" s="9"/>
      <c r="W1012" s="9"/>
    </row>
    <row r="1013" spans="1:23" x14ac:dyDescent="0.25">
      <c r="A1013" s="6" t="s">
        <v>175</v>
      </c>
      <c r="B1013" s="6" t="s">
        <v>176</v>
      </c>
      <c r="C1013" s="6" t="s">
        <v>97</v>
      </c>
      <c r="D1013" s="6" t="s">
        <v>98</v>
      </c>
      <c r="E1013" s="6">
        <v>3</v>
      </c>
      <c r="F1013" s="6" t="str">
        <f t="shared" si="60"/>
        <v>Janet Leverling</v>
      </c>
      <c r="G1013" s="6">
        <v>10856</v>
      </c>
      <c r="H1013" s="9">
        <v>41234</v>
      </c>
      <c r="I1013" s="9">
        <v>41262</v>
      </c>
      <c r="J1013" s="9">
        <v>41257</v>
      </c>
      <c r="K1013" s="7">
        <v>5</v>
      </c>
      <c r="L1013" s="9" t="str">
        <f t="shared" si="61"/>
        <v>Pâtes et céréales</v>
      </c>
      <c r="M1013" s="6">
        <v>42</v>
      </c>
      <c r="N1013" s="6" t="str">
        <f t="shared" si="62"/>
        <v>Singaporean Hokkien Fried Mee</v>
      </c>
      <c r="O1013" s="13">
        <v>76</v>
      </c>
      <c r="P1013" s="6">
        <v>77</v>
      </c>
      <c r="Q1013" s="13">
        <f t="shared" si="63"/>
        <v>5852</v>
      </c>
      <c r="R1013" s="14">
        <v>0.01</v>
      </c>
      <c r="S1013" s="13">
        <v>5336.1</v>
      </c>
      <c r="T1013" s="13">
        <v>154.74690000000001</v>
      </c>
      <c r="U1013" s="13"/>
      <c r="V1013" s="9"/>
      <c r="W1013" s="9"/>
    </row>
    <row r="1014" spans="1:23" x14ac:dyDescent="0.25">
      <c r="A1014" s="6" t="s">
        <v>205</v>
      </c>
      <c r="B1014" s="6" t="s">
        <v>206</v>
      </c>
      <c r="C1014" s="6" t="s">
        <v>207</v>
      </c>
      <c r="D1014" s="6" t="s">
        <v>208</v>
      </c>
      <c r="E1014" s="6">
        <v>4</v>
      </c>
      <c r="F1014" s="6" t="str">
        <f t="shared" si="60"/>
        <v>Laura Callahan</v>
      </c>
      <c r="G1014" s="6">
        <v>10857</v>
      </c>
      <c r="H1014" s="9">
        <v>41234</v>
      </c>
      <c r="I1014" s="9">
        <v>41262</v>
      </c>
      <c r="J1014" s="9">
        <v>41253</v>
      </c>
      <c r="K1014" s="7">
        <v>2</v>
      </c>
      <c r="L1014" s="9" t="str">
        <f t="shared" si="61"/>
        <v>Condiments</v>
      </c>
      <c r="M1014" s="6">
        <v>3</v>
      </c>
      <c r="N1014" s="6" t="str">
        <f t="shared" si="62"/>
        <v>Aniseed Syrup</v>
      </c>
      <c r="O1014" s="13">
        <v>76</v>
      </c>
      <c r="P1014" s="6">
        <v>31</v>
      </c>
      <c r="Q1014" s="13">
        <f t="shared" si="63"/>
        <v>2356</v>
      </c>
      <c r="R1014" s="14">
        <v>0.18</v>
      </c>
      <c r="S1014" s="13">
        <v>1271</v>
      </c>
      <c r="T1014" s="13">
        <v>34.317</v>
      </c>
      <c r="U1014" s="13"/>
      <c r="V1014" s="9"/>
      <c r="W1014" s="9"/>
    </row>
    <row r="1015" spans="1:23" x14ac:dyDescent="0.25">
      <c r="A1015" s="6" t="s">
        <v>205</v>
      </c>
      <c r="B1015" s="6" t="s">
        <v>206</v>
      </c>
      <c r="C1015" s="6" t="s">
        <v>207</v>
      </c>
      <c r="D1015" s="6" t="s">
        <v>208</v>
      </c>
      <c r="E1015" s="6">
        <v>4</v>
      </c>
      <c r="F1015" s="6" t="str">
        <f t="shared" si="60"/>
        <v>Laura Callahan</v>
      </c>
      <c r="G1015" s="6">
        <v>10857</v>
      </c>
      <c r="H1015" s="9">
        <v>41234</v>
      </c>
      <c r="I1015" s="9">
        <v>41262</v>
      </c>
      <c r="J1015" s="9">
        <v>41253</v>
      </c>
      <c r="K1015" s="7">
        <v>3</v>
      </c>
      <c r="L1015" s="9" t="str">
        <f t="shared" si="61"/>
        <v>Desserts</v>
      </c>
      <c r="M1015" s="6">
        <v>26</v>
      </c>
      <c r="N1015" s="6" t="str">
        <f t="shared" si="62"/>
        <v>Gumbär Gummibärchen</v>
      </c>
      <c r="O1015" s="13">
        <v>76</v>
      </c>
      <c r="P1015" s="6">
        <v>91</v>
      </c>
      <c r="Q1015" s="13">
        <f t="shared" si="63"/>
        <v>6916</v>
      </c>
      <c r="R1015" s="14">
        <v>0.1</v>
      </c>
      <c r="S1015" s="13">
        <v>12788.684999999999</v>
      </c>
      <c r="T1015" s="13">
        <v>191.830275</v>
      </c>
      <c r="U1015" s="13"/>
      <c r="V1015" s="9"/>
      <c r="W1015" s="9"/>
    </row>
    <row r="1016" spans="1:23" x14ac:dyDescent="0.25">
      <c r="A1016" s="6" t="s">
        <v>205</v>
      </c>
      <c r="B1016" s="6" t="s">
        <v>206</v>
      </c>
      <c r="C1016" s="6" t="s">
        <v>207</v>
      </c>
      <c r="D1016" s="6" t="s">
        <v>208</v>
      </c>
      <c r="E1016" s="6">
        <v>4</v>
      </c>
      <c r="F1016" s="6" t="str">
        <f t="shared" si="60"/>
        <v>Laura Callahan</v>
      </c>
      <c r="G1016" s="6">
        <v>10857</v>
      </c>
      <c r="H1016" s="9">
        <v>41234</v>
      </c>
      <c r="I1016" s="9">
        <v>41262</v>
      </c>
      <c r="J1016" s="9">
        <v>41253</v>
      </c>
      <c r="K1016" s="7">
        <v>6</v>
      </c>
      <c r="L1016" s="9" t="str">
        <f t="shared" si="61"/>
        <v>Viandes</v>
      </c>
      <c r="M1016" s="6">
        <v>29</v>
      </c>
      <c r="N1016" s="6" t="str">
        <f t="shared" si="62"/>
        <v>Thüringer Rostbratwurst</v>
      </c>
      <c r="O1016" s="13">
        <v>76</v>
      </c>
      <c r="P1016" s="6">
        <v>47</v>
      </c>
      <c r="Q1016" s="13">
        <f t="shared" si="63"/>
        <v>3572</v>
      </c>
      <c r="R1016" s="14">
        <v>0.04</v>
      </c>
      <c r="S1016" s="13">
        <v>27927.024000000001</v>
      </c>
      <c r="T1016" s="13">
        <v>139.63512</v>
      </c>
      <c r="U1016" s="13"/>
      <c r="V1016" s="9"/>
      <c r="W1016" s="9"/>
    </row>
    <row r="1017" spans="1:23" x14ac:dyDescent="0.25">
      <c r="A1017" s="6" t="s">
        <v>329</v>
      </c>
      <c r="B1017" s="6" t="s">
        <v>330</v>
      </c>
      <c r="C1017" s="6" t="s">
        <v>331</v>
      </c>
      <c r="D1017" s="6" t="s">
        <v>85</v>
      </c>
      <c r="E1017" s="6">
        <v>1</v>
      </c>
      <c r="F1017" s="6" t="str">
        <f t="shared" si="60"/>
        <v>Francis Rivière</v>
      </c>
      <c r="G1017" s="6">
        <v>10858</v>
      </c>
      <c r="H1017" s="9">
        <v>41235</v>
      </c>
      <c r="I1017" s="9">
        <v>41263</v>
      </c>
      <c r="J1017" s="9">
        <v>41250</v>
      </c>
      <c r="K1017" s="7">
        <v>7</v>
      </c>
      <c r="L1017" s="9" t="str">
        <f t="shared" si="61"/>
        <v>Produits secs</v>
      </c>
      <c r="M1017" s="6">
        <v>7</v>
      </c>
      <c r="N1017" s="6" t="str">
        <f t="shared" si="62"/>
        <v>Uncle Bob's Organic Dried Pears</v>
      </c>
      <c r="O1017" s="13">
        <v>76</v>
      </c>
      <c r="P1017" s="6">
        <v>66</v>
      </c>
      <c r="Q1017" s="13">
        <f t="shared" si="63"/>
        <v>5016</v>
      </c>
      <c r="R1017" s="14">
        <v>0.09</v>
      </c>
      <c r="S1017" s="13">
        <v>9009</v>
      </c>
      <c r="T1017" s="13">
        <v>171.17099999999999</v>
      </c>
      <c r="U1017" s="13"/>
      <c r="V1017" s="9"/>
      <c r="W1017" s="9"/>
    </row>
    <row r="1018" spans="1:23" x14ac:dyDescent="0.25">
      <c r="A1018" s="6" t="s">
        <v>329</v>
      </c>
      <c r="B1018" s="6" t="s">
        <v>330</v>
      </c>
      <c r="C1018" s="6" t="s">
        <v>331</v>
      </c>
      <c r="D1018" s="6" t="s">
        <v>85</v>
      </c>
      <c r="E1018" s="6">
        <v>1</v>
      </c>
      <c r="F1018" s="6" t="str">
        <f t="shared" si="60"/>
        <v>Francis Rivière</v>
      </c>
      <c r="G1018" s="6">
        <v>10858</v>
      </c>
      <c r="H1018" s="9">
        <v>41235</v>
      </c>
      <c r="I1018" s="9">
        <v>41263</v>
      </c>
      <c r="J1018" s="9">
        <v>41250</v>
      </c>
      <c r="K1018" s="7">
        <v>3</v>
      </c>
      <c r="L1018" s="9" t="str">
        <f t="shared" si="61"/>
        <v>Desserts</v>
      </c>
      <c r="M1018" s="6">
        <v>27</v>
      </c>
      <c r="N1018" s="6" t="str">
        <f t="shared" si="62"/>
        <v>Schoggi Schokolade</v>
      </c>
      <c r="O1018" s="13">
        <v>76</v>
      </c>
      <c r="P1018" s="6">
        <v>11</v>
      </c>
      <c r="Q1018" s="13">
        <f t="shared" si="63"/>
        <v>836</v>
      </c>
      <c r="R1018" s="14">
        <v>0.11</v>
      </c>
      <c r="S1018" s="13">
        <v>2148.9050000000002</v>
      </c>
      <c r="T1018" s="13">
        <v>49.424815000000002</v>
      </c>
      <c r="U1018" s="13"/>
      <c r="V1018" s="9"/>
      <c r="W1018" s="9"/>
    </row>
    <row r="1019" spans="1:23" x14ac:dyDescent="0.25">
      <c r="A1019" s="6" t="s">
        <v>329</v>
      </c>
      <c r="B1019" s="6" t="s">
        <v>330</v>
      </c>
      <c r="C1019" s="6" t="s">
        <v>331</v>
      </c>
      <c r="D1019" s="6" t="s">
        <v>85</v>
      </c>
      <c r="E1019" s="6">
        <v>1</v>
      </c>
      <c r="F1019" s="6" t="str">
        <f t="shared" si="60"/>
        <v>Francis Rivière</v>
      </c>
      <c r="G1019" s="6">
        <v>10858</v>
      </c>
      <c r="H1019" s="9">
        <v>41235</v>
      </c>
      <c r="I1019" s="9">
        <v>41263</v>
      </c>
      <c r="J1019" s="9">
        <v>41250</v>
      </c>
      <c r="K1019" s="7">
        <v>1</v>
      </c>
      <c r="L1019" s="9" t="str">
        <f t="shared" si="61"/>
        <v>Boissons</v>
      </c>
      <c r="M1019" s="6">
        <v>70</v>
      </c>
      <c r="N1019" s="6" t="str">
        <f t="shared" si="62"/>
        <v>Outback Lager</v>
      </c>
      <c r="O1019" s="13">
        <v>76</v>
      </c>
      <c r="P1019" s="6">
        <v>79</v>
      </c>
      <c r="Q1019" s="13">
        <f t="shared" si="63"/>
        <v>6004</v>
      </c>
      <c r="R1019" s="14">
        <v>0.12</v>
      </c>
      <c r="S1019" s="13">
        <v>5214</v>
      </c>
      <c r="T1019" s="13">
        <v>72.995999999999995</v>
      </c>
      <c r="U1019" s="13"/>
      <c r="V1019" s="9"/>
      <c r="W1019" s="9"/>
    </row>
    <row r="1020" spans="1:23" x14ac:dyDescent="0.25">
      <c r="A1020" s="6" t="s">
        <v>133</v>
      </c>
      <c r="B1020" s="6" t="s">
        <v>134</v>
      </c>
      <c r="C1020" s="6" t="s">
        <v>135</v>
      </c>
      <c r="D1020" s="6" t="s">
        <v>136</v>
      </c>
      <c r="E1020" s="6">
        <v>7</v>
      </c>
      <c r="F1020" s="6" t="str">
        <f t="shared" si="60"/>
        <v>Jaime Dos Santos</v>
      </c>
      <c r="G1020" s="6">
        <v>10859</v>
      </c>
      <c r="H1020" s="9">
        <v>41235</v>
      </c>
      <c r="I1020" s="9">
        <v>41263</v>
      </c>
      <c r="J1020" s="9">
        <v>41249</v>
      </c>
      <c r="K1020" s="7">
        <v>1</v>
      </c>
      <c r="L1020" s="9" t="str">
        <f t="shared" si="61"/>
        <v>Boissons</v>
      </c>
      <c r="M1020" s="6">
        <v>24</v>
      </c>
      <c r="N1020" s="6" t="str">
        <f t="shared" si="62"/>
        <v>Guaraná Fantástica</v>
      </c>
      <c r="O1020" s="13">
        <v>76</v>
      </c>
      <c r="P1020" s="6">
        <v>94</v>
      </c>
      <c r="Q1020" s="13">
        <f t="shared" si="63"/>
        <v>7144</v>
      </c>
      <c r="R1020" s="14">
        <v>-0.02</v>
      </c>
      <c r="S1020" s="13">
        <v>2157.3000000000002</v>
      </c>
      <c r="T1020" s="13">
        <v>69.033600000000007</v>
      </c>
      <c r="U1020" s="13"/>
      <c r="V1020" s="9"/>
      <c r="W1020" s="9"/>
    </row>
    <row r="1021" spans="1:23" x14ac:dyDescent="0.25">
      <c r="A1021" s="6" t="s">
        <v>133</v>
      </c>
      <c r="B1021" s="6" t="s">
        <v>134</v>
      </c>
      <c r="C1021" s="6" t="s">
        <v>135</v>
      </c>
      <c r="D1021" s="6" t="s">
        <v>136</v>
      </c>
      <c r="E1021" s="6">
        <v>7</v>
      </c>
      <c r="F1021" s="6" t="str">
        <f t="shared" si="60"/>
        <v>Jaime Dos Santos</v>
      </c>
      <c r="G1021" s="6">
        <v>10859</v>
      </c>
      <c r="H1021" s="9">
        <v>41235</v>
      </c>
      <c r="I1021" s="9">
        <v>41263</v>
      </c>
      <c r="J1021" s="9">
        <v>41249</v>
      </c>
      <c r="K1021" s="7">
        <v>6</v>
      </c>
      <c r="L1021" s="9" t="str">
        <f t="shared" si="61"/>
        <v>Viandes</v>
      </c>
      <c r="M1021" s="6">
        <v>54</v>
      </c>
      <c r="N1021" s="6" t="str">
        <f t="shared" si="62"/>
        <v>Tourtière</v>
      </c>
      <c r="O1021" s="13">
        <v>76</v>
      </c>
      <c r="P1021" s="6">
        <v>78</v>
      </c>
      <c r="Q1021" s="13">
        <f t="shared" si="63"/>
        <v>5928</v>
      </c>
      <c r="R1021" s="14">
        <v>0.02</v>
      </c>
      <c r="S1021" s="13">
        <v>2847.39</v>
      </c>
      <c r="T1021" s="13">
        <v>2.8473899999999999</v>
      </c>
      <c r="U1021" s="13"/>
      <c r="V1021" s="9"/>
      <c r="W1021" s="9"/>
    </row>
    <row r="1022" spans="1:23" x14ac:dyDescent="0.25">
      <c r="A1022" s="6" t="s">
        <v>133</v>
      </c>
      <c r="B1022" s="6" t="s">
        <v>134</v>
      </c>
      <c r="C1022" s="6" t="s">
        <v>135</v>
      </c>
      <c r="D1022" s="6" t="s">
        <v>136</v>
      </c>
      <c r="E1022" s="6">
        <v>7</v>
      </c>
      <c r="F1022" s="6" t="str">
        <f t="shared" si="60"/>
        <v>Jaime Dos Santos</v>
      </c>
      <c r="G1022" s="6">
        <v>10859</v>
      </c>
      <c r="H1022" s="9">
        <v>41235</v>
      </c>
      <c r="I1022" s="9">
        <v>41263</v>
      </c>
      <c r="J1022" s="9">
        <v>41249</v>
      </c>
      <c r="K1022" s="7">
        <v>5</v>
      </c>
      <c r="L1022" s="9" t="str">
        <f t="shared" si="61"/>
        <v>Pâtes et céréales</v>
      </c>
      <c r="M1022" s="6">
        <v>64</v>
      </c>
      <c r="N1022" s="6" t="str">
        <f t="shared" si="62"/>
        <v>Wimmers gute Semmelknödel</v>
      </c>
      <c r="O1022" s="13">
        <v>76</v>
      </c>
      <c r="P1022" s="6">
        <v>11</v>
      </c>
      <c r="Q1022" s="13">
        <f t="shared" si="63"/>
        <v>836</v>
      </c>
      <c r="R1022" s="14">
        <v>0</v>
      </c>
      <c r="S1022" s="13">
        <v>1828.75</v>
      </c>
      <c r="T1022" s="13">
        <v>12.80125</v>
      </c>
      <c r="U1022" s="13"/>
      <c r="V1022" s="9"/>
      <c r="W1022" s="9"/>
    </row>
    <row r="1023" spans="1:23" x14ac:dyDescent="0.25">
      <c r="A1023" s="6" t="s">
        <v>299</v>
      </c>
      <c r="B1023" s="6" t="s">
        <v>300</v>
      </c>
      <c r="C1023" s="6" t="s">
        <v>280</v>
      </c>
      <c r="D1023" s="6" t="s">
        <v>85</v>
      </c>
      <c r="E1023" s="6">
        <v>3</v>
      </c>
      <c r="F1023" s="6" t="str">
        <f t="shared" si="60"/>
        <v>Janet Leverling</v>
      </c>
      <c r="G1023" s="6">
        <v>10860</v>
      </c>
      <c r="H1023" s="9">
        <v>41235</v>
      </c>
      <c r="I1023" s="9">
        <v>41263</v>
      </c>
      <c r="J1023" s="9">
        <v>41251</v>
      </c>
      <c r="K1023" s="7">
        <v>7</v>
      </c>
      <c r="L1023" s="9" t="str">
        <f t="shared" si="61"/>
        <v>Produits secs</v>
      </c>
      <c r="M1023" s="6">
        <v>51</v>
      </c>
      <c r="N1023" s="6" t="str">
        <f t="shared" si="62"/>
        <v>Manjimup Dried Apples</v>
      </c>
      <c r="O1023" s="13">
        <v>76</v>
      </c>
      <c r="P1023" s="6">
        <v>2</v>
      </c>
      <c r="Q1023" s="13">
        <f t="shared" si="63"/>
        <v>152</v>
      </c>
      <c r="R1023" s="14">
        <v>0.04</v>
      </c>
      <c r="S1023" s="13">
        <v>508.79999999999995</v>
      </c>
      <c r="T1023" s="13">
        <v>0</v>
      </c>
      <c r="U1023" s="13"/>
      <c r="V1023" s="9"/>
      <c r="W1023" s="9"/>
    </row>
    <row r="1024" spans="1:23" x14ac:dyDescent="0.25">
      <c r="A1024" s="6" t="s">
        <v>299</v>
      </c>
      <c r="B1024" s="6" t="s">
        <v>300</v>
      </c>
      <c r="C1024" s="6" t="s">
        <v>280</v>
      </c>
      <c r="D1024" s="6" t="s">
        <v>85</v>
      </c>
      <c r="E1024" s="6">
        <v>3</v>
      </c>
      <c r="F1024" s="6" t="str">
        <f t="shared" si="60"/>
        <v>Janet Leverling</v>
      </c>
      <c r="G1024" s="6">
        <v>10860</v>
      </c>
      <c r="H1024" s="9">
        <v>41235</v>
      </c>
      <c r="I1024" s="9">
        <v>41263</v>
      </c>
      <c r="J1024" s="9">
        <v>41251</v>
      </c>
      <c r="K1024" s="7">
        <v>1</v>
      </c>
      <c r="L1024" s="9" t="str">
        <f t="shared" si="61"/>
        <v>Boissons</v>
      </c>
      <c r="M1024" s="6">
        <v>76</v>
      </c>
      <c r="N1024" s="6" t="str">
        <f t="shared" si="62"/>
        <v>Lakkalikööri</v>
      </c>
      <c r="O1024" s="13">
        <v>76</v>
      </c>
      <c r="P1024" s="6">
        <v>56</v>
      </c>
      <c r="Q1024" s="13">
        <f t="shared" si="63"/>
        <v>4256</v>
      </c>
      <c r="R1024" s="14">
        <v>0</v>
      </c>
      <c r="S1024" s="13">
        <v>5040</v>
      </c>
      <c r="T1024" s="13">
        <v>30.24</v>
      </c>
      <c r="U1024" s="13"/>
      <c r="V1024" s="9"/>
      <c r="W1024" s="9"/>
    </row>
    <row r="1025" spans="1:23" x14ac:dyDescent="0.25">
      <c r="A1025" s="6" t="s">
        <v>78</v>
      </c>
      <c r="B1025" s="6" t="s">
        <v>79</v>
      </c>
      <c r="C1025" s="6" t="s">
        <v>80</v>
      </c>
      <c r="D1025" s="6" t="s">
        <v>81</v>
      </c>
      <c r="E1025" s="6">
        <v>5</v>
      </c>
      <c r="F1025" s="6" t="str">
        <f t="shared" si="60"/>
        <v>Mohamed Ben Arfa</v>
      </c>
      <c r="G1025" s="6">
        <v>10861</v>
      </c>
      <c r="H1025" s="9">
        <v>41236</v>
      </c>
      <c r="I1025" s="9">
        <v>41264</v>
      </c>
      <c r="J1025" s="9">
        <v>41264</v>
      </c>
      <c r="K1025" s="7">
        <v>6</v>
      </c>
      <c r="L1025" s="9" t="str">
        <f t="shared" si="61"/>
        <v>Viandes</v>
      </c>
      <c r="M1025" s="6">
        <v>17</v>
      </c>
      <c r="N1025" s="6" t="str">
        <f t="shared" si="62"/>
        <v>Alice Mutton</v>
      </c>
      <c r="O1025" s="13">
        <v>76</v>
      </c>
      <c r="P1025" s="6">
        <v>87</v>
      </c>
      <c r="Q1025" s="13">
        <f t="shared" si="63"/>
        <v>6612</v>
      </c>
      <c r="R1025" s="14">
        <v>0.2</v>
      </c>
      <c r="S1025" s="13">
        <v>13572</v>
      </c>
      <c r="T1025" s="13">
        <v>285.012</v>
      </c>
      <c r="U1025" s="13"/>
      <c r="V1025" s="9"/>
      <c r="W1025" s="9"/>
    </row>
    <row r="1026" spans="1:23" x14ac:dyDescent="0.25">
      <c r="A1026" s="6" t="s">
        <v>78</v>
      </c>
      <c r="B1026" s="6" t="s">
        <v>79</v>
      </c>
      <c r="C1026" s="6" t="s">
        <v>80</v>
      </c>
      <c r="D1026" s="6" t="s">
        <v>81</v>
      </c>
      <c r="E1026" s="6">
        <v>5</v>
      </c>
      <c r="F1026" s="6" t="str">
        <f t="shared" si="60"/>
        <v>Mohamed Ben Arfa</v>
      </c>
      <c r="G1026" s="6">
        <v>10861</v>
      </c>
      <c r="H1026" s="9">
        <v>41236</v>
      </c>
      <c r="I1026" s="9">
        <v>41264</v>
      </c>
      <c r="J1026" s="9">
        <v>41264</v>
      </c>
      <c r="K1026" s="7">
        <v>8</v>
      </c>
      <c r="L1026" s="9" t="str">
        <f t="shared" si="61"/>
        <v>Poissons et fruits de mer</v>
      </c>
      <c r="M1026" s="6">
        <v>18</v>
      </c>
      <c r="N1026" s="6" t="str">
        <f t="shared" si="62"/>
        <v>Carnarvon Tigers</v>
      </c>
      <c r="O1026" s="13">
        <v>76</v>
      </c>
      <c r="P1026" s="6">
        <v>57</v>
      </c>
      <c r="Q1026" s="13">
        <f t="shared" si="63"/>
        <v>4332</v>
      </c>
      <c r="R1026" s="14">
        <v>0.17</v>
      </c>
      <c r="S1026" s="13">
        <v>14784.375</v>
      </c>
      <c r="T1026" s="13">
        <v>517.453125</v>
      </c>
      <c r="U1026" s="13"/>
      <c r="V1026" s="9"/>
      <c r="W1026" s="9"/>
    </row>
    <row r="1027" spans="1:23" x14ac:dyDescent="0.25">
      <c r="A1027" s="6" t="s">
        <v>78</v>
      </c>
      <c r="B1027" s="6" t="s">
        <v>79</v>
      </c>
      <c r="C1027" s="6" t="s">
        <v>80</v>
      </c>
      <c r="D1027" s="6" t="s">
        <v>81</v>
      </c>
      <c r="E1027" s="6">
        <v>5</v>
      </c>
      <c r="F1027" s="6" t="str">
        <f t="shared" si="60"/>
        <v>Mohamed Ben Arfa</v>
      </c>
      <c r="G1027" s="6">
        <v>10861</v>
      </c>
      <c r="H1027" s="9">
        <v>41236</v>
      </c>
      <c r="I1027" s="9">
        <v>41264</v>
      </c>
      <c r="J1027" s="9">
        <v>41264</v>
      </c>
      <c r="K1027" s="7">
        <v>3</v>
      </c>
      <c r="L1027" s="9" t="str">
        <f t="shared" si="61"/>
        <v>Desserts</v>
      </c>
      <c r="M1027" s="6">
        <v>21</v>
      </c>
      <c r="N1027" s="6" t="str">
        <f t="shared" si="62"/>
        <v>Sir Rodney's Scones</v>
      </c>
      <c r="O1027" s="13">
        <v>76</v>
      </c>
      <c r="P1027" s="6">
        <v>48</v>
      </c>
      <c r="Q1027" s="13">
        <f t="shared" si="63"/>
        <v>3648</v>
      </c>
      <c r="R1027" s="14">
        <v>0.15</v>
      </c>
      <c r="S1027" s="13">
        <v>2040</v>
      </c>
      <c r="T1027" s="13">
        <v>69.36</v>
      </c>
      <c r="U1027" s="13"/>
      <c r="V1027" s="9"/>
      <c r="W1027" s="9"/>
    </row>
    <row r="1028" spans="1:23" x14ac:dyDescent="0.25">
      <c r="A1028" s="6" t="s">
        <v>78</v>
      </c>
      <c r="B1028" s="6" t="s">
        <v>79</v>
      </c>
      <c r="C1028" s="6" t="s">
        <v>80</v>
      </c>
      <c r="D1028" s="6" t="s">
        <v>81</v>
      </c>
      <c r="E1028" s="6">
        <v>5</v>
      </c>
      <c r="F1028" s="6" t="str">
        <f t="shared" ref="F1028:F1091" si="64">VLOOKUP(E1028,ListeREPRESENTANTS,2,FALSE)</f>
        <v>Mohamed Ben Arfa</v>
      </c>
      <c r="G1028" s="6">
        <v>10861</v>
      </c>
      <c r="H1028" s="9">
        <v>41236</v>
      </c>
      <c r="I1028" s="9">
        <v>41264</v>
      </c>
      <c r="J1028" s="9">
        <v>41264</v>
      </c>
      <c r="K1028" s="7">
        <v>4</v>
      </c>
      <c r="L1028" s="9" t="str">
        <f t="shared" ref="L1028:L1091" si="65">VLOOKUP(K1028,ListeCATEGORIES,2,FALSE)</f>
        <v>Produits laitiers</v>
      </c>
      <c r="M1028" s="6">
        <v>33</v>
      </c>
      <c r="N1028" s="6" t="str">
        <f t="shared" ref="N1028:N1091" si="66">VLOOKUP(M1028,ListePRODUITS,2,FALSE)</f>
        <v>Geitost</v>
      </c>
      <c r="O1028" s="13">
        <v>76</v>
      </c>
      <c r="P1028" s="6">
        <v>51</v>
      </c>
      <c r="Q1028" s="13">
        <f t="shared" si="63"/>
        <v>3876</v>
      </c>
      <c r="R1028" s="14">
        <v>0.16</v>
      </c>
      <c r="S1028" s="13">
        <v>535.5</v>
      </c>
      <c r="T1028" s="13">
        <v>5.8905000000000003</v>
      </c>
      <c r="U1028" s="13"/>
      <c r="V1028" s="9"/>
      <c r="W1028" s="9"/>
    </row>
    <row r="1029" spans="1:23" x14ac:dyDescent="0.25">
      <c r="A1029" s="6" t="s">
        <v>78</v>
      </c>
      <c r="B1029" s="6" t="s">
        <v>79</v>
      </c>
      <c r="C1029" s="6" t="s">
        <v>80</v>
      </c>
      <c r="D1029" s="6" t="s">
        <v>81</v>
      </c>
      <c r="E1029" s="6">
        <v>5</v>
      </c>
      <c r="F1029" s="6" t="str">
        <f t="shared" si="64"/>
        <v>Mohamed Ben Arfa</v>
      </c>
      <c r="G1029" s="6">
        <v>10861</v>
      </c>
      <c r="H1029" s="9">
        <v>41236</v>
      </c>
      <c r="I1029" s="9">
        <v>41264</v>
      </c>
      <c r="J1029" s="9">
        <v>41264</v>
      </c>
      <c r="K1029" s="7">
        <v>3</v>
      </c>
      <c r="L1029" s="9" t="str">
        <f t="shared" si="65"/>
        <v>Desserts</v>
      </c>
      <c r="M1029" s="6">
        <v>62</v>
      </c>
      <c r="N1029" s="6" t="str">
        <f t="shared" si="66"/>
        <v>Tarte au sucre</v>
      </c>
      <c r="O1029" s="13">
        <v>76</v>
      </c>
      <c r="P1029" s="6">
        <v>36</v>
      </c>
      <c r="Q1029" s="13">
        <f t="shared" ref="Q1029:Q1092" si="67">O1029*P1029</f>
        <v>2736</v>
      </c>
      <c r="R1029" s="14">
        <v>0.2</v>
      </c>
      <c r="S1029" s="13">
        <v>7099.2000000000007</v>
      </c>
      <c r="T1029" s="13">
        <v>63.892800000000001</v>
      </c>
      <c r="U1029" s="13"/>
      <c r="V1029" s="9"/>
      <c r="W1029" s="9"/>
    </row>
    <row r="1030" spans="1:23" x14ac:dyDescent="0.25">
      <c r="A1030" s="6" t="s">
        <v>157</v>
      </c>
      <c r="B1030" s="6" t="s">
        <v>158</v>
      </c>
      <c r="C1030" s="6" t="s">
        <v>159</v>
      </c>
      <c r="D1030" s="6" t="s">
        <v>136</v>
      </c>
      <c r="E1030" s="6">
        <v>4</v>
      </c>
      <c r="F1030" s="6" t="str">
        <f t="shared" si="64"/>
        <v>Laura Callahan</v>
      </c>
      <c r="G1030" s="6">
        <v>10862</v>
      </c>
      <c r="H1030" s="9">
        <v>41236</v>
      </c>
      <c r="I1030" s="9">
        <v>41278</v>
      </c>
      <c r="J1030" s="9">
        <v>41249</v>
      </c>
      <c r="K1030" s="7">
        <v>4</v>
      </c>
      <c r="L1030" s="9" t="str">
        <f t="shared" si="65"/>
        <v>Produits laitiers</v>
      </c>
      <c r="M1030" s="6">
        <v>11</v>
      </c>
      <c r="N1030" s="6" t="str">
        <f t="shared" si="66"/>
        <v>Queso Cabrales</v>
      </c>
      <c r="O1030" s="13">
        <v>76</v>
      </c>
      <c r="P1030" s="6">
        <v>31</v>
      </c>
      <c r="Q1030" s="13">
        <f t="shared" si="67"/>
        <v>2356</v>
      </c>
      <c r="R1030" s="14">
        <v>0.02</v>
      </c>
      <c r="S1030" s="13">
        <v>3189.9</v>
      </c>
      <c r="T1030" s="13">
        <v>76.557600000000008</v>
      </c>
      <c r="U1030" s="13"/>
      <c r="V1030" s="9"/>
      <c r="W1030" s="9"/>
    </row>
    <row r="1031" spans="1:23" x14ac:dyDescent="0.25">
      <c r="A1031" s="6" t="s">
        <v>157</v>
      </c>
      <c r="B1031" s="6" t="s">
        <v>158</v>
      </c>
      <c r="C1031" s="6" t="s">
        <v>159</v>
      </c>
      <c r="D1031" s="6" t="s">
        <v>136</v>
      </c>
      <c r="E1031" s="6">
        <v>4</v>
      </c>
      <c r="F1031" s="6" t="str">
        <f t="shared" si="64"/>
        <v>Laura Callahan</v>
      </c>
      <c r="G1031" s="6">
        <v>10862</v>
      </c>
      <c r="H1031" s="9">
        <v>41236</v>
      </c>
      <c r="I1031" s="9">
        <v>41278</v>
      </c>
      <c r="J1031" s="9">
        <v>41249</v>
      </c>
      <c r="K1031" s="7">
        <v>5</v>
      </c>
      <c r="L1031" s="9" t="str">
        <f t="shared" si="65"/>
        <v>Pâtes et céréales</v>
      </c>
      <c r="M1031" s="6">
        <v>52</v>
      </c>
      <c r="N1031" s="6" t="str">
        <f t="shared" si="66"/>
        <v>Filo Mix</v>
      </c>
      <c r="O1031" s="13">
        <v>76</v>
      </c>
      <c r="P1031" s="6">
        <v>52</v>
      </c>
      <c r="Q1031" s="13">
        <f t="shared" si="67"/>
        <v>3952</v>
      </c>
      <c r="R1031" s="14">
        <v>0.18</v>
      </c>
      <c r="S1031" s="13">
        <v>1492.4</v>
      </c>
      <c r="T1031" s="13">
        <v>32.832800000000006</v>
      </c>
      <c r="U1031" s="13"/>
      <c r="V1031" s="9"/>
      <c r="W1031" s="9"/>
    </row>
    <row r="1032" spans="1:23" x14ac:dyDescent="0.25">
      <c r="A1032" s="6" t="s">
        <v>103</v>
      </c>
      <c r="B1032" s="6" t="s">
        <v>104</v>
      </c>
      <c r="C1032" s="6" t="s">
        <v>105</v>
      </c>
      <c r="D1032" s="6" t="s">
        <v>106</v>
      </c>
      <c r="E1032" s="6">
        <v>5</v>
      </c>
      <c r="F1032" s="6" t="str">
        <f t="shared" si="64"/>
        <v>Mohamed Ben Arfa</v>
      </c>
      <c r="G1032" s="6">
        <v>10863</v>
      </c>
      <c r="H1032" s="9">
        <v>41239</v>
      </c>
      <c r="I1032" s="9">
        <v>41267</v>
      </c>
      <c r="J1032" s="9">
        <v>41264</v>
      </c>
      <c r="K1032" s="7">
        <v>1</v>
      </c>
      <c r="L1032" s="9" t="str">
        <f t="shared" si="65"/>
        <v>Boissons</v>
      </c>
      <c r="M1032" s="6">
        <v>1</v>
      </c>
      <c r="N1032" s="6" t="str">
        <f t="shared" si="66"/>
        <v>Chai</v>
      </c>
      <c r="O1032" s="13">
        <v>76</v>
      </c>
      <c r="P1032" s="6">
        <v>80</v>
      </c>
      <c r="Q1032" s="13">
        <f t="shared" si="67"/>
        <v>6080</v>
      </c>
      <c r="R1032" s="14">
        <v>0.06</v>
      </c>
      <c r="S1032" s="13">
        <v>6768</v>
      </c>
      <c r="T1032" s="13">
        <v>121.824</v>
      </c>
      <c r="U1032" s="13"/>
      <c r="V1032" s="9"/>
      <c r="W1032" s="9"/>
    </row>
    <row r="1033" spans="1:23" x14ac:dyDescent="0.25">
      <c r="A1033" s="6" t="s">
        <v>103</v>
      </c>
      <c r="B1033" s="6" t="s">
        <v>104</v>
      </c>
      <c r="C1033" s="6" t="s">
        <v>105</v>
      </c>
      <c r="D1033" s="6" t="s">
        <v>106</v>
      </c>
      <c r="E1033" s="6">
        <v>5</v>
      </c>
      <c r="F1033" s="6" t="str">
        <f t="shared" si="64"/>
        <v>Mohamed Ben Arfa</v>
      </c>
      <c r="G1033" s="6">
        <v>10863</v>
      </c>
      <c r="H1033" s="9">
        <v>41239</v>
      </c>
      <c r="I1033" s="9">
        <v>41267</v>
      </c>
      <c r="J1033" s="9">
        <v>41264</v>
      </c>
      <c r="K1033" s="7">
        <v>8</v>
      </c>
      <c r="L1033" s="9" t="str">
        <f t="shared" si="65"/>
        <v>Poissons et fruits de mer</v>
      </c>
      <c r="M1033" s="6">
        <v>58</v>
      </c>
      <c r="N1033" s="6" t="str">
        <f t="shared" si="66"/>
        <v>Escargots de Bourgogne</v>
      </c>
      <c r="O1033" s="13">
        <v>76</v>
      </c>
      <c r="P1033" s="6">
        <v>38</v>
      </c>
      <c r="Q1033" s="13">
        <f t="shared" si="67"/>
        <v>2888</v>
      </c>
      <c r="R1033" s="14">
        <v>0.02</v>
      </c>
      <c r="S1033" s="13">
        <v>2467.15</v>
      </c>
      <c r="T1033" s="13">
        <v>24.671500000000002</v>
      </c>
      <c r="U1033" s="13"/>
      <c r="V1033" s="9"/>
      <c r="W1033" s="9"/>
    </row>
    <row r="1034" spans="1:23" x14ac:dyDescent="0.25">
      <c r="A1034" s="6" t="s">
        <v>243</v>
      </c>
      <c r="B1034" s="6" t="s">
        <v>244</v>
      </c>
      <c r="C1034" s="6" t="s">
        <v>88</v>
      </c>
      <c r="D1034" s="6" t="s">
        <v>89</v>
      </c>
      <c r="E1034" s="6">
        <v>5</v>
      </c>
      <c r="F1034" s="6" t="str">
        <f t="shared" si="64"/>
        <v>Mohamed Ben Arfa</v>
      </c>
      <c r="G1034" s="6">
        <v>10864</v>
      </c>
      <c r="H1034" s="9">
        <v>41239</v>
      </c>
      <c r="I1034" s="9">
        <v>41267</v>
      </c>
      <c r="J1034" s="9">
        <v>41256</v>
      </c>
      <c r="K1034" s="7">
        <v>1</v>
      </c>
      <c r="L1034" s="9" t="str">
        <f t="shared" si="65"/>
        <v>Boissons</v>
      </c>
      <c r="M1034" s="6">
        <v>35</v>
      </c>
      <c r="N1034" s="6" t="str">
        <f t="shared" si="66"/>
        <v>Steeleye Stout</v>
      </c>
      <c r="O1034" s="13">
        <v>76</v>
      </c>
      <c r="P1034" s="6">
        <v>51</v>
      </c>
      <c r="Q1034" s="13">
        <f t="shared" si="67"/>
        <v>3876</v>
      </c>
      <c r="R1034" s="14">
        <v>0.16</v>
      </c>
      <c r="S1034" s="13">
        <v>3855.6</v>
      </c>
      <c r="T1034" s="13">
        <v>111.8124</v>
      </c>
      <c r="U1034" s="13"/>
      <c r="V1034" s="9"/>
      <c r="W1034" s="9"/>
    </row>
    <row r="1035" spans="1:23" x14ac:dyDescent="0.25">
      <c r="A1035" s="6" t="s">
        <v>243</v>
      </c>
      <c r="B1035" s="6" t="s">
        <v>244</v>
      </c>
      <c r="C1035" s="6" t="s">
        <v>88</v>
      </c>
      <c r="D1035" s="6" t="s">
        <v>89</v>
      </c>
      <c r="E1035" s="6">
        <v>5</v>
      </c>
      <c r="F1035" s="6" t="str">
        <f t="shared" si="64"/>
        <v>Mohamed Ben Arfa</v>
      </c>
      <c r="G1035" s="6">
        <v>10864</v>
      </c>
      <c r="H1035" s="9">
        <v>41239</v>
      </c>
      <c r="I1035" s="9">
        <v>41267</v>
      </c>
      <c r="J1035" s="9">
        <v>41256</v>
      </c>
      <c r="K1035" s="7">
        <v>1</v>
      </c>
      <c r="L1035" s="9" t="str">
        <f t="shared" si="65"/>
        <v>Boissons</v>
      </c>
      <c r="M1035" s="6">
        <v>67</v>
      </c>
      <c r="N1035" s="6" t="str">
        <f t="shared" si="66"/>
        <v>Laughing Lumberjack Lager</v>
      </c>
      <c r="O1035" s="13">
        <v>76</v>
      </c>
      <c r="P1035" s="6">
        <v>15</v>
      </c>
      <c r="Q1035" s="13">
        <f t="shared" si="67"/>
        <v>1140</v>
      </c>
      <c r="R1035" s="14">
        <v>0</v>
      </c>
      <c r="S1035" s="13">
        <v>1050</v>
      </c>
      <c r="T1035" s="13">
        <v>1.05</v>
      </c>
      <c r="U1035" s="13"/>
      <c r="V1035" s="9"/>
      <c r="W1035" s="9"/>
    </row>
    <row r="1036" spans="1:23" x14ac:dyDescent="0.25">
      <c r="A1036" s="6" t="s">
        <v>189</v>
      </c>
      <c r="B1036" s="6" t="s">
        <v>190</v>
      </c>
      <c r="C1036" s="6" t="s">
        <v>191</v>
      </c>
      <c r="D1036" s="6" t="s">
        <v>136</v>
      </c>
      <c r="E1036" s="6">
        <v>1</v>
      </c>
      <c r="F1036" s="6" t="str">
        <f t="shared" si="64"/>
        <v>Francis Rivière</v>
      </c>
      <c r="G1036" s="6">
        <v>10865</v>
      </c>
      <c r="H1036" s="9">
        <v>41239</v>
      </c>
      <c r="I1036" s="9">
        <v>41253</v>
      </c>
      <c r="J1036" s="9">
        <v>41259</v>
      </c>
      <c r="K1036" s="7">
        <v>1</v>
      </c>
      <c r="L1036" s="9" t="str">
        <f t="shared" si="65"/>
        <v>Boissons</v>
      </c>
      <c r="M1036" s="6">
        <v>38</v>
      </c>
      <c r="N1036" s="6" t="str">
        <f t="shared" si="66"/>
        <v>Côte de Blaye</v>
      </c>
      <c r="O1036" s="13">
        <v>76</v>
      </c>
      <c r="P1036" s="6">
        <v>26</v>
      </c>
      <c r="Q1036" s="13">
        <f t="shared" si="67"/>
        <v>1976</v>
      </c>
      <c r="R1036" s="14">
        <v>-0.03</v>
      </c>
      <c r="S1036" s="13">
        <v>35282.65</v>
      </c>
      <c r="T1036" s="13">
        <v>776.2183</v>
      </c>
      <c r="U1036" s="13"/>
      <c r="V1036" s="9"/>
      <c r="W1036" s="9"/>
    </row>
    <row r="1037" spans="1:23" x14ac:dyDescent="0.25">
      <c r="A1037" s="6" t="s">
        <v>189</v>
      </c>
      <c r="B1037" s="6" t="s">
        <v>190</v>
      </c>
      <c r="C1037" s="6" t="s">
        <v>191</v>
      </c>
      <c r="D1037" s="6" t="s">
        <v>136</v>
      </c>
      <c r="E1037" s="6">
        <v>1</v>
      </c>
      <c r="F1037" s="6" t="str">
        <f t="shared" si="64"/>
        <v>Francis Rivière</v>
      </c>
      <c r="G1037" s="6">
        <v>10865</v>
      </c>
      <c r="H1037" s="9">
        <v>41239</v>
      </c>
      <c r="I1037" s="9">
        <v>41253</v>
      </c>
      <c r="J1037" s="9">
        <v>41259</v>
      </c>
      <c r="K1037" s="7">
        <v>1</v>
      </c>
      <c r="L1037" s="9" t="str">
        <f t="shared" si="65"/>
        <v>Boissons</v>
      </c>
      <c r="M1037" s="6">
        <v>39</v>
      </c>
      <c r="N1037" s="6" t="str">
        <f t="shared" si="66"/>
        <v>Chartreuse verte</v>
      </c>
      <c r="O1037" s="13">
        <v>76</v>
      </c>
      <c r="P1037" s="6">
        <v>1</v>
      </c>
      <c r="Q1037" s="13">
        <f t="shared" si="67"/>
        <v>76</v>
      </c>
      <c r="R1037" s="14">
        <v>0.2</v>
      </c>
      <c r="S1037" s="13">
        <v>72</v>
      </c>
      <c r="T1037" s="13">
        <v>1.224</v>
      </c>
      <c r="U1037" s="13"/>
      <c r="V1037" s="9"/>
      <c r="W1037" s="9"/>
    </row>
    <row r="1038" spans="1:23" x14ac:dyDescent="0.25">
      <c r="A1038" s="6" t="s">
        <v>205</v>
      </c>
      <c r="B1038" s="6" t="s">
        <v>206</v>
      </c>
      <c r="C1038" s="6" t="s">
        <v>207</v>
      </c>
      <c r="D1038" s="6" t="s">
        <v>208</v>
      </c>
      <c r="E1038" s="6">
        <v>9</v>
      </c>
      <c r="F1038" s="6" t="str">
        <f t="shared" si="64"/>
        <v>Steven Buchanan</v>
      </c>
      <c r="G1038" s="6">
        <v>10866</v>
      </c>
      <c r="H1038" s="9">
        <v>41240</v>
      </c>
      <c r="I1038" s="9">
        <v>41268</v>
      </c>
      <c r="J1038" s="9">
        <v>41259</v>
      </c>
      <c r="K1038" s="7">
        <v>1</v>
      </c>
      <c r="L1038" s="9" t="str">
        <f t="shared" si="65"/>
        <v>Boissons</v>
      </c>
      <c r="M1038" s="6">
        <v>2</v>
      </c>
      <c r="N1038" s="6" t="str">
        <f t="shared" si="66"/>
        <v>Chang</v>
      </c>
      <c r="O1038" s="13">
        <v>76</v>
      </c>
      <c r="P1038" s="6">
        <v>81</v>
      </c>
      <c r="Q1038" s="13">
        <f t="shared" si="67"/>
        <v>6156</v>
      </c>
      <c r="R1038" s="14">
        <v>0.01</v>
      </c>
      <c r="S1038" s="13">
        <v>7618.05</v>
      </c>
      <c r="T1038" s="13">
        <v>144.74295000000001</v>
      </c>
      <c r="U1038" s="13"/>
      <c r="V1038" s="9"/>
      <c r="W1038" s="9"/>
    </row>
    <row r="1039" spans="1:23" x14ac:dyDescent="0.25">
      <c r="A1039" s="6" t="s">
        <v>205</v>
      </c>
      <c r="B1039" s="6" t="s">
        <v>206</v>
      </c>
      <c r="C1039" s="6" t="s">
        <v>207</v>
      </c>
      <c r="D1039" s="6" t="s">
        <v>208</v>
      </c>
      <c r="E1039" s="6">
        <v>9</v>
      </c>
      <c r="F1039" s="6" t="str">
        <f t="shared" si="64"/>
        <v>Steven Buchanan</v>
      </c>
      <c r="G1039" s="6">
        <v>10866</v>
      </c>
      <c r="H1039" s="9">
        <v>41240</v>
      </c>
      <c r="I1039" s="9">
        <v>41268</v>
      </c>
      <c r="J1039" s="9">
        <v>41259</v>
      </c>
      <c r="K1039" s="7">
        <v>1</v>
      </c>
      <c r="L1039" s="9" t="str">
        <f t="shared" si="65"/>
        <v>Boissons</v>
      </c>
      <c r="M1039" s="6">
        <v>24</v>
      </c>
      <c r="N1039" s="6" t="str">
        <f t="shared" si="66"/>
        <v>Guaraná Fantástica</v>
      </c>
      <c r="O1039" s="13">
        <v>76</v>
      </c>
      <c r="P1039" s="6">
        <v>85</v>
      </c>
      <c r="Q1039" s="13">
        <f t="shared" si="67"/>
        <v>6460</v>
      </c>
      <c r="R1039" s="14">
        <v>-0.03</v>
      </c>
      <c r="S1039" s="13">
        <v>1969.875</v>
      </c>
      <c r="T1039" s="13">
        <v>33.487875000000003</v>
      </c>
      <c r="U1039" s="13"/>
      <c r="V1039" s="9"/>
      <c r="W1039" s="9"/>
    </row>
    <row r="1040" spans="1:23" x14ac:dyDescent="0.25">
      <c r="A1040" s="6" t="s">
        <v>205</v>
      </c>
      <c r="B1040" s="6" t="s">
        <v>206</v>
      </c>
      <c r="C1040" s="6" t="s">
        <v>207</v>
      </c>
      <c r="D1040" s="6" t="s">
        <v>208</v>
      </c>
      <c r="E1040" s="6">
        <v>9</v>
      </c>
      <c r="F1040" s="6" t="str">
        <f t="shared" si="64"/>
        <v>Steven Buchanan</v>
      </c>
      <c r="G1040" s="6">
        <v>10866</v>
      </c>
      <c r="H1040" s="9">
        <v>41240</v>
      </c>
      <c r="I1040" s="9">
        <v>41268</v>
      </c>
      <c r="J1040" s="9">
        <v>41259</v>
      </c>
      <c r="K1040" s="7">
        <v>8</v>
      </c>
      <c r="L1040" s="9" t="str">
        <f t="shared" si="65"/>
        <v>Poissons et fruits de mer</v>
      </c>
      <c r="M1040" s="6">
        <v>30</v>
      </c>
      <c r="N1040" s="6" t="str">
        <f t="shared" si="66"/>
        <v>Nord-Ost Matjeshering</v>
      </c>
      <c r="O1040" s="13">
        <v>76</v>
      </c>
      <c r="P1040" s="6">
        <v>38</v>
      </c>
      <c r="Q1040" s="13">
        <f t="shared" si="67"/>
        <v>2888</v>
      </c>
      <c r="R1040" s="14">
        <v>0.18</v>
      </c>
      <c r="S1040" s="13">
        <v>4033.6619999999998</v>
      </c>
      <c r="T1040" s="13">
        <v>60.504930000000002</v>
      </c>
      <c r="U1040" s="13"/>
      <c r="V1040" s="9"/>
      <c r="W1040" s="9"/>
    </row>
    <row r="1041" spans="1:23" x14ac:dyDescent="0.25">
      <c r="A1041" s="6" t="s">
        <v>230</v>
      </c>
      <c r="B1041" s="6" t="s">
        <v>231</v>
      </c>
      <c r="C1041" s="6" t="s">
        <v>232</v>
      </c>
      <c r="D1041" s="6" t="s">
        <v>81</v>
      </c>
      <c r="E1041" s="6">
        <v>6</v>
      </c>
      <c r="F1041" s="6" t="str">
        <f t="shared" si="64"/>
        <v>Ernst Junge</v>
      </c>
      <c r="G1041" s="6">
        <v>10867</v>
      </c>
      <c r="H1041" s="9">
        <v>41240</v>
      </c>
      <c r="I1041" s="9">
        <v>41282</v>
      </c>
      <c r="J1041" s="9">
        <v>41258</v>
      </c>
      <c r="K1041" s="7">
        <v>6</v>
      </c>
      <c r="L1041" s="9" t="str">
        <f t="shared" si="65"/>
        <v>Viandes</v>
      </c>
      <c r="M1041" s="6">
        <v>53</v>
      </c>
      <c r="N1041" s="6" t="str">
        <f t="shared" si="66"/>
        <v>Perth Pasties</v>
      </c>
      <c r="O1041" s="13">
        <v>76</v>
      </c>
      <c r="P1041" s="6">
        <v>81</v>
      </c>
      <c r="Q1041" s="13">
        <f t="shared" si="67"/>
        <v>6156</v>
      </c>
      <c r="R1041" s="14">
        <v>-0.02</v>
      </c>
      <c r="S1041" s="13">
        <v>13549.68</v>
      </c>
      <c r="T1041" s="13">
        <v>0</v>
      </c>
      <c r="U1041" s="13"/>
      <c r="V1041" s="9"/>
      <c r="W1041" s="9"/>
    </row>
    <row r="1042" spans="1:23" x14ac:dyDescent="0.25">
      <c r="A1042" s="6" t="s">
        <v>130</v>
      </c>
      <c r="B1042" s="6" t="s">
        <v>131</v>
      </c>
      <c r="C1042" s="6" t="s">
        <v>132</v>
      </c>
      <c r="D1042" s="6" t="s">
        <v>123</v>
      </c>
      <c r="E1042" s="6">
        <v>8</v>
      </c>
      <c r="F1042" s="6" t="str">
        <f t="shared" si="64"/>
        <v>Hicham Esmal</v>
      </c>
      <c r="G1042" s="6">
        <v>10868</v>
      </c>
      <c r="H1042" s="9">
        <v>41241</v>
      </c>
      <c r="I1042" s="9">
        <v>41269</v>
      </c>
      <c r="J1042" s="9">
        <v>41270</v>
      </c>
      <c r="K1042" s="7">
        <v>3</v>
      </c>
      <c r="L1042" s="9" t="str">
        <f t="shared" si="65"/>
        <v>Desserts</v>
      </c>
      <c r="M1042" s="6">
        <v>26</v>
      </c>
      <c r="N1042" s="6" t="str">
        <f t="shared" si="66"/>
        <v>Gumbär Gummibärchen</v>
      </c>
      <c r="O1042" s="13">
        <v>76</v>
      </c>
      <c r="P1042" s="6">
        <v>39</v>
      </c>
      <c r="Q1042" s="13">
        <f t="shared" si="67"/>
        <v>2964</v>
      </c>
      <c r="R1042" s="14">
        <v>-0.01</v>
      </c>
      <c r="S1042" s="13">
        <v>6150.7485000000006</v>
      </c>
      <c r="T1042" s="13">
        <v>116.86422150000001</v>
      </c>
      <c r="U1042" s="13"/>
      <c r="V1042" s="9"/>
      <c r="W1042" s="9"/>
    </row>
    <row r="1043" spans="1:23" x14ac:dyDescent="0.25">
      <c r="A1043" s="6" t="s">
        <v>130</v>
      </c>
      <c r="B1043" s="6" t="s">
        <v>131</v>
      </c>
      <c r="C1043" s="6" t="s">
        <v>132</v>
      </c>
      <c r="D1043" s="6" t="s">
        <v>123</v>
      </c>
      <c r="E1043" s="6">
        <v>8</v>
      </c>
      <c r="F1043" s="6" t="str">
        <f t="shared" si="64"/>
        <v>Hicham Esmal</v>
      </c>
      <c r="G1043" s="6">
        <v>10868</v>
      </c>
      <c r="H1043" s="9">
        <v>41241</v>
      </c>
      <c r="I1043" s="9">
        <v>41269</v>
      </c>
      <c r="J1043" s="9">
        <v>41270</v>
      </c>
      <c r="K1043" s="7">
        <v>1</v>
      </c>
      <c r="L1043" s="9" t="str">
        <f t="shared" si="65"/>
        <v>Boissons</v>
      </c>
      <c r="M1043" s="6">
        <v>35</v>
      </c>
      <c r="N1043" s="6" t="str">
        <f t="shared" si="66"/>
        <v>Steeleye Stout</v>
      </c>
      <c r="O1043" s="13">
        <v>76</v>
      </c>
      <c r="P1043" s="6">
        <v>56</v>
      </c>
      <c r="Q1043" s="13">
        <f t="shared" si="67"/>
        <v>4256</v>
      </c>
      <c r="R1043" s="14">
        <v>0.17</v>
      </c>
      <c r="S1043" s="13">
        <v>4183.2</v>
      </c>
      <c r="T1043" s="13">
        <v>75.297599999999989</v>
      </c>
      <c r="U1043" s="13"/>
      <c r="V1043" s="9"/>
      <c r="W1043" s="9"/>
    </row>
    <row r="1044" spans="1:23" x14ac:dyDescent="0.25">
      <c r="A1044" s="6" t="s">
        <v>130</v>
      </c>
      <c r="B1044" s="6" t="s">
        <v>131</v>
      </c>
      <c r="C1044" s="6" t="s">
        <v>132</v>
      </c>
      <c r="D1044" s="6" t="s">
        <v>123</v>
      </c>
      <c r="E1044" s="6">
        <v>8</v>
      </c>
      <c r="F1044" s="6" t="str">
        <f t="shared" si="64"/>
        <v>Hicham Esmal</v>
      </c>
      <c r="G1044" s="6">
        <v>10868</v>
      </c>
      <c r="H1044" s="9">
        <v>41241</v>
      </c>
      <c r="I1044" s="9">
        <v>41269</v>
      </c>
      <c r="J1044" s="9">
        <v>41270</v>
      </c>
      <c r="K1044" s="7">
        <v>3</v>
      </c>
      <c r="L1044" s="9" t="str">
        <f t="shared" si="65"/>
        <v>Desserts</v>
      </c>
      <c r="M1044" s="6">
        <v>49</v>
      </c>
      <c r="N1044" s="6" t="str">
        <f t="shared" si="66"/>
        <v>Maxilaku</v>
      </c>
      <c r="O1044" s="13">
        <v>76</v>
      </c>
      <c r="P1044" s="6">
        <v>43</v>
      </c>
      <c r="Q1044" s="13">
        <f t="shared" si="67"/>
        <v>3268</v>
      </c>
      <c r="R1044" s="14">
        <v>0.11</v>
      </c>
      <c r="S1044" s="13">
        <v>3827</v>
      </c>
      <c r="T1044" s="13">
        <v>118.637</v>
      </c>
      <c r="U1044" s="13"/>
      <c r="V1044" s="9"/>
      <c r="W1044" s="9"/>
    </row>
    <row r="1045" spans="1:23" x14ac:dyDescent="0.25">
      <c r="A1045" s="6" t="s">
        <v>90</v>
      </c>
      <c r="B1045" s="6" t="s">
        <v>91</v>
      </c>
      <c r="C1045" s="6" t="s">
        <v>88</v>
      </c>
      <c r="D1045" s="6" t="s">
        <v>89</v>
      </c>
      <c r="E1045" s="6">
        <v>9</v>
      </c>
      <c r="F1045" s="6" t="str">
        <f t="shared" si="64"/>
        <v>Steven Buchanan</v>
      </c>
      <c r="G1045" s="6">
        <v>10869</v>
      </c>
      <c r="H1045" s="9">
        <v>41241</v>
      </c>
      <c r="I1045" s="9">
        <v>41269</v>
      </c>
      <c r="J1045" s="9">
        <v>41256</v>
      </c>
      <c r="K1045" s="7">
        <v>1</v>
      </c>
      <c r="L1045" s="9" t="str">
        <f t="shared" si="65"/>
        <v>Boissons</v>
      </c>
      <c r="M1045" s="6">
        <v>1</v>
      </c>
      <c r="N1045" s="6" t="str">
        <f t="shared" si="66"/>
        <v>Chai</v>
      </c>
      <c r="O1045" s="13">
        <v>76</v>
      </c>
      <c r="P1045" s="6">
        <v>35</v>
      </c>
      <c r="Q1045" s="13">
        <f t="shared" si="67"/>
        <v>2660</v>
      </c>
      <c r="R1045" s="14">
        <v>-0.02</v>
      </c>
      <c r="S1045" s="13">
        <v>3213</v>
      </c>
      <c r="T1045" s="13">
        <v>57.834000000000003</v>
      </c>
      <c r="U1045" s="13"/>
      <c r="V1045" s="9"/>
      <c r="W1045" s="9"/>
    </row>
    <row r="1046" spans="1:23" x14ac:dyDescent="0.25">
      <c r="A1046" s="6" t="s">
        <v>90</v>
      </c>
      <c r="B1046" s="6" t="s">
        <v>91</v>
      </c>
      <c r="C1046" s="6" t="s">
        <v>88</v>
      </c>
      <c r="D1046" s="6" t="s">
        <v>89</v>
      </c>
      <c r="E1046" s="6">
        <v>9</v>
      </c>
      <c r="F1046" s="6" t="str">
        <f t="shared" si="64"/>
        <v>Steven Buchanan</v>
      </c>
      <c r="G1046" s="6">
        <v>10869</v>
      </c>
      <c r="H1046" s="9">
        <v>41241</v>
      </c>
      <c r="I1046" s="9">
        <v>41269</v>
      </c>
      <c r="J1046" s="9">
        <v>41256</v>
      </c>
      <c r="K1046" s="7">
        <v>4</v>
      </c>
      <c r="L1046" s="9" t="str">
        <f t="shared" si="65"/>
        <v>Produits laitiers</v>
      </c>
      <c r="M1046" s="6">
        <v>11</v>
      </c>
      <c r="N1046" s="6" t="str">
        <f t="shared" si="66"/>
        <v>Queso Cabrales</v>
      </c>
      <c r="O1046" s="13">
        <v>76</v>
      </c>
      <c r="P1046" s="6">
        <v>40</v>
      </c>
      <c r="Q1046" s="13">
        <f t="shared" si="67"/>
        <v>3040</v>
      </c>
      <c r="R1046" s="14">
        <v>0.11</v>
      </c>
      <c r="S1046" s="13">
        <v>3738</v>
      </c>
      <c r="T1046" s="13">
        <v>130.83000000000001</v>
      </c>
      <c r="U1046" s="13"/>
      <c r="V1046" s="9"/>
      <c r="W1046" s="9"/>
    </row>
    <row r="1047" spans="1:23" x14ac:dyDescent="0.25">
      <c r="A1047" s="6" t="s">
        <v>90</v>
      </c>
      <c r="B1047" s="6" t="s">
        <v>91</v>
      </c>
      <c r="C1047" s="6" t="s">
        <v>88</v>
      </c>
      <c r="D1047" s="6" t="s">
        <v>89</v>
      </c>
      <c r="E1047" s="6">
        <v>9</v>
      </c>
      <c r="F1047" s="6" t="str">
        <f t="shared" si="64"/>
        <v>Steven Buchanan</v>
      </c>
      <c r="G1047" s="6">
        <v>10869</v>
      </c>
      <c r="H1047" s="9">
        <v>41241</v>
      </c>
      <c r="I1047" s="9">
        <v>41269</v>
      </c>
      <c r="J1047" s="9">
        <v>41256</v>
      </c>
      <c r="K1047" s="7">
        <v>5</v>
      </c>
      <c r="L1047" s="9" t="str">
        <f t="shared" si="65"/>
        <v>Pâtes et céréales</v>
      </c>
      <c r="M1047" s="6">
        <v>23</v>
      </c>
      <c r="N1047" s="6" t="str">
        <f t="shared" si="66"/>
        <v>Tunnbröd</v>
      </c>
      <c r="O1047" s="13">
        <v>76</v>
      </c>
      <c r="P1047" s="6">
        <v>31</v>
      </c>
      <c r="Q1047" s="13">
        <f t="shared" si="67"/>
        <v>2356</v>
      </c>
      <c r="R1047" s="14">
        <v>0.04</v>
      </c>
      <c r="S1047" s="13">
        <v>1339.2</v>
      </c>
      <c r="T1047" s="13">
        <v>26.783999999999999</v>
      </c>
      <c r="U1047" s="13"/>
      <c r="V1047" s="9"/>
      <c r="W1047" s="9"/>
    </row>
    <row r="1048" spans="1:23" x14ac:dyDescent="0.25">
      <c r="A1048" s="6" t="s">
        <v>90</v>
      </c>
      <c r="B1048" s="6" t="s">
        <v>91</v>
      </c>
      <c r="C1048" s="6" t="s">
        <v>88</v>
      </c>
      <c r="D1048" s="6" t="s">
        <v>89</v>
      </c>
      <c r="E1048" s="6">
        <v>9</v>
      </c>
      <c r="F1048" s="6" t="str">
        <f t="shared" si="64"/>
        <v>Steven Buchanan</v>
      </c>
      <c r="G1048" s="6">
        <v>10869</v>
      </c>
      <c r="H1048" s="9">
        <v>41241</v>
      </c>
      <c r="I1048" s="9">
        <v>41269</v>
      </c>
      <c r="J1048" s="9">
        <v>41256</v>
      </c>
      <c r="K1048" s="7">
        <v>3</v>
      </c>
      <c r="L1048" s="9" t="str">
        <f t="shared" si="65"/>
        <v>Desserts</v>
      </c>
      <c r="M1048" s="6">
        <v>68</v>
      </c>
      <c r="N1048" s="6" t="str">
        <f t="shared" si="66"/>
        <v>Scottish Longbreads</v>
      </c>
      <c r="O1048" s="13">
        <v>76</v>
      </c>
      <c r="P1048" s="6">
        <v>17</v>
      </c>
      <c r="Q1048" s="13">
        <f t="shared" si="67"/>
        <v>1292</v>
      </c>
      <c r="R1048" s="14">
        <v>0.14000000000000001</v>
      </c>
      <c r="S1048" s="13">
        <v>913.75</v>
      </c>
      <c r="T1048" s="13">
        <v>21.016249999999999</v>
      </c>
      <c r="U1048" s="13"/>
      <c r="V1048" s="9"/>
      <c r="W1048" s="9"/>
    </row>
    <row r="1049" spans="1:23" x14ac:dyDescent="0.25">
      <c r="A1049" s="6" t="s">
        <v>281</v>
      </c>
      <c r="B1049" s="6" t="s">
        <v>282</v>
      </c>
      <c r="C1049" s="6" t="s">
        <v>283</v>
      </c>
      <c r="D1049" s="6" t="s">
        <v>284</v>
      </c>
      <c r="E1049" s="6">
        <v>9</v>
      </c>
      <c r="F1049" s="6" t="str">
        <f t="shared" si="64"/>
        <v>Steven Buchanan</v>
      </c>
      <c r="G1049" s="6">
        <v>10870</v>
      </c>
      <c r="H1049" s="9">
        <v>41241</v>
      </c>
      <c r="I1049" s="9">
        <v>41269</v>
      </c>
      <c r="J1049" s="9">
        <v>41260</v>
      </c>
      <c r="K1049" s="7">
        <v>1</v>
      </c>
      <c r="L1049" s="9" t="str">
        <f t="shared" si="65"/>
        <v>Boissons</v>
      </c>
      <c r="M1049" s="6">
        <v>35</v>
      </c>
      <c r="N1049" s="6" t="str">
        <f t="shared" si="66"/>
        <v>Steeleye Stout</v>
      </c>
      <c r="O1049" s="13">
        <v>76</v>
      </c>
      <c r="P1049" s="6">
        <v>43</v>
      </c>
      <c r="Q1049" s="13">
        <f t="shared" si="67"/>
        <v>3268</v>
      </c>
      <c r="R1049" s="14">
        <v>7.0000000000000007E-2</v>
      </c>
      <c r="S1049" s="13">
        <v>3599.1</v>
      </c>
      <c r="T1049" s="13">
        <v>111.57209999999999</v>
      </c>
      <c r="U1049" s="13"/>
      <c r="V1049" s="9"/>
      <c r="W1049" s="9"/>
    </row>
    <row r="1050" spans="1:23" x14ac:dyDescent="0.25">
      <c r="A1050" s="6" t="s">
        <v>281</v>
      </c>
      <c r="B1050" s="6" t="s">
        <v>282</v>
      </c>
      <c r="C1050" s="6" t="s">
        <v>283</v>
      </c>
      <c r="D1050" s="6" t="s">
        <v>284</v>
      </c>
      <c r="E1050" s="6">
        <v>9</v>
      </c>
      <c r="F1050" s="6" t="str">
        <f t="shared" si="64"/>
        <v>Steven Buchanan</v>
      </c>
      <c r="G1050" s="6">
        <v>10870</v>
      </c>
      <c r="H1050" s="9">
        <v>41241</v>
      </c>
      <c r="I1050" s="9">
        <v>41269</v>
      </c>
      <c r="J1050" s="9">
        <v>41260</v>
      </c>
      <c r="K1050" s="7">
        <v>7</v>
      </c>
      <c r="L1050" s="9" t="str">
        <f t="shared" si="65"/>
        <v>Produits secs</v>
      </c>
      <c r="M1050" s="6">
        <v>51</v>
      </c>
      <c r="N1050" s="6" t="str">
        <f t="shared" si="66"/>
        <v>Manjimup Dried Apples</v>
      </c>
      <c r="O1050" s="13">
        <v>76</v>
      </c>
      <c r="P1050" s="6">
        <v>59</v>
      </c>
      <c r="Q1050" s="13">
        <f t="shared" si="67"/>
        <v>4484</v>
      </c>
      <c r="R1050" s="14">
        <v>0.18</v>
      </c>
      <c r="S1050" s="13">
        <v>12820.7</v>
      </c>
      <c r="T1050" s="13">
        <v>448.72449999999998</v>
      </c>
      <c r="U1050" s="13"/>
      <c r="V1050" s="9"/>
      <c r="W1050" s="9"/>
    </row>
    <row r="1051" spans="1:23" x14ac:dyDescent="0.25">
      <c r="A1051" s="6" t="s">
        <v>82</v>
      </c>
      <c r="B1051" s="6" t="s">
        <v>83</v>
      </c>
      <c r="C1051" s="6" t="s">
        <v>84</v>
      </c>
      <c r="D1051" s="6" t="s">
        <v>85</v>
      </c>
      <c r="E1051" s="6">
        <v>2</v>
      </c>
      <c r="F1051" s="6" t="str">
        <f t="shared" si="64"/>
        <v>Anne Dodsworth</v>
      </c>
      <c r="G1051" s="6">
        <v>10871</v>
      </c>
      <c r="H1051" s="9">
        <v>41242</v>
      </c>
      <c r="I1051" s="9">
        <v>41270</v>
      </c>
      <c r="J1051" s="9">
        <v>41257</v>
      </c>
      <c r="K1051" s="7">
        <v>2</v>
      </c>
      <c r="L1051" s="9" t="str">
        <f t="shared" si="65"/>
        <v>Condiments</v>
      </c>
      <c r="M1051" s="6">
        <v>6</v>
      </c>
      <c r="N1051" s="6" t="str">
        <f t="shared" si="66"/>
        <v>Grandma's Boysenberry Spread</v>
      </c>
      <c r="O1051" s="13">
        <v>76</v>
      </c>
      <c r="P1051" s="6">
        <v>97</v>
      </c>
      <c r="Q1051" s="13">
        <f t="shared" si="67"/>
        <v>7372</v>
      </c>
      <c r="R1051" s="14">
        <v>0.17</v>
      </c>
      <c r="S1051" s="13">
        <v>10063.75</v>
      </c>
      <c r="T1051" s="13">
        <v>161.02000000000001</v>
      </c>
      <c r="U1051" s="13"/>
      <c r="V1051" s="9"/>
      <c r="W1051" s="9"/>
    </row>
    <row r="1052" spans="1:23" x14ac:dyDescent="0.25">
      <c r="A1052" s="6" t="s">
        <v>82</v>
      </c>
      <c r="B1052" s="6" t="s">
        <v>83</v>
      </c>
      <c r="C1052" s="6" t="s">
        <v>84</v>
      </c>
      <c r="D1052" s="6" t="s">
        <v>85</v>
      </c>
      <c r="E1052" s="6">
        <v>2</v>
      </c>
      <c r="F1052" s="6" t="str">
        <f t="shared" si="64"/>
        <v>Anne Dodsworth</v>
      </c>
      <c r="G1052" s="6">
        <v>10871</v>
      </c>
      <c r="H1052" s="9">
        <v>41242</v>
      </c>
      <c r="I1052" s="9">
        <v>41270</v>
      </c>
      <c r="J1052" s="9">
        <v>41257</v>
      </c>
      <c r="K1052" s="7">
        <v>3</v>
      </c>
      <c r="L1052" s="9" t="str">
        <f t="shared" si="65"/>
        <v>Desserts</v>
      </c>
      <c r="M1052" s="6">
        <v>16</v>
      </c>
      <c r="N1052" s="6" t="str">
        <f t="shared" si="66"/>
        <v>Pavlova</v>
      </c>
      <c r="O1052" s="13">
        <v>76</v>
      </c>
      <c r="P1052" s="6">
        <v>11</v>
      </c>
      <c r="Q1052" s="13">
        <f t="shared" si="67"/>
        <v>836</v>
      </c>
      <c r="R1052" s="14">
        <v>0.13</v>
      </c>
      <c r="S1052" s="13">
        <v>834.98249999999996</v>
      </c>
      <c r="T1052" s="13">
        <v>20.8745625</v>
      </c>
      <c r="U1052" s="13"/>
      <c r="V1052" s="9"/>
      <c r="W1052" s="9"/>
    </row>
    <row r="1053" spans="1:23" x14ac:dyDescent="0.25">
      <c r="A1053" s="6" t="s">
        <v>82</v>
      </c>
      <c r="B1053" s="6" t="s">
        <v>83</v>
      </c>
      <c r="C1053" s="6" t="s">
        <v>84</v>
      </c>
      <c r="D1053" s="6" t="s">
        <v>85</v>
      </c>
      <c r="E1053" s="6">
        <v>2</v>
      </c>
      <c r="F1053" s="6" t="str">
        <f t="shared" si="64"/>
        <v>Anne Dodsworth</v>
      </c>
      <c r="G1053" s="6">
        <v>10871</v>
      </c>
      <c r="H1053" s="9">
        <v>41242</v>
      </c>
      <c r="I1053" s="9">
        <v>41270</v>
      </c>
      <c r="J1053" s="9">
        <v>41257</v>
      </c>
      <c r="K1053" s="7">
        <v>6</v>
      </c>
      <c r="L1053" s="9" t="str">
        <f t="shared" si="65"/>
        <v>Viandes</v>
      </c>
      <c r="M1053" s="6">
        <v>17</v>
      </c>
      <c r="N1053" s="6" t="str">
        <f t="shared" si="66"/>
        <v>Alice Mutton</v>
      </c>
      <c r="O1053" s="13">
        <v>76</v>
      </c>
      <c r="P1053" s="6">
        <v>27</v>
      </c>
      <c r="Q1053" s="13">
        <f t="shared" si="67"/>
        <v>2052</v>
      </c>
      <c r="R1053" s="14">
        <v>0.17</v>
      </c>
      <c r="S1053" s="13">
        <v>4369.95</v>
      </c>
      <c r="T1053" s="13">
        <v>96.138899999999992</v>
      </c>
      <c r="U1053" s="13"/>
      <c r="V1053" s="9"/>
      <c r="W1053" s="9"/>
    </row>
    <row r="1054" spans="1:23" x14ac:dyDescent="0.25">
      <c r="A1054" s="6" t="s">
        <v>235</v>
      </c>
      <c r="B1054" s="6" t="s">
        <v>236</v>
      </c>
      <c r="C1054" s="6" t="s">
        <v>237</v>
      </c>
      <c r="D1054" s="6" t="s">
        <v>238</v>
      </c>
      <c r="E1054" s="6">
        <v>9</v>
      </c>
      <c r="F1054" s="6" t="str">
        <f t="shared" si="64"/>
        <v>Steven Buchanan</v>
      </c>
      <c r="G1054" s="6">
        <v>10872</v>
      </c>
      <c r="H1054" s="9">
        <v>41242</v>
      </c>
      <c r="I1054" s="9">
        <v>41270</v>
      </c>
      <c r="J1054" s="9">
        <v>41256</v>
      </c>
      <c r="K1054" s="7">
        <v>6</v>
      </c>
      <c r="L1054" s="9" t="str">
        <f t="shared" si="65"/>
        <v>Viandes</v>
      </c>
      <c r="M1054" s="6">
        <v>55</v>
      </c>
      <c r="N1054" s="6" t="str">
        <f t="shared" si="66"/>
        <v>Pâté chinois</v>
      </c>
      <c r="O1054" s="13">
        <v>76</v>
      </c>
      <c r="P1054" s="6">
        <v>16</v>
      </c>
      <c r="Q1054" s="13">
        <f t="shared" si="67"/>
        <v>1216</v>
      </c>
      <c r="R1054" s="14">
        <v>0</v>
      </c>
      <c r="S1054" s="13">
        <v>1920</v>
      </c>
      <c r="T1054" s="13">
        <v>19.2</v>
      </c>
      <c r="U1054" s="13"/>
      <c r="V1054" s="9"/>
      <c r="W1054" s="9"/>
    </row>
    <row r="1055" spans="1:23" x14ac:dyDescent="0.25">
      <c r="A1055" s="6" t="s">
        <v>235</v>
      </c>
      <c r="B1055" s="6" t="s">
        <v>236</v>
      </c>
      <c r="C1055" s="6" t="s">
        <v>237</v>
      </c>
      <c r="D1055" s="6" t="s">
        <v>238</v>
      </c>
      <c r="E1055" s="6">
        <v>9</v>
      </c>
      <c r="F1055" s="6" t="str">
        <f t="shared" si="64"/>
        <v>Steven Buchanan</v>
      </c>
      <c r="G1055" s="6">
        <v>10872</v>
      </c>
      <c r="H1055" s="9">
        <v>41242</v>
      </c>
      <c r="I1055" s="9">
        <v>41270</v>
      </c>
      <c r="J1055" s="9">
        <v>41256</v>
      </c>
      <c r="K1055" s="7">
        <v>3</v>
      </c>
      <c r="L1055" s="9" t="str">
        <f t="shared" si="65"/>
        <v>Desserts</v>
      </c>
      <c r="M1055" s="6">
        <v>62</v>
      </c>
      <c r="N1055" s="6" t="str">
        <f t="shared" si="66"/>
        <v>Tarte au sucre</v>
      </c>
      <c r="O1055" s="13">
        <v>76</v>
      </c>
      <c r="P1055" s="6">
        <v>59</v>
      </c>
      <c r="Q1055" s="13">
        <f t="shared" si="67"/>
        <v>4484</v>
      </c>
      <c r="R1055" s="14">
        <v>0.06</v>
      </c>
      <c r="S1055" s="13">
        <v>13670.89</v>
      </c>
      <c r="T1055" s="13">
        <v>328.10136</v>
      </c>
      <c r="U1055" s="13"/>
      <c r="V1055" s="9"/>
      <c r="W1055" s="9"/>
    </row>
    <row r="1056" spans="1:23" x14ac:dyDescent="0.25">
      <c r="A1056" s="6" t="s">
        <v>235</v>
      </c>
      <c r="B1056" s="6" t="s">
        <v>236</v>
      </c>
      <c r="C1056" s="6" t="s">
        <v>237</v>
      </c>
      <c r="D1056" s="6" t="s">
        <v>238</v>
      </c>
      <c r="E1056" s="6">
        <v>9</v>
      </c>
      <c r="F1056" s="6" t="str">
        <f t="shared" si="64"/>
        <v>Steven Buchanan</v>
      </c>
      <c r="G1056" s="6">
        <v>10872</v>
      </c>
      <c r="H1056" s="9">
        <v>41242</v>
      </c>
      <c r="I1056" s="9">
        <v>41270</v>
      </c>
      <c r="J1056" s="9">
        <v>41256</v>
      </c>
      <c r="K1056" s="7">
        <v>5</v>
      </c>
      <c r="L1056" s="9" t="str">
        <f t="shared" si="65"/>
        <v>Pâtes et céréales</v>
      </c>
      <c r="M1056" s="6">
        <v>64</v>
      </c>
      <c r="N1056" s="6" t="str">
        <f t="shared" si="66"/>
        <v>Wimmers gute Semmelknödel</v>
      </c>
      <c r="O1056" s="13">
        <v>76</v>
      </c>
      <c r="P1056" s="6">
        <v>77</v>
      </c>
      <c r="Q1056" s="13">
        <f t="shared" si="67"/>
        <v>5852</v>
      </c>
      <c r="R1056" s="14">
        <v>0.05</v>
      </c>
      <c r="S1056" s="13">
        <v>12161.1875</v>
      </c>
      <c r="T1056" s="13">
        <v>279.7073125</v>
      </c>
      <c r="U1056" s="13"/>
      <c r="V1056" s="9"/>
      <c r="W1056" s="9"/>
    </row>
    <row r="1057" spans="1:23" x14ac:dyDescent="0.25">
      <c r="A1057" s="6" t="s">
        <v>235</v>
      </c>
      <c r="B1057" s="6" t="s">
        <v>236</v>
      </c>
      <c r="C1057" s="6" t="s">
        <v>237</v>
      </c>
      <c r="D1057" s="6" t="s">
        <v>238</v>
      </c>
      <c r="E1057" s="6">
        <v>9</v>
      </c>
      <c r="F1057" s="6" t="str">
        <f t="shared" si="64"/>
        <v>Steven Buchanan</v>
      </c>
      <c r="G1057" s="6">
        <v>10872</v>
      </c>
      <c r="H1057" s="9">
        <v>41242</v>
      </c>
      <c r="I1057" s="9">
        <v>41270</v>
      </c>
      <c r="J1057" s="9">
        <v>41256</v>
      </c>
      <c r="K1057" s="7">
        <v>2</v>
      </c>
      <c r="L1057" s="9" t="str">
        <f t="shared" si="65"/>
        <v>Condiments</v>
      </c>
      <c r="M1057" s="6">
        <v>65</v>
      </c>
      <c r="N1057" s="6" t="str">
        <f t="shared" si="66"/>
        <v>Louisiana Fiery Hot Pepper Sauce</v>
      </c>
      <c r="O1057" s="13">
        <v>76</v>
      </c>
      <c r="P1057" s="6">
        <v>28</v>
      </c>
      <c r="Q1057" s="13">
        <f t="shared" si="67"/>
        <v>2128</v>
      </c>
      <c r="R1057" s="14">
        <v>0.03</v>
      </c>
      <c r="S1057" s="13">
        <v>2858.59</v>
      </c>
      <c r="T1057" s="13">
        <v>45.737439999999999</v>
      </c>
      <c r="U1057" s="13"/>
      <c r="V1057" s="9"/>
      <c r="W1057" s="9"/>
    </row>
    <row r="1058" spans="1:23" x14ac:dyDescent="0.25">
      <c r="A1058" s="6" t="s">
        <v>285</v>
      </c>
      <c r="B1058" s="6" t="s">
        <v>286</v>
      </c>
      <c r="C1058" s="6" t="s">
        <v>287</v>
      </c>
      <c r="D1058" s="6" t="s">
        <v>212</v>
      </c>
      <c r="E1058" s="6">
        <v>5</v>
      </c>
      <c r="F1058" s="6" t="str">
        <f t="shared" si="64"/>
        <v>Mohamed Ben Arfa</v>
      </c>
      <c r="G1058" s="6">
        <v>10873</v>
      </c>
      <c r="H1058" s="9">
        <v>41243</v>
      </c>
      <c r="I1058" s="9">
        <v>41271</v>
      </c>
      <c r="J1058" s="9">
        <v>41256</v>
      </c>
      <c r="K1058" s="7">
        <v>3</v>
      </c>
      <c r="L1058" s="9" t="str">
        <f t="shared" si="65"/>
        <v>Desserts</v>
      </c>
      <c r="M1058" s="6">
        <v>21</v>
      </c>
      <c r="N1058" s="6" t="str">
        <f t="shared" si="66"/>
        <v>Sir Rodney's Scones</v>
      </c>
      <c r="O1058" s="13">
        <v>76</v>
      </c>
      <c r="P1058" s="6">
        <v>18</v>
      </c>
      <c r="Q1058" s="13">
        <f t="shared" si="67"/>
        <v>1368</v>
      </c>
      <c r="R1058" s="14">
        <v>0.15</v>
      </c>
      <c r="S1058" s="13">
        <v>765</v>
      </c>
      <c r="T1058" s="13">
        <v>26.01</v>
      </c>
      <c r="U1058" s="13"/>
      <c r="V1058" s="9"/>
      <c r="W1058" s="9"/>
    </row>
    <row r="1059" spans="1:23" x14ac:dyDescent="0.25">
      <c r="A1059" s="6" t="s">
        <v>285</v>
      </c>
      <c r="B1059" s="6" t="s">
        <v>286</v>
      </c>
      <c r="C1059" s="6" t="s">
        <v>287</v>
      </c>
      <c r="D1059" s="6" t="s">
        <v>212</v>
      </c>
      <c r="E1059" s="6">
        <v>5</v>
      </c>
      <c r="F1059" s="6" t="str">
        <f t="shared" si="64"/>
        <v>Mohamed Ben Arfa</v>
      </c>
      <c r="G1059" s="6">
        <v>10873</v>
      </c>
      <c r="H1059" s="9">
        <v>41243</v>
      </c>
      <c r="I1059" s="9">
        <v>41271</v>
      </c>
      <c r="J1059" s="9">
        <v>41256</v>
      </c>
      <c r="K1059" s="7">
        <v>7</v>
      </c>
      <c r="L1059" s="9" t="str">
        <f t="shared" si="65"/>
        <v>Produits secs</v>
      </c>
      <c r="M1059" s="6">
        <v>28</v>
      </c>
      <c r="N1059" s="6" t="str">
        <f t="shared" si="66"/>
        <v>Rössle Sauerkraut</v>
      </c>
      <c r="O1059" s="13">
        <v>76</v>
      </c>
      <c r="P1059" s="6">
        <v>70</v>
      </c>
      <c r="Q1059" s="13">
        <f t="shared" si="67"/>
        <v>5320</v>
      </c>
      <c r="R1059" s="14">
        <v>0.01</v>
      </c>
      <c r="S1059" s="13">
        <v>15800.4</v>
      </c>
      <c r="T1059" s="13">
        <v>458.21159999999998</v>
      </c>
      <c r="U1059" s="13"/>
      <c r="V1059" s="9"/>
      <c r="W1059" s="9"/>
    </row>
    <row r="1060" spans="1:23" x14ac:dyDescent="0.25">
      <c r="A1060" s="6" t="s">
        <v>235</v>
      </c>
      <c r="B1060" s="6" t="s">
        <v>236</v>
      </c>
      <c r="C1060" s="6" t="s">
        <v>237</v>
      </c>
      <c r="D1060" s="6" t="s">
        <v>238</v>
      </c>
      <c r="E1060" s="6">
        <v>9</v>
      </c>
      <c r="F1060" s="6" t="str">
        <f t="shared" si="64"/>
        <v>Steven Buchanan</v>
      </c>
      <c r="G1060" s="6">
        <v>10874</v>
      </c>
      <c r="H1060" s="9">
        <v>41243</v>
      </c>
      <c r="I1060" s="9">
        <v>41271</v>
      </c>
      <c r="J1060" s="9">
        <v>41258</v>
      </c>
      <c r="K1060" s="7">
        <v>8</v>
      </c>
      <c r="L1060" s="9" t="str">
        <f t="shared" si="65"/>
        <v>Poissons et fruits de mer</v>
      </c>
      <c r="M1060" s="6">
        <v>10</v>
      </c>
      <c r="N1060" s="6" t="str">
        <f t="shared" si="66"/>
        <v>Ikura</v>
      </c>
      <c r="O1060" s="13">
        <v>76</v>
      </c>
      <c r="P1060" s="6">
        <v>64</v>
      </c>
      <c r="Q1060" s="13">
        <f t="shared" si="67"/>
        <v>4864</v>
      </c>
      <c r="R1060" s="14">
        <v>0.15</v>
      </c>
      <c r="S1060" s="13">
        <v>8432</v>
      </c>
      <c r="T1060" s="13">
        <v>278.25599999999997</v>
      </c>
      <c r="U1060" s="13"/>
      <c r="V1060" s="9"/>
      <c r="W1060" s="9"/>
    </row>
    <row r="1061" spans="1:23" x14ac:dyDescent="0.25">
      <c r="A1061" s="6" t="s">
        <v>205</v>
      </c>
      <c r="B1061" s="6" t="s">
        <v>206</v>
      </c>
      <c r="C1061" s="6" t="s">
        <v>207</v>
      </c>
      <c r="D1061" s="6" t="s">
        <v>208</v>
      </c>
      <c r="E1061" s="6">
        <v>5</v>
      </c>
      <c r="F1061" s="6" t="str">
        <f t="shared" si="64"/>
        <v>Mohamed Ben Arfa</v>
      </c>
      <c r="G1061" s="6">
        <v>10875</v>
      </c>
      <c r="H1061" s="9">
        <v>41243</v>
      </c>
      <c r="I1061" s="9">
        <v>41271</v>
      </c>
      <c r="J1061" s="9">
        <v>41278</v>
      </c>
      <c r="K1061" s="7">
        <v>3</v>
      </c>
      <c r="L1061" s="9" t="str">
        <f t="shared" si="65"/>
        <v>Desserts</v>
      </c>
      <c r="M1061" s="6">
        <v>19</v>
      </c>
      <c r="N1061" s="6" t="str">
        <f t="shared" si="66"/>
        <v>Teatime Chocolate Biscuits</v>
      </c>
      <c r="O1061" s="13">
        <v>76</v>
      </c>
      <c r="P1061" s="6">
        <v>71</v>
      </c>
      <c r="Q1061" s="13">
        <f t="shared" si="67"/>
        <v>5396</v>
      </c>
      <c r="R1061" s="14">
        <v>0.17</v>
      </c>
      <c r="S1061" s="13">
        <v>2710.7799999999997</v>
      </c>
      <c r="T1061" s="13">
        <v>2.7107799999999997</v>
      </c>
      <c r="U1061" s="13"/>
      <c r="V1061" s="9"/>
      <c r="W1061" s="9"/>
    </row>
    <row r="1062" spans="1:23" x14ac:dyDescent="0.25">
      <c r="A1062" s="6" t="s">
        <v>205</v>
      </c>
      <c r="B1062" s="6" t="s">
        <v>206</v>
      </c>
      <c r="C1062" s="6" t="s">
        <v>207</v>
      </c>
      <c r="D1062" s="6" t="s">
        <v>208</v>
      </c>
      <c r="E1062" s="6">
        <v>5</v>
      </c>
      <c r="F1062" s="6" t="str">
        <f t="shared" si="64"/>
        <v>Mohamed Ben Arfa</v>
      </c>
      <c r="G1062" s="6">
        <v>10875</v>
      </c>
      <c r="H1062" s="9">
        <v>41243</v>
      </c>
      <c r="I1062" s="9">
        <v>41271</v>
      </c>
      <c r="J1062" s="9">
        <v>41278</v>
      </c>
      <c r="K1062" s="7">
        <v>3</v>
      </c>
      <c r="L1062" s="9" t="str">
        <f t="shared" si="65"/>
        <v>Desserts</v>
      </c>
      <c r="M1062" s="6">
        <v>47</v>
      </c>
      <c r="N1062" s="6" t="str">
        <f t="shared" si="66"/>
        <v>Zaanse koeken</v>
      </c>
      <c r="O1062" s="13">
        <v>76</v>
      </c>
      <c r="P1062" s="6">
        <v>80</v>
      </c>
      <c r="Q1062" s="13">
        <f t="shared" si="67"/>
        <v>6080</v>
      </c>
      <c r="R1062" s="14">
        <v>0.2</v>
      </c>
      <c r="S1062" s="13">
        <v>3040</v>
      </c>
      <c r="T1062" s="13">
        <v>27.36</v>
      </c>
      <c r="U1062" s="13"/>
      <c r="V1062" s="9"/>
      <c r="W1062" s="9"/>
    </row>
    <row r="1063" spans="1:23" x14ac:dyDescent="0.25">
      <c r="A1063" s="6" t="s">
        <v>205</v>
      </c>
      <c r="B1063" s="6" t="s">
        <v>206</v>
      </c>
      <c r="C1063" s="6" t="s">
        <v>207</v>
      </c>
      <c r="D1063" s="6" t="s">
        <v>208</v>
      </c>
      <c r="E1063" s="6">
        <v>5</v>
      </c>
      <c r="F1063" s="6" t="str">
        <f t="shared" si="64"/>
        <v>Mohamed Ben Arfa</v>
      </c>
      <c r="G1063" s="6">
        <v>10875</v>
      </c>
      <c r="H1063" s="9">
        <v>41243</v>
      </c>
      <c r="I1063" s="9">
        <v>41271</v>
      </c>
      <c r="J1063" s="9">
        <v>41278</v>
      </c>
      <c r="K1063" s="7">
        <v>3</v>
      </c>
      <c r="L1063" s="9" t="str">
        <f t="shared" si="65"/>
        <v>Desserts</v>
      </c>
      <c r="M1063" s="6">
        <v>49</v>
      </c>
      <c r="N1063" s="6" t="str">
        <f t="shared" si="66"/>
        <v>Maxilaku</v>
      </c>
      <c r="O1063" s="13">
        <v>76</v>
      </c>
      <c r="P1063" s="6">
        <v>39</v>
      </c>
      <c r="Q1063" s="13">
        <f t="shared" si="67"/>
        <v>2964</v>
      </c>
      <c r="R1063" s="14">
        <v>0.12</v>
      </c>
      <c r="S1063" s="13">
        <v>3432</v>
      </c>
      <c r="T1063" s="13">
        <v>102.96</v>
      </c>
      <c r="U1063" s="13"/>
      <c r="V1063" s="9"/>
      <c r="W1063" s="9"/>
    </row>
    <row r="1064" spans="1:23" x14ac:dyDescent="0.25">
      <c r="A1064" s="6" t="s">
        <v>82</v>
      </c>
      <c r="B1064" s="6" t="s">
        <v>83</v>
      </c>
      <c r="C1064" s="6" t="s">
        <v>84</v>
      </c>
      <c r="D1064" s="6" t="s">
        <v>85</v>
      </c>
      <c r="E1064" s="6">
        <v>8</v>
      </c>
      <c r="F1064" s="6" t="str">
        <f t="shared" si="64"/>
        <v>Hicham Esmal</v>
      </c>
      <c r="G1064" s="6">
        <v>10876</v>
      </c>
      <c r="H1064" s="9">
        <v>41246</v>
      </c>
      <c r="I1064" s="9">
        <v>41274</v>
      </c>
      <c r="J1064" s="9">
        <v>41259</v>
      </c>
      <c r="K1064" s="7">
        <v>8</v>
      </c>
      <c r="L1064" s="9" t="str">
        <f t="shared" si="65"/>
        <v>Poissons et fruits de mer</v>
      </c>
      <c r="M1064" s="6">
        <v>46</v>
      </c>
      <c r="N1064" s="6" t="str">
        <f t="shared" si="66"/>
        <v>Spegesild</v>
      </c>
      <c r="O1064" s="13">
        <v>76</v>
      </c>
      <c r="P1064" s="6">
        <v>69</v>
      </c>
      <c r="Q1064" s="13">
        <f t="shared" si="67"/>
        <v>5244</v>
      </c>
      <c r="R1064" s="14">
        <v>0.08</v>
      </c>
      <c r="S1064" s="13">
        <v>3808.8</v>
      </c>
      <c r="T1064" s="13">
        <v>3.8088000000000002</v>
      </c>
      <c r="U1064" s="13"/>
      <c r="V1064" s="9"/>
      <c r="W1064" s="9"/>
    </row>
    <row r="1065" spans="1:23" x14ac:dyDescent="0.25">
      <c r="A1065" s="6" t="s">
        <v>82</v>
      </c>
      <c r="B1065" s="6" t="s">
        <v>83</v>
      </c>
      <c r="C1065" s="6" t="s">
        <v>84</v>
      </c>
      <c r="D1065" s="6" t="s">
        <v>85</v>
      </c>
      <c r="E1065" s="6">
        <v>8</v>
      </c>
      <c r="F1065" s="6" t="str">
        <f t="shared" si="64"/>
        <v>Hicham Esmal</v>
      </c>
      <c r="G1065" s="6">
        <v>10876</v>
      </c>
      <c r="H1065" s="9">
        <v>41246</v>
      </c>
      <c r="I1065" s="9">
        <v>41274</v>
      </c>
      <c r="J1065" s="9">
        <v>41259</v>
      </c>
      <c r="K1065" s="7">
        <v>5</v>
      </c>
      <c r="L1065" s="9" t="str">
        <f t="shared" si="65"/>
        <v>Pâtes et céréales</v>
      </c>
      <c r="M1065" s="6">
        <v>64</v>
      </c>
      <c r="N1065" s="6" t="str">
        <f t="shared" si="66"/>
        <v>Wimmers gute Semmelknödel</v>
      </c>
      <c r="O1065" s="13">
        <v>76</v>
      </c>
      <c r="P1065" s="6">
        <v>42</v>
      </c>
      <c r="Q1065" s="13">
        <f t="shared" si="67"/>
        <v>3192</v>
      </c>
      <c r="R1065" s="14">
        <v>0.15</v>
      </c>
      <c r="S1065" s="13">
        <v>5935.125</v>
      </c>
      <c r="T1065" s="13">
        <v>178.05375000000001</v>
      </c>
      <c r="U1065" s="13"/>
      <c r="V1065" s="9"/>
      <c r="W1065" s="9"/>
    </row>
    <row r="1066" spans="1:23" x14ac:dyDescent="0.25">
      <c r="A1066" s="6" t="s">
        <v>120</v>
      </c>
      <c r="B1066" s="6" t="s">
        <v>121</v>
      </c>
      <c r="C1066" s="6" t="s">
        <v>122</v>
      </c>
      <c r="D1066" s="6" t="s">
        <v>123</v>
      </c>
      <c r="E1066" s="6">
        <v>7</v>
      </c>
      <c r="F1066" s="6" t="str">
        <f t="shared" si="64"/>
        <v>Jaime Dos Santos</v>
      </c>
      <c r="G1066" s="6">
        <v>10877</v>
      </c>
      <c r="H1066" s="9">
        <v>41246</v>
      </c>
      <c r="I1066" s="9">
        <v>41274</v>
      </c>
      <c r="J1066" s="9">
        <v>41266</v>
      </c>
      <c r="K1066" s="7">
        <v>3</v>
      </c>
      <c r="L1066" s="9" t="str">
        <f t="shared" si="65"/>
        <v>Desserts</v>
      </c>
      <c r="M1066" s="6">
        <v>16</v>
      </c>
      <c r="N1066" s="6" t="str">
        <f t="shared" si="66"/>
        <v>Pavlova</v>
      </c>
      <c r="O1066" s="13">
        <v>76</v>
      </c>
      <c r="P1066" s="6">
        <v>11</v>
      </c>
      <c r="Q1066" s="13">
        <f t="shared" si="67"/>
        <v>836</v>
      </c>
      <c r="R1066" s="14">
        <v>0.02</v>
      </c>
      <c r="S1066" s="13">
        <v>940.55499999999995</v>
      </c>
      <c r="T1066" s="13">
        <v>24.454429999999999</v>
      </c>
      <c r="U1066" s="13"/>
      <c r="V1066" s="9"/>
      <c r="W1066" s="9"/>
    </row>
    <row r="1067" spans="1:23" x14ac:dyDescent="0.25">
      <c r="A1067" s="6" t="s">
        <v>120</v>
      </c>
      <c r="B1067" s="6" t="s">
        <v>121</v>
      </c>
      <c r="C1067" s="6" t="s">
        <v>122</v>
      </c>
      <c r="D1067" s="6" t="s">
        <v>123</v>
      </c>
      <c r="E1067" s="6">
        <v>7</v>
      </c>
      <c r="F1067" s="6" t="str">
        <f t="shared" si="64"/>
        <v>Jaime Dos Santos</v>
      </c>
      <c r="G1067" s="6">
        <v>10877</v>
      </c>
      <c r="H1067" s="9">
        <v>41246</v>
      </c>
      <c r="I1067" s="9">
        <v>41274</v>
      </c>
      <c r="J1067" s="9">
        <v>41266</v>
      </c>
      <c r="K1067" s="7">
        <v>8</v>
      </c>
      <c r="L1067" s="9" t="str">
        <f t="shared" si="65"/>
        <v>Poissons et fruits de mer</v>
      </c>
      <c r="M1067" s="6">
        <v>18</v>
      </c>
      <c r="N1067" s="6" t="str">
        <f t="shared" si="66"/>
        <v>Carnarvon Tigers</v>
      </c>
      <c r="O1067" s="13">
        <v>76</v>
      </c>
      <c r="P1067" s="6">
        <v>75</v>
      </c>
      <c r="Q1067" s="13">
        <f t="shared" si="67"/>
        <v>5700</v>
      </c>
      <c r="R1067" s="14">
        <v>0.01</v>
      </c>
      <c r="S1067" s="13">
        <v>23203.125</v>
      </c>
      <c r="T1067" s="13">
        <v>603.28125</v>
      </c>
      <c r="U1067" s="13"/>
      <c r="V1067" s="9"/>
      <c r="W1067" s="9"/>
    </row>
    <row r="1068" spans="1:23" x14ac:dyDescent="0.25">
      <c r="A1068" s="6" t="s">
        <v>189</v>
      </c>
      <c r="B1068" s="6" t="s">
        <v>190</v>
      </c>
      <c r="C1068" s="6" t="s">
        <v>191</v>
      </c>
      <c r="D1068" s="6" t="s">
        <v>136</v>
      </c>
      <c r="E1068" s="6">
        <v>5</v>
      </c>
      <c r="F1068" s="6" t="str">
        <f t="shared" si="64"/>
        <v>Mohamed Ben Arfa</v>
      </c>
      <c r="G1068" s="6">
        <v>10878</v>
      </c>
      <c r="H1068" s="9">
        <v>41247</v>
      </c>
      <c r="I1068" s="9">
        <v>41275</v>
      </c>
      <c r="J1068" s="9">
        <v>41259</v>
      </c>
      <c r="K1068" s="7">
        <v>3</v>
      </c>
      <c r="L1068" s="9" t="str">
        <f t="shared" si="65"/>
        <v>Desserts</v>
      </c>
      <c r="M1068" s="6">
        <v>20</v>
      </c>
      <c r="N1068" s="6" t="str">
        <f t="shared" si="66"/>
        <v>Sir Rodney's Marmalade</v>
      </c>
      <c r="O1068" s="13">
        <v>76</v>
      </c>
      <c r="P1068" s="6">
        <v>45</v>
      </c>
      <c r="Q1068" s="13">
        <f t="shared" si="67"/>
        <v>3420</v>
      </c>
      <c r="R1068" s="14">
        <v>0.16</v>
      </c>
      <c r="S1068" s="13">
        <v>15309</v>
      </c>
      <c r="T1068" s="13">
        <v>336.798</v>
      </c>
      <c r="U1068" s="13"/>
      <c r="V1068" s="9"/>
      <c r="W1068" s="9"/>
    </row>
    <row r="1069" spans="1:23" x14ac:dyDescent="0.25">
      <c r="A1069" s="6" t="s">
        <v>285</v>
      </c>
      <c r="B1069" s="6" t="s">
        <v>286</v>
      </c>
      <c r="C1069" s="6" t="s">
        <v>287</v>
      </c>
      <c r="D1069" s="6" t="s">
        <v>212</v>
      </c>
      <c r="E1069" s="6">
        <v>3</v>
      </c>
      <c r="F1069" s="6" t="str">
        <f t="shared" si="64"/>
        <v>Janet Leverling</v>
      </c>
      <c r="G1069" s="6">
        <v>10879</v>
      </c>
      <c r="H1069" s="9">
        <v>41247</v>
      </c>
      <c r="I1069" s="9">
        <v>41275</v>
      </c>
      <c r="J1069" s="9">
        <v>41259</v>
      </c>
      <c r="K1069" s="7">
        <v>8</v>
      </c>
      <c r="L1069" s="9" t="str">
        <f t="shared" si="65"/>
        <v>Poissons et fruits de mer</v>
      </c>
      <c r="M1069" s="6">
        <v>40</v>
      </c>
      <c r="N1069" s="6" t="str">
        <f t="shared" si="66"/>
        <v>Boston Crab Meat</v>
      </c>
      <c r="O1069" s="13">
        <v>76</v>
      </c>
      <c r="P1069" s="6">
        <v>41</v>
      </c>
      <c r="Q1069" s="13">
        <f t="shared" si="67"/>
        <v>3116</v>
      </c>
      <c r="R1069" s="14">
        <v>0.06</v>
      </c>
      <c r="S1069" s="13">
        <v>3545.68</v>
      </c>
      <c r="T1069" s="13">
        <v>99.279039999999995</v>
      </c>
      <c r="U1069" s="13"/>
      <c r="V1069" s="9"/>
      <c r="W1069" s="9"/>
    </row>
    <row r="1070" spans="1:23" x14ac:dyDescent="0.25">
      <c r="A1070" s="6" t="s">
        <v>285</v>
      </c>
      <c r="B1070" s="6" t="s">
        <v>286</v>
      </c>
      <c r="C1070" s="6" t="s">
        <v>287</v>
      </c>
      <c r="D1070" s="6" t="s">
        <v>212</v>
      </c>
      <c r="E1070" s="6">
        <v>3</v>
      </c>
      <c r="F1070" s="6" t="str">
        <f t="shared" si="64"/>
        <v>Janet Leverling</v>
      </c>
      <c r="G1070" s="6">
        <v>10879</v>
      </c>
      <c r="H1070" s="9">
        <v>41247</v>
      </c>
      <c r="I1070" s="9">
        <v>41275</v>
      </c>
      <c r="J1070" s="9">
        <v>41259</v>
      </c>
      <c r="K1070" s="7">
        <v>2</v>
      </c>
      <c r="L1070" s="9" t="str">
        <f t="shared" si="65"/>
        <v>Condiments</v>
      </c>
      <c r="M1070" s="6">
        <v>65</v>
      </c>
      <c r="N1070" s="6" t="str">
        <f t="shared" si="66"/>
        <v>Louisiana Fiery Hot Pepper Sauce</v>
      </c>
      <c r="O1070" s="13">
        <v>76</v>
      </c>
      <c r="P1070" s="6">
        <v>88</v>
      </c>
      <c r="Q1070" s="13">
        <f t="shared" si="67"/>
        <v>6688</v>
      </c>
      <c r="R1070" s="14">
        <v>7.0000000000000007E-2</v>
      </c>
      <c r="S1070" s="13">
        <v>8613.66</v>
      </c>
      <c r="T1070" s="13">
        <v>163.65954000000002</v>
      </c>
      <c r="U1070" s="13"/>
      <c r="V1070" s="9"/>
      <c r="W1070" s="9"/>
    </row>
    <row r="1071" spans="1:23" x14ac:dyDescent="0.25">
      <c r="A1071" s="6" t="s">
        <v>285</v>
      </c>
      <c r="B1071" s="6" t="s">
        <v>286</v>
      </c>
      <c r="C1071" s="6" t="s">
        <v>287</v>
      </c>
      <c r="D1071" s="6" t="s">
        <v>212</v>
      </c>
      <c r="E1071" s="6">
        <v>3</v>
      </c>
      <c r="F1071" s="6" t="str">
        <f t="shared" si="64"/>
        <v>Janet Leverling</v>
      </c>
      <c r="G1071" s="6">
        <v>10879</v>
      </c>
      <c r="H1071" s="9">
        <v>41247</v>
      </c>
      <c r="I1071" s="9">
        <v>41275</v>
      </c>
      <c r="J1071" s="9">
        <v>41259</v>
      </c>
      <c r="K1071" s="7">
        <v>1</v>
      </c>
      <c r="L1071" s="9" t="str">
        <f t="shared" si="65"/>
        <v>Boissons</v>
      </c>
      <c r="M1071" s="6">
        <v>76</v>
      </c>
      <c r="N1071" s="6" t="str">
        <f t="shared" si="66"/>
        <v>Lakkalikööri</v>
      </c>
      <c r="O1071" s="13">
        <v>76</v>
      </c>
      <c r="P1071" s="6">
        <v>64</v>
      </c>
      <c r="Q1071" s="13">
        <f t="shared" si="67"/>
        <v>4864</v>
      </c>
      <c r="R1071" s="14">
        <v>0.01</v>
      </c>
      <c r="S1071" s="13">
        <v>5702.4</v>
      </c>
      <c r="T1071" s="13">
        <v>188.17919999999998</v>
      </c>
      <c r="U1071" s="13"/>
      <c r="V1071" s="9"/>
      <c r="W1071" s="9"/>
    </row>
    <row r="1072" spans="1:23" x14ac:dyDescent="0.25">
      <c r="A1072" s="6" t="s">
        <v>223</v>
      </c>
      <c r="B1072" s="6" t="s">
        <v>224</v>
      </c>
      <c r="C1072" s="6" t="s">
        <v>225</v>
      </c>
      <c r="D1072" s="6" t="s">
        <v>208</v>
      </c>
      <c r="E1072" s="6">
        <v>8</v>
      </c>
      <c r="F1072" s="6" t="str">
        <f t="shared" si="64"/>
        <v>Hicham Esmal</v>
      </c>
      <c r="G1072" s="6">
        <v>10880</v>
      </c>
      <c r="H1072" s="9">
        <v>41247</v>
      </c>
      <c r="I1072" s="9">
        <v>41289</v>
      </c>
      <c r="J1072" s="9">
        <v>41265</v>
      </c>
      <c r="K1072" s="7">
        <v>5</v>
      </c>
      <c r="L1072" s="9" t="str">
        <f t="shared" si="65"/>
        <v>Pâtes et céréales</v>
      </c>
      <c r="M1072" s="6">
        <v>23</v>
      </c>
      <c r="N1072" s="6" t="str">
        <f t="shared" si="66"/>
        <v>Tunnbröd</v>
      </c>
      <c r="O1072" s="13">
        <v>76</v>
      </c>
      <c r="P1072" s="6">
        <v>5</v>
      </c>
      <c r="Q1072" s="13">
        <f t="shared" si="67"/>
        <v>380</v>
      </c>
      <c r="R1072" s="14">
        <v>0.16</v>
      </c>
      <c r="S1072" s="13">
        <v>189</v>
      </c>
      <c r="T1072" s="13">
        <v>2.2679999999999998</v>
      </c>
      <c r="U1072" s="13"/>
      <c r="V1072" s="9"/>
      <c r="W1072" s="9"/>
    </row>
    <row r="1073" spans="1:23" x14ac:dyDescent="0.25">
      <c r="A1073" s="6" t="s">
        <v>223</v>
      </c>
      <c r="B1073" s="6" t="s">
        <v>224</v>
      </c>
      <c r="C1073" s="6" t="s">
        <v>225</v>
      </c>
      <c r="D1073" s="6" t="s">
        <v>208</v>
      </c>
      <c r="E1073" s="6">
        <v>8</v>
      </c>
      <c r="F1073" s="6" t="str">
        <f t="shared" si="64"/>
        <v>Hicham Esmal</v>
      </c>
      <c r="G1073" s="6">
        <v>10880</v>
      </c>
      <c r="H1073" s="9">
        <v>41247</v>
      </c>
      <c r="I1073" s="9">
        <v>41289</v>
      </c>
      <c r="J1073" s="9">
        <v>41265</v>
      </c>
      <c r="K1073" s="7">
        <v>2</v>
      </c>
      <c r="L1073" s="9" t="str">
        <f t="shared" si="65"/>
        <v>Condiments</v>
      </c>
      <c r="M1073" s="6">
        <v>61</v>
      </c>
      <c r="N1073" s="6" t="str">
        <f t="shared" si="66"/>
        <v>Sirop d'érable</v>
      </c>
      <c r="O1073" s="13">
        <v>76</v>
      </c>
      <c r="P1073" s="6">
        <v>48</v>
      </c>
      <c r="Q1073" s="13">
        <f t="shared" si="67"/>
        <v>3648</v>
      </c>
      <c r="R1073" s="14">
        <v>0.06</v>
      </c>
      <c r="S1073" s="13">
        <v>6429.5999999999995</v>
      </c>
      <c r="T1073" s="13">
        <v>141.45119999999997</v>
      </c>
      <c r="U1073" s="13"/>
      <c r="V1073" s="9"/>
      <c r="W1073" s="9"/>
    </row>
    <row r="1074" spans="1:23" x14ac:dyDescent="0.25">
      <c r="A1074" s="6" t="s">
        <v>223</v>
      </c>
      <c r="B1074" s="6" t="s">
        <v>224</v>
      </c>
      <c r="C1074" s="6" t="s">
        <v>225</v>
      </c>
      <c r="D1074" s="6" t="s">
        <v>208</v>
      </c>
      <c r="E1074" s="6">
        <v>8</v>
      </c>
      <c r="F1074" s="6" t="str">
        <f t="shared" si="64"/>
        <v>Hicham Esmal</v>
      </c>
      <c r="G1074" s="6">
        <v>10880</v>
      </c>
      <c r="H1074" s="9">
        <v>41247</v>
      </c>
      <c r="I1074" s="9">
        <v>41289</v>
      </c>
      <c r="J1074" s="9">
        <v>41265</v>
      </c>
      <c r="K1074" s="7">
        <v>1</v>
      </c>
      <c r="L1074" s="9" t="str">
        <f t="shared" si="65"/>
        <v>Boissons</v>
      </c>
      <c r="M1074" s="6">
        <v>70</v>
      </c>
      <c r="N1074" s="6" t="str">
        <f t="shared" si="66"/>
        <v>Outback Lager</v>
      </c>
      <c r="O1074" s="13">
        <v>76</v>
      </c>
      <c r="P1074" s="6">
        <v>88</v>
      </c>
      <c r="Q1074" s="13">
        <f t="shared" si="67"/>
        <v>6688</v>
      </c>
      <c r="R1074" s="14">
        <v>0.1</v>
      </c>
      <c r="S1074" s="13">
        <v>5940</v>
      </c>
      <c r="T1074" s="13">
        <v>172.26</v>
      </c>
      <c r="U1074" s="13"/>
      <c r="V1074" s="9"/>
      <c r="W1074" s="9"/>
    </row>
    <row r="1075" spans="1:23" x14ac:dyDescent="0.25">
      <c r="A1075" s="6" t="s">
        <v>201</v>
      </c>
      <c r="B1075" s="6" t="s">
        <v>202</v>
      </c>
      <c r="C1075" s="6" t="s">
        <v>203</v>
      </c>
      <c r="D1075" s="6" t="s">
        <v>204</v>
      </c>
      <c r="E1075" s="6">
        <v>5</v>
      </c>
      <c r="F1075" s="6" t="str">
        <f t="shared" si="64"/>
        <v>Mohamed Ben Arfa</v>
      </c>
      <c r="G1075" s="6">
        <v>10881</v>
      </c>
      <c r="H1075" s="9">
        <v>41248</v>
      </c>
      <c r="I1075" s="9">
        <v>41276</v>
      </c>
      <c r="J1075" s="9">
        <v>41265</v>
      </c>
      <c r="K1075" s="7">
        <v>8</v>
      </c>
      <c r="L1075" s="9" t="str">
        <f t="shared" si="65"/>
        <v>Poissons et fruits de mer</v>
      </c>
      <c r="M1075" s="6">
        <v>73</v>
      </c>
      <c r="N1075" s="6" t="str">
        <f t="shared" si="66"/>
        <v>Röd Kaviar</v>
      </c>
      <c r="O1075" s="13">
        <v>76</v>
      </c>
      <c r="P1075" s="6">
        <v>86</v>
      </c>
      <c r="Q1075" s="13">
        <f t="shared" si="67"/>
        <v>6536</v>
      </c>
      <c r="R1075" s="14">
        <v>0.11</v>
      </c>
      <c r="S1075" s="13">
        <v>5740.5</v>
      </c>
      <c r="T1075" s="13">
        <v>103.32899999999999</v>
      </c>
      <c r="U1075" s="13"/>
      <c r="V1075" s="9"/>
      <c r="W1075" s="9"/>
    </row>
    <row r="1076" spans="1:23" x14ac:dyDescent="0.25">
      <c r="A1076" s="6" t="s">
        <v>179</v>
      </c>
      <c r="B1076" s="6" t="s">
        <v>180</v>
      </c>
      <c r="C1076" s="6" t="s">
        <v>181</v>
      </c>
      <c r="D1076" s="6" t="s">
        <v>81</v>
      </c>
      <c r="E1076" s="6">
        <v>5</v>
      </c>
      <c r="F1076" s="6" t="str">
        <f t="shared" si="64"/>
        <v>Mohamed Ben Arfa</v>
      </c>
      <c r="G1076" s="6">
        <v>10882</v>
      </c>
      <c r="H1076" s="9">
        <v>41248</v>
      </c>
      <c r="I1076" s="9">
        <v>41276</v>
      </c>
      <c r="J1076" s="9">
        <v>41267</v>
      </c>
      <c r="K1076" s="7">
        <v>5</v>
      </c>
      <c r="L1076" s="9" t="str">
        <f t="shared" si="65"/>
        <v>Pâtes et céréales</v>
      </c>
      <c r="M1076" s="6">
        <v>42</v>
      </c>
      <c r="N1076" s="6" t="str">
        <f t="shared" si="66"/>
        <v>Singaporean Hokkien Fried Mee</v>
      </c>
      <c r="O1076" s="13">
        <v>76</v>
      </c>
      <c r="P1076" s="6">
        <v>64</v>
      </c>
      <c r="Q1076" s="13">
        <f t="shared" si="67"/>
        <v>4864</v>
      </c>
      <c r="R1076" s="14">
        <v>-0.01</v>
      </c>
      <c r="S1076" s="13">
        <v>4524.8</v>
      </c>
      <c r="T1076" s="13">
        <v>131.2192</v>
      </c>
      <c r="U1076" s="13"/>
      <c r="V1076" s="9"/>
      <c r="W1076" s="9"/>
    </row>
    <row r="1077" spans="1:23" x14ac:dyDescent="0.25">
      <c r="A1077" s="6" t="s">
        <v>179</v>
      </c>
      <c r="B1077" s="6" t="s">
        <v>180</v>
      </c>
      <c r="C1077" s="6" t="s">
        <v>181</v>
      </c>
      <c r="D1077" s="6" t="s">
        <v>81</v>
      </c>
      <c r="E1077" s="6">
        <v>5</v>
      </c>
      <c r="F1077" s="6" t="str">
        <f t="shared" si="64"/>
        <v>Mohamed Ben Arfa</v>
      </c>
      <c r="G1077" s="6">
        <v>10882</v>
      </c>
      <c r="H1077" s="9">
        <v>41248</v>
      </c>
      <c r="I1077" s="9">
        <v>41276</v>
      </c>
      <c r="J1077" s="9">
        <v>41267</v>
      </c>
      <c r="K1077" s="7">
        <v>3</v>
      </c>
      <c r="L1077" s="9" t="str">
        <f t="shared" si="65"/>
        <v>Desserts</v>
      </c>
      <c r="M1077" s="6">
        <v>49</v>
      </c>
      <c r="N1077" s="6" t="str">
        <f t="shared" si="66"/>
        <v>Maxilaku</v>
      </c>
      <c r="O1077" s="13">
        <v>76</v>
      </c>
      <c r="P1077" s="6">
        <v>50</v>
      </c>
      <c r="Q1077" s="13">
        <f t="shared" si="67"/>
        <v>3800</v>
      </c>
      <c r="R1077" s="14">
        <v>0.17</v>
      </c>
      <c r="S1077" s="13">
        <v>4150</v>
      </c>
      <c r="T1077" s="13">
        <v>24.9</v>
      </c>
      <c r="U1077" s="13"/>
      <c r="V1077" s="9"/>
      <c r="W1077" s="9"/>
    </row>
    <row r="1078" spans="1:23" x14ac:dyDescent="0.25">
      <c r="A1078" s="6" t="s">
        <v>179</v>
      </c>
      <c r="B1078" s="6" t="s">
        <v>180</v>
      </c>
      <c r="C1078" s="6" t="s">
        <v>181</v>
      </c>
      <c r="D1078" s="6" t="s">
        <v>81</v>
      </c>
      <c r="E1078" s="6">
        <v>5</v>
      </c>
      <c r="F1078" s="6" t="str">
        <f t="shared" si="64"/>
        <v>Mohamed Ben Arfa</v>
      </c>
      <c r="G1078" s="6">
        <v>10882</v>
      </c>
      <c r="H1078" s="9">
        <v>41248</v>
      </c>
      <c r="I1078" s="9">
        <v>41276</v>
      </c>
      <c r="J1078" s="9">
        <v>41267</v>
      </c>
      <c r="K1078" s="7">
        <v>6</v>
      </c>
      <c r="L1078" s="9" t="str">
        <f t="shared" si="65"/>
        <v>Viandes</v>
      </c>
      <c r="M1078" s="6">
        <v>54</v>
      </c>
      <c r="N1078" s="6" t="str">
        <f t="shared" si="66"/>
        <v>Tourtière</v>
      </c>
      <c r="O1078" s="13">
        <v>76</v>
      </c>
      <c r="P1078" s="6">
        <v>8</v>
      </c>
      <c r="Q1078" s="13">
        <f t="shared" si="67"/>
        <v>608</v>
      </c>
      <c r="R1078" s="14">
        <v>-0.03</v>
      </c>
      <c r="S1078" s="13">
        <v>306.94</v>
      </c>
      <c r="T1078" s="13">
        <v>6.1387999999999998</v>
      </c>
      <c r="U1078" s="13"/>
      <c r="V1078" s="9"/>
      <c r="W1078" s="9"/>
    </row>
    <row r="1079" spans="1:23" x14ac:dyDescent="0.25">
      <c r="A1079" s="6" t="s">
        <v>230</v>
      </c>
      <c r="B1079" s="6" t="s">
        <v>231</v>
      </c>
      <c r="C1079" s="6" t="s">
        <v>232</v>
      </c>
      <c r="D1079" s="6" t="s">
        <v>81</v>
      </c>
      <c r="E1079" s="6">
        <v>4</v>
      </c>
      <c r="F1079" s="6" t="str">
        <f t="shared" si="64"/>
        <v>Laura Callahan</v>
      </c>
      <c r="G1079" s="6">
        <v>10883</v>
      </c>
      <c r="H1079" s="9">
        <v>41249</v>
      </c>
      <c r="I1079" s="9">
        <v>41277</v>
      </c>
      <c r="J1079" s="9">
        <v>41267</v>
      </c>
      <c r="K1079" s="7">
        <v>1</v>
      </c>
      <c r="L1079" s="9" t="str">
        <f t="shared" si="65"/>
        <v>Boissons</v>
      </c>
      <c r="M1079" s="6">
        <v>24</v>
      </c>
      <c r="N1079" s="6" t="str">
        <f t="shared" si="66"/>
        <v>Guaraná Fantástica</v>
      </c>
      <c r="O1079" s="13">
        <v>76</v>
      </c>
      <c r="P1079" s="6">
        <v>59</v>
      </c>
      <c r="Q1079" s="13">
        <f t="shared" si="67"/>
        <v>4484</v>
      </c>
      <c r="R1079" s="14">
        <v>0.04</v>
      </c>
      <c r="S1079" s="13">
        <v>1274.3999999999999</v>
      </c>
      <c r="T1079" s="13">
        <v>26.7624</v>
      </c>
      <c r="U1079" s="13"/>
      <c r="V1079" s="9"/>
      <c r="W1079" s="9"/>
    </row>
    <row r="1080" spans="1:23" x14ac:dyDescent="0.25">
      <c r="A1080" s="6" t="s">
        <v>261</v>
      </c>
      <c r="B1080" s="6" t="s">
        <v>262</v>
      </c>
      <c r="C1080" s="6" t="s">
        <v>263</v>
      </c>
      <c r="D1080" s="6" t="s">
        <v>81</v>
      </c>
      <c r="E1080" s="6">
        <v>5</v>
      </c>
      <c r="F1080" s="6" t="str">
        <f t="shared" si="64"/>
        <v>Mohamed Ben Arfa</v>
      </c>
      <c r="G1080" s="6">
        <v>10884</v>
      </c>
      <c r="H1080" s="9">
        <v>41249</v>
      </c>
      <c r="I1080" s="9">
        <v>41277</v>
      </c>
      <c r="J1080" s="9">
        <v>41260</v>
      </c>
      <c r="K1080" s="7">
        <v>3</v>
      </c>
      <c r="L1080" s="9" t="str">
        <f t="shared" si="65"/>
        <v>Desserts</v>
      </c>
      <c r="M1080" s="6">
        <v>21</v>
      </c>
      <c r="N1080" s="6" t="str">
        <f t="shared" si="66"/>
        <v>Sir Rodney's Scones</v>
      </c>
      <c r="O1080" s="13">
        <v>76</v>
      </c>
      <c r="P1080" s="6">
        <v>48</v>
      </c>
      <c r="Q1080" s="13">
        <f t="shared" si="67"/>
        <v>3648</v>
      </c>
      <c r="R1080" s="14">
        <v>0.19</v>
      </c>
      <c r="S1080" s="13">
        <v>1944.0000000000002</v>
      </c>
      <c r="T1080" s="13">
        <v>56.376000000000005</v>
      </c>
      <c r="U1080" s="13"/>
      <c r="V1080" s="9"/>
      <c r="W1080" s="9"/>
    </row>
    <row r="1081" spans="1:23" x14ac:dyDescent="0.25">
      <c r="A1081" s="6" t="s">
        <v>261</v>
      </c>
      <c r="B1081" s="6" t="s">
        <v>262</v>
      </c>
      <c r="C1081" s="6" t="s">
        <v>263</v>
      </c>
      <c r="D1081" s="6" t="s">
        <v>81</v>
      </c>
      <c r="E1081" s="6">
        <v>5</v>
      </c>
      <c r="F1081" s="6" t="str">
        <f t="shared" si="64"/>
        <v>Mohamed Ben Arfa</v>
      </c>
      <c r="G1081" s="6">
        <v>10884</v>
      </c>
      <c r="H1081" s="9">
        <v>41249</v>
      </c>
      <c r="I1081" s="9">
        <v>41277</v>
      </c>
      <c r="J1081" s="9">
        <v>41260</v>
      </c>
      <c r="K1081" s="7">
        <v>5</v>
      </c>
      <c r="L1081" s="9" t="str">
        <f t="shared" si="65"/>
        <v>Pâtes et céréales</v>
      </c>
      <c r="M1081" s="6">
        <v>56</v>
      </c>
      <c r="N1081" s="6" t="str">
        <f t="shared" si="66"/>
        <v>Gnocchi di nonna Alice</v>
      </c>
      <c r="O1081" s="13">
        <v>76</v>
      </c>
      <c r="P1081" s="6">
        <v>40</v>
      </c>
      <c r="Q1081" s="13">
        <f t="shared" si="67"/>
        <v>3040</v>
      </c>
      <c r="R1081" s="14">
        <v>-0.03</v>
      </c>
      <c r="S1081" s="13">
        <v>7828</v>
      </c>
      <c r="T1081" s="13">
        <v>70.451999999999998</v>
      </c>
      <c r="U1081" s="13"/>
      <c r="V1081" s="9"/>
      <c r="W1081" s="9"/>
    </row>
    <row r="1082" spans="1:23" x14ac:dyDescent="0.25">
      <c r="A1082" s="6" t="s">
        <v>261</v>
      </c>
      <c r="B1082" s="6" t="s">
        <v>262</v>
      </c>
      <c r="C1082" s="6" t="s">
        <v>263</v>
      </c>
      <c r="D1082" s="6" t="s">
        <v>81</v>
      </c>
      <c r="E1082" s="6">
        <v>5</v>
      </c>
      <c r="F1082" s="6" t="str">
        <f t="shared" si="64"/>
        <v>Mohamed Ben Arfa</v>
      </c>
      <c r="G1082" s="6">
        <v>10884</v>
      </c>
      <c r="H1082" s="9">
        <v>41249</v>
      </c>
      <c r="I1082" s="9">
        <v>41277</v>
      </c>
      <c r="J1082" s="9">
        <v>41260</v>
      </c>
      <c r="K1082" s="7">
        <v>2</v>
      </c>
      <c r="L1082" s="9" t="str">
        <f t="shared" si="65"/>
        <v>Condiments</v>
      </c>
      <c r="M1082" s="6">
        <v>65</v>
      </c>
      <c r="N1082" s="6" t="str">
        <f t="shared" si="66"/>
        <v>Louisiana Fiery Hot Pepper Sauce</v>
      </c>
      <c r="O1082" s="13">
        <v>76</v>
      </c>
      <c r="P1082" s="6">
        <v>71</v>
      </c>
      <c r="Q1082" s="13">
        <f t="shared" si="67"/>
        <v>5396</v>
      </c>
      <c r="R1082" s="14">
        <v>0.16</v>
      </c>
      <c r="S1082" s="13">
        <v>6277.11</v>
      </c>
      <c r="T1082" s="13">
        <v>163.20486</v>
      </c>
      <c r="U1082" s="13"/>
      <c r="V1082" s="9"/>
      <c r="W1082" s="9"/>
    </row>
    <row r="1083" spans="1:23" x14ac:dyDescent="0.25">
      <c r="A1083" s="6" t="s">
        <v>99</v>
      </c>
      <c r="B1083" s="6" t="s">
        <v>100</v>
      </c>
      <c r="C1083" s="6" t="s">
        <v>101</v>
      </c>
      <c r="D1083" s="6" t="s">
        <v>102</v>
      </c>
      <c r="E1083" s="6">
        <v>6</v>
      </c>
      <c r="F1083" s="6" t="str">
        <f t="shared" si="64"/>
        <v>Ernst Junge</v>
      </c>
      <c r="G1083" s="6">
        <v>10885</v>
      </c>
      <c r="H1083" s="9">
        <v>41249</v>
      </c>
      <c r="I1083" s="9">
        <v>41277</v>
      </c>
      <c r="J1083" s="9">
        <v>41265</v>
      </c>
      <c r="K1083" s="7">
        <v>1</v>
      </c>
      <c r="L1083" s="9" t="str">
        <f t="shared" si="65"/>
        <v>Boissons</v>
      </c>
      <c r="M1083" s="6">
        <v>2</v>
      </c>
      <c r="N1083" s="6" t="str">
        <f t="shared" si="66"/>
        <v>Chang</v>
      </c>
      <c r="O1083" s="13">
        <v>76</v>
      </c>
      <c r="P1083" s="6">
        <v>21</v>
      </c>
      <c r="Q1083" s="13">
        <f t="shared" si="67"/>
        <v>1596</v>
      </c>
      <c r="R1083" s="14">
        <v>0.01</v>
      </c>
      <c r="S1083" s="13">
        <v>1975.05</v>
      </c>
      <c r="T1083" s="13">
        <v>7.9001999999999999</v>
      </c>
      <c r="U1083" s="13"/>
      <c r="V1083" s="9"/>
      <c r="W1083" s="9"/>
    </row>
    <row r="1084" spans="1:23" x14ac:dyDescent="0.25">
      <c r="A1084" s="6" t="s">
        <v>99</v>
      </c>
      <c r="B1084" s="6" t="s">
        <v>100</v>
      </c>
      <c r="C1084" s="6" t="s">
        <v>101</v>
      </c>
      <c r="D1084" s="6" t="s">
        <v>102</v>
      </c>
      <c r="E1084" s="6">
        <v>6</v>
      </c>
      <c r="F1084" s="6" t="str">
        <f t="shared" si="64"/>
        <v>Ernst Junge</v>
      </c>
      <c r="G1084" s="6">
        <v>10885</v>
      </c>
      <c r="H1084" s="9">
        <v>41249</v>
      </c>
      <c r="I1084" s="9">
        <v>41277</v>
      </c>
      <c r="J1084" s="9">
        <v>41265</v>
      </c>
      <c r="K1084" s="7">
        <v>1</v>
      </c>
      <c r="L1084" s="9" t="str">
        <f t="shared" si="65"/>
        <v>Boissons</v>
      </c>
      <c r="M1084" s="6">
        <v>24</v>
      </c>
      <c r="N1084" s="6" t="str">
        <f t="shared" si="66"/>
        <v>Guaraná Fantástica</v>
      </c>
      <c r="O1084" s="13">
        <v>76</v>
      </c>
      <c r="P1084" s="6">
        <v>50</v>
      </c>
      <c r="Q1084" s="13">
        <f t="shared" si="67"/>
        <v>3800</v>
      </c>
      <c r="R1084" s="14">
        <v>0.16</v>
      </c>
      <c r="S1084" s="13">
        <v>945</v>
      </c>
      <c r="T1084" s="13">
        <v>17.010000000000002</v>
      </c>
      <c r="U1084" s="13"/>
      <c r="V1084" s="9"/>
      <c r="W1084" s="9"/>
    </row>
    <row r="1085" spans="1:23" x14ac:dyDescent="0.25">
      <c r="A1085" s="6" t="s">
        <v>99</v>
      </c>
      <c r="B1085" s="6" t="s">
        <v>100</v>
      </c>
      <c r="C1085" s="6" t="s">
        <v>101</v>
      </c>
      <c r="D1085" s="6" t="s">
        <v>102</v>
      </c>
      <c r="E1085" s="6">
        <v>6</v>
      </c>
      <c r="F1085" s="6" t="str">
        <f t="shared" si="64"/>
        <v>Ernst Junge</v>
      </c>
      <c r="G1085" s="6">
        <v>10885</v>
      </c>
      <c r="H1085" s="9">
        <v>41249</v>
      </c>
      <c r="I1085" s="9">
        <v>41277</v>
      </c>
      <c r="J1085" s="9">
        <v>41265</v>
      </c>
      <c r="K1085" s="7">
        <v>1</v>
      </c>
      <c r="L1085" s="9" t="str">
        <f t="shared" si="65"/>
        <v>Boissons</v>
      </c>
      <c r="M1085" s="6">
        <v>70</v>
      </c>
      <c r="N1085" s="6" t="str">
        <f t="shared" si="66"/>
        <v>Outback Lager</v>
      </c>
      <c r="O1085" s="13">
        <v>76</v>
      </c>
      <c r="P1085" s="6">
        <v>29</v>
      </c>
      <c r="Q1085" s="13">
        <f t="shared" si="67"/>
        <v>2204</v>
      </c>
      <c r="R1085" s="14">
        <v>0.18</v>
      </c>
      <c r="S1085" s="13">
        <v>1783.5000000000002</v>
      </c>
      <c r="T1085" s="13">
        <v>24.969000000000005</v>
      </c>
      <c r="U1085" s="13"/>
      <c r="V1085" s="9"/>
      <c r="W1085" s="9"/>
    </row>
    <row r="1086" spans="1:23" x14ac:dyDescent="0.25">
      <c r="A1086" s="6" t="s">
        <v>99</v>
      </c>
      <c r="B1086" s="6" t="s">
        <v>100</v>
      </c>
      <c r="C1086" s="6" t="s">
        <v>101</v>
      </c>
      <c r="D1086" s="6" t="s">
        <v>102</v>
      </c>
      <c r="E1086" s="6">
        <v>6</v>
      </c>
      <c r="F1086" s="6" t="str">
        <f t="shared" si="64"/>
        <v>Ernst Junge</v>
      </c>
      <c r="G1086" s="6">
        <v>10885</v>
      </c>
      <c r="H1086" s="9">
        <v>41249</v>
      </c>
      <c r="I1086" s="9">
        <v>41277</v>
      </c>
      <c r="J1086" s="9">
        <v>41265</v>
      </c>
      <c r="K1086" s="7">
        <v>2</v>
      </c>
      <c r="L1086" s="9" t="str">
        <f t="shared" si="65"/>
        <v>Condiments</v>
      </c>
      <c r="M1086" s="6">
        <v>77</v>
      </c>
      <c r="N1086" s="6" t="str">
        <f t="shared" si="66"/>
        <v>Original Frankfurter grüne Soße</v>
      </c>
      <c r="O1086" s="13">
        <v>76</v>
      </c>
      <c r="P1086" s="6">
        <v>53</v>
      </c>
      <c r="Q1086" s="13">
        <f t="shared" si="67"/>
        <v>4028</v>
      </c>
      <c r="R1086" s="14">
        <v>7.0000000000000007E-2</v>
      </c>
      <c r="S1086" s="13">
        <v>3203.85</v>
      </c>
      <c r="T1086" s="13">
        <v>38.446199999999997</v>
      </c>
      <c r="U1086" s="13"/>
      <c r="V1086" s="9"/>
      <c r="W1086" s="9"/>
    </row>
    <row r="1087" spans="1:23" x14ac:dyDescent="0.25">
      <c r="A1087" s="6" t="s">
        <v>228</v>
      </c>
      <c r="B1087" s="6" t="s">
        <v>229</v>
      </c>
      <c r="C1087" s="6" t="s">
        <v>122</v>
      </c>
      <c r="D1087" s="6" t="s">
        <v>123</v>
      </c>
      <c r="E1087" s="6">
        <v>7</v>
      </c>
      <c r="F1087" s="6" t="str">
        <f t="shared" si="64"/>
        <v>Jaime Dos Santos</v>
      </c>
      <c r="G1087" s="6">
        <v>10886</v>
      </c>
      <c r="H1087" s="9">
        <v>41250</v>
      </c>
      <c r="I1087" s="9">
        <v>41278</v>
      </c>
      <c r="J1087" s="9">
        <v>41277</v>
      </c>
      <c r="K1087" s="7">
        <v>8</v>
      </c>
      <c r="L1087" s="9" t="str">
        <f t="shared" si="65"/>
        <v>Poissons et fruits de mer</v>
      </c>
      <c r="M1087" s="6">
        <v>10</v>
      </c>
      <c r="N1087" s="6" t="str">
        <f t="shared" si="66"/>
        <v>Ikura</v>
      </c>
      <c r="O1087" s="13">
        <v>76</v>
      </c>
      <c r="P1087" s="6">
        <v>64</v>
      </c>
      <c r="Q1087" s="13">
        <f t="shared" si="67"/>
        <v>4864</v>
      </c>
      <c r="R1087" s="14">
        <v>-0.02</v>
      </c>
      <c r="S1087" s="13">
        <v>10118.4</v>
      </c>
      <c r="T1087" s="13">
        <v>344.0256</v>
      </c>
      <c r="U1087" s="13"/>
      <c r="V1087" s="9"/>
      <c r="W1087" s="9"/>
    </row>
    <row r="1088" spans="1:23" x14ac:dyDescent="0.25">
      <c r="A1088" s="6" t="s">
        <v>228</v>
      </c>
      <c r="B1088" s="6" t="s">
        <v>229</v>
      </c>
      <c r="C1088" s="6" t="s">
        <v>122</v>
      </c>
      <c r="D1088" s="6" t="s">
        <v>123</v>
      </c>
      <c r="E1088" s="6">
        <v>7</v>
      </c>
      <c r="F1088" s="6" t="str">
        <f t="shared" si="64"/>
        <v>Jaime Dos Santos</v>
      </c>
      <c r="G1088" s="6">
        <v>10886</v>
      </c>
      <c r="H1088" s="9">
        <v>41250</v>
      </c>
      <c r="I1088" s="9">
        <v>41278</v>
      </c>
      <c r="J1088" s="9">
        <v>41277</v>
      </c>
      <c r="K1088" s="7">
        <v>4</v>
      </c>
      <c r="L1088" s="9" t="str">
        <f t="shared" si="65"/>
        <v>Produits laitiers</v>
      </c>
      <c r="M1088" s="6">
        <v>31</v>
      </c>
      <c r="N1088" s="6" t="str">
        <f t="shared" si="66"/>
        <v>Gorgonzola Telino</v>
      </c>
      <c r="O1088" s="13">
        <v>76</v>
      </c>
      <c r="P1088" s="6">
        <v>18</v>
      </c>
      <c r="Q1088" s="13">
        <f t="shared" si="67"/>
        <v>1368</v>
      </c>
      <c r="R1088" s="14">
        <v>0.2</v>
      </c>
      <c r="S1088" s="13">
        <v>900</v>
      </c>
      <c r="T1088" s="13">
        <v>10.8</v>
      </c>
      <c r="U1088" s="13"/>
      <c r="V1088" s="9"/>
      <c r="W1088" s="9"/>
    </row>
    <row r="1089" spans="1:23" x14ac:dyDescent="0.25">
      <c r="A1089" s="6" t="s">
        <v>228</v>
      </c>
      <c r="B1089" s="6" t="s">
        <v>229</v>
      </c>
      <c r="C1089" s="6" t="s">
        <v>122</v>
      </c>
      <c r="D1089" s="6" t="s">
        <v>123</v>
      </c>
      <c r="E1089" s="6">
        <v>7</v>
      </c>
      <c r="F1089" s="6" t="str">
        <f t="shared" si="64"/>
        <v>Jaime Dos Santos</v>
      </c>
      <c r="G1089" s="6">
        <v>10886</v>
      </c>
      <c r="H1089" s="9">
        <v>41250</v>
      </c>
      <c r="I1089" s="9">
        <v>41278</v>
      </c>
      <c r="J1089" s="9">
        <v>41277</v>
      </c>
      <c r="K1089" s="7">
        <v>2</v>
      </c>
      <c r="L1089" s="9" t="str">
        <f t="shared" si="65"/>
        <v>Condiments</v>
      </c>
      <c r="M1089" s="6">
        <v>77</v>
      </c>
      <c r="N1089" s="6" t="str">
        <f t="shared" si="66"/>
        <v>Original Frankfurter grüne Soße</v>
      </c>
      <c r="O1089" s="13">
        <v>76</v>
      </c>
      <c r="P1089" s="6">
        <v>48</v>
      </c>
      <c r="Q1089" s="13">
        <f t="shared" si="67"/>
        <v>3648</v>
      </c>
      <c r="R1089" s="14">
        <v>0.04</v>
      </c>
      <c r="S1089" s="13">
        <v>2995.2</v>
      </c>
      <c r="T1089" s="13">
        <v>38.937599999999996</v>
      </c>
      <c r="U1089" s="13"/>
      <c r="V1089" s="9"/>
      <c r="W1089" s="9"/>
    </row>
    <row r="1090" spans="1:23" x14ac:dyDescent="0.25">
      <c r="A1090" s="6" t="s">
        <v>252</v>
      </c>
      <c r="B1090" s="6" t="s">
        <v>253</v>
      </c>
      <c r="C1090" s="6" t="s">
        <v>254</v>
      </c>
      <c r="D1090" s="6" t="s">
        <v>238</v>
      </c>
      <c r="E1090" s="6">
        <v>4</v>
      </c>
      <c r="F1090" s="6" t="str">
        <f t="shared" si="64"/>
        <v>Laura Callahan</v>
      </c>
      <c r="G1090" s="6">
        <v>10887</v>
      </c>
      <c r="H1090" s="9">
        <v>41250</v>
      </c>
      <c r="I1090" s="9">
        <v>41278</v>
      </c>
      <c r="J1090" s="9">
        <v>41263</v>
      </c>
      <c r="K1090" s="7">
        <v>3</v>
      </c>
      <c r="L1090" s="9" t="str">
        <f t="shared" si="65"/>
        <v>Desserts</v>
      </c>
      <c r="M1090" s="6">
        <v>25</v>
      </c>
      <c r="N1090" s="6" t="str">
        <f t="shared" si="66"/>
        <v>NuNuCa Nuß-Nougat-Creme</v>
      </c>
      <c r="O1090" s="13">
        <v>76</v>
      </c>
      <c r="P1090" s="6">
        <v>58</v>
      </c>
      <c r="Q1090" s="13">
        <f t="shared" si="67"/>
        <v>4408</v>
      </c>
      <c r="R1090" s="14">
        <v>0.14000000000000001</v>
      </c>
      <c r="S1090" s="13">
        <v>3491.6</v>
      </c>
      <c r="T1090" s="13">
        <v>118.7144</v>
      </c>
      <c r="U1090" s="13"/>
      <c r="V1090" s="9"/>
      <c r="W1090" s="9"/>
    </row>
    <row r="1091" spans="1:23" x14ac:dyDescent="0.25">
      <c r="A1091" s="6" t="s">
        <v>235</v>
      </c>
      <c r="B1091" s="6" t="s">
        <v>236</v>
      </c>
      <c r="C1091" s="6" t="s">
        <v>237</v>
      </c>
      <c r="D1091" s="6" t="s">
        <v>238</v>
      </c>
      <c r="E1091" s="6">
        <v>7</v>
      </c>
      <c r="F1091" s="6" t="str">
        <f t="shared" si="64"/>
        <v>Jaime Dos Santos</v>
      </c>
      <c r="G1091" s="6">
        <v>10888</v>
      </c>
      <c r="H1091" s="9">
        <v>41253</v>
      </c>
      <c r="I1091" s="9">
        <v>41281</v>
      </c>
      <c r="J1091" s="9">
        <v>41270</v>
      </c>
      <c r="K1091" s="7">
        <v>1</v>
      </c>
      <c r="L1091" s="9" t="str">
        <f t="shared" si="65"/>
        <v>Boissons</v>
      </c>
      <c r="M1091" s="6">
        <v>2</v>
      </c>
      <c r="N1091" s="6" t="str">
        <f t="shared" si="66"/>
        <v>Chang</v>
      </c>
      <c r="O1091" s="13">
        <v>76</v>
      </c>
      <c r="P1091" s="6">
        <v>91</v>
      </c>
      <c r="Q1091" s="13">
        <f t="shared" si="67"/>
        <v>6916</v>
      </c>
      <c r="R1091" s="14">
        <v>0.04</v>
      </c>
      <c r="S1091" s="13">
        <v>8299.1999999999989</v>
      </c>
      <c r="T1091" s="13">
        <v>149.38559999999998</v>
      </c>
      <c r="U1091" s="13"/>
      <c r="V1091" s="9"/>
      <c r="W1091" s="9"/>
    </row>
    <row r="1092" spans="1:23" x14ac:dyDescent="0.25">
      <c r="A1092" s="6" t="s">
        <v>235</v>
      </c>
      <c r="B1092" s="6" t="s">
        <v>236</v>
      </c>
      <c r="C1092" s="6" t="s">
        <v>237</v>
      </c>
      <c r="D1092" s="6" t="s">
        <v>238</v>
      </c>
      <c r="E1092" s="6">
        <v>7</v>
      </c>
      <c r="F1092" s="6" t="str">
        <f t="shared" ref="F1092:F1155" si="68">VLOOKUP(E1092,ListeREPRESENTANTS,2,FALSE)</f>
        <v>Jaime Dos Santos</v>
      </c>
      <c r="G1092" s="6">
        <v>10888</v>
      </c>
      <c r="H1092" s="9">
        <v>41253</v>
      </c>
      <c r="I1092" s="9">
        <v>41281</v>
      </c>
      <c r="J1092" s="9">
        <v>41270</v>
      </c>
      <c r="K1092" s="7">
        <v>3</v>
      </c>
      <c r="L1092" s="9" t="str">
        <f t="shared" ref="L1092:L1155" si="69">VLOOKUP(K1092,ListeCATEGORIES,2,FALSE)</f>
        <v>Desserts</v>
      </c>
      <c r="M1092" s="6">
        <v>68</v>
      </c>
      <c r="N1092" s="6" t="str">
        <f t="shared" ref="N1092:N1155" si="70">VLOOKUP(M1092,ListePRODUITS,2,FALSE)</f>
        <v>Scottish Longbreads</v>
      </c>
      <c r="O1092" s="13">
        <v>76</v>
      </c>
      <c r="P1092" s="6">
        <v>59</v>
      </c>
      <c r="Q1092" s="13">
        <f t="shared" si="67"/>
        <v>4484</v>
      </c>
      <c r="R1092" s="14">
        <v>7.0000000000000007E-2</v>
      </c>
      <c r="S1092" s="13">
        <v>3429.3749999999995</v>
      </c>
      <c r="T1092" s="13">
        <v>48.01124999999999</v>
      </c>
      <c r="U1092" s="13"/>
      <c r="V1092" s="9"/>
      <c r="W1092" s="9"/>
    </row>
    <row r="1093" spans="1:23" x14ac:dyDescent="0.25">
      <c r="A1093" s="6" t="s">
        <v>114</v>
      </c>
      <c r="B1093" s="6" t="s">
        <v>115</v>
      </c>
      <c r="C1093" s="6" t="s">
        <v>116</v>
      </c>
      <c r="D1093" s="6" t="s">
        <v>81</v>
      </c>
      <c r="E1093" s="6">
        <v>2</v>
      </c>
      <c r="F1093" s="6" t="str">
        <f t="shared" si="68"/>
        <v>Anne Dodsworth</v>
      </c>
      <c r="G1093" s="6">
        <v>10889</v>
      </c>
      <c r="H1093" s="9">
        <v>41253</v>
      </c>
      <c r="I1093" s="9">
        <v>41281</v>
      </c>
      <c r="J1093" s="9">
        <v>41270</v>
      </c>
      <c r="K1093" s="7">
        <v>4</v>
      </c>
      <c r="L1093" s="9" t="str">
        <f t="shared" si="69"/>
        <v>Produits laitiers</v>
      </c>
      <c r="M1093" s="6">
        <v>11</v>
      </c>
      <c r="N1093" s="6" t="str">
        <f t="shared" si="70"/>
        <v>Queso Cabrales</v>
      </c>
      <c r="O1093" s="13">
        <v>76</v>
      </c>
      <c r="P1093" s="6">
        <v>80</v>
      </c>
      <c r="Q1093" s="13">
        <f t="shared" ref="Q1093:Q1156" si="71">O1093*P1093</f>
        <v>6080</v>
      </c>
      <c r="R1093" s="14">
        <v>0.06</v>
      </c>
      <c r="S1093" s="13">
        <v>7896</v>
      </c>
      <c r="T1093" s="13">
        <v>55.271999999999998</v>
      </c>
      <c r="U1093" s="13"/>
      <c r="V1093" s="9"/>
      <c r="W1093" s="9"/>
    </row>
    <row r="1094" spans="1:23" x14ac:dyDescent="0.25">
      <c r="A1094" s="6" t="s">
        <v>114</v>
      </c>
      <c r="B1094" s="6" t="s">
        <v>115</v>
      </c>
      <c r="C1094" s="6" t="s">
        <v>116</v>
      </c>
      <c r="D1094" s="6" t="s">
        <v>81</v>
      </c>
      <c r="E1094" s="6">
        <v>2</v>
      </c>
      <c r="F1094" s="6" t="str">
        <f t="shared" si="68"/>
        <v>Anne Dodsworth</v>
      </c>
      <c r="G1094" s="6">
        <v>10889</v>
      </c>
      <c r="H1094" s="9">
        <v>41253</v>
      </c>
      <c r="I1094" s="9">
        <v>41281</v>
      </c>
      <c r="J1094" s="9">
        <v>41270</v>
      </c>
      <c r="K1094" s="7">
        <v>1</v>
      </c>
      <c r="L1094" s="9" t="str">
        <f t="shared" si="69"/>
        <v>Boissons</v>
      </c>
      <c r="M1094" s="6">
        <v>38</v>
      </c>
      <c r="N1094" s="6" t="str">
        <f t="shared" si="70"/>
        <v>Côte de Blaye</v>
      </c>
      <c r="O1094" s="13">
        <v>76</v>
      </c>
      <c r="P1094" s="6">
        <v>41</v>
      </c>
      <c r="Q1094" s="13">
        <f t="shared" si="71"/>
        <v>3116</v>
      </c>
      <c r="R1094" s="14">
        <v>0.15</v>
      </c>
      <c r="S1094" s="13">
        <v>45914.875</v>
      </c>
      <c r="T1094" s="13">
        <v>459.14875000000001</v>
      </c>
      <c r="U1094" s="13"/>
      <c r="V1094" s="9"/>
      <c r="W1094" s="9"/>
    </row>
    <row r="1095" spans="1:23" x14ac:dyDescent="0.25">
      <c r="A1095" s="6" t="s">
        <v>278</v>
      </c>
      <c r="B1095" s="6" t="s">
        <v>279</v>
      </c>
      <c r="C1095" s="6" t="s">
        <v>280</v>
      </c>
      <c r="D1095" s="6" t="s">
        <v>85</v>
      </c>
      <c r="E1095" s="6">
        <v>8</v>
      </c>
      <c r="F1095" s="6" t="str">
        <f t="shared" si="68"/>
        <v>Hicham Esmal</v>
      </c>
      <c r="G1095" s="6">
        <v>10890</v>
      </c>
      <c r="H1095" s="9">
        <v>41253</v>
      </c>
      <c r="I1095" s="9">
        <v>41281</v>
      </c>
      <c r="J1095" s="9">
        <v>41265</v>
      </c>
      <c r="K1095" s="7">
        <v>6</v>
      </c>
      <c r="L1095" s="9" t="str">
        <f t="shared" si="69"/>
        <v>Viandes</v>
      </c>
      <c r="M1095" s="6">
        <v>17</v>
      </c>
      <c r="N1095" s="6" t="str">
        <f t="shared" si="70"/>
        <v>Alice Mutton</v>
      </c>
      <c r="O1095" s="13">
        <v>76</v>
      </c>
      <c r="P1095" s="6">
        <v>70</v>
      </c>
      <c r="Q1095" s="13">
        <f t="shared" si="71"/>
        <v>5320</v>
      </c>
      <c r="R1095" s="14">
        <v>0.15</v>
      </c>
      <c r="S1095" s="13">
        <v>11602.5</v>
      </c>
      <c r="T1095" s="13">
        <v>359.67750000000001</v>
      </c>
      <c r="U1095" s="13"/>
      <c r="V1095" s="9"/>
      <c r="W1095" s="9"/>
    </row>
    <row r="1096" spans="1:23" x14ac:dyDescent="0.25">
      <c r="A1096" s="6" t="s">
        <v>278</v>
      </c>
      <c r="B1096" s="6" t="s">
        <v>279</v>
      </c>
      <c r="C1096" s="6" t="s">
        <v>280</v>
      </c>
      <c r="D1096" s="6" t="s">
        <v>85</v>
      </c>
      <c r="E1096" s="6">
        <v>8</v>
      </c>
      <c r="F1096" s="6" t="str">
        <f t="shared" si="68"/>
        <v>Hicham Esmal</v>
      </c>
      <c r="G1096" s="6">
        <v>10890</v>
      </c>
      <c r="H1096" s="9">
        <v>41253</v>
      </c>
      <c r="I1096" s="9">
        <v>41281</v>
      </c>
      <c r="J1096" s="9">
        <v>41265</v>
      </c>
      <c r="K1096" s="7">
        <v>1</v>
      </c>
      <c r="L1096" s="9" t="str">
        <f t="shared" si="69"/>
        <v>Boissons</v>
      </c>
      <c r="M1096" s="6">
        <v>34</v>
      </c>
      <c r="N1096" s="6" t="str">
        <f t="shared" si="70"/>
        <v>Sasquatch Ale</v>
      </c>
      <c r="O1096" s="13">
        <v>76</v>
      </c>
      <c r="P1096" s="6">
        <v>53</v>
      </c>
      <c r="Q1096" s="13">
        <f t="shared" si="71"/>
        <v>4028</v>
      </c>
      <c r="R1096" s="14">
        <v>0.02</v>
      </c>
      <c r="S1096" s="13">
        <v>3635.7999999999997</v>
      </c>
      <c r="T1096" s="13">
        <v>90.894999999999996</v>
      </c>
      <c r="U1096" s="13"/>
      <c r="V1096" s="9"/>
      <c r="W1096" s="9"/>
    </row>
    <row r="1097" spans="1:23" x14ac:dyDescent="0.25">
      <c r="A1097" s="6" t="s">
        <v>278</v>
      </c>
      <c r="B1097" s="6" t="s">
        <v>279</v>
      </c>
      <c r="C1097" s="6" t="s">
        <v>280</v>
      </c>
      <c r="D1097" s="6" t="s">
        <v>85</v>
      </c>
      <c r="E1097" s="6">
        <v>8</v>
      </c>
      <c r="F1097" s="6" t="str">
        <f t="shared" si="68"/>
        <v>Hicham Esmal</v>
      </c>
      <c r="G1097" s="6">
        <v>10890</v>
      </c>
      <c r="H1097" s="9">
        <v>41253</v>
      </c>
      <c r="I1097" s="9">
        <v>41281</v>
      </c>
      <c r="J1097" s="9">
        <v>41265</v>
      </c>
      <c r="K1097" s="7">
        <v>8</v>
      </c>
      <c r="L1097" s="9" t="str">
        <f t="shared" si="69"/>
        <v>Poissons et fruits de mer</v>
      </c>
      <c r="M1097" s="6">
        <v>41</v>
      </c>
      <c r="N1097" s="6" t="str">
        <f t="shared" si="70"/>
        <v>Jack's New England Clam Chowder</v>
      </c>
      <c r="O1097" s="13">
        <v>76</v>
      </c>
      <c r="P1097" s="6">
        <v>83</v>
      </c>
      <c r="Q1097" s="13">
        <f t="shared" si="71"/>
        <v>6308</v>
      </c>
      <c r="R1097" s="14">
        <v>0.08</v>
      </c>
      <c r="S1097" s="13">
        <v>3684.3700000000003</v>
      </c>
      <c r="T1097" s="13">
        <v>121.58421000000001</v>
      </c>
      <c r="U1097" s="13"/>
      <c r="V1097" s="9"/>
      <c r="W1097" s="9"/>
    </row>
    <row r="1098" spans="1:23" x14ac:dyDescent="0.25">
      <c r="A1098" s="6" t="s">
        <v>157</v>
      </c>
      <c r="B1098" s="6" t="s">
        <v>158</v>
      </c>
      <c r="C1098" s="6" t="s">
        <v>159</v>
      </c>
      <c r="D1098" s="6" t="s">
        <v>136</v>
      </c>
      <c r="E1098" s="6">
        <v>8</v>
      </c>
      <c r="F1098" s="6" t="str">
        <f t="shared" si="68"/>
        <v>Hicham Esmal</v>
      </c>
      <c r="G1098" s="6">
        <v>10891</v>
      </c>
      <c r="H1098" s="9">
        <v>41254</v>
      </c>
      <c r="I1098" s="9">
        <v>41282</v>
      </c>
      <c r="J1098" s="9">
        <v>41266</v>
      </c>
      <c r="K1098" s="7">
        <v>8</v>
      </c>
      <c r="L1098" s="9" t="str">
        <f t="shared" si="69"/>
        <v>Poissons et fruits de mer</v>
      </c>
      <c r="M1098" s="6">
        <v>30</v>
      </c>
      <c r="N1098" s="6" t="str">
        <f t="shared" si="70"/>
        <v>Nord-Ost Matjeshering</v>
      </c>
      <c r="O1098" s="13">
        <v>76</v>
      </c>
      <c r="P1098" s="6">
        <v>82</v>
      </c>
      <c r="Q1098" s="13">
        <f t="shared" si="71"/>
        <v>6232</v>
      </c>
      <c r="R1098" s="14">
        <v>-0.01</v>
      </c>
      <c r="S1098" s="13">
        <v>10721.048999999999</v>
      </c>
      <c r="T1098" s="13">
        <v>235.86307799999997</v>
      </c>
      <c r="U1098" s="13"/>
      <c r="V1098" s="9"/>
      <c r="W1098" s="9"/>
    </row>
    <row r="1099" spans="1:23" x14ac:dyDescent="0.25">
      <c r="A1099" s="6" t="s">
        <v>216</v>
      </c>
      <c r="B1099" s="6" t="s">
        <v>217</v>
      </c>
      <c r="C1099" s="6" t="s">
        <v>218</v>
      </c>
      <c r="D1099" s="6" t="s">
        <v>102</v>
      </c>
      <c r="E1099" s="6">
        <v>5</v>
      </c>
      <c r="F1099" s="6" t="str">
        <f t="shared" si="68"/>
        <v>Mohamed Ben Arfa</v>
      </c>
      <c r="G1099" s="6">
        <v>10892</v>
      </c>
      <c r="H1099" s="9">
        <v>41254</v>
      </c>
      <c r="I1099" s="9">
        <v>41282</v>
      </c>
      <c r="J1099" s="9">
        <v>41266</v>
      </c>
      <c r="K1099" s="7">
        <v>4</v>
      </c>
      <c r="L1099" s="9" t="str">
        <f t="shared" si="69"/>
        <v>Produits laitiers</v>
      </c>
      <c r="M1099" s="6">
        <v>59</v>
      </c>
      <c r="N1099" s="6" t="str">
        <f t="shared" si="70"/>
        <v>Raclette Courdavault</v>
      </c>
      <c r="O1099" s="13">
        <v>76</v>
      </c>
      <c r="P1099" s="6">
        <v>1</v>
      </c>
      <c r="Q1099" s="13">
        <f t="shared" si="71"/>
        <v>76</v>
      </c>
      <c r="R1099" s="14">
        <v>-0.03</v>
      </c>
      <c r="S1099" s="13">
        <v>283.25</v>
      </c>
      <c r="T1099" s="13">
        <v>8.4975000000000005</v>
      </c>
      <c r="U1099" s="13"/>
      <c r="V1099" s="9"/>
      <c r="W1099" s="9"/>
    </row>
    <row r="1100" spans="1:23" x14ac:dyDescent="0.25">
      <c r="A1100" s="6" t="s">
        <v>173</v>
      </c>
      <c r="B1100" s="6" t="s">
        <v>174</v>
      </c>
      <c r="C1100" s="6" t="s">
        <v>135</v>
      </c>
      <c r="D1100" s="6" t="s">
        <v>136</v>
      </c>
      <c r="E1100" s="6">
        <v>2</v>
      </c>
      <c r="F1100" s="6" t="str">
        <f t="shared" si="68"/>
        <v>Anne Dodsworth</v>
      </c>
      <c r="G1100" s="6">
        <v>10893</v>
      </c>
      <c r="H1100" s="9">
        <v>41255</v>
      </c>
      <c r="I1100" s="9">
        <v>41283</v>
      </c>
      <c r="J1100" s="9">
        <v>41267</v>
      </c>
      <c r="K1100" s="7">
        <v>2</v>
      </c>
      <c r="L1100" s="9" t="str">
        <f t="shared" si="69"/>
        <v>Condiments</v>
      </c>
      <c r="M1100" s="6">
        <v>8</v>
      </c>
      <c r="N1100" s="6" t="str">
        <f t="shared" si="70"/>
        <v>Northwoods Cranberry Sauce</v>
      </c>
      <c r="O1100" s="13">
        <v>76</v>
      </c>
      <c r="P1100" s="6">
        <v>62</v>
      </c>
      <c r="Q1100" s="13">
        <f t="shared" si="71"/>
        <v>4712</v>
      </c>
      <c r="R1100" s="14">
        <v>0.06</v>
      </c>
      <c r="S1100" s="13">
        <v>11656</v>
      </c>
      <c r="T1100" s="13">
        <v>104.904</v>
      </c>
      <c r="U1100" s="13"/>
      <c r="V1100" s="9"/>
      <c r="W1100" s="9"/>
    </row>
    <row r="1101" spans="1:23" x14ac:dyDescent="0.25">
      <c r="A1101" s="6" t="s">
        <v>173</v>
      </c>
      <c r="B1101" s="6" t="s">
        <v>174</v>
      </c>
      <c r="C1101" s="6" t="s">
        <v>135</v>
      </c>
      <c r="D1101" s="6" t="s">
        <v>136</v>
      </c>
      <c r="E1101" s="6">
        <v>2</v>
      </c>
      <c r="F1101" s="6" t="str">
        <f t="shared" si="68"/>
        <v>Anne Dodsworth</v>
      </c>
      <c r="G1101" s="6">
        <v>10893</v>
      </c>
      <c r="H1101" s="9">
        <v>41255</v>
      </c>
      <c r="I1101" s="9">
        <v>41283</v>
      </c>
      <c r="J1101" s="9">
        <v>41267</v>
      </c>
      <c r="K1101" s="7">
        <v>1</v>
      </c>
      <c r="L1101" s="9" t="str">
        <f t="shared" si="69"/>
        <v>Boissons</v>
      </c>
      <c r="M1101" s="6">
        <v>24</v>
      </c>
      <c r="N1101" s="6" t="str">
        <f t="shared" si="70"/>
        <v>Guaraná Fantástica</v>
      </c>
      <c r="O1101" s="13">
        <v>76</v>
      </c>
      <c r="P1101" s="6">
        <v>58</v>
      </c>
      <c r="Q1101" s="13">
        <f t="shared" si="71"/>
        <v>4408</v>
      </c>
      <c r="R1101" s="14">
        <v>-0.03</v>
      </c>
      <c r="S1101" s="13">
        <v>1344.15</v>
      </c>
      <c r="T1101" s="13">
        <v>29.571300000000004</v>
      </c>
      <c r="U1101" s="13"/>
      <c r="V1101" s="9"/>
      <c r="W1101" s="9"/>
    </row>
    <row r="1102" spans="1:23" x14ac:dyDescent="0.25">
      <c r="A1102" s="6" t="s">
        <v>173</v>
      </c>
      <c r="B1102" s="6" t="s">
        <v>174</v>
      </c>
      <c r="C1102" s="6" t="s">
        <v>135</v>
      </c>
      <c r="D1102" s="6" t="s">
        <v>136</v>
      </c>
      <c r="E1102" s="6">
        <v>2</v>
      </c>
      <c r="F1102" s="6" t="str">
        <f t="shared" si="68"/>
        <v>Anne Dodsworth</v>
      </c>
      <c r="G1102" s="6">
        <v>10893</v>
      </c>
      <c r="H1102" s="9">
        <v>41255</v>
      </c>
      <c r="I1102" s="9">
        <v>41283</v>
      </c>
      <c r="J1102" s="9">
        <v>41267</v>
      </c>
      <c r="K1102" s="7">
        <v>6</v>
      </c>
      <c r="L1102" s="9" t="str">
        <f t="shared" si="69"/>
        <v>Viandes</v>
      </c>
      <c r="M1102" s="6">
        <v>29</v>
      </c>
      <c r="N1102" s="6" t="str">
        <f t="shared" si="70"/>
        <v>Thüringer Rostbratwurst</v>
      </c>
      <c r="O1102" s="13">
        <v>76</v>
      </c>
      <c r="P1102" s="6">
        <v>99</v>
      </c>
      <c r="Q1102" s="13">
        <f t="shared" si="71"/>
        <v>7524</v>
      </c>
      <c r="R1102" s="14">
        <v>0.09</v>
      </c>
      <c r="S1102" s="13">
        <v>55761.205500000004</v>
      </c>
      <c r="T1102" s="13">
        <v>1170.9853155000001</v>
      </c>
      <c r="U1102" s="13"/>
      <c r="V1102" s="9"/>
      <c r="W1102" s="9"/>
    </row>
    <row r="1103" spans="1:23" x14ac:dyDescent="0.25">
      <c r="A1103" s="6" t="s">
        <v>173</v>
      </c>
      <c r="B1103" s="6" t="s">
        <v>174</v>
      </c>
      <c r="C1103" s="6" t="s">
        <v>135</v>
      </c>
      <c r="D1103" s="6" t="s">
        <v>136</v>
      </c>
      <c r="E1103" s="6">
        <v>2</v>
      </c>
      <c r="F1103" s="6" t="str">
        <f t="shared" si="68"/>
        <v>Anne Dodsworth</v>
      </c>
      <c r="G1103" s="6">
        <v>10893</v>
      </c>
      <c r="H1103" s="9">
        <v>41255</v>
      </c>
      <c r="I1103" s="9">
        <v>41283</v>
      </c>
      <c r="J1103" s="9">
        <v>41267</v>
      </c>
      <c r="K1103" s="7">
        <v>8</v>
      </c>
      <c r="L1103" s="9" t="str">
        <f t="shared" si="69"/>
        <v>Poissons et fruits de mer</v>
      </c>
      <c r="M1103" s="6">
        <v>30</v>
      </c>
      <c r="N1103" s="6" t="str">
        <f t="shared" si="70"/>
        <v>Nord-Ost Matjeshering</v>
      </c>
      <c r="O1103" s="13">
        <v>76</v>
      </c>
      <c r="P1103" s="6">
        <v>56</v>
      </c>
      <c r="Q1103" s="13">
        <f t="shared" si="71"/>
        <v>4256</v>
      </c>
      <c r="R1103" s="14">
        <v>0.11</v>
      </c>
      <c r="S1103" s="13">
        <v>6451.7879999999996</v>
      </c>
      <c r="T1103" s="13">
        <v>70.969667999999984</v>
      </c>
      <c r="U1103" s="13"/>
      <c r="V1103" s="9"/>
      <c r="W1103" s="9"/>
    </row>
    <row r="1104" spans="1:23" x14ac:dyDescent="0.25">
      <c r="A1104" s="6" t="s">
        <v>173</v>
      </c>
      <c r="B1104" s="6" t="s">
        <v>174</v>
      </c>
      <c r="C1104" s="6" t="s">
        <v>135</v>
      </c>
      <c r="D1104" s="6" t="s">
        <v>136</v>
      </c>
      <c r="E1104" s="6">
        <v>2</v>
      </c>
      <c r="F1104" s="6" t="str">
        <f t="shared" si="68"/>
        <v>Anne Dodsworth</v>
      </c>
      <c r="G1104" s="6">
        <v>10893</v>
      </c>
      <c r="H1104" s="9">
        <v>41255</v>
      </c>
      <c r="I1104" s="9">
        <v>41283</v>
      </c>
      <c r="J1104" s="9">
        <v>41267</v>
      </c>
      <c r="K1104" s="7">
        <v>8</v>
      </c>
      <c r="L1104" s="9" t="str">
        <f t="shared" si="69"/>
        <v>Poissons et fruits de mer</v>
      </c>
      <c r="M1104" s="6">
        <v>36</v>
      </c>
      <c r="N1104" s="6" t="str">
        <f t="shared" si="70"/>
        <v>Inlagd Sill</v>
      </c>
      <c r="O1104" s="13">
        <v>76</v>
      </c>
      <c r="P1104" s="6">
        <v>68</v>
      </c>
      <c r="Q1104" s="13">
        <f t="shared" si="71"/>
        <v>5168</v>
      </c>
      <c r="R1104" s="14">
        <v>-0.02</v>
      </c>
      <c r="S1104" s="13">
        <v>6589.2</v>
      </c>
      <c r="T1104" s="13">
        <v>85.659599999999998</v>
      </c>
      <c r="U1104" s="13"/>
      <c r="V1104" s="9"/>
      <c r="W1104" s="9"/>
    </row>
    <row r="1105" spans="1:23" x14ac:dyDescent="0.25">
      <c r="A1105" s="6" t="s">
        <v>179</v>
      </c>
      <c r="B1105" s="6" t="s">
        <v>180</v>
      </c>
      <c r="C1105" s="6" t="s">
        <v>181</v>
      </c>
      <c r="D1105" s="6" t="s">
        <v>81</v>
      </c>
      <c r="E1105" s="6">
        <v>7</v>
      </c>
      <c r="F1105" s="6" t="str">
        <f t="shared" si="68"/>
        <v>Jaime Dos Santos</v>
      </c>
      <c r="G1105" s="6">
        <v>10894</v>
      </c>
      <c r="H1105" s="9">
        <v>41255</v>
      </c>
      <c r="I1105" s="9">
        <v>41283</v>
      </c>
      <c r="J1105" s="9">
        <v>41267</v>
      </c>
      <c r="K1105" s="7">
        <v>8</v>
      </c>
      <c r="L1105" s="9" t="str">
        <f t="shared" si="69"/>
        <v>Poissons et fruits de mer</v>
      </c>
      <c r="M1105" s="6">
        <v>13</v>
      </c>
      <c r="N1105" s="6" t="str">
        <f t="shared" si="70"/>
        <v>Konbu</v>
      </c>
      <c r="O1105" s="13">
        <v>76</v>
      </c>
      <c r="P1105" s="6">
        <v>18</v>
      </c>
      <c r="Q1105" s="13">
        <f t="shared" si="71"/>
        <v>1368</v>
      </c>
      <c r="R1105" s="14">
        <v>0.19</v>
      </c>
      <c r="S1105" s="13">
        <v>437.40000000000003</v>
      </c>
      <c r="T1105" s="13">
        <v>8.7479999999999993</v>
      </c>
      <c r="U1105" s="13"/>
      <c r="V1105" s="9"/>
      <c r="W1105" s="9"/>
    </row>
    <row r="1106" spans="1:23" x14ac:dyDescent="0.25">
      <c r="A1106" s="6" t="s">
        <v>179</v>
      </c>
      <c r="B1106" s="6" t="s">
        <v>180</v>
      </c>
      <c r="C1106" s="6" t="s">
        <v>181</v>
      </c>
      <c r="D1106" s="6" t="s">
        <v>81</v>
      </c>
      <c r="E1106" s="6">
        <v>7</v>
      </c>
      <c r="F1106" s="6" t="str">
        <f t="shared" si="68"/>
        <v>Jaime Dos Santos</v>
      </c>
      <c r="G1106" s="6">
        <v>10894</v>
      </c>
      <c r="H1106" s="9">
        <v>41255</v>
      </c>
      <c r="I1106" s="9">
        <v>41283</v>
      </c>
      <c r="J1106" s="9">
        <v>41267</v>
      </c>
      <c r="K1106" s="7">
        <v>4</v>
      </c>
      <c r="L1106" s="9" t="str">
        <f t="shared" si="69"/>
        <v>Produits laitiers</v>
      </c>
      <c r="M1106" s="6">
        <v>69</v>
      </c>
      <c r="N1106" s="6" t="str">
        <f t="shared" si="70"/>
        <v>Gudbrandsdalsost</v>
      </c>
      <c r="O1106" s="13">
        <v>76</v>
      </c>
      <c r="P1106" s="6">
        <v>76</v>
      </c>
      <c r="Q1106" s="13">
        <f t="shared" si="71"/>
        <v>5776</v>
      </c>
      <c r="R1106" s="14">
        <v>0.18</v>
      </c>
      <c r="S1106" s="13">
        <v>11217.6</v>
      </c>
      <c r="T1106" s="13">
        <v>224.352</v>
      </c>
      <c r="U1106" s="13"/>
      <c r="V1106" s="9"/>
      <c r="W1106" s="9"/>
    </row>
    <row r="1107" spans="1:23" x14ac:dyDescent="0.25">
      <c r="A1107" s="6" t="s">
        <v>179</v>
      </c>
      <c r="B1107" s="6" t="s">
        <v>180</v>
      </c>
      <c r="C1107" s="6" t="s">
        <v>181</v>
      </c>
      <c r="D1107" s="6" t="s">
        <v>81</v>
      </c>
      <c r="E1107" s="6">
        <v>7</v>
      </c>
      <c r="F1107" s="6" t="str">
        <f t="shared" si="68"/>
        <v>Jaime Dos Santos</v>
      </c>
      <c r="G1107" s="6">
        <v>10894</v>
      </c>
      <c r="H1107" s="9">
        <v>41255</v>
      </c>
      <c r="I1107" s="9">
        <v>41283</v>
      </c>
      <c r="J1107" s="9">
        <v>41267</v>
      </c>
      <c r="K1107" s="7">
        <v>1</v>
      </c>
      <c r="L1107" s="9" t="str">
        <f t="shared" si="69"/>
        <v>Boissons</v>
      </c>
      <c r="M1107" s="6">
        <v>75</v>
      </c>
      <c r="N1107" s="6" t="str">
        <f t="shared" si="70"/>
        <v>Rhönbräu Klosterbier</v>
      </c>
      <c r="O1107" s="13">
        <v>76</v>
      </c>
      <c r="P1107" s="6">
        <v>37</v>
      </c>
      <c r="Q1107" s="13">
        <f t="shared" si="71"/>
        <v>2812</v>
      </c>
      <c r="R1107" s="14">
        <v>0.17</v>
      </c>
      <c r="S1107" s="13">
        <v>1190.0125</v>
      </c>
      <c r="T1107" s="13">
        <v>36.890387500000003</v>
      </c>
      <c r="U1107" s="13"/>
      <c r="V1107" s="9"/>
      <c r="W1107" s="9"/>
    </row>
    <row r="1108" spans="1:23" x14ac:dyDescent="0.25">
      <c r="A1108" s="6" t="s">
        <v>186</v>
      </c>
      <c r="B1108" s="6" t="s">
        <v>187</v>
      </c>
      <c r="C1108" s="6" t="s">
        <v>188</v>
      </c>
      <c r="D1108" s="6" t="s">
        <v>140</v>
      </c>
      <c r="E1108" s="6">
        <v>3</v>
      </c>
      <c r="F1108" s="6" t="str">
        <f t="shared" si="68"/>
        <v>Janet Leverling</v>
      </c>
      <c r="G1108" s="6">
        <v>10895</v>
      </c>
      <c r="H1108" s="9">
        <v>41255</v>
      </c>
      <c r="I1108" s="9">
        <v>41283</v>
      </c>
      <c r="J1108" s="9">
        <v>41270</v>
      </c>
      <c r="K1108" s="7">
        <v>1</v>
      </c>
      <c r="L1108" s="9" t="str">
        <f t="shared" si="69"/>
        <v>Boissons</v>
      </c>
      <c r="M1108" s="6">
        <v>24</v>
      </c>
      <c r="N1108" s="6" t="str">
        <f t="shared" si="70"/>
        <v>Guaraná Fantástica</v>
      </c>
      <c r="O1108" s="13">
        <v>76</v>
      </c>
      <c r="P1108" s="6">
        <v>33</v>
      </c>
      <c r="Q1108" s="13">
        <f t="shared" si="71"/>
        <v>2508</v>
      </c>
      <c r="R1108" s="14">
        <v>0.13</v>
      </c>
      <c r="S1108" s="13">
        <v>645.97500000000002</v>
      </c>
      <c r="T1108" s="13">
        <v>17.441324999999999</v>
      </c>
      <c r="U1108" s="13"/>
      <c r="V1108" s="9"/>
      <c r="W1108" s="9"/>
    </row>
    <row r="1109" spans="1:23" x14ac:dyDescent="0.25">
      <c r="A1109" s="6" t="s">
        <v>186</v>
      </c>
      <c r="B1109" s="6" t="s">
        <v>187</v>
      </c>
      <c r="C1109" s="6" t="s">
        <v>188</v>
      </c>
      <c r="D1109" s="6" t="s">
        <v>140</v>
      </c>
      <c r="E1109" s="6">
        <v>3</v>
      </c>
      <c r="F1109" s="6" t="str">
        <f t="shared" si="68"/>
        <v>Janet Leverling</v>
      </c>
      <c r="G1109" s="6">
        <v>10895</v>
      </c>
      <c r="H1109" s="9">
        <v>41255</v>
      </c>
      <c r="I1109" s="9">
        <v>41283</v>
      </c>
      <c r="J1109" s="9">
        <v>41270</v>
      </c>
      <c r="K1109" s="7">
        <v>1</v>
      </c>
      <c r="L1109" s="9" t="str">
        <f t="shared" si="69"/>
        <v>Boissons</v>
      </c>
      <c r="M1109" s="6">
        <v>39</v>
      </c>
      <c r="N1109" s="6" t="str">
        <f t="shared" si="70"/>
        <v>Chartreuse verte</v>
      </c>
      <c r="O1109" s="13">
        <v>76</v>
      </c>
      <c r="P1109" s="6">
        <v>37</v>
      </c>
      <c r="Q1109" s="13">
        <f t="shared" si="71"/>
        <v>2812</v>
      </c>
      <c r="R1109" s="14">
        <v>0.16</v>
      </c>
      <c r="S1109" s="13">
        <v>2797.2</v>
      </c>
      <c r="T1109" s="13">
        <v>69.930000000000007</v>
      </c>
      <c r="U1109" s="13"/>
      <c r="V1109" s="9"/>
      <c r="W1109" s="9"/>
    </row>
    <row r="1110" spans="1:23" x14ac:dyDescent="0.25">
      <c r="A1110" s="6" t="s">
        <v>186</v>
      </c>
      <c r="B1110" s="6" t="s">
        <v>187</v>
      </c>
      <c r="C1110" s="6" t="s">
        <v>188</v>
      </c>
      <c r="D1110" s="6" t="s">
        <v>140</v>
      </c>
      <c r="E1110" s="6">
        <v>3</v>
      </c>
      <c r="F1110" s="6" t="str">
        <f t="shared" si="68"/>
        <v>Janet Leverling</v>
      </c>
      <c r="G1110" s="6">
        <v>10895</v>
      </c>
      <c r="H1110" s="9">
        <v>41255</v>
      </c>
      <c r="I1110" s="9">
        <v>41283</v>
      </c>
      <c r="J1110" s="9">
        <v>41270</v>
      </c>
      <c r="K1110" s="7">
        <v>8</v>
      </c>
      <c r="L1110" s="9" t="str">
        <f t="shared" si="69"/>
        <v>Poissons et fruits de mer</v>
      </c>
      <c r="M1110" s="6">
        <v>40</v>
      </c>
      <c r="N1110" s="6" t="str">
        <f t="shared" si="70"/>
        <v>Boston Crab Meat</v>
      </c>
      <c r="O1110" s="13">
        <v>76</v>
      </c>
      <c r="P1110" s="6">
        <v>21</v>
      </c>
      <c r="Q1110" s="13">
        <f t="shared" si="71"/>
        <v>1596</v>
      </c>
      <c r="R1110" s="14">
        <v>0.08</v>
      </c>
      <c r="S1110" s="13">
        <v>1777.44</v>
      </c>
      <c r="T1110" s="13">
        <v>56.878080000000004</v>
      </c>
      <c r="U1110" s="13"/>
      <c r="V1110" s="9"/>
      <c r="W1110" s="9"/>
    </row>
    <row r="1111" spans="1:23" x14ac:dyDescent="0.25">
      <c r="A1111" s="6" t="s">
        <v>186</v>
      </c>
      <c r="B1111" s="6" t="s">
        <v>187</v>
      </c>
      <c r="C1111" s="6" t="s">
        <v>188</v>
      </c>
      <c r="D1111" s="6" t="s">
        <v>140</v>
      </c>
      <c r="E1111" s="6">
        <v>3</v>
      </c>
      <c r="F1111" s="6" t="str">
        <f t="shared" si="68"/>
        <v>Janet Leverling</v>
      </c>
      <c r="G1111" s="6">
        <v>10895</v>
      </c>
      <c r="H1111" s="9">
        <v>41255</v>
      </c>
      <c r="I1111" s="9">
        <v>41283</v>
      </c>
      <c r="J1111" s="9">
        <v>41270</v>
      </c>
      <c r="K1111" s="7">
        <v>4</v>
      </c>
      <c r="L1111" s="9" t="str">
        <f t="shared" si="69"/>
        <v>Produits laitiers</v>
      </c>
      <c r="M1111" s="6">
        <v>60</v>
      </c>
      <c r="N1111" s="6" t="str">
        <f t="shared" si="70"/>
        <v>Camembert Pierrot</v>
      </c>
      <c r="O1111" s="13">
        <v>76</v>
      </c>
      <c r="P1111" s="6">
        <v>78</v>
      </c>
      <c r="Q1111" s="13">
        <f t="shared" si="71"/>
        <v>5928</v>
      </c>
      <c r="R1111" s="14">
        <v>0.16</v>
      </c>
      <c r="S1111" s="13">
        <v>11138.4</v>
      </c>
      <c r="T1111" s="13">
        <v>211.62960000000001</v>
      </c>
      <c r="U1111" s="13"/>
      <c r="V1111" s="9"/>
      <c r="W1111" s="9"/>
    </row>
    <row r="1112" spans="1:23" x14ac:dyDescent="0.25">
      <c r="A1112" s="6" t="s">
        <v>216</v>
      </c>
      <c r="B1112" s="6" t="s">
        <v>217</v>
      </c>
      <c r="C1112" s="6" t="s">
        <v>218</v>
      </c>
      <c r="D1112" s="6" t="s">
        <v>102</v>
      </c>
      <c r="E1112" s="6">
        <v>8</v>
      </c>
      <c r="F1112" s="6" t="str">
        <f t="shared" si="68"/>
        <v>Hicham Esmal</v>
      </c>
      <c r="G1112" s="6">
        <v>10896</v>
      </c>
      <c r="H1112" s="9">
        <v>41256</v>
      </c>
      <c r="I1112" s="9">
        <v>41284</v>
      </c>
      <c r="J1112" s="9">
        <v>41274</v>
      </c>
      <c r="K1112" s="7">
        <v>8</v>
      </c>
      <c r="L1112" s="9" t="str">
        <f t="shared" si="69"/>
        <v>Poissons et fruits de mer</v>
      </c>
      <c r="M1112" s="6">
        <v>45</v>
      </c>
      <c r="N1112" s="6" t="str">
        <f t="shared" si="70"/>
        <v>Røgede sild</v>
      </c>
      <c r="O1112" s="13">
        <v>76</v>
      </c>
      <c r="P1112" s="6">
        <v>4</v>
      </c>
      <c r="Q1112" s="13">
        <f t="shared" si="71"/>
        <v>304</v>
      </c>
      <c r="R1112" s="14">
        <v>0.13</v>
      </c>
      <c r="S1112" s="13">
        <v>165.3</v>
      </c>
      <c r="T1112" s="13">
        <v>2.8101000000000003</v>
      </c>
      <c r="U1112" s="13"/>
      <c r="V1112" s="9"/>
      <c r="W1112" s="9"/>
    </row>
    <row r="1113" spans="1:23" x14ac:dyDescent="0.25">
      <c r="A1113" s="6" t="s">
        <v>216</v>
      </c>
      <c r="B1113" s="6" t="s">
        <v>217</v>
      </c>
      <c r="C1113" s="6" t="s">
        <v>218</v>
      </c>
      <c r="D1113" s="6" t="s">
        <v>102</v>
      </c>
      <c r="E1113" s="6">
        <v>8</v>
      </c>
      <c r="F1113" s="6" t="str">
        <f t="shared" si="68"/>
        <v>Hicham Esmal</v>
      </c>
      <c r="G1113" s="6">
        <v>10896</v>
      </c>
      <c r="H1113" s="9">
        <v>41256</v>
      </c>
      <c r="I1113" s="9">
        <v>41284</v>
      </c>
      <c r="J1113" s="9">
        <v>41274</v>
      </c>
      <c r="K1113" s="7">
        <v>5</v>
      </c>
      <c r="L1113" s="9" t="str">
        <f t="shared" si="69"/>
        <v>Pâtes et céréales</v>
      </c>
      <c r="M1113" s="6">
        <v>56</v>
      </c>
      <c r="N1113" s="6" t="str">
        <f t="shared" si="70"/>
        <v>Gnocchi di nonna Alice</v>
      </c>
      <c r="O1113" s="13">
        <v>76</v>
      </c>
      <c r="P1113" s="6">
        <v>14</v>
      </c>
      <c r="Q1113" s="13">
        <f t="shared" si="71"/>
        <v>1064</v>
      </c>
      <c r="R1113" s="14">
        <v>-0.03</v>
      </c>
      <c r="S1113" s="13">
        <v>2739.8</v>
      </c>
      <c r="T1113" s="13">
        <v>10.959200000000001</v>
      </c>
      <c r="U1113" s="13"/>
      <c r="V1113" s="9"/>
      <c r="W1113" s="9"/>
    </row>
    <row r="1114" spans="1:23" x14ac:dyDescent="0.25">
      <c r="A1114" s="6" t="s">
        <v>166</v>
      </c>
      <c r="B1114" s="6" t="s">
        <v>167</v>
      </c>
      <c r="C1114" s="6" t="s">
        <v>168</v>
      </c>
      <c r="D1114" s="6" t="s">
        <v>169</v>
      </c>
      <c r="E1114" s="6">
        <v>3</v>
      </c>
      <c r="F1114" s="6" t="str">
        <f t="shared" si="68"/>
        <v>Janet Leverling</v>
      </c>
      <c r="G1114" s="6">
        <v>10897</v>
      </c>
      <c r="H1114" s="9">
        <v>41256</v>
      </c>
      <c r="I1114" s="9">
        <v>41284</v>
      </c>
      <c r="J1114" s="9">
        <v>41272</v>
      </c>
      <c r="K1114" s="7">
        <v>6</v>
      </c>
      <c r="L1114" s="9" t="str">
        <f t="shared" si="69"/>
        <v>Viandes</v>
      </c>
      <c r="M1114" s="6">
        <v>29</v>
      </c>
      <c r="N1114" s="6" t="str">
        <f t="shared" si="70"/>
        <v>Thüringer Rostbratwurst</v>
      </c>
      <c r="O1114" s="13">
        <v>76</v>
      </c>
      <c r="P1114" s="6">
        <v>34</v>
      </c>
      <c r="Q1114" s="13">
        <f t="shared" si="71"/>
        <v>2584</v>
      </c>
      <c r="R1114" s="14">
        <v>0.09</v>
      </c>
      <c r="S1114" s="13">
        <v>19150.313000000002</v>
      </c>
      <c r="T1114" s="13">
        <v>651.1106420000001</v>
      </c>
      <c r="U1114" s="13"/>
      <c r="V1114" s="9"/>
      <c r="W1114" s="9"/>
    </row>
    <row r="1115" spans="1:23" x14ac:dyDescent="0.25">
      <c r="A1115" s="6" t="s">
        <v>166</v>
      </c>
      <c r="B1115" s="6" t="s">
        <v>167</v>
      </c>
      <c r="C1115" s="6" t="s">
        <v>168</v>
      </c>
      <c r="D1115" s="6" t="s">
        <v>169</v>
      </c>
      <c r="E1115" s="6">
        <v>3</v>
      </c>
      <c r="F1115" s="6" t="str">
        <f t="shared" si="68"/>
        <v>Janet Leverling</v>
      </c>
      <c r="G1115" s="6">
        <v>10897</v>
      </c>
      <c r="H1115" s="9">
        <v>41256</v>
      </c>
      <c r="I1115" s="9">
        <v>41284</v>
      </c>
      <c r="J1115" s="9">
        <v>41272</v>
      </c>
      <c r="K1115" s="7">
        <v>8</v>
      </c>
      <c r="L1115" s="9" t="str">
        <f t="shared" si="69"/>
        <v>Poissons et fruits de mer</v>
      </c>
      <c r="M1115" s="6">
        <v>30</v>
      </c>
      <c r="N1115" s="6" t="str">
        <f t="shared" si="70"/>
        <v>Nord-Ost Matjeshering</v>
      </c>
      <c r="O1115" s="13">
        <v>76</v>
      </c>
      <c r="P1115" s="6">
        <v>59</v>
      </c>
      <c r="Q1115" s="13">
        <f t="shared" si="71"/>
        <v>4484</v>
      </c>
      <c r="R1115" s="14">
        <v>-0.01</v>
      </c>
      <c r="S1115" s="13">
        <v>7713.9254999999994</v>
      </c>
      <c r="T1115" s="13">
        <v>262.27346699999998</v>
      </c>
      <c r="U1115" s="13"/>
      <c r="V1115" s="9"/>
      <c r="W1115" s="9"/>
    </row>
    <row r="1116" spans="1:23" x14ac:dyDescent="0.25">
      <c r="A1116" s="6" t="s">
        <v>219</v>
      </c>
      <c r="B1116" s="6" t="s">
        <v>220</v>
      </c>
      <c r="C1116" s="6" t="s">
        <v>203</v>
      </c>
      <c r="D1116" s="6" t="s">
        <v>204</v>
      </c>
      <c r="E1116" s="6">
        <v>5</v>
      </c>
      <c r="F1116" s="6" t="str">
        <f t="shared" si="68"/>
        <v>Mohamed Ben Arfa</v>
      </c>
      <c r="G1116" s="6">
        <v>10898</v>
      </c>
      <c r="H1116" s="9">
        <v>41257</v>
      </c>
      <c r="I1116" s="9">
        <v>41285</v>
      </c>
      <c r="J1116" s="9">
        <v>41281</v>
      </c>
      <c r="K1116" s="7">
        <v>8</v>
      </c>
      <c r="L1116" s="9" t="str">
        <f t="shared" si="69"/>
        <v>Poissons et fruits de mer</v>
      </c>
      <c r="M1116" s="6">
        <v>13</v>
      </c>
      <c r="N1116" s="6" t="str">
        <f t="shared" si="70"/>
        <v>Konbu</v>
      </c>
      <c r="O1116" s="13">
        <v>76</v>
      </c>
      <c r="P1116" s="6">
        <v>1</v>
      </c>
      <c r="Q1116" s="13">
        <f t="shared" si="71"/>
        <v>76</v>
      </c>
      <c r="R1116" s="14">
        <v>0.2</v>
      </c>
      <c r="S1116" s="13">
        <v>24</v>
      </c>
      <c r="T1116" s="13">
        <v>0.12</v>
      </c>
      <c r="U1116" s="13"/>
      <c r="V1116" s="9"/>
      <c r="W1116" s="9"/>
    </row>
    <row r="1117" spans="1:23" x14ac:dyDescent="0.25">
      <c r="A1117" s="6" t="s">
        <v>160</v>
      </c>
      <c r="B1117" s="6" t="s">
        <v>161</v>
      </c>
      <c r="C1117" s="6" t="s">
        <v>162</v>
      </c>
      <c r="D1117" s="6" t="s">
        <v>106</v>
      </c>
      <c r="E1117" s="6">
        <v>9</v>
      </c>
      <c r="F1117" s="6" t="str">
        <f t="shared" si="68"/>
        <v>Steven Buchanan</v>
      </c>
      <c r="G1117" s="6">
        <v>10899</v>
      </c>
      <c r="H1117" s="9">
        <v>41257</v>
      </c>
      <c r="I1117" s="9">
        <v>41285</v>
      </c>
      <c r="J1117" s="9">
        <v>41273</v>
      </c>
      <c r="K1117" s="7">
        <v>1</v>
      </c>
      <c r="L1117" s="9" t="str">
        <f t="shared" si="69"/>
        <v>Boissons</v>
      </c>
      <c r="M1117" s="6">
        <v>39</v>
      </c>
      <c r="N1117" s="6" t="str">
        <f t="shared" si="70"/>
        <v>Chartreuse verte</v>
      </c>
      <c r="O1117" s="13">
        <v>76</v>
      </c>
      <c r="P1117" s="6">
        <v>25</v>
      </c>
      <c r="Q1117" s="13">
        <f t="shared" si="71"/>
        <v>1900</v>
      </c>
      <c r="R1117" s="14">
        <v>0.18</v>
      </c>
      <c r="S1117" s="13">
        <v>1845.0000000000002</v>
      </c>
      <c r="T1117" s="13">
        <v>59.040000000000006</v>
      </c>
      <c r="U1117" s="13"/>
      <c r="V1117" s="9"/>
      <c r="W1117" s="9"/>
    </row>
    <row r="1118" spans="1:23" x14ac:dyDescent="0.25">
      <c r="A1118" s="6" t="s">
        <v>264</v>
      </c>
      <c r="B1118" s="6" t="s">
        <v>265</v>
      </c>
      <c r="C1118" s="6" t="s">
        <v>266</v>
      </c>
      <c r="D1118" s="6" t="s">
        <v>123</v>
      </c>
      <c r="E1118" s="6">
        <v>7</v>
      </c>
      <c r="F1118" s="6" t="str">
        <f t="shared" si="68"/>
        <v>Jaime Dos Santos</v>
      </c>
      <c r="G1118" s="6">
        <v>10900</v>
      </c>
      <c r="H1118" s="9">
        <v>41257</v>
      </c>
      <c r="I1118" s="9">
        <v>41285</v>
      </c>
      <c r="J1118" s="9">
        <v>41279</v>
      </c>
      <c r="K1118" s="7">
        <v>1</v>
      </c>
      <c r="L1118" s="9" t="str">
        <f t="shared" si="69"/>
        <v>Boissons</v>
      </c>
      <c r="M1118" s="6">
        <v>70</v>
      </c>
      <c r="N1118" s="6" t="str">
        <f t="shared" si="70"/>
        <v>Outback Lager</v>
      </c>
      <c r="O1118" s="13">
        <v>76</v>
      </c>
      <c r="P1118" s="6">
        <v>75</v>
      </c>
      <c r="Q1118" s="13">
        <f t="shared" si="71"/>
        <v>5700</v>
      </c>
      <c r="R1118" s="14">
        <v>0.15</v>
      </c>
      <c r="S1118" s="13">
        <v>4781.25</v>
      </c>
      <c r="T1118" s="13">
        <v>62.15625</v>
      </c>
      <c r="U1118" s="13"/>
      <c r="V1118" s="9"/>
      <c r="W1118" s="9"/>
    </row>
    <row r="1119" spans="1:23" x14ac:dyDescent="0.25">
      <c r="A1119" s="6" t="s">
        <v>103</v>
      </c>
      <c r="B1119" s="6" t="s">
        <v>104</v>
      </c>
      <c r="C1119" s="6" t="s">
        <v>105</v>
      </c>
      <c r="D1119" s="6" t="s">
        <v>106</v>
      </c>
      <c r="E1119" s="6">
        <v>5</v>
      </c>
      <c r="F1119" s="6" t="str">
        <f t="shared" si="68"/>
        <v>Mohamed Ben Arfa</v>
      </c>
      <c r="G1119" s="6">
        <v>10901</v>
      </c>
      <c r="H1119" s="9">
        <v>41260</v>
      </c>
      <c r="I1119" s="9">
        <v>41288</v>
      </c>
      <c r="J1119" s="9">
        <v>41273</v>
      </c>
      <c r="K1119" s="7">
        <v>8</v>
      </c>
      <c r="L1119" s="9" t="str">
        <f t="shared" si="69"/>
        <v>Poissons et fruits de mer</v>
      </c>
      <c r="M1119" s="6">
        <v>41</v>
      </c>
      <c r="N1119" s="6" t="str">
        <f t="shared" si="70"/>
        <v>Jack's New England Clam Chowder</v>
      </c>
      <c r="O1119" s="13">
        <v>76</v>
      </c>
      <c r="P1119" s="6">
        <v>33</v>
      </c>
      <c r="Q1119" s="13">
        <f t="shared" si="71"/>
        <v>2508</v>
      </c>
      <c r="R1119" s="14">
        <v>0.14000000000000001</v>
      </c>
      <c r="S1119" s="13">
        <v>1369.335</v>
      </c>
      <c r="T1119" s="13">
        <v>24.648029999999999</v>
      </c>
      <c r="U1119" s="13"/>
      <c r="V1119" s="9"/>
      <c r="W1119" s="9"/>
    </row>
    <row r="1120" spans="1:23" x14ac:dyDescent="0.25">
      <c r="A1120" s="6" t="s">
        <v>103</v>
      </c>
      <c r="B1120" s="6" t="s">
        <v>104</v>
      </c>
      <c r="C1120" s="6" t="s">
        <v>105</v>
      </c>
      <c r="D1120" s="6" t="s">
        <v>106</v>
      </c>
      <c r="E1120" s="6">
        <v>5</v>
      </c>
      <c r="F1120" s="6" t="str">
        <f t="shared" si="68"/>
        <v>Mohamed Ben Arfa</v>
      </c>
      <c r="G1120" s="6">
        <v>10901</v>
      </c>
      <c r="H1120" s="9">
        <v>41260</v>
      </c>
      <c r="I1120" s="9">
        <v>41288</v>
      </c>
      <c r="J1120" s="9">
        <v>41273</v>
      </c>
      <c r="K1120" s="7">
        <v>4</v>
      </c>
      <c r="L1120" s="9" t="str">
        <f t="shared" si="69"/>
        <v>Produits laitiers</v>
      </c>
      <c r="M1120" s="6">
        <v>71</v>
      </c>
      <c r="N1120" s="6" t="str">
        <f t="shared" si="70"/>
        <v>Fløtemysost</v>
      </c>
      <c r="O1120" s="13">
        <v>76</v>
      </c>
      <c r="P1120" s="6">
        <v>42</v>
      </c>
      <c r="Q1120" s="13">
        <f t="shared" si="71"/>
        <v>3192</v>
      </c>
      <c r="R1120" s="14">
        <v>0.15</v>
      </c>
      <c r="S1120" s="13">
        <v>3837.75</v>
      </c>
      <c r="T1120" s="13">
        <v>69.079499999999996</v>
      </c>
      <c r="U1120" s="13"/>
      <c r="V1120" s="9"/>
      <c r="W1120" s="9"/>
    </row>
    <row r="1121" spans="1:23" x14ac:dyDescent="0.25">
      <c r="A1121" s="6" t="s">
        <v>223</v>
      </c>
      <c r="B1121" s="6" t="s">
        <v>224</v>
      </c>
      <c r="C1121" s="6" t="s">
        <v>225</v>
      </c>
      <c r="D1121" s="6" t="s">
        <v>208</v>
      </c>
      <c r="E1121" s="6">
        <v>7</v>
      </c>
      <c r="F1121" s="6" t="str">
        <f t="shared" si="68"/>
        <v>Jaime Dos Santos</v>
      </c>
      <c r="G1121" s="6">
        <v>10902</v>
      </c>
      <c r="H1121" s="9">
        <v>41260</v>
      </c>
      <c r="I1121" s="9">
        <v>41288</v>
      </c>
      <c r="J1121" s="9">
        <v>41278</v>
      </c>
      <c r="K1121" s="7">
        <v>6</v>
      </c>
      <c r="L1121" s="9" t="str">
        <f t="shared" si="69"/>
        <v>Viandes</v>
      </c>
      <c r="M1121" s="6">
        <v>55</v>
      </c>
      <c r="N1121" s="6" t="str">
        <f t="shared" si="70"/>
        <v>Pâté chinois</v>
      </c>
      <c r="O1121" s="13">
        <v>76</v>
      </c>
      <c r="P1121" s="6">
        <v>87</v>
      </c>
      <c r="Q1121" s="13">
        <f t="shared" si="71"/>
        <v>6612</v>
      </c>
      <c r="R1121" s="14">
        <v>0.02</v>
      </c>
      <c r="S1121" s="13">
        <v>10231.199999999999</v>
      </c>
      <c r="T1121" s="13">
        <v>358.09199999999993</v>
      </c>
      <c r="U1121" s="13"/>
      <c r="V1121" s="9"/>
      <c r="W1121" s="9"/>
    </row>
    <row r="1122" spans="1:23" x14ac:dyDescent="0.25">
      <c r="A1122" s="6" t="s">
        <v>223</v>
      </c>
      <c r="B1122" s="6" t="s">
        <v>224</v>
      </c>
      <c r="C1122" s="6" t="s">
        <v>225</v>
      </c>
      <c r="D1122" s="6" t="s">
        <v>208</v>
      </c>
      <c r="E1122" s="6">
        <v>7</v>
      </c>
      <c r="F1122" s="6" t="str">
        <f t="shared" si="68"/>
        <v>Jaime Dos Santos</v>
      </c>
      <c r="G1122" s="6">
        <v>10902</v>
      </c>
      <c r="H1122" s="9">
        <v>41260</v>
      </c>
      <c r="I1122" s="9">
        <v>41288</v>
      </c>
      <c r="J1122" s="9">
        <v>41278</v>
      </c>
      <c r="K1122" s="7">
        <v>3</v>
      </c>
      <c r="L1122" s="9" t="str">
        <f t="shared" si="69"/>
        <v>Desserts</v>
      </c>
      <c r="M1122" s="6">
        <v>62</v>
      </c>
      <c r="N1122" s="6" t="str">
        <f t="shared" si="70"/>
        <v>Tarte au sucre</v>
      </c>
      <c r="O1122" s="13">
        <v>76</v>
      </c>
      <c r="P1122" s="6">
        <v>32</v>
      </c>
      <c r="Q1122" s="13">
        <f t="shared" si="71"/>
        <v>2432</v>
      </c>
      <c r="R1122" s="14">
        <v>0.05</v>
      </c>
      <c r="S1122" s="13">
        <v>7493.5999999999995</v>
      </c>
      <c r="T1122" s="13">
        <v>262.27600000000001</v>
      </c>
      <c r="U1122" s="13"/>
      <c r="V1122" s="9"/>
      <c r="W1122" s="9"/>
    </row>
    <row r="1123" spans="1:23" x14ac:dyDescent="0.25">
      <c r="A1123" s="6" t="s">
        <v>228</v>
      </c>
      <c r="B1123" s="6" t="s">
        <v>229</v>
      </c>
      <c r="C1123" s="6" t="s">
        <v>122</v>
      </c>
      <c r="D1123" s="6" t="s">
        <v>123</v>
      </c>
      <c r="E1123" s="6">
        <v>3</v>
      </c>
      <c r="F1123" s="6" t="str">
        <f t="shared" si="68"/>
        <v>Janet Leverling</v>
      </c>
      <c r="G1123" s="6">
        <v>10903</v>
      </c>
      <c r="H1123" s="9">
        <v>41261</v>
      </c>
      <c r="I1123" s="9">
        <v>41289</v>
      </c>
      <c r="J1123" s="9">
        <v>41279</v>
      </c>
      <c r="K1123" s="7">
        <v>8</v>
      </c>
      <c r="L1123" s="9" t="str">
        <f t="shared" si="69"/>
        <v>Poissons et fruits de mer</v>
      </c>
      <c r="M1123" s="6">
        <v>13</v>
      </c>
      <c r="N1123" s="6" t="str">
        <f t="shared" si="70"/>
        <v>Konbu</v>
      </c>
      <c r="O1123" s="13">
        <v>76</v>
      </c>
      <c r="P1123" s="6">
        <v>36</v>
      </c>
      <c r="Q1123" s="13">
        <f t="shared" si="71"/>
        <v>2736</v>
      </c>
      <c r="R1123" s="14">
        <v>0.01</v>
      </c>
      <c r="S1123" s="13">
        <v>1069.2</v>
      </c>
      <c r="T1123" s="13">
        <v>12.830400000000001</v>
      </c>
      <c r="U1123" s="13"/>
      <c r="V1123" s="9"/>
      <c r="W1123" s="9"/>
    </row>
    <row r="1124" spans="1:23" x14ac:dyDescent="0.25">
      <c r="A1124" s="6" t="s">
        <v>228</v>
      </c>
      <c r="B1124" s="6" t="s">
        <v>229</v>
      </c>
      <c r="C1124" s="6" t="s">
        <v>122</v>
      </c>
      <c r="D1124" s="6" t="s">
        <v>123</v>
      </c>
      <c r="E1124" s="6">
        <v>3</v>
      </c>
      <c r="F1124" s="6" t="str">
        <f t="shared" si="68"/>
        <v>Janet Leverling</v>
      </c>
      <c r="G1124" s="6">
        <v>10903</v>
      </c>
      <c r="H1124" s="9">
        <v>41261</v>
      </c>
      <c r="I1124" s="9">
        <v>41289</v>
      </c>
      <c r="J1124" s="9">
        <v>41279</v>
      </c>
      <c r="K1124" s="7">
        <v>2</v>
      </c>
      <c r="L1124" s="9" t="str">
        <f t="shared" si="69"/>
        <v>Condiments</v>
      </c>
      <c r="M1124" s="6">
        <v>65</v>
      </c>
      <c r="N1124" s="6" t="str">
        <f t="shared" si="70"/>
        <v>Louisiana Fiery Hot Pepper Sauce</v>
      </c>
      <c r="O1124" s="13">
        <v>76</v>
      </c>
      <c r="P1124" s="6">
        <v>96</v>
      </c>
      <c r="Q1124" s="13">
        <f t="shared" si="71"/>
        <v>7296</v>
      </c>
      <c r="R1124" s="14">
        <v>0.14000000000000001</v>
      </c>
      <c r="S1124" s="13">
        <v>8689.44</v>
      </c>
      <c r="T1124" s="13">
        <v>78.20496</v>
      </c>
      <c r="U1124" s="13"/>
      <c r="V1124" s="9"/>
      <c r="W1124" s="9"/>
    </row>
    <row r="1125" spans="1:23" x14ac:dyDescent="0.25">
      <c r="A1125" s="6" t="s">
        <v>228</v>
      </c>
      <c r="B1125" s="6" t="s">
        <v>229</v>
      </c>
      <c r="C1125" s="6" t="s">
        <v>122</v>
      </c>
      <c r="D1125" s="6" t="s">
        <v>123</v>
      </c>
      <c r="E1125" s="6">
        <v>3</v>
      </c>
      <c r="F1125" s="6" t="str">
        <f t="shared" si="68"/>
        <v>Janet Leverling</v>
      </c>
      <c r="G1125" s="6">
        <v>10903</v>
      </c>
      <c r="H1125" s="9">
        <v>41261</v>
      </c>
      <c r="I1125" s="9">
        <v>41289</v>
      </c>
      <c r="J1125" s="9">
        <v>41279</v>
      </c>
      <c r="K1125" s="7">
        <v>3</v>
      </c>
      <c r="L1125" s="9" t="str">
        <f t="shared" si="69"/>
        <v>Desserts</v>
      </c>
      <c r="M1125" s="6">
        <v>68</v>
      </c>
      <c r="N1125" s="6" t="str">
        <f t="shared" si="70"/>
        <v>Scottish Longbreads</v>
      </c>
      <c r="O1125" s="13">
        <v>76</v>
      </c>
      <c r="P1125" s="6">
        <v>78</v>
      </c>
      <c r="Q1125" s="13">
        <f t="shared" si="71"/>
        <v>5928</v>
      </c>
      <c r="R1125" s="14">
        <v>0.18</v>
      </c>
      <c r="S1125" s="13">
        <v>3997.5000000000005</v>
      </c>
      <c r="T1125" s="13">
        <v>75.952500000000015</v>
      </c>
      <c r="U1125" s="13"/>
      <c r="V1125" s="9"/>
      <c r="W1125" s="9"/>
    </row>
    <row r="1126" spans="1:23" x14ac:dyDescent="0.25">
      <c r="A1126" s="6" t="s">
        <v>78</v>
      </c>
      <c r="B1126" s="6" t="s">
        <v>79</v>
      </c>
      <c r="C1126" s="6" t="s">
        <v>80</v>
      </c>
      <c r="D1126" s="6" t="s">
        <v>81</v>
      </c>
      <c r="E1126" s="6">
        <v>3</v>
      </c>
      <c r="F1126" s="6" t="str">
        <f t="shared" si="68"/>
        <v>Janet Leverling</v>
      </c>
      <c r="G1126" s="6">
        <v>10904</v>
      </c>
      <c r="H1126" s="9">
        <v>41261</v>
      </c>
      <c r="I1126" s="9">
        <v>41289</v>
      </c>
      <c r="J1126" s="9">
        <v>41274</v>
      </c>
      <c r="K1126" s="7">
        <v>8</v>
      </c>
      <c r="L1126" s="9" t="str">
        <f t="shared" si="69"/>
        <v>Poissons et fruits de mer</v>
      </c>
      <c r="M1126" s="6">
        <v>58</v>
      </c>
      <c r="N1126" s="6" t="str">
        <f t="shared" si="70"/>
        <v>Escargots de Bourgogne</v>
      </c>
      <c r="O1126" s="13">
        <v>76</v>
      </c>
      <c r="P1126" s="6">
        <v>87</v>
      </c>
      <c r="Q1126" s="13">
        <f t="shared" si="71"/>
        <v>6612</v>
      </c>
      <c r="R1126" s="14">
        <v>0.13</v>
      </c>
      <c r="S1126" s="13">
        <v>5014.4624999999996</v>
      </c>
      <c r="T1126" s="13">
        <v>90.260324999999995</v>
      </c>
      <c r="U1126" s="13"/>
      <c r="V1126" s="9"/>
      <c r="W1126" s="9"/>
    </row>
    <row r="1127" spans="1:23" x14ac:dyDescent="0.25">
      <c r="A1127" s="6" t="s">
        <v>78</v>
      </c>
      <c r="B1127" s="6" t="s">
        <v>79</v>
      </c>
      <c r="C1127" s="6" t="s">
        <v>80</v>
      </c>
      <c r="D1127" s="6" t="s">
        <v>81</v>
      </c>
      <c r="E1127" s="6">
        <v>3</v>
      </c>
      <c r="F1127" s="6" t="str">
        <f t="shared" si="68"/>
        <v>Janet Leverling</v>
      </c>
      <c r="G1127" s="6">
        <v>10904</v>
      </c>
      <c r="H1127" s="9">
        <v>41261</v>
      </c>
      <c r="I1127" s="9">
        <v>41289</v>
      </c>
      <c r="J1127" s="9">
        <v>41274</v>
      </c>
      <c r="K1127" s="7">
        <v>3</v>
      </c>
      <c r="L1127" s="9" t="str">
        <f t="shared" si="69"/>
        <v>Desserts</v>
      </c>
      <c r="M1127" s="6">
        <v>62</v>
      </c>
      <c r="N1127" s="6" t="str">
        <f t="shared" si="70"/>
        <v>Tarte au sucre</v>
      </c>
      <c r="O1127" s="13">
        <v>76</v>
      </c>
      <c r="P1127" s="6">
        <v>72</v>
      </c>
      <c r="Q1127" s="13">
        <f t="shared" si="71"/>
        <v>5472</v>
      </c>
      <c r="R1127" s="14">
        <v>0.08</v>
      </c>
      <c r="S1127" s="13">
        <v>16328.16</v>
      </c>
      <c r="T1127" s="13">
        <v>538.82928000000004</v>
      </c>
      <c r="U1127" s="13"/>
      <c r="V1127" s="9"/>
      <c r="W1127" s="9"/>
    </row>
    <row r="1128" spans="1:23" x14ac:dyDescent="0.25">
      <c r="A1128" s="6" t="s">
        <v>264</v>
      </c>
      <c r="B1128" s="6" t="s">
        <v>265</v>
      </c>
      <c r="C1128" s="6" t="s">
        <v>266</v>
      </c>
      <c r="D1128" s="6" t="s">
        <v>123</v>
      </c>
      <c r="E1128" s="6">
        <v>2</v>
      </c>
      <c r="F1128" s="6" t="str">
        <f t="shared" si="68"/>
        <v>Anne Dodsworth</v>
      </c>
      <c r="G1128" s="6">
        <v>10905</v>
      </c>
      <c r="H1128" s="9">
        <v>41261</v>
      </c>
      <c r="I1128" s="9">
        <v>41289</v>
      </c>
      <c r="J1128" s="9">
        <v>41281</v>
      </c>
      <c r="K1128" s="7">
        <v>1</v>
      </c>
      <c r="L1128" s="9" t="str">
        <f t="shared" si="69"/>
        <v>Boissons</v>
      </c>
      <c r="M1128" s="6">
        <v>1</v>
      </c>
      <c r="N1128" s="6" t="str">
        <f t="shared" si="70"/>
        <v>Chai</v>
      </c>
      <c r="O1128" s="13">
        <v>76</v>
      </c>
      <c r="P1128" s="6">
        <v>20</v>
      </c>
      <c r="Q1128" s="13">
        <f t="shared" si="71"/>
        <v>1520</v>
      </c>
      <c r="R1128" s="14">
        <v>0.01</v>
      </c>
      <c r="S1128" s="13">
        <v>1782</v>
      </c>
      <c r="T1128" s="13">
        <v>23.166</v>
      </c>
      <c r="U1128" s="13"/>
      <c r="V1128" s="9"/>
      <c r="W1128" s="9"/>
    </row>
    <row r="1129" spans="1:23" x14ac:dyDescent="0.25">
      <c r="A1129" s="6" t="s">
        <v>281</v>
      </c>
      <c r="B1129" s="6" t="s">
        <v>282</v>
      </c>
      <c r="C1129" s="6" t="s">
        <v>283</v>
      </c>
      <c r="D1129" s="6" t="s">
        <v>284</v>
      </c>
      <c r="E1129" s="6">
        <v>5</v>
      </c>
      <c r="F1129" s="6" t="str">
        <f t="shared" si="68"/>
        <v>Mohamed Ben Arfa</v>
      </c>
      <c r="G1129" s="6">
        <v>10906</v>
      </c>
      <c r="H1129" s="9">
        <v>41262</v>
      </c>
      <c r="I1129" s="9">
        <v>41276</v>
      </c>
      <c r="J1129" s="9">
        <v>41278</v>
      </c>
      <c r="K1129" s="7">
        <v>2</v>
      </c>
      <c r="L1129" s="9" t="str">
        <f t="shared" si="69"/>
        <v>Condiments</v>
      </c>
      <c r="M1129" s="6">
        <v>61</v>
      </c>
      <c r="N1129" s="6" t="str">
        <f t="shared" si="70"/>
        <v>Sirop d'érable</v>
      </c>
      <c r="O1129" s="13">
        <v>76</v>
      </c>
      <c r="P1129" s="6">
        <v>43</v>
      </c>
      <c r="Q1129" s="13">
        <f t="shared" si="71"/>
        <v>3268</v>
      </c>
      <c r="R1129" s="14">
        <v>0.15</v>
      </c>
      <c r="S1129" s="13">
        <v>5208.375</v>
      </c>
      <c r="T1129" s="13">
        <v>161.45962499999999</v>
      </c>
      <c r="U1129" s="13"/>
      <c r="V1129" s="9"/>
      <c r="W1129" s="9"/>
    </row>
    <row r="1130" spans="1:23" x14ac:dyDescent="0.25">
      <c r="A1130" s="6" t="s">
        <v>313</v>
      </c>
      <c r="B1130" s="6" t="s">
        <v>314</v>
      </c>
      <c r="C1130" s="6" t="s">
        <v>315</v>
      </c>
      <c r="D1130" s="6" t="s">
        <v>85</v>
      </c>
      <c r="E1130" s="6">
        <v>6</v>
      </c>
      <c r="F1130" s="6" t="str">
        <f t="shared" si="68"/>
        <v>Ernst Junge</v>
      </c>
      <c r="G1130" s="6">
        <v>10907</v>
      </c>
      <c r="H1130" s="9">
        <v>41262</v>
      </c>
      <c r="I1130" s="9">
        <v>41290</v>
      </c>
      <c r="J1130" s="9">
        <v>41274</v>
      </c>
      <c r="K1130" s="7">
        <v>1</v>
      </c>
      <c r="L1130" s="9" t="str">
        <f t="shared" si="69"/>
        <v>Boissons</v>
      </c>
      <c r="M1130" s="6">
        <v>75</v>
      </c>
      <c r="N1130" s="6" t="str">
        <f t="shared" si="70"/>
        <v>Rhönbräu Klosterbier</v>
      </c>
      <c r="O1130" s="13">
        <v>76</v>
      </c>
      <c r="P1130" s="6">
        <v>5</v>
      </c>
      <c r="Q1130" s="13">
        <f t="shared" si="71"/>
        <v>380</v>
      </c>
      <c r="R1130" s="14">
        <v>0.1</v>
      </c>
      <c r="S1130" s="13">
        <v>174.375</v>
      </c>
      <c r="T1130" s="13">
        <v>0.87187499999999996</v>
      </c>
      <c r="U1130" s="13"/>
      <c r="V1130" s="9"/>
      <c r="W1130" s="9"/>
    </row>
    <row r="1131" spans="1:23" x14ac:dyDescent="0.25">
      <c r="A1131" s="6" t="s">
        <v>248</v>
      </c>
      <c r="B1131" s="6" t="s">
        <v>249</v>
      </c>
      <c r="C1131" s="6" t="s">
        <v>250</v>
      </c>
      <c r="D1131" s="6" t="s">
        <v>251</v>
      </c>
      <c r="E1131" s="6">
        <v>5</v>
      </c>
      <c r="F1131" s="6" t="str">
        <f t="shared" si="68"/>
        <v>Mohamed Ben Arfa</v>
      </c>
      <c r="G1131" s="6">
        <v>10908</v>
      </c>
      <c r="H1131" s="9">
        <v>41263</v>
      </c>
      <c r="I1131" s="9">
        <v>41291</v>
      </c>
      <c r="J1131" s="9">
        <v>41281</v>
      </c>
      <c r="K1131" s="7">
        <v>7</v>
      </c>
      <c r="L1131" s="9" t="str">
        <f t="shared" si="69"/>
        <v>Produits secs</v>
      </c>
      <c r="M1131" s="6">
        <v>7</v>
      </c>
      <c r="N1131" s="6" t="str">
        <f t="shared" si="70"/>
        <v>Uncle Bob's Organic Dried Pears</v>
      </c>
      <c r="O1131" s="13">
        <v>76</v>
      </c>
      <c r="P1131" s="6">
        <v>47</v>
      </c>
      <c r="Q1131" s="13">
        <f t="shared" si="71"/>
        <v>3572</v>
      </c>
      <c r="R1131" s="14">
        <v>0.16</v>
      </c>
      <c r="S1131" s="13">
        <v>5922</v>
      </c>
      <c r="T1131" s="13">
        <v>0</v>
      </c>
      <c r="U1131" s="13"/>
      <c r="V1131" s="9"/>
      <c r="W1131" s="9"/>
    </row>
    <row r="1132" spans="1:23" x14ac:dyDescent="0.25">
      <c r="A1132" s="6" t="s">
        <v>248</v>
      </c>
      <c r="B1132" s="6" t="s">
        <v>249</v>
      </c>
      <c r="C1132" s="6" t="s">
        <v>250</v>
      </c>
      <c r="D1132" s="6" t="s">
        <v>251</v>
      </c>
      <c r="E1132" s="6">
        <v>5</v>
      </c>
      <c r="F1132" s="6" t="str">
        <f t="shared" si="68"/>
        <v>Mohamed Ben Arfa</v>
      </c>
      <c r="G1132" s="6">
        <v>10908</v>
      </c>
      <c r="H1132" s="9">
        <v>41263</v>
      </c>
      <c r="I1132" s="9">
        <v>41291</v>
      </c>
      <c r="J1132" s="9">
        <v>41281</v>
      </c>
      <c r="K1132" s="7">
        <v>5</v>
      </c>
      <c r="L1132" s="9" t="str">
        <f t="shared" si="69"/>
        <v>Pâtes et céréales</v>
      </c>
      <c r="M1132" s="6">
        <v>52</v>
      </c>
      <c r="N1132" s="6" t="str">
        <f t="shared" si="70"/>
        <v>Filo Mix</v>
      </c>
      <c r="O1132" s="13">
        <v>76</v>
      </c>
      <c r="P1132" s="6">
        <v>29</v>
      </c>
      <c r="Q1132" s="13">
        <f t="shared" si="71"/>
        <v>2204</v>
      </c>
      <c r="R1132" s="14">
        <v>0.12</v>
      </c>
      <c r="S1132" s="13">
        <v>893.2</v>
      </c>
      <c r="T1132" s="13">
        <v>15.184400000000002</v>
      </c>
      <c r="U1132" s="13"/>
      <c r="V1132" s="9"/>
      <c r="W1132" s="9"/>
    </row>
    <row r="1133" spans="1:23" x14ac:dyDescent="0.25">
      <c r="A1133" s="6" t="s">
        <v>198</v>
      </c>
      <c r="B1133" s="6" t="s">
        <v>199</v>
      </c>
      <c r="C1133" s="6" t="s">
        <v>54</v>
      </c>
      <c r="D1133" s="6" t="s">
        <v>200</v>
      </c>
      <c r="E1133" s="6">
        <v>7</v>
      </c>
      <c r="F1133" s="6" t="str">
        <f t="shared" si="68"/>
        <v>Jaime Dos Santos</v>
      </c>
      <c r="G1133" s="6">
        <v>10909</v>
      </c>
      <c r="H1133" s="9">
        <v>41263</v>
      </c>
      <c r="I1133" s="9">
        <v>41291</v>
      </c>
      <c r="J1133" s="9">
        <v>41285</v>
      </c>
      <c r="K1133" s="7">
        <v>7</v>
      </c>
      <c r="L1133" s="9" t="str">
        <f t="shared" si="69"/>
        <v>Produits secs</v>
      </c>
      <c r="M1133" s="6">
        <v>7</v>
      </c>
      <c r="N1133" s="6" t="str">
        <f t="shared" si="70"/>
        <v>Uncle Bob's Organic Dried Pears</v>
      </c>
      <c r="O1133" s="13">
        <v>76</v>
      </c>
      <c r="P1133" s="6">
        <v>27</v>
      </c>
      <c r="Q1133" s="13">
        <f t="shared" si="71"/>
        <v>2052</v>
      </c>
      <c r="R1133" s="14">
        <v>0.12</v>
      </c>
      <c r="S1133" s="13">
        <v>3564</v>
      </c>
      <c r="T1133" s="13">
        <v>60.588000000000001</v>
      </c>
      <c r="U1133" s="13"/>
      <c r="V1133" s="9"/>
      <c r="W1133" s="9"/>
    </row>
    <row r="1134" spans="1:23" x14ac:dyDescent="0.25">
      <c r="A1134" s="6" t="s">
        <v>198</v>
      </c>
      <c r="B1134" s="6" t="s">
        <v>199</v>
      </c>
      <c r="C1134" s="6" t="s">
        <v>54</v>
      </c>
      <c r="D1134" s="6" t="s">
        <v>200</v>
      </c>
      <c r="E1134" s="6">
        <v>7</v>
      </c>
      <c r="F1134" s="6" t="str">
        <f t="shared" si="68"/>
        <v>Jaime Dos Santos</v>
      </c>
      <c r="G1134" s="6">
        <v>10909</v>
      </c>
      <c r="H1134" s="9">
        <v>41263</v>
      </c>
      <c r="I1134" s="9">
        <v>41291</v>
      </c>
      <c r="J1134" s="9">
        <v>41285</v>
      </c>
      <c r="K1134" s="7">
        <v>3</v>
      </c>
      <c r="L1134" s="9" t="str">
        <f t="shared" si="69"/>
        <v>Desserts</v>
      </c>
      <c r="M1134" s="6">
        <v>16</v>
      </c>
      <c r="N1134" s="6" t="str">
        <f t="shared" si="70"/>
        <v>Pavlova</v>
      </c>
      <c r="O1134" s="13">
        <v>76</v>
      </c>
      <c r="P1134" s="6">
        <v>91</v>
      </c>
      <c r="Q1134" s="13">
        <f t="shared" si="71"/>
        <v>6916</v>
      </c>
      <c r="R1134" s="14">
        <v>0.16</v>
      </c>
      <c r="S1134" s="13">
        <v>6669.3899999999994</v>
      </c>
      <c r="T1134" s="13">
        <v>100.04084999999999</v>
      </c>
      <c r="U1134" s="13"/>
      <c r="V1134" s="9"/>
      <c r="W1134" s="9"/>
    </row>
    <row r="1135" spans="1:23" x14ac:dyDescent="0.25">
      <c r="A1135" s="6" t="s">
        <v>198</v>
      </c>
      <c r="B1135" s="6" t="s">
        <v>199</v>
      </c>
      <c r="C1135" s="6" t="s">
        <v>54</v>
      </c>
      <c r="D1135" s="6" t="s">
        <v>200</v>
      </c>
      <c r="E1135" s="6">
        <v>7</v>
      </c>
      <c r="F1135" s="6" t="str">
        <f t="shared" si="68"/>
        <v>Jaime Dos Santos</v>
      </c>
      <c r="G1135" s="6">
        <v>10909</v>
      </c>
      <c r="H1135" s="9">
        <v>41263</v>
      </c>
      <c r="I1135" s="9">
        <v>41291</v>
      </c>
      <c r="J1135" s="9">
        <v>41285</v>
      </c>
      <c r="K1135" s="7">
        <v>8</v>
      </c>
      <c r="L1135" s="9" t="str">
        <f t="shared" si="69"/>
        <v>Poissons et fruits de mer</v>
      </c>
      <c r="M1135" s="6">
        <v>41</v>
      </c>
      <c r="N1135" s="6" t="str">
        <f t="shared" si="70"/>
        <v>Jack's New England Clam Chowder</v>
      </c>
      <c r="O1135" s="13">
        <v>76</v>
      </c>
      <c r="P1135" s="6">
        <v>98</v>
      </c>
      <c r="Q1135" s="13">
        <f t="shared" si="71"/>
        <v>7448</v>
      </c>
      <c r="R1135" s="14">
        <v>0.06</v>
      </c>
      <c r="S1135" s="13">
        <v>4444.79</v>
      </c>
      <c r="T1135" s="13">
        <v>75.561429999999987</v>
      </c>
      <c r="U1135" s="13"/>
      <c r="V1135" s="9"/>
      <c r="W1135" s="9"/>
    </row>
    <row r="1136" spans="1:23" x14ac:dyDescent="0.25">
      <c r="A1136" s="6" t="s">
        <v>285</v>
      </c>
      <c r="B1136" s="6" t="s">
        <v>286</v>
      </c>
      <c r="C1136" s="6" t="s">
        <v>287</v>
      </c>
      <c r="D1136" s="6" t="s">
        <v>212</v>
      </c>
      <c r="E1136" s="6">
        <v>7</v>
      </c>
      <c r="F1136" s="6" t="str">
        <f t="shared" si="68"/>
        <v>Jaime Dos Santos</v>
      </c>
      <c r="G1136" s="6">
        <v>10910</v>
      </c>
      <c r="H1136" s="9">
        <v>41263</v>
      </c>
      <c r="I1136" s="9">
        <v>41291</v>
      </c>
      <c r="J1136" s="9">
        <v>41279</v>
      </c>
      <c r="K1136" s="7">
        <v>3</v>
      </c>
      <c r="L1136" s="9" t="str">
        <f t="shared" si="69"/>
        <v>Desserts</v>
      </c>
      <c r="M1136" s="6">
        <v>19</v>
      </c>
      <c r="N1136" s="6" t="str">
        <f t="shared" si="70"/>
        <v>Teatime Chocolate Biscuits</v>
      </c>
      <c r="O1136" s="13">
        <v>76</v>
      </c>
      <c r="P1136" s="6">
        <v>14</v>
      </c>
      <c r="Q1136" s="13">
        <f t="shared" si="71"/>
        <v>1064</v>
      </c>
      <c r="R1136" s="14">
        <v>7.0000000000000007E-2</v>
      </c>
      <c r="S1136" s="13">
        <v>598.91999999999996</v>
      </c>
      <c r="T1136" s="13">
        <v>19.764359999999996</v>
      </c>
      <c r="U1136" s="13"/>
      <c r="V1136" s="9"/>
      <c r="W1136" s="9"/>
    </row>
    <row r="1137" spans="1:23" x14ac:dyDescent="0.25">
      <c r="A1137" s="6" t="s">
        <v>285</v>
      </c>
      <c r="B1137" s="6" t="s">
        <v>286</v>
      </c>
      <c r="C1137" s="6" t="s">
        <v>287</v>
      </c>
      <c r="D1137" s="6" t="s">
        <v>212</v>
      </c>
      <c r="E1137" s="6">
        <v>7</v>
      </c>
      <c r="F1137" s="6" t="str">
        <f t="shared" si="68"/>
        <v>Jaime Dos Santos</v>
      </c>
      <c r="G1137" s="6">
        <v>10910</v>
      </c>
      <c r="H1137" s="9">
        <v>41263</v>
      </c>
      <c r="I1137" s="9">
        <v>41291</v>
      </c>
      <c r="J1137" s="9">
        <v>41279</v>
      </c>
      <c r="K1137" s="7">
        <v>3</v>
      </c>
      <c r="L1137" s="9" t="str">
        <f t="shared" si="69"/>
        <v>Desserts</v>
      </c>
      <c r="M1137" s="6">
        <v>49</v>
      </c>
      <c r="N1137" s="6" t="str">
        <f t="shared" si="70"/>
        <v>Maxilaku</v>
      </c>
      <c r="O1137" s="13">
        <v>76</v>
      </c>
      <c r="P1137" s="6">
        <v>82</v>
      </c>
      <c r="Q1137" s="13">
        <f t="shared" si="71"/>
        <v>6232</v>
      </c>
      <c r="R1137" s="14">
        <v>0.02</v>
      </c>
      <c r="S1137" s="13">
        <v>8036</v>
      </c>
      <c r="T1137" s="13">
        <v>184.828</v>
      </c>
      <c r="U1137" s="13"/>
      <c r="V1137" s="9"/>
      <c r="W1137" s="9"/>
    </row>
    <row r="1138" spans="1:23" x14ac:dyDescent="0.25">
      <c r="A1138" s="6" t="s">
        <v>285</v>
      </c>
      <c r="B1138" s="6" t="s">
        <v>286</v>
      </c>
      <c r="C1138" s="6" t="s">
        <v>287</v>
      </c>
      <c r="D1138" s="6" t="s">
        <v>212</v>
      </c>
      <c r="E1138" s="6">
        <v>7</v>
      </c>
      <c r="F1138" s="6" t="str">
        <f t="shared" si="68"/>
        <v>Jaime Dos Santos</v>
      </c>
      <c r="G1138" s="6">
        <v>10910</v>
      </c>
      <c r="H1138" s="9">
        <v>41263</v>
      </c>
      <c r="I1138" s="9">
        <v>41291</v>
      </c>
      <c r="J1138" s="9">
        <v>41279</v>
      </c>
      <c r="K1138" s="7">
        <v>2</v>
      </c>
      <c r="L1138" s="9" t="str">
        <f t="shared" si="69"/>
        <v>Condiments</v>
      </c>
      <c r="M1138" s="6">
        <v>61</v>
      </c>
      <c r="N1138" s="6" t="str">
        <f t="shared" si="70"/>
        <v>Sirop d'érable</v>
      </c>
      <c r="O1138" s="13">
        <v>76</v>
      </c>
      <c r="P1138" s="6">
        <v>74</v>
      </c>
      <c r="Q1138" s="13">
        <f t="shared" si="71"/>
        <v>5624</v>
      </c>
      <c r="R1138" s="14">
        <v>0.06</v>
      </c>
      <c r="S1138" s="13">
        <v>9912.2999999999993</v>
      </c>
      <c r="T1138" s="13">
        <v>168.50909999999999</v>
      </c>
      <c r="U1138" s="13"/>
      <c r="V1138" s="9"/>
      <c r="W1138" s="9"/>
    </row>
    <row r="1139" spans="1:23" x14ac:dyDescent="0.25">
      <c r="A1139" s="6" t="s">
        <v>235</v>
      </c>
      <c r="B1139" s="6" t="s">
        <v>236</v>
      </c>
      <c r="C1139" s="6" t="s">
        <v>237</v>
      </c>
      <c r="D1139" s="6" t="s">
        <v>238</v>
      </c>
      <c r="E1139" s="6">
        <v>3</v>
      </c>
      <c r="F1139" s="6" t="str">
        <f t="shared" si="68"/>
        <v>Janet Leverling</v>
      </c>
      <c r="G1139" s="6">
        <v>10911</v>
      </c>
      <c r="H1139" s="9">
        <v>41263</v>
      </c>
      <c r="I1139" s="9">
        <v>41291</v>
      </c>
      <c r="J1139" s="9">
        <v>41280</v>
      </c>
      <c r="K1139" s="7">
        <v>1</v>
      </c>
      <c r="L1139" s="9" t="str">
        <f t="shared" si="69"/>
        <v>Boissons</v>
      </c>
      <c r="M1139" s="6">
        <v>1</v>
      </c>
      <c r="N1139" s="6" t="str">
        <f t="shared" si="70"/>
        <v>Chai</v>
      </c>
      <c r="O1139" s="13">
        <v>76</v>
      </c>
      <c r="P1139" s="6">
        <v>82</v>
      </c>
      <c r="Q1139" s="13">
        <f t="shared" si="71"/>
        <v>6232</v>
      </c>
      <c r="R1139" s="14">
        <v>0.18</v>
      </c>
      <c r="S1139" s="13">
        <v>6051.6</v>
      </c>
      <c r="T1139" s="13">
        <v>157.3416</v>
      </c>
      <c r="U1139" s="13"/>
      <c r="V1139" s="9"/>
      <c r="W1139" s="9"/>
    </row>
    <row r="1140" spans="1:23" x14ac:dyDescent="0.25">
      <c r="A1140" s="6" t="s">
        <v>235</v>
      </c>
      <c r="B1140" s="6" t="s">
        <v>236</v>
      </c>
      <c r="C1140" s="6" t="s">
        <v>237</v>
      </c>
      <c r="D1140" s="6" t="s">
        <v>238</v>
      </c>
      <c r="E1140" s="6">
        <v>3</v>
      </c>
      <c r="F1140" s="6" t="str">
        <f t="shared" si="68"/>
        <v>Janet Leverling</v>
      </c>
      <c r="G1140" s="6">
        <v>10911</v>
      </c>
      <c r="H1140" s="9">
        <v>41263</v>
      </c>
      <c r="I1140" s="9">
        <v>41291</v>
      </c>
      <c r="J1140" s="9">
        <v>41280</v>
      </c>
      <c r="K1140" s="7">
        <v>6</v>
      </c>
      <c r="L1140" s="9" t="str">
        <f t="shared" si="69"/>
        <v>Viandes</v>
      </c>
      <c r="M1140" s="6">
        <v>17</v>
      </c>
      <c r="N1140" s="6" t="str">
        <f t="shared" si="70"/>
        <v>Alice Mutton</v>
      </c>
      <c r="O1140" s="13">
        <v>76</v>
      </c>
      <c r="P1140" s="6">
        <v>52</v>
      </c>
      <c r="Q1140" s="13">
        <f t="shared" si="71"/>
        <v>3952</v>
      </c>
      <c r="R1140" s="14">
        <v>0.1</v>
      </c>
      <c r="S1140" s="13">
        <v>9126</v>
      </c>
      <c r="T1140" s="13">
        <v>9.1259999999999994</v>
      </c>
      <c r="U1140" s="13"/>
      <c r="V1140" s="9"/>
      <c r="W1140" s="9"/>
    </row>
    <row r="1141" spans="1:23" x14ac:dyDescent="0.25">
      <c r="A1141" s="6" t="s">
        <v>235</v>
      </c>
      <c r="B1141" s="6" t="s">
        <v>236</v>
      </c>
      <c r="C1141" s="6" t="s">
        <v>237</v>
      </c>
      <c r="D1141" s="6" t="s">
        <v>238</v>
      </c>
      <c r="E1141" s="6">
        <v>3</v>
      </c>
      <c r="F1141" s="6" t="str">
        <f t="shared" si="68"/>
        <v>Janet Leverling</v>
      </c>
      <c r="G1141" s="6">
        <v>10911</v>
      </c>
      <c r="H1141" s="9">
        <v>41263</v>
      </c>
      <c r="I1141" s="9">
        <v>41291</v>
      </c>
      <c r="J1141" s="9">
        <v>41280</v>
      </c>
      <c r="K1141" s="7">
        <v>1</v>
      </c>
      <c r="L1141" s="9" t="str">
        <f t="shared" si="69"/>
        <v>Boissons</v>
      </c>
      <c r="M1141" s="6">
        <v>67</v>
      </c>
      <c r="N1141" s="6" t="str">
        <f t="shared" si="70"/>
        <v>Laughing Lumberjack Lager</v>
      </c>
      <c r="O1141" s="13">
        <v>76</v>
      </c>
      <c r="P1141" s="6">
        <v>25</v>
      </c>
      <c r="Q1141" s="13">
        <f t="shared" si="71"/>
        <v>1900</v>
      </c>
      <c r="R1141" s="14">
        <v>7.0000000000000007E-2</v>
      </c>
      <c r="S1141" s="13">
        <v>1627.5</v>
      </c>
      <c r="T1141" s="13">
        <v>40.6875</v>
      </c>
      <c r="U1141" s="13"/>
      <c r="V1141" s="9"/>
      <c r="W1141" s="9"/>
    </row>
    <row r="1142" spans="1:23" x14ac:dyDescent="0.25">
      <c r="A1142" s="6" t="s">
        <v>166</v>
      </c>
      <c r="B1142" s="6" t="s">
        <v>167</v>
      </c>
      <c r="C1142" s="6" t="s">
        <v>168</v>
      </c>
      <c r="D1142" s="6" t="s">
        <v>169</v>
      </c>
      <c r="E1142" s="6">
        <v>1</v>
      </c>
      <c r="F1142" s="6" t="str">
        <f t="shared" si="68"/>
        <v>Francis Rivière</v>
      </c>
      <c r="G1142" s="6">
        <v>10912</v>
      </c>
      <c r="H1142" s="9">
        <v>41263</v>
      </c>
      <c r="I1142" s="9">
        <v>41291</v>
      </c>
      <c r="J1142" s="9">
        <v>41293</v>
      </c>
      <c r="K1142" s="7">
        <v>4</v>
      </c>
      <c r="L1142" s="9" t="str">
        <f t="shared" si="69"/>
        <v>Produits laitiers</v>
      </c>
      <c r="M1142" s="6">
        <v>11</v>
      </c>
      <c r="N1142" s="6" t="str">
        <f t="shared" si="70"/>
        <v>Queso Cabrales</v>
      </c>
      <c r="O1142" s="13">
        <v>76</v>
      </c>
      <c r="P1142" s="6">
        <v>17</v>
      </c>
      <c r="Q1142" s="13">
        <f t="shared" si="71"/>
        <v>1292</v>
      </c>
      <c r="R1142" s="14">
        <v>0.06</v>
      </c>
      <c r="S1142" s="13">
        <v>1677.8999999999999</v>
      </c>
      <c r="T1142" s="13">
        <v>58.726499999999994</v>
      </c>
      <c r="U1142" s="13"/>
      <c r="V1142" s="9"/>
      <c r="W1142" s="9"/>
    </row>
    <row r="1143" spans="1:23" x14ac:dyDescent="0.25">
      <c r="A1143" s="6" t="s">
        <v>166</v>
      </c>
      <c r="B1143" s="6" t="s">
        <v>167</v>
      </c>
      <c r="C1143" s="6" t="s">
        <v>168</v>
      </c>
      <c r="D1143" s="6" t="s">
        <v>169</v>
      </c>
      <c r="E1143" s="6">
        <v>1</v>
      </c>
      <c r="F1143" s="6" t="str">
        <f t="shared" si="68"/>
        <v>Francis Rivière</v>
      </c>
      <c r="G1143" s="6">
        <v>10912</v>
      </c>
      <c r="H1143" s="9">
        <v>41263</v>
      </c>
      <c r="I1143" s="9">
        <v>41291</v>
      </c>
      <c r="J1143" s="9">
        <v>41293</v>
      </c>
      <c r="K1143" s="7">
        <v>6</v>
      </c>
      <c r="L1143" s="9" t="str">
        <f t="shared" si="69"/>
        <v>Viandes</v>
      </c>
      <c r="M1143" s="6">
        <v>29</v>
      </c>
      <c r="N1143" s="6" t="str">
        <f t="shared" si="70"/>
        <v>Thüringer Rostbratwurst</v>
      </c>
      <c r="O1143" s="13">
        <v>76</v>
      </c>
      <c r="P1143" s="6">
        <v>54</v>
      </c>
      <c r="Q1143" s="13">
        <f t="shared" si="71"/>
        <v>4104</v>
      </c>
      <c r="R1143" s="14">
        <v>0.18</v>
      </c>
      <c r="S1143" s="13">
        <v>27407.106000000003</v>
      </c>
      <c r="T1143" s="13">
        <v>328.88527200000004</v>
      </c>
      <c r="U1143" s="13"/>
      <c r="V1143" s="9"/>
      <c r="W1143" s="9"/>
    </row>
    <row r="1144" spans="1:23" x14ac:dyDescent="0.25">
      <c r="A1144" s="6" t="s">
        <v>130</v>
      </c>
      <c r="B1144" s="6" t="s">
        <v>131</v>
      </c>
      <c r="C1144" s="6" t="s">
        <v>132</v>
      </c>
      <c r="D1144" s="6" t="s">
        <v>123</v>
      </c>
      <c r="E1144" s="6">
        <v>5</v>
      </c>
      <c r="F1144" s="6" t="str">
        <f t="shared" si="68"/>
        <v>Mohamed Ben Arfa</v>
      </c>
      <c r="G1144" s="6">
        <v>10913</v>
      </c>
      <c r="H1144" s="9">
        <v>41263</v>
      </c>
      <c r="I1144" s="9">
        <v>41291</v>
      </c>
      <c r="J1144" s="9">
        <v>41279</v>
      </c>
      <c r="K1144" s="7">
        <v>2</v>
      </c>
      <c r="L1144" s="9" t="str">
        <f t="shared" si="69"/>
        <v>Condiments</v>
      </c>
      <c r="M1144" s="6">
        <v>4</v>
      </c>
      <c r="N1144" s="6" t="str">
        <f t="shared" si="70"/>
        <v>Chef Anton's Cajun Seasoning</v>
      </c>
      <c r="O1144" s="13">
        <v>76</v>
      </c>
      <c r="P1144" s="6">
        <v>14</v>
      </c>
      <c r="Q1144" s="13">
        <f t="shared" si="71"/>
        <v>1064</v>
      </c>
      <c r="R1144" s="14">
        <v>0</v>
      </c>
      <c r="S1144" s="13">
        <v>1540</v>
      </c>
      <c r="T1144" s="13">
        <v>23.1</v>
      </c>
      <c r="U1144" s="13"/>
      <c r="V1144" s="9"/>
      <c r="W1144" s="9"/>
    </row>
    <row r="1145" spans="1:23" x14ac:dyDescent="0.25">
      <c r="A1145" s="6" t="s">
        <v>130</v>
      </c>
      <c r="B1145" s="6" t="s">
        <v>131</v>
      </c>
      <c r="C1145" s="6" t="s">
        <v>132</v>
      </c>
      <c r="D1145" s="6" t="s">
        <v>123</v>
      </c>
      <c r="E1145" s="6">
        <v>5</v>
      </c>
      <c r="F1145" s="6" t="str">
        <f t="shared" si="68"/>
        <v>Mohamed Ben Arfa</v>
      </c>
      <c r="G1145" s="6">
        <v>10913</v>
      </c>
      <c r="H1145" s="9">
        <v>41263</v>
      </c>
      <c r="I1145" s="9">
        <v>41291</v>
      </c>
      <c r="J1145" s="9">
        <v>41279</v>
      </c>
      <c r="K1145" s="7">
        <v>4</v>
      </c>
      <c r="L1145" s="9" t="str">
        <f t="shared" si="69"/>
        <v>Produits laitiers</v>
      </c>
      <c r="M1145" s="6">
        <v>33</v>
      </c>
      <c r="N1145" s="6" t="str">
        <f t="shared" si="70"/>
        <v>Geitost</v>
      </c>
      <c r="O1145" s="13">
        <v>76</v>
      </c>
      <c r="P1145" s="6">
        <v>14</v>
      </c>
      <c r="Q1145" s="13">
        <f t="shared" si="71"/>
        <v>1064</v>
      </c>
      <c r="R1145" s="14">
        <v>0.06</v>
      </c>
      <c r="S1145" s="13">
        <v>164.5</v>
      </c>
      <c r="T1145" s="13">
        <v>4.1124999999999998</v>
      </c>
      <c r="U1145" s="13"/>
      <c r="V1145" s="9"/>
      <c r="W1145" s="9"/>
    </row>
    <row r="1146" spans="1:23" x14ac:dyDescent="0.25">
      <c r="A1146" s="6" t="s">
        <v>130</v>
      </c>
      <c r="B1146" s="6" t="s">
        <v>131</v>
      </c>
      <c r="C1146" s="6" t="s">
        <v>132</v>
      </c>
      <c r="D1146" s="6" t="s">
        <v>123</v>
      </c>
      <c r="E1146" s="6">
        <v>5</v>
      </c>
      <c r="F1146" s="6" t="str">
        <f t="shared" si="68"/>
        <v>Mohamed Ben Arfa</v>
      </c>
      <c r="G1146" s="6">
        <v>10913</v>
      </c>
      <c r="H1146" s="9">
        <v>41263</v>
      </c>
      <c r="I1146" s="9">
        <v>41291</v>
      </c>
      <c r="J1146" s="9">
        <v>41279</v>
      </c>
      <c r="K1146" s="7">
        <v>8</v>
      </c>
      <c r="L1146" s="9" t="str">
        <f t="shared" si="69"/>
        <v>Poissons et fruits de mer</v>
      </c>
      <c r="M1146" s="6">
        <v>58</v>
      </c>
      <c r="N1146" s="6" t="str">
        <f t="shared" si="70"/>
        <v>Escargots de Bourgogne</v>
      </c>
      <c r="O1146" s="13">
        <v>76</v>
      </c>
      <c r="P1146" s="6">
        <v>64</v>
      </c>
      <c r="Q1146" s="13">
        <f t="shared" si="71"/>
        <v>4864</v>
      </c>
      <c r="R1146" s="14">
        <v>0.09</v>
      </c>
      <c r="S1146" s="13">
        <v>3858.4</v>
      </c>
      <c r="T1146" s="13">
        <v>104.1768</v>
      </c>
      <c r="U1146" s="13"/>
      <c r="V1146" s="9"/>
      <c r="W1146" s="9"/>
    </row>
    <row r="1147" spans="1:23" x14ac:dyDescent="0.25">
      <c r="A1147" s="6" t="s">
        <v>130</v>
      </c>
      <c r="B1147" s="6" t="s">
        <v>131</v>
      </c>
      <c r="C1147" s="6" t="s">
        <v>132</v>
      </c>
      <c r="D1147" s="6" t="s">
        <v>123</v>
      </c>
      <c r="E1147" s="6">
        <v>6</v>
      </c>
      <c r="F1147" s="6" t="str">
        <f t="shared" si="68"/>
        <v>Ernst Junge</v>
      </c>
      <c r="G1147" s="6">
        <v>10914</v>
      </c>
      <c r="H1147" s="9">
        <v>41264</v>
      </c>
      <c r="I1147" s="9">
        <v>41292</v>
      </c>
      <c r="J1147" s="9">
        <v>41277</v>
      </c>
      <c r="K1147" s="7">
        <v>4</v>
      </c>
      <c r="L1147" s="9" t="str">
        <f t="shared" si="69"/>
        <v>Produits laitiers</v>
      </c>
      <c r="M1147" s="6">
        <v>71</v>
      </c>
      <c r="N1147" s="6" t="str">
        <f t="shared" si="70"/>
        <v>Fløtemysost</v>
      </c>
      <c r="O1147" s="13">
        <v>76</v>
      </c>
      <c r="P1147" s="6">
        <v>100</v>
      </c>
      <c r="Q1147" s="13">
        <f t="shared" si="71"/>
        <v>7600</v>
      </c>
      <c r="R1147" s="14">
        <v>0.16</v>
      </c>
      <c r="S1147" s="13">
        <v>9030</v>
      </c>
      <c r="T1147" s="13">
        <v>252.84</v>
      </c>
      <c r="U1147" s="13"/>
      <c r="V1147" s="9"/>
      <c r="W1147" s="9"/>
    </row>
    <row r="1148" spans="1:23" x14ac:dyDescent="0.25">
      <c r="A1148" s="6" t="s">
        <v>194</v>
      </c>
      <c r="B1148" s="6" t="s">
        <v>195</v>
      </c>
      <c r="C1148" s="6" t="s">
        <v>97</v>
      </c>
      <c r="D1148" s="6" t="s">
        <v>98</v>
      </c>
      <c r="E1148" s="6">
        <v>1</v>
      </c>
      <c r="F1148" s="6" t="str">
        <f t="shared" si="68"/>
        <v>Francis Rivière</v>
      </c>
      <c r="G1148" s="6">
        <v>10915</v>
      </c>
      <c r="H1148" s="9">
        <v>41264</v>
      </c>
      <c r="I1148" s="9">
        <v>41292</v>
      </c>
      <c r="J1148" s="9">
        <v>41277</v>
      </c>
      <c r="K1148" s="7">
        <v>6</v>
      </c>
      <c r="L1148" s="9" t="str">
        <f t="shared" si="69"/>
        <v>Viandes</v>
      </c>
      <c r="M1148" s="6">
        <v>17</v>
      </c>
      <c r="N1148" s="6" t="str">
        <f t="shared" si="70"/>
        <v>Alice Mutton</v>
      </c>
      <c r="O1148" s="13">
        <v>76</v>
      </c>
      <c r="P1148" s="6">
        <v>90</v>
      </c>
      <c r="Q1148" s="13">
        <f t="shared" si="71"/>
        <v>6840</v>
      </c>
      <c r="R1148" s="14">
        <v>-0.01</v>
      </c>
      <c r="S1148" s="13">
        <v>17725.5</v>
      </c>
      <c r="T1148" s="13">
        <v>425.41199999999998</v>
      </c>
      <c r="U1148" s="13"/>
      <c r="V1148" s="9"/>
      <c r="W1148" s="9"/>
    </row>
    <row r="1149" spans="1:23" x14ac:dyDescent="0.25">
      <c r="A1149" s="6" t="s">
        <v>194</v>
      </c>
      <c r="B1149" s="6" t="s">
        <v>195</v>
      </c>
      <c r="C1149" s="6" t="s">
        <v>97</v>
      </c>
      <c r="D1149" s="6" t="s">
        <v>98</v>
      </c>
      <c r="E1149" s="6">
        <v>1</v>
      </c>
      <c r="F1149" s="6" t="str">
        <f t="shared" si="68"/>
        <v>Francis Rivière</v>
      </c>
      <c r="G1149" s="6">
        <v>10915</v>
      </c>
      <c r="H1149" s="9">
        <v>41264</v>
      </c>
      <c r="I1149" s="9">
        <v>41292</v>
      </c>
      <c r="J1149" s="9">
        <v>41277</v>
      </c>
      <c r="K1149" s="7">
        <v>4</v>
      </c>
      <c r="L1149" s="9" t="str">
        <f t="shared" si="69"/>
        <v>Produits laitiers</v>
      </c>
      <c r="M1149" s="6">
        <v>33</v>
      </c>
      <c r="N1149" s="6" t="str">
        <f t="shared" si="70"/>
        <v>Geitost</v>
      </c>
      <c r="O1149" s="13">
        <v>76</v>
      </c>
      <c r="P1149" s="6">
        <v>82</v>
      </c>
      <c r="Q1149" s="13">
        <f t="shared" si="71"/>
        <v>6232</v>
      </c>
      <c r="R1149" s="14">
        <v>0.13</v>
      </c>
      <c r="S1149" s="13">
        <v>891.75</v>
      </c>
      <c r="T1149" s="13">
        <v>21.402000000000001</v>
      </c>
      <c r="U1149" s="13"/>
      <c r="V1149" s="9"/>
      <c r="W1149" s="9"/>
    </row>
    <row r="1150" spans="1:23" x14ac:dyDescent="0.25">
      <c r="A1150" s="6" t="s">
        <v>194</v>
      </c>
      <c r="B1150" s="6" t="s">
        <v>195</v>
      </c>
      <c r="C1150" s="6" t="s">
        <v>97</v>
      </c>
      <c r="D1150" s="6" t="s">
        <v>98</v>
      </c>
      <c r="E1150" s="6">
        <v>1</v>
      </c>
      <c r="F1150" s="6" t="str">
        <f t="shared" si="68"/>
        <v>Francis Rivière</v>
      </c>
      <c r="G1150" s="6">
        <v>10915</v>
      </c>
      <c r="H1150" s="9">
        <v>41264</v>
      </c>
      <c r="I1150" s="9">
        <v>41292</v>
      </c>
      <c r="J1150" s="9">
        <v>41277</v>
      </c>
      <c r="K1150" s="7">
        <v>6</v>
      </c>
      <c r="L1150" s="9" t="str">
        <f t="shared" si="69"/>
        <v>Viandes</v>
      </c>
      <c r="M1150" s="6">
        <v>54</v>
      </c>
      <c r="N1150" s="6" t="str">
        <f t="shared" si="70"/>
        <v>Tourtière</v>
      </c>
      <c r="O1150" s="13">
        <v>76</v>
      </c>
      <c r="P1150" s="6">
        <v>33</v>
      </c>
      <c r="Q1150" s="13">
        <f t="shared" si="71"/>
        <v>2508</v>
      </c>
      <c r="R1150" s="14">
        <v>0.18</v>
      </c>
      <c r="S1150" s="13">
        <v>1007.9850000000001</v>
      </c>
      <c r="T1150" s="13">
        <v>22.17567</v>
      </c>
      <c r="U1150" s="13"/>
      <c r="V1150" s="9"/>
      <c r="W1150" s="9"/>
    </row>
    <row r="1151" spans="1:23" x14ac:dyDescent="0.25">
      <c r="A1151" s="6" t="s">
        <v>308</v>
      </c>
      <c r="B1151" s="6" t="s">
        <v>309</v>
      </c>
      <c r="C1151" s="6" t="s">
        <v>203</v>
      </c>
      <c r="D1151" s="6" t="s">
        <v>204</v>
      </c>
      <c r="E1151" s="6">
        <v>7</v>
      </c>
      <c r="F1151" s="6" t="str">
        <f t="shared" si="68"/>
        <v>Jaime Dos Santos</v>
      </c>
      <c r="G1151" s="6">
        <v>10916</v>
      </c>
      <c r="H1151" s="9">
        <v>41264</v>
      </c>
      <c r="I1151" s="9">
        <v>41292</v>
      </c>
      <c r="J1151" s="9">
        <v>41284</v>
      </c>
      <c r="K1151" s="7">
        <v>3</v>
      </c>
      <c r="L1151" s="9" t="str">
        <f t="shared" si="69"/>
        <v>Desserts</v>
      </c>
      <c r="M1151" s="6">
        <v>16</v>
      </c>
      <c r="N1151" s="6" t="str">
        <f t="shared" si="70"/>
        <v>Pavlova</v>
      </c>
      <c r="O1151" s="13">
        <v>76</v>
      </c>
      <c r="P1151" s="6">
        <v>26</v>
      </c>
      <c r="Q1151" s="13">
        <f t="shared" si="71"/>
        <v>1976</v>
      </c>
      <c r="R1151" s="14">
        <v>0.06</v>
      </c>
      <c r="S1151" s="13">
        <v>2132.39</v>
      </c>
      <c r="T1151" s="13">
        <v>17.05912</v>
      </c>
      <c r="U1151" s="13"/>
      <c r="V1151" s="9"/>
      <c r="W1151" s="9"/>
    </row>
    <row r="1152" spans="1:23" x14ac:dyDescent="0.25">
      <c r="A1152" s="6" t="s">
        <v>308</v>
      </c>
      <c r="B1152" s="6" t="s">
        <v>309</v>
      </c>
      <c r="C1152" s="6" t="s">
        <v>203</v>
      </c>
      <c r="D1152" s="6" t="s">
        <v>204</v>
      </c>
      <c r="E1152" s="6">
        <v>7</v>
      </c>
      <c r="F1152" s="6" t="str">
        <f t="shared" si="68"/>
        <v>Jaime Dos Santos</v>
      </c>
      <c r="G1152" s="6">
        <v>10916</v>
      </c>
      <c r="H1152" s="9">
        <v>41264</v>
      </c>
      <c r="I1152" s="9">
        <v>41292</v>
      </c>
      <c r="J1152" s="9">
        <v>41284</v>
      </c>
      <c r="K1152" s="7">
        <v>4</v>
      </c>
      <c r="L1152" s="9" t="str">
        <f t="shared" si="69"/>
        <v>Produits laitiers</v>
      </c>
      <c r="M1152" s="6">
        <v>32</v>
      </c>
      <c r="N1152" s="6" t="str">
        <f t="shared" si="70"/>
        <v>Mascarpone Fabioli</v>
      </c>
      <c r="O1152" s="13">
        <v>76</v>
      </c>
      <c r="P1152" s="6">
        <v>31</v>
      </c>
      <c r="Q1152" s="13">
        <f t="shared" si="71"/>
        <v>2356</v>
      </c>
      <c r="R1152" s="14">
        <v>-0.02</v>
      </c>
      <c r="S1152" s="13">
        <v>5059.2</v>
      </c>
      <c r="T1152" s="13">
        <v>146.71679999999998</v>
      </c>
      <c r="U1152" s="13"/>
      <c r="V1152" s="9"/>
      <c r="W1152" s="9"/>
    </row>
    <row r="1153" spans="1:23" x14ac:dyDescent="0.25">
      <c r="A1153" s="6" t="s">
        <v>308</v>
      </c>
      <c r="B1153" s="6" t="s">
        <v>309</v>
      </c>
      <c r="C1153" s="6" t="s">
        <v>203</v>
      </c>
      <c r="D1153" s="6" t="s">
        <v>204</v>
      </c>
      <c r="E1153" s="6">
        <v>7</v>
      </c>
      <c r="F1153" s="6" t="str">
        <f t="shared" si="68"/>
        <v>Jaime Dos Santos</v>
      </c>
      <c r="G1153" s="6">
        <v>10916</v>
      </c>
      <c r="H1153" s="9">
        <v>41264</v>
      </c>
      <c r="I1153" s="9">
        <v>41292</v>
      </c>
      <c r="J1153" s="9">
        <v>41284</v>
      </c>
      <c r="K1153" s="7">
        <v>5</v>
      </c>
      <c r="L1153" s="9" t="str">
        <f t="shared" si="69"/>
        <v>Pâtes et céréales</v>
      </c>
      <c r="M1153" s="6">
        <v>57</v>
      </c>
      <c r="N1153" s="6" t="str">
        <f t="shared" si="70"/>
        <v>Ravioli Angelo</v>
      </c>
      <c r="O1153" s="13">
        <v>76</v>
      </c>
      <c r="P1153" s="6">
        <v>33</v>
      </c>
      <c r="Q1153" s="13">
        <f t="shared" si="71"/>
        <v>2508</v>
      </c>
      <c r="R1153" s="14">
        <v>0.15</v>
      </c>
      <c r="S1153" s="13">
        <v>2734.875</v>
      </c>
      <c r="T1153" s="13">
        <v>5.4697500000000003</v>
      </c>
      <c r="U1153" s="13"/>
      <c r="V1153" s="9"/>
      <c r="W1153" s="9"/>
    </row>
    <row r="1154" spans="1:23" x14ac:dyDescent="0.25">
      <c r="A1154" s="6" t="s">
        <v>332</v>
      </c>
      <c r="B1154" s="6" t="s">
        <v>333</v>
      </c>
      <c r="C1154" s="6" t="s">
        <v>326</v>
      </c>
      <c r="D1154" s="6" t="s">
        <v>238</v>
      </c>
      <c r="E1154" s="6">
        <v>5</v>
      </c>
      <c r="F1154" s="6" t="str">
        <f t="shared" si="68"/>
        <v>Mohamed Ben Arfa</v>
      </c>
      <c r="G1154" s="6">
        <v>10917</v>
      </c>
      <c r="H1154" s="9">
        <v>41267</v>
      </c>
      <c r="I1154" s="9">
        <v>41295</v>
      </c>
      <c r="J1154" s="9">
        <v>41286</v>
      </c>
      <c r="K1154" s="7">
        <v>8</v>
      </c>
      <c r="L1154" s="9" t="str">
        <f t="shared" si="69"/>
        <v>Poissons et fruits de mer</v>
      </c>
      <c r="M1154" s="6">
        <v>30</v>
      </c>
      <c r="N1154" s="6" t="str">
        <f t="shared" si="70"/>
        <v>Nord-Ost Matjeshering</v>
      </c>
      <c r="O1154" s="13">
        <v>76</v>
      </c>
      <c r="P1154" s="6">
        <v>100</v>
      </c>
      <c r="Q1154" s="13">
        <f t="shared" si="71"/>
        <v>7600</v>
      </c>
      <c r="R1154" s="14">
        <v>-0.01</v>
      </c>
      <c r="S1154" s="13">
        <v>13074.449999999999</v>
      </c>
      <c r="T1154" s="13">
        <v>104.59559999999999</v>
      </c>
      <c r="U1154" s="13"/>
      <c r="V1154" s="9"/>
      <c r="W1154" s="9"/>
    </row>
    <row r="1155" spans="1:23" x14ac:dyDescent="0.25">
      <c r="A1155" s="6" t="s">
        <v>332</v>
      </c>
      <c r="B1155" s="6" t="s">
        <v>333</v>
      </c>
      <c r="C1155" s="6" t="s">
        <v>326</v>
      </c>
      <c r="D1155" s="6" t="s">
        <v>238</v>
      </c>
      <c r="E1155" s="6">
        <v>5</v>
      </c>
      <c r="F1155" s="6" t="str">
        <f t="shared" si="68"/>
        <v>Mohamed Ben Arfa</v>
      </c>
      <c r="G1155" s="6">
        <v>10917</v>
      </c>
      <c r="H1155" s="9">
        <v>41267</v>
      </c>
      <c r="I1155" s="9">
        <v>41295</v>
      </c>
      <c r="J1155" s="9">
        <v>41286</v>
      </c>
      <c r="K1155" s="7">
        <v>4</v>
      </c>
      <c r="L1155" s="9" t="str">
        <f t="shared" si="69"/>
        <v>Produits laitiers</v>
      </c>
      <c r="M1155" s="6">
        <v>60</v>
      </c>
      <c r="N1155" s="6" t="str">
        <f t="shared" si="70"/>
        <v>Camembert Pierrot</v>
      </c>
      <c r="O1155" s="13">
        <v>76</v>
      </c>
      <c r="P1155" s="6">
        <v>18</v>
      </c>
      <c r="Q1155" s="13">
        <f t="shared" si="71"/>
        <v>1368</v>
      </c>
      <c r="R1155" s="14">
        <v>0.1</v>
      </c>
      <c r="S1155" s="13">
        <v>2754</v>
      </c>
      <c r="T1155" s="13">
        <v>19.277999999999999</v>
      </c>
      <c r="U1155" s="13"/>
      <c r="V1155" s="9"/>
      <c r="W1155" s="9"/>
    </row>
    <row r="1156" spans="1:23" x14ac:dyDescent="0.25">
      <c r="A1156" s="6" t="s">
        <v>143</v>
      </c>
      <c r="B1156" s="6" t="s">
        <v>144</v>
      </c>
      <c r="C1156" s="6" t="s">
        <v>145</v>
      </c>
      <c r="D1156" s="6" t="s">
        <v>146</v>
      </c>
      <c r="E1156" s="6">
        <v>3</v>
      </c>
      <c r="F1156" s="6" t="str">
        <f t="shared" ref="F1156:F1219" si="72">VLOOKUP(E1156,ListeREPRESENTANTS,2,FALSE)</f>
        <v>Janet Leverling</v>
      </c>
      <c r="G1156" s="6">
        <v>10918</v>
      </c>
      <c r="H1156" s="9">
        <v>41267</v>
      </c>
      <c r="I1156" s="9">
        <v>41295</v>
      </c>
      <c r="J1156" s="9">
        <v>41286</v>
      </c>
      <c r="K1156" s="7">
        <v>1</v>
      </c>
      <c r="L1156" s="9" t="str">
        <f t="shared" ref="L1156:L1219" si="73">VLOOKUP(K1156,ListeCATEGORIES,2,FALSE)</f>
        <v>Boissons</v>
      </c>
      <c r="M1156" s="6">
        <v>1</v>
      </c>
      <c r="N1156" s="6" t="str">
        <f t="shared" ref="N1156:N1219" si="74">VLOOKUP(M1156,ListePRODUITS,2,FALSE)</f>
        <v>Chai</v>
      </c>
      <c r="O1156" s="13">
        <v>76</v>
      </c>
      <c r="P1156" s="6">
        <v>22</v>
      </c>
      <c r="Q1156" s="13">
        <f t="shared" si="71"/>
        <v>1672</v>
      </c>
      <c r="R1156" s="14">
        <v>0</v>
      </c>
      <c r="S1156" s="13">
        <v>1980</v>
      </c>
      <c r="T1156" s="13">
        <v>1.98</v>
      </c>
      <c r="U1156" s="13"/>
      <c r="V1156" s="9"/>
      <c r="W1156" s="9"/>
    </row>
    <row r="1157" spans="1:23" x14ac:dyDescent="0.25">
      <c r="A1157" s="6" t="s">
        <v>143</v>
      </c>
      <c r="B1157" s="6" t="s">
        <v>144</v>
      </c>
      <c r="C1157" s="6" t="s">
        <v>145</v>
      </c>
      <c r="D1157" s="6" t="s">
        <v>146</v>
      </c>
      <c r="E1157" s="6">
        <v>3</v>
      </c>
      <c r="F1157" s="6" t="str">
        <f t="shared" si="72"/>
        <v>Janet Leverling</v>
      </c>
      <c r="G1157" s="6">
        <v>10918</v>
      </c>
      <c r="H1157" s="9">
        <v>41267</v>
      </c>
      <c r="I1157" s="9">
        <v>41295</v>
      </c>
      <c r="J1157" s="9">
        <v>41286</v>
      </c>
      <c r="K1157" s="7">
        <v>4</v>
      </c>
      <c r="L1157" s="9" t="str">
        <f t="shared" si="73"/>
        <v>Produits laitiers</v>
      </c>
      <c r="M1157" s="6">
        <v>60</v>
      </c>
      <c r="N1157" s="6" t="str">
        <f t="shared" si="74"/>
        <v>Camembert Pierrot</v>
      </c>
      <c r="O1157" s="13">
        <v>76</v>
      </c>
      <c r="P1157" s="6">
        <v>51</v>
      </c>
      <c r="Q1157" s="13">
        <f t="shared" ref="Q1157:Q1220" si="75">O1157*P1157</f>
        <v>3876</v>
      </c>
      <c r="R1157" s="14">
        <v>0.01</v>
      </c>
      <c r="S1157" s="13">
        <v>8583.2999999999993</v>
      </c>
      <c r="T1157" s="13">
        <v>137.33279999999999</v>
      </c>
      <c r="U1157" s="13"/>
      <c r="V1157" s="9"/>
      <c r="W1157" s="9"/>
    </row>
    <row r="1158" spans="1:23" x14ac:dyDescent="0.25">
      <c r="A1158" s="6" t="s">
        <v>127</v>
      </c>
      <c r="B1158" s="6" t="s">
        <v>128</v>
      </c>
      <c r="C1158" s="6" t="s">
        <v>129</v>
      </c>
      <c r="D1158" s="6" t="s">
        <v>106</v>
      </c>
      <c r="E1158" s="6">
        <v>1</v>
      </c>
      <c r="F1158" s="6" t="str">
        <f t="shared" si="72"/>
        <v>Francis Rivière</v>
      </c>
      <c r="G1158" s="6">
        <v>10919</v>
      </c>
      <c r="H1158" s="9">
        <v>41267</v>
      </c>
      <c r="I1158" s="9">
        <v>41295</v>
      </c>
      <c r="J1158" s="9">
        <v>41279</v>
      </c>
      <c r="K1158" s="7">
        <v>3</v>
      </c>
      <c r="L1158" s="9" t="str">
        <f t="shared" si="73"/>
        <v>Desserts</v>
      </c>
      <c r="M1158" s="6">
        <v>16</v>
      </c>
      <c r="N1158" s="6" t="str">
        <f t="shared" si="74"/>
        <v>Pavlova</v>
      </c>
      <c r="O1158" s="13">
        <v>76</v>
      </c>
      <c r="P1158" s="6">
        <v>86</v>
      </c>
      <c r="Q1158" s="13">
        <f t="shared" si="75"/>
        <v>6536</v>
      </c>
      <c r="R1158" s="14">
        <v>0.11</v>
      </c>
      <c r="S1158" s="13">
        <v>6678.1149999999998</v>
      </c>
      <c r="T1158" s="13">
        <v>200.34344999999999</v>
      </c>
      <c r="U1158" s="13"/>
      <c r="V1158" s="9"/>
      <c r="W1158" s="9"/>
    </row>
    <row r="1159" spans="1:23" x14ac:dyDescent="0.25">
      <c r="A1159" s="6" t="s">
        <v>127</v>
      </c>
      <c r="B1159" s="6" t="s">
        <v>128</v>
      </c>
      <c r="C1159" s="6" t="s">
        <v>129</v>
      </c>
      <c r="D1159" s="6" t="s">
        <v>106</v>
      </c>
      <c r="E1159" s="6">
        <v>1</v>
      </c>
      <c r="F1159" s="6" t="str">
        <f t="shared" si="72"/>
        <v>Francis Rivière</v>
      </c>
      <c r="G1159" s="6">
        <v>10919</v>
      </c>
      <c r="H1159" s="9">
        <v>41267</v>
      </c>
      <c r="I1159" s="9">
        <v>41295</v>
      </c>
      <c r="J1159" s="9">
        <v>41279</v>
      </c>
      <c r="K1159" s="7">
        <v>3</v>
      </c>
      <c r="L1159" s="9" t="str">
        <f t="shared" si="73"/>
        <v>Desserts</v>
      </c>
      <c r="M1159" s="6">
        <v>25</v>
      </c>
      <c r="N1159" s="6" t="str">
        <f t="shared" si="74"/>
        <v>NuNuCa Nuß-Nougat-Creme</v>
      </c>
      <c r="O1159" s="13">
        <v>76</v>
      </c>
      <c r="P1159" s="6">
        <v>88</v>
      </c>
      <c r="Q1159" s="13">
        <f t="shared" si="75"/>
        <v>6688</v>
      </c>
      <c r="R1159" s="14">
        <v>0.14000000000000001</v>
      </c>
      <c r="S1159" s="13">
        <v>5297.6</v>
      </c>
      <c r="T1159" s="13">
        <v>90.059200000000018</v>
      </c>
      <c r="U1159" s="13"/>
      <c r="V1159" s="9"/>
      <c r="W1159" s="9"/>
    </row>
    <row r="1160" spans="1:23" x14ac:dyDescent="0.25">
      <c r="A1160" s="6" t="s">
        <v>127</v>
      </c>
      <c r="B1160" s="6" t="s">
        <v>128</v>
      </c>
      <c r="C1160" s="6" t="s">
        <v>129</v>
      </c>
      <c r="D1160" s="6" t="s">
        <v>106</v>
      </c>
      <c r="E1160" s="6">
        <v>1</v>
      </c>
      <c r="F1160" s="6" t="str">
        <f t="shared" si="72"/>
        <v>Francis Rivière</v>
      </c>
      <c r="G1160" s="6">
        <v>10919</v>
      </c>
      <c r="H1160" s="9">
        <v>41267</v>
      </c>
      <c r="I1160" s="9">
        <v>41295</v>
      </c>
      <c r="J1160" s="9">
        <v>41279</v>
      </c>
      <c r="K1160" s="7">
        <v>8</v>
      </c>
      <c r="L1160" s="9" t="str">
        <f t="shared" si="73"/>
        <v>Poissons et fruits de mer</v>
      </c>
      <c r="M1160" s="6">
        <v>40</v>
      </c>
      <c r="N1160" s="6" t="str">
        <f t="shared" si="74"/>
        <v>Boston Crab Meat</v>
      </c>
      <c r="O1160" s="13">
        <v>76</v>
      </c>
      <c r="P1160" s="6">
        <v>91</v>
      </c>
      <c r="Q1160" s="13">
        <f t="shared" si="75"/>
        <v>6916</v>
      </c>
      <c r="R1160" s="14">
        <v>0.01</v>
      </c>
      <c r="S1160" s="13">
        <v>8288.2800000000007</v>
      </c>
      <c r="T1160" s="13">
        <v>33.153120000000001</v>
      </c>
      <c r="U1160" s="13"/>
      <c r="V1160" s="9"/>
      <c r="W1160" s="9"/>
    </row>
    <row r="1161" spans="1:23" x14ac:dyDescent="0.25">
      <c r="A1161" s="6" t="s">
        <v>243</v>
      </c>
      <c r="B1161" s="6" t="s">
        <v>244</v>
      </c>
      <c r="C1161" s="6" t="s">
        <v>88</v>
      </c>
      <c r="D1161" s="6" t="s">
        <v>89</v>
      </c>
      <c r="E1161" s="6">
        <v>5</v>
      </c>
      <c r="F1161" s="6" t="str">
        <f t="shared" si="72"/>
        <v>Mohamed Ben Arfa</v>
      </c>
      <c r="G1161" s="6">
        <v>10920</v>
      </c>
      <c r="H1161" s="9">
        <v>41268</v>
      </c>
      <c r="I1161" s="9">
        <v>41296</v>
      </c>
      <c r="J1161" s="9">
        <v>41284</v>
      </c>
      <c r="K1161" s="7">
        <v>3</v>
      </c>
      <c r="L1161" s="9" t="str">
        <f t="shared" si="73"/>
        <v>Desserts</v>
      </c>
      <c r="M1161" s="6">
        <v>50</v>
      </c>
      <c r="N1161" s="6" t="str">
        <f t="shared" si="74"/>
        <v>Valkoinen suklaa</v>
      </c>
      <c r="O1161" s="13">
        <v>76</v>
      </c>
      <c r="P1161" s="6">
        <v>100</v>
      </c>
      <c r="Q1161" s="13">
        <f t="shared" si="75"/>
        <v>7600</v>
      </c>
      <c r="R1161" s="14">
        <v>0.17</v>
      </c>
      <c r="S1161" s="13">
        <v>6743.75</v>
      </c>
      <c r="T1161" s="13">
        <v>87.668750000000003</v>
      </c>
      <c r="U1161" s="13"/>
      <c r="V1161" s="9"/>
      <c r="W1161" s="9"/>
    </row>
    <row r="1162" spans="1:23" x14ac:dyDescent="0.25">
      <c r="A1162" s="6" t="s">
        <v>269</v>
      </c>
      <c r="B1162" s="6" t="s">
        <v>270</v>
      </c>
      <c r="C1162" s="6" t="s">
        <v>271</v>
      </c>
      <c r="D1162" s="6" t="s">
        <v>242</v>
      </c>
      <c r="E1162" s="6">
        <v>7</v>
      </c>
      <c r="F1162" s="6" t="str">
        <f t="shared" si="72"/>
        <v>Jaime Dos Santos</v>
      </c>
      <c r="G1162" s="6">
        <v>10921</v>
      </c>
      <c r="H1162" s="9">
        <v>41268</v>
      </c>
      <c r="I1162" s="9">
        <v>41310</v>
      </c>
      <c r="J1162" s="9">
        <v>41284</v>
      </c>
      <c r="K1162" s="7">
        <v>1</v>
      </c>
      <c r="L1162" s="9" t="str">
        <f t="shared" si="73"/>
        <v>Boissons</v>
      </c>
      <c r="M1162" s="6">
        <v>35</v>
      </c>
      <c r="N1162" s="6" t="str">
        <f t="shared" si="74"/>
        <v>Steeleye Stout</v>
      </c>
      <c r="O1162" s="13">
        <v>76</v>
      </c>
      <c r="P1162" s="6">
        <v>19</v>
      </c>
      <c r="Q1162" s="13">
        <f t="shared" si="75"/>
        <v>1444</v>
      </c>
      <c r="R1162" s="14">
        <v>-0.02</v>
      </c>
      <c r="S1162" s="13">
        <v>1744.2</v>
      </c>
      <c r="T1162" s="13">
        <v>61.046999999999997</v>
      </c>
      <c r="U1162" s="13"/>
      <c r="V1162" s="9"/>
      <c r="W1162" s="9"/>
    </row>
    <row r="1163" spans="1:23" x14ac:dyDescent="0.25">
      <c r="A1163" s="6" t="s">
        <v>269</v>
      </c>
      <c r="B1163" s="6" t="s">
        <v>270</v>
      </c>
      <c r="C1163" s="6" t="s">
        <v>271</v>
      </c>
      <c r="D1163" s="6" t="s">
        <v>242</v>
      </c>
      <c r="E1163" s="6">
        <v>7</v>
      </c>
      <c r="F1163" s="6" t="str">
        <f t="shared" si="72"/>
        <v>Jaime Dos Santos</v>
      </c>
      <c r="G1163" s="6">
        <v>10921</v>
      </c>
      <c r="H1163" s="9">
        <v>41268</v>
      </c>
      <c r="I1163" s="9">
        <v>41310</v>
      </c>
      <c r="J1163" s="9">
        <v>41284</v>
      </c>
      <c r="K1163" s="7">
        <v>2</v>
      </c>
      <c r="L1163" s="9" t="str">
        <f t="shared" si="73"/>
        <v>Condiments</v>
      </c>
      <c r="M1163" s="6">
        <v>63</v>
      </c>
      <c r="N1163" s="6" t="str">
        <f t="shared" si="74"/>
        <v>Vegie-spread</v>
      </c>
      <c r="O1163" s="13">
        <v>76</v>
      </c>
      <c r="P1163" s="6">
        <v>96</v>
      </c>
      <c r="Q1163" s="13">
        <f t="shared" si="75"/>
        <v>7296</v>
      </c>
      <c r="R1163" s="14">
        <v>0.08</v>
      </c>
      <c r="S1163" s="13">
        <v>19386.240000000002</v>
      </c>
      <c r="T1163" s="13">
        <v>368.33856000000003</v>
      </c>
      <c r="U1163" s="13"/>
      <c r="V1163" s="9"/>
      <c r="W1163" s="9"/>
    </row>
    <row r="1164" spans="1:23" x14ac:dyDescent="0.25">
      <c r="A1164" s="6" t="s">
        <v>228</v>
      </c>
      <c r="B1164" s="6" t="s">
        <v>229</v>
      </c>
      <c r="C1164" s="6" t="s">
        <v>122</v>
      </c>
      <c r="D1164" s="6" t="s">
        <v>123</v>
      </c>
      <c r="E1164" s="6">
        <v>9</v>
      </c>
      <c r="F1164" s="6" t="str">
        <f t="shared" si="72"/>
        <v>Steven Buchanan</v>
      </c>
      <c r="G1164" s="6">
        <v>10922</v>
      </c>
      <c r="H1164" s="9">
        <v>41268</v>
      </c>
      <c r="I1164" s="9">
        <v>41296</v>
      </c>
      <c r="J1164" s="9">
        <v>41280</v>
      </c>
      <c r="K1164" s="7">
        <v>6</v>
      </c>
      <c r="L1164" s="9" t="str">
        <f t="shared" si="73"/>
        <v>Viandes</v>
      </c>
      <c r="M1164" s="6">
        <v>17</v>
      </c>
      <c r="N1164" s="6" t="str">
        <f t="shared" si="74"/>
        <v>Alice Mutton</v>
      </c>
      <c r="O1164" s="13">
        <v>76</v>
      </c>
      <c r="P1164" s="6">
        <v>57</v>
      </c>
      <c r="Q1164" s="13">
        <f t="shared" si="75"/>
        <v>4332</v>
      </c>
      <c r="R1164" s="14">
        <v>0.18</v>
      </c>
      <c r="S1164" s="13">
        <v>9114.3000000000011</v>
      </c>
      <c r="T1164" s="13">
        <v>127.60020000000002</v>
      </c>
      <c r="U1164" s="13"/>
      <c r="V1164" s="9"/>
      <c r="W1164" s="9"/>
    </row>
    <row r="1165" spans="1:23" x14ac:dyDescent="0.25">
      <c r="A1165" s="6" t="s">
        <v>228</v>
      </c>
      <c r="B1165" s="6" t="s">
        <v>229</v>
      </c>
      <c r="C1165" s="6" t="s">
        <v>122</v>
      </c>
      <c r="D1165" s="6" t="s">
        <v>123</v>
      </c>
      <c r="E1165" s="6">
        <v>9</v>
      </c>
      <c r="F1165" s="6" t="str">
        <f t="shared" si="72"/>
        <v>Steven Buchanan</v>
      </c>
      <c r="G1165" s="6">
        <v>10922</v>
      </c>
      <c r="H1165" s="9">
        <v>41268</v>
      </c>
      <c r="I1165" s="9">
        <v>41296</v>
      </c>
      <c r="J1165" s="9">
        <v>41280</v>
      </c>
      <c r="K1165" s="7">
        <v>1</v>
      </c>
      <c r="L1165" s="9" t="str">
        <f t="shared" si="73"/>
        <v>Boissons</v>
      </c>
      <c r="M1165" s="6">
        <v>24</v>
      </c>
      <c r="N1165" s="6" t="str">
        <f t="shared" si="74"/>
        <v>Guaraná Fantástica</v>
      </c>
      <c r="O1165" s="13">
        <v>76</v>
      </c>
      <c r="P1165" s="6">
        <v>76</v>
      </c>
      <c r="Q1165" s="13">
        <f t="shared" si="75"/>
        <v>5776</v>
      </c>
      <c r="R1165" s="14">
        <v>0.06</v>
      </c>
      <c r="S1165" s="13">
        <v>1607.3999999999999</v>
      </c>
      <c r="T1165" s="13">
        <v>0</v>
      </c>
      <c r="U1165" s="13"/>
      <c r="V1165" s="9"/>
      <c r="W1165" s="9"/>
    </row>
    <row r="1166" spans="1:23" x14ac:dyDescent="0.25">
      <c r="A1166" s="6" t="s">
        <v>147</v>
      </c>
      <c r="B1166" s="6" t="s">
        <v>148</v>
      </c>
      <c r="C1166" s="6" t="s">
        <v>149</v>
      </c>
      <c r="D1166" s="6" t="s">
        <v>85</v>
      </c>
      <c r="E1166" s="6">
        <v>8</v>
      </c>
      <c r="F1166" s="6" t="str">
        <f t="shared" si="72"/>
        <v>Hicham Esmal</v>
      </c>
      <c r="G1166" s="6">
        <v>10923</v>
      </c>
      <c r="H1166" s="9">
        <v>41268</v>
      </c>
      <c r="I1166" s="9">
        <v>41310</v>
      </c>
      <c r="J1166" s="9">
        <v>41288</v>
      </c>
      <c r="K1166" s="7">
        <v>5</v>
      </c>
      <c r="L1166" s="9" t="str">
        <f t="shared" si="73"/>
        <v>Pâtes et céréales</v>
      </c>
      <c r="M1166" s="6">
        <v>42</v>
      </c>
      <c r="N1166" s="6" t="str">
        <f t="shared" si="74"/>
        <v>Singaporean Hokkien Fried Mee</v>
      </c>
      <c r="O1166" s="13">
        <v>76</v>
      </c>
      <c r="P1166" s="6">
        <v>12</v>
      </c>
      <c r="Q1166" s="13">
        <f t="shared" si="75"/>
        <v>912</v>
      </c>
      <c r="R1166" s="14">
        <v>0.13</v>
      </c>
      <c r="S1166" s="13">
        <v>730.8</v>
      </c>
      <c r="T1166" s="13">
        <v>23.3856</v>
      </c>
      <c r="U1166" s="13"/>
      <c r="V1166" s="9"/>
      <c r="W1166" s="9"/>
    </row>
    <row r="1167" spans="1:23" x14ac:dyDescent="0.25">
      <c r="A1167" s="6" t="s">
        <v>147</v>
      </c>
      <c r="B1167" s="6" t="s">
        <v>148</v>
      </c>
      <c r="C1167" s="6" t="s">
        <v>149</v>
      </c>
      <c r="D1167" s="6" t="s">
        <v>85</v>
      </c>
      <c r="E1167" s="6">
        <v>8</v>
      </c>
      <c r="F1167" s="6" t="str">
        <f t="shared" si="72"/>
        <v>Hicham Esmal</v>
      </c>
      <c r="G1167" s="6">
        <v>10923</v>
      </c>
      <c r="H1167" s="9">
        <v>41268</v>
      </c>
      <c r="I1167" s="9">
        <v>41310</v>
      </c>
      <c r="J1167" s="9">
        <v>41288</v>
      </c>
      <c r="K1167" s="7">
        <v>1</v>
      </c>
      <c r="L1167" s="9" t="str">
        <f t="shared" si="73"/>
        <v>Boissons</v>
      </c>
      <c r="M1167" s="6">
        <v>43</v>
      </c>
      <c r="N1167" s="6" t="str">
        <f t="shared" si="74"/>
        <v>Ipoh Coffee</v>
      </c>
      <c r="O1167" s="13">
        <v>76</v>
      </c>
      <c r="P1167" s="6">
        <v>41</v>
      </c>
      <c r="Q1167" s="13">
        <f t="shared" si="75"/>
        <v>3116</v>
      </c>
      <c r="R1167" s="14">
        <v>0.18</v>
      </c>
      <c r="S1167" s="13">
        <v>7732.6</v>
      </c>
      <c r="T1167" s="13">
        <v>54.128200000000007</v>
      </c>
      <c r="U1167" s="13"/>
      <c r="V1167" s="9"/>
      <c r="W1167" s="9"/>
    </row>
    <row r="1168" spans="1:23" x14ac:dyDescent="0.25">
      <c r="A1168" s="6" t="s">
        <v>147</v>
      </c>
      <c r="B1168" s="6" t="s">
        <v>148</v>
      </c>
      <c r="C1168" s="6" t="s">
        <v>149</v>
      </c>
      <c r="D1168" s="6" t="s">
        <v>85</v>
      </c>
      <c r="E1168" s="6">
        <v>8</v>
      </c>
      <c r="F1168" s="6" t="str">
        <f t="shared" si="72"/>
        <v>Hicham Esmal</v>
      </c>
      <c r="G1168" s="6">
        <v>10923</v>
      </c>
      <c r="H1168" s="9">
        <v>41268</v>
      </c>
      <c r="I1168" s="9">
        <v>41310</v>
      </c>
      <c r="J1168" s="9">
        <v>41288</v>
      </c>
      <c r="K1168" s="7">
        <v>1</v>
      </c>
      <c r="L1168" s="9" t="str">
        <f t="shared" si="73"/>
        <v>Boissons</v>
      </c>
      <c r="M1168" s="6">
        <v>67</v>
      </c>
      <c r="N1168" s="6" t="str">
        <f t="shared" si="74"/>
        <v>Laughing Lumberjack Lager</v>
      </c>
      <c r="O1168" s="13">
        <v>76</v>
      </c>
      <c r="P1168" s="6">
        <v>58</v>
      </c>
      <c r="Q1168" s="13">
        <f t="shared" si="75"/>
        <v>4408</v>
      </c>
      <c r="R1168" s="14">
        <v>0</v>
      </c>
      <c r="S1168" s="13">
        <v>4060</v>
      </c>
      <c r="T1168" s="13">
        <v>0</v>
      </c>
      <c r="U1168" s="13"/>
      <c r="V1168" s="9"/>
      <c r="W1168" s="9"/>
    </row>
    <row r="1169" spans="1:23" x14ac:dyDescent="0.25">
      <c r="A1169" s="6" t="s">
        <v>205</v>
      </c>
      <c r="B1169" s="6" t="s">
        <v>206</v>
      </c>
      <c r="C1169" s="6" t="s">
        <v>207</v>
      </c>
      <c r="D1169" s="6" t="s">
        <v>208</v>
      </c>
      <c r="E1169" s="6">
        <v>3</v>
      </c>
      <c r="F1169" s="6" t="str">
        <f t="shared" si="72"/>
        <v>Janet Leverling</v>
      </c>
      <c r="G1169" s="6">
        <v>10924</v>
      </c>
      <c r="H1169" s="9">
        <v>41269</v>
      </c>
      <c r="I1169" s="9">
        <v>41297</v>
      </c>
      <c r="J1169" s="9">
        <v>41314</v>
      </c>
      <c r="K1169" s="7">
        <v>8</v>
      </c>
      <c r="L1169" s="9" t="str">
        <f t="shared" si="73"/>
        <v>Poissons et fruits de mer</v>
      </c>
      <c r="M1169" s="6">
        <v>10</v>
      </c>
      <c r="N1169" s="6" t="str">
        <f t="shared" si="74"/>
        <v>Ikura</v>
      </c>
      <c r="O1169" s="13">
        <v>76</v>
      </c>
      <c r="P1169" s="6">
        <v>72</v>
      </c>
      <c r="Q1169" s="13">
        <f t="shared" si="75"/>
        <v>5472</v>
      </c>
      <c r="R1169" s="14">
        <v>0.19</v>
      </c>
      <c r="S1169" s="13">
        <v>9039.6</v>
      </c>
      <c r="T1169" s="13">
        <v>162.71280000000002</v>
      </c>
      <c r="U1169" s="13"/>
      <c r="V1169" s="9"/>
      <c r="W1169" s="9"/>
    </row>
    <row r="1170" spans="1:23" x14ac:dyDescent="0.25">
      <c r="A1170" s="6" t="s">
        <v>205</v>
      </c>
      <c r="B1170" s="6" t="s">
        <v>206</v>
      </c>
      <c r="C1170" s="6" t="s">
        <v>207</v>
      </c>
      <c r="D1170" s="6" t="s">
        <v>208</v>
      </c>
      <c r="E1170" s="6">
        <v>3</v>
      </c>
      <c r="F1170" s="6" t="str">
        <f t="shared" si="72"/>
        <v>Janet Leverling</v>
      </c>
      <c r="G1170" s="6">
        <v>10924</v>
      </c>
      <c r="H1170" s="9">
        <v>41269</v>
      </c>
      <c r="I1170" s="9">
        <v>41297</v>
      </c>
      <c r="J1170" s="9">
        <v>41314</v>
      </c>
      <c r="K1170" s="7">
        <v>7</v>
      </c>
      <c r="L1170" s="9" t="str">
        <f t="shared" si="73"/>
        <v>Produits secs</v>
      </c>
      <c r="M1170" s="6">
        <v>28</v>
      </c>
      <c r="N1170" s="6" t="str">
        <f t="shared" si="74"/>
        <v>Rössle Sauerkraut</v>
      </c>
      <c r="O1170" s="13">
        <v>76</v>
      </c>
      <c r="P1170" s="6">
        <v>26</v>
      </c>
      <c r="Q1170" s="13">
        <f t="shared" si="75"/>
        <v>1976</v>
      </c>
      <c r="R1170" s="14">
        <v>0.05</v>
      </c>
      <c r="S1170" s="13">
        <v>5631.5999999999995</v>
      </c>
      <c r="T1170" s="13">
        <v>95.737200000000001</v>
      </c>
      <c r="U1170" s="13"/>
      <c r="V1170" s="9"/>
      <c r="W1170" s="9"/>
    </row>
    <row r="1171" spans="1:23" x14ac:dyDescent="0.25">
      <c r="A1171" s="6" t="s">
        <v>205</v>
      </c>
      <c r="B1171" s="6" t="s">
        <v>206</v>
      </c>
      <c r="C1171" s="6" t="s">
        <v>207</v>
      </c>
      <c r="D1171" s="6" t="s">
        <v>208</v>
      </c>
      <c r="E1171" s="6">
        <v>3</v>
      </c>
      <c r="F1171" s="6" t="str">
        <f t="shared" si="72"/>
        <v>Janet Leverling</v>
      </c>
      <c r="G1171" s="6">
        <v>10924</v>
      </c>
      <c r="H1171" s="9">
        <v>41269</v>
      </c>
      <c r="I1171" s="9">
        <v>41297</v>
      </c>
      <c r="J1171" s="9">
        <v>41314</v>
      </c>
      <c r="K1171" s="7">
        <v>1</v>
      </c>
      <c r="L1171" s="9" t="str">
        <f t="shared" si="73"/>
        <v>Boissons</v>
      </c>
      <c r="M1171" s="6">
        <v>75</v>
      </c>
      <c r="N1171" s="6" t="str">
        <f t="shared" si="74"/>
        <v>Rhönbräu Klosterbier</v>
      </c>
      <c r="O1171" s="13">
        <v>76</v>
      </c>
      <c r="P1171" s="6">
        <v>13</v>
      </c>
      <c r="Q1171" s="13">
        <f t="shared" si="75"/>
        <v>988</v>
      </c>
      <c r="R1171" s="14">
        <v>7.0000000000000007E-2</v>
      </c>
      <c r="S1171" s="13">
        <v>468.48749999999995</v>
      </c>
      <c r="T1171" s="13">
        <v>16.397062500000001</v>
      </c>
      <c r="U1171" s="13"/>
      <c r="V1171" s="9"/>
      <c r="W1171" s="9"/>
    </row>
    <row r="1172" spans="1:23" x14ac:dyDescent="0.25">
      <c r="A1172" s="6" t="s">
        <v>228</v>
      </c>
      <c r="B1172" s="6" t="s">
        <v>229</v>
      </c>
      <c r="C1172" s="6" t="s">
        <v>122</v>
      </c>
      <c r="D1172" s="6" t="s">
        <v>123</v>
      </c>
      <c r="E1172" s="6">
        <v>3</v>
      </c>
      <c r="F1172" s="6" t="str">
        <f t="shared" si="72"/>
        <v>Janet Leverling</v>
      </c>
      <c r="G1172" s="6">
        <v>10925</v>
      </c>
      <c r="H1172" s="9">
        <v>41269</v>
      </c>
      <c r="I1172" s="9">
        <v>41297</v>
      </c>
      <c r="J1172" s="9">
        <v>41288</v>
      </c>
      <c r="K1172" s="7">
        <v>8</v>
      </c>
      <c r="L1172" s="9" t="str">
        <f t="shared" si="73"/>
        <v>Poissons et fruits de mer</v>
      </c>
      <c r="M1172" s="6">
        <v>36</v>
      </c>
      <c r="N1172" s="6" t="str">
        <f t="shared" si="74"/>
        <v>Inlagd Sill</v>
      </c>
      <c r="O1172" s="13">
        <v>76</v>
      </c>
      <c r="P1172" s="6">
        <v>27</v>
      </c>
      <c r="Q1172" s="13">
        <f t="shared" si="75"/>
        <v>2052</v>
      </c>
      <c r="R1172" s="14">
        <v>0.05</v>
      </c>
      <c r="S1172" s="13">
        <v>2436.75</v>
      </c>
      <c r="T1172" s="13">
        <v>31.67775</v>
      </c>
      <c r="U1172" s="13"/>
      <c r="V1172" s="9"/>
      <c r="W1172" s="9"/>
    </row>
    <row r="1173" spans="1:23" x14ac:dyDescent="0.25">
      <c r="A1173" s="6" t="s">
        <v>228</v>
      </c>
      <c r="B1173" s="6" t="s">
        <v>229</v>
      </c>
      <c r="C1173" s="6" t="s">
        <v>122</v>
      </c>
      <c r="D1173" s="6" t="s">
        <v>123</v>
      </c>
      <c r="E1173" s="6">
        <v>3</v>
      </c>
      <c r="F1173" s="6" t="str">
        <f t="shared" si="72"/>
        <v>Janet Leverling</v>
      </c>
      <c r="G1173" s="6">
        <v>10925</v>
      </c>
      <c r="H1173" s="9">
        <v>41269</v>
      </c>
      <c r="I1173" s="9">
        <v>41297</v>
      </c>
      <c r="J1173" s="9">
        <v>41288</v>
      </c>
      <c r="K1173" s="7">
        <v>5</v>
      </c>
      <c r="L1173" s="9" t="str">
        <f t="shared" si="73"/>
        <v>Pâtes et céréales</v>
      </c>
      <c r="M1173" s="6">
        <v>52</v>
      </c>
      <c r="N1173" s="6" t="str">
        <f t="shared" si="74"/>
        <v>Filo Mix</v>
      </c>
      <c r="O1173" s="13">
        <v>76</v>
      </c>
      <c r="P1173" s="6">
        <v>99</v>
      </c>
      <c r="Q1173" s="13">
        <f t="shared" si="75"/>
        <v>7524</v>
      </c>
      <c r="R1173" s="14">
        <v>0.08</v>
      </c>
      <c r="S1173" s="13">
        <v>3187.8</v>
      </c>
      <c r="T1173" s="13">
        <v>76.507200000000012</v>
      </c>
      <c r="U1173" s="13"/>
      <c r="V1173" s="9"/>
      <c r="W1173" s="9"/>
    </row>
    <row r="1174" spans="1:23" x14ac:dyDescent="0.25">
      <c r="A1174" s="6" t="s">
        <v>291</v>
      </c>
      <c r="B1174" s="6" t="s">
        <v>292</v>
      </c>
      <c r="C1174" s="6" t="s">
        <v>97</v>
      </c>
      <c r="D1174" s="6" t="s">
        <v>98</v>
      </c>
      <c r="E1174" s="6">
        <v>5</v>
      </c>
      <c r="F1174" s="6" t="str">
        <f t="shared" si="72"/>
        <v>Mohamed Ben Arfa</v>
      </c>
      <c r="G1174" s="6">
        <v>10926</v>
      </c>
      <c r="H1174" s="9">
        <v>41269</v>
      </c>
      <c r="I1174" s="9">
        <v>41297</v>
      </c>
      <c r="J1174" s="9">
        <v>41286</v>
      </c>
      <c r="K1174" s="7">
        <v>4</v>
      </c>
      <c r="L1174" s="9" t="str">
        <f t="shared" si="73"/>
        <v>Produits laitiers</v>
      </c>
      <c r="M1174" s="6">
        <v>11</v>
      </c>
      <c r="N1174" s="6" t="str">
        <f t="shared" si="74"/>
        <v>Queso Cabrales</v>
      </c>
      <c r="O1174" s="13">
        <v>76</v>
      </c>
      <c r="P1174" s="6">
        <v>96</v>
      </c>
      <c r="Q1174" s="13">
        <f t="shared" si="75"/>
        <v>7296</v>
      </c>
      <c r="R1174" s="14">
        <v>0.05</v>
      </c>
      <c r="S1174" s="13">
        <v>9576</v>
      </c>
      <c r="T1174" s="13">
        <v>316.00799999999998</v>
      </c>
      <c r="U1174" s="13"/>
      <c r="V1174" s="9"/>
      <c r="W1174" s="9"/>
    </row>
    <row r="1175" spans="1:23" x14ac:dyDescent="0.25">
      <c r="A1175" s="6" t="s">
        <v>291</v>
      </c>
      <c r="B1175" s="6" t="s">
        <v>292</v>
      </c>
      <c r="C1175" s="6" t="s">
        <v>97</v>
      </c>
      <c r="D1175" s="6" t="s">
        <v>98</v>
      </c>
      <c r="E1175" s="6">
        <v>5</v>
      </c>
      <c r="F1175" s="6" t="str">
        <f t="shared" si="72"/>
        <v>Mohamed Ben Arfa</v>
      </c>
      <c r="G1175" s="6">
        <v>10926</v>
      </c>
      <c r="H1175" s="9">
        <v>41269</v>
      </c>
      <c r="I1175" s="9">
        <v>41297</v>
      </c>
      <c r="J1175" s="9">
        <v>41286</v>
      </c>
      <c r="K1175" s="7">
        <v>8</v>
      </c>
      <c r="L1175" s="9" t="str">
        <f t="shared" si="73"/>
        <v>Poissons et fruits de mer</v>
      </c>
      <c r="M1175" s="6">
        <v>13</v>
      </c>
      <c r="N1175" s="6" t="str">
        <f t="shared" si="74"/>
        <v>Konbu</v>
      </c>
      <c r="O1175" s="13">
        <v>76</v>
      </c>
      <c r="P1175" s="6">
        <v>70</v>
      </c>
      <c r="Q1175" s="13">
        <f t="shared" si="75"/>
        <v>5320</v>
      </c>
      <c r="R1175" s="14">
        <v>0.03</v>
      </c>
      <c r="S1175" s="13">
        <v>2037</v>
      </c>
      <c r="T1175" s="13">
        <v>63.146999999999998</v>
      </c>
      <c r="U1175" s="13"/>
      <c r="V1175" s="9"/>
      <c r="W1175" s="9"/>
    </row>
    <row r="1176" spans="1:23" x14ac:dyDescent="0.25">
      <c r="A1176" s="6" t="s">
        <v>291</v>
      </c>
      <c r="B1176" s="6" t="s">
        <v>292</v>
      </c>
      <c r="C1176" s="6" t="s">
        <v>97</v>
      </c>
      <c r="D1176" s="6" t="s">
        <v>98</v>
      </c>
      <c r="E1176" s="6">
        <v>5</v>
      </c>
      <c r="F1176" s="6" t="str">
        <f t="shared" si="72"/>
        <v>Mohamed Ben Arfa</v>
      </c>
      <c r="G1176" s="6">
        <v>10926</v>
      </c>
      <c r="H1176" s="9">
        <v>41269</v>
      </c>
      <c r="I1176" s="9">
        <v>41297</v>
      </c>
      <c r="J1176" s="9">
        <v>41286</v>
      </c>
      <c r="K1176" s="7">
        <v>3</v>
      </c>
      <c r="L1176" s="9" t="str">
        <f t="shared" si="73"/>
        <v>Desserts</v>
      </c>
      <c r="M1176" s="6">
        <v>19</v>
      </c>
      <c r="N1176" s="6" t="str">
        <f t="shared" si="74"/>
        <v>Teatime Chocolate Biscuits</v>
      </c>
      <c r="O1176" s="13">
        <v>76</v>
      </c>
      <c r="P1176" s="6">
        <v>74</v>
      </c>
      <c r="Q1176" s="13">
        <f t="shared" si="75"/>
        <v>5624</v>
      </c>
      <c r="R1176" s="14">
        <v>0.06</v>
      </c>
      <c r="S1176" s="13">
        <v>3199.7599999999998</v>
      </c>
      <c r="T1176" s="13">
        <v>6.3995199999999999</v>
      </c>
      <c r="U1176" s="13"/>
      <c r="V1176" s="9"/>
      <c r="W1176" s="9"/>
    </row>
    <row r="1177" spans="1:23" x14ac:dyDescent="0.25">
      <c r="A1177" s="6" t="s">
        <v>291</v>
      </c>
      <c r="B1177" s="6" t="s">
        <v>292</v>
      </c>
      <c r="C1177" s="6" t="s">
        <v>97</v>
      </c>
      <c r="D1177" s="6" t="s">
        <v>98</v>
      </c>
      <c r="E1177" s="6">
        <v>5</v>
      </c>
      <c r="F1177" s="6" t="str">
        <f t="shared" si="72"/>
        <v>Mohamed Ben Arfa</v>
      </c>
      <c r="G1177" s="6">
        <v>10926</v>
      </c>
      <c r="H1177" s="9">
        <v>41269</v>
      </c>
      <c r="I1177" s="9">
        <v>41297</v>
      </c>
      <c r="J1177" s="9">
        <v>41286</v>
      </c>
      <c r="K1177" s="7">
        <v>4</v>
      </c>
      <c r="L1177" s="9" t="str">
        <f t="shared" si="73"/>
        <v>Produits laitiers</v>
      </c>
      <c r="M1177" s="6">
        <v>72</v>
      </c>
      <c r="N1177" s="6" t="str">
        <f t="shared" si="74"/>
        <v>Mozzarella di Giovanni</v>
      </c>
      <c r="O1177" s="13">
        <v>76</v>
      </c>
      <c r="P1177" s="6">
        <v>47</v>
      </c>
      <c r="Q1177" s="13">
        <f t="shared" si="75"/>
        <v>3572</v>
      </c>
      <c r="R1177" s="14">
        <v>0.02</v>
      </c>
      <c r="S1177" s="13">
        <v>8014.44</v>
      </c>
      <c r="T1177" s="13">
        <v>224.40431999999998</v>
      </c>
      <c r="U1177" s="13"/>
      <c r="V1177" s="9"/>
      <c r="W1177" s="9"/>
    </row>
    <row r="1178" spans="1:23" x14ac:dyDescent="0.25">
      <c r="A1178" s="6" t="s">
        <v>329</v>
      </c>
      <c r="B1178" s="6" t="s">
        <v>330</v>
      </c>
      <c r="C1178" s="6" t="s">
        <v>331</v>
      </c>
      <c r="D1178" s="6" t="s">
        <v>85</v>
      </c>
      <c r="E1178" s="6">
        <v>5</v>
      </c>
      <c r="F1178" s="6" t="str">
        <f t="shared" si="72"/>
        <v>Mohamed Ben Arfa</v>
      </c>
      <c r="G1178" s="6">
        <v>10927</v>
      </c>
      <c r="H1178" s="9">
        <v>41270</v>
      </c>
      <c r="I1178" s="9">
        <v>41298</v>
      </c>
      <c r="J1178" s="9">
        <v>41314</v>
      </c>
      <c r="K1178" s="7">
        <v>3</v>
      </c>
      <c r="L1178" s="9" t="str">
        <f t="shared" si="73"/>
        <v>Desserts</v>
      </c>
      <c r="M1178" s="6">
        <v>20</v>
      </c>
      <c r="N1178" s="6" t="str">
        <f t="shared" si="74"/>
        <v>Sir Rodney's Marmalade</v>
      </c>
      <c r="O1178" s="13">
        <v>76</v>
      </c>
      <c r="P1178" s="6">
        <v>97</v>
      </c>
      <c r="Q1178" s="13">
        <f t="shared" si="75"/>
        <v>7372</v>
      </c>
      <c r="R1178" s="14">
        <v>0.03</v>
      </c>
      <c r="S1178" s="13">
        <v>38106.449999999997</v>
      </c>
      <c r="T1178" s="13">
        <v>762.12900000000002</v>
      </c>
      <c r="U1178" s="13"/>
      <c r="V1178" s="9"/>
      <c r="W1178" s="9"/>
    </row>
    <row r="1179" spans="1:23" x14ac:dyDescent="0.25">
      <c r="A1179" s="6" t="s">
        <v>329</v>
      </c>
      <c r="B1179" s="6" t="s">
        <v>330</v>
      </c>
      <c r="C1179" s="6" t="s">
        <v>331</v>
      </c>
      <c r="D1179" s="6" t="s">
        <v>85</v>
      </c>
      <c r="E1179" s="6">
        <v>5</v>
      </c>
      <c r="F1179" s="6" t="str">
        <f t="shared" si="72"/>
        <v>Mohamed Ben Arfa</v>
      </c>
      <c r="G1179" s="6">
        <v>10927</v>
      </c>
      <c r="H1179" s="9">
        <v>41270</v>
      </c>
      <c r="I1179" s="9">
        <v>41298</v>
      </c>
      <c r="J1179" s="9">
        <v>41314</v>
      </c>
      <c r="K1179" s="7">
        <v>5</v>
      </c>
      <c r="L1179" s="9" t="str">
        <f t="shared" si="73"/>
        <v>Pâtes et céréales</v>
      </c>
      <c r="M1179" s="6">
        <v>52</v>
      </c>
      <c r="N1179" s="6" t="str">
        <f t="shared" si="74"/>
        <v>Filo Mix</v>
      </c>
      <c r="O1179" s="13">
        <v>76</v>
      </c>
      <c r="P1179" s="6">
        <v>36</v>
      </c>
      <c r="Q1179" s="13">
        <f t="shared" si="75"/>
        <v>2736</v>
      </c>
      <c r="R1179" s="14">
        <v>-0.03</v>
      </c>
      <c r="S1179" s="13">
        <v>1297.8</v>
      </c>
      <c r="T1179" s="13">
        <v>6.4889999999999999</v>
      </c>
      <c r="U1179" s="13"/>
      <c r="V1179" s="9"/>
      <c r="W1179" s="9"/>
    </row>
    <row r="1180" spans="1:23" x14ac:dyDescent="0.25">
      <c r="A1180" s="6" t="s">
        <v>329</v>
      </c>
      <c r="B1180" s="6" t="s">
        <v>330</v>
      </c>
      <c r="C1180" s="6" t="s">
        <v>331</v>
      </c>
      <c r="D1180" s="6" t="s">
        <v>85</v>
      </c>
      <c r="E1180" s="6">
        <v>5</v>
      </c>
      <c r="F1180" s="6" t="str">
        <f t="shared" si="72"/>
        <v>Mohamed Ben Arfa</v>
      </c>
      <c r="G1180" s="6">
        <v>10927</v>
      </c>
      <c r="H1180" s="9">
        <v>41270</v>
      </c>
      <c r="I1180" s="9">
        <v>41298</v>
      </c>
      <c r="J1180" s="9">
        <v>41314</v>
      </c>
      <c r="K1180" s="7">
        <v>1</v>
      </c>
      <c r="L1180" s="9" t="str">
        <f t="shared" si="73"/>
        <v>Boissons</v>
      </c>
      <c r="M1180" s="6">
        <v>76</v>
      </c>
      <c r="N1180" s="6" t="str">
        <f t="shared" si="74"/>
        <v>Lakkalikööri</v>
      </c>
      <c r="O1180" s="13">
        <v>76</v>
      </c>
      <c r="P1180" s="6">
        <v>32</v>
      </c>
      <c r="Q1180" s="13">
        <f t="shared" si="75"/>
        <v>2432</v>
      </c>
      <c r="R1180" s="14">
        <v>0.1</v>
      </c>
      <c r="S1180" s="13">
        <v>2592</v>
      </c>
      <c r="T1180" s="13">
        <v>20.736000000000001</v>
      </c>
      <c r="U1180" s="13"/>
      <c r="V1180" s="9"/>
      <c r="W1180" s="9"/>
    </row>
    <row r="1181" spans="1:23" x14ac:dyDescent="0.25">
      <c r="A1181" s="6" t="s">
        <v>252</v>
      </c>
      <c r="B1181" s="6" t="s">
        <v>253</v>
      </c>
      <c r="C1181" s="6" t="s">
        <v>254</v>
      </c>
      <c r="D1181" s="6" t="s">
        <v>238</v>
      </c>
      <c r="E1181" s="6">
        <v>7</v>
      </c>
      <c r="F1181" s="6" t="str">
        <f t="shared" si="72"/>
        <v>Jaime Dos Santos</v>
      </c>
      <c r="G1181" s="6">
        <v>10928</v>
      </c>
      <c r="H1181" s="9">
        <v>41270</v>
      </c>
      <c r="I1181" s="9">
        <v>41298</v>
      </c>
      <c r="J1181" s="9">
        <v>41293</v>
      </c>
      <c r="K1181" s="7">
        <v>3</v>
      </c>
      <c r="L1181" s="9" t="str">
        <f t="shared" si="73"/>
        <v>Desserts</v>
      </c>
      <c r="M1181" s="6">
        <v>47</v>
      </c>
      <c r="N1181" s="6" t="str">
        <f t="shared" si="74"/>
        <v>Zaanse koeken</v>
      </c>
      <c r="O1181" s="13">
        <v>76</v>
      </c>
      <c r="P1181" s="6">
        <v>45</v>
      </c>
      <c r="Q1181" s="13">
        <f t="shared" si="75"/>
        <v>3420</v>
      </c>
      <c r="R1181" s="14">
        <v>0.11</v>
      </c>
      <c r="S1181" s="13">
        <v>1902.375</v>
      </c>
      <c r="T1181" s="13">
        <v>1.9023749999999999</v>
      </c>
      <c r="U1181" s="13"/>
      <c r="V1181" s="9"/>
      <c r="W1181" s="9"/>
    </row>
    <row r="1182" spans="1:23" x14ac:dyDescent="0.25">
      <c r="A1182" s="6" t="s">
        <v>252</v>
      </c>
      <c r="B1182" s="6" t="s">
        <v>253</v>
      </c>
      <c r="C1182" s="6" t="s">
        <v>254</v>
      </c>
      <c r="D1182" s="6" t="s">
        <v>238</v>
      </c>
      <c r="E1182" s="6">
        <v>7</v>
      </c>
      <c r="F1182" s="6" t="str">
        <f t="shared" si="72"/>
        <v>Jaime Dos Santos</v>
      </c>
      <c r="G1182" s="6">
        <v>10928</v>
      </c>
      <c r="H1182" s="9">
        <v>41270</v>
      </c>
      <c r="I1182" s="9">
        <v>41298</v>
      </c>
      <c r="J1182" s="9">
        <v>41293</v>
      </c>
      <c r="K1182" s="7">
        <v>1</v>
      </c>
      <c r="L1182" s="9" t="str">
        <f t="shared" si="73"/>
        <v>Boissons</v>
      </c>
      <c r="M1182" s="6">
        <v>76</v>
      </c>
      <c r="N1182" s="6" t="str">
        <f t="shared" si="74"/>
        <v>Lakkalikööri</v>
      </c>
      <c r="O1182" s="13">
        <v>76</v>
      </c>
      <c r="P1182" s="6">
        <v>45</v>
      </c>
      <c r="Q1182" s="13">
        <f t="shared" si="75"/>
        <v>3420</v>
      </c>
      <c r="R1182" s="14">
        <v>0.14000000000000001</v>
      </c>
      <c r="S1182" s="13">
        <v>3483</v>
      </c>
      <c r="T1182" s="13">
        <v>94.040999999999997</v>
      </c>
      <c r="U1182" s="13"/>
      <c r="V1182" s="9"/>
      <c r="W1182" s="9"/>
    </row>
    <row r="1183" spans="1:23" x14ac:dyDescent="0.25">
      <c r="A1183" s="6" t="s">
        <v>133</v>
      </c>
      <c r="B1183" s="6" t="s">
        <v>134</v>
      </c>
      <c r="C1183" s="6" t="s">
        <v>135</v>
      </c>
      <c r="D1183" s="6" t="s">
        <v>136</v>
      </c>
      <c r="E1183" s="6">
        <v>6</v>
      </c>
      <c r="F1183" s="6" t="str">
        <f t="shared" si="72"/>
        <v>Ernst Junge</v>
      </c>
      <c r="G1183" s="6">
        <v>10929</v>
      </c>
      <c r="H1183" s="9">
        <v>41270</v>
      </c>
      <c r="I1183" s="9">
        <v>41298</v>
      </c>
      <c r="J1183" s="9">
        <v>41287</v>
      </c>
      <c r="K1183" s="7">
        <v>3</v>
      </c>
      <c r="L1183" s="9" t="str">
        <f t="shared" si="73"/>
        <v>Desserts</v>
      </c>
      <c r="M1183" s="6">
        <v>21</v>
      </c>
      <c r="N1183" s="6" t="str">
        <f t="shared" si="74"/>
        <v>Sir Rodney's Scones</v>
      </c>
      <c r="O1183" s="13">
        <v>76</v>
      </c>
      <c r="P1183" s="6">
        <v>46</v>
      </c>
      <c r="Q1183" s="13">
        <f t="shared" si="75"/>
        <v>3496</v>
      </c>
      <c r="R1183" s="14">
        <v>-0.03</v>
      </c>
      <c r="S1183" s="13">
        <v>2369</v>
      </c>
      <c r="T1183" s="13">
        <v>73.438999999999993</v>
      </c>
      <c r="U1183" s="13"/>
      <c r="V1183" s="9"/>
      <c r="W1183" s="9"/>
    </row>
    <row r="1184" spans="1:23" x14ac:dyDescent="0.25">
      <c r="A1184" s="6" t="s">
        <v>133</v>
      </c>
      <c r="B1184" s="6" t="s">
        <v>134</v>
      </c>
      <c r="C1184" s="6" t="s">
        <v>135</v>
      </c>
      <c r="D1184" s="6" t="s">
        <v>136</v>
      </c>
      <c r="E1184" s="6">
        <v>6</v>
      </c>
      <c r="F1184" s="6" t="str">
        <f t="shared" si="72"/>
        <v>Ernst Junge</v>
      </c>
      <c r="G1184" s="6">
        <v>10929</v>
      </c>
      <c r="H1184" s="9">
        <v>41270</v>
      </c>
      <c r="I1184" s="9">
        <v>41298</v>
      </c>
      <c r="J1184" s="9">
        <v>41287</v>
      </c>
      <c r="K1184" s="7">
        <v>1</v>
      </c>
      <c r="L1184" s="9" t="str">
        <f t="shared" si="73"/>
        <v>Boissons</v>
      </c>
      <c r="M1184" s="6">
        <v>75</v>
      </c>
      <c r="N1184" s="6" t="str">
        <f t="shared" si="74"/>
        <v>Rhönbräu Klosterbier</v>
      </c>
      <c r="O1184" s="13">
        <v>76</v>
      </c>
      <c r="P1184" s="6">
        <v>8</v>
      </c>
      <c r="Q1184" s="13">
        <f t="shared" si="75"/>
        <v>608</v>
      </c>
      <c r="R1184" s="14">
        <v>0.18</v>
      </c>
      <c r="S1184" s="13">
        <v>254.20000000000002</v>
      </c>
      <c r="T1184" s="13">
        <v>3.8130000000000006</v>
      </c>
      <c r="U1184" s="13"/>
      <c r="V1184" s="9"/>
      <c r="W1184" s="9"/>
    </row>
    <row r="1185" spans="1:23" x14ac:dyDescent="0.25">
      <c r="A1185" s="6" t="s">
        <v>133</v>
      </c>
      <c r="B1185" s="6" t="s">
        <v>134</v>
      </c>
      <c r="C1185" s="6" t="s">
        <v>135</v>
      </c>
      <c r="D1185" s="6" t="s">
        <v>136</v>
      </c>
      <c r="E1185" s="6">
        <v>6</v>
      </c>
      <c r="F1185" s="6" t="str">
        <f t="shared" si="72"/>
        <v>Ernst Junge</v>
      </c>
      <c r="G1185" s="6">
        <v>10929</v>
      </c>
      <c r="H1185" s="9">
        <v>41270</v>
      </c>
      <c r="I1185" s="9">
        <v>41298</v>
      </c>
      <c r="J1185" s="9">
        <v>41287</v>
      </c>
      <c r="K1185" s="7">
        <v>2</v>
      </c>
      <c r="L1185" s="9" t="str">
        <f t="shared" si="73"/>
        <v>Condiments</v>
      </c>
      <c r="M1185" s="6">
        <v>77</v>
      </c>
      <c r="N1185" s="6" t="str">
        <f t="shared" si="74"/>
        <v>Original Frankfurter grüne Soße</v>
      </c>
      <c r="O1185" s="13">
        <v>76</v>
      </c>
      <c r="P1185" s="6">
        <v>69</v>
      </c>
      <c r="Q1185" s="13">
        <f t="shared" si="75"/>
        <v>5244</v>
      </c>
      <c r="R1185" s="14">
        <v>0.16</v>
      </c>
      <c r="S1185" s="13">
        <v>3767.3999999999996</v>
      </c>
      <c r="T1185" s="13">
        <v>30.139199999999995</v>
      </c>
      <c r="U1185" s="13"/>
      <c r="V1185" s="9"/>
      <c r="W1185" s="9"/>
    </row>
    <row r="1186" spans="1:23" x14ac:dyDescent="0.25">
      <c r="A1186" s="6" t="s">
        <v>99</v>
      </c>
      <c r="B1186" s="6" t="s">
        <v>100</v>
      </c>
      <c r="C1186" s="6" t="s">
        <v>101</v>
      </c>
      <c r="D1186" s="6" t="s">
        <v>102</v>
      </c>
      <c r="E1186" s="6">
        <v>5</v>
      </c>
      <c r="F1186" s="6" t="str">
        <f t="shared" si="72"/>
        <v>Mohamed Ben Arfa</v>
      </c>
      <c r="G1186" s="6">
        <v>10930</v>
      </c>
      <c r="H1186" s="9">
        <v>41271</v>
      </c>
      <c r="I1186" s="9">
        <v>41313</v>
      </c>
      <c r="J1186" s="9">
        <v>41293</v>
      </c>
      <c r="K1186" s="7">
        <v>3</v>
      </c>
      <c r="L1186" s="9" t="str">
        <f t="shared" si="73"/>
        <v>Desserts</v>
      </c>
      <c r="M1186" s="6">
        <v>21</v>
      </c>
      <c r="N1186" s="6" t="str">
        <f t="shared" si="74"/>
        <v>Sir Rodney's Scones</v>
      </c>
      <c r="O1186" s="13">
        <v>76</v>
      </c>
      <c r="P1186" s="6">
        <v>90</v>
      </c>
      <c r="Q1186" s="13">
        <f t="shared" si="75"/>
        <v>6840</v>
      </c>
      <c r="R1186" s="14">
        <v>0.05</v>
      </c>
      <c r="S1186" s="13">
        <v>4275</v>
      </c>
      <c r="T1186" s="13">
        <v>98.325000000000003</v>
      </c>
      <c r="U1186" s="13"/>
      <c r="V1186" s="9"/>
      <c r="W1186" s="9"/>
    </row>
    <row r="1187" spans="1:23" x14ac:dyDescent="0.25">
      <c r="A1187" s="6" t="s">
        <v>99</v>
      </c>
      <c r="B1187" s="6" t="s">
        <v>100</v>
      </c>
      <c r="C1187" s="6" t="s">
        <v>101</v>
      </c>
      <c r="D1187" s="6" t="s">
        <v>102</v>
      </c>
      <c r="E1187" s="6">
        <v>5</v>
      </c>
      <c r="F1187" s="6" t="str">
        <f t="shared" si="72"/>
        <v>Mohamed Ben Arfa</v>
      </c>
      <c r="G1187" s="6">
        <v>10930</v>
      </c>
      <c r="H1187" s="9">
        <v>41271</v>
      </c>
      <c r="I1187" s="9">
        <v>41313</v>
      </c>
      <c r="J1187" s="9">
        <v>41293</v>
      </c>
      <c r="K1187" s="7">
        <v>3</v>
      </c>
      <c r="L1187" s="9" t="str">
        <f t="shared" si="73"/>
        <v>Desserts</v>
      </c>
      <c r="M1187" s="6">
        <v>27</v>
      </c>
      <c r="N1187" s="6" t="str">
        <f t="shared" si="74"/>
        <v>Schoggi Schokolade</v>
      </c>
      <c r="O1187" s="13">
        <v>76</v>
      </c>
      <c r="P1187" s="6">
        <v>50</v>
      </c>
      <c r="Q1187" s="13">
        <f t="shared" si="75"/>
        <v>3800</v>
      </c>
      <c r="R1187" s="14">
        <v>0.04</v>
      </c>
      <c r="S1187" s="13">
        <v>10536</v>
      </c>
      <c r="T1187" s="13">
        <v>73.751999999999995</v>
      </c>
      <c r="U1187" s="13"/>
      <c r="V1187" s="9"/>
      <c r="W1187" s="9"/>
    </row>
    <row r="1188" spans="1:23" x14ac:dyDescent="0.25">
      <c r="A1188" s="6" t="s">
        <v>99</v>
      </c>
      <c r="B1188" s="6" t="s">
        <v>100</v>
      </c>
      <c r="C1188" s="6" t="s">
        <v>101</v>
      </c>
      <c r="D1188" s="6" t="s">
        <v>102</v>
      </c>
      <c r="E1188" s="6">
        <v>5</v>
      </c>
      <c r="F1188" s="6" t="str">
        <f t="shared" si="72"/>
        <v>Mohamed Ben Arfa</v>
      </c>
      <c r="G1188" s="6">
        <v>10930</v>
      </c>
      <c r="H1188" s="9">
        <v>41271</v>
      </c>
      <c r="I1188" s="9">
        <v>41313</v>
      </c>
      <c r="J1188" s="9">
        <v>41293</v>
      </c>
      <c r="K1188" s="7">
        <v>6</v>
      </c>
      <c r="L1188" s="9" t="str">
        <f t="shared" si="73"/>
        <v>Viandes</v>
      </c>
      <c r="M1188" s="6">
        <v>55</v>
      </c>
      <c r="N1188" s="6" t="str">
        <f t="shared" si="74"/>
        <v>Pâté chinois</v>
      </c>
      <c r="O1188" s="13">
        <v>76</v>
      </c>
      <c r="P1188" s="6">
        <v>92</v>
      </c>
      <c r="Q1188" s="13">
        <f t="shared" si="75"/>
        <v>6992</v>
      </c>
      <c r="R1188" s="14">
        <v>0</v>
      </c>
      <c r="S1188" s="13">
        <v>11040</v>
      </c>
      <c r="T1188" s="13">
        <v>44.16</v>
      </c>
      <c r="U1188" s="13"/>
      <c r="V1188" s="9"/>
      <c r="W1188" s="9"/>
    </row>
    <row r="1189" spans="1:23" x14ac:dyDescent="0.25">
      <c r="A1189" s="6" t="s">
        <v>99</v>
      </c>
      <c r="B1189" s="6" t="s">
        <v>100</v>
      </c>
      <c r="C1189" s="6" t="s">
        <v>101</v>
      </c>
      <c r="D1189" s="6" t="s">
        <v>102</v>
      </c>
      <c r="E1189" s="6">
        <v>5</v>
      </c>
      <c r="F1189" s="6" t="str">
        <f t="shared" si="72"/>
        <v>Mohamed Ben Arfa</v>
      </c>
      <c r="G1189" s="6">
        <v>10930</v>
      </c>
      <c r="H1189" s="9">
        <v>41271</v>
      </c>
      <c r="I1189" s="9">
        <v>41313</v>
      </c>
      <c r="J1189" s="9">
        <v>41293</v>
      </c>
      <c r="K1189" s="7">
        <v>8</v>
      </c>
      <c r="L1189" s="9" t="str">
        <f t="shared" si="73"/>
        <v>Poissons et fruits de mer</v>
      </c>
      <c r="M1189" s="6">
        <v>58</v>
      </c>
      <c r="N1189" s="6" t="str">
        <f t="shared" si="74"/>
        <v>Escargots de Bourgogne</v>
      </c>
      <c r="O1189" s="13">
        <v>76</v>
      </c>
      <c r="P1189" s="6">
        <v>13</v>
      </c>
      <c r="Q1189" s="13">
        <f t="shared" si="75"/>
        <v>988</v>
      </c>
      <c r="R1189" s="14">
        <v>-0.03</v>
      </c>
      <c r="S1189" s="13">
        <v>887.08749999999998</v>
      </c>
      <c r="T1189" s="13">
        <v>23.951362499999998</v>
      </c>
      <c r="U1189" s="13"/>
      <c r="V1189" s="9"/>
      <c r="W1189" s="9"/>
    </row>
    <row r="1190" spans="1:23" x14ac:dyDescent="0.25">
      <c r="A1190" s="6" t="s">
        <v>226</v>
      </c>
      <c r="B1190" s="6" t="s">
        <v>227</v>
      </c>
      <c r="C1190" s="6" t="s">
        <v>53</v>
      </c>
      <c r="D1190" s="6" t="s">
        <v>51</v>
      </c>
      <c r="E1190" s="6">
        <v>5</v>
      </c>
      <c r="F1190" s="6" t="str">
        <f t="shared" si="72"/>
        <v>Mohamed Ben Arfa</v>
      </c>
      <c r="G1190" s="6">
        <v>10931</v>
      </c>
      <c r="H1190" s="9">
        <v>41271</v>
      </c>
      <c r="I1190" s="9">
        <v>41285</v>
      </c>
      <c r="J1190" s="9">
        <v>41294</v>
      </c>
      <c r="K1190" s="7">
        <v>8</v>
      </c>
      <c r="L1190" s="9" t="str">
        <f t="shared" si="73"/>
        <v>Poissons et fruits de mer</v>
      </c>
      <c r="M1190" s="6">
        <v>13</v>
      </c>
      <c r="N1190" s="6" t="str">
        <f t="shared" si="74"/>
        <v>Konbu</v>
      </c>
      <c r="O1190" s="13">
        <v>76</v>
      </c>
      <c r="P1190" s="6">
        <v>75</v>
      </c>
      <c r="Q1190" s="13">
        <f t="shared" si="75"/>
        <v>5700</v>
      </c>
      <c r="R1190" s="14">
        <v>0.02</v>
      </c>
      <c r="S1190" s="13">
        <v>2205</v>
      </c>
      <c r="T1190" s="13">
        <v>19.844999999999999</v>
      </c>
      <c r="U1190" s="13"/>
      <c r="V1190" s="9"/>
      <c r="W1190" s="9"/>
    </row>
    <row r="1191" spans="1:23" x14ac:dyDescent="0.25">
      <c r="A1191" s="6" t="s">
        <v>226</v>
      </c>
      <c r="B1191" s="6" t="s">
        <v>227</v>
      </c>
      <c r="C1191" s="6" t="s">
        <v>53</v>
      </c>
      <c r="D1191" s="6" t="s">
        <v>51</v>
      </c>
      <c r="E1191" s="6">
        <v>5</v>
      </c>
      <c r="F1191" s="6" t="str">
        <f t="shared" si="72"/>
        <v>Mohamed Ben Arfa</v>
      </c>
      <c r="G1191" s="6">
        <v>10931</v>
      </c>
      <c r="H1191" s="9">
        <v>41271</v>
      </c>
      <c r="I1191" s="9">
        <v>41285</v>
      </c>
      <c r="J1191" s="9">
        <v>41294</v>
      </c>
      <c r="K1191" s="7">
        <v>5</v>
      </c>
      <c r="L1191" s="9" t="str">
        <f t="shared" si="73"/>
        <v>Pâtes et céréales</v>
      </c>
      <c r="M1191" s="6">
        <v>57</v>
      </c>
      <c r="N1191" s="6" t="str">
        <f t="shared" si="74"/>
        <v>Ravioli Angelo</v>
      </c>
      <c r="O1191" s="13">
        <v>76</v>
      </c>
      <c r="P1191" s="6">
        <v>80</v>
      </c>
      <c r="Q1191" s="13">
        <f t="shared" si="75"/>
        <v>6080</v>
      </c>
      <c r="R1191" s="14">
        <v>0.09</v>
      </c>
      <c r="S1191" s="13">
        <v>7098</v>
      </c>
      <c r="T1191" s="13">
        <v>14.196</v>
      </c>
      <c r="U1191" s="13"/>
      <c r="V1191" s="9"/>
      <c r="W1191" s="9"/>
    </row>
    <row r="1192" spans="1:23" x14ac:dyDescent="0.25">
      <c r="A1192" s="6" t="s">
        <v>82</v>
      </c>
      <c r="B1192" s="6" t="s">
        <v>83</v>
      </c>
      <c r="C1192" s="6" t="s">
        <v>84</v>
      </c>
      <c r="D1192" s="6" t="s">
        <v>85</v>
      </c>
      <c r="E1192" s="6">
        <v>4</v>
      </c>
      <c r="F1192" s="6" t="str">
        <f t="shared" si="72"/>
        <v>Laura Callahan</v>
      </c>
      <c r="G1192" s="6">
        <v>10932</v>
      </c>
      <c r="H1192" s="9">
        <v>41271</v>
      </c>
      <c r="I1192" s="9">
        <v>41299</v>
      </c>
      <c r="J1192" s="9">
        <v>41299</v>
      </c>
      <c r="K1192" s="7">
        <v>3</v>
      </c>
      <c r="L1192" s="9" t="str">
        <f t="shared" si="73"/>
        <v>Desserts</v>
      </c>
      <c r="M1192" s="6">
        <v>16</v>
      </c>
      <c r="N1192" s="6" t="str">
        <f t="shared" si="74"/>
        <v>Pavlova</v>
      </c>
      <c r="O1192" s="13">
        <v>76</v>
      </c>
      <c r="P1192" s="6">
        <v>19</v>
      </c>
      <c r="Q1192" s="13">
        <f t="shared" si="75"/>
        <v>1444</v>
      </c>
      <c r="R1192" s="14">
        <v>0.19</v>
      </c>
      <c r="S1192" s="13">
        <v>1342.7775000000001</v>
      </c>
      <c r="T1192" s="13">
        <v>1.3427775000000002</v>
      </c>
      <c r="U1192" s="13"/>
      <c r="V1192" s="9"/>
      <c r="W1192" s="9"/>
    </row>
    <row r="1193" spans="1:23" x14ac:dyDescent="0.25">
      <c r="A1193" s="6" t="s">
        <v>82</v>
      </c>
      <c r="B1193" s="6" t="s">
        <v>83</v>
      </c>
      <c r="C1193" s="6" t="s">
        <v>84</v>
      </c>
      <c r="D1193" s="6" t="s">
        <v>85</v>
      </c>
      <c r="E1193" s="6">
        <v>4</v>
      </c>
      <c r="F1193" s="6" t="str">
        <f t="shared" si="72"/>
        <v>Laura Callahan</v>
      </c>
      <c r="G1193" s="6">
        <v>10932</v>
      </c>
      <c r="H1193" s="9">
        <v>41271</v>
      </c>
      <c r="I1193" s="9">
        <v>41299</v>
      </c>
      <c r="J1193" s="9">
        <v>41299</v>
      </c>
      <c r="K1193" s="7">
        <v>3</v>
      </c>
      <c r="L1193" s="9" t="str">
        <f t="shared" si="73"/>
        <v>Desserts</v>
      </c>
      <c r="M1193" s="6">
        <v>62</v>
      </c>
      <c r="N1193" s="6" t="str">
        <f t="shared" si="74"/>
        <v>Tarte au sucre</v>
      </c>
      <c r="O1193" s="13">
        <v>76</v>
      </c>
      <c r="P1193" s="6">
        <v>15</v>
      </c>
      <c r="Q1193" s="13">
        <f t="shared" si="75"/>
        <v>1140</v>
      </c>
      <c r="R1193" s="14">
        <v>0.2</v>
      </c>
      <c r="S1193" s="13">
        <v>2958</v>
      </c>
      <c r="T1193" s="13">
        <v>88.74</v>
      </c>
      <c r="U1193" s="13"/>
      <c r="V1193" s="9"/>
      <c r="W1193" s="9"/>
    </row>
    <row r="1194" spans="1:23" x14ac:dyDescent="0.25">
      <c r="A1194" s="6" t="s">
        <v>82</v>
      </c>
      <c r="B1194" s="6" t="s">
        <v>83</v>
      </c>
      <c r="C1194" s="6" t="s">
        <v>84</v>
      </c>
      <c r="D1194" s="6" t="s">
        <v>85</v>
      </c>
      <c r="E1194" s="6">
        <v>4</v>
      </c>
      <c r="F1194" s="6" t="str">
        <f t="shared" si="72"/>
        <v>Laura Callahan</v>
      </c>
      <c r="G1194" s="6">
        <v>10932</v>
      </c>
      <c r="H1194" s="9">
        <v>41271</v>
      </c>
      <c r="I1194" s="9">
        <v>41299</v>
      </c>
      <c r="J1194" s="9">
        <v>41299</v>
      </c>
      <c r="K1194" s="7">
        <v>4</v>
      </c>
      <c r="L1194" s="9" t="str">
        <f t="shared" si="73"/>
        <v>Produits laitiers</v>
      </c>
      <c r="M1194" s="6">
        <v>72</v>
      </c>
      <c r="N1194" s="6" t="str">
        <f t="shared" si="74"/>
        <v>Mozzarella di Giovanni</v>
      </c>
      <c r="O1194" s="13">
        <v>76</v>
      </c>
      <c r="P1194" s="6">
        <v>39</v>
      </c>
      <c r="Q1194" s="13">
        <f t="shared" si="75"/>
        <v>2964</v>
      </c>
      <c r="R1194" s="14">
        <v>0.02</v>
      </c>
      <c r="S1194" s="13">
        <v>6650.28</v>
      </c>
      <c r="T1194" s="13">
        <v>13.300559999999999</v>
      </c>
      <c r="U1194" s="13"/>
      <c r="V1194" s="9"/>
      <c r="W1194" s="9"/>
    </row>
    <row r="1195" spans="1:23" x14ac:dyDescent="0.25">
      <c r="A1195" s="6" t="s">
        <v>82</v>
      </c>
      <c r="B1195" s="6" t="s">
        <v>83</v>
      </c>
      <c r="C1195" s="6" t="s">
        <v>84</v>
      </c>
      <c r="D1195" s="6" t="s">
        <v>85</v>
      </c>
      <c r="E1195" s="6">
        <v>4</v>
      </c>
      <c r="F1195" s="6" t="str">
        <f t="shared" si="72"/>
        <v>Laura Callahan</v>
      </c>
      <c r="G1195" s="6">
        <v>10932</v>
      </c>
      <c r="H1195" s="9">
        <v>41271</v>
      </c>
      <c r="I1195" s="9">
        <v>41299</v>
      </c>
      <c r="J1195" s="9">
        <v>41299</v>
      </c>
      <c r="K1195" s="7">
        <v>1</v>
      </c>
      <c r="L1195" s="9" t="str">
        <f t="shared" si="73"/>
        <v>Boissons</v>
      </c>
      <c r="M1195" s="6">
        <v>75</v>
      </c>
      <c r="N1195" s="6" t="str">
        <f t="shared" si="74"/>
        <v>Rhönbräu Klosterbier</v>
      </c>
      <c r="O1195" s="13">
        <v>76</v>
      </c>
      <c r="P1195" s="6">
        <v>87</v>
      </c>
      <c r="Q1195" s="13">
        <f t="shared" si="75"/>
        <v>6612</v>
      </c>
      <c r="R1195" s="14">
        <v>0.03</v>
      </c>
      <c r="S1195" s="13">
        <v>3270.1124999999997</v>
      </c>
      <c r="T1195" s="13">
        <v>42.511462499999993</v>
      </c>
      <c r="U1195" s="13"/>
      <c r="V1195" s="9"/>
      <c r="W1195" s="9"/>
    </row>
    <row r="1196" spans="1:23" x14ac:dyDescent="0.25">
      <c r="A1196" s="6" t="s">
        <v>92</v>
      </c>
      <c r="B1196" s="6" t="s">
        <v>93</v>
      </c>
      <c r="C1196" s="6" t="s">
        <v>94</v>
      </c>
      <c r="D1196" s="6" t="s">
        <v>89</v>
      </c>
      <c r="E1196" s="6">
        <v>6</v>
      </c>
      <c r="F1196" s="6" t="str">
        <f t="shared" si="72"/>
        <v>Ernst Junge</v>
      </c>
      <c r="G1196" s="6">
        <v>10933</v>
      </c>
      <c r="H1196" s="9">
        <v>41271</v>
      </c>
      <c r="I1196" s="9">
        <v>41299</v>
      </c>
      <c r="J1196" s="9">
        <v>41291</v>
      </c>
      <c r="K1196" s="7">
        <v>6</v>
      </c>
      <c r="L1196" s="9" t="str">
        <f t="shared" si="73"/>
        <v>Viandes</v>
      </c>
      <c r="M1196" s="6">
        <v>53</v>
      </c>
      <c r="N1196" s="6" t="str">
        <f t="shared" si="74"/>
        <v>Perth Pasties</v>
      </c>
      <c r="O1196" s="13">
        <v>76</v>
      </c>
      <c r="P1196" s="6">
        <v>13</v>
      </c>
      <c r="Q1196" s="13">
        <f t="shared" si="75"/>
        <v>988</v>
      </c>
      <c r="R1196" s="14">
        <v>0.03</v>
      </c>
      <c r="S1196" s="13">
        <v>2068.04</v>
      </c>
      <c r="T1196" s="13">
        <v>68.245319999999992</v>
      </c>
      <c r="U1196" s="13"/>
      <c r="V1196" s="9"/>
      <c r="W1196" s="9"/>
    </row>
    <row r="1197" spans="1:23" x14ac:dyDescent="0.25">
      <c r="A1197" s="6" t="s">
        <v>92</v>
      </c>
      <c r="B1197" s="6" t="s">
        <v>93</v>
      </c>
      <c r="C1197" s="6" t="s">
        <v>94</v>
      </c>
      <c r="D1197" s="6" t="s">
        <v>89</v>
      </c>
      <c r="E1197" s="6">
        <v>6</v>
      </c>
      <c r="F1197" s="6" t="str">
        <f t="shared" si="72"/>
        <v>Ernst Junge</v>
      </c>
      <c r="G1197" s="6">
        <v>10933</v>
      </c>
      <c r="H1197" s="9">
        <v>41271</v>
      </c>
      <c r="I1197" s="9">
        <v>41299</v>
      </c>
      <c r="J1197" s="9">
        <v>41291</v>
      </c>
      <c r="K1197" s="7">
        <v>2</v>
      </c>
      <c r="L1197" s="9" t="str">
        <f t="shared" si="73"/>
        <v>Condiments</v>
      </c>
      <c r="M1197" s="6">
        <v>61</v>
      </c>
      <c r="N1197" s="6" t="str">
        <f t="shared" si="74"/>
        <v>Sirop d'érable</v>
      </c>
      <c r="O1197" s="13">
        <v>76</v>
      </c>
      <c r="P1197" s="6">
        <v>100</v>
      </c>
      <c r="Q1197" s="13">
        <f t="shared" si="75"/>
        <v>7600</v>
      </c>
      <c r="R1197" s="14">
        <v>0.11</v>
      </c>
      <c r="S1197" s="13">
        <v>12682.5</v>
      </c>
      <c r="T1197" s="13">
        <v>329.745</v>
      </c>
      <c r="U1197" s="13"/>
      <c r="V1197" s="9"/>
      <c r="W1197" s="9"/>
    </row>
    <row r="1198" spans="1:23" x14ac:dyDescent="0.25">
      <c r="A1198" s="6" t="s">
        <v>157</v>
      </c>
      <c r="B1198" s="6" t="s">
        <v>158</v>
      </c>
      <c r="C1198" s="6" t="s">
        <v>159</v>
      </c>
      <c r="D1198" s="6" t="s">
        <v>136</v>
      </c>
      <c r="E1198" s="6">
        <v>3</v>
      </c>
      <c r="F1198" s="6" t="str">
        <f t="shared" si="72"/>
        <v>Janet Leverling</v>
      </c>
      <c r="G1198" s="6">
        <v>10934</v>
      </c>
      <c r="H1198" s="9">
        <v>41274</v>
      </c>
      <c r="I1198" s="9">
        <v>41302</v>
      </c>
      <c r="J1198" s="9">
        <v>41287</v>
      </c>
      <c r="K1198" s="7">
        <v>2</v>
      </c>
      <c r="L1198" s="9" t="str">
        <f t="shared" si="73"/>
        <v>Condiments</v>
      </c>
      <c r="M1198" s="6">
        <v>6</v>
      </c>
      <c r="N1198" s="6" t="str">
        <f t="shared" si="74"/>
        <v>Grandma's Boysenberry Spread</v>
      </c>
      <c r="O1198" s="13">
        <v>76</v>
      </c>
      <c r="P1198" s="6">
        <v>4</v>
      </c>
      <c r="Q1198" s="13">
        <f t="shared" si="75"/>
        <v>304</v>
      </c>
      <c r="R1198" s="14">
        <v>0.08</v>
      </c>
      <c r="S1198" s="13">
        <v>460</v>
      </c>
      <c r="T1198" s="13">
        <v>12.42</v>
      </c>
      <c r="U1198" s="13"/>
      <c r="V1198" s="9"/>
      <c r="W1198" s="9"/>
    </row>
    <row r="1199" spans="1:23" x14ac:dyDescent="0.25">
      <c r="A1199" s="6" t="s">
        <v>264</v>
      </c>
      <c r="B1199" s="6" t="s">
        <v>265</v>
      </c>
      <c r="C1199" s="6" t="s">
        <v>266</v>
      </c>
      <c r="D1199" s="6" t="s">
        <v>123</v>
      </c>
      <c r="E1199" s="6">
        <v>5</v>
      </c>
      <c r="F1199" s="6" t="str">
        <f t="shared" si="72"/>
        <v>Mohamed Ben Arfa</v>
      </c>
      <c r="G1199" s="6">
        <v>10935</v>
      </c>
      <c r="H1199" s="9">
        <v>41274</v>
      </c>
      <c r="I1199" s="9">
        <v>41302</v>
      </c>
      <c r="J1199" s="9">
        <v>41293</v>
      </c>
      <c r="K1199" s="7">
        <v>1</v>
      </c>
      <c r="L1199" s="9" t="str">
        <f t="shared" si="73"/>
        <v>Boissons</v>
      </c>
      <c r="M1199" s="6">
        <v>1</v>
      </c>
      <c r="N1199" s="6" t="str">
        <f t="shared" si="74"/>
        <v>Chai</v>
      </c>
      <c r="O1199" s="13">
        <v>76</v>
      </c>
      <c r="P1199" s="6">
        <v>43</v>
      </c>
      <c r="Q1199" s="13">
        <f t="shared" si="75"/>
        <v>3268</v>
      </c>
      <c r="R1199" s="14">
        <v>0.14000000000000001</v>
      </c>
      <c r="S1199" s="13">
        <v>3328.2</v>
      </c>
      <c r="T1199" s="13">
        <v>116.48699999999999</v>
      </c>
      <c r="U1199" s="13"/>
      <c r="V1199" s="9"/>
      <c r="W1199" s="9"/>
    </row>
    <row r="1200" spans="1:23" x14ac:dyDescent="0.25">
      <c r="A1200" s="6" t="s">
        <v>264</v>
      </c>
      <c r="B1200" s="6" t="s">
        <v>265</v>
      </c>
      <c r="C1200" s="6" t="s">
        <v>266</v>
      </c>
      <c r="D1200" s="6" t="s">
        <v>123</v>
      </c>
      <c r="E1200" s="6">
        <v>5</v>
      </c>
      <c r="F1200" s="6" t="str">
        <f t="shared" si="72"/>
        <v>Mohamed Ben Arfa</v>
      </c>
      <c r="G1200" s="6">
        <v>10935</v>
      </c>
      <c r="H1200" s="9">
        <v>41274</v>
      </c>
      <c r="I1200" s="9">
        <v>41302</v>
      </c>
      <c r="J1200" s="9">
        <v>41293</v>
      </c>
      <c r="K1200" s="7">
        <v>8</v>
      </c>
      <c r="L1200" s="9" t="str">
        <f t="shared" si="73"/>
        <v>Poissons et fruits de mer</v>
      </c>
      <c r="M1200" s="6">
        <v>18</v>
      </c>
      <c r="N1200" s="6" t="str">
        <f t="shared" si="74"/>
        <v>Carnarvon Tigers</v>
      </c>
      <c r="O1200" s="13">
        <v>76</v>
      </c>
      <c r="P1200" s="6">
        <v>58</v>
      </c>
      <c r="Q1200" s="13">
        <f t="shared" si="75"/>
        <v>4408</v>
      </c>
      <c r="R1200" s="14">
        <v>0.12</v>
      </c>
      <c r="S1200" s="13">
        <v>15950</v>
      </c>
      <c r="T1200" s="13">
        <v>526.35</v>
      </c>
      <c r="U1200" s="13"/>
      <c r="V1200" s="9"/>
      <c r="W1200" s="9"/>
    </row>
    <row r="1201" spans="1:23" x14ac:dyDescent="0.25">
      <c r="A1201" s="6" t="s">
        <v>264</v>
      </c>
      <c r="B1201" s="6" t="s">
        <v>265</v>
      </c>
      <c r="C1201" s="6" t="s">
        <v>266</v>
      </c>
      <c r="D1201" s="6" t="s">
        <v>123</v>
      </c>
      <c r="E1201" s="6">
        <v>5</v>
      </c>
      <c r="F1201" s="6" t="str">
        <f t="shared" si="72"/>
        <v>Mohamed Ben Arfa</v>
      </c>
      <c r="G1201" s="6">
        <v>10935</v>
      </c>
      <c r="H1201" s="9">
        <v>41274</v>
      </c>
      <c r="I1201" s="9">
        <v>41302</v>
      </c>
      <c r="J1201" s="9">
        <v>41293</v>
      </c>
      <c r="K1201" s="7">
        <v>5</v>
      </c>
      <c r="L1201" s="9" t="str">
        <f t="shared" si="73"/>
        <v>Pâtes et céréales</v>
      </c>
      <c r="M1201" s="6">
        <v>23</v>
      </c>
      <c r="N1201" s="6" t="str">
        <f t="shared" si="74"/>
        <v>Tunnbröd</v>
      </c>
      <c r="O1201" s="13">
        <v>76</v>
      </c>
      <c r="P1201" s="6">
        <v>73</v>
      </c>
      <c r="Q1201" s="13">
        <f t="shared" si="75"/>
        <v>5548</v>
      </c>
      <c r="R1201" s="14">
        <v>0.1</v>
      </c>
      <c r="S1201" s="13">
        <v>2956.5</v>
      </c>
      <c r="T1201" s="13">
        <v>29.565000000000001</v>
      </c>
      <c r="U1201" s="13"/>
      <c r="V1201" s="9"/>
      <c r="W1201" s="9"/>
    </row>
    <row r="1202" spans="1:23" x14ac:dyDescent="0.25">
      <c r="A1202" s="6" t="s">
        <v>213</v>
      </c>
      <c r="B1202" s="6" t="s">
        <v>214</v>
      </c>
      <c r="C1202" s="6" t="s">
        <v>215</v>
      </c>
      <c r="D1202" s="6" t="s">
        <v>81</v>
      </c>
      <c r="E1202" s="6">
        <v>3</v>
      </c>
      <c r="F1202" s="6" t="str">
        <f t="shared" si="72"/>
        <v>Janet Leverling</v>
      </c>
      <c r="G1202" s="6">
        <v>10936</v>
      </c>
      <c r="H1202" s="9">
        <v>41274</v>
      </c>
      <c r="I1202" s="9">
        <v>41302</v>
      </c>
      <c r="J1202" s="9">
        <v>41293</v>
      </c>
      <c r="K1202" s="7">
        <v>8</v>
      </c>
      <c r="L1202" s="9" t="str">
        <f t="shared" si="73"/>
        <v>Poissons et fruits de mer</v>
      </c>
      <c r="M1202" s="6">
        <v>36</v>
      </c>
      <c r="N1202" s="6" t="str">
        <f t="shared" si="74"/>
        <v>Inlagd Sill</v>
      </c>
      <c r="O1202" s="13">
        <v>76</v>
      </c>
      <c r="P1202" s="6">
        <v>48</v>
      </c>
      <c r="Q1202" s="13">
        <f t="shared" si="75"/>
        <v>3648</v>
      </c>
      <c r="R1202" s="14">
        <v>0.14000000000000001</v>
      </c>
      <c r="S1202" s="13">
        <v>3921.6</v>
      </c>
      <c r="T1202" s="13">
        <v>19.608000000000001</v>
      </c>
      <c r="U1202" s="13"/>
      <c r="V1202" s="9"/>
      <c r="W1202" s="9"/>
    </row>
    <row r="1203" spans="1:23" x14ac:dyDescent="0.25">
      <c r="A1203" s="6" t="s">
        <v>130</v>
      </c>
      <c r="B1203" s="6" t="s">
        <v>131</v>
      </c>
      <c r="C1203" s="6" t="s">
        <v>132</v>
      </c>
      <c r="D1203" s="6" t="s">
        <v>123</v>
      </c>
      <c r="E1203" s="6">
        <v>1</v>
      </c>
      <c r="F1203" s="6" t="str">
        <f t="shared" si="72"/>
        <v>Francis Rivière</v>
      </c>
      <c r="G1203" s="6">
        <v>10487</v>
      </c>
      <c r="H1203" s="9">
        <v>41275</v>
      </c>
      <c r="I1203" s="9">
        <v>41296</v>
      </c>
      <c r="J1203" s="9">
        <v>41299</v>
      </c>
      <c r="K1203" s="7">
        <v>6</v>
      </c>
      <c r="L1203" s="9" t="str">
        <f t="shared" si="73"/>
        <v>Viandes</v>
      </c>
      <c r="M1203" s="6">
        <v>54</v>
      </c>
      <c r="N1203" s="6" t="str">
        <f t="shared" si="74"/>
        <v>Tourtière</v>
      </c>
      <c r="O1203" s="13">
        <v>76</v>
      </c>
      <c r="P1203" s="6">
        <v>15</v>
      </c>
      <c r="Q1203" s="13">
        <f t="shared" si="75"/>
        <v>1140</v>
      </c>
      <c r="R1203" s="14">
        <v>0.2</v>
      </c>
      <c r="S1203" s="13">
        <v>354</v>
      </c>
      <c r="T1203" s="13">
        <v>0</v>
      </c>
      <c r="U1203" s="13"/>
      <c r="V1203" s="9"/>
      <c r="W1203" s="9"/>
    </row>
    <row r="1204" spans="1:23" x14ac:dyDescent="0.25">
      <c r="A1204" s="6" t="s">
        <v>150</v>
      </c>
      <c r="B1204" s="6" t="s">
        <v>151</v>
      </c>
      <c r="C1204" s="6" t="s">
        <v>132</v>
      </c>
      <c r="D1204" s="6" t="s">
        <v>123</v>
      </c>
      <c r="E1204" s="6">
        <v>5</v>
      </c>
      <c r="F1204" s="6" t="str">
        <f t="shared" si="72"/>
        <v>Mohamed Ben Arfa</v>
      </c>
      <c r="G1204" s="6">
        <v>10494</v>
      </c>
      <c r="H1204" s="9">
        <v>41275</v>
      </c>
      <c r="I1204" s="9">
        <v>41304</v>
      </c>
      <c r="J1204" s="9">
        <v>41305</v>
      </c>
      <c r="K1204" s="7">
        <v>5</v>
      </c>
      <c r="L1204" s="9" t="str">
        <f t="shared" si="73"/>
        <v>Pâtes et céréales</v>
      </c>
      <c r="M1204" s="6">
        <v>56</v>
      </c>
      <c r="N1204" s="6" t="str">
        <f t="shared" si="74"/>
        <v>Gnocchi di nonna Alice</v>
      </c>
      <c r="O1204" s="13">
        <v>76</v>
      </c>
      <c r="P1204" s="6">
        <v>43</v>
      </c>
      <c r="Q1204" s="13">
        <f t="shared" si="75"/>
        <v>3268</v>
      </c>
      <c r="R1204" s="14">
        <v>0</v>
      </c>
      <c r="S1204" s="13">
        <v>6536</v>
      </c>
      <c r="T1204" s="13">
        <v>176.47200000000001</v>
      </c>
      <c r="U1204" s="13"/>
      <c r="V1204" s="9"/>
      <c r="W1204" s="9"/>
    </row>
    <row r="1205" spans="1:23" x14ac:dyDescent="0.25">
      <c r="A1205" s="6" t="s">
        <v>189</v>
      </c>
      <c r="B1205" s="6" t="s">
        <v>190</v>
      </c>
      <c r="C1205" s="6" t="s">
        <v>191</v>
      </c>
      <c r="D1205" s="6" t="s">
        <v>136</v>
      </c>
      <c r="E1205" s="6">
        <v>1</v>
      </c>
      <c r="F1205" s="6" t="str">
        <f t="shared" si="72"/>
        <v>Francis Rivière</v>
      </c>
      <c r="G1205" s="6">
        <v>10691</v>
      </c>
      <c r="H1205" s="9">
        <v>41275</v>
      </c>
      <c r="I1205" s="9">
        <v>41299</v>
      </c>
      <c r="J1205" s="9">
        <v>41295</v>
      </c>
      <c r="K1205" s="7">
        <v>1</v>
      </c>
      <c r="L1205" s="9" t="str">
        <f t="shared" si="73"/>
        <v>Boissons</v>
      </c>
      <c r="M1205" s="6">
        <v>43</v>
      </c>
      <c r="N1205" s="6" t="str">
        <f t="shared" si="74"/>
        <v>Ipoh Coffee</v>
      </c>
      <c r="O1205" s="13">
        <v>76</v>
      </c>
      <c r="P1205" s="6">
        <v>84</v>
      </c>
      <c r="Q1205" s="13">
        <f t="shared" si="75"/>
        <v>6384</v>
      </c>
      <c r="R1205" s="14">
        <v>0.14000000000000001</v>
      </c>
      <c r="S1205" s="13">
        <v>16615.2</v>
      </c>
      <c r="T1205" s="13">
        <v>149.53680000000003</v>
      </c>
      <c r="U1205" s="13"/>
      <c r="V1205" s="9"/>
      <c r="W1205" s="9"/>
    </row>
    <row r="1206" spans="1:23" x14ac:dyDescent="0.25">
      <c r="A1206" s="6" t="s">
        <v>82</v>
      </c>
      <c r="B1206" s="6" t="s">
        <v>83</v>
      </c>
      <c r="C1206" s="6" t="s">
        <v>84</v>
      </c>
      <c r="D1206" s="6" t="s">
        <v>85</v>
      </c>
      <c r="E1206" s="6">
        <v>2</v>
      </c>
      <c r="F1206" s="6" t="str">
        <f t="shared" si="72"/>
        <v>Anne Dodsworth</v>
      </c>
      <c r="G1206" s="6">
        <v>10871</v>
      </c>
      <c r="H1206" s="9">
        <v>41275</v>
      </c>
      <c r="I1206" s="9">
        <v>41294</v>
      </c>
      <c r="J1206" s="9">
        <v>41293</v>
      </c>
      <c r="K1206" s="7">
        <v>6</v>
      </c>
      <c r="L1206" s="9" t="str">
        <f t="shared" si="73"/>
        <v>Viandes</v>
      </c>
      <c r="M1206" s="6">
        <v>17</v>
      </c>
      <c r="N1206" s="6" t="str">
        <f t="shared" si="74"/>
        <v>Alice Mutton</v>
      </c>
      <c r="O1206" s="13">
        <v>76</v>
      </c>
      <c r="P1206" s="6">
        <v>96</v>
      </c>
      <c r="Q1206" s="13">
        <f t="shared" si="75"/>
        <v>7296</v>
      </c>
      <c r="R1206" s="15">
        <v>0.01</v>
      </c>
      <c r="S1206" s="13">
        <v>18532.8</v>
      </c>
      <c r="T1206" s="13">
        <v>500.38559999999995</v>
      </c>
      <c r="U1206" s="13"/>
      <c r="V1206" s="9"/>
      <c r="W1206" s="9"/>
    </row>
    <row r="1207" spans="1:23" x14ac:dyDescent="0.25">
      <c r="A1207" s="6" t="s">
        <v>213</v>
      </c>
      <c r="B1207" s="6" t="s">
        <v>214</v>
      </c>
      <c r="C1207" s="6" t="s">
        <v>215</v>
      </c>
      <c r="D1207" s="6" t="s">
        <v>81</v>
      </c>
      <c r="E1207" s="6">
        <v>6</v>
      </c>
      <c r="F1207" s="6" t="str">
        <f t="shared" si="72"/>
        <v>Ernst Junge</v>
      </c>
      <c r="G1207" s="6">
        <v>10528</v>
      </c>
      <c r="H1207" s="9">
        <v>41276</v>
      </c>
      <c r="I1207" s="9">
        <v>41296</v>
      </c>
      <c r="J1207" s="9">
        <v>41297</v>
      </c>
      <c r="K1207" s="7">
        <v>4</v>
      </c>
      <c r="L1207" s="9" t="str">
        <f t="shared" si="73"/>
        <v>Produits laitiers</v>
      </c>
      <c r="M1207" s="6">
        <v>72</v>
      </c>
      <c r="N1207" s="6" t="str">
        <f t="shared" si="74"/>
        <v>Mozzarella di Giovanni</v>
      </c>
      <c r="O1207" s="13">
        <v>76</v>
      </c>
      <c r="P1207" s="6">
        <v>60</v>
      </c>
      <c r="Q1207" s="13">
        <f t="shared" si="75"/>
        <v>4560</v>
      </c>
      <c r="R1207" s="14">
        <v>0.06</v>
      </c>
      <c r="S1207" s="13">
        <v>9813.5999999999985</v>
      </c>
      <c r="T1207" s="13">
        <v>39.254399999999997</v>
      </c>
      <c r="U1207" s="13"/>
      <c r="V1207" s="9"/>
      <c r="W1207" s="9"/>
    </row>
    <row r="1208" spans="1:23" x14ac:dyDescent="0.25">
      <c r="A1208" s="6" t="s">
        <v>305</v>
      </c>
      <c r="B1208" s="6" t="s">
        <v>306</v>
      </c>
      <c r="C1208" s="6" t="s">
        <v>307</v>
      </c>
      <c r="D1208" s="6" t="s">
        <v>251</v>
      </c>
      <c r="E1208" s="6">
        <v>7</v>
      </c>
      <c r="F1208" s="6" t="str">
        <f t="shared" si="72"/>
        <v>Jaime Dos Santos</v>
      </c>
      <c r="G1208" s="6">
        <v>10710</v>
      </c>
      <c r="H1208" s="9">
        <v>41276</v>
      </c>
      <c r="I1208" s="9">
        <v>41303</v>
      </c>
      <c r="J1208" s="9">
        <v>41306</v>
      </c>
      <c r="K1208" s="7">
        <v>3</v>
      </c>
      <c r="L1208" s="9" t="str">
        <f t="shared" si="73"/>
        <v>Desserts</v>
      </c>
      <c r="M1208" s="6">
        <v>19</v>
      </c>
      <c r="N1208" s="6" t="str">
        <f t="shared" si="74"/>
        <v>Teatime Chocolate Biscuits</v>
      </c>
      <c r="O1208" s="13">
        <v>76</v>
      </c>
      <c r="P1208" s="6">
        <v>5</v>
      </c>
      <c r="Q1208" s="13">
        <f t="shared" si="75"/>
        <v>380</v>
      </c>
      <c r="R1208" s="14">
        <v>0.02</v>
      </c>
      <c r="S1208" s="13">
        <v>225.4</v>
      </c>
      <c r="T1208" s="13">
        <v>2.4794</v>
      </c>
      <c r="U1208" s="13"/>
      <c r="V1208" s="9"/>
      <c r="W1208" s="9"/>
    </row>
    <row r="1209" spans="1:23" x14ac:dyDescent="0.25">
      <c r="A1209" s="6" t="s">
        <v>264</v>
      </c>
      <c r="B1209" s="6" t="s">
        <v>265</v>
      </c>
      <c r="C1209" s="6" t="s">
        <v>266</v>
      </c>
      <c r="D1209" s="6" t="s">
        <v>123</v>
      </c>
      <c r="E1209" s="6">
        <v>7</v>
      </c>
      <c r="F1209" s="6" t="str">
        <f t="shared" si="72"/>
        <v>Jaime Dos Santos</v>
      </c>
      <c r="G1209" s="6">
        <v>10900</v>
      </c>
      <c r="H1209" s="9">
        <v>41276</v>
      </c>
      <c r="I1209" s="9">
        <v>41291</v>
      </c>
      <c r="J1209" s="9">
        <v>41289</v>
      </c>
      <c r="K1209" s="7">
        <v>1</v>
      </c>
      <c r="L1209" s="9" t="str">
        <f t="shared" si="73"/>
        <v>Boissons</v>
      </c>
      <c r="M1209" s="6">
        <v>70</v>
      </c>
      <c r="N1209" s="6" t="str">
        <f t="shared" si="74"/>
        <v>Outback Lager</v>
      </c>
      <c r="O1209" s="13">
        <v>76</v>
      </c>
      <c r="P1209" s="6">
        <v>3</v>
      </c>
      <c r="Q1209" s="13">
        <f t="shared" si="75"/>
        <v>228</v>
      </c>
      <c r="R1209" s="15">
        <v>0.11</v>
      </c>
      <c r="S1209" s="13">
        <v>200.25</v>
      </c>
      <c r="T1209" s="13">
        <v>5.2065000000000001</v>
      </c>
      <c r="U1209" s="13"/>
      <c r="V1209" s="9"/>
      <c r="W1209" s="9"/>
    </row>
    <row r="1210" spans="1:23" x14ac:dyDescent="0.25">
      <c r="A1210" s="6" t="s">
        <v>82</v>
      </c>
      <c r="B1210" s="6" t="s">
        <v>83</v>
      </c>
      <c r="C1210" s="6" t="s">
        <v>84</v>
      </c>
      <c r="D1210" s="6" t="s">
        <v>85</v>
      </c>
      <c r="E1210" s="6">
        <v>7</v>
      </c>
      <c r="F1210" s="6" t="str">
        <f t="shared" si="72"/>
        <v>Jaime Dos Santos</v>
      </c>
      <c r="G1210" s="6">
        <v>10525</v>
      </c>
      <c r="H1210" s="9">
        <v>41277</v>
      </c>
      <c r="I1210" s="9">
        <v>41290</v>
      </c>
      <c r="J1210" s="9">
        <v>41290</v>
      </c>
      <c r="K1210" s="7">
        <v>8</v>
      </c>
      <c r="L1210" s="9" t="str">
        <f t="shared" si="73"/>
        <v>Poissons et fruits de mer</v>
      </c>
      <c r="M1210" s="6">
        <v>36</v>
      </c>
      <c r="N1210" s="6" t="str">
        <f t="shared" si="74"/>
        <v>Inlagd Sill</v>
      </c>
      <c r="O1210" s="13">
        <v>76</v>
      </c>
      <c r="P1210" s="6">
        <v>48</v>
      </c>
      <c r="Q1210" s="13">
        <f t="shared" si="75"/>
        <v>3648</v>
      </c>
      <c r="R1210" s="14">
        <v>0.1</v>
      </c>
      <c r="S1210" s="13">
        <v>4104</v>
      </c>
      <c r="T1210" s="13">
        <v>106.70399999999999</v>
      </c>
      <c r="U1210" s="13"/>
      <c r="V1210" s="9"/>
      <c r="W1210" s="9"/>
    </row>
    <row r="1211" spans="1:23" x14ac:dyDescent="0.25">
      <c r="A1211" s="6" t="s">
        <v>166</v>
      </c>
      <c r="B1211" s="6" t="s">
        <v>167</v>
      </c>
      <c r="C1211" s="6" t="s">
        <v>168</v>
      </c>
      <c r="D1211" s="6" t="s">
        <v>169</v>
      </c>
      <c r="E1211" s="6">
        <v>6</v>
      </c>
      <c r="F1211" s="6" t="str">
        <f t="shared" si="72"/>
        <v>Ernst Junge</v>
      </c>
      <c r="G1211" s="6">
        <v>10701</v>
      </c>
      <c r="H1211" s="9">
        <v>41277</v>
      </c>
      <c r="I1211" s="9">
        <v>41297</v>
      </c>
      <c r="J1211" s="9">
        <v>41299</v>
      </c>
      <c r="K1211" s="7">
        <v>1</v>
      </c>
      <c r="L1211" s="9" t="str">
        <f t="shared" si="73"/>
        <v>Boissons</v>
      </c>
      <c r="M1211" s="6">
        <v>76</v>
      </c>
      <c r="N1211" s="6" t="str">
        <f t="shared" si="74"/>
        <v>Lakkalikööri</v>
      </c>
      <c r="O1211" s="13">
        <v>76</v>
      </c>
      <c r="P1211" s="6">
        <v>91</v>
      </c>
      <c r="Q1211" s="13">
        <f t="shared" si="75"/>
        <v>6916</v>
      </c>
      <c r="R1211" s="14">
        <v>0.19</v>
      </c>
      <c r="S1211" s="13">
        <v>6633.9000000000005</v>
      </c>
      <c r="T1211" s="13">
        <v>79.606800000000007</v>
      </c>
      <c r="U1211" s="13"/>
      <c r="V1211" s="9"/>
      <c r="W1211" s="9"/>
    </row>
    <row r="1212" spans="1:23" x14ac:dyDescent="0.25">
      <c r="A1212" s="6" t="s">
        <v>103</v>
      </c>
      <c r="B1212" s="6" t="s">
        <v>104</v>
      </c>
      <c r="C1212" s="6" t="s">
        <v>105</v>
      </c>
      <c r="D1212" s="6" t="s">
        <v>106</v>
      </c>
      <c r="E1212" s="6">
        <v>5</v>
      </c>
      <c r="F1212" s="6" t="str">
        <f t="shared" si="72"/>
        <v>Mohamed Ben Arfa</v>
      </c>
      <c r="G1212" s="6">
        <v>10863</v>
      </c>
      <c r="H1212" s="9">
        <v>41277</v>
      </c>
      <c r="I1212" s="9">
        <v>41291</v>
      </c>
      <c r="J1212" s="9">
        <v>41293</v>
      </c>
      <c r="K1212" s="7">
        <v>1</v>
      </c>
      <c r="L1212" s="9" t="str">
        <f t="shared" si="73"/>
        <v>Boissons</v>
      </c>
      <c r="M1212" s="6">
        <v>1</v>
      </c>
      <c r="N1212" s="6" t="str">
        <f t="shared" si="74"/>
        <v>Chai</v>
      </c>
      <c r="O1212" s="13">
        <v>76</v>
      </c>
      <c r="P1212" s="6">
        <v>60</v>
      </c>
      <c r="Q1212" s="13">
        <f t="shared" si="75"/>
        <v>4560</v>
      </c>
      <c r="R1212" s="15">
        <v>0.06</v>
      </c>
      <c r="S1212" s="13">
        <v>5076</v>
      </c>
      <c r="T1212" s="13">
        <v>76.14</v>
      </c>
      <c r="U1212" s="13"/>
      <c r="V1212" s="9"/>
      <c r="W1212" s="9"/>
    </row>
    <row r="1213" spans="1:23" x14ac:dyDescent="0.25">
      <c r="A1213" s="6" t="s">
        <v>82</v>
      </c>
      <c r="B1213" s="6" t="s">
        <v>83</v>
      </c>
      <c r="C1213" s="6" t="s">
        <v>84</v>
      </c>
      <c r="D1213" s="6" t="s">
        <v>85</v>
      </c>
      <c r="E1213" s="6">
        <v>5</v>
      </c>
      <c r="F1213" s="6" t="str">
        <f t="shared" si="72"/>
        <v>Mohamed Ben Arfa</v>
      </c>
      <c r="G1213" s="6">
        <v>10470</v>
      </c>
      <c r="H1213" s="9">
        <v>41278</v>
      </c>
      <c r="I1213" s="9">
        <v>41291</v>
      </c>
      <c r="J1213" s="9">
        <v>41293</v>
      </c>
      <c r="K1213" s="7">
        <v>5</v>
      </c>
      <c r="L1213" s="9" t="str">
        <f t="shared" si="73"/>
        <v>Pâtes et céréales</v>
      </c>
      <c r="M1213" s="6">
        <v>64</v>
      </c>
      <c r="N1213" s="6" t="str">
        <f t="shared" si="74"/>
        <v>Wimmers gute Semmelknödel</v>
      </c>
      <c r="O1213" s="13">
        <v>76</v>
      </c>
      <c r="P1213" s="6">
        <v>58</v>
      </c>
      <c r="Q1213" s="13">
        <f t="shared" si="75"/>
        <v>4408</v>
      </c>
      <c r="R1213" s="14">
        <v>0</v>
      </c>
      <c r="S1213" s="13">
        <v>7714</v>
      </c>
      <c r="T1213" s="13">
        <v>23.141999999999999</v>
      </c>
      <c r="U1213" s="13"/>
      <c r="V1213" s="9"/>
      <c r="W1213" s="9"/>
    </row>
    <row r="1214" spans="1:23" x14ac:dyDescent="0.25">
      <c r="A1214" s="6" t="s">
        <v>157</v>
      </c>
      <c r="B1214" s="6" t="s">
        <v>158</v>
      </c>
      <c r="C1214" s="6" t="s">
        <v>159</v>
      </c>
      <c r="D1214" s="6" t="s">
        <v>136</v>
      </c>
      <c r="E1214" s="6">
        <v>5</v>
      </c>
      <c r="F1214" s="6" t="str">
        <f t="shared" si="72"/>
        <v>Mohamed Ben Arfa</v>
      </c>
      <c r="G1214" s="6">
        <v>10522</v>
      </c>
      <c r="H1214" s="9">
        <v>41278</v>
      </c>
      <c r="I1214" s="9">
        <v>41296</v>
      </c>
      <c r="J1214" s="9">
        <v>41294</v>
      </c>
      <c r="K1214" s="7">
        <v>8</v>
      </c>
      <c r="L1214" s="9" t="str">
        <f t="shared" si="73"/>
        <v>Poissons et fruits de mer</v>
      </c>
      <c r="M1214" s="6">
        <v>40</v>
      </c>
      <c r="N1214" s="6" t="str">
        <f t="shared" si="74"/>
        <v>Boston Crab Meat</v>
      </c>
      <c r="O1214" s="13">
        <v>76</v>
      </c>
      <c r="P1214" s="6">
        <v>15</v>
      </c>
      <c r="Q1214" s="13">
        <f t="shared" si="75"/>
        <v>1140</v>
      </c>
      <c r="R1214" s="14">
        <v>0.19</v>
      </c>
      <c r="S1214" s="13">
        <v>1117.8000000000002</v>
      </c>
      <c r="T1214" s="13">
        <v>31.298400000000004</v>
      </c>
      <c r="U1214" s="13"/>
      <c r="V1214" s="9"/>
      <c r="W1214" s="9"/>
    </row>
    <row r="1215" spans="1:23" x14ac:dyDescent="0.25">
      <c r="A1215" s="6" t="s">
        <v>194</v>
      </c>
      <c r="B1215" s="6" t="s">
        <v>195</v>
      </c>
      <c r="C1215" s="6" t="s">
        <v>97</v>
      </c>
      <c r="D1215" s="6" t="s">
        <v>98</v>
      </c>
      <c r="E1215" s="6">
        <v>1</v>
      </c>
      <c r="F1215" s="6" t="str">
        <f t="shared" si="72"/>
        <v>Francis Rivière</v>
      </c>
      <c r="G1215" s="6">
        <v>10915</v>
      </c>
      <c r="H1215" s="9">
        <v>41278</v>
      </c>
      <c r="I1215" s="9">
        <v>41293</v>
      </c>
      <c r="J1215" s="9">
        <v>41290</v>
      </c>
      <c r="K1215" s="7">
        <v>6</v>
      </c>
      <c r="L1215" s="9" t="str">
        <f t="shared" si="73"/>
        <v>Viandes</v>
      </c>
      <c r="M1215" s="6">
        <v>17</v>
      </c>
      <c r="N1215" s="6" t="str">
        <f t="shared" si="74"/>
        <v>Alice Mutton</v>
      </c>
      <c r="O1215" s="13">
        <v>76</v>
      </c>
      <c r="P1215" s="6">
        <v>28</v>
      </c>
      <c r="Q1215" s="13">
        <f t="shared" si="75"/>
        <v>2128</v>
      </c>
      <c r="R1215" s="15">
        <v>0.11</v>
      </c>
      <c r="S1215" s="13">
        <v>4859.3999999999996</v>
      </c>
      <c r="T1215" s="13">
        <v>116.62559999999999</v>
      </c>
      <c r="U1215" s="13"/>
      <c r="V1215" s="9"/>
      <c r="W1215" s="9"/>
    </row>
    <row r="1216" spans="1:23" x14ac:dyDescent="0.25">
      <c r="A1216" s="6" t="s">
        <v>182</v>
      </c>
      <c r="B1216" s="6" t="s">
        <v>183</v>
      </c>
      <c r="C1216" s="6" t="s">
        <v>132</v>
      </c>
      <c r="D1216" s="6" t="s">
        <v>123</v>
      </c>
      <c r="E1216" s="6">
        <v>8</v>
      </c>
      <c r="F1216" s="6" t="str">
        <f t="shared" si="72"/>
        <v>Hicham Esmal</v>
      </c>
      <c r="G1216" s="6">
        <v>10512</v>
      </c>
      <c r="H1216" s="9">
        <v>41279</v>
      </c>
      <c r="I1216" s="9">
        <v>41305</v>
      </c>
      <c r="J1216" s="9">
        <v>41307</v>
      </c>
      <c r="K1216" s="7">
        <v>3</v>
      </c>
      <c r="L1216" s="9" t="str">
        <f t="shared" si="73"/>
        <v>Desserts</v>
      </c>
      <c r="M1216" s="6">
        <v>47</v>
      </c>
      <c r="N1216" s="6" t="str">
        <f t="shared" si="74"/>
        <v>Zaanse koeken</v>
      </c>
      <c r="O1216" s="13">
        <v>76</v>
      </c>
      <c r="P1216" s="6">
        <v>66</v>
      </c>
      <c r="Q1216" s="13">
        <f t="shared" si="75"/>
        <v>5016</v>
      </c>
      <c r="R1216" s="14">
        <v>0.06</v>
      </c>
      <c r="S1216" s="13">
        <v>2946.8999999999996</v>
      </c>
      <c r="T1216" s="13">
        <v>14.734499999999999</v>
      </c>
      <c r="U1216" s="13"/>
      <c r="V1216" s="9"/>
      <c r="W1216" s="9"/>
    </row>
    <row r="1217" spans="1:23" x14ac:dyDescent="0.25">
      <c r="A1217" s="6" t="s">
        <v>189</v>
      </c>
      <c r="B1217" s="6" t="s">
        <v>190</v>
      </c>
      <c r="C1217" s="6" t="s">
        <v>191</v>
      </c>
      <c r="D1217" s="6" t="s">
        <v>136</v>
      </c>
      <c r="E1217" s="6">
        <v>1</v>
      </c>
      <c r="F1217" s="6" t="str">
        <f t="shared" si="72"/>
        <v>Francis Rivière</v>
      </c>
      <c r="G1217" s="6">
        <v>10515</v>
      </c>
      <c r="H1217" s="9">
        <v>41279</v>
      </c>
      <c r="I1217" s="9">
        <v>41299</v>
      </c>
      <c r="J1217" s="9">
        <v>41297</v>
      </c>
      <c r="K1217" s="7">
        <v>4</v>
      </c>
      <c r="L1217" s="9" t="str">
        <f t="shared" si="73"/>
        <v>Produits laitiers</v>
      </c>
      <c r="M1217" s="6">
        <v>33</v>
      </c>
      <c r="N1217" s="6" t="str">
        <f t="shared" si="74"/>
        <v>Geitost</v>
      </c>
      <c r="O1217" s="13">
        <v>76</v>
      </c>
      <c r="P1217" s="6">
        <v>91</v>
      </c>
      <c r="Q1217" s="13">
        <f t="shared" si="75"/>
        <v>6916</v>
      </c>
      <c r="R1217" s="14">
        <v>0.1</v>
      </c>
      <c r="S1217" s="13">
        <v>1023.75</v>
      </c>
      <c r="T1217" s="13">
        <v>26.6175</v>
      </c>
      <c r="U1217" s="13"/>
      <c r="V1217" s="9"/>
      <c r="W1217" s="9"/>
    </row>
    <row r="1218" spans="1:23" x14ac:dyDescent="0.25">
      <c r="A1218" s="6" t="s">
        <v>173</v>
      </c>
      <c r="B1218" s="6" t="s">
        <v>174</v>
      </c>
      <c r="C1218" s="6" t="s">
        <v>135</v>
      </c>
      <c r="D1218" s="6" t="s">
        <v>136</v>
      </c>
      <c r="E1218" s="6">
        <v>7</v>
      </c>
      <c r="F1218" s="6" t="str">
        <f t="shared" si="72"/>
        <v>Jaime Dos Santos</v>
      </c>
      <c r="G1218" s="6">
        <v>10542</v>
      </c>
      <c r="H1218" s="9">
        <v>41279</v>
      </c>
      <c r="I1218" s="9">
        <v>41303</v>
      </c>
      <c r="J1218" s="9">
        <v>41304</v>
      </c>
      <c r="K1218" s="7">
        <v>4</v>
      </c>
      <c r="L1218" s="9" t="str">
        <f t="shared" si="73"/>
        <v>Produits laitiers</v>
      </c>
      <c r="M1218" s="6">
        <v>11</v>
      </c>
      <c r="N1218" s="6" t="str">
        <f t="shared" si="74"/>
        <v>Queso Cabrales</v>
      </c>
      <c r="O1218" s="13">
        <v>76</v>
      </c>
      <c r="P1218" s="6">
        <v>77</v>
      </c>
      <c r="Q1218" s="13">
        <f t="shared" si="75"/>
        <v>5852</v>
      </c>
      <c r="R1218" s="14">
        <v>-0.01</v>
      </c>
      <c r="S1218" s="13">
        <v>8165.85</v>
      </c>
      <c r="T1218" s="13">
        <v>16.331700000000001</v>
      </c>
      <c r="U1218" s="13"/>
      <c r="V1218" s="9"/>
      <c r="W1218" s="9"/>
    </row>
    <row r="1219" spans="1:23" x14ac:dyDescent="0.25">
      <c r="A1219" s="6" t="s">
        <v>189</v>
      </c>
      <c r="B1219" s="6" t="s">
        <v>190</v>
      </c>
      <c r="C1219" s="6" t="s">
        <v>191</v>
      </c>
      <c r="D1219" s="6" t="s">
        <v>136</v>
      </c>
      <c r="E1219" s="6">
        <v>4</v>
      </c>
      <c r="F1219" s="6" t="str">
        <f t="shared" si="72"/>
        <v>Laura Callahan</v>
      </c>
      <c r="G1219" s="6">
        <v>10694</v>
      </c>
      <c r="H1219" s="9">
        <v>41279</v>
      </c>
      <c r="I1219" s="9">
        <v>41293</v>
      </c>
      <c r="J1219" s="9">
        <v>41296</v>
      </c>
      <c r="K1219" s="7">
        <v>1</v>
      </c>
      <c r="L1219" s="9" t="str">
        <f t="shared" si="73"/>
        <v>Boissons</v>
      </c>
      <c r="M1219" s="6">
        <v>70</v>
      </c>
      <c r="N1219" s="6" t="str">
        <f t="shared" si="74"/>
        <v>Outback Lager</v>
      </c>
      <c r="O1219" s="13">
        <v>76</v>
      </c>
      <c r="P1219" s="6">
        <v>60</v>
      </c>
      <c r="Q1219" s="13">
        <f t="shared" si="75"/>
        <v>4560</v>
      </c>
      <c r="R1219" s="14">
        <v>0.04</v>
      </c>
      <c r="S1219" s="13">
        <v>4320</v>
      </c>
      <c r="T1219" s="13">
        <v>116.64</v>
      </c>
      <c r="U1219" s="13"/>
      <c r="V1219" s="9"/>
      <c r="W1219" s="9"/>
    </row>
    <row r="1220" spans="1:23" x14ac:dyDescent="0.25">
      <c r="A1220" s="6" t="s">
        <v>261</v>
      </c>
      <c r="B1220" s="6" t="s">
        <v>262</v>
      </c>
      <c r="C1220" s="6" t="s">
        <v>263</v>
      </c>
      <c r="D1220" s="6" t="s">
        <v>81</v>
      </c>
      <c r="E1220" s="6">
        <v>6</v>
      </c>
      <c r="F1220" s="6" t="str">
        <f t="shared" ref="F1220:F1283" si="76">VLOOKUP(E1220,ListeREPRESENTANTS,2,FALSE)</f>
        <v>Ernst Junge</v>
      </c>
      <c r="G1220" s="6">
        <v>10735</v>
      </c>
      <c r="H1220" s="9">
        <v>41279</v>
      </c>
      <c r="I1220" s="9">
        <v>41299</v>
      </c>
      <c r="J1220" s="9">
        <v>41297</v>
      </c>
      <c r="K1220" s="7">
        <v>2</v>
      </c>
      <c r="L1220" s="9" t="str">
        <f t="shared" ref="L1220:L1283" si="77">VLOOKUP(K1220,ListeCATEGORIES,2,FALSE)</f>
        <v>Condiments</v>
      </c>
      <c r="M1220" s="6">
        <v>77</v>
      </c>
      <c r="N1220" s="6" t="str">
        <f t="shared" ref="N1220:N1283" si="78">VLOOKUP(M1220,ListePRODUITS,2,FALSE)</f>
        <v>Original Frankfurter grüne Soße</v>
      </c>
      <c r="O1220" s="13">
        <v>76</v>
      </c>
      <c r="P1220" s="6">
        <v>89</v>
      </c>
      <c r="Q1220" s="13">
        <f t="shared" si="75"/>
        <v>6764</v>
      </c>
      <c r="R1220" s="14">
        <v>0.17</v>
      </c>
      <c r="S1220" s="13">
        <v>4801.55</v>
      </c>
      <c r="T1220" s="13">
        <v>148.84805000000003</v>
      </c>
      <c r="U1220" s="13"/>
      <c r="V1220" s="9"/>
      <c r="W1220" s="9"/>
    </row>
    <row r="1221" spans="1:23" x14ac:dyDescent="0.25">
      <c r="A1221" s="6" t="s">
        <v>310</v>
      </c>
      <c r="B1221" s="6" t="s">
        <v>311</v>
      </c>
      <c r="C1221" s="6" t="s">
        <v>312</v>
      </c>
      <c r="D1221" s="6" t="s">
        <v>85</v>
      </c>
      <c r="E1221" s="6">
        <v>3</v>
      </c>
      <c r="F1221" s="6" t="str">
        <f t="shared" si="76"/>
        <v>Janet Leverling</v>
      </c>
      <c r="G1221" s="6">
        <v>10739</v>
      </c>
      <c r="H1221" s="9">
        <v>41279</v>
      </c>
      <c r="I1221" s="9">
        <v>41302</v>
      </c>
      <c r="J1221" s="9">
        <v>41302</v>
      </c>
      <c r="K1221" s="7">
        <v>5</v>
      </c>
      <c r="L1221" s="9" t="str">
        <f t="shared" si="77"/>
        <v>Pâtes et céréales</v>
      </c>
      <c r="M1221" s="6">
        <v>52</v>
      </c>
      <c r="N1221" s="6" t="str">
        <f t="shared" si="78"/>
        <v>Filo Mix</v>
      </c>
      <c r="O1221" s="13">
        <v>76</v>
      </c>
      <c r="P1221" s="6">
        <v>53</v>
      </c>
      <c r="Q1221" s="13">
        <f t="shared" ref="Q1221:Q1284" si="79">O1221*P1221</f>
        <v>4028</v>
      </c>
      <c r="R1221" s="14">
        <v>0.02</v>
      </c>
      <c r="S1221" s="13">
        <v>1817.8999999999999</v>
      </c>
      <c r="T1221" s="13">
        <v>54.536999999999992</v>
      </c>
      <c r="U1221" s="13"/>
      <c r="V1221" s="9"/>
      <c r="W1221" s="9"/>
    </row>
    <row r="1222" spans="1:23" x14ac:dyDescent="0.25">
      <c r="A1222" s="6" t="s">
        <v>90</v>
      </c>
      <c r="B1222" s="6" t="s">
        <v>91</v>
      </c>
      <c r="C1222" s="6" t="s">
        <v>88</v>
      </c>
      <c r="D1222" s="6" t="s">
        <v>89</v>
      </c>
      <c r="E1222" s="6">
        <v>9</v>
      </c>
      <c r="F1222" s="6" t="str">
        <f t="shared" si="76"/>
        <v>Steven Buchanan</v>
      </c>
      <c r="G1222" s="6">
        <v>10869</v>
      </c>
      <c r="H1222" s="9">
        <v>41279</v>
      </c>
      <c r="I1222" s="9">
        <v>41309</v>
      </c>
      <c r="J1222" s="9">
        <v>41312</v>
      </c>
      <c r="K1222" s="7">
        <v>3</v>
      </c>
      <c r="L1222" s="9" t="str">
        <f t="shared" si="77"/>
        <v>Desserts</v>
      </c>
      <c r="M1222" s="6">
        <v>68</v>
      </c>
      <c r="N1222" s="6" t="str">
        <f t="shared" si="78"/>
        <v>Scottish Longbreads</v>
      </c>
      <c r="O1222" s="13">
        <v>76</v>
      </c>
      <c r="P1222" s="6">
        <v>40</v>
      </c>
      <c r="Q1222" s="13">
        <f t="shared" si="79"/>
        <v>3040</v>
      </c>
      <c r="R1222" s="15">
        <v>0.09</v>
      </c>
      <c r="S1222" s="13">
        <v>2275</v>
      </c>
      <c r="T1222" s="13">
        <v>9.1</v>
      </c>
      <c r="U1222" s="13"/>
      <c r="V1222" s="9"/>
      <c r="W1222" s="9"/>
    </row>
    <row r="1223" spans="1:23" x14ac:dyDescent="0.25">
      <c r="A1223" s="6" t="s">
        <v>285</v>
      </c>
      <c r="B1223" s="6" t="s">
        <v>286</v>
      </c>
      <c r="C1223" s="6" t="s">
        <v>287</v>
      </c>
      <c r="D1223" s="6" t="s">
        <v>212</v>
      </c>
      <c r="E1223" s="6">
        <v>7</v>
      </c>
      <c r="F1223" s="6" t="str">
        <f t="shared" si="76"/>
        <v>Jaime Dos Santos</v>
      </c>
      <c r="G1223" s="6">
        <v>10910</v>
      </c>
      <c r="H1223" s="9">
        <v>41279</v>
      </c>
      <c r="I1223" s="9">
        <v>41293</v>
      </c>
      <c r="J1223" s="9">
        <v>41288</v>
      </c>
      <c r="K1223" s="7">
        <v>3</v>
      </c>
      <c r="L1223" s="9" t="str">
        <f t="shared" si="77"/>
        <v>Desserts</v>
      </c>
      <c r="M1223" s="6">
        <v>19</v>
      </c>
      <c r="N1223" s="6" t="str">
        <f t="shared" si="78"/>
        <v>Teatime Chocolate Biscuits</v>
      </c>
      <c r="O1223" s="13">
        <v>76</v>
      </c>
      <c r="P1223" s="6">
        <v>80</v>
      </c>
      <c r="Q1223" s="13">
        <f t="shared" si="79"/>
        <v>6080</v>
      </c>
      <c r="R1223" s="15">
        <v>7.0000000000000007E-2</v>
      </c>
      <c r="S1223" s="13">
        <v>3422.3999999999996</v>
      </c>
      <c r="T1223" s="13">
        <v>20.534399999999998</v>
      </c>
      <c r="U1223" s="13"/>
      <c r="V1223" s="9"/>
      <c r="W1223" s="9"/>
    </row>
    <row r="1224" spans="1:23" x14ac:dyDescent="0.25">
      <c r="A1224" s="6" t="s">
        <v>285</v>
      </c>
      <c r="B1224" s="6" t="s">
        <v>286</v>
      </c>
      <c r="C1224" s="6" t="s">
        <v>287</v>
      </c>
      <c r="D1224" s="6" t="s">
        <v>212</v>
      </c>
      <c r="E1224" s="6">
        <v>1</v>
      </c>
      <c r="F1224" s="6" t="str">
        <f t="shared" si="76"/>
        <v>Francis Rivière</v>
      </c>
      <c r="G1224" s="6">
        <v>10673</v>
      </c>
      <c r="H1224" s="9">
        <v>41280</v>
      </c>
      <c r="I1224" s="9">
        <v>41303</v>
      </c>
      <c r="J1224" s="9">
        <v>41299</v>
      </c>
      <c r="K1224" s="7">
        <v>1</v>
      </c>
      <c r="L1224" s="9" t="str">
        <f t="shared" si="77"/>
        <v>Boissons</v>
      </c>
      <c r="M1224" s="6">
        <v>43</v>
      </c>
      <c r="N1224" s="6" t="str">
        <f t="shared" si="78"/>
        <v>Ipoh Coffee</v>
      </c>
      <c r="O1224" s="13">
        <v>76</v>
      </c>
      <c r="P1224" s="6">
        <v>74</v>
      </c>
      <c r="Q1224" s="13">
        <f t="shared" si="79"/>
        <v>5624</v>
      </c>
      <c r="R1224" s="14">
        <v>-0.02</v>
      </c>
      <c r="S1224" s="13">
        <v>17360.400000000001</v>
      </c>
      <c r="T1224" s="13">
        <v>295.12680000000006</v>
      </c>
      <c r="U1224" s="13"/>
      <c r="V1224" s="9"/>
      <c r="W1224" s="9"/>
    </row>
    <row r="1225" spans="1:23" x14ac:dyDescent="0.25">
      <c r="A1225" s="6" t="s">
        <v>201</v>
      </c>
      <c r="B1225" s="6" t="s">
        <v>202</v>
      </c>
      <c r="C1225" s="6" t="s">
        <v>203</v>
      </c>
      <c r="D1225" s="6" t="s">
        <v>204</v>
      </c>
      <c r="E1225" s="6">
        <v>5</v>
      </c>
      <c r="F1225" s="6" t="str">
        <f t="shared" si="76"/>
        <v>Mohamed Ben Arfa</v>
      </c>
      <c r="G1225" s="6">
        <v>10881</v>
      </c>
      <c r="H1225" s="9">
        <v>41280</v>
      </c>
      <c r="I1225" s="9">
        <v>41292</v>
      </c>
      <c r="J1225" s="9">
        <v>41289</v>
      </c>
      <c r="K1225" s="7">
        <v>8</v>
      </c>
      <c r="L1225" s="9" t="str">
        <f t="shared" si="77"/>
        <v>Poissons et fruits de mer</v>
      </c>
      <c r="M1225" s="6">
        <v>73</v>
      </c>
      <c r="N1225" s="6" t="str">
        <f t="shared" si="78"/>
        <v>Röd Kaviar</v>
      </c>
      <c r="O1225" s="13">
        <v>76</v>
      </c>
      <c r="P1225" s="6">
        <v>35</v>
      </c>
      <c r="Q1225" s="13">
        <f t="shared" si="79"/>
        <v>2660</v>
      </c>
      <c r="R1225" s="15">
        <v>0.14000000000000001</v>
      </c>
      <c r="S1225" s="13">
        <v>2257.5</v>
      </c>
      <c r="T1225" s="13">
        <v>51.922499999999999</v>
      </c>
      <c r="U1225" s="13"/>
      <c r="V1225" s="9"/>
      <c r="W1225" s="9"/>
    </row>
    <row r="1226" spans="1:23" x14ac:dyDescent="0.25">
      <c r="A1226" s="6" t="s">
        <v>205</v>
      </c>
      <c r="B1226" s="6" t="s">
        <v>206</v>
      </c>
      <c r="C1226" s="6" t="s">
        <v>207</v>
      </c>
      <c r="D1226" s="6" t="s">
        <v>208</v>
      </c>
      <c r="E1226" s="6">
        <v>3</v>
      </c>
      <c r="F1226" s="6" t="str">
        <f t="shared" si="76"/>
        <v>Janet Leverling</v>
      </c>
      <c r="G1226" s="6">
        <v>10572</v>
      </c>
      <c r="H1226" s="9">
        <v>41282</v>
      </c>
      <c r="I1226" s="9">
        <v>41304</v>
      </c>
      <c r="J1226" s="9">
        <v>41305</v>
      </c>
      <c r="K1226" s="7">
        <v>8</v>
      </c>
      <c r="L1226" s="9" t="str">
        <f t="shared" si="77"/>
        <v>Poissons et fruits de mer</v>
      </c>
      <c r="M1226" s="6">
        <v>40</v>
      </c>
      <c r="N1226" s="6" t="str">
        <f t="shared" si="78"/>
        <v>Boston Crab Meat</v>
      </c>
      <c r="O1226" s="13">
        <v>76</v>
      </c>
      <c r="P1226" s="6">
        <v>13</v>
      </c>
      <c r="Q1226" s="13">
        <f t="shared" si="79"/>
        <v>988</v>
      </c>
      <c r="R1226" s="14">
        <v>0.03</v>
      </c>
      <c r="S1226" s="13">
        <v>1160.1199999999999</v>
      </c>
      <c r="T1226" s="13">
        <v>37.123839999999994</v>
      </c>
      <c r="U1226" s="13"/>
      <c r="V1226" s="9"/>
      <c r="W1226" s="9"/>
    </row>
    <row r="1227" spans="1:23" x14ac:dyDescent="0.25">
      <c r="A1227" s="6" t="s">
        <v>163</v>
      </c>
      <c r="B1227" s="6" t="s">
        <v>164</v>
      </c>
      <c r="C1227" s="6" t="s">
        <v>165</v>
      </c>
      <c r="D1227" s="6" t="s">
        <v>136</v>
      </c>
      <c r="E1227" s="6">
        <v>4</v>
      </c>
      <c r="F1227" s="6" t="str">
        <f t="shared" si="76"/>
        <v>Laura Callahan</v>
      </c>
      <c r="G1227" s="6">
        <v>10614</v>
      </c>
      <c r="H1227" s="9">
        <v>41282</v>
      </c>
      <c r="I1227" s="9">
        <v>41304</v>
      </c>
      <c r="J1227" s="9">
        <v>41305</v>
      </c>
      <c r="K1227" s="7">
        <v>3</v>
      </c>
      <c r="L1227" s="9" t="str">
        <f t="shared" si="77"/>
        <v>Desserts</v>
      </c>
      <c r="M1227" s="6">
        <v>21</v>
      </c>
      <c r="N1227" s="6" t="str">
        <f t="shared" si="78"/>
        <v>Sir Rodney's Scones</v>
      </c>
      <c r="O1227" s="13">
        <v>76</v>
      </c>
      <c r="P1227" s="6">
        <v>48</v>
      </c>
      <c r="Q1227" s="13">
        <f t="shared" si="79"/>
        <v>3648</v>
      </c>
      <c r="R1227" s="14">
        <v>-0.03</v>
      </c>
      <c r="S1227" s="13">
        <v>2472</v>
      </c>
      <c r="T1227" s="13">
        <v>71.688000000000002</v>
      </c>
      <c r="U1227" s="13"/>
      <c r="V1227" s="9"/>
      <c r="W1227" s="9"/>
    </row>
    <row r="1228" spans="1:23" x14ac:dyDescent="0.25">
      <c r="A1228" s="6" t="s">
        <v>143</v>
      </c>
      <c r="B1228" s="6" t="s">
        <v>144</v>
      </c>
      <c r="C1228" s="6" t="s">
        <v>145</v>
      </c>
      <c r="D1228" s="6" t="s">
        <v>146</v>
      </c>
      <c r="E1228" s="6">
        <v>3</v>
      </c>
      <c r="F1228" s="6" t="str">
        <f t="shared" si="76"/>
        <v>Janet Leverling</v>
      </c>
      <c r="G1228" s="6">
        <v>10492</v>
      </c>
      <c r="H1228" s="9">
        <v>41283</v>
      </c>
      <c r="I1228" s="9">
        <v>41303</v>
      </c>
      <c r="J1228" s="9">
        <v>41301</v>
      </c>
      <c r="K1228" s="7">
        <v>3</v>
      </c>
      <c r="L1228" s="9" t="str">
        <f t="shared" si="77"/>
        <v>Desserts</v>
      </c>
      <c r="M1228" s="6">
        <v>25</v>
      </c>
      <c r="N1228" s="6" t="str">
        <f t="shared" si="78"/>
        <v>NuNuCa Nuß-Nougat-Creme</v>
      </c>
      <c r="O1228" s="13">
        <v>76</v>
      </c>
      <c r="P1228" s="6">
        <v>45</v>
      </c>
      <c r="Q1228" s="13">
        <f t="shared" si="79"/>
        <v>3420</v>
      </c>
      <c r="R1228" s="14">
        <v>0.13</v>
      </c>
      <c r="S1228" s="13">
        <v>2192.4</v>
      </c>
      <c r="T1228" s="13">
        <v>72.349199999999996</v>
      </c>
      <c r="U1228" s="13"/>
      <c r="V1228" s="9"/>
      <c r="W1228" s="9"/>
    </row>
    <row r="1229" spans="1:23" x14ac:dyDescent="0.25">
      <c r="A1229" s="6" t="s">
        <v>95</v>
      </c>
      <c r="B1229" s="6" t="s">
        <v>96</v>
      </c>
      <c r="C1229" s="6" t="s">
        <v>97</v>
      </c>
      <c r="D1229" s="6" t="s">
        <v>98</v>
      </c>
      <c r="E1229" s="6">
        <v>1</v>
      </c>
      <c r="F1229" s="6" t="str">
        <f t="shared" si="76"/>
        <v>Francis Rivière</v>
      </c>
      <c r="G1229" s="6">
        <v>10502</v>
      </c>
      <c r="H1229" s="9">
        <v>41283</v>
      </c>
      <c r="I1229" s="9">
        <v>41294</v>
      </c>
      <c r="J1229" s="9">
        <v>41294</v>
      </c>
      <c r="K1229" s="7">
        <v>6</v>
      </c>
      <c r="L1229" s="9" t="str">
        <f t="shared" si="77"/>
        <v>Viandes</v>
      </c>
      <c r="M1229" s="6">
        <v>53</v>
      </c>
      <c r="N1229" s="6" t="str">
        <f t="shared" si="78"/>
        <v>Perth Pasties</v>
      </c>
      <c r="O1229" s="13">
        <v>76</v>
      </c>
      <c r="P1229" s="6">
        <v>84</v>
      </c>
      <c r="Q1229" s="13">
        <f t="shared" si="79"/>
        <v>6384</v>
      </c>
      <c r="R1229" s="14">
        <v>0</v>
      </c>
      <c r="S1229" s="13">
        <v>13776</v>
      </c>
      <c r="T1229" s="13">
        <v>192.864</v>
      </c>
      <c r="U1229" s="13"/>
      <c r="V1229" s="9"/>
      <c r="W1229" s="9"/>
    </row>
    <row r="1230" spans="1:23" x14ac:dyDescent="0.25">
      <c r="A1230" s="6" t="s">
        <v>114</v>
      </c>
      <c r="B1230" s="6" t="s">
        <v>115</v>
      </c>
      <c r="C1230" s="6" t="s">
        <v>116</v>
      </c>
      <c r="D1230" s="6" t="s">
        <v>81</v>
      </c>
      <c r="E1230" s="6">
        <v>4</v>
      </c>
      <c r="F1230" s="6" t="str">
        <f t="shared" si="76"/>
        <v>Laura Callahan</v>
      </c>
      <c r="G1230" s="6">
        <v>10852</v>
      </c>
      <c r="H1230" s="9">
        <v>41283</v>
      </c>
      <c r="I1230" s="9">
        <v>41302</v>
      </c>
      <c r="J1230" s="9">
        <v>41299</v>
      </c>
      <c r="K1230" s="7">
        <v>6</v>
      </c>
      <c r="L1230" s="9" t="str">
        <f t="shared" si="77"/>
        <v>Viandes</v>
      </c>
      <c r="M1230" s="6">
        <v>17</v>
      </c>
      <c r="N1230" s="6" t="str">
        <f t="shared" si="78"/>
        <v>Alice Mutton</v>
      </c>
      <c r="O1230" s="13">
        <v>76</v>
      </c>
      <c r="P1230" s="6">
        <v>83</v>
      </c>
      <c r="Q1230" s="13">
        <f t="shared" si="79"/>
        <v>6308</v>
      </c>
      <c r="R1230" s="15">
        <v>-0.02</v>
      </c>
      <c r="S1230" s="13">
        <v>16508.7</v>
      </c>
      <c r="T1230" s="13">
        <v>231.12180000000001</v>
      </c>
      <c r="U1230" s="13"/>
      <c r="V1230" s="9"/>
      <c r="W1230" s="9"/>
    </row>
    <row r="1231" spans="1:23" x14ac:dyDescent="0.25">
      <c r="A1231" s="6" t="s">
        <v>228</v>
      </c>
      <c r="B1231" s="6" t="s">
        <v>229</v>
      </c>
      <c r="C1231" s="6" t="s">
        <v>122</v>
      </c>
      <c r="D1231" s="6" t="s">
        <v>123</v>
      </c>
      <c r="E1231" s="6">
        <v>1</v>
      </c>
      <c r="F1231" s="6" t="str">
        <f t="shared" si="76"/>
        <v>Francis Rivière</v>
      </c>
      <c r="G1231" s="6">
        <v>10541</v>
      </c>
      <c r="H1231" s="9">
        <v>41286</v>
      </c>
      <c r="I1231" s="9">
        <v>41316</v>
      </c>
      <c r="J1231" s="9">
        <v>41317</v>
      </c>
      <c r="K1231" s="7">
        <v>4</v>
      </c>
      <c r="L1231" s="9" t="str">
        <f t="shared" si="77"/>
        <v>Produits laitiers</v>
      </c>
      <c r="M1231" s="6">
        <v>71</v>
      </c>
      <c r="N1231" s="6" t="str">
        <f t="shared" si="78"/>
        <v>Fløtemysost</v>
      </c>
      <c r="O1231" s="13">
        <v>76</v>
      </c>
      <c r="P1231" s="6">
        <v>8</v>
      </c>
      <c r="Q1231" s="13">
        <f t="shared" si="79"/>
        <v>608</v>
      </c>
      <c r="R1231" s="14">
        <v>0.11</v>
      </c>
      <c r="S1231" s="13">
        <v>765.4</v>
      </c>
      <c r="T1231" s="13">
        <v>6.8885999999999994</v>
      </c>
      <c r="U1231" s="13"/>
      <c r="V1231" s="9"/>
      <c r="W1231" s="9"/>
    </row>
    <row r="1232" spans="1:23" x14ac:dyDescent="0.25">
      <c r="A1232" s="6" t="s">
        <v>189</v>
      </c>
      <c r="B1232" s="6" t="s">
        <v>190</v>
      </c>
      <c r="C1232" s="6" t="s">
        <v>191</v>
      </c>
      <c r="D1232" s="6" t="s">
        <v>136</v>
      </c>
      <c r="E1232" s="6">
        <v>9</v>
      </c>
      <c r="F1232" s="6" t="str">
        <f t="shared" si="76"/>
        <v>Steven Buchanan</v>
      </c>
      <c r="G1232" s="6">
        <v>10549</v>
      </c>
      <c r="H1232" s="9">
        <v>41286</v>
      </c>
      <c r="I1232" s="9">
        <v>41314</v>
      </c>
      <c r="J1232" s="9">
        <v>41309</v>
      </c>
      <c r="K1232" s="7">
        <v>7</v>
      </c>
      <c r="L1232" s="9" t="str">
        <f t="shared" si="77"/>
        <v>Produits secs</v>
      </c>
      <c r="M1232" s="6">
        <v>51</v>
      </c>
      <c r="N1232" s="6" t="str">
        <f t="shared" si="78"/>
        <v>Manjimup Dried Apples</v>
      </c>
      <c r="O1232" s="13">
        <v>76</v>
      </c>
      <c r="P1232" s="6">
        <v>66</v>
      </c>
      <c r="Q1232" s="13">
        <f t="shared" si="79"/>
        <v>5016</v>
      </c>
      <c r="R1232" s="14">
        <v>0.01</v>
      </c>
      <c r="S1232" s="13">
        <v>17315.099999999999</v>
      </c>
      <c r="T1232" s="13">
        <v>519.45299999999997</v>
      </c>
      <c r="U1232" s="13"/>
      <c r="V1232" s="9"/>
      <c r="W1232" s="9"/>
    </row>
    <row r="1233" spans="1:23" x14ac:dyDescent="0.25">
      <c r="A1233" s="6" t="s">
        <v>186</v>
      </c>
      <c r="B1233" s="6" t="s">
        <v>187</v>
      </c>
      <c r="C1233" s="6" t="s">
        <v>188</v>
      </c>
      <c r="D1233" s="6" t="s">
        <v>140</v>
      </c>
      <c r="E1233" s="6">
        <v>8</v>
      </c>
      <c r="F1233" s="6" t="str">
        <f t="shared" si="76"/>
        <v>Hicham Esmal</v>
      </c>
      <c r="G1233" s="6">
        <v>10633</v>
      </c>
      <c r="H1233" s="9">
        <v>41286</v>
      </c>
      <c r="I1233" s="9">
        <v>41313</v>
      </c>
      <c r="J1233" s="9">
        <v>41312</v>
      </c>
      <c r="K1233" s="7">
        <v>4</v>
      </c>
      <c r="L1233" s="9" t="str">
        <f t="shared" si="77"/>
        <v>Produits laitiers</v>
      </c>
      <c r="M1233" s="6">
        <v>12</v>
      </c>
      <c r="N1233" s="6" t="str">
        <f t="shared" si="78"/>
        <v>Queso Manchego La Pastora</v>
      </c>
      <c r="O1233" s="13">
        <v>76</v>
      </c>
      <c r="P1233" s="6">
        <v>19</v>
      </c>
      <c r="Q1233" s="13">
        <f t="shared" si="79"/>
        <v>1444</v>
      </c>
      <c r="R1233" s="14">
        <v>0.03</v>
      </c>
      <c r="S1233" s="13">
        <v>3501.7</v>
      </c>
      <c r="T1233" s="13">
        <v>98.047599999999989</v>
      </c>
      <c r="U1233" s="13"/>
      <c r="V1233" s="9"/>
      <c r="W1233" s="9"/>
    </row>
    <row r="1234" spans="1:23" x14ac:dyDescent="0.25">
      <c r="A1234" s="6" t="s">
        <v>133</v>
      </c>
      <c r="B1234" s="6" t="s">
        <v>134</v>
      </c>
      <c r="C1234" s="6" t="s">
        <v>135</v>
      </c>
      <c r="D1234" s="6" t="s">
        <v>136</v>
      </c>
      <c r="E1234" s="6">
        <v>9</v>
      </c>
      <c r="F1234" s="6" t="str">
        <f t="shared" si="76"/>
        <v>Steven Buchanan</v>
      </c>
      <c r="G1234" s="6">
        <v>10675</v>
      </c>
      <c r="H1234" s="9">
        <v>41286</v>
      </c>
      <c r="I1234" s="9">
        <v>41315</v>
      </c>
      <c r="J1234" s="9">
        <v>41313</v>
      </c>
      <c r="K1234" s="7">
        <v>8</v>
      </c>
      <c r="L1234" s="9" t="str">
        <f t="shared" si="77"/>
        <v>Poissons et fruits de mer</v>
      </c>
      <c r="M1234" s="6">
        <v>58</v>
      </c>
      <c r="N1234" s="6" t="str">
        <f t="shared" si="78"/>
        <v>Escargots de Bourgogne</v>
      </c>
      <c r="O1234" s="13">
        <v>76</v>
      </c>
      <c r="P1234" s="6">
        <v>73</v>
      </c>
      <c r="Q1234" s="13">
        <f t="shared" si="79"/>
        <v>5548</v>
      </c>
      <c r="R1234" s="14">
        <v>0.01</v>
      </c>
      <c r="S1234" s="13">
        <v>4787.8874999999998</v>
      </c>
      <c r="T1234" s="13">
        <v>148.42451249999999</v>
      </c>
      <c r="U1234" s="13"/>
      <c r="V1234" s="9"/>
      <c r="W1234" s="9"/>
    </row>
    <row r="1235" spans="1:23" x14ac:dyDescent="0.25">
      <c r="A1235" s="6" t="s">
        <v>103</v>
      </c>
      <c r="B1235" s="6" t="s">
        <v>104</v>
      </c>
      <c r="C1235" s="6" t="s">
        <v>105</v>
      </c>
      <c r="D1235" s="6" t="s">
        <v>106</v>
      </c>
      <c r="E1235" s="6">
        <v>3</v>
      </c>
      <c r="F1235" s="6" t="str">
        <f t="shared" si="76"/>
        <v>Janet Leverling</v>
      </c>
      <c r="G1235" s="6">
        <v>10796</v>
      </c>
      <c r="H1235" s="9">
        <v>41286</v>
      </c>
      <c r="I1235" s="9">
        <v>41300</v>
      </c>
      <c r="J1235" s="9">
        <v>41299</v>
      </c>
      <c r="K1235" s="7">
        <v>5</v>
      </c>
      <c r="L1235" s="9" t="str">
        <f t="shared" si="77"/>
        <v>Pâtes et céréales</v>
      </c>
      <c r="M1235" s="6">
        <v>64</v>
      </c>
      <c r="N1235" s="6" t="str">
        <f t="shared" si="78"/>
        <v>Wimmers gute Semmelknödel</v>
      </c>
      <c r="O1235" s="13">
        <v>76</v>
      </c>
      <c r="P1235" s="6">
        <v>34</v>
      </c>
      <c r="Q1235" s="13">
        <f t="shared" si="79"/>
        <v>2584</v>
      </c>
      <c r="R1235" s="14">
        <v>-0.02</v>
      </c>
      <c r="S1235" s="13">
        <v>5765.55</v>
      </c>
      <c r="T1235" s="13">
        <v>40.358849999999997</v>
      </c>
      <c r="U1235" s="13"/>
      <c r="V1235" s="9"/>
      <c r="W1235" s="9"/>
    </row>
    <row r="1236" spans="1:23" x14ac:dyDescent="0.25">
      <c r="A1236" s="6" t="s">
        <v>194</v>
      </c>
      <c r="B1236" s="6" t="s">
        <v>195</v>
      </c>
      <c r="C1236" s="6" t="s">
        <v>97</v>
      </c>
      <c r="D1236" s="6" t="s">
        <v>98</v>
      </c>
      <c r="E1236" s="6">
        <v>1</v>
      </c>
      <c r="F1236" s="6" t="str">
        <f t="shared" si="76"/>
        <v>Francis Rivière</v>
      </c>
      <c r="G1236" s="6">
        <v>10915</v>
      </c>
      <c r="H1236" s="9">
        <v>41286</v>
      </c>
      <c r="I1236" s="9">
        <v>41303</v>
      </c>
      <c r="J1236" s="9">
        <v>41299</v>
      </c>
      <c r="K1236" s="7">
        <v>4</v>
      </c>
      <c r="L1236" s="9" t="str">
        <f t="shared" si="77"/>
        <v>Produits laitiers</v>
      </c>
      <c r="M1236" s="6">
        <v>33</v>
      </c>
      <c r="N1236" s="6" t="str">
        <f t="shared" si="78"/>
        <v>Geitost</v>
      </c>
      <c r="O1236" s="13">
        <v>76</v>
      </c>
      <c r="P1236" s="6">
        <v>8</v>
      </c>
      <c r="Q1236" s="13">
        <f t="shared" si="79"/>
        <v>608</v>
      </c>
      <c r="R1236" s="15">
        <v>0.08</v>
      </c>
      <c r="S1236" s="13">
        <v>92</v>
      </c>
      <c r="T1236" s="13">
        <v>1.6559999999999999</v>
      </c>
      <c r="U1236" s="13"/>
      <c r="V1236" s="9"/>
      <c r="W1236" s="9"/>
    </row>
    <row r="1237" spans="1:23" x14ac:dyDescent="0.25">
      <c r="A1237" s="6" t="s">
        <v>157</v>
      </c>
      <c r="B1237" s="6" t="s">
        <v>158</v>
      </c>
      <c r="C1237" s="6" t="s">
        <v>159</v>
      </c>
      <c r="D1237" s="6" t="s">
        <v>136</v>
      </c>
      <c r="E1237" s="6">
        <v>8</v>
      </c>
      <c r="F1237" s="6" t="str">
        <f t="shared" si="76"/>
        <v>Hicham Esmal</v>
      </c>
      <c r="G1237" s="6">
        <v>10497</v>
      </c>
      <c r="H1237" s="9">
        <v>41287</v>
      </c>
      <c r="I1237" s="9">
        <v>41298</v>
      </c>
      <c r="J1237" s="9">
        <v>41299</v>
      </c>
      <c r="K1237" s="7">
        <v>5</v>
      </c>
      <c r="L1237" s="9" t="str">
        <f t="shared" si="77"/>
        <v>Pâtes et céréales</v>
      </c>
      <c r="M1237" s="6">
        <v>56</v>
      </c>
      <c r="N1237" s="6" t="str">
        <f t="shared" si="78"/>
        <v>Gnocchi di nonna Alice</v>
      </c>
      <c r="O1237" s="13">
        <v>76</v>
      </c>
      <c r="P1237" s="6">
        <v>74</v>
      </c>
      <c r="Q1237" s="13">
        <f t="shared" si="79"/>
        <v>5624</v>
      </c>
      <c r="R1237" s="14">
        <v>0.16</v>
      </c>
      <c r="S1237" s="13">
        <v>9448.32</v>
      </c>
      <c r="T1237" s="13">
        <v>18.896639999999998</v>
      </c>
      <c r="U1237" s="13"/>
      <c r="V1237" s="9"/>
      <c r="W1237" s="9"/>
    </row>
    <row r="1238" spans="1:23" x14ac:dyDescent="0.25">
      <c r="A1238" s="6" t="s">
        <v>264</v>
      </c>
      <c r="B1238" s="6" t="s">
        <v>265</v>
      </c>
      <c r="C1238" s="6" t="s">
        <v>266</v>
      </c>
      <c r="D1238" s="6" t="s">
        <v>123</v>
      </c>
      <c r="E1238" s="6">
        <v>3</v>
      </c>
      <c r="F1238" s="6" t="str">
        <f t="shared" si="76"/>
        <v>Janet Leverling</v>
      </c>
      <c r="G1238" s="6">
        <v>10644</v>
      </c>
      <c r="H1238" s="9">
        <v>41287</v>
      </c>
      <c r="I1238" s="9">
        <v>41302</v>
      </c>
      <c r="J1238" s="9">
        <v>41298</v>
      </c>
      <c r="K1238" s="7">
        <v>8</v>
      </c>
      <c r="L1238" s="9" t="str">
        <f t="shared" si="77"/>
        <v>Poissons et fruits de mer</v>
      </c>
      <c r="M1238" s="6">
        <v>46</v>
      </c>
      <c r="N1238" s="6" t="str">
        <f t="shared" si="78"/>
        <v>Spegesild</v>
      </c>
      <c r="O1238" s="13">
        <v>76</v>
      </c>
      <c r="P1238" s="6">
        <v>8</v>
      </c>
      <c r="Q1238" s="13">
        <f t="shared" si="79"/>
        <v>608</v>
      </c>
      <c r="R1238" s="14">
        <v>-0.03</v>
      </c>
      <c r="S1238" s="13">
        <v>494.40000000000003</v>
      </c>
      <c r="T1238" s="13">
        <v>5.4384000000000006</v>
      </c>
      <c r="U1238" s="13"/>
      <c r="V1238" s="9"/>
      <c r="W1238" s="9"/>
    </row>
    <row r="1239" spans="1:23" x14ac:dyDescent="0.25">
      <c r="A1239" s="6" t="s">
        <v>82</v>
      </c>
      <c r="B1239" s="6" t="s">
        <v>83</v>
      </c>
      <c r="C1239" s="6" t="s">
        <v>84</v>
      </c>
      <c r="D1239" s="6" t="s">
        <v>85</v>
      </c>
      <c r="E1239" s="6">
        <v>9</v>
      </c>
      <c r="F1239" s="6" t="str">
        <f t="shared" si="76"/>
        <v>Steven Buchanan</v>
      </c>
      <c r="G1239" s="6">
        <v>10730</v>
      </c>
      <c r="H1239" s="9">
        <v>41287</v>
      </c>
      <c r="I1239" s="9">
        <v>41302</v>
      </c>
      <c r="J1239" s="9">
        <v>41300</v>
      </c>
      <c r="K1239" s="7">
        <v>3</v>
      </c>
      <c r="L1239" s="9" t="str">
        <f t="shared" si="77"/>
        <v>Desserts</v>
      </c>
      <c r="M1239" s="6">
        <v>16</v>
      </c>
      <c r="N1239" s="6" t="str">
        <f t="shared" si="78"/>
        <v>Pavlova</v>
      </c>
      <c r="O1239" s="13">
        <v>76</v>
      </c>
      <c r="P1239" s="6">
        <v>42</v>
      </c>
      <c r="Q1239" s="13">
        <f t="shared" si="79"/>
        <v>3192</v>
      </c>
      <c r="R1239" s="14">
        <v>-0.02</v>
      </c>
      <c r="S1239" s="13">
        <v>3737.79</v>
      </c>
      <c r="T1239" s="13">
        <v>93.444749999999999</v>
      </c>
      <c r="U1239" s="13"/>
      <c r="V1239" s="9"/>
      <c r="W1239" s="9"/>
    </row>
    <row r="1240" spans="1:23" x14ac:dyDescent="0.25">
      <c r="A1240" s="6" t="s">
        <v>243</v>
      </c>
      <c r="B1240" s="6" t="s">
        <v>244</v>
      </c>
      <c r="C1240" s="6" t="s">
        <v>88</v>
      </c>
      <c r="D1240" s="6" t="s">
        <v>89</v>
      </c>
      <c r="E1240" s="6">
        <v>3</v>
      </c>
      <c r="F1240" s="6" t="str">
        <f t="shared" si="76"/>
        <v>Janet Leverling</v>
      </c>
      <c r="G1240" s="6">
        <v>10793</v>
      </c>
      <c r="H1240" s="9">
        <v>41287</v>
      </c>
      <c r="I1240" s="9">
        <v>41311</v>
      </c>
      <c r="J1240" s="9">
        <v>41306</v>
      </c>
      <c r="K1240" s="7">
        <v>5</v>
      </c>
      <c r="L1240" s="9" t="str">
        <f t="shared" si="77"/>
        <v>Pâtes et céréales</v>
      </c>
      <c r="M1240" s="6">
        <v>52</v>
      </c>
      <c r="N1240" s="6" t="str">
        <f t="shared" si="78"/>
        <v>Filo Mix</v>
      </c>
      <c r="O1240" s="13">
        <v>76</v>
      </c>
      <c r="P1240" s="6">
        <v>84</v>
      </c>
      <c r="Q1240" s="13">
        <f t="shared" si="79"/>
        <v>6384</v>
      </c>
      <c r="R1240" s="14">
        <v>0.1</v>
      </c>
      <c r="S1240" s="13">
        <v>2646</v>
      </c>
      <c r="T1240" s="13">
        <v>31.751999999999999</v>
      </c>
      <c r="U1240" s="13"/>
      <c r="V1240" s="9"/>
      <c r="W1240" s="9"/>
    </row>
    <row r="1241" spans="1:23" x14ac:dyDescent="0.25">
      <c r="A1241" s="6" t="s">
        <v>111</v>
      </c>
      <c r="B1241" s="6" t="s">
        <v>112</v>
      </c>
      <c r="C1241" s="6" t="s">
        <v>113</v>
      </c>
      <c r="D1241" s="6" t="s">
        <v>85</v>
      </c>
      <c r="E1241" s="6">
        <v>7</v>
      </c>
      <c r="F1241" s="6" t="str">
        <f t="shared" si="76"/>
        <v>Jaime Dos Santos</v>
      </c>
      <c r="G1241" s="6">
        <v>10850</v>
      </c>
      <c r="H1241" s="9">
        <v>41287</v>
      </c>
      <c r="I1241" s="9">
        <v>41305</v>
      </c>
      <c r="J1241" s="9">
        <v>41306</v>
      </c>
      <c r="K1241" s="7">
        <v>4</v>
      </c>
      <c r="L1241" s="9" t="str">
        <f t="shared" si="77"/>
        <v>Produits laitiers</v>
      </c>
      <c r="M1241" s="6">
        <v>33</v>
      </c>
      <c r="N1241" s="6" t="str">
        <f t="shared" si="78"/>
        <v>Geitost</v>
      </c>
      <c r="O1241" s="13">
        <v>76</v>
      </c>
      <c r="P1241" s="6">
        <v>69</v>
      </c>
      <c r="Q1241" s="13">
        <f t="shared" si="79"/>
        <v>5244</v>
      </c>
      <c r="R1241" s="15">
        <v>0.12</v>
      </c>
      <c r="S1241" s="13">
        <v>759</v>
      </c>
      <c r="T1241" s="13">
        <v>20.492999999999999</v>
      </c>
      <c r="U1241" s="13"/>
      <c r="V1241" s="9"/>
      <c r="W1241" s="9"/>
    </row>
    <row r="1242" spans="1:23" x14ac:dyDescent="0.25">
      <c r="A1242" s="6" t="s">
        <v>235</v>
      </c>
      <c r="B1242" s="6" t="s">
        <v>236</v>
      </c>
      <c r="C1242" s="6" t="s">
        <v>237</v>
      </c>
      <c r="D1242" s="6" t="s">
        <v>238</v>
      </c>
      <c r="E1242" s="6">
        <v>8</v>
      </c>
      <c r="F1242" s="6" t="str">
        <f t="shared" si="76"/>
        <v>Hicham Esmal</v>
      </c>
      <c r="G1242" s="6">
        <v>10550</v>
      </c>
      <c r="H1242" s="9">
        <v>41288</v>
      </c>
      <c r="I1242" s="9">
        <v>41312</v>
      </c>
      <c r="J1242" s="9">
        <v>41308</v>
      </c>
      <c r="K1242" s="7">
        <v>3</v>
      </c>
      <c r="L1242" s="9" t="str">
        <f t="shared" si="77"/>
        <v>Desserts</v>
      </c>
      <c r="M1242" s="6">
        <v>19</v>
      </c>
      <c r="N1242" s="6" t="str">
        <f t="shared" si="78"/>
        <v>Teatime Chocolate Biscuits</v>
      </c>
      <c r="O1242" s="13">
        <v>76</v>
      </c>
      <c r="P1242" s="6">
        <v>86</v>
      </c>
      <c r="Q1242" s="13">
        <f t="shared" si="79"/>
        <v>6536</v>
      </c>
      <c r="R1242" s="14">
        <v>0.15</v>
      </c>
      <c r="S1242" s="13">
        <v>3362.6</v>
      </c>
      <c r="T1242" s="13">
        <v>50.439</v>
      </c>
      <c r="U1242" s="13"/>
      <c r="V1242" s="9"/>
      <c r="W1242" s="9"/>
    </row>
    <row r="1243" spans="1:23" x14ac:dyDescent="0.25">
      <c r="A1243" s="6" t="s">
        <v>209</v>
      </c>
      <c r="B1243" s="6" t="s">
        <v>210</v>
      </c>
      <c r="C1243" s="6" t="s">
        <v>211</v>
      </c>
      <c r="D1243" s="6" t="s">
        <v>212</v>
      </c>
      <c r="E1243" s="6">
        <v>1</v>
      </c>
      <c r="F1243" s="6" t="str">
        <f t="shared" si="76"/>
        <v>Francis Rivière</v>
      </c>
      <c r="G1243" s="6">
        <v>10583</v>
      </c>
      <c r="H1243" s="9">
        <v>41288</v>
      </c>
      <c r="I1243" s="9">
        <v>41302</v>
      </c>
      <c r="J1243" s="9">
        <v>41300</v>
      </c>
      <c r="K1243" s="7">
        <v>4</v>
      </c>
      <c r="L1243" s="9" t="str">
        <f t="shared" si="77"/>
        <v>Produits laitiers</v>
      </c>
      <c r="M1243" s="6">
        <v>60</v>
      </c>
      <c r="N1243" s="6" t="str">
        <f t="shared" si="78"/>
        <v>Camembert Pierrot</v>
      </c>
      <c r="O1243" s="13">
        <v>76</v>
      </c>
      <c r="P1243" s="6">
        <v>61</v>
      </c>
      <c r="Q1243" s="13">
        <f t="shared" si="79"/>
        <v>4636</v>
      </c>
      <c r="R1243" s="14">
        <v>0.18</v>
      </c>
      <c r="S1243" s="13">
        <v>8503.4000000000015</v>
      </c>
      <c r="T1243" s="13">
        <v>59.523800000000008</v>
      </c>
      <c r="U1243" s="13"/>
      <c r="V1243" s="9"/>
      <c r="W1243" s="9"/>
    </row>
    <row r="1244" spans="1:23" x14ac:dyDescent="0.25">
      <c r="A1244" s="6" t="s">
        <v>235</v>
      </c>
      <c r="B1244" s="6" t="s">
        <v>236</v>
      </c>
      <c r="C1244" s="6" t="s">
        <v>237</v>
      </c>
      <c r="D1244" s="6" t="s">
        <v>238</v>
      </c>
      <c r="E1244" s="6">
        <v>5</v>
      </c>
      <c r="F1244" s="6" t="str">
        <f t="shared" si="76"/>
        <v>Mohamed Ben Arfa</v>
      </c>
      <c r="G1244" s="6">
        <v>10629</v>
      </c>
      <c r="H1244" s="9">
        <v>41288</v>
      </c>
      <c r="I1244" s="9">
        <v>41313</v>
      </c>
      <c r="J1244" s="9">
        <v>41315</v>
      </c>
      <c r="K1244" s="7">
        <v>6</v>
      </c>
      <c r="L1244" s="9" t="str">
        <f t="shared" si="77"/>
        <v>Viandes</v>
      </c>
      <c r="M1244" s="6">
        <v>29</v>
      </c>
      <c r="N1244" s="6" t="str">
        <f t="shared" si="78"/>
        <v>Thüringer Rostbratwurst</v>
      </c>
      <c r="O1244" s="13">
        <v>76</v>
      </c>
      <c r="P1244" s="6">
        <v>17</v>
      </c>
      <c r="Q1244" s="13">
        <f t="shared" si="79"/>
        <v>1292</v>
      </c>
      <c r="R1244" s="14">
        <v>0.19</v>
      </c>
      <c r="S1244" s="13">
        <v>8522.9415000000026</v>
      </c>
      <c r="T1244" s="13">
        <v>272.73412800000011</v>
      </c>
      <c r="U1244" s="13"/>
      <c r="V1244" s="9"/>
      <c r="W1244" s="9"/>
    </row>
    <row r="1245" spans="1:23" x14ac:dyDescent="0.25">
      <c r="A1245" s="6" t="s">
        <v>226</v>
      </c>
      <c r="B1245" s="6" t="s">
        <v>227</v>
      </c>
      <c r="C1245" s="6" t="s">
        <v>53</v>
      </c>
      <c r="D1245" s="6" t="s">
        <v>51</v>
      </c>
      <c r="E1245" s="6">
        <v>3</v>
      </c>
      <c r="F1245" s="6" t="str">
        <f t="shared" si="76"/>
        <v>Janet Leverling</v>
      </c>
      <c r="G1245" s="6">
        <v>10751</v>
      </c>
      <c r="H1245" s="9">
        <v>41288</v>
      </c>
      <c r="I1245" s="9">
        <v>41318</v>
      </c>
      <c r="J1245" s="9">
        <v>41315</v>
      </c>
      <c r="K1245" s="7">
        <v>3</v>
      </c>
      <c r="L1245" s="9" t="str">
        <f t="shared" si="77"/>
        <v>Desserts</v>
      </c>
      <c r="M1245" s="6">
        <v>50</v>
      </c>
      <c r="N1245" s="6" t="str">
        <f t="shared" si="78"/>
        <v>Valkoinen suklaa</v>
      </c>
      <c r="O1245" s="13">
        <v>76</v>
      </c>
      <c r="P1245" s="6">
        <v>19</v>
      </c>
      <c r="Q1245" s="13">
        <f t="shared" si="79"/>
        <v>1444</v>
      </c>
      <c r="R1245" s="14">
        <v>0.15</v>
      </c>
      <c r="S1245" s="13">
        <v>1312.1875</v>
      </c>
      <c r="T1245" s="13">
        <v>38.053437500000001</v>
      </c>
      <c r="U1245" s="13"/>
      <c r="V1245" s="9"/>
      <c r="W1245" s="9"/>
    </row>
    <row r="1246" spans="1:23" x14ac:dyDescent="0.25">
      <c r="A1246" s="6" t="s">
        <v>147</v>
      </c>
      <c r="B1246" s="6" t="s">
        <v>148</v>
      </c>
      <c r="C1246" s="6" t="s">
        <v>149</v>
      </c>
      <c r="D1246" s="6" t="s">
        <v>85</v>
      </c>
      <c r="E1246" s="6">
        <v>5</v>
      </c>
      <c r="F1246" s="6" t="str">
        <f t="shared" si="76"/>
        <v>Mohamed Ben Arfa</v>
      </c>
      <c r="G1246" s="6">
        <v>10493</v>
      </c>
      <c r="H1246" s="9">
        <v>41290</v>
      </c>
      <c r="I1246" s="9">
        <v>41305</v>
      </c>
      <c r="J1246" s="9">
        <v>41303</v>
      </c>
      <c r="K1246" s="7">
        <v>4</v>
      </c>
      <c r="L1246" s="9" t="str">
        <f t="shared" si="77"/>
        <v>Produits laitiers</v>
      </c>
      <c r="M1246" s="6">
        <v>69</v>
      </c>
      <c r="N1246" s="6" t="str">
        <f t="shared" si="78"/>
        <v>Gudbrandsdalsost</v>
      </c>
      <c r="O1246" s="13">
        <v>76</v>
      </c>
      <c r="P1246" s="6">
        <v>53</v>
      </c>
      <c r="Q1246" s="13">
        <f t="shared" si="79"/>
        <v>4028</v>
      </c>
      <c r="R1246" s="14">
        <v>0.14000000000000001</v>
      </c>
      <c r="S1246" s="13">
        <v>6563.5199999999995</v>
      </c>
      <c r="T1246" s="13">
        <v>6.5635199999999996</v>
      </c>
      <c r="U1246" s="13"/>
      <c r="V1246" s="9"/>
      <c r="W1246" s="9"/>
    </row>
    <row r="1247" spans="1:23" x14ac:dyDescent="0.25">
      <c r="A1247" s="6" t="s">
        <v>177</v>
      </c>
      <c r="B1247" s="6" t="s">
        <v>178</v>
      </c>
      <c r="C1247" s="6" t="s">
        <v>159</v>
      </c>
      <c r="D1247" s="6" t="s">
        <v>136</v>
      </c>
      <c r="E1247" s="6">
        <v>7</v>
      </c>
      <c r="F1247" s="6" t="str">
        <f t="shared" si="76"/>
        <v>Jaime Dos Santos</v>
      </c>
      <c r="G1247" s="6">
        <v>10508</v>
      </c>
      <c r="H1247" s="9">
        <v>41290</v>
      </c>
      <c r="I1247" s="9">
        <v>41312</v>
      </c>
      <c r="J1247" s="9">
        <v>41308</v>
      </c>
      <c r="K1247" s="7">
        <v>1</v>
      </c>
      <c r="L1247" s="9" t="str">
        <f t="shared" si="77"/>
        <v>Boissons</v>
      </c>
      <c r="M1247" s="6">
        <v>39</v>
      </c>
      <c r="N1247" s="6" t="str">
        <f t="shared" si="78"/>
        <v>Chartreuse verte</v>
      </c>
      <c r="O1247" s="13">
        <v>76</v>
      </c>
      <c r="P1247" s="6">
        <v>47</v>
      </c>
      <c r="Q1247" s="13">
        <f t="shared" si="79"/>
        <v>3572</v>
      </c>
      <c r="R1247" s="14">
        <v>0.17</v>
      </c>
      <c r="S1247" s="13">
        <v>3510.8999999999996</v>
      </c>
      <c r="T1247" s="13">
        <v>17.554500000000001</v>
      </c>
      <c r="U1247" s="13"/>
      <c r="V1247" s="9"/>
      <c r="W1247" s="9"/>
    </row>
    <row r="1248" spans="1:23" x14ac:dyDescent="0.25">
      <c r="A1248" s="6" t="s">
        <v>186</v>
      </c>
      <c r="B1248" s="6" t="s">
        <v>187</v>
      </c>
      <c r="C1248" s="6" t="s">
        <v>188</v>
      </c>
      <c r="D1248" s="6" t="s">
        <v>140</v>
      </c>
      <c r="E1248" s="6">
        <v>7</v>
      </c>
      <c r="F1248" s="6" t="str">
        <f t="shared" si="76"/>
        <v>Jaime Dos Santos</v>
      </c>
      <c r="G1248" s="6">
        <v>10776</v>
      </c>
      <c r="H1248" s="9">
        <v>41290</v>
      </c>
      <c r="I1248" s="9">
        <v>41302</v>
      </c>
      <c r="J1248" s="9">
        <v>41298</v>
      </c>
      <c r="K1248" s="7">
        <v>4</v>
      </c>
      <c r="L1248" s="9" t="str">
        <f t="shared" si="77"/>
        <v>Produits laitiers</v>
      </c>
      <c r="M1248" s="6">
        <v>31</v>
      </c>
      <c r="N1248" s="6" t="str">
        <f t="shared" si="78"/>
        <v>Gorgonzola Telino</v>
      </c>
      <c r="O1248" s="13">
        <v>76</v>
      </c>
      <c r="P1248" s="6">
        <v>31</v>
      </c>
      <c r="Q1248" s="13">
        <f t="shared" si="79"/>
        <v>2356</v>
      </c>
      <c r="R1248" s="14">
        <v>0.02</v>
      </c>
      <c r="S1248" s="13">
        <v>1898.75</v>
      </c>
      <c r="T1248" s="13">
        <v>24.68375</v>
      </c>
      <c r="U1248" s="13"/>
      <c r="V1248" s="9"/>
      <c r="W1248" s="9"/>
    </row>
    <row r="1249" spans="1:23" x14ac:dyDescent="0.25">
      <c r="A1249" s="6" t="s">
        <v>228</v>
      </c>
      <c r="B1249" s="6" t="s">
        <v>229</v>
      </c>
      <c r="C1249" s="6" t="s">
        <v>122</v>
      </c>
      <c r="D1249" s="6" t="s">
        <v>123</v>
      </c>
      <c r="E1249" s="6">
        <v>7</v>
      </c>
      <c r="F1249" s="6" t="str">
        <f t="shared" si="76"/>
        <v>Jaime Dos Santos</v>
      </c>
      <c r="G1249" s="6">
        <v>10690</v>
      </c>
      <c r="H1249" s="9">
        <v>41291</v>
      </c>
      <c r="I1249" s="9">
        <v>41303</v>
      </c>
      <c r="J1249" s="9">
        <v>41305</v>
      </c>
      <c r="K1249" s="7">
        <v>2</v>
      </c>
      <c r="L1249" s="9" t="str">
        <f t="shared" si="77"/>
        <v>Condiments</v>
      </c>
      <c r="M1249" s="6">
        <v>77</v>
      </c>
      <c r="N1249" s="6" t="str">
        <f t="shared" si="78"/>
        <v>Original Frankfurter grüne Soße</v>
      </c>
      <c r="O1249" s="13">
        <v>76</v>
      </c>
      <c r="P1249" s="6">
        <v>87</v>
      </c>
      <c r="Q1249" s="13">
        <f t="shared" si="79"/>
        <v>6612</v>
      </c>
      <c r="R1249" s="14">
        <v>0.08</v>
      </c>
      <c r="S1249" s="13">
        <v>5202.6000000000004</v>
      </c>
      <c r="T1249" s="13">
        <v>46.823399999999999</v>
      </c>
      <c r="U1249" s="13"/>
      <c r="V1249" s="9"/>
      <c r="W1249" s="9"/>
    </row>
    <row r="1250" spans="1:23" x14ac:dyDescent="0.25">
      <c r="A1250" s="6" t="s">
        <v>196</v>
      </c>
      <c r="B1250" s="6" t="s">
        <v>197</v>
      </c>
      <c r="C1250" s="6" t="s">
        <v>52</v>
      </c>
      <c r="D1250" s="6" t="s">
        <v>51</v>
      </c>
      <c r="E1250" s="6">
        <v>7</v>
      </c>
      <c r="F1250" s="6" t="str">
        <f t="shared" si="76"/>
        <v>Jaime Dos Santos</v>
      </c>
      <c r="G1250" s="6">
        <v>10746</v>
      </c>
      <c r="H1250" s="9">
        <v>41291</v>
      </c>
      <c r="I1250" s="9">
        <v>41306</v>
      </c>
      <c r="J1250" s="9">
        <v>41305</v>
      </c>
      <c r="K1250" s="7">
        <v>5</v>
      </c>
      <c r="L1250" s="9" t="str">
        <f t="shared" si="77"/>
        <v>Pâtes et céréales</v>
      </c>
      <c r="M1250" s="6">
        <v>42</v>
      </c>
      <c r="N1250" s="6" t="str">
        <f t="shared" si="78"/>
        <v>Singaporean Hokkien Fried Mee</v>
      </c>
      <c r="O1250" s="13">
        <v>76</v>
      </c>
      <c r="P1250" s="6">
        <v>86</v>
      </c>
      <c r="Q1250" s="13">
        <f t="shared" si="79"/>
        <v>6536</v>
      </c>
      <c r="R1250" s="14">
        <v>-0.02</v>
      </c>
      <c r="S1250" s="13">
        <v>6140.4000000000005</v>
      </c>
      <c r="T1250" s="13">
        <v>67.54440000000001</v>
      </c>
      <c r="U1250" s="13"/>
      <c r="V1250" s="9"/>
      <c r="W1250" s="9"/>
    </row>
    <row r="1251" spans="1:23" x14ac:dyDescent="0.25">
      <c r="A1251" s="6" t="s">
        <v>216</v>
      </c>
      <c r="B1251" s="6" t="s">
        <v>217</v>
      </c>
      <c r="C1251" s="6" t="s">
        <v>218</v>
      </c>
      <c r="D1251" s="6" t="s">
        <v>102</v>
      </c>
      <c r="E1251" s="6">
        <v>5</v>
      </c>
      <c r="F1251" s="6" t="str">
        <f t="shared" si="76"/>
        <v>Mohamed Ben Arfa</v>
      </c>
      <c r="G1251" s="6">
        <v>10760</v>
      </c>
      <c r="H1251" s="9">
        <v>41291</v>
      </c>
      <c r="I1251" s="9">
        <v>41304</v>
      </c>
      <c r="J1251" s="9">
        <v>41306</v>
      </c>
      <c r="K1251" s="7">
        <v>1</v>
      </c>
      <c r="L1251" s="9" t="str">
        <f t="shared" si="77"/>
        <v>Boissons</v>
      </c>
      <c r="M1251" s="6">
        <v>43</v>
      </c>
      <c r="N1251" s="6" t="str">
        <f t="shared" si="78"/>
        <v>Ipoh Coffee</v>
      </c>
      <c r="O1251" s="13">
        <v>76</v>
      </c>
      <c r="P1251" s="6">
        <v>12</v>
      </c>
      <c r="Q1251" s="13">
        <f t="shared" si="79"/>
        <v>912</v>
      </c>
      <c r="R1251" s="14">
        <v>0.12</v>
      </c>
      <c r="S1251" s="13">
        <v>2428.8000000000002</v>
      </c>
      <c r="T1251" s="13">
        <v>46.147200000000005</v>
      </c>
      <c r="U1251" s="13"/>
      <c r="V1251" s="9"/>
      <c r="W1251" s="9"/>
    </row>
    <row r="1252" spans="1:23" x14ac:dyDescent="0.25">
      <c r="A1252" s="6" t="s">
        <v>248</v>
      </c>
      <c r="B1252" s="6" t="s">
        <v>249</v>
      </c>
      <c r="C1252" s="6" t="s">
        <v>250</v>
      </c>
      <c r="D1252" s="6" t="s">
        <v>251</v>
      </c>
      <c r="E1252" s="6">
        <v>9</v>
      </c>
      <c r="F1252" s="6" t="str">
        <f t="shared" si="76"/>
        <v>Steven Buchanan</v>
      </c>
      <c r="G1252" s="6">
        <v>10812</v>
      </c>
      <c r="H1252" s="9">
        <v>41291</v>
      </c>
      <c r="I1252" s="9">
        <v>41313</v>
      </c>
      <c r="J1252" s="9">
        <v>41316</v>
      </c>
      <c r="K1252" s="7">
        <v>4</v>
      </c>
      <c r="L1252" s="9" t="str">
        <f t="shared" si="77"/>
        <v>Produits laitiers</v>
      </c>
      <c r="M1252" s="6">
        <v>31</v>
      </c>
      <c r="N1252" s="6" t="str">
        <f t="shared" si="78"/>
        <v>Gorgonzola Telino</v>
      </c>
      <c r="O1252" s="13">
        <v>76</v>
      </c>
      <c r="P1252" s="6">
        <v>34</v>
      </c>
      <c r="Q1252" s="13">
        <f t="shared" si="79"/>
        <v>2584</v>
      </c>
      <c r="R1252" s="14">
        <v>0.12</v>
      </c>
      <c r="S1252" s="13">
        <v>1870</v>
      </c>
      <c r="T1252" s="13">
        <v>35.53</v>
      </c>
      <c r="U1252" s="13"/>
      <c r="V1252" s="9"/>
      <c r="W1252" s="9"/>
    </row>
    <row r="1253" spans="1:23" x14ac:dyDescent="0.25">
      <c r="A1253" s="6" t="s">
        <v>281</v>
      </c>
      <c r="B1253" s="6" t="s">
        <v>282</v>
      </c>
      <c r="C1253" s="6" t="s">
        <v>283</v>
      </c>
      <c r="D1253" s="6" t="s">
        <v>284</v>
      </c>
      <c r="E1253" s="6">
        <v>9</v>
      </c>
      <c r="F1253" s="6" t="str">
        <f t="shared" si="76"/>
        <v>Steven Buchanan</v>
      </c>
      <c r="G1253" s="6">
        <v>10870</v>
      </c>
      <c r="H1253" s="9">
        <v>41291</v>
      </c>
      <c r="I1253" s="9">
        <v>41307</v>
      </c>
      <c r="J1253" s="9">
        <v>41307</v>
      </c>
      <c r="K1253" s="7">
        <v>7</v>
      </c>
      <c r="L1253" s="9" t="str">
        <f t="shared" si="77"/>
        <v>Produits secs</v>
      </c>
      <c r="M1253" s="6">
        <v>51</v>
      </c>
      <c r="N1253" s="6" t="str">
        <f t="shared" si="78"/>
        <v>Manjimup Dried Apples</v>
      </c>
      <c r="O1253" s="13">
        <v>76</v>
      </c>
      <c r="P1253" s="6">
        <v>19</v>
      </c>
      <c r="Q1253" s="13">
        <f t="shared" si="79"/>
        <v>1444</v>
      </c>
      <c r="R1253" s="15">
        <v>-0.01</v>
      </c>
      <c r="S1253" s="13">
        <v>5085.3500000000004</v>
      </c>
      <c r="T1253" s="13">
        <v>40.6828</v>
      </c>
      <c r="U1253" s="13"/>
      <c r="V1253" s="9"/>
      <c r="W1253" s="9"/>
    </row>
    <row r="1254" spans="1:23" x14ac:dyDescent="0.25">
      <c r="A1254" s="6" t="s">
        <v>189</v>
      </c>
      <c r="B1254" s="6" t="s">
        <v>190</v>
      </c>
      <c r="C1254" s="6" t="s">
        <v>191</v>
      </c>
      <c r="D1254" s="6" t="s">
        <v>136</v>
      </c>
      <c r="E1254" s="6">
        <v>1</v>
      </c>
      <c r="F1254" s="6" t="str">
        <f t="shared" si="76"/>
        <v>Francis Rivière</v>
      </c>
      <c r="G1254" s="6">
        <v>10515</v>
      </c>
      <c r="H1254" s="9">
        <v>41292</v>
      </c>
      <c r="I1254" s="9">
        <v>41314</v>
      </c>
      <c r="J1254" s="9">
        <v>41316</v>
      </c>
      <c r="K1254" s="7">
        <v>3</v>
      </c>
      <c r="L1254" s="9" t="str">
        <f t="shared" si="77"/>
        <v>Desserts</v>
      </c>
      <c r="M1254" s="6">
        <v>16</v>
      </c>
      <c r="N1254" s="6" t="str">
        <f t="shared" si="78"/>
        <v>Pavlova</v>
      </c>
      <c r="O1254" s="13">
        <v>76</v>
      </c>
      <c r="P1254" s="6">
        <v>57</v>
      </c>
      <c r="Q1254" s="13">
        <f t="shared" si="79"/>
        <v>4332</v>
      </c>
      <c r="R1254" s="14">
        <v>0.17</v>
      </c>
      <c r="S1254" s="13">
        <v>4127.7974999999997</v>
      </c>
      <c r="T1254" s="13">
        <v>115.57832999999999</v>
      </c>
      <c r="U1254" s="13"/>
      <c r="V1254" s="9"/>
      <c r="W1254" s="9"/>
    </row>
    <row r="1255" spans="1:23" x14ac:dyDescent="0.25">
      <c r="A1255" s="6" t="s">
        <v>157</v>
      </c>
      <c r="B1255" s="6" t="s">
        <v>158</v>
      </c>
      <c r="C1255" s="6" t="s">
        <v>159</v>
      </c>
      <c r="D1255" s="6" t="s">
        <v>136</v>
      </c>
      <c r="E1255" s="6">
        <v>5</v>
      </c>
      <c r="F1255" s="6" t="str">
        <f t="shared" si="76"/>
        <v>Mohamed Ben Arfa</v>
      </c>
      <c r="G1255" s="6">
        <v>10522</v>
      </c>
      <c r="H1255" s="9">
        <v>41292</v>
      </c>
      <c r="I1255" s="9">
        <v>41322</v>
      </c>
      <c r="J1255" s="9">
        <v>41324</v>
      </c>
      <c r="K1255" s="7">
        <v>8</v>
      </c>
      <c r="L1255" s="9" t="str">
        <f t="shared" si="77"/>
        <v>Poissons et fruits de mer</v>
      </c>
      <c r="M1255" s="6">
        <v>30</v>
      </c>
      <c r="N1255" s="6" t="str">
        <f t="shared" si="78"/>
        <v>Nord-Ost Matjeshering</v>
      </c>
      <c r="O1255" s="13">
        <v>76</v>
      </c>
      <c r="P1255" s="6">
        <v>16</v>
      </c>
      <c r="Q1255" s="13">
        <f t="shared" si="79"/>
        <v>1216</v>
      </c>
      <c r="R1255" s="14">
        <v>0.15</v>
      </c>
      <c r="S1255" s="13">
        <v>1760.5199999999998</v>
      </c>
      <c r="T1255" s="13">
        <v>40.491959999999992</v>
      </c>
      <c r="U1255" s="13"/>
      <c r="V1255" s="9"/>
      <c r="W1255" s="9"/>
    </row>
    <row r="1256" spans="1:23" x14ac:dyDescent="0.25">
      <c r="A1256" s="6" t="s">
        <v>170</v>
      </c>
      <c r="B1256" s="6" t="s">
        <v>171</v>
      </c>
      <c r="C1256" s="6" t="s">
        <v>172</v>
      </c>
      <c r="D1256" s="6" t="s">
        <v>146</v>
      </c>
      <c r="E1256" s="6">
        <v>5</v>
      </c>
      <c r="F1256" s="6" t="str">
        <f t="shared" si="76"/>
        <v>Mohamed Ben Arfa</v>
      </c>
      <c r="G1256" s="6">
        <v>10590</v>
      </c>
      <c r="H1256" s="9">
        <v>41292</v>
      </c>
      <c r="I1256" s="9">
        <v>41314</v>
      </c>
      <c r="J1256" s="9">
        <v>41313</v>
      </c>
      <c r="K1256" s="7">
        <v>2</v>
      </c>
      <c r="L1256" s="9" t="str">
        <f t="shared" si="77"/>
        <v>Condiments</v>
      </c>
      <c r="M1256" s="6">
        <v>77</v>
      </c>
      <c r="N1256" s="6" t="str">
        <f t="shared" si="78"/>
        <v>Original Frankfurter grüne Soße</v>
      </c>
      <c r="O1256" s="13">
        <v>76</v>
      </c>
      <c r="P1256" s="6">
        <v>81</v>
      </c>
      <c r="Q1256" s="13">
        <f t="shared" si="79"/>
        <v>6156</v>
      </c>
      <c r="R1256" s="14">
        <v>0.04</v>
      </c>
      <c r="S1256" s="13">
        <v>5054.3999999999996</v>
      </c>
      <c r="T1256" s="13">
        <v>176.904</v>
      </c>
      <c r="U1256" s="13"/>
      <c r="V1256" s="9"/>
      <c r="W1256" s="9"/>
    </row>
    <row r="1257" spans="1:23" x14ac:dyDescent="0.25">
      <c r="A1257" s="6" t="s">
        <v>152</v>
      </c>
      <c r="B1257" s="6" t="s">
        <v>153</v>
      </c>
      <c r="C1257" s="6" t="s">
        <v>154</v>
      </c>
      <c r="D1257" s="6" t="s">
        <v>146</v>
      </c>
      <c r="E1257" s="6">
        <v>1</v>
      </c>
      <c r="F1257" s="6" t="str">
        <f t="shared" si="76"/>
        <v>Francis Rivière</v>
      </c>
      <c r="G1257" s="6">
        <v>10620</v>
      </c>
      <c r="H1257" s="9">
        <v>41292</v>
      </c>
      <c r="I1257" s="9">
        <v>41307</v>
      </c>
      <c r="J1257" s="9">
        <v>41309</v>
      </c>
      <c r="K1257" s="7">
        <v>5</v>
      </c>
      <c r="L1257" s="9" t="str">
        <f t="shared" si="77"/>
        <v>Pâtes et céréales</v>
      </c>
      <c r="M1257" s="6">
        <v>52</v>
      </c>
      <c r="N1257" s="6" t="str">
        <f t="shared" si="78"/>
        <v>Filo Mix</v>
      </c>
      <c r="O1257" s="13">
        <v>76</v>
      </c>
      <c r="P1257" s="6">
        <v>40</v>
      </c>
      <c r="Q1257" s="13">
        <f t="shared" si="79"/>
        <v>3040</v>
      </c>
      <c r="R1257" s="14">
        <v>0.03</v>
      </c>
      <c r="S1257" s="13">
        <v>1358</v>
      </c>
      <c r="T1257" s="13">
        <v>16.295999999999999</v>
      </c>
      <c r="U1257" s="13"/>
      <c r="V1257" s="9"/>
      <c r="W1257" s="9"/>
    </row>
    <row r="1258" spans="1:23" x14ac:dyDescent="0.25">
      <c r="A1258" s="6" t="s">
        <v>117</v>
      </c>
      <c r="B1258" s="6" t="s">
        <v>118</v>
      </c>
      <c r="C1258" s="6" t="s">
        <v>119</v>
      </c>
      <c r="D1258" s="6" t="s">
        <v>85</v>
      </c>
      <c r="E1258" s="6">
        <v>5</v>
      </c>
      <c r="F1258" s="6" t="str">
        <f t="shared" si="76"/>
        <v>Mohamed Ben Arfa</v>
      </c>
      <c r="G1258" s="6">
        <v>10634</v>
      </c>
      <c r="H1258" s="9">
        <v>41292</v>
      </c>
      <c r="I1258" s="9">
        <v>41321</v>
      </c>
      <c r="J1258" s="9">
        <v>41318</v>
      </c>
      <c r="K1258" s="7">
        <v>7</v>
      </c>
      <c r="L1258" s="9" t="str">
        <f t="shared" si="77"/>
        <v>Produits secs</v>
      </c>
      <c r="M1258" s="6">
        <v>51</v>
      </c>
      <c r="N1258" s="6" t="str">
        <f t="shared" si="78"/>
        <v>Manjimup Dried Apples</v>
      </c>
      <c r="O1258" s="13">
        <v>76</v>
      </c>
      <c r="P1258" s="6">
        <v>84</v>
      </c>
      <c r="Q1258" s="13">
        <f t="shared" si="79"/>
        <v>6384</v>
      </c>
      <c r="R1258" s="14">
        <v>0.2</v>
      </c>
      <c r="S1258" s="13">
        <v>17808</v>
      </c>
      <c r="T1258" s="13">
        <v>356.16</v>
      </c>
      <c r="U1258" s="13"/>
      <c r="V1258" s="9"/>
      <c r="W1258" s="9"/>
    </row>
    <row r="1259" spans="1:23" x14ac:dyDescent="0.25">
      <c r="A1259" s="6" t="s">
        <v>130</v>
      </c>
      <c r="B1259" s="6" t="s">
        <v>131</v>
      </c>
      <c r="C1259" s="6" t="s">
        <v>132</v>
      </c>
      <c r="D1259" s="6" t="s">
        <v>123</v>
      </c>
      <c r="E1259" s="6">
        <v>6</v>
      </c>
      <c r="F1259" s="6" t="str">
        <f t="shared" si="76"/>
        <v>Ernst Junge</v>
      </c>
      <c r="G1259" s="6">
        <v>10704</v>
      </c>
      <c r="H1259" s="9">
        <v>41292</v>
      </c>
      <c r="I1259" s="9">
        <v>41322</v>
      </c>
      <c r="J1259" s="9">
        <v>41320</v>
      </c>
      <c r="K1259" s="7">
        <v>1</v>
      </c>
      <c r="L1259" s="9" t="str">
        <f t="shared" si="77"/>
        <v>Boissons</v>
      </c>
      <c r="M1259" s="6">
        <v>24</v>
      </c>
      <c r="N1259" s="6" t="str">
        <f t="shared" si="78"/>
        <v>Guaraná Fantástica</v>
      </c>
      <c r="O1259" s="13">
        <v>76</v>
      </c>
      <c r="P1259" s="6">
        <v>5</v>
      </c>
      <c r="Q1259" s="13">
        <f t="shared" si="79"/>
        <v>380</v>
      </c>
      <c r="R1259" s="14">
        <v>0.01</v>
      </c>
      <c r="S1259" s="13">
        <v>111.375</v>
      </c>
      <c r="T1259" s="13">
        <v>0.77962500000000001</v>
      </c>
      <c r="U1259" s="13"/>
      <c r="V1259" s="9"/>
      <c r="W1259" s="9"/>
    </row>
    <row r="1260" spans="1:23" x14ac:dyDescent="0.25">
      <c r="A1260" s="6" t="s">
        <v>272</v>
      </c>
      <c r="B1260" s="6" t="s">
        <v>273</v>
      </c>
      <c r="C1260" s="6" t="s">
        <v>274</v>
      </c>
      <c r="D1260" s="6" t="s">
        <v>81</v>
      </c>
      <c r="E1260" s="6">
        <v>4</v>
      </c>
      <c r="F1260" s="6" t="str">
        <f t="shared" si="76"/>
        <v>Laura Callahan</v>
      </c>
      <c r="G1260" s="6">
        <v>10706</v>
      </c>
      <c r="H1260" s="9">
        <v>41292</v>
      </c>
      <c r="I1260" s="9">
        <v>41303</v>
      </c>
      <c r="J1260" s="9">
        <v>41303</v>
      </c>
      <c r="K1260" s="7">
        <v>1</v>
      </c>
      <c r="L1260" s="9" t="str">
        <f t="shared" si="77"/>
        <v>Boissons</v>
      </c>
      <c r="M1260" s="6">
        <v>43</v>
      </c>
      <c r="N1260" s="6" t="str">
        <f t="shared" si="78"/>
        <v>Ipoh Coffee</v>
      </c>
      <c r="O1260" s="13">
        <v>76</v>
      </c>
      <c r="P1260" s="6">
        <v>75</v>
      </c>
      <c r="Q1260" s="13">
        <f t="shared" si="79"/>
        <v>5700</v>
      </c>
      <c r="R1260" s="14">
        <v>0.14000000000000001</v>
      </c>
      <c r="S1260" s="13">
        <v>14835</v>
      </c>
      <c r="T1260" s="13">
        <v>370.875</v>
      </c>
      <c r="U1260" s="13"/>
      <c r="V1260" s="9"/>
      <c r="W1260" s="9"/>
    </row>
    <row r="1261" spans="1:23" x14ac:dyDescent="0.25">
      <c r="A1261" s="6" t="s">
        <v>223</v>
      </c>
      <c r="B1261" s="6" t="s">
        <v>224</v>
      </c>
      <c r="C1261" s="6" t="s">
        <v>225</v>
      </c>
      <c r="D1261" s="6" t="s">
        <v>208</v>
      </c>
      <c r="E1261" s="6">
        <v>4</v>
      </c>
      <c r="F1261" s="6" t="str">
        <f t="shared" si="76"/>
        <v>Laura Callahan</v>
      </c>
      <c r="G1261" s="6">
        <v>10824</v>
      </c>
      <c r="H1261" s="9">
        <v>41292</v>
      </c>
      <c r="I1261" s="9">
        <v>41302</v>
      </c>
      <c r="J1261" s="9">
        <v>41298</v>
      </c>
      <c r="K1261" s="7">
        <v>1</v>
      </c>
      <c r="L1261" s="9" t="str">
        <f t="shared" si="77"/>
        <v>Boissons</v>
      </c>
      <c r="M1261" s="6">
        <v>70</v>
      </c>
      <c r="N1261" s="6" t="str">
        <f t="shared" si="78"/>
        <v>Outback Lager</v>
      </c>
      <c r="O1261" s="13">
        <v>76</v>
      </c>
      <c r="P1261" s="6">
        <v>26</v>
      </c>
      <c r="Q1261" s="13">
        <f t="shared" si="79"/>
        <v>1976</v>
      </c>
      <c r="R1261" s="14">
        <v>0.01</v>
      </c>
      <c r="S1261" s="13">
        <v>1930.5</v>
      </c>
      <c r="T1261" s="13">
        <v>52.1235</v>
      </c>
      <c r="U1261" s="13"/>
      <c r="V1261" s="9"/>
      <c r="W1261" s="9"/>
    </row>
    <row r="1262" spans="1:23" x14ac:dyDescent="0.25">
      <c r="A1262" s="6" t="s">
        <v>235</v>
      </c>
      <c r="B1262" s="6" t="s">
        <v>236</v>
      </c>
      <c r="C1262" s="6" t="s">
        <v>237</v>
      </c>
      <c r="D1262" s="6" t="s">
        <v>238</v>
      </c>
      <c r="E1262" s="6">
        <v>9</v>
      </c>
      <c r="F1262" s="6" t="str">
        <f t="shared" si="76"/>
        <v>Steven Buchanan</v>
      </c>
      <c r="G1262" s="6">
        <v>10872</v>
      </c>
      <c r="H1262" s="9">
        <v>41292</v>
      </c>
      <c r="I1262" s="9">
        <v>41313</v>
      </c>
      <c r="J1262" s="9">
        <v>41313</v>
      </c>
      <c r="K1262" s="7">
        <v>6</v>
      </c>
      <c r="L1262" s="9" t="str">
        <f t="shared" si="77"/>
        <v>Viandes</v>
      </c>
      <c r="M1262" s="6">
        <v>55</v>
      </c>
      <c r="N1262" s="6" t="str">
        <f t="shared" si="78"/>
        <v>Pâté chinois</v>
      </c>
      <c r="O1262" s="13">
        <v>76</v>
      </c>
      <c r="P1262" s="6">
        <v>25</v>
      </c>
      <c r="Q1262" s="13">
        <f t="shared" si="79"/>
        <v>1900</v>
      </c>
      <c r="R1262" s="15">
        <v>0.04</v>
      </c>
      <c r="S1262" s="13">
        <v>2880</v>
      </c>
      <c r="T1262" s="13">
        <v>97.92</v>
      </c>
      <c r="U1262" s="13"/>
      <c r="V1262" s="9"/>
      <c r="W1262" s="9"/>
    </row>
    <row r="1263" spans="1:23" x14ac:dyDescent="0.25">
      <c r="A1263" s="6" t="s">
        <v>198</v>
      </c>
      <c r="B1263" s="6" t="s">
        <v>199</v>
      </c>
      <c r="C1263" s="6" t="s">
        <v>54</v>
      </c>
      <c r="D1263" s="6" t="s">
        <v>200</v>
      </c>
      <c r="E1263" s="6">
        <v>7</v>
      </c>
      <c r="F1263" s="6" t="str">
        <f t="shared" si="76"/>
        <v>Jaime Dos Santos</v>
      </c>
      <c r="G1263" s="6">
        <v>10909</v>
      </c>
      <c r="H1263" s="9">
        <v>41292</v>
      </c>
      <c r="I1263" s="9">
        <v>41305</v>
      </c>
      <c r="J1263" s="9">
        <v>41308</v>
      </c>
      <c r="K1263" s="7">
        <v>7</v>
      </c>
      <c r="L1263" s="9" t="str">
        <f t="shared" si="77"/>
        <v>Produits secs</v>
      </c>
      <c r="M1263" s="6">
        <v>7</v>
      </c>
      <c r="N1263" s="6" t="str">
        <f t="shared" si="78"/>
        <v>Uncle Bob's Organic Dried Pears</v>
      </c>
      <c r="O1263" s="13">
        <v>76</v>
      </c>
      <c r="P1263" s="6">
        <v>23</v>
      </c>
      <c r="Q1263" s="13">
        <f t="shared" si="79"/>
        <v>1748</v>
      </c>
      <c r="R1263" s="15">
        <v>-0.03</v>
      </c>
      <c r="S1263" s="13">
        <v>3553.5</v>
      </c>
      <c r="T1263" s="13">
        <v>53.302500000000002</v>
      </c>
      <c r="U1263" s="13"/>
      <c r="V1263" s="9"/>
      <c r="W1263" s="9"/>
    </row>
    <row r="1264" spans="1:23" x14ac:dyDescent="0.25">
      <c r="A1264" s="6" t="s">
        <v>296</v>
      </c>
      <c r="B1264" s="6" t="s">
        <v>297</v>
      </c>
      <c r="C1264" s="6" t="s">
        <v>298</v>
      </c>
      <c r="D1264" s="6" t="s">
        <v>123</v>
      </c>
      <c r="E1264" s="6">
        <v>5</v>
      </c>
      <c r="F1264" s="6" t="str">
        <f t="shared" si="76"/>
        <v>Mohamed Ben Arfa</v>
      </c>
      <c r="G1264" s="6">
        <v>10652</v>
      </c>
      <c r="H1264" s="9">
        <v>41293</v>
      </c>
      <c r="I1264" s="9">
        <v>41308</v>
      </c>
      <c r="J1264" s="9">
        <v>41304</v>
      </c>
      <c r="K1264" s="7">
        <v>5</v>
      </c>
      <c r="L1264" s="9" t="str">
        <f t="shared" si="77"/>
        <v>Pâtes et céréales</v>
      </c>
      <c r="M1264" s="6">
        <v>42</v>
      </c>
      <c r="N1264" s="6" t="str">
        <f t="shared" si="78"/>
        <v>Singaporean Hokkien Fried Mee</v>
      </c>
      <c r="O1264" s="13">
        <v>76</v>
      </c>
      <c r="P1264" s="6">
        <v>53</v>
      </c>
      <c r="Q1264" s="13">
        <f t="shared" si="79"/>
        <v>4028</v>
      </c>
      <c r="R1264" s="14">
        <v>0.08</v>
      </c>
      <c r="S1264" s="13">
        <v>3413.2000000000003</v>
      </c>
      <c r="T1264" s="13">
        <v>3.4132000000000002</v>
      </c>
      <c r="U1264" s="13"/>
      <c r="V1264" s="9"/>
      <c r="W1264" s="9"/>
    </row>
    <row r="1265" spans="1:23" x14ac:dyDescent="0.25">
      <c r="A1265" s="6" t="s">
        <v>143</v>
      </c>
      <c r="B1265" s="6" t="s">
        <v>144</v>
      </c>
      <c r="C1265" s="6" t="s">
        <v>145</v>
      </c>
      <c r="D1265" s="6" t="s">
        <v>146</v>
      </c>
      <c r="E1265" s="6">
        <v>3</v>
      </c>
      <c r="F1265" s="6" t="str">
        <f t="shared" si="76"/>
        <v>Janet Leverling</v>
      </c>
      <c r="G1265" s="6">
        <v>10742</v>
      </c>
      <c r="H1265" s="9">
        <v>41293</v>
      </c>
      <c r="I1265" s="9">
        <v>41315</v>
      </c>
      <c r="J1265" s="9">
        <v>41312</v>
      </c>
      <c r="K1265" s="7">
        <v>4</v>
      </c>
      <c r="L1265" s="9" t="str">
        <f t="shared" si="77"/>
        <v>Produits laitiers</v>
      </c>
      <c r="M1265" s="6">
        <v>60</v>
      </c>
      <c r="N1265" s="6" t="str">
        <f t="shared" si="78"/>
        <v>Camembert Pierrot</v>
      </c>
      <c r="O1265" s="13">
        <v>76</v>
      </c>
      <c r="P1265" s="6">
        <v>66</v>
      </c>
      <c r="Q1265" s="13">
        <f t="shared" si="79"/>
        <v>5016</v>
      </c>
      <c r="R1265" s="14">
        <v>-0.03</v>
      </c>
      <c r="S1265" s="13">
        <v>11556.6</v>
      </c>
      <c r="T1265" s="13">
        <v>0</v>
      </c>
      <c r="U1265" s="13"/>
      <c r="V1265" s="9"/>
      <c r="W1265" s="9"/>
    </row>
    <row r="1266" spans="1:23" x14ac:dyDescent="0.25">
      <c r="A1266" s="6" t="s">
        <v>223</v>
      </c>
      <c r="B1266" s="6" t="s">
        <v>224</v>
      </c>
      <c r="C1266" s="6" t="s">
        <v>225</v>
      </c>
      <c r="D1266" s="6" t="s">
        <v>208</v>
      </c>
      <c r="E1266" s="6">
        <v>3</v>
      </c>
      <c r="F1266" s="6" t="str">
        <f t="shared" si="76"/>
        <v>Janet Leverling</v>
      </c>
      <c r="G1266" s="6">
        <v>10762</v>
      </c>
      <c r="H1266" s="9">
        <v>41293</v>
      </c>
      <c r="I1266" s="9">
        <v>41308</v>
      </c>
      <c r="J1266" s="9">
        <v>41310</v>
      </c>
      <c r="K1266" s="7">
        <v>3</v>
      </c>
      <c r="L1266" s="9" t="str">
        <f t="shared" si="77"/>
        <v>Desserts</v>
      </c>
      <c r="M1266" s="6">
        <v>47</v>
      </c>
      <c r="N1266" s="6" t="str">
        <f t="shared" si="78"/>
        <v>Zaanse koeken</v>
      </c>
      <c r="O1266" s="13">
        <v>76</v>
      </c>
      <c r="P1266" s="6">
        <v>31</v>
      </c>
      <c r="Q1266" s="13">
        <f t="shared" si="79"/>
        <v>2356</v>
      </c>
      <c r="R1266" s="14">
        <v>0.15</v>
      </c>
      <c r="S1266" s="13">
        <v>1251.625</v>
      </c>
      <c r="T1266" s="13">
        <v>33.793875</v>
      </c>
      <c r="U1266" s="13"/>
      <c r="V1266" s="9"/>
      <c r="W1266" s="9"/>
    </row>
    <row r="1267" spans="1:23" x14ac:dyDescent="0.25">
      <c r="A1267" s="6" t="s">
        <v>117</v>
      </c>
      <c r="B1267" s="6" t="s">
        <v>118</v>
      </c>
      <c r="C1267" s="6" t="s">
        <v>119</v>
      </c>
      <c r="D1267" s="6" t="s">
        <v>85</v>
      </c>
      <c r="E1267" s="6">
        <v>3</v>
      </c>
      <c r="F1267" s="6" t="str">
        <f t="shared" si="76"/>
        <v>Janet Leverling</v>
      </c>
      <c r="G1267" s="6">
        <v>10763</v>
      </c>
      <c r="H1267" s="9">
        <v>41293</v>
      </c>
      <c r="I1267" s="9">
        <v>41321</v>
      </c>
      <c r="J1267" s="9">
        <v>41319</v>
      </c>
      <c r="K1267" s="7">
        <v>5</v>
      </c>
      <c r="L1267" s="9" t="str">
        <f t="shared" si="77"/>
        <v>Pâtes et céréales</v>
      </c>
      <c r="M1267" s="6">
        <v>22</v>
      </c>
      <c r="N1267" s="6" t="str">
        <f t="shared" si="78"/>
        <v>Gustaf's Knäckebröd</v>
      </c>
      <c r="O1267" s="13">
        <v>76</v>
      </c>
      <c r="P1267" s="6">
        <v>20</v>
      </c>
      <c r="Q1267" s="13">
        <f t="shared" si="79"/>
        <v>1520</v>
      </c>
      <c r="R1267" s="14">
        <v>7.0000000000000007E-2</v>
      </c>
      <c r="S1267" s="13">
        <v>1952.9999999999998</v>
      </c>
      <c r="T1267" s="13">
        <v>42.965999999999994</v>
      </c>
      <c r="U1267" s="13"/>
      <c r="V1267" s="9"/>
      <c r="W1267" s="9"/>
    </row>
    <row r="1268" spans="1:23" x14ac:dyDescent="0.25">
      <c r="A1268" s="6" t="s">
        <v>194</v>
      </c>
      <c r="B1268" s="6" t="s">
        <v>195</v>
      </c>
      <c r="C1268" s="6" t="s">
        <v>97</v>
      </c>
      <c r="D1268" s="6" t="s">
        <v>98</v>
      </c>
      <c r="E1268" s="6">
        <v>7</v>
      </c>
      <c r="F1268" s="6" t="str">
        <f t="shared" si="76"/>
        <v>Jaime Dos Santos</v>
      </c>
      <c r="G1268" s="6">
        <v>10842</v>
      </c>
      <c r="H1268" s="9">
        <v>41293</v>
      </c>
      <c r="I1268" s="9">
        <v>41317</v>
      </c>
      <c r="J1268" s="9">
        <v>41312</v>
      </c>
      <c r="K1268" s="7">
        <v>3</v>
      </c>
      <c r="L1268" s="9" t="str">
        <f t="shared" si="77"/>
        <v>Desserts</v>
      </c>
      <c r="M1268" s="6">
        <v>68</v>
      </c>
      <c r="N1268" s="6" t="str">
        <f t="shared" si="78"/>
        <v>Scottish Longbreads</v>
      </c>
      <c r="O1268" s="13">
        <v>76</v>
      </c>
      <c r="P1268" s="6">
        <v>72</v>
      </c>
      <c r="Q1268" s="13">
        <f t="shared" si="79"/>
        <v>5472</v>
      </c>
      <c r="R1268" s="15">
        <v>0.16</v>
      </c>
      <c r="S1268" s="13">
        <v>3780</v>
      </c>
      <c r="T1268" s="13">
        <v>64.260000000000005</v>
      </c>
      <c r="U1268" s="13"/>
      <c r="V1268" s="9"/>
      <c r="W1268" s="9"/>
    </row>
    <row r="1269" spans="1:23" x14ac:dyDescent="0.25">
      <c r="A1269" s="6" t="s">
        <v>278</v>
      </c>
      <c r="B1269" s="6" t="s">
        <v>279</v>
      </c>
      <c r="C1269" s="6" t="s">
        <v>280</v>
      </c>
      <c r="D1269" s="6" t="s">
        <v>85</v>
      </c>
      <c r="E1269" s="6">
        <v>8</v>
      </c>
      <c r="F1269" s="6" t="str">
        <f t="shared" si="76"/>
        <v>Hicham Esmal</v>
      </c>
      <c r="G1269" s="6">
        <v>10890</v>
      </c>
      <c r="H1269" s="9">
        <v>41293</v>
      </c>
      <c r="I1269" s="9">
        <v>41304</v>
      </c>
      <c r="J1269" s="9">
        <v>41299</v>
      </c>
      <c r="K1269" s="7">
        <v>6</v>
      </c>
      <c r="L1269" s="9" t="str">
        <f t="shared" si="77"/>
        <v>Viandes</v>
      </c>
      <c r="M1269" s="6">
        <v>17</v>
      </c>
      <c r="N1269" s="6" t="str">
        <f t="shared" si="78"/>
        <v>Alice Mutton</v>
      </c>
      <c r="O1269" s="13">
        <v>76</v>
      </c>
      <c r="P1269" s="6">
        <v>47</v>
      </c>
      <c r="Q1269" s="13">
        <f t="shared" si="79"/>
        <v>3572</v>
      </c>
      <c r="R1269" s="15">
        <v>-0.03</v>
      </c>
      <c r="S1269" s="13">
        <v>9439.9500000000007</v>
      </c>
      <c r="T1269" s="13">
        <v>18.879900000000003</v>
      </c>
      <c r="U1269" s="13"/>
      <c r="V1269" s="9"/>
      <c r="W1269" s="9"/>
    </row>
    <row r="1270" spans="1:23" x14ac:dyDescent="0.25">
      <c r="A1270" s="6" t="s">
        <v>248</v>
      </c>
      <c r="B1270" s="6" t="s">
        <v>249</v>
      </c>
      <c r="C1270" s="6" t="s">
        <v>250</v>
      </c>
      <c r="D1270" s="6" t="s">
        <v>251</v>
      </c>
      <c r="E1270" s="6">
        <v>1</v>
      </c>
      <c r="F1270" s="6" t="str">
        <f t="shared" si="76"/>
        <v>Francis Rivière</v>
      </c>
      <c r="G1270" s="6">
        <v>10727</v>
      </c>
      <c r="H1270" s="9">
        <v>41294</v>
      </c>
      <c r="I1270" s="9">
        <v>41310</v>
      </c>
      <c r="J1270" s="9">
        <v>41310</v>
      </c>
      <c r="K1270" s="7">
        <v>5</v>
      </c>
      <c r="L1270" s="9" t="str">
        <f t="shared" si="77"/>
        <v>Pâtes et céréales</v>
      </c>
      <c r="M1270" s="6">
        <v>56</v>
      </c>
      <c r="N1270" s="6" t="str">
        <f t="shared" si="78"/>
        <v>Gnocchi di nonna Alice</v>
      </c>
      <c r="O1270" s="13">
        <v>76</v>
      </c>
      <c r="P1270" s="6">
        <v>70</v>
      </c>
      <c r="Q1270" s="13">
        <f t="shared" si="79"/>
        <v>5320</v>
      </c>
      <c r="R1270" s="14">
        <v>0.17</v>
      </c>
      <c r="S1270" s="13">
        <v>11039</v>
      </c>
      <c r="T1270" s="13">
        <v>242.858</v>
      </c>
      <c r="U1270" s="13"/>
      <c r="V1270" s="9"/>
      <c r="W1270" s="9"/>
    </row>
    <row r="1271" spans="1:23" x14ac:dyDescent="0.25">
      <c r="A1271" s="6" t="s">
        <v>173</v>
      </c>
      <c r="B1271" s="6" t="s">
        <v>174</v>
      </c>
      <c r="C1271" s="6" t="s">
        <v>135</v>
      </c>
      <c r="D1271" s="6" t="s">
        <v>136</v>
      </c>
      <c r="E1271" s="6">
        <v>2</v>
      </c>
      <c r="F1271" s="6" t="str">
        <f t="shared" si="76"/>
        <v>Anne Dodsworth</v>
      </c>
      <c r="G1271" s="6">
        <v>10849</v>
      </c>
      <c r="H1271" s="9">
        <v>41294</v>
      </c>
      <c r="I1271" s="9">
        <v>41324</v>
      </c>
      <c r="J1271" s="9">
        <v>41322</v>
      </c>
      <c r="K1271" s="7">
        <v>3</v>
      </c>
      <c r="L1271" s="9" t="str">
        <f t="shared" si="77"/>
        <v>Desserts</v>
      </c>
      <c r="M1271" s="6">
        <v>26</v>
      </c>
      <c r="N1271" s="6" t="str">
        <f t="shared" si="78"/>
        <v>Gumbär Gummibärchen</v>
      </c>
      <c r="O1271" s="13">
        <v>76</v>
      </c>
      <c r="P1271" s="6">
        <v>55</v>
      </c>
      <c r="Q1271" s="13">
        <f t="shared" si="79"/>
        <v>4180</v>
      </c>
      <c r="R1271" s="15">
        <v>0.19</v>
      </c>
      <c r="S1271" s="13">
        <v>6956.4825000000001</v>
      </c>
      <c r="T1271" s="13">
        <v>13.912965</v>
      </c>
      <c r="U1271" s="13"/>
      <c r="V1271" s="9"/>
      <c r="W1271" s="9"/>
    </row>
    <row r="1272" spans="1:23" x14ac:dyDescent="0.25">
      <c r="A1272" s="6" t="s">
        <v>103</v>
      </c>
      <c r="B1272" s="6" t="s">
        <v>104</v>
      </c>
      <c r="C1272" s="6" t="s">
        <v>105</v>
      </c>
      <c r="D1272" s="6" t="s">
        <v>106</v>
      </c>
      <c r="E1272" s="6">
        <v>7</v>
      </c>
      <c r="F1272" s="6" t="str">
        <f t="shared" si="76"/>
        <v>Jaime Dos Santos</v>
      </c>
      <c r="G1272" s="6">
        <v>10486</v>
      </c>
      <c r="H1272" s="9">
        <v>41295</v>
      </c>
      <c r="I1272" s="9">
        <v>41315</v>
      </c>
      <c r="J1272" s="9">
        <v>41318</v>
      </c>
      <c r="K1272" s="7">
        <v>7</v>
      </c>
      <c r="L1272" s="9" t="str">
        <f t="shared" si="77"/>
        <v>Produits secs</v>
      </c>
      <c r="M1272" s="6">
        <v>74</v>
      </c>
      <c r="N1272" s="6" t="str">
        <f t="shared" si="78"/>
        <v>Longlife Tofu</v>
      </c>
      <c r="O1272" s="13">
        <v>76</v>
      </c>
      <c r="P1272" s="6">
        <v>36</v>
      </c>
      <c r="Q1272" s="13">
        <f t="shared" si="79"/>
        <v>2736</v>
      </c>
      <c r="R1272" s="14">
        <v>0.06</v>
      </c>
      <c r="S1272" s="13">
        <v>1353.6</v>
      </c>
      <c r="T1272" s="13">
        <v>13.536</v>
      </c>
      <c r="U1272" s="13"/>
      <c r="V1272" s="9"/>
      <c r="W1272" s="9"/>
    </row>
    <row r="1273" spans="1:23" x14ac:dyDescent="0.25">
      <c r="A1273" s="6" t="s">
        <v>166</v>
      </c>
      <c r="B1273" s="6" t="s">
        <v>167</v>
      </c>
      <c r="C1273" s="6" t="s">
        <v>168</v>
      </c>
      <c r="D1273" s="6" t="s">
        <v>169</v>
      </c>
      <c r="E1273" s="6">
        <v>2</v>
      </c>
      <c r="F1273" s="6" t="str">
        <f t="shared" si="76"/>
        <v>Anne Dodsworth</v>
      </c>
      <c r="G1273" s="6">
        <v>10687</v>
      </c>
      <c r="H1273" s="9">
        <v>41296</v>
      </c>
      <c r="I1273" s="9">
        <v>41318</v>
      </c>
      <c r="J1273" s="9">
        <v>41317</v>
      </c>
      <c r="K1273" s="7">
        <v>6</v>
      </c>
      <c r="L1273" s="9" t="str">
        <f t="shared" si="77"/>
        <v>Viandes</v>
      </c>
      <c r="M1273" s="6">
        <v>9</v>
      </c>
      <c r="N1273" s="6" t="str">
        <f t="shared" si="78"/>
        <v>Mishi Kobe Niku</v>
      </c>
      <c r="O1273" s="13">
        <v>76</v>
      </c>
      <c r="P1273" s="6">
        <v>97</v>
      </c>
      <c r="Q1273" s="13">
        <f t="shared" si="79"/>
        <v>7372</v>
      </c>
      <c r="R1273" s="14">
        <v>-0.01</v>
      </c>
      <c r="S1273" s="13">
        <v>47515.45</v>
      </c>
      <c r="T1273" s="13">
        <v>475.15449999999998</v>
      </c>
      <c r="U1273" s="13"/>
      <c r="V1273" s="9"/>
      <c r="W1273" s="9"/>
    </row>
    <row r="1274" spans="1:23" x14ac:dyDescent="0.25">
      <c r="A1274" s="6" t="s">
        <v>127</v>
      </c>
      <c r="B1274" s="6" t="s">
        <v>128</v>
      </c>
      <c r="C1274" s="6" t="s">
        <v>129</v>
      </c>
      <c r="D1274" s="6" t="s">
        <v>106</v>
      </c>
      <c r="E1274" s="6">
        <v>4</v>
      </c>
      <c r="F1274" s="6" t="str">
        <f t="shared" si="76"/>
        <v>Laura Callahan</v>
      </c>
      <c r="G1274" s="6">
        <v>10729</v>
      </c>
      <c r="H1274" s="9">
        <v>41296</v>
      </c>
      <c r="I1274" s="9">
        <v>41310</v>
      </c>
      <c r="J1274" s="9">
        <v>41308</v>
      </c>
      <c r="K1274" s="7">
        <v>3</v>
      </c>
      <c r="L1274" s="9" t="str">
        <f t="shared" si="77"/>
        <v>Desserts</v>
      </c>
      <c r="M1274" s="6">
        <v>21</v>
      </c>
      <c r="N1274" s="6" t="str">
        <f t="shared" si="78"/>
        <v>Sir Rodney's Scones</v>
      </c>
      <c r="O1274" s="13">
        <v>76</v>
      </c>
      <c r="P1274" s="6">
        <v>81</v>
      </c>
      <c r="Q1274" s="13">
        <f t="shared" si="79"/>
        <v>6156</v>
      </c>
      <c r="R1274" s="14">
        <v>0.09</v>
      </c>
      <c r="S1274" s="13">
        <v>3685.5</v>
      </c>
      <c r="T1274" s="13">
        <v>81.081000000000003</v>
      </c>
      <c r="U1274" s="13"/>
      <c r="V1274" s="9"/>
      <c r="W1274" s="9"/>
    </row>
    <row r="1275" spans="1:23" x14ac:dyDescent="0.25">
      <c r="A1275" s="6" t="s">
        <v>226</v>
      </c>
      <c r="B1275" s="6" t="s">
        <v>227</v>
      </c>
      <c r="C1275" s="6" t="s">
        <v>53</v>
      </c>
      <c r="D1275" s="6" t="s">
        <v>51</v>
      </c>
      <c r="E1275" s="6">
        <v>3</v>
      </c>
      <c r="F1275" s="6" t="str">
        <f t="shared" si="76"/>
        <v>Janet Leverling</v>
      </c>
      <c r="G1275" s="6">
        <v>10751</v>
      </c>
      <c r="H1275" s="9">
        <v>41296</v>
      </c>
      <c r="I1275" s="9">
        <v>41313</v>
      </c>
      <c r="J1275" s="9">
        <v>41308</v>
      </c>
      <c r="K1275" s="7">
        <v>8</v>
      </c>
      <c r="L1275" s="9" t="str">
        <f t="shared" si="77"/>
        <v>Poissons et fruits de mer</v>
      </c>
      <c r="M1275" s="6">
        <v>73</v>
      </c>
      <c r="N1275" s="6" t="str">
        <f t="shared" si="78"/>
        <v>Röd Kaviar</v>
      </c>
      <c r="O1275" s="13">
        <v>76</v>
      </c>
      <c r="P1275" s="6">
        <v>9</v>
      </c>
      <c r="Q1275" s="13">
        <f t="shared" si="79"/>
        <v>684</v>
      </c>
      <c r="R1275" s="14">
        <v>0.08</v>
      </c>
      <c r="S1275" s="13">
        <v>621</v>
      </c>
      <c r="T1275" s="13">
        <v>11.178000000000001</v>
      </c>
      <c r="U1275" s="13"/>
      <c r="V1275" s="9"/>
      <c r="W1275" s="9"/>
    </row>
    <row r="1276" spans="1:23" x14ac:dyDescent="0.25">
      <c r="A1276" s="6" t="s">
        <v>316</v>
      </c>
      <c r="B1276" s="6" t="s">
        <v>317</v>
      </c>
      <c r="C1276" s="6" t="s">
        <v>318</v>
      </c>
      <c r="D1276" s="6" t="s">
        <v>81</v>
      </c>
      <c r="E1276" s="6">
        <v>7</v>
      </c>
      <c r="F1276" s="6" t="str">
        <f t="shared" si="76"/>
        <v>Jaime Dos Santos</v>
      </c>
      <c r="G1276" s="6">
        <v>10821</v>
      </c>
      <c r="H1276" s="9">
        <v>41296</v>
      </c>
      <c r="I1276" s="9">
        <v>41322</v>
      </c>
      <c r="J1276" s="9">
        <v>41318</v>
      </c>
      <c r="K1276" s="7">
        <v>1</v>
      </c>
      <c r="L1276" s="9" t="str">
        <f t="shared" si="77"/>
        <v>Boissons</v>
      </c>
      <c r="M1276" s="6">
        <v>35</v>
      </c>
      <c r="N1276" s="6" t="str">
        <f t="shared" si="78"/>
        <v>Steeleye Stout</v>
      </c>
      <c r="O1276" s="13">
        <v>76</v>
      </c>
      <c r="P1276" s="6">
        <v>79</v>
      </c>
      <c r="Q1276" s="13">
        <f t="shared" si="79"/>
        <v>6004</v>
      </c>
      <c r="R1276" s="14">
        <v>0.06</v>
      </c>
      <c r="S1276" s="13">
        <v>6683.4</v>
      </c>
      <c r="T1276" s="13">
        <v>113.61779999999999</v>
      </c>
      <c r="U1276" s="13"/>
      <c r="V1276" s="9"/>
      <c r="W1276" s="9"/>
    </row>
    <row r="1277" spans="1:23" x14ac:dyDescent="0.25">
      <c r="A1277" s="6" t="s">
        <v>228</v>
      </c>
      <c r="B1277" s="6" t="s">
        <v>229</v>
      </c>
      <c r="C1277" s="6" t="s">
        <v>122</v>
      </c>
      <c r="D1277" s="6" t="s">
        <v>123</v>
      </c>
      <c r="E1277" s="6">
        <v>3</v>
      </c>
      <c r="F1277" s="6" t="str">
        <f t="shared" si="76"/>
        <v>Janet Leverling</v>
      </c>
      <c r="G1277" s="6">
        <v>10903</v>
      </c>
      <c r="H1277" s="9">
        <v>41296</v>
      </c>
      <c r="I1277" s="9">
        <v>41307</v>
      </c>
      <c r="J1277" s="9">
        <v>41309</v>
      </c>
      <c r="K1277" s="7">
        <v>8</v>
      </c>
      <c r="L1277" s="9" t="str">
        <f t="shared" si="77"/>
        <v>Poissons et fruits de mer</v>
      </c>
      <c r="M1277" s="6">
        <v>13</v>
      </c>
      <c r="N1277" s="6" t="str">
        <f t="shared" si="78"/>
        <v>Konbu</v>
      </c>
      <c r="O1277" s="13">
        <v>76</v>
      </c>
      <c r="P1277" s="6">
        <v>69</v>
      </c>
      <c r="Q1277" s="13">
        <f t="shared" si="79"/>
        <v>5244</v>
      </c>
      <c r="R1277" s="15">
        <v>0.05</v>
      </c>
      <c r="S1277" s="13">
        <v>1966.5</v>
      </c>
      <c r="T1277" s="13">
        <v>11.798999999999999</v>
      </c>
      <c r="U1277" s="13"/>
      <c r="V1277" s="9"/>
      <c r="W1277" s="9"/>
    </row>
    <row r="1278" spans="1:23" x14ac:dyDescent="0.25">
      <c r="A1278" s="6" t="s">
        <v>179</v>
      </c>
      <c r="B1278" s="6" t="s">
        <v>180</v>
      </c>
      <c r="C1278" s="6" t="s">
        <v>181</v>
      </c>
      <c r="D1278" s="6" t="s">
        <v>81</v>
      </c>
      <c r="E1278" s="6">
        <v>6</v>
      </c>
      <c r="F1278" s="6" t="str">
        <f t="shared" si="76"/>
        <v>Ernst Junge</v>
      </c>
      <c r="G1278" s="6">
        <v>10510</v>
      </c>
      <c r="H1278" s="9">
        <v>41297</v>
      </c>
      <c r="I1278" s="9">
        <v>41326</v>
      </c>
      <c r="J1278" s="9">
        <v>41325</v>
      </c>
      <c r="K1278" s="7">
        <v>6</v>
      </c>
      <c r="L1278" s="9" t="str">
        <f t="shared" si="77"/>
        <v>Viandes</v>
      </c>
      <c r="M1278" s="6">
        <v>29</v>
      </c>
      <c r="N1278" s="6" t="str">
        <f t="shared" si="78"/>
        <v>Thüringer Rostbratwurst</v>
      </c>
      <c r="O1278" s="13">
        <v>76</v>
      </c>
      <c r="P1278" s="6">
        <v>63</v>
      </c>
      <c r="Q1278" s="13">
        <f t="shared" si="79"/>
        <v>4788</v>
      </c>
      <c r="R1278" s="14">
        <v>0.08</v>
      </c>
      <c r="S1278" s="13">
        <v>35874.342000000004</v>
      </c>
      <c r="T1278" s="13">
        <v>0</v>
      </c>
      <c r="U1278" s="13"/>
      <c r="V1278" s="9"/>
      <c r="W1278" s="9"/>
    </row>
    <row r="1279" spans="1:23" x14ac:dyDescent="0.25">
      <c r="A1279" s="6" t="s">
        <v>157</v>
      </c>
      <c r="B1279" s="6" t="s">
        <v>158</v>
      </c>
      <c r="C1279" s="6" t="s">
        <v>159</v>
      </c>
      <c r="D1279" s="6" t="s">
        <v>136</v>
      </c>
      <c r="E1279" s="6">
        <v>3</v>
      </c>
      <c r="F1279" s="6" t="str">
        <f t="shared" si="76"/>
        <v>Janet Leverling</v>
      </c>
      <c r="G1279" s="6">
        <v>10592</v>
      </c>
      <c r="H1279" s="9">
        <v>41297</v>
      </c>
      <c r="I1279" s="9">
        <v>41320</v>
      </c>
      <c r="J1279" s="9">
        <v>41321</v>
      </c>
      <c r="K1279" s="7">
        <v>3</v>
      </c>
      <c r="L1279" s="9" t="str">
        <f t="shared" si="77"/>
        <v>Desserts</v>
      </c>
      <c r="M1279" s="6">
        <v>26</v>
      </c>
      <c r="N1279" s="6" t="str">
        <f t="shared" si="78"/>
        <v>Gumbär Gummibärchen</v>
      </c>
      <c r="O1279" s="13">
        <v>76</v>
      </c>
      <c r="P1279" s="6">
        <v>26</v>
      </c>
      <c r="Q1279" s="13">
        <f t="shared" si="79"/>
        <v>1976</v>
      </c>
      <c r="R1279" s="14">
        <v>7.0000000000000007E-2</v>
      </c>
      <c r="S1279" s="13">
        <v>3775.7069999999999</v>
      </c>
      <c r="T1279" s="13">
        <v>33.981362999999995</v>
      </c>
      <c r="U1279" s="13"/>
      <c r="V1279" s="9"/>
      <c r="W1279" s="9"/>
    </row>
    <row r="1280" spans="1:23" x14ac:dyDescent="0.25">
      <c r="A1280" s="6" t="s">
        <v>319</v>
      </c>
      <c r="B1280" s="6" t="s">
        <v>320</v>
      </c>
      <c r="C1280" s="6" t="s">
        <v>321</v>
      </c>
      <c r="D1280" s="6" t="s">
        <v>106</v>
      </c>
      <c r="E1280" s="6">
        <v>7</v>
      </c>
      <c r="F1280" s="6" t="str">
        <f t="shared" si="76"/>
        <v>Jaime Dos Santos</v>
      </c>
      <c r="G1280" s="6">
        <v>10785</v>
      </c>
      <c r="H1280" s="9">
        <v>41297</v>
      </c>
      <c r="I1280" s="9">
        <v>41309</v>
      </c>
      <c r="J1280" s="9">
        <v>41305</v>
      </c>
      <c r="K1280" s="7">
        <v>8</v>
      </c>
      <c r="L1280" s="9" t="str">
        <f t="shared" si="77"/>
        <v>Poissons et fruits de mer</v>
      </c>
      <c r="M1280" s="6">
        <v>10</v>
      </c>
      <c r="N1280" s="6" t="str">
        <f t="shared" si="78"/>
        <v>Ikura</v>
      </c>
      <c r="O1280" s="13">
        <v>76</v>
      </c>
      <c r="P1280" s="6">
        <v>68</v>
      </c>
      <c r="Q1280" s="13">
        <f t="shared" si="79"/>
        <v>5168</v>
      </c>
      <c r="R1280" s="14">
        <v>0.12</v>
      </c>
      <c r="S1280" s="13">
        <v>9275.2000000000007</v>
      </c>
      <c r="T1280" s="13">
        <v>222.60480000000001</v>
      </c>
      <c r="U1280" s="13"/>
      <c r="V1280" s="9"/>
      <c r="W1280" s="9"/>
    </row>
    <row r="1281" spans="1:23" x14ac:dyDescent="0.25">
      <c r="A1281" s="6" t="s">
        <v>103</v>
      </c>
      <c r="B1281" s="6" t="s">
        <v>104</v>
      </c>
      <c r="C1281" s="6" t="s">
        <v>105</v>
      </c>
      <c r="D1281" s="6" t="s">
        <v>106</v>
      </c>
      <c r="E1281" s="6">
        <v>5</v>
      </c>
      <c r="F1281" s="6" t="str">
        <f t="shared" si="76"/>
        <v>Mohamed Ben Arfa</v>
      </c>
      <c r="G1281" s="6">
        <v>10863</v>
      </c>
      <c r="H1281" s="9">
        <v>41297</v>
      </c>
      <c r="I1281" s="9">
        <v>41322</v>
      </c>
      <c r="J1281" s="9">
        <v>41319</v>
      </c>
      <c r="K1281" s="7">
        <v>8</v>
      </c>
      <c r="L1281" s="9" t="str">
        <f t="shared" si="77"/>
        <v>Poissons et fruits de mer</v>
      </c>
      <c r="M1281" s="6">
        <v>58</v>
      </c>
      <c r="N1281" s="6" t="str">
        <f t="shared" si="78"/>
        <v>Escargots de Bourgogne</v>
      </c>
      <c r="O1281" s="13">
        <v>76</v>
      </c>
      <c r="P1281" s="6">
        <v>93</v>
      </c>
      <c r="Q1281" s="13">
        <f t="shared" si="79"/>
        <v>7068</v>
      </c>
      <c r="R1281" s="15">
        <v>0.18</v>
      </c>
      <c r="S1281" s="13">
        <v>5052.2250000000004</v>
      </c>
      <c r="T1281" s="13">
        <v>146.51452500000002</v>
      </c>
      <c r="U1281" s="13"/>
      <c r="V1281" s="9"/>
      <c r="W1281" s="9"/>
    </row>
    <row r="1282" spans="1:23" x14ac:dyDescent="0.25">
      <c r="A1282" s="6" t="s">
        <v>127</v>
      </c>
      <c r="B1282" s="6" t="s">
        <v>128</v>
      </c>
      <c r="C1282" s="6" t="s">
        <v>129</v>
      </c>
      <c r="D1282" s="6" t="s">
        <v>106</v>
      </c>
      <c r="E1282" s="6">
        <v>1</v>
      </c>
      <c r="F1282" s="6" t="str">
        <f t="shared" si="76"/>
        <v>Francis Rivière</v>
      </c>
      <c r="G1282" s="6">
        <v>10919</v>
      </c>
      <c r="H1282" s="9">
        <v>41297</v>
      </c>
      <c r="I1282" s="9">
        <v>41312</v>
      </c>
      <c r="J1282" s="9">
        <v>41307</v>
      </c>
      <c r="K1282" s="7">
        <v>3</v>
      </c>
      <c r="L1282" s="9" t="str">
        <f t="shared" si="77"/>
        <v>Desserts</v>
      </c>
      <c r="M1282" s="6">
        <v>16</v>
      </c>
      <c r="N1282" s="6" t="str">
        <f t="shared" si="78"/>
        <v>Pavlova</v>
      </c>
      <c r="O1282" s="13">
        <v>76</v>
      </c>
      <c r="P1282" s="6">
        <v>43</v>
      </c>
      <c r="Q1282" s="13">
        <f t="shared" si="79"/>
        <v>3268</v>
      </c>
      <c r="R1282" s="15">
        <v>0.18</v>
      </c>
      <c r="S1282" s="13">
        <v>3076.4350000000004</v>
      </c>
      <c r="T1282" s="13">
        <v>36.91722</v>
      </c>
      <c r="U1282" s="13"/>
      <c r="V1282" s="9"/>
      <c r="W1282" s="9"/>
    </row>
    <row r="1283" spans="1:23" x14ac:dyDescent="0.25">
      <c r="A1283" s="6" t="s">
        <v>133</v>
      </c>
      <c r="B1283" s="6" t="s">
        <v>134</v>
      </c>
      <c r="C1283" s="6" t="s">
        <v>135</v>
      </c>
      <c r="D1283" s="6" t="s">
        <v>136</v>
      </c>
      <c r="E1283" s="6">
        <v>4</v>
      </c>
      <c r="F1283" s="6" t="str">
        <f t="shared" si="76"/>
        <v>Laura Callahan</v>
      </c>
      <c r="G1283" s="6">
        <v>10560</v>
      </c>
      <c r="H1283" s="9">
        <v>41299</v>
      </c>
      <c r="I1283" s="9">
        <v>41325</v>
      </c>
      <c r="J1283" s="9">
        <v>41324</v>
      </c>
      <c r="K1283" s="7">
        <v>3</v>
      </c>
      <c r="L1283" s="9" t="str">
        <f t="shared" si="77"/>
        <v>Desserts</v>
      </c>
      <c r="M1283" s="6">
        <v>62</v>
      </c>
      <c r="N1283" s="6" t="str">
        <f t="shared" si="78"/>
        <v>Tarte au sucre</v>
      </c>
      <c r="O1283" s="13">
        <v>76</v>
      </c>
      <c r="P1283" s="6">
        <v>23</v>
      </c>
      <c r="Q1283" s="13">
        <f t="shared" si="79"/>
        <v>1748</v>
      </c>
      <c r="R1283" s="14">
        <v>0.05</v>
      </c>
      <c r="S1283" s="13">
        <v>5386.0249999999996</v>
      </c>
      <c r="T1283" s="13">
        <v>80.790374999999997</v>
      </c>
      <c r="U1283" s="13"/>
      <c r="V1283" s="9"/>
      <c r="W1283" s="9"/>
    </row>
    <row r="1284" spans="1:23" x14ac:dyDescent="0.25">
      <c r="A1284" s="6" t="s">
        <v>179</v>
      </c>
      <c r="B1284" s="6" t="s">
        <v>180</v>
      </c>
      <c r="C1284" s="6" t="s">
        <v>181</v>
      </c>
      <c r="D1284" s="6" t="s">
        <v>81</v>
      </c>
      <c r="E1284" s="6">
        <v>1</v>
      </c>
      <c r="F1284" s="6" t="str">
        <f t="shared" ref="F1284:F1347" si="80">VLOOKUP(E1284,ListeREPRESENTANTS,2,FALSE)</f>
        <v>Francis Rivière</v>
      </c>
      <c r="G1284" s="6">
        <v>10657</v>
      </c>
      <c r="H1284" s="9">
        <v>41299</v>
      </c>
      <c r="I1284" s="9">
        <v>41313</v>
      </c>
      <c r="J1284" s="9">
        <v>41316</v>
      </c>
      <c r="K1284" s="7">
        <v>8</v>
      </c>
      <c r="L1284" s="9" t="str">
        <f t="shared" ref="L1284:L1347" si="81">VLOOKUP(K1284,ListeCATEGORIES,2,FALSE)</f>
        <v>Poissons et fruits de mer</v>
      </c>
      <c r="M1284" s="6">
        <v>46</v>
      </c>
      <c r="N1284" s="6" t="str">
        <f t="shared" ref="N1284:N1347" si="82">VLOOKUP(M1284,ListePRODUITS,2,FALSE)</f>
        <v>Spegesild</v>
      </c>
      <c r="O1284" s="13">
        <v>76</v>
      </c>
      <c r="P1284" s="6">
        <v>100</v>
      </c>
      <c r="Q1284" s="13">
        <f t="shared" si="79"/>
        <v>7600</v>
      </c>
      <c r="R1284" s="14">
        <v>0.1</v>
      </c>
      <c r="S1284" s="13">
        <v>5400</v>
      </c>
      <c r="T1284" s="13">
        <v>75.599999999999994</v>
      </c>
      <c r="U1284" s="13"/>
      <c r="V1284" s="9"/>
      <c r="W1284" s="9"/>
    </row>
    <row r="1285" spans="1:23" x14ac:dyDescent="0.25">
      <c r="A1285" s="6" t="s">
        <v>141</v>
      </c>
      <c r="B1285" s="6" t="s">
        <v>142</v>
      </c>
      <c r="C1285" s="6" t="s">
        <v>109</v>
      </c>
      <c r="D1285" s="6" t="s">
        <v>110</v>
      </c>
      <c r="E1285" s="6">
        <v>7</v>
      </c>
      <c r="F1285" s="6" t="str">
        <f t="shared" si="80"/>
        <v>Jaime Dos Santos</v>
      </c>
      <c r="G1285" s="6">
        <v>10664</v>
      </c>
      <c r="H1285" s="9">
        <v>41299</v>
      </c>
      <c r="I1285" s="9">
        <v>41323</v>
      </c>
      <c r="J1285" s="9">
        <v>41323</v>
      </c>
      <c r="K1285" s="7">
        <v>5</v>
      </c>
      <c r="L1285" s="9" t="str">
        <f t="shared" si="81"/>
        <v>Pâtes et céréales</v>
      </c>
      <c r="M1285" s="6">
        <v>56</v>
      </c>
      <c r="N1285" s="6" t="str">
        <f t="shared" si="82"/>
        <v>Gnocchi di nonna Alice</v>
      </c>
      <c r="O1285" s="13">
        <v>76</v>
      </c>
      <c r="P1285" s="6">
        <v>89</v>
      </c>
      <c r="Q1285" s="13">
        <f t="shared" ref="Q1285:Q1348" si="83">O1285*P1285</f>
        <v>6764</v>
      </c>
      <c r="R1285" s="14">
        <v>-0.02</v>
      </c>
      <c r="S1285" s="13">
        <v>17248.2</v>
      </c>
      <c r="T1285" s="13">
        <v>206.97840000000002</v>
      </c>
      <c r="U1285" s="13"/>
      <c r="V1285" s="9"/>
      <c r="W1285" s="9"/>
    </row>
    <row r="1286" spans="1:23" x14ac:dyDescent="0.25">
      <c r="A1286" s="6" t="s">
        <v>130</v>
      </c>
      <c r="B1286" s="6" t="s">
        <v>131</v>
      </c>
      <c r="C1286" s="6" t="s">
        <v>132</v>
      </c>
      <c r="D1286" s="6" t="s">
        <v>123</v>
      </c>
      <c r="E1286" s="6">
        <v>5</v>
      </c>
      <c r="F1286" s="6" t="str">
        <f t="shared" si="80"/>
        <v>Mohamed Ben Arfa</v>
      </c>
      <c r="G1286" s="6">
        <v>10728</v>
      </c>
      <c r="H1286" s="9">
        <v>41299</v>
      </c>
      <c r="I1286" s="9">
        <v>41317</v>
      </c>
      <c r="J1286" s="9">
        <v>41318</v>
      </c>
      <c r="K1286" s="7">
        <v>6</v>
      </c>
      <c r="L1286" s="9" t="str">
        <f t="shared" si="81"/>
        <v>Viandes</v>
      </c>
      <c r="M1286" s="6">
        <v>55</v>
      </c>
      <c r="N1286" s="6" t="str">
        <f t="shared" si="82"/>
        <v>Pâté chinois</v>
      </c>
      <c r="O1286" s="13">
        <v>76</v>
      </c>
      <c r="P1286" s="6">
        <v>2</v>
      </c>
      <c r="Q1286" s="13">
        <f t="shared" si="83"/>
        <v>152</v>
      </c>
      <c r="R1286" s="14">
        <v>0.02</v>
      </c>
      <c r="S1286" s="13">
        <v>235.2</v>
      </c>
      <c r="T1286" s="13">
        <v>2.8223999999999996</v>
      </c>
      <c r="U1286" s="13"/>
      <c r="V1286" s="9"/>
      <c r="W1286" s="9"/>
    </row>
    <row r="1287" spans="1:23" x14ac:dyDescent="0.25">
      <c r="A1287" s="6" t="s">
        <v>127</v>
      </c>
      <c r="B1287" s="6" t="s">
        <v>128</v>
      </c>
      <c r="C1287" s="6" t="s">
        <v>129</v>
      </c>
      <c r="D1287" s="6" t="s">
        <v>106</v>
      </c>
      <c r="E1287" s="6">
        <v>4</v>
      </c>
      <c r="F1287" s="6" t="str">
        <f t="shared" si="80"/>
        <v>Laura Callahan</v>
      </c>
      <c r="G1287" s="6">
        <v>10729</v>
      </c>
      <c r="H1287" s="9">
        <v>41299</v>
      </c>
      <c r="I1287" s="9">
        <v>41324</v>
      </c>
      <c r="J1287" s="9">
        <v>41324</v>
      </c>
      <c r="K1287" s="7">
        <v>3</v>
      </c>
      <c r="L1287" s="9" t="str">
        <f t="shared" si="81"/>
        <v>Desserts</v>
      </c>
      <c r="M1287" s="6">
        <v>50</v>
      </c>
      <c r="N1287" s="6" t="str">
        <f t="shared" si="82"/>
        <v>Valkoinen suklaa</v>
      </c>
      <c r="O1287" s="13">
        <v>76</v>
      </c>
      <c r="P1287" s="6">
        <v>9</v>
      </c>
      <c r="Q1287" s="13">
        <f t="shared" si="83"/>
        <v>684</v>
      </c>
      <c r="R1287" s="14">
        <v>0.16</v>
      </c>
      <c r="S1287" s="13">
        <v>614.25</v>
      </c>
      <c r="T1287" s="13">
        <v>15.356249999999999</v>
      </c>
      <c r="U1287" s="13"/>
      <c r="V1287" s="9"/>
      <c r="W1287" s="9"/>
    </row>
    <row r="1288" spans="1:23" x14ac:dyDescent="0.25">
      <c r="A1288" s="6" t="s">
        <v>226</v>
      </c>
      <c r="B1288" s="6" t="s">
        <v>227</v>
      </c>
      <c r="C1288" s="6" t="s">
        <v>53</v>
      </c>
      <c r="D1288" s="6" t="s">
        <v>51</v>
      </c>
      <c r="E1288" s="6">
        <v>3</v>
      </c>
      <c r="F1288" s="6" t="str">
        <f t="shared" si="80"/>
        <v>Janet Leverling</v>
      </c>
      <c r="G1288" s="6">
        <v>10758</v>
      </c>
      <c r="H1288" s="9">
        <v>41299</v>
      </c>
      <c r="I1288" s="9">
        <v>41310</v>
      </c>
      <c r="J1288" s="9">
        <v>41309</v>
      </c>
      <c r="K1288" s="7">
        <v>5</v>
      </c>
      <c r="L1288" s="9" t="str">
        <f t="shared" si="81"/>
        <v>Pâtes et céréales</v>
      </c>
      <c r="M1288" s="6">
        <v>52</v>
      </c>
      <c r="N1288" s="6" t="str">
        <f t="shared" si="82"/>
        <v>Filo Mix</v>
      </c>
      <c r="O1288" s="13">
        <v>76</v>
      </c>
      <c r="P1288" s="6">
        <v>19</v>
      </c>
      <c r="Q1288" s="13">
        <f t="shared" si="83"/>
        <v>1444</v>
      </c>
      <c r="R1288" s="14">
        <v>0.05</v>
      </c>
      <c r="S1288" s="13">
        <v>631.75</v>
      </c>
      <c r="T1288" s="13">
        <v>9.4762500000000003</v>
      </c>
      <c r="U1288" s="13"/>
      <c r="V1288" s="9"/>
      <c r="W1288" s="9"/>
    </row>
    <row r="1289" spans="1:23" x14ac:dyDescent="0.25">
      <c r="A1289" s="6" t="s">
        <v>177</v>
      </c>
      <c r="B1289" s="6" t="s">
        <v>178</v>
      </c>
      <c r="C1289" s="6" t="s">
        <v>159</v>
      </c>
      <c r="D1289" s="6" t="s">
        <v>136</v>
      </c>
      <c r="E1289" s="6">
        <v>5</v>
      </c>
      <c r="F1289" s="6" t="str">
        <f t="shared" si="80"/>
        <v>Mohamed Ben Arfa</v>
      </c>
      <c r="G1289" s="6">
        <v>10766</v>
      </c>
      <c r="H1289" s="9">
        <v>41299</v>
      </c>
      <c r="I1289" s="9">
        <v>41314</v>
      </c>
      <c r="J1289" s="9">
        <v>41311</v>
      </c>
      <c r="K1289" s="7">
        <v>7</v>
      </c>
      <c r="L1289" s="9" t="str">
        <f t="shared" si="81"/>
        <v>Produits secs</v>
      </c>
      <c r="M1289" s="6">
        <v>7</v>
      </c>
      <c r="N1289" s="6" t="str">
        <f t="shared" si="82"/>
        <v>Uncle Bob's Organic Dried Pears</v>
      </c>
      <c r="O1289" s="13">
        <v>76</v>
      </c>
      <c r="P1289" s="6">
        <v>40</v>
      </c>
      <c r="Q1289" s="13">
        <f t="shared" si="83"/>
        <v>3040</v>
      </c>
      <c r="R1289" s="14">
        <v>0.2</v>
      </c>
      <c r="S1289" s="13">
        <v>4800</v>
      </c>
      <c r="T1289" s="13">
        <v>24</v>
      </c>
      <c r="U1289" s="13"/>
      <c r="V1289" s="9"/>
      <c r="W1289" s="9"/>
    </row>
    <row r="1290" spans="1:23" x14ac:dyDescent="0.25">
      <c r="A1290" s="6" t="s">
        <v>281</v>
      </c>
      <c r="B1290" s="6" t="s">
        <v>282</v>
      </c>
      <c r="C1290" s="6" t="s">
        <v>283</v>
      </c>
      <c r="D1290" s="6" t="s">
        <v>284</v>
      </c>
      <c r="E1290" s="6">
        <v>7</v>
      </c>
      <c r="F1290" s="6" t="str">
        <f t="shared" si="80"/>
        <v>Jaime Dos Santos</v>
      </c>
      <c r="G1290" s="6">
        <v>10792</v>
      </c>
      <c r="H1290" s="9">
        <v>41299</v>
      </c>
      <c r="I1290" s="9">
        <v>41321</v>
      </c>
      <c r="J1290" s="9">
        <v>41318</v>
      </c>
      <c r="K1290" s="7">
        <v>3</v>
      </c>
      <c r="L1290" s="9" t="str">
        <f t="shared" si="81"/>
        <v>Desserts</v>
      </c>
      <c r="M1290" s="6">
        <v>68</v>
      </c>
      <c r="N1290" s="6" t="str">
        <f t="shared" si="82"/>
        <v>Scottish Longbreads</v>
      </c>
      <c r="O1290" s="13">
        <v>76</v>
      </c>
      <c r="P1290" s="6">
        <v>75</v>
      </c>
      <c r="Q1290" s="13">
        <f t="shared" si="83"/>
        <v>5700</v>
      </c>
      <c r="R1290" s="14">
        <v>0.17</v>
      </c>
      <c r="S1290" s="13">
        <v>3890.625</v>
      </c>
      <c r="T1290" s="13">
        <v>70.03125</v>
      </c>
      <c r="U1290" s="13"/>
      <c r="V1290" s="9"/>
      <c r="W1290" s="9"/>
    </row>
    <row r="1291" spans="1:23" x14ac:dyDescent="0.25">
      <c r="A1291" s="6" t="s">
        <v>230</v>
      </c>
      <c r="B1291" s="6" t="s">
        <v>231</v>
      </c>
      <c r="C1291" s="6" t="s">
        <v>232</v>
      </c>
      <c r="D1291" s="6" t="s">
        <v>81</v>
      </c>
      <c r="E1291" s="6">
        <v>7</v>
      </c>
      <c r="F1291" s="6" t="str">
        <f t="shared" si="80"/>
        <v>Jaime Dos Santos</v>
      </c>
      <c r="G1291" s="6">
        <v>10665</v>
      </c>
      <c r="H1291" s="9">
        <v>41300</v>
      </c>
      <c r="I1291" s="9">
        <v>41327</v>
      </c>
      <c r="J1291" s="9">
        <v>41327</v>
      </c>
      <c r="K1291" s="7">
        <v>4</v>
      </c>
      <c r="L1291" s="9" t="str">
        <f t="shared" si="81"/>
        <v>Produits laitiers</v>
      </c>
      <c r="M1291" s="6">
        <v>59</v>
      </c>
      <c r="N1291" s="6" t="str">
        <f t="shared" si="82"/>
        <v>Raclette Courdavault</v>
      </c>
      <c r="O1291" s="13">
        <v>76</v>
      </c>
      <c r="P1291" s="6">
        <v>53</v>
      </c>
      <c r="Q1291" s="13">
        <f t="shared" si="83"/>
        <v>4028</v>
      </c>
      <c r="R1291" s="14">
        <v>0.19</v>
      </c>
      <c r="S1291" s="13">
        <v>11805.75</v>
      </c>
      <c r="T1291" s="13">
        <v>70.834500000000006</v>
      </c>
      <c r="U1291" s="13"/>
      <c r="V1291" s="9"/>
      <c r="W1291" s="9"/>
    </row>
    <row r="1292" spans="1:23" x14ac:dyDescent="0.25">
      <c r="A1292" s="6" t="s">
        <v>278</v>
      </c>
      <c r="B1292" s="6" t="s">
        <v>279</v>
      </c>
      <c r="C1292" s="6" t="s">
        <v>280</v>
      </c>
      <c r="D1292" s="6" t="s">
        <v>85</v>
      </c>
      <c r="E1292" s="6">
        <v>8</v>
      </c>
      <c r="F1292" s="6" t="str">
        <f t="shared" si="80"/>
        <v>Hicham Esmal</v>
      </c>
      <c r="G1292" s="6">
        <v>10890</v>
      </c>
      <c r="H1292" s="9">
        <v>41300</v>
      </c>
      <c r="I1292" s="9">
        <v>41326</v>
      </c>
      <c r="J1292" s="9">
        <v>41329</v>
      </c>
      <c r="K1292" s="7">
        <v>1</v>
      </c>
      <c r="L1292" s="9" t="str">
        <f t="shared" si="81"/>
        <v>Boissons</v>
      </c>
      <c r="M1292" s="6">
        <v>34</v>
      </c>
      <c r="N1292" s="6" t="str">
        <f t="shared" si="82"/>
        <v>Sasquatch Ale</v>
      </c>
      <c r="O1292" s="13">
        <v>76</v>
      </c>
      <c r="P1292" s="6">
        <v>21</v>
      </c>
      <c r="Q1292" s="13">
        <f t="shared" si="83"/>
        <v>1596</v>
      </c>
      <c r="R1292" s="15">
        <v>0.15</v>
      </c>
      <c r="S1292" s="13">
        <v>1249.5</v>
      </c>
      <c r="T1292" s="13">
        <v>41.233499999999999</v>
      </c>
      <c r="U1292" s="13"/>
      <c r="V1292" s="9"/>
      <c r="W1292" s="9"/>
    </row>
    <row r="1293" spans="1:23" x14ac:dyDescent="0.25">
      <c r="A1293" s="6" t="s">
        <v>86</v>
      </c>
      <c r="B1293" s="6" t="s">
        <v>87</v>
      </c>
      <c r="C1293" s="6" t="s">
        <v>88</v>
      </c>
      <c r="D1293" s="6" t="s">
        <v>89</v>
      </c>
      <c r="E1293" s="6">
        <v>6</v>
      </c>
      <c r="F1293" s="6" t="str">
        <f t="shared" si="80"/>
        <v>Ernst Junge</v>
      </c>
      <c r="G1293" s="6">
        <v>10539</v>
      </c>
      <c r="H1293" s="9">
        <v>41301</v>
      </c>
      <c r="I1293" s="9">
        <v>41325</v>
      </c>
      <c r="J1293" s="9">
        <v>41321</v>
      </c>
      <c r="K1293" s="7">
        <v>3</v>
      </c>
      <c r="L1293" s="9" t="str">
        <f t="shared" si="81"/>
        <v>Desserts</v>
      </c>
      <c r="M1293" s="6">
        <v>49</v>
      </c>
      <c r="N1293" s="6" t="str">
        <f t="shared" si="82"/>
        <v>Maxilaku</v>
      </c>
      <c r="O1293" s="13">
        <v>76</v>
      </c>
      <c r="P1293" s="6">
        <v>48</v>
      </c>
      <c r="Q1293" s="13">
        <f t="shared" si="83"/>
        <v>3648</v>
      </c>
      <c r="R1293" s="14">
        <v>0.15</v>
      </c>
      <c r="S1293" s="13">
        <v>4080</v>
      </c>
      <c r="T1293" s="13">
        <v>48.96</v>
      </c>
      <c r="U1293" s="13"/>
      <c r="V1293" s="9"/>
      <c r="W1293" s="9"/>
    </row>
    <row r="1294" spans="1:23" x14ac:dyDescent="0.25">
      <c r="A1294" s="6" t="s">
        <v>209</v>
      </c>
      <c r="B1294" s="6" t="s">
        <v>210</v>
      </c>
      <c r="C1294" s="6" t="s">
        <v>211</v>
      </c>
      <c r="D1294" s="6" t="s">
        <v>212</v>
      </c>
      <c r="E1294" s="6">
        <v>1</v>
      </c>
      <c r="F1294" s="6" t="str">
        <f t="shared" si="80"/>
        <v>Francis Rivière</v>
      </c>
      <c r="G1294" s="6">
        <v>10553</v>
      </c>
      <c r="H1294" s="9">
        <v>41301</v>
      </c>
      <c r="I1294" s="9">
        <v>41326</v>
      </c>
      <c r="J1294" s="9">
        <v>41326</v>
      </c>
      <c r="K1294" s="7">
        <v>3</v>
      </c>
      <c r="L1294" s="9" t="str">
        <f t="shared" si="81"/>
        <v>Desserts</v>
      </c>
      <c r="M1294" s="6">
        <v>16</v>
      </c>
      <c r="N1294" s="6" t="str">
        <f t="shared" si="82"/>
        <v>Pavlova</v>
      </c>
      <c r="O1294" s="13">
        <v>76</v>
      </c>
      <c r="P1294" s="6">
        <v>43</v>
      </c>
      <c r="Q1294" s="13">
        <f t="shared" si="83"/>
        <v>3268</v>
      </c>
      <c r="R1294" s="14">
        <v>7.0000000000000007E-2</v>
      </c>
      <c r="S1294" s="13">
        <v>3489.1274999999996</v>
      </c>
      <c r="T1294" s="13">
        <v>73.271677499999996</v>
      </c>
      <c r="U1294" s="13"/>
      <c r="V1294" s="9"/>
      <c r="W1294" s="9"/>
    </row>
    <row r="1295" spans="1:23" x14ac:dyDescent="0.25">
      <c r="A1295" s="6" t="s">
        <v>228</v>
      </c>
      <c r="B1295" s="6" t="s">
        <v>229</v>
      </c>
      <c r="C1295" s="6" t="s">
        <v>122</v>
      </c>
      <c r="D1295" s="6" t="s">
        <v>123</v>
      </c>
      <c r="E1295" s="6">
        <v>5</v>
      </c>
      <c r="F1295" s="6" t="str">
        <f t="shared" si="80"/>
        <v>Mohamed Ben Arfa</v>
      </c>
      <c r="G1295" s="6">
        <v>10645</v>
      </c>
      <c r="H1295" s="9">
        <v>41301</v>
      </c>
      <c r="I1295" s="9">
        <v>41316</v>
      </c>
      <c r="J1295" s="9">
        <v>41319</v>
      </c>
      <c r="K1295" s="7">
        <v>8</v>
      </c>
      <c r="L1295" s="9" t="str">
        <f t="shared" si="81"/>
        <v>Poissons et fruits de mer</v>
      </c>
      <c r="M1295" s="6">
        <v>18</v>
      </c>
      <c r="N1295" s="6" t="str">
        <f t="shared" si="82"/>
        <v>Carnarvon Tigers</v>
      </c>
      <c r="O1295" s="13">
        <v>76</v>
      </c>
      <c r="P1295" s="6">
        <v>71</v>
      </c>
      <c r="Q1295" s="13">
        <f t="shared" si="83"/>
        <v>5396</v>
      </c>
      <c r="R1295" s="14">
        <v>0.02</v>
      </c>
      <c r="S1295" s="13">
        <v>21743.75</v>
      </c>
      <c r="T1295" s="13">
        <v>695.8</v>
      </c>
      <c r="U1295" s="13"/>
      <c r="V1295" s="9"/>
      <c r="W1295" s="9"/>
    </row>
    <row r="1296" spans="1:23" x14ac:dyDescent="0.25">
      <c r="A1296" s="6" t="s">
        <v>186</v>
      </c>
      <c r="B1296" s="6" t="s">
        <v>187</v>
      </c>
      <c r="C1296" s="6" t="s">
        <v>188</v>
      </c>
      <c r="D1296" s="6" t="s">
        <v>140</v>
      </c>
      <c r="E1296" s="6">
        <v>5</v>
      </c>
      <c r="F1296" s="6" t="str">
        <f t="shared" si="80"/>
        <v>Mohamed Ben Arfa</v>
      </c>
      <c r="G1296" s="6">
        <v>10698</v>
      </c>
      <c r="H1296" s="9">
        <v>41301</v>
      </c>
      <c r="I1296" s="9">
        <v>41317</v>
      </c>
      <c r="J1296" s="9">
        <v>41316</v>
      </c>
      <c r="K1296" s="7">
        <v>1</v>
      </c>
      <c r="L1296" s="9" t="str">
        <f t="shared" si="81"/>
        <v>Boissons</v>
      </c>
      <c r="M1296" s="6">
        <v>70</v>
      </c>
      <c r="N1296" s="6" t="str">
        <f t="shared" si="82"/>
        <v>Outback Lager</v>
      </c>
      <c r="O1296" s="13">
        <v>76</v>
      </c>
      <c r="P1296" s="6">
        <v>99</v>
      </c>
      <c r="Q1296" s="13">
        <f t="shared" si="83"/>
        <v>7524</v>
      </c>
      <c r="R1296" s="14">
        <v>0.09</v>
      </c>
      <c r="S1296" s="13">
        <v>6756.75</v>
      </c>
      <c r="T1296" s="13">
        <v>114.86475</v>
      </c>
      <c r="U1296" s="13"/>
      <c r="V1296" s="9"/>
      <c r="W1296" s="9"/>
    </row>
    <row r="1297" spans="1:23" x14ac:dyDescent="0.25">
      <c r="A1297" s="6" t="s">
        <v>267</v>
      </c>
      <c r="B1297" s="6" t="s">
        <v>268</v>
      </c>
      <c r="C1297" s="6" t="s">
        <v>122</v>
      </c>
      <c r="D1297" s="6" t="s">
        <v>123</v>
      </c>
      <c r="E1297" s="6">
        <v>6</v>
      </c>
      <c r="F1297" s="6" t="str">
        <f t="shared" si="80"/>
        <v>Ernst Junge</v>
      </c>
      <c r="G1297" s="6">
        <v>10794</v>
      </c>
      <c r="H1297" s="9">
        <v>41301</v>
      </c>
      <c r="I1297" s="9">
        <v>41325</v>
      </c>
      <c r="J1297" s="9">
        <v>41321</v>
      </c>
      <c r="K1297" s="7">
        <v>7</v>
      </c>
      <c r="L1297" s="9" t="str">
        <f t="shared" si="81"/>
        <v>Produits secs</v>
      </c>
      <c r="M1297" s="6">
        <v>14</v>
      </c>
      <c r="N1297" s="6" t="str">
        <f t="shared" si="82"/>
        <v>Tofu</v>
      </c>
      <c r="O1297" s="13">
        <v>76</v>
      </c>
      <c r="P1297" s="6">
        <v>89</v>
      </c>
      <c r="Q1297" s="13">
        <f t="shared" si="83"/>
        <v>6764</v>
      </c>
      <c r="R1297" s="14">
        <v>0.01</v>
      </c>
      <c r="S1297" s="13">
        <v>10242.7875</v>
      </c>
      <c r="T1297" s="13">
        <v>163.88460000000001</v>
      </c>
      <c r="U1297" s="13"/>
      <c r="V1297" s="9"/>
      <c r="W1297" s="9"/>
    </row>
    <row r="1298" spans="1:23" x14ac:dyDescent="0.25">
      <c r="A1298" s="6" t="s">
        <v>192</v>
      </c>
      <c r="B1298" s="6" t="s">
        <v>193</v>
      </c>
      <c r="C1298" s="6" t="s">
        <v>88</v>
      </c>
      <c r="D1298" s="6" t="s">
        <v>89</v>
      </c>
      <c r="E1298" s="6">
        <v>3</v>
      </c>
      <c r="F1298" s="6" t="str">
        <f t="shared" si="80"/>
        <v>Janet Leverling</v>
      </c>
      <c r="G1298" s="6">
        <v>10517</v>
      </c>
      <c r="H1298" s="9">
        <v>41302</v>
      </c>
      <c r="I1298" s="9">
        <v>41319</v>
      </c>
      <c r="J1298" s="9">
        <v>41317</v>
      </c>
      <c r="K1298" s="7">
        <v>1</v>
      </c>
      <c r="L1298" s="9" t="str">
        <f t="shared" si="81"/>
        <v>Boissons</v>
      </c>
      <c r="M1298" s="6">
        <v>70</v>
      </c>
      <c r="N1298" s="6" t="str">
        <f t="shared" si="82"/>
        <v>Outback Lager</v>
      </c>
      <c r="O1298" s="13">
        <v>76</v>
      </c>
      <c r="P1298" s="6">
        <v>51</v>
      </c>
      <c r="Q1298" s="13">
        <f t="shared" si="83"/>
        <v>3876</v>
      </c>
      <c r="R1298" s="14">
        <v>0.09</v>
      </c>
      <c r="S1298" s="13">
        <v>3480.75</v>
      </c>
      <c r="T1298" s="13">
        <v>62.653500000000001</v>
      </c>
      <c r="U1298" s="13"/>
      <c r="V1298" s="9"/>
      <c r="W1298" s="9"/>
    </row>
    <row r="1299" spans="1:23" x14ac:dyDescent="0.25">
      <c r="A1299" s="6" t="s">
        <v>179</v>
      </c>
      <c r="B1299" s="6" t="s">
        <v>180</v>
      </c>
      <c r="C1299" s="6" t="s">
        <v>181</v>
      </c>
      <c r="D1299" s="6" t="s">
        <v>81</v>
      </c>
      <c r="E1299" s="6">
        <v>4</v>
      </c>
      <c r="F1299" s="6" t="str">
        <f t="shared" si="80"/>
        <v>Laura Callahan</v>
      </c>
      <c r="G1299" s="6">
        <v>10603</v>
      </c>
      <c r="H1299" s="9">
        <v>41302</v>
      </c>
      <c r="I1299" s="9">
        <v>41331</v>
      </c>
      <c r="J1299" s="9">
        <v>41326</v>
      </c>
      <c r="K1299" s="7">
        <v>3</v>
      </c>
      <c r="L1299" s="9" t="str">
        <f t="shared" si="81"/>
        <v>Desserts</v>
      </c>
      <c r="M1299" s="6">
        <v>49</v>
      </c>
      <c r="N1299" s="6" t="str">
        <f t="shared" si="82"/>
        <v>Maxilaku</v>
      </c>
      <c r="O1299" s="13">
        <v>76</v>
      </c>
      <c r="P1299" s="6">
        <v>3</v>
      </c>
      <c r="Q1299" s="13">
        <f t="shared" si="83"/>
        <v>228</v>
      </c>
      <c r="R1299" s="14">
        <v>0.09</v>
      </c>
      <c r="S1299" s="13">
        <v>273</v>
      </c>
      <c r="T1299" s="13">
        <v>6.2789999999999999</v>
      </c>
      <c r="U1299" s="13"/>
      <c r="V1299" s="9"/>
      <c r="W1299" s="9"/>
    </row>
    <row r="1300" spans="1:23" x14ac:dyDescent="0.25">
      <c r="A1300" s="6" t="s">
        <v>179</v>
      </c>
      <c r="B1300" s="6" t="s">
        <v>180</v>
      </c>
      <c r="C1300" s="6" t="s">
        <v>181</v>
      </c>
      <c r="D1300" s="6" t="s">
        <v>81</v>
      </c>
      <c r="E1300" s="6">
        <v>8</v>
      </c>
      <c r="F1300" s="6" t="str">
        <f t="shared" si="80"/>
        <v>Hicham Esmal</v>
      </c>
      <c r="G1300" s="6">
        <v>10678</v>
      </c>
      <c r="H1300" s="9">
        <v>41302</v>
      </c>
      <c r="I1300" s="9">
        <v>41323</v>
      </c>
      <c r="J1300" s="9">
        <v>41323</v>
      </c>
      <c r="K1300" s="7">
        <v>4</v>
      </c>
      <c r="L1300" s="9" t="str">
        <f t="shared" si="81"/>
        <v>Produits laitiers</v>
      </c>
      <c r="M1300" s="6">
        <v>33</v>
      </c>
      <c r="N1300" s="6" t="str">
        <f t="shared" si="82"/>
        <v>Geitost</v>
      </c>
      <c r="O1300" s="13">
        <v>76</v>
      </c>
      <c r="P1300" s="6">
        <v>69</v>
      </c>
      <c r="Q1300" s="13">
        <f t="shared" si="83"/>
        <v>5244</v>
      </c>
      <c r="R1300" s="14">
        <v>0.2</v>
      </c>
      <c r="S1300" s="13">
        <v>690</v>
      </c>
      <c r="T1300" s="13">
        <v>7.59</v>
      </c>
      <c r="U1300" s="13"/>
      <c r="V1300" s="9"/>
      <c r="W1300" s="9"/>
    </row>
    <row r="1301" spans="1:23" x14ac:dyDescent="0.25">
      <c r="A1301" s="6" t="s">
        <v>272</v>
      </c>
      <c r="B1301" s="6" t="s">
        <v>273</v>
      </c>
      <c r="C1301" s="6" t="s">
        <v>274</v>
      </c>
      <c r="D1301" s="6" t="s">
        <v>81</v>
      </c>
      <c r="E1301" s="6">
        <v>4</v>
      </c>
      <c r="F1301" s="6" t="str">
        <f t="shared" si="80"/>
        <v>Laura Callahan</v>
      </c>
      <c r="G1301" s="6">
        <v>10706</v>
      </c>
      <c r="H1301" s="9">
        <v>41302</v>
      </c>
      <c r="I1301" s="9">
        <v>41318</v>
      </c>
      <c r="J1301" s="9">
        <v>41313</v>
      </c>
      <c r="K1301" s="7">
        <v>4</v>
      </c>
      <c r="L1301" s="9" t="str">
        <f t="shared" si="81"/>
        <v>Produits laitiers</v>
      </c>
      <c r="M1301" s="6">
        <v>59</v>
      </c>
      <c r="N1301" s="6" t="str">
        <f t="shared" si="82"/>
        <v>Raclette Courdavault</v>
      </c>
      <c r="O1301" s="13">
        <v>76</v>
      </c>
      <c r="P1301" s="6">
        <v>20</v>
      </c>
      <c r="Q1301" s="13">
        <f t="shared" si="83"/>
        <v>1520</v>
      </c>
      <c r="R1301" s="14">
        <v>-0.03</v>
      </c>
      <c r="S1301" s="13">
        <v>5665</v>
      </c>
      <c r="T1301" s="13">
        <v>50.984999999999999</v>
      </c>
      <c r="U1301" s="13"/>
      <c r="V1301" s="9"/>
      <c r="W1301" s="9"/>
    </row>
    <row r="1302" spans="1:23" x14ac:dyDescent="0.25">
      <c r="A1302" s="6" t="s">
        <v>173</v>
      </c>
      <c r="B1302" s="6" t="s">
        <v>174</v>
      </c>
      <c r="C1302" s="6" t="s">
        <v>135</v>
      </c>
      <c r="D1302" s="6" t="s">
        <v>136</v>
      </c>
      <c r="E1302" s="6">
        <v>2</v>
      </c>
      <c r="F1302" s="6" t="str">
        <f t="shared" si="80"/>
        <v>Anne Dodsworth</v>
      </c>
      <c r="G1302" s="6">
        <v>10799</v>
      </c>
      <c r="H1302" s="9">
        <v>41302</v>
      </c>
      <c r="I1302" s="9">
        <v>41322</v>
      </c>
      <c r="J1302" s="9">
        <v>41317</v>
      </c>
      <c r="K1302" s="7">
        <v>1</v>
      </c>
      <c r="L1302" s="9" t="str">
        <f t="shared" si="81"/>
        <v>Boissons</v>
      </c>
      <c r="M1302" s="6">
        <v>24</v>
      </c>
      <c r="N1302" s="6" t="str">
        <f t="shared" si="82"/>
        <v>Guaraná Fantástica</v>
      </c>
      <c r="O1302" s="13">
        <v>76</v>
      </c>
      <c r="P1302" s="6">
        <v>72</v>
      </c>
      <c r="Q1302" s="13">
        <f t="shared" si="83"/>
        <v>5472</v>
      </c>
      <c r="R1302" s="14">
        <v>7.0000000000000007E-2</v>
      </c>
      <c r="S1302" s="13">
        <v>1506.6</v>
      </c>
      <c r="T1302" s="13">
        <v>42.184799999999996</v>
      </c>
      <c r="U1302" s="13"/>
      <c r="V1302" s="9"/>
      <c r="W1302" s="9"/>
    </row>
    <row r="1303" spans="1:23" x14ac:dyDescent="0.25">
      <c r="A1303" s="6" t="s">
        <v>160</v>
      </c>
      <c r="B1303" s="6" t="s">
        <v>161</v>
      </c>
      <c r="C1303" s="6" t="s">
        <v>162</v>
      </c>
      <c r="D1303" s="6" t="s">
        <v>106</v>
      </c>
      <c r="E1303" s="6">
        <v>9</v>
      </c>
      <c r="F1303" s="6" t="str">
        <f t="shared" si="80"/>
        <v>Steven Buchanan</v>
      </c>
      <c r="G1303" s="6">
        <v>10823</v>
      </c>
      <c r="H1303" s="9">
        <v>41302</v>
      </c>
      <c r="I1303" s="9">
        <v>41332</v>
      </c>
      <c r="J1303" s="9">
        <v>41329</v>
      </c>
      <c r="K1303" s="7">
        <v>4</v>
      </c>
      <c r="L1303" s="9" t="str">
        <f t="shared" si="81"/>
        <v>Produits laitiers</v>
      </c>
      <c r="M1303" s="6">
        <v>11</v>
      </c>
      <c r="N1303" s="6" t="str">
        <f t="shared" si="82"/>
        <v>Queso Cabrales</v>
      </c>
      <c r="O1303" s="13">
        <v>76</v>
      </c>
      <c r="P1303" s="6">
        <v>72</v>
      </c>
      <c r="Q1303" s="13">
        <f t="shared" si="83"/>
        <v>5472</v>
      </c>
      <c r="R1303" s="14">
        <v>0.05</v>
      </c>
      <c r="S1303" s="13">
        <v>7182</v>
      </c>
      <c r="T1303" s="13">
        <v>129.27600000000001</v>
      </c>
      <c r="U1303" s="13"/>
      <c r="V1303" s="9"/>
      <c r="W1303" s="9"/>
    </row>
    <row r="1304" spans="1:23" x14ac:dyDescent="0.25">
      <c r="A1304" s="6" t="s">
        <v>205</v>
      </c>
      <c r="B1304" s="6" t="s">
        <v>206</v>
      </c>
      <c r="C1304" s="6" t="s">
        <v>207</v>
      </c>
      <c r="D1304" s="6" t="s">
        <v>208</v>
      </c>
      <c r="E1304" s="6">
        <v>2</v>
      </c>
      <c r="F1304" s="6" t="str">
        <f t="shared" si="80"/>
        <v>Anne Dodsworth</v>
      </c>
      <c r="G1304" s="6">
        <v>10837</v>
      </c>
      <c r="H1304" s="9">
        <v>41302</v>
      </c>
      <c r="I1304" s="9">
        <v>41332</v>
      </c>
      <c r="J1304" s="9">
        <v>41331</v>
      </c>
      <c r="K1304" s="7">
        <v>8</v>
      </c>
      <c r="L1304" s="9" t="str">
        <f t="shared" si="81"/>
        <v>Poissons et fruits de mer</v>
      </c>
      <c r="M1304" s="6">
        <v>40</v>
      </c>
      <c r="N1304" s="6" t="str">
        <f t="shared" si="82"/>
        <v>Boston Crab Meat</v>
      </c>
      <c r="O1304" s="13">
        <v>76</v>
      </c>
      <c r="P1304" s="6">
        <v>14</v>
      </c>
      <c r="Q1304" s="13">
        <f t="shared" si="83"/>
        <v>1064</v>
      </c>
      <c r="R1304" s="14">
        <v>0.19</v>
      </c>
      <c r="S1304" s="13">
        <v>1043.28</v>
      </c>
      <c r="T1304" s="13">
        <v>9.389520000000001</v>
      </c>
      <c r="U1304" s="13"/>
      <c r="V1304" s="9"/>
      <c r="W1304" s="9"/>
    </row>
    <row r="1305" spans="1:23" x14ac:dyDescent="0.25">
      <c r="A1305" s="6" t="s">
        <v>189</v>
      </c>
      <c r="B1305" s="6" t="s">
        <v>190</v>
      </c>
      <c r="C1305" s="6" t="s">
        <v>191</v>
      </c>
      <c r="D1305" s="6" t="s">
        <v>136</v>
      </c>
      <c r="E1305" s="6">
        <v>5</v>
      </c>
      <c r="F1305" s="6" t="str">
        <f t="shared" si="80"/>
        <v>Mohamed Ben Arfa</v>
      </c>
      <c r="G1305" s="6">
        <v>10878</v>
      </c>
      <c r="H1305" s="9">
        <v>41302</v>
      </c>
      <c r="I1305" s="9">
        <v>41332</v>
      </c>
      <c r="J1305" s="9">
        <v>41328</v>
      </c>
      <c r="K1305" s="7">
        <v>3</v>
      </c>
      <c r="L1305" s="9" t="str">
        <f t="shared" si="81"/>
        <v>Desserts</v>
      </c>
      <c r="M1305" s="6">
        <v>20</v>
      </c>
      <c r="N1305" s="6" t="str">
        <f t="shared" si="82"/>
        <v>Sir Rodney's Marmalade</v>
      </c>
      <c r="O1305" s="13">
        <v>76</v>
      </c>
      <c r="P1305" s="6">
        <v>1</v>
      </c>
      <c r="Q1305" s="13">
        <f t="shared" si="83"/>
        <v>76</v>
      </c>
      <c r="R1305" s="15">
        <v>0.11</v>
      </c>
      <c r="S1305" s="13">
        <v>360.45</v>
      </c>
      <c r="T1305" s="13">
        <v>0</v>
      </c>
      <c r="U1305" s="13"/>
      <c r="V1305" s="9"/>
      <c r="W1305" s="9"/>
    </row>
    <row r="1306" spans="1:23" x14ac:dyDescent="0.25">
      <c r="A1306" s="6" t="s">
        <v>170</v>
      </c>
      <c r="B1306" s="6" t="s">
        <v>171</v>
      </c>
      <c r="C1306" s="6" t="s">
        <v>172</v>
      </c>
      <c r="D1306" s="6" t="s">
        <v>146</v>
      </c>
      <c r="E1306" s="6">
        <v>3</v>
      </c>
      <c r="F1306" s="6" t="str">
        <f t="shared" si="80"/>
        <v>Janet Leverling</v>
      </c>
      <c r="G1306" s="6">
        <v>10619</v>
      </c>
      <c r="H1306" s="9">
        <v>41303</v>
      </c>
      <c r="I1306" s="9">
        <v>41332</v>
      </c>
      <c r="J1306" s="9">
        <v>41335</v>
      </c>
      <c r="K1306" s="7">
        <v>3</v>
      </c>
      <c r="L1306" s="9" t="str">
        <f t="shared" si="81"/>
        <v>Desserts</v>
      </c>
      <c r="M1306" s="6">
        <v>21</v>
      </c>
      <c r="N1306" s="6" t="str">
        <f t="shared" si="82"/>
        <v>Sir Rodney's Scones</v>
      </c>
      <c r="O1306" s="13">
        <v>76</v>
      </c>
      <c r="P1306" s="6">
        <v>48</v>
      </c>
      <c r="Q1306" s="13">
        <f t="shared" si="83"/>
        <v>3648</v>
      </c>
      <c r="R1306" s="14">
        <v>0.18</v>
      </c>
      <c r="S1306" s="13">
        <v>1968.0000000000002</v>
      </c>
      <c r="T1306" s="13">
        <v>64.944000000000003</v>
      </c>
      <c r="U1306" s="13"/>
      <c r="V1306" s="9"/>
      <c r="W1306" s="9"/>
    </row>
    <row r="1307" spans="1:23" x14ac:dyDescent="0.25">
      <c r="A1307" s="6" t="s">
        <v>179</v>
      </c>
      <c r="B1307" s="6" t="s">
        <v>180</v>
      </c>
      <c r="C1307" s="6" t="s">
        <v>181</v>
      </c>
      <c r="D1307" s="6" t="s">
        <v>81</v>
      </c>
      <c r="E1307" s="6">
        <v>3</v>
      </c>
      <c r="F1307" s="6" t="str">
        <f t="shared" si="80"/>
        <v>Janet Leverling</v>
      </c>
      <c r="G1307" s="6">
        <v>10748</v>
      </c>
      <c r="H1307" s="9">
        <v>41303</v>
      </c>
      <c r="I1307" s="9">
        <v>41316</v>
      </c>
      <c r="J1307" s="9">
        <v>41317</v>
      </c>
      <c r="K1307" s="7">
        <v>5</v>
      </c>
      <c r="L1307" s="9" t="str">
        <f t="shared" si="81"/>
        <v>Pâtes et céréales</v>
      </c>
      <c r="M1307" s="6">
        <v>56</v>
      </c>
      <c r="N1307" s="6" t="str">
        <f t="shared" si="82"/>
        <v>Gnocchi di nonna Alice</v>
      </c>
      <c r="O1307" s="13">
        <v>76</v>
      </c>
      <c r="P1307" s="6">
        <v>70</v>
      </c>
      <c r="Q1307" s="13">
        <f t="shared" si="83"/>
        <v>5320</v>
      </c>
      <c r="R1307" s="14">
        <v>-0.03</v>
      </c>
      <c r="S1307" s="13">
        <v>13699</v>
      </c>
      <c r="T1307" s="13">
        <v>328.77600000000001</v>
      </c>
      <c r="U1307" s="13"/>
      <c r="V1307" s="9"/>
      <c r="W1307" s="9"/>
    </row>
    <row r="1308" spans="1:23" x14ac:dyDescent="0.25">
      <c r="A1308" s="6" t="s">
        <v>293</v>
      </c>
      <c r="B1308" s="6" t="s">
        <v>294</v>
      </c>
      <c r="C1308" s="6" t="s">
        <v>295</v>
      </c>
      <c r="D1308" s="6" t="s">
        <v>251</v>
      </c>
      <c r="E1308" s="6">
        <v>6</v>
      </c>
      <c r="F1308" s="6" t="str">
        <f t="shared" si="80"/>
        <v>Ernst Junge</v>
      </c>
      <c r="G1308" s="6">
        <v>10754</v>
      </c>
      <c r="H1308" s="9">
        <v>41303</v>
      </c>
      <c r="I1308" s="9">
        <v>41331</v>
      </c>
      <c r="J1308" s="9">
        <v>41334</v>
      </c>
      <c r="K1308" s="7">
        <v>8</v>
      </c>
      <c r="L1308" s="9" t="str">
        <f t="shared" si="81"/>
        <v>Poissons et fruits de mer</v>
      </c>
      <c r="M1308" s="6">
        <v>40</v>
      </c>
      <c r="N1308" s="6" t="str">
        <f t="shared" si="82"/>
        <v>Boston Crab Meat</v>
      </c>
      <c r="O1308" s="13">
        <v>76</v>
      </c>
      <c r="P1308" s="6">
        <v>94</v>
      </c>
      <c r="Q1308" s="13">
        <f t="shared" si="83"/>
        <v>7144</v>
      </c>
      <c r="R1308" s="14">
        <v>0.15</v>
      </c>
      <c r="S1308" s="13">
        <v>7350.8</v>
      </c>
      <c r="T1308" s="13">
        <v>66.157200000000003</v>
      </c>
      <c r="U1308" s="13"/>
      <c r="V1308" s="9"/>
      <c r="W1308" s="9"/>
    </row>
    <row r="1309" spans="1:23" x14ac:dyDescent="0.25">
      <c r="A1309" s="6" t="s">
        <v>155</v>
      </c>
      <c r="B1309" s="6" t="s">
        <v>156</v>
      </c>
      <c r="C1309" s="6" t="s">
        <v>132</v>
      </c>
      <c r="D1309" s="6" t="s">
        <v>123</v>
      </c>
      <c r="E1309" s="6">
        <v>7</v>
      </c>
      <c r="F1309" s="6" t="str">
        <f t="shared" si="80"/>
        <v>Jaime Dos Santos</v>
      </c>
      <c r="G1309" s="6">
        <v>10834</v>
      </c>
      <c r="H1309" s="9">
        <v>41303</v>
      </c>
      <c r="I1309" s="9">
        <v>41320</v>
      </c>
      <c r="J1309" s="9">
        <v>41322</v>
      </c>
      <c r="K1309" s="7">
        <v>8</v>
      </c>
      <c r="L1309" s="9" t="str">
        <f t="shared" si="81"/>
        <v>Poissons et fruits de mer</v>
      </c>
      <c r="M1309" s="6">
        <v>30</v>
      </c>
      <c r="N1309" s="6" t="str">
        <f t="shared" si="82"/>
        <v>Nord-Ost Matjeshering</v>
      </c>
      <c r="O1309" s="13">
        <v>76</v>
      </c>
      <c r="P1309" s="6">
        <v>55</v>
      </c>
      <c r="Q1309" s="13">
        <f t="shared" si="83"/>
        <v>4180</v>
      </c>
      <c r="R1309" s="14">
        <v>-0.01</v>
      </c>
      <c r="S1309" s="13">
        <v>7190.9474999999993</v>
      </c>
      <c r="T1309" s="13">
        <v>107.86421249999999</v>
      </c>
      <c r="U1309" s="13"/>
      <c r="V1309" s="9"/>
      <c r="W1309" s="9"/>
    </row>
    <row r="1310" spans="1:23" x14ac:dyDescent="0.25">
      <c r="A1310" s="6" t="s">
        <v>141</v>
      </c>
      <c r="B1310" s="6" t="s">
        <v>142</v>
      </c>
      <c r="C1310" s="6" t="s">
        <v>109</v>
      </c>
      <c r="D1310" s="6" t="s">
        <v>110</v>
      </c>
      <c r="E1310" s="6">
        <v>7</v>
      </c>
      <c r="F1310" s="6" t="str">
        <f t="shared" si="80"/>
        <v>Jaime Dos Santos</v>
      </c>
      <c r="G1310" s="6">
        <v>10664</v>
      </c>
      <c r="H1310" s="9">
        <v>41304</v>
      </c>
      <c r="I1310" s="9">
        <v>41318</v>
      </c>
      <c r="J1310" s="9">
        <v>41314</v>
      </c>
      <c r="K1310" s="7">
        <v>2</v>
      </c>
      <c r="L1310" s="9" t="str">
        <f t="shared" si="81"/>
        <v>Condiments</v>
      </c>
      <c r="M1310" s="6">
        <v>65</v>
      </c>
      <c r="N1310" s="6" t="str">
        <f t="shared" si="82"/>
        <v>Louisiana Fiery Hot Pepper Sauce</v>
      </c>
      <c r="O1310" s="13">
        <v>76</v>
      </c>
      <c r="P1310" s="6">
        <v>60</v>
      </c>
      <c r="Q1310" s="13">
        <f t="shared" si="83"/>
        <v>4560</v>
      </c>
      <c r="R1310" s="14">
        <v>-0.01</v>
      </c>
      <c r="S1310" s="13">
        <v>6378.15</v>
      </c>
      <c r="T1310" s="13">
        <v>159.45375000000001</v>
      </c>
      <c r="U1310" s="13"/>
      <c r="V1310" s="9"/>
      <c r="W1310" s="9"/>
    </row>
    <row r="1311" spans="1:23" x14ac:dyDescent="0.25">
      <c r="A1311" s="6" t="s">
        <v>78</v>
      </c>
      <c r="B1311" s="6" t="s">
        <v>79</v>
      </c>
      <c r="C1311" s="6" t="s">
        <v>80</v>
      </c>
      <c r="D1311" s="6" t="s">
        <v>81</v>
      </c>
      <c r="E1311" s="6">
        <v>3</v>
      </c>
      <c r="F1311" s="6" t="str">
        <f t="shared" si="80"/>
        <v>Janet Leverling</v>
      </c>
      <c r="G1311" s="6">
        <v>10693</v>
      </c>
      <c r="H1311" s="9">
        <v>41304</v>
      </c>
      <c r="I1311" s="9">
        <v>41331</v>
      </c>
      <c r="J1311" s="9">
        <v>41330</v>
      </c>
      <c r="K1311" s="7">
        <v>6</v>
      </c>
      <c r="L1311" s="9" t="str">
        <f t="shared" si="81"/>
        <v>Viandes</v>
      </c>
      <c r="M1311" s="6">
        <v>9</v>
      </c>
      <c r="N1311" s="6" t="str">
        <f t="shared" si="82"/>
        <v>Mishi Kobe Niku</v>
      </c>
      <c r="O1311" s="13">
        <v>76</v>
      </c>
      <c r="P1311" s="6">
        <v>43</v>
      </c>
      <c r="Q1311" s="13">
        <f t="shared" si="83"/>
        <v>3268</v>
      </c>
      <c r="R1311" s="14">
        <v>0.04</v>
      </c>
      <c r="S1311" s="13">
        <v>20020.8</v>
      </c>
      <c r="T1311" s="13">
        <v>320.33279999999996</v>
      </c>
      <c r="U1311" s="13"/>
      <c r="V1311" s="9"/>
      <c r="W1311" s="9"/>
    </row>
    <row r="1312" spans="1:23" x14ac:dyDescent="0.25">
      <c r="A1312" s="6" t="s">
        <v>99</v>
      </c>
      <c r="B1312" s="6" t="s">
        <v>100</v>
      </c>
      <c r="C1312" s="6" t="s">
        <v>101</v>
      </c>
      <c r="D1312" s="6" t="s">
        <v>102</v>
      </c>
      <c r="E1312" s="6">
        <v>6</v>
      </c>
      <c r="F1312" s="6" t="str">
        <f t="shared" si="80"/>
        <v>Ernst Junge</v>
      </c>
      <c r="G1312" s="6">
        <v>10885</v>
      </c>
      <c r="H1312" s="9">
        <v>41304</v>
      </c>
      <c r="I1312" s="9">
        <v>41324</v>
      </c>
      <c r="J1312" s="9">
        <v>41327</v>
      </c>
      <c r="K1312" s="7">
        <v>1</v>
      </c>
      <c r="L1312" s="9" t="str">
        <f t="shared" si="81"/>
        <v>Boissons</v>
      </c>
      <c r="M1312" s="6">
        <v>24</v>
      </c>
      <c r="N1312" s="6" t="str">
        <f t="shared" si="82"/>
        <v>Guaraná Fantástica</v>
      </c>
      <c r="O1312" s="13">
        <v>76</v>
      </c>
      <c r="P1312" s="6">
        <v>56</v>
      </c>
      <c r="Q1312" s="13">
        <f t="shared" si="83"/>
        <v>4256</v>
      </c>
      <c r="R1312" s="15">
        <v>0.13</v>
      </c>
      <c r="S1312" s="13">
        <v>1096.2</v>
      </c>
      <c r="T1312" s="13">
        <v>19.731600000000004</v>
      </c>
      <c r="U1312" s="13"/>
      <c r="V1312" s="9"/>
      <c r="W1312" s="9"/>
    </row>
    <row r="1313" spans="1:23" x14ac:dyDescent="0.25">
      <c r="A1313" s="6" t="s">
        <v>166</v>
      </c>
      <c r="B1313" s="6" t="s">
        <v>167</v>
      </c>
      <c r="C1313" s="6" t="s">
        <v>168</v>
      </c>
      <c r="D1313" s="6" t="s">
        <v>169</v>
      </c>
      <c r="E1313" s="6">
        <v>8</v>
      </c>
      <c r="F1313" s="6" t="str">
        <f t="shared" si="80"/>
        <v>Hicham Esmal</v>
      </c>
      <c r="G1313" s="6">
        <v>10661</v>
      </c>
      <c r="H1313" s="9">
        <v>41305</v>
      </c>
      <c r="I1313" s="9">
        <v>41317</v>
      </c>
      <c r="J1313" s="9">
        <v>41315</v>
      </c>
      <c r="K1313" s="7">
        <v>1</v>
      </c>
      <c r="L1313" s="9" t="str">
        <f t="shared" si="81"/>
        <v>Boissons</v>
      </c>
      <c r="M1313" s="6">
        <v>39</v>
      </c>
      <c r="N1313" s="6" t="str">
        <f t="shared" si="82"/>
        <v>Chartreuse verte</v>
      </c>
      <c r="O1313" s="13">
        <v>76</v>
      </c>
      <c r="P1313" s="6">
        <v>65</v>
      </c>
      <c r="Q1313" s="13">
        <f t="shared" si="83"/>
        <v>4940</v>
      </c>
      <c r="R1313" s="14">
        <v>-0.02</v>
      </c>
      <c r="S1313" s="13">
        <v>5967</v>
      </c>
      <c r="T1313" s="13">
        <v>155.142</v>
      </c>
      <c r="U1313" s="13"/>
      <c r="V1313" s="9"/>
      <c r="W1313" s="9"/>
    </row>
    <row r="1314" spans="1:23" x14ac:dyDescent="0.25">
      <c r="A1314" s="6" t="s">
        <v>82</v>
      </c>
      <c r="B1314" s="6" t="s">
        <v>83</v>
      </c>
      <c r="C1314" s="6" t="s">
        <v>84</v>
      </c>
      <c r="D1314" s="6" t="s">
        <v>85</v>
      </c>
      <c r="E1314" s="6">
        <v>5</v>
      </c>
      <c r="F1314" s="6" t="str">
        <f t="shared" si="80"/>
        <v>Mohamed Ben Arfa</v>
      </c>
      <c r="G1314" s="6">
        <v>10755</v>
      </c>
      <c r="H1314" s="9">
        <v>41305</v>
      </c>
      <c r="I1314" s="9">
        <v>41326</v>
      </c>
      <c r="J1314" s="9">
        <v>41321</v>
      </c>
      <c r="K1314" s="7">
        <v>3</v>
      </c>
      <c r="L1314" s="9" t="str">
        <f t="shared" si="81"/>
        <v>Desserts</v>
      </c>
      <c r="M1314" s="6">
        <v>47</v>
      </c>
      <c r="N1314" s="6" t="str">
        <f t="shared" si="82"/>
        <v>Zaanse koeken</v>
      </c>
      <c r="O1314" s="13">
        <v>76</v>
      </c>
      <c r="P1314" s="6">
        <v>95</v>
      </c>
      <c r="Q1314" s="13">
        <f t="shared" si="83"/>
        <v>7220</v>
      </c>
      <c r="R1314" s="14">
        <v>-0.01</v>
      </c>
      <c r="S1314" s="13">
        <v>4557.625</v>
      </c>
      <c r="T1314" s="13">
        <v>118.49825</v>
      </c>
      <c r="U1314" s="13"/>
      <c r="V1314" s="9"/>
      <c r="W1314" s="9"/>
    </row>
    <row r="1315" spans="1:23" x14ac:dyDescent="0.25">
      <c r="A1315" s="6" t="s">
        <v>239</v>
      </c>
      <c r="B1315" s="6" t="s">
        <v>240</v>
      </c>
      <c r="C1315" s="6" t="s">
        <v>241</v>
      </c>
      <c r="D1315" s="6" t="s">
        <v>242</v>
      </c>
      <c r="E1315" s="6">
        <v>5</v>
      </c>
      <c r="F1315" s="6" t="str">
        <f t="shared" si="80"/>
        <v>Mohamed Ben Arfa</v>
      </c>
      <c r="G1315" s="6">
        <v>10802</v>
      </c>
      <c r="H1315" s="9">
        <v>41305</v>
      </c>
      <c r="I1315" s="9">
        <v>41335</v>
      </c>
      <c r="J1315" s="9">
        <v>41330</v>
      </c>
      <c r="K1315" s="7">
        <v>6</v>
      </c>
      <c r="L1315" s="9" t="str">
        <f t="shared" si="81"/>
        <v>Viandes</v>
      </c>
      <c r="M1315" s="6">
        <v>55</v>
      </c>
      <c r="N1315" s="6" t="str">
        <f t="shared" si="82"/>
        <v>Pâté chinois</v>
      </c>
      <c r="O1315" s="13">
        <v>76</v>
      </c>
      <c r="P1315" s="6">
        <v>15</v>
      </c>
      <c r="Q1315" s="13">
        <f t="shared" si="83"/>
        <v>1140</v>
      </c>
      <c r="R1315" s="14">
        <v>0.14000000000000001</v>
      </c>
      <c r="S1315" s="13">
        <v>1548</v>
      </c>
      <c r="T1315" s="13">
        <v>12.384</v>
      </c>
      <c r="U1315" s="13"/>
      <c r="V1315" s="9"/>
      <c r="W1315" s="9"/>
    </row>
    <row r="1316" spans="1:23" x14ac:dyDescent="0.25">
      <c r="A1316" s="6" t="s">
        <v>179</v>
      </c>
      <c r="B1316" s="6" t="s">
        <v>180</v>
      </c>
      <c r="C1316" s="6" t="s">
        <v>181</v>
      </c>
      <c r="D1316" s="6" t="s">
        <v>81</v>
      </c>
      <c r="E1316" s="6">
        <v>5</v>
      </c>
      <c r="F1316" s="6" t="str">
        <f t="shared" si="80"/>
        <v>Mohamed Ben Arfa</v>
      </c>
      <c r="G1316" s="6">
        <v>10847</v>
      </c>
      <c r="H1316" s="9">
        <v>41305</v>
      </c>
      <c r="I1316" s="9">
        <v>41316</v>
      </c>
      <c r="J1316" s="9">
        <v>41319</v>
      </c>
      <c r="K1316" s="7">
        <v>8</v>
      </c>
      <c r="L1316" s="9" t="str">
        <f t="shared" si="81"/>
        <v>Poissons et fruits de mer</v>
      </c>
      <c r="M1316" s="6">
        <v>37</v>
      </c>
      <c r="N1316" s="6" t="str">
        <f t="shared" si="82"/>
        <v>Gravad lax</v>
      </c>
      <c r="O1316" s="13">
        <v>76</v>
      </c>
      <c r="P1316" s="6">
        <v>95</v>
      </c>
      <c r="Q1316" s="13">
        <f t="shared" si="83"/>
        <v>7220</v>
      </c>
      <c r="R1316" s="15">
        <v>0.19</v>
      </c>
      <c r="S1316" s="13">
        <v>10003.5</v>
      </c>
      <c r="T1316" s="13">
        <v>260.09100000000001</v>
      </c>
      <c r="U1316" s="13"/>
      <c r="V1316" s="9"/>
      <c r="W1316" s="9"/>
    </row>
    <row r="1317" spans="1:23" x14ac:dyDescent="0.25">
      <c r="A1317" s="6" t="s">
        <v>160</v>
      </c>
      <c r="B1317" s="6" t="s">
        <v>161</v>
      </c>
      <c r="C1317" s="6" t="s">
        <v>162</v>
      </c>
      <c r="D1317" s="6" t="s">
        <v>106</v>
      </c>
      <c r="E1317" s="6">
        <v>9</v>
      </c>
      <c r="F1317" s="6" t="str">
        <f t="shared" si="80"/>
        <v>Steven Buchanan</v>
      </c>
      <c r="G1317" s="6">
        <v>10899</v>
      </c>
      <c r="H1317" s="9">
        <v>41305</v>
      </c>
      <c r="I1317" s="9">
        <v>41325</v>
      </c>
      <c r="J1317" s="9">
        <v>41328</v>
      </c>
      <c r="K1317" s="7">
        <v>1</v>
      </c>
      <c r="L1317" s="9" t="str">
        <f t="shared" si="81"/>
        <v>Boissons</v>
      </c>
      <c r="M1317" s="6">
        <v>39</v>
      </c>
      <c r="N1317" s="6" t="str">
        <f t="shared" si="82"/>
        <v>Chartreuse verte</v>
      </c>
      <c r="O1317" s="13">
        <v>76</v>
      </c>
      <c r="P1317" s="6">
        <v>73</v>
      </c>
      <c r="Q1317" s="13">
        <f t="shared" si="83"/>
        <v>5548</v>
      </c>
      <c r="R1317" s="15">
        <v>-0.02</v>
      </c>
      <c r="S1317" s="13">
        <v>6701.4000000000005</v>
      </c>
      <c r="T1317" s="13">
        <v>214.44480000000001</v>
      </c>
      <c r="U1317" s="13"/>
      <c r="V1317" s="9"/>
      <c r="W1317" s="9"/>
    </row>
    <row r="1318" spans="1:23" x14ac:dyDescent="0.25">
      <c r="A1318" s="6" t="s">
        <v>137</v>
      </c>
      <c r="B1318" s="6" t="s">
        <v>138</v>
      </c>
      <c r="C1318" s="6" t="s">
        <v>139</v>
      </c>
      <c r="D1318" s="6" t="s">
        <v>140</v>
      </c>
      <c r="E1318" s="6">
        <v>8</v>
      </c>
      <c r="F1318" s="6" t="str">
        <f t="shared" si="80"/>
        <v>Hicham Esmal</v>
      </c>
      <c r="G1318" s="6">
        <v>10597</v>
      </c>
      <c r="H1318" s="9">
        <v>41306</v>
      </c>
      <c r="I1318" s="9">
        <v>41319</v>
      </c>
      <c r="J1318" s="9">
        <v>41320</v>
      </c>
      <c r="K1318" s="7">
        <v>5</v>
      </c>
      <c r="L1318" s="9" t="str">
        <f t="shared" si="81"/>
        <v>Pâtes et céréales</v>
      </c>
      <c r="M1318" s="6">
        <v>57</v>
      </c>
      <c r="N1318" s="6" t="str">
        <f t="shared" si="82"/>
        <v>Ravioli Angelo</v>
      </c>
      <c r="O1318" s="13">
        <v>76</v>
      </c>
      <c r="P1318" s="6">
        <v>34</v>
      </c>
      <c r="Q1318" s="13">
        <f t="shared" si="83"/>
        <v>2584</v>
      </c>
      <c r="R1318" s="14">
        <v>0.02</v>
      </c>
      <c r="S1318" s="13">
        <v>3248.7</v>
      </c>
      <c r="T1318" s="13">
        <v>103.9584</v>
      </c>
      <c r="U1318" s="13"/>
      <c r="V1318" s="9"/>
      <c r="W1318" s="9"/>
    </row>
    <row r="1319" spans="1:23" x14ac:dyDescent="0.25">
      <c r="A1319" s="6" t="s">
        <v>291</v>
      </c>
      <c r="B1319" s="6" t="s">
        <v>292</v>
      </c>
      <c r="C1319" s="6" t="s">
        <v>97</v>
      </c>
      <c r="D1319" s="6" t="s">
        <v>98</v>
      </c>
      <c r="E1319" s="6">
        <v>3</v>
      </c>
      <c r="F1319" s="6" t="str">
        <f t="shared" si="80"/>
        <v>Janet Leverling</v>
      </c>
      <c r="G1319" s="6">
        <v>10625</v>
      </c>
      <c r="H1319" s="9">
        <v>41306</v>
      </c>
      <c r="I1319" s="9">
        <v>41321</v>
      </c>
      <c r="J1319" s="9">
        <v>41318</v>
      </c>
      <c r="K1319" s="7">
        <v>7</v>
      </c>
      <c r="L1319" s="9" t="str">
        <f t="shared" si="81"/>
        <v>Produits secs</v>
      </c>
      <c r="M1319" s="6">
        <v>14</v>
      </c>
      <c r="N1319" s="6" t="str">
        <f t="shared" si="82"/>
        <v>Tofu</v>
      </c>
      <c r="O1319" s="13">
        <v>76</v>
      </c>
      <c r="P1319" s="6">
        <v>41</v>
      </c>
      <c r="Q1319" s="13">
        <f t="shared" si="83"/>
        <v>3116</v>
      </c>
      <c r="R1319" s="14">
        <v>-0.01</v>
      </c>
      <c r="S1319" s="13">
        <v>4813.9125000000004</v>
      </c>
      <c r="T1319" s="13">
        <v>62.580862500000002</v>
      </c>
      <c r="U1319" s="13"/>
      <c r="V1319" s="9"/>
      <c r="W1319" s="9"/>
    </row>
    <row r="1320" spans="1:23" x14ac:dyDescent="0.25">
      <c r="A1320" s="6" t="s">
        <v>173</v>
      </c>
      <c r="B1320" s="6" t="s">
        <v>174</v>
      </c>
      <c r="C1320" s="6" t="s">
        <v>135</v>
      </c>
      <c r="D1320" s="6" t="s">
        <v>136</v>
      </c>
      <c r="E1320" s="6">
        <v>7</v>
      </c>
      <c r="F1320" s="6" t="str">
        <f t="shared" si="80"/>
        <v>Jaime Dos Santos</v>
      </c>
      <c r="G1320" s="6">
        <v>10542</v>
      </c>
      <c r="H1320" s="9">
        <v>41307</v>
      </c>
      <c r="I1320" s="9">
        <v>41322</v>
      </c>
      <c r="J1320" s="9">
        <v>41322</v>
      </c>
      <c r="K1320" s="7">
        <v>6</v>
      </c>
      <c r="L1320" s="9" t="str">
        <f t="shared" si="81"/>
        <v>Viandes</v>
      </c>
      <c r="M1320" s="6">
        <v>54</v>
      </c>
      <c r="N1320" s="6" t="str">
        <f t="shared" si="82"/>
        <v>Tourtière</v>
      </c>
      <c r="O1320" s="13">
        <v>76</v>
      </c>
      <c r="P1320" s="6">
        <v>63</v>
      </c>
      <c r="Q1320" s="13">
        <f t="shared" si="83"/>
        <v>4788</v>
      </c>
      <c r="R1320" s="14">
        <v>0.03</v>
      </c>
      <c r="S1320" s="13">
        <v>2276.3474999999999</v>
      </c>
      <c r="T1320" s="13">
        <v>6.8290424999999999</v>
      </c>
      <c r="U1320" s="13"/>
      <c r="V1320" s="9"/>
      <c r="W1320" s="9"/>
    </row>
    <row r="1321" spans="1:23" x14ac:dyDescent="0.25">
      <c r="A1321" s="6" t="s">
        <v>235</v>
      </c>
      <c r="B1321" s="6" t="s">
        <v>236</v>
      </c>
      <c r="C1321" s="6" t="s">
        <v>237</v>
      </c>
      <c r="D1321" s="6" t="s">
        <v>238</v>
      </c>
      <c r="E1321" s="6">
        <v>5</v>
      </c>
      <c r="F1321" s="6" t="str">
        <f t="shared" si="80"/>
        <v>Mohamed Ben Arfa</v>
      </c>
      <c r="G1321" s="6">
        <v>10629</v>
      </c>
      <c r="H1321" s="9">
        <v>41307</v>
      </c>
      <c r="I1321" s="9">
        <v>41326</v>
      </c>
      <c r="J1321" s="9">
        <v>41322</v>
      </c>
      <c r="K1321" s="7">
        <v>5</v>
      </c>
      <c r="L1321" s="9" t="str">
        <f t="shared" si="81"/>
        <v>Pâtes et céréales</v>
      </c>
      <c r="M1321" s="6">
        <v>64</v>
      </c>
      <c r="N1321" s="6" t="str">
        <f t="shared" si="82"/>
        <v>Wimmers gute Semmelknödel</v>
      </c>
      <c r="O1321" s="13">
        <v>76</v>
      </c>
      <c r="P1321" s="6">
        <v>41</v>
      </c>
      <c r="Q1321" s="13">
        <f t="shared" si="83"/>
        <v>3116</v>
      </c>
      <c r="R1321" s="14">
        <v>-0.03</v>
      </c>
      <c r="S1321" s="13">
        <v>7020.7375000000002</v>
      </c>
      <c r="T1321" s="13">
        <v>0</v>
      </c>
      <c r="U1321" s="13"/>
      <c r="V1321" s="9"/>
      <c r="W1321" s="9"/>
    </row>
    <row r="1322" spans="1:23" x14ac:dyDescent="0.25">
      <c r="A1322" s="6" t="s">
        <v>130</v>
      </c>
      <c r="B1322" s="6" t="s">
        <v>131</v>
      </c>
      <c r="C1322" s="6" t="s">
        <v>132</v>
      </c>
      <c r="D1322" s="6" t="s">
        <v>123</v>
      </c>
      <c r="E1322" s="6">
        <v>8</v>
      </c>
      <c r="F1322" s="6" t="str">
        <f t="shared" si="80"/>
        <v>Hicham Esmal</v>
      </c>
      <c r="G1322" s="6">
        <v>10659</v>
      </c>
      <c r="H1322" s="9">
        <v>41307</v>
      </c>
      <c r="I1322" s="9">
        <v>41318</v>
      </c>
      <c r="J1322" s="9">
        <v>41317</v>
      </c>
      <c r="K1322" s="7">
        <v>8</v>
      </c>
      <c r="L1322" s="9" t="str">
        <f t="shared" si="81"/>
        <v>Poissons et fruits de mer</v>
      </c>
      <c r="M1322" s="6">
        <v>40</v>
      </c>
      <c r="N1322" s="6" t="str">
        <f t="shared" si="82"/>
        <v>Boston Crab Meat</v>
      </c>
      <c r="O1322" s="13">
        <v>76</v>
      </c>
      <c r="P1322" s="6">
        <v>34</v>
      </c>
      <c r="Q1322" s="13">
        <f t="shared" si="83"/>
        <v>2584</v>
      </c>
      <c r="R1322" s="14">
        <v>0.19</v>
      </c>
      <c r="S1322" s="13">
        <v>2533.6800000000003</v>
      </c>
      <c r="T1322" s="13">
        <v>5.0673600000000008</v>
      </c>
      <c r="U1322" s="13"/>
      <c r="V1322" s="9"/>
      <c r="W1322" s="9"/>
    </row>
    <row r="1323" spans="1:23" x14ac:dyDescent="0.25">
      <c r="A1323" s="6" t="s">
        <v>239</v>
      </c>
      <c r="B1323" s="6" t="s">
        <v>240</v>
      </c>
      <c r="C1323" s="6" t="s">
        <v>241</v>
      </c>
      <c r="D1323" s="6" t="s">
        <v>242</v>
      </c>
      <c r="E1323" s="6">
        <v>1</v>
      </c>
      <c r="F1323" s="6" t="str">
        <f t="shared" si="80"/>
        <v>Francis Rivière</v>
      </c>
      <c r="G1323" s="6">
        <v>10669</v>
      </c>
      <c r="H1323" s="9">
        <v>41308</v>
      </c>
      <c r="I1323" s="9">
        <v>41319</v>
      </c>
      <c r="J1323" s="9">
        <v>41321</v>
      </c>
      <c r="K1323" s="7">
        <v>8</v>
      </c>
      <c r="L1323" s="9" t="str">
        <f t="shared" si="81"/>
        <v>Poissons et fruits de mer</v>
      </c>
      <c r="M1323" s="6">
        <v>36</v>
      </c>
      <c r="N1323" s="6" t="str">
        <f t="shared" si="82"/>
        <v>Inlagd Sill</v>
      </c>
      <c r="O1323" s="13">
        <v>76</v>
      </c>
      <c r="P1323" s="6">
        <v>81</v>
      </c>
      <c r="Q1323" s="13">
        <f t="shared" si="83"/>
        <v>6156</v>
      </c>
      <c r="R1323" s="14">
        <v>0.02</v>
      </c>
      <c r="S1323" s="13">
        <v>7541.0999999999995</v>
      </c>
      <c r="T1323" s="13">
        <v>203.60969999999998</v>
      </c>
      <c r="U1323" s="13"/>
      <c r="V1323" s="9"/>
      <c r="W1323" s="9"/>
    </row>
    <row r="1324" spans="1:23" x14ac:dyDescent="0.25">
      <c r="A1324" s="6" t="s">
        <v>179</v>
      </c>
      <c r="B1324" s="6" t="s">
        <v>180</v>
      </c>
      <c r="C1324" s="6" t="s">
        <v>181</v>
      </c>
      <c r="D1324" s="6" t="s">
        <v>81</v>
      </c>
      <c r="E1324" s="6">
        <v>7</v>
      </c>
      <c r="F1324" s="6" t="str">
        <f t="shared" si="80"/>
        <v>Jaime Dos Santos</v>
      </c>
      <c r="G1324" s="6">
        <v>10713</v>
      </c>
      <c r="H1324" s="9">
        <v>41308</v>
      </c>
      <c r="I1324" s="9">
        <v>41330</v>
      </c>
      <c r="J1324" s="9">
        <v>41329</v>
      </c>
      <c r="K1324" s="7">
        <v>3</v>
      </c>
      <c r="L1324" s="9" t="str">
        <f t="shared" si="81"/>
        <v>Desserts</v>
      </c>
      <c r="M1324" s="6">
        <v>26</v>
      </c>
      <c r="N1324" s="6" t="str">
        <f t="shared" si="82"/>
        <v>Gumbär Gummibärchen</v>
      </c>
      <c r="O1324" s="13">
        <v>76</v>
      </c>
      <c r="P1324" s="6">
        <v>13</v>
      </c>
      <c r="Q1324" s="13">
        <f t="shared" si="83"/>
        <v>988</v>
      </c>
      <c r="R1324" s="14">
        <v>0.19</v>
      </c>
      <c r="S1324" s="13">
        <v>1644.2595000000001</v>
      </c>
      <c r="T1324" s="13">
        <v>9.8655570000000008</v>
      </c>
      <c r="U1324" s="13"/>
      <c r="V1324" s="9"/>
      <c r="W1324" s="9"/>
    </row>
    <row r="1325" spans="1:23" x14ac:dyDescent="0.25">
      <c r="A1325" s="6" t="s">
        <v>285</v>
      </c>
      <c r="B1325" s="6" t="s">
        <v>286</v>
      </c>
      <c r="C1325" s="6" t="s">
        <v>287</v>
      </c>
      <c r="D1325" s="6" t="s">
        <v>212</v>
      </c>
      <c r="E1325" s="6">
        <v>8</v>
      </c>
      <c r="F1325" s="6" t="str">
        <f t="shared" si="80"/>
        <v>Hicham Esmal</v>
      </c>
      <c r="G1325" s="6">
        <v>10695</v>
      </c>
      <c r="H1325" s="9">
        <v>41309</v>
      </c>
      <c r="I1325" s="9">
        <v>41324</v>
      </c>
      <c r="J1325" s="9">
        <v>41325</v>
      </c>
      <c r="K1325" s="7">
        <v>2</v>
      </c>
      <c r="L1325" s="9" t="str">
        <f t="shared" si="81"/>
        <v>Condiments</v>
      </c>
      <c r="M1325" s="6">
        <v>8</v>
      </c>
      <c r="N1325" s="6" t="str">
        <f t="shared" si="82"/>
        <v>Northwoods Cranberry Sauce</v>
      </c>
      <c r="O1325" s="13">
        <v>76</v>
      </c>
      <c r="P1325" s="6">
        <v>71</v>
      </c>
      <c r="Q1325" s="13">
        <f t="shared" si="83"/>
        <v>5396</v>
      </c>
      <c r="R1325" s="14">
        <v>0.04</v>
      </c>
      <c r="S1325" s="13">
        <v>13632</v>
      </c>
      <c r="T1325" s="13">
        <v>299.904</v>
      </c>
      <c r="U1325" s="13"/>
      <c r="V1325" s="9"/>
      <c r="W1325" s="9"/>
    </row>
    <row r="1326" spans="1:23" x14ac:dyDescent="0.25">
      <c r="A1326" s="6" t="s">
        <v>223</v>
      </c>
      <c r="B1326" s="6" t="s">
        <v>224</v>
      </c>
      <c r="C1326" s="6" t="s">
        <v>225</v>
      </c>
      <c r="D1326" s="6" t="s">
        <v>208</v>
      </c>
      <c r="E1326" s="6">
        <v>8</v>
      </c>
      <c r="F1326" s="6" t="str">
        <f t="shared" si="80"/>
        <v>Hicham Esmal</v>
      </c>
      <c r="G1326" s="6">
        <v>10880</v>
      </c>
      <c r="H1326" s="9">
        <v>41309</v>
      </c>
      <c r="I1326" s="9">
        <v>41335</v>
      </c>
      <c r="J1326" s="9">
        <v>41332</v>
      </c>
      <c r="K1326" s="7">
        <v>5</v>
      </c>
      <c r="L1326" s="9" t="str">
        <f t="shared" si="81"/>
        <v>Pâtes et céréales</v>
      </c>
      <c r="M1326" s="6">
        <v>23</v>
      </c>
      <c r="N1326" s="6" t="str">
        <f t="shared" si="82"/>
        <v>Tunnbröd</v>
      </c>
      <c r="O1326" s="13">
        <v>76</v>
      </c>
      <c r="P1326" s="6">
        <v>63</v>
      </c>
      <c r="Q1326" s="13">
        <f t="shared" si="83"/>
        <v>4788</v>
      </c>
      <c r="R1326" s="15">
        <v>0.14000000000000001</v>
      </c>
      <c r="S1326" s="13">
        <v>2438.1</v>
      </c>
      <c r="T1326" s="13">
        <v>17.066700000000001</v>
      </c>
      <c r="U1326" s="13"/>
      <c r="V1326" s="9"/>
      <c r="W1326" s="9"/>
    </row>
    <row r="1327" spans="1:23" x14ac:dyDescent="0.25">
      <c r="A1327" s="6" t="s">
        <v>198</v>
      </c>
      <c r="B1327" s="6" t="s">
        <v>199</v>
      </c>
      <c r="C1327" s="6" t="s">
        <v>54</v>
      </c>
      <c r="D1327" s="6" t="s">
        <v>200</v>
      </c>
      <c r="E1327" s="6">
        <v>7</v>
      </c>
      <c r="F1327" s="6" t="str">
        <f t="shared" si="80"/>
        <v>Jaime Dos Santos</v>
      </c>
      <c r="G1327" s="6">
        <v>10909</v>
      </c>
      <c r="H1327" s="9">
        <v>41309</v>
      </c>
      <c r="I1327" s="9">
        <v>41322</v>
      </c>
      <c r="J1327" s="9">
        <v>41318</v>
      </c>
      <c r="K1327" s="7">
        <v>8</v>
      </c>
      <c r="L1327" s="9" t="str">
        <f t="shared" si="81"/>
        <v>Poissons et fruits de mer</v>
      </c>
      <c r="M1327" s="6">
        <v>41</v>
      </c>
      <c r="N1327" s="6" t="str">
        <f t="shared" si="82"/>
        <v>Jack's New England Clam Chowder</v>
      </c>
      <c r="O1327" s="13">
        <v>76</v>
      </c>
      <c r="P1327" s="6">
        <v>92</v>
      </c>
      <c r="Q1327" s="13">
        <f t="shared" si="83"/>
        <v>6992</v>
      </c>
      <c r="R1327" s="15">
        <v>-0.02</v>
      </c>
      <c r="S1327" s="13">
        <v>4527.78</v>
      </c>
      <c r="T1327" s="13">
        <v>0</v>
      </c>
      <c r="U1327" s="13"/>
      <c r="V1327" s="9"/>
      <c r="W1327" s="9"/>
    </row>
    <row r="1328" spans="1:23" x14ac:dyDescent="0.25">
      <c r="A1328" s="6" t="s">
        <v>327</v>
      </c>
      <c r="B1328" s="6" t="s">
        <v>328</v>
      </c>
      <c r="C1328" s="6" t="s">
        <v>88</v>
      </c>
      <c r="D1328" s="6" t="s">
        <v>89</v>
      </c>
      <c r="E1328" s="6">
        <v>8</v>
      </c>
      <c r="F1328" s="6" t="str">
        <f t="shared" si="80"/>
        <v>Hicham Esmal</v>
      </c>
      <c r="G1328" s="6">
        <v>10848</v>
      </c>
      <c r="H1328" s="9">
        <v>41310</v>
      </c>
      <c r="I1328" s="9">
        <v>41332</v>
      </c>
      <c r="J1328" s="9">
        <v>41332</v>
      </c>
      <c r="K1328" s="7">
        <v>6</v>
      </c>
      <c r="L1328" s="9" t="str">
        <f t="shared" si="81"/>
        <v>Viandes</v>
      </c>
      <c r="M1328" s="6">
        <v>9</v>
      </c>
      <c r="N1328" s="6" t="str">
        <f t="shared" si="82"/>
        <v>Mishi Kobe Niku</v>
      </c>
      <c r="O1328" s="13">
        <v>76</v>
      </c>
      <c r="P1328" s="6">
        <v>74</v>
      </c>
      <c r="Q1328" s="13">
        <f t="shared" si="83"/>
        <v>5624</v>
      </c>
      <c r="R1328" s="15">
        <v>0.2</v>
      </c>
      <c r="S1328" s="13">
        <v>28712</v>
      </c>
      <c r="T1328" s="13">
        <v>488.10399999999998</v>
      </c>
      <c r="U1328" s="13"/>
      <c r="V1328" s="9"/>
      <c r="W1328" s="9"/>
    </row>
    <row r="1329" spans="1:23" x14ac:dyDescent="0.25">
      <c r="A1329" s="6" t="s">
        <v>78</v>
      </c>
      <c r="B1329" s="6" t="s">
        <v>79</v>
      </c>
      <c r="C1329" s="6" t="s">
        <v>80</v>
      </c>
      <c r="D1329" s="6" t="s">
        <v>81</v>
      </c>
      <c r="E1329" s="6">
        <v>5</v>
      </c>
      <c r="F1329" s="6" t="str">
        <f t="shared" si="80"/>
        <v>Mohamed Ben Arfa</v>
      </c>
      <c r="G1329" s="6">
        <v>10861</v>
      </c>
      <c r="H1329" s="9">
        <v>41311</v>
      </c>
      <c r="I1329" s="9">
        <v>41322</v>
      </c>
      <c r="J1329" s="9">
        <v>41317</v>
      </c>
      <c r="K1329" s="7">
        <v>8</v>
      </c>
      <c r="L1329" s="9" t="str">
        <f t="shared" si="81"/>
        <v>Poissons et fruits de mer</v>
      </c>
      <c r="M1329" s="6">
        <v>18</v>
      </c>
      <c r="N1329" s="6" t="str">
        <f t="shared" si="82"/>
        <v>Carnarvon Tigers</v>
      </c>
      <c r="O1329" s="13">
        <v>76</v>
      </c>
      <c r="P1329" s="6">
        <v>83</v>
      </c>
      <c r="Q1329" s="13">
        <f t="shared" si="83"/>
        <v>6308</v>
      </c>
      <c r="R1329" s="15">
        <v>0.05</v>
      </c>
      <c r="S1329" s="13">
        <v>24640.625</v>
      </c>
      <c r="T1329" s="13">
        <v>542.09375</v>
      </c>
      <c r="U1329" s="13"/>
      <c r="V1329" s="9"/>
      <c r="W1329" s="9"/>
    </row>
    <row r="1330" spans="1:23" x14ac:dyDescent="0.25">
      <c r="A1330" s="6" t="s">
        <v>194</v>
      </c>
      <c r="B1330" s="6" t="s">
        <v>195</v>
      </c>
      <c r="C1330" s="6" t="s">
        <v>97</v>
      </c>
      <c r="D1330" s="6" t="s">
        <v>98</v>
      </c>
      <c r="E1330" s="6">
        <v>1</v>
      </c>
      <c r="F1330" s="6" t="str">
        <f t="shared" si="80"/>
        <v>Francis Rivière</v>
      </c>
      <c r="G1330" s="6">
        <v>10915</v>
      </c>
      <c r="H1330" s="9">
        <v>41311</v>
      </c>
      <c r="I1330" s="9">
        <v>41338</v>
      </c>
      <c r="J1330" s="9">
        <v>41338</v>
      </c>
      <c r="K1330" s="7">
        <v>6</v>
      </c>
      <c r="L1330" s="9" t="str">
        <f t="shared" si="81"/>
        <v>Viandes</v>
      </c>
      <c r="M1330" s="6">
        <v>54</v>
      </c>
      <c r="N1330" s="6" t="str">
        <f t="shared" si="82"/>
        <v>Tourtière</v>
      </c>
      <c r="O1330" s="13">
        <v>76</v>
      </c>
      <c r="P1330" s="6">
        <v>64</v>
      </c>
      <c r="Q1330" s="13">
        <f t="shared" si="83"/>
        <v>4864</v>
      </c>
      <c r="R1330" s="15">
        <v>0.11</v>
      </c>
      <c r="S1330" s="13">
        <v>2121.7600000000002</v>
      </c>
      <c r="T1330" s="13">
        <v>2.1217600000000001</v>
      </c>
      <c r="U1330" s="13"/>
      <c r="V1330" s="9"/>
      <c r="W1330" s="9"/>
    </row>
    <row r="1331" spans="1:23" x14ac:dyDescent="0.25">
      <c r="A1331" s="6" t="s">
        <v>235</v>
      </c>
      <c r="B1331" s="6" t="s">
        <v>236</v>
      </c>
      <c r="C1331" s="6" t="s">
        <v>237</v>
      </c>
      <c r="D1331" s="6" t="s">
        <v>238</v>
      </c>
      <c r="E1331" s="6">
        <v>8</v>
      </c>
      <c r="F1331" s="6" t="str">
        <f t="shared" si="80"/>
        <v>Hicham Esmal</v>
      </c>
      <c r="G1331" s="6">
        <v>10550</v>
      </c>
      <c r="H1331" s="9">
        <v>41312</v>
      </c>
      <c r="I1331" s="9">
        <v>41324</v>
      </c>
      <c r="J1331" s="9">
        <v>41325</v>
      </c>
      <c r="K1331" s="7">
        <v>3</v>
      </c>
      <c r="L1331" s="9" t="str">
        <f t="shared" si="81"/>
        <v>Desserts</v>
      </c>
      <c r="M1331" s="6">
        <v>21</v>
      </c>
      <c r="N1331" s="6" t="str">
        <f t="shared" si="82"/>
        <v>Sir Rodney's Scones</v>
      </c>
      <c r="O1331" s="13">
        <v>76</v>
      </c>
      <c r="P1331" s="6">
        <v>4</v>
      </c>
      <c r="Q1331" s="13">
        <f t="shared" si="83"/>
        <v>304</v>
      </c>
      <c r="R1331" s="14">
        <v>0.18</v>
      </c>
      <c r="S1331" s="13">
        <v>164</v>
      </c>
      <c r="T1331" s="13">
        <v>2.7879999999999998</v>
      </c>
      <c r="U1331" s="13"/>
      <c r="V1331" s="9"/>
      <c r="W1331" s="9"/>
    </row>
    <row r="1332" spans="1:23" x14ac:dyDescent="0.25">
      <c r="A1332" s="6" t="s">
        <v>329</v>
      </c>
      <c r="B1332" s="6" t="s">
        <v>330</v>
      </c>
      <c r="C1332" s="6" t="s">
        <v>331</v>
      </c>
      <c r="D1332" s="6" t="s">
        <v>85</v>
      </c>
      <c r="E1332" s="6">
        <v>1</v>
      </c>
      <c r="F1332" s="6" t="str">
        <f t="shared" si="80"/>
        <v>Francis Rivière</v>
      </c>
      <c r="G1332" s="6">
        <v>10858</v>
      </c>
      <c r="H1332" s="9">
        <v>41312</v>
      </c>
      <c r="I1332" s="9">
        <v>41338</v>
      </c>
      <c r="J1332" s="9">
        <v>41334</v>
      </c>
      <c r="K1332" s="7">
        <v>1</v>
      </c>
      <c r="L1332" s="9" t="str">
        <f t="shared" si="81"/>
        <v>Boissons</v>
      </c>
      <c r="M1332" s="6">
        <v>70</v>
      </c>
      <c r="N1332" s="6" t="str">
        <f t="shared" si="82"/>
        <v>Outback Lager</v>
      </c>
      <c r="O1332" s="13">
        <v>76</v>
      </c>
      <c r="P1332" s="6">
        <v>63</v>
      </c>
      <c r="Q1332" s="13">
        <f t="shared" si="83"/>
        <v>4788</v>
      </c>
      <c r="R1332" s="15">
        <v>0.13</v>
      </c>
      <c r="S1332" s="13">
        <v>4110.75</v>
      </c>
      <c r="T1332" s="13">
        <v>49.329000000000001</v>
      </c>
      <c r="U1332" s="13"/>
      <c r="V1332" s="9"/>
      <c r="W1332" s="9"/>
    </row>
    <row r="1333" spans="1:23" x14ac:dyDescent="0.25">
      <c r="A1333" s="6" t="s">
        <v>177</v>
      </c>
      <c r="B1333" s="6" t="s">
        <v>178</v>
      </c>
      <c r="C1333" s="6" t="s">
        <v>159</v>
      </c>
      <c r="D1333" s="6" t="s">
        <v>136</v>
      </c>
      <c r="E1333" s="6">
        <v>5</v>
      </c>
      <c r="F1333" s="6" t="str">
        <f t="shared" si="80"/>
        <v>Mohamed Ben Arfa</v>
      </c>
      <c r="G1333" s="6">
        <v>10554</v>
      </c>
      <c r="H1333" s="9">
        <v>41313</v>
      </c>
      <c r="I1333" s="9">
        <v>41327</v>
      </c>
      <c r="J1333" s="9">
        <v>41323</v>
      </c>
      <c r="K1333" s="7">
        <v>3</v>
      </c>
      <c r="L1333" s="9" t="str">
        <f t="shared" si="81"/>
        <v>Desserts</v>
      </c>
      <c r="M1333" s="6">
        <v>16</v>
      </c>
      <c r="N1333" s="6" t="str">
        <f t="shared" si="82"/>
        <v>Pavlova</v>
      </c>
      <c r="O1333" s="13">
        <v>76</v>
      </c>
      <c r="P1333" s="6">
        <v>75</v>
      </c>
      <c r="Q1333" s="13">
        <f t="shared" si="83"/>
        <v>5700</v>
      </c>
      <c r="R1333" s="14">
        <v>0.13</v>
      </c>
      <c r="S1333" s="13">
        <v>5693.0625</v>
      </c>
      <c r="T1333" s="13">
        <v>113.86125</v>
      </c>
      <c r="U1333" s="13"/>
      <c r="V1333" s="9"/>
      <c r="W1333" s="9"/>
    </row>
    <row r="1334" spans="1:23" x14ac:dyDescent="0.25">
      <c r="A1334" s="6" t="s">
        <v>170</v>
      </c>
      <c r="B1334" s="6" t="s">
        <v>171</v>
      </c>
      <c r="C1334" s="6" t="s">
        <v>172</v>
      </c>
      <c r="D1334" s="6" t="s">
        <v>146</v>
      </c>
      <c r="E1334" s="6">
        <v>3</v>
      </c>
      <c r="F1334" s="6" t="str">
        <f t="shared" si="80"/>
        <v>Janet Leverling</v>
      </c>
      <c r="G1334" s="6">
        <v>10570</v>
      </c>
      <c r="H1334" s="9">
        <v>41313</v>
      </c>
      <c r="I1334" s="9">
        <v>41336</v>
      </c>
      <c r="J1334" s="9">
        <v>41331</v>
      </c>
      <c r="K1334" s="7">
        <v>5</v>
      </c>
      <c r="L1334" s="9" t="str">
        <f t="shared" si="81"/>
        <v>Pâtes et céréales</v>
      </c>
      <c r="M1334" s="6">
        <v>56</v>
      </c>
      <c r="N1334" s="6" t="str">
        <f t="shared" si="82"/>
        <v>Gnocchi di nonna Alice</v>
      </c>
      <c r="O1334" s="13">
        <v>76</v>
      </c>
      <c r="P1334" s="6">
        <v>21</v>
      </c>
      <c r="Q1334" s="13">
        <f t="shared" si="83"/>
        <v>1596</v>
      </c>
      <c r="R1334" s="14">
        <v>0.16</v>
      </c>
      <c r="S1334" s="13">
        <v>3351.6</v>
      </c>
      <c r="T1334" s="13">
        <v>70.383599999999987</v>
      </c>
      <c r="U1334" s="13"/>
      <c r="V1334" s="9"/>
      <c r="W1334" s="9"/>
    </row>
    <row r="1335" spans="1:23" x14ac:dyDescent="0.25">
      <c r="A1335" s="6" t="s">
        <v>137</v>
      </c>
      <c r="B1335" s="6" t="s">
        <v>138</v>
      </c>
      <c r="C1335" s="6" t="s">
        <v>139</v>
      </c>
      <c r="D1335" s="6" t="s">
        <v>140</v>
      </c>
      <c r="E1335" s="6">
        <v>4</v>
      </c>
      <c r="F1335" s="6" t="str">
        <f t="shared" si="80"/>
        <v>Laura Callahan</v>
      </c>
      <c r="G1335" s="6">
        <v>10844</v>
      </c>
      <c r="H1335" s="9">
        <v>41313</v>
      </c>
      <c r="I1335" s="9">
        <v>41326</v>
      </c>
      <c r="J1335" s="9">
        <v>41327</v>
      </c>
      <c r="K1335" s="7">
        <v>5</v>
      </c>
      <c r="L1335" s="9" t="str">
        <f t="shared" si="81"/>
        <v>Pâtes et céréales</v>
      </c>
      <c r="M1335" s="6">
        <v>22</v>
      </c>
      <c r="N1335" s="6" t="str">
        <f t="shared" si="82"/>
        <v>Gustaf's Knäckebröd</v>
      </c>
      <c r="O1335" s="13">
        <v>76</v>
      </c>
      <c r="P1335" s="6">
        <v>99</v>
      </c>
      <c r="Q1335" s="13">
        <f t="shared" si="83"/>
        <v>7524</v>
      </c>
      <c r="R1335" s="15">
        <v>0.02</v>
      </c>
      <c r="S1335" s="13">
        <v>10187.1</v>
      </c>
      <c r="T1335" s="13">
        <v>295.42590000000001</v>
      </c>
      <c r="U1335" s="13"/>
      <c r="V1335" s="9"/>
      <c r="W1335" s="9"/>
    </row>
    <row r="1336" spans="1:23" x14ac:dyDescent="0.25">
      <c r="A1336" s="6" t="s">
        <v>92</v>
      </c>
      <c r="B1336" s="6" t="s">
        <v>93</v>
      </c>
      <c r="C1336" s="6" t="s">
        <v>94</v>
      </c>
      <c r="D1336" s="6" t="s">
        <v>89</v>
      </c>
      <c r="E1336" s="6">
        <v>5</v>
      </c>
      <c r="F1336" s="6" t="str">
        <f t="shared" si="80"/>
        <v>Mohamed Ben Arfa</v>
      </c>
      <c r="G1336" s="6">
        <v>10621</v>
      </c>
      <c r="H1336" s="9">
        <v>41314</v>
      </c>
      <c r="I1336" s="9">
        <v>41335</v>
      </c>
      <c r="J1336" s="9">
        <v>41337</v>
      </c>
      <c r="K1336" s="7">
        <v>1</v>
      </c>
      <c r="L1336" s="9" t="str">
        <f t="shared" si="81"/>
        <v>Boissons</v>
      </c>
      <c r="M1336" s="6">
        <v>70</v>
      </c>
      <c r="N1336" s="6" t="str">
        <f t="shared" si="82"/>
        <v>Outback Lager</v>
      </c>
      <c r="O1336" s="13">
        <v>76</v>
      </c>
      <c r="P1336" s="6">
        <v>86</v>
      </c>
      <c r="Q1336" s="13">
        <f t="shared" si="83"/>
        <v>6536</v>
      </c>
      <c r="R1336" s="14">
        <v>7.0000000000000007E-2</v>
      </c>
      <c r="S1336" s="13">
        <v>5998.5</v>
      </c>
      <c r="T1336" s="13">
        <v>119.97</v>
      </c>
      <c r="U1336" s="13"/>
      <c r="V1336" s="9"/>
      <c r="W1336" s="9"/>
    </row>
    <row r="1337" spans="1:23" x14ac:dyDescent="0.25">
      <c r="A1337" s="6" t="s">
        <v>173</v>
      </c>
      <c r="B1337" s="6" t="s">
        <v>174</v>
      </c>
      <c r="C1337" s="6" t="s">
        <v>135</v>
      </c>
      <c r="D1337" s="6" t="s">
        <v>136</v>
      </c>
      <c r="E1337" s="6">
        <v>2</v>
      </c>
      <c r="F1337" s="6" t="str">
        <f t="shared" si="80"/>
        <v>Anne Dodsworth</v>
      </c>
      <c r="G1337" s="6">
        <v>10849</v>
      </c>
      <c r="H1337" s="9">
        <v>41314</v>
      </c>
      <c r="I1337" s="9">
        <v>41332</v>
      </c>
      <c r="J1337" s="9">
        <v>41335</v>
      </c>
      <c r="K1337" s="7">
        <v>2</v>
      </c>
      <c r="L1337" s="9" t="str">
        <f t="shared" si="81"/>
        <v>Condiments</v>
      </c>
      <c r="M1337" s="6">
        <v>3</v>
      </c>
      <c r="N1337" s="6" t="str">
        <f t="shared" si="82"/>
        <v>Aniseed Syrup</v>
      </c>
      <c r="O1337" s="13">
        <v>76</v>
      </c>
      <c r="P1337" s="6">
        <v>61</v>
      </c>
      <c r="Q1337" s="13">
        <f t="shared" si="83"/>
        <v>4636</v>
      </c>
      <c r="R1337" s="15">
        <v>0.08</v>
      </c>
      <c r="S1337" s="13">
        <v>2806</v>
      </c>
      <c r="T1337" s="13">
        <v>81.373999999999995</v>
      </c>
      <c r="U1337" s="13"/>
      <c r="V1337" s="9"/>
      <c r="W1337" s="9"/>
    </row>
    <row r="1338" spans="1:23" x14ac:dyDescent="0.25">
      <c r="A1338" s="6" t="s">
        <v>90</v>
      </c>
      <c r="B1338" s="6" t="s">
        <v>91</v>
      </c>
      <c r="C1338" s="6" t="s">
        <v>88</v>
      </c>
      <c r="D1338" s="6" t="s">
        <v>89</v>
      </c>
      <c r="E1338" s="6">
        <v>8</v>
      </c>
      <c r="F1338" s="6" t="str">
        <f t="shared" si="80"/>
        <v>Hicham Esmal</v>
      </c>
      <c r="G1338" s="6">
        <v>10523</v>
      </c>
      <c r="H1338" s="9">
        <v>41315</v>
      </c>
      <c r="I1338" s="9">
        <v>41334</v>
      </c>
      <c r="J1338" s="9">
        <v>41332</v>
      </c>
      <c r="K1338" s="7">
        <v>6</v>
      </c>
      <c r="L1338" s="9" t="str">
        <f t="shared" si="81"/>
        <v>Viandes</v>
      </c>
      <c r="M1338" s="6">
        <v>17</v>
      </c>
      <c r="N1338" s="6" t="str">
        <f t="shared" si="82"/>
        <v>Alice Mutton</v>
      </c>
      <c r="O1338" s="13">
        <v>76</v>
      </c>
      <c r="P1338" s="6">
        <v>51</v>
      </c>
      <c r="Q1338" s="13">
        <f t="shared" si="83"/>
        <v>3876</v>
      </c>
      <c r="R1338" s="14">
        <v>0.06</v>
      </c>
      <c r="S1338" s="13">
        <v>9348.2999999999993</v>
      </c>
      <c r="T1338" s="13">
        <v>205.66259999999997</v>
      </c>
      <c r="U1338" s="13"/>
      <c r="V1338" s="9"/>
      <c r="W1338" s="9"/>
    </row>
    <row r="1339" spans="1:23" x14ac:dyDescent="0.25">
      <c r="A1339" s="6" t="s">
        <v>111</v>
      </c>
      <c r="B1339" s="6" t="s">
        <v>112</v>
      </c>
      <c r="C1339" s="6" t="s">
        <v>113</v>
      </c>
      <c r="D1339" s="6" t="s">
        <v>85</v>
      </c>
      <c r="E1339" s="6">
        <v>3</v>
      </c>
      <c r="F1339" s="6" t="str">
        <f t="shared" si="80"/>
        <v>Janet Leverling</v>
      </c>
      <c r="G1339" s="6">
        <v>10814</v>
      </c>
      <c r="H1339" s="9">
        <v>41315</v>
      </c>
      <c r="I1339" s="9">
        <v>41336</v>
      </c>
      <c r="J1339" s="9">
        <v>41337</v>
      </c>
      <c r="K1339" s="7">
        <v>2</v>
      </c>
      <c r="L1339" s="9" t="str">
        <f t="shared" si="81"/>
        <v>Condiments</v>
      </c>
      <c r="M1339" s="6">
        <v>61</v>
      </c>
      <c r="N1339" s="6" t="str">
        <f t="shared" si="82"/>
        <v>Sirop d'érable</v>
      </c>
      <c r="O1339" s="13">
        <v>76</v>
      </c>
      <c r="P1339" s="6">
        <v>84</v>
      </c>
      <c r="Q1339" s="13">
        <f t="shared" si="83"/>
        <v>6384</v>
      </c>
      <c r="R1339" s="14">
        <v>0.11</v>
      </c>
      <c r="S1339" s="13">
        <v>10653.3</v>
      </c>
      <c r="T1339" s="13">
        <v>42.613199999999999</v>
      </c>
      <c r="U1339" s="13"/>
      <c r="V1339" s="9"/>
      <c r="W1339" s="9"/>
    </row>
    <row r="1340" spans="1:23" x14ac:dyDescent="0.25">
      <c r="A1340" s="6" t="s">
        <v>166</v>
      </c>
      <c r="B1340" s="6" t="s">
        <v>167</v>
      </c>
      <c r="C1340" s="6" t="s">
        <v>168</v>
      </c>
      <c r="D1340" s="6" t="s">
        <v>169</v>
      </c>
      <c r="E1340" s="6">
        <v>6</v>
      </c>
      <c r="F1340" s="6" t="str">
        <f t="shared" si="80"/>
        <v>Ernst Junge</v>
      </c>
      <c r="G1340" s="6">
        <v>10503</v>
      </c>
      <c r="H1340" s="9">
        <v>41316</v>
      </c>
      <c r="I1340" s="9">
        <v>41327</v>
      </c>
      <c r="J1340" s="9">
        <v>41323</v>
      </c>
      <c r="K1340" s="7">
        <v>7</v>
      </c>
      <c r="L1340" s="9" t="str">
        <f t="shared" si="81"/>
        <v>Produits secs</v>
      </c>
      <c r="M1340" s="6">
        <v>14</v>
      </c>
      <c r="N1340" s="6" t="str">
        <f t="shared" si="82"/>
        <v>Tofu</v>
      </c>
      <c r="O1340" s="13">
        <v>76</v>
      </c>
      <c r="P1340" s="6">
        <v>32</v>
      </c>
      <c r="Q1340" s="13">
        <f t="shared" si="83"/>
        <v>2432</v>
      </c>
      <c r="R1340" s="14">
        <v>0.13</v>
      </c>
      <c r="S1340" s="13">
        <v>3236.4</v>
      </c>
      <c r="T1340" s="13">
        <v>61.491599999999998</v>
      </c>
      <c r="U1340" s="13"/>
      <c r="V1340" s="9"/>
      <c r="W1340" s="9"/>
    </row>
    <row r="1341" spans="1:23" x14ac:dyDescent="0.25">
      <c r="A1341" s="6" t="s">
        <v>137</v>
      </c>
      <c r="B1341" s="6" t="s">
        <v>138</v>
      </c>
      <c r="C1341" s="6" t="s">
        <v>139</v>
      </c>
      <c r="D1341" s="6" t="s">
        <v>140</v>
      </c>
      <c r="E1341" s="6">
        <v>3</v>
      </c>
      <c r="F1341" s="6" t="str">
        <f t="shared" si="80"/>
        <v>Janet Leverling</v>
      </c>
      <c r="G1341" s="6">
        <v>10530</v>
      </c>
      <c r="H1341" s="9">
        <v>41316</v>
      </c>
      <c r="I1341" s="9">
        <v>41334</v>
      </c>
      <c r="J1341" s="9">
        <v>41333</v>
      </c>
      <c r="K1341" s="7">
        <v>2</v>
      </c>
      <c r="L1341" s="9" t="str">
        <f t="shared" si="81"/>
        <v>Condiments</v>
      </c>
      <c r="M1341" s="6">
        <v>61</v>
      </c>
      <c r="N1341" s="6" t="str">
        <f t="shared" si="82"/>
        <v>Sirop d'érable</v>
      </c>
      <c r="O1341" s="13">
        <v>76</v>
      </c>
      <c r="P1341" s="6">
        <v>66</v>
      </c>
      <c r="Q1341" s="13">
        <f t="shared" si="83"/>
        <v>5016</v>
      </c>
      <c r="R1341" s="14">
        <v>0.1</v>
      </c>
      <c r="S1341" s="13">
        <v>8464.5</v>
      </c>
      <c r="T1341" s="13">
        <v>25.3935</v>
      </c>
      <c r="U1341" s="13"/>
      <c r="V1341" s="9"/>
      <c r="W1341" s="9"/>
    </row>
    <row r="1342" spans="1:23" x14ac:dyDescent="0.25">
      <c r="A1342" s="6" t="s">
        <v>209</v>
      </c>
      <c r="B1342" s="6" t="s">
        <v>210</v>
      </c>
      <c r="C1342" s="6" t="s">
        <v>211</v>
      </c>
      <c r="D1342" s="6" t="s">
        <v>212</v>
      </c>
      <c r="E1342" s="6">
        <v>1</v>
      </c>
      <c r="F1342" s="6" t="str">
        <f t="shared" si="80"/>
        <v>Francis Rivière</v>
      </c>
      <c r="G1342" s="6">
        <v>10553</v>
      </c>
      <c r="H1342" s="9">
        <v>41316</v>
      </c>
      <c r="I1342" s="9">
        <v>41342</v>
      </c>
      <c r="J1342" s="9">
        <v>41337</v>
      </c>
      <c r="K1342" s="7">
        <v>4</v>
      </c>
      <c r="L1342" s="9" t="str">
        <f t="shared" si="81"/>
        <v>Produits laitiers</v>
      </c>
      <c r="M1342" s="6">
        <v>11</v>
      </c>
      <c r="N1342" s="6" t="str">
        <f t="shared" si="82"/>
        <v>Queso Cabrales</v>
      </c>
      <c r="O1342" s="13">
        <v>76</v>
      </c>
      <c r="P1342" s="6">
        <v>45</v>
      </c>
      <c r="Q1342" s="13">
        <f t="shared" si="83"/>
        <v>3420</v>
      </c>
      <c r="R1342" s="14">
        <v>0.12</v>
      </c>
      <c r="S1342" s="13">
        <v>4158</v>
      </c>
      <c r="T1342" s="13">
        <v>41.58</v>
      </c>
      <c r="U1342" s="13"/>
      <c r="V1342" s="9"/>
      <c r="W1342" s="9"/>
    </row>
    <row r="1343" spans="1:23" x14ac:dyDescent="0.25">
      <c r="A1343" s="6" t="s">
        <v>127</v>
      </c>
      <c r="B1343" s="6" t="s">
        <v>128</v>
      </c>
      <c r="C1343" s="6" t="s">
        <v>129</v>
      </c>
      <c r="D1343" s="6" t="s">
        <v>106</v>
      </c>
      <c r="E1343" s="6">
        <v>3</v>
      </c>
      <c r="F1343" s="6" t="str">
        <f t="shared" si="80"/>
        <v>Janet Leverling</v>
      </c>
      <c r="G1343" s="6">
        <v>10638</v>
      </c>
      <c r="H1343" s="9">
        <v>41316</v>
      </c>
      <c r="I1343" s="9">
        <v>41333</v>
      </c>
      <c r="J1343" s="9">
        <v>41329</v>
      </c>
      <c r="K1343" s="7">
        <v>4</v>
      </c>
      <c r="L1343" s="9" t="str">
        <f t="shared" si="81"/>
        <v>Produits laitiers</v>
      </c>
      <c r="M1343" s="6">
        <v>72</v>
      </c>
      <c r="N1343" s="6" t="str">
        <f t="shared" si="82"/>
        <v>Mozzarella di Giovanni</v>
      </c>
      <c r="O1343" s="13">
        <v>76</v>
      </c>
      <c r="P1343" s="6">
        <v>90</v>
      </c>
      <c r="Q1343" s="13">
        <f t="shared" si="83"/>
        <v>6840</v>
      </c>
      <c r="R1343" s="14">
        <v>0.01</v>
      </c>
      <c r="S1343" s="13">
        <v>15503.4</v>
      </c>
      <c r="T1343" s="13">
        <v>217.04760000000002</v>
      </c>
      <c r="U1343" s="13"/>
      <c r="V1343" s="9"/>
      <c r="W1343" s="9"/>
    </row>
    <row r="1344" spans="1:23" x14ac:dyDescent="0.25">
      <c r="A1344" s="6" t="s">
        <v>114</v>
      </c>
      <c r="B1344" s="6" t="s">
        <v>115</v>
      </c>
      <c r="C1344" s="6" t="s">
        <v>116</v>
      </c>
      <c r="D1344" s="6" t="s">
        <v>81</v>
      </c>
      <c r="E1344" s="6">
        <v>2</v>
      </c>
      <c r="F1344" s="6" t="str">
        <f t="shared" si="80"/>
        <v>Anne Dodsworth</v>
      </c>
      <c r="G1344" s="6">
        <v>10889</v>
      </c>
      <c r="H1344" s="9">
        <v>41316</v>
      </c>
      <c r="I1344" s="9">
        <v>41345</v>
      </c>
      <c r="J1344" s="9">
        <v>41342</v>
      </c>
      <c r="K1344" s="7">
        <v>4</v>
      </c>
      <c r="L1344" s="9" t="str">
        <f t="shared" si="81"/>
        <v>Produits laitiers</v>
      </c>
      <c r="M1344" s="6">
        <v>11</v>
      </c>
      <c r="N1344" s="6" t="str">
        <f t="shared" si="82"/>
        <v>Queso Cabrales</v>
      </c>
      <c r="O1344" s="13">
        <v>76</v>
      </c>
      <c r="P1344" s="6">
        <v>46</v>
      </c>
      <c r="Q1344" s="13">
        <f t="shared" si="83"/>
        <v>3496</v>
      </c>
      <c r="R1344" s="15">
        <v>0.15</v>
      </c>
      <c r="S1344" s="13">
        <v>4105.5</v>
      </c>
      <c r="T1344" s="13">
        <v>45.160499999999999</v>
      </c>
      <c r="U1344" s="13"/>
      <c r="V1344" s="9"/>
      <c r="W1344" s="9"/>
    </row>
    <row r="1345" spans="1:23" x14ac:dyDescent="0.25">
      <c r="A1345" s="6" t="s">
        <v>189</v>
      </c>
      <c r="B1345" s="6" t="s">
        <v>190</v>
      </c>
      <c r="C1345" s="6" t="s">
        <v>191</v>
      </c>
      <c r="D1345" s="6" t="s">
        <v>136</v>
      </c>
      <c r="E1345" s="6">
        <v>8</v>
      </c>
      <c r="F1345" s="6" t="str">
        <f t="shared" si="80"/>
        <v>Hicham Esmal</v>
      </c>
      <c r="G1345" s="6">
        <v>10527</v>
      </c>
      <c r="H1345" s="9">
        <v>41317</v>
      </c>
      <c r="I1345" s="9">
        <v>41342</v>
      </c>
      <c r="J1345" s="9">
        <v>41342</v>
      </c>
      <c r="K1345" s="7">
        <v>2</v>
      </c>
      <c r="L1345" s="9" t="str">
        <f t="shared" si="81"/>
        <v>Condiments</v>
      </c>
      <c r="M1345" s="6">
        <v>4</v>
      </c>
      <c r="N1345" s="6" t="str">
        <f t="shared" si="82"/>
        <v>Chef Anton's Cajun Seasoning</v>
      </c>
      <c r="O1345" s="13">
        <v>76</v>
      </c>
      <c r="P1345" s="6">
        <v>23</v>
      </c>
      <c r="Q1345" s="13">
        <f t="shared" si="83"/>
        <v>1748</v>
      </c>
      <c r="R1345" s="14">
        <v>0.03</v>
      </c>
      <c r="S1345" s="13">
        <v>2454.1</v>
      </c>
      <c r="T1345" s="13">
        <v>41.719699999999996</v>
      </c>
      <c r="U1345" s="13"/>
      <c r="V1345" s="9"/>
      <c r="W1345" s="9"/>
    </row>
    <row r="1346" spans="1:23" x14ac:dyDescent="0.25">
      <c r="A1346" s="6" t="s">
        <v>196</v>
      </c>
      <c r="B1346" s="6" t="s">
        <v>197</v>
      </c>
      <c r="C1346" s="6" t="s">
        <v>52</v>
      </c>
      <c r="D1346" s="6" t="s">
        <v>51</v>
      </c>
      <c r="E1346" s="6">
        <v>7</v>
      </c>
      <c r="F1346" s="6" t="str">
        <f t="shared" si="80"/>
        <v>Jaime Dos Santos</v>
      </c>
      <c r="G1346" s="6">
        <v>10746</v>
      </c>
      <c r="H1346" s="9">
        <v>41317</v>
      </c>
      <c r="I1346" s="9">
        <v>41338</v>
      </c>
      <c r="J1346" s="9">
        <v>41338</v>
      </c>
      <c r="K1346" s="7">
        <v>4</v>
      </c>
      <c r="L1346" s="9" t="str">
        <f t="shared" si="81"/>
        <v>Produits laitiers</v>
      </c>
      <c r="M1346" s="6">
        <v>69</v>
      </c>
      <c r="N1346" s="6" t="str">
        <f t="shared" si="82"/>
        <v>Gudbrandsdalsost</v>
      </c>
      <c r="O1346" s="13">
        <v>76</v>
      </c>
      <c r="P1346" s="6">
        <v>50</v>
      </c>
      <c r="Q1346" s="13">
        <f t="shared" si="83"/>
        <v>3800</v>
      </c>
      <c r="R1346" s="14">
        <v>0.14000000000000001</v>
      </c>
      <c r="S1346" s="13">
        <v>7740</v>
      </c>
      <c r="T1346" s="13">
        <v>54.18</v>
      </c>
      <c r="U1346" s="13"/>
      <c r="V1346" s="9"/>
      <c r="W1346" s="9"/>
    </row>
    <row r="1347" spans="1:23" x14ac:dyDescent="0.25">
      <c r="A1347" s="6" t="s">
        <v>107</v>
      </c>
      <c r="B1347" s="6" t="s">
        <v>108</v>
      </c>
      <c r="C1347" s="6" t="s">
        <v>109</v>
      </c>
      <c r="D1347" s="6" t="s">
        <v>110</v>
      </c>
      <c r="E1347" s="6">
        <v>9</v>
      </c>
      <c r="F1347" s="6" t="str">
        <f t="shared" si="80"/>
        <v>Steven Buchanan</v>
      </c>
      <c r="G1347" s="6">
        <v>10477</v>
      </c>
      <c r="H1347" s="9">
        <v>41318</v>
      </c>
      <c r="I1347" s="9">
        <v>41330</v>
      </c>
      <c r="J1347" s="9">
        <v>41333</v>
      </c>
      <c r="K1347" s="7">
        <v>3</v>
      </c>
      <c r="L1347" s="9" t="str">
        <f t="shared" si="81"/>
        <v>Desserts</v>
      </c>
      <c r="M1347" s="6">
        <v>21</v>
      </c>
      <c r="N1347" s="6" t="str">
        <f t="shared" si="82"/>
        <v>Sir Rodney's Scones</v>
      </c>
      <c r="O1347" s="13">
        <v>76</v>
      </c>
      <c r="P1347" s="6">
        <v>2</v>
      </c>
      <c r="Q1347" s="13">
        <f t="shared" si="83"/>
        <v>152</v>
      </c>
      <c r="R1347" s="14">
        <v>0.15</v>
      </c>
      <c r="S1347" s="13">
        <v>68</v>
      </c>
      <c r="T1347" s="13">
        <v>1.768</v>
      </c>
      <c r="U1347" s="13"/>
      <c r="V1347" s="9"/>
      <c r="W1347" s="9"/>
    </row>
    <row r="1348" spans="1:23" x14ac:dyDescent="0.25">
      <c r="A1348" s="6" t="s">
        <v>163</v>
      </c>
      <c r="B1348" s="6" t="s">
        <v>164</v>
      </c>
      <c r="C1348" s="6" t="s">
        <v>165</v>
      </c>
      <c r="D1348" s="6" t="s">
        <v>136</v>
      </c>
      <c r="E1348" s="6">
        <v>4</v>
      </c>
      <c r="F1348" s="6" t="str">
        <f t="shared" ref="F1348:F1411" si="84">VLOOKUP(E1348,ListeREPRESENTANTS,2,FALSE)</f>
        <v>Laura Callahan</v>
      </c>
      <c r="G1348" s="6">
        <v>10614</v>
      </c>
      <c r="H1348" s="9">
        <v>41318</v>
      </c>
      <c r="I1348" s="9">
        <v>41332</v>
      </c>
      <c r="J1348" s="9">
        <v>41333</v>
      </c>
      <c r="K1348" s="7">
        <v>4</v>
      </c>
      <c r="L1348" s="9" t="str">
        <f t="shared" ref="L1348:L1411" si="85">VLOOKUP(K1348,ListeCATEGORIES,2,FALSE)</f>
        <v>Produits laitiers</v>
      </c>
      <c r="M1348" s="6">
        <v>11</v>
      </c>
      <c r="N1348" s="6" t="str">
        <f t="shared" ref="N1348:N1411" si="86">VLOOKUP(M1348,ListePRODUITS,2,FALSE)</f>
        <v>Queso Cabrales</v>
      </c>
      <c r="O1348" s="13">
        <v>76</v>
      </c>
      <c r="P1348" s="6">
        <v>13</v>
      </c>
      <c r="Q1348" s="13">
        <f t="shared" si="83"/>
        <v>988</v>
      </c>
      <c r="R1348" s="14">
        <v>0.1</v>
      </c>
      <c r="S1348" s="13">
        <v>1228.5</v>
      </c>
      <c r="T1348" s="13">
        <v>6.1425000000000001</v>
      </c>
      <c r="U1348" s="13"/>
      <c r="V1348" s="9"/>
      <c r="W1348" s="9"/>
    </row>
    <row r="1349" spans="1:23" x14ac:dyDescent="0.25">
      <c r="A1349" s="6" t="s">
        <v>269</v>
      </c>
      <c r="B1349" s="6" t="s">
        <v>270</v>
      </c>
      <c r="C1349" s="6" t="s">
        <v>271</v>
      </c>
      <c r="D1349" s="6" t="s">
        <v>242</v>
      </c>
      <c r="E1349" s="6">
        <v>5</v>
      </c>
      <c r="F1349" s="6" t="str">
        <f t="shared" si="84"/>
        <v>Mohamed Ben Arfa</v>
      </c>
      <c r="G1349" s="6">
        <v>10688</v>
      </c>
      <c r="H1349" s="9">
        <v>41318</v>
      </c>
      <c r="I1349" s="9">
        <v>41344</v>
      </c>
      <c r="J1349" s="9">
        <v>41346</v>
      </c>
      <c r="K1349" s="7">
        <v>8</v>
      </c>
      <c r="L1349" s="9" t="str">
        <f t="shared" si="85"/>
        <v>Poissons et fruits de mer</v>
      </c>
      <c r="M1349" s="6">
        <v>10</v>
      </c>
      <c r="N1349" s="6" t="str">
        <f t="shared" si="86"/>
        <v>Ikura</v>
      </c>
      <c r="O1349" s="13">
        <v>76</v>
      </c>
      <c r="P1349" s="6">
        <v>21</v>
      </c>
      <c r="Q1349" s="13">
        <f t="shared" ref="Q1349:Q1412" si="87">O1349*P1349</f>
        <v>1596</v>
      </c>
      <c r="R1349" s="14">
        <v>-0.02</v>
      </c>
      <c r="S1349" s="13">
        <v>3320.1</v>
      </c>
      <c r="T1349" s="13">
        <v>0</v>
      </c>
      <c r="U1349" s="13"/>
      <c r="V1349" s="9"/>
      <c r="W1349" s="9"/>
    </row>
    <row r="1350" spans="1:23" x14ac:dyDescent="0.25">
      <c r="A1350" s="6" t="s">
        <v>269</v>
      </c>
      <c r="B1350" s="6" t="s">
        <v>270</v>
      </c>
      <c r="C1350" s="6" t="s">
        <v>271</v>
      </c>
      <c r="D1350" s="6" t="s">
        <v>242</v>
      </c>
      <c r="E1350" s="6">
        <v>5</v>
      </c>
      <c r="F1350" s="6" t="str">
        <f t="shared" si="84"/>
        <v>Mohamed Ben Arfa</v>
      </c>
      <c r="G1350" s="6">
        <v>10688</v>
      </c>
      <c r="H1350" s="9">
        <v>41318</v>
      </c>
      <c r="I1350" s="9">
        <v>41329</v>
      </c>
      <c r="J1350" s="9">
        <v>41326</v>
      </c>
      <c r="K1350" s="7">
        <v>7</v>
      </c>
      <c r="L1350" s="9" t="str">
        <f t="shared" si="85"/>
        <v>Produits secs</v>
      </c>
      <c r="M1350" s="6">
        <v>28</v>
      </c>
      <c r="N1350" s="6" t="str">
        <f t="shared" si="86"/>
        <v>Rössle Sauerkraut</v>
      </c>
      <c r="O1350" s="13">
        <v>76</v>
      </c>
      <c r="P1350" s="6">
        <v>85</v>
      </c>
      <c r="Q1350" s="13">
        <f t="shared" si="87"/>
        <v>6460</v>
      </c>
      <c r="R1350" s="14">
        <v>0.15</v>
      </c>
      <c r="S1350" s="13">
        <v>16473</v>
      </c>
      <c r="T1350" s="13">
        <v>395.35199999999998</v>
      </c>
      <c r="U1350" s="13"/>
      <c r="V1350" s="9"/>
      <c r="W1350" s="9"/>
    </row>
    <row r="1351" spans="1:23" x14ac:dyDescent="0.25">
      <c r="A1351" s="6" t="s">
        <v>258</v>
      </c>
      <c r="B1351" s="6" t="s">
        <v>259</v>
      </c>
      <c r="C1351" s="6" t="s">
        <v>260</v>
      </c>
      <c r="D1351" s="6" t="s">
        <v>136</v>
      </c>
      <c r="E1351" s="6">
        <v>3</v>
      </c>
      <c r="F1351" s="6" t="str">
        <f t="shared" si="84"/>
        <v>Janet Leverling</v>
      </c>
      <c r="G1351" s="6">
        <v>10699</v>
      </c>
      <c r="H1351" s="9">
        <v>41318</v>
      </c>
      <c r="I1351" s="9">
        <v>41333</v>
      </c>
      <c r="J1351" s="9">
        <v>41332</v>
      </c>
      <c r="K1351" s="7">
        <v>3</v>
      </c>
      <c r="L1351" s="9" t="str">
        <f t="shared" si="85"/>
        <v>Desserts</v>
      </c>
      <c r="M1351" s="6">
        <v>47</v>
      </c>
      <c r="N1351" s="6" t="str">
        <f t="shared" si="86"/>
        <v>Zaanse koeken</v>
      </c>
      <c r="O1351" s="13">
        <v>76</v>
      </c>
      <c r="P1351" s="6">
        <v>77</v>
      </c>
      <c r="Q1351" s="13">
        <f t="shared" si="87"/>
        <v>5852</v>
      </c>
      <c r="R1351" s="14">
        <v>0.14000000000000001</v>
      </c>
      <c r="S1351" s="13">
        <v>3145.45</v>
      </c>
      <c r="T1351" s="13">
        <v>110.09075</v>
      </c>
      <c r="U1351" s="13"/>
      <c r="V1351" s="9"/>
      <c r="W1351" s="9"/>
    </row>
    <row r="1352" spans="1:23" x14ac:dyDescent="0.25">
      <c r="A1352" s="6" t="s">
        <v>82</v>
      </c>
      <c r="B1352" s="6" t="s">
        <v>83</v>
      </c>
      <c r="C1352" s="6" t="s">
        <v>84</v>
      </c>
      <c r="D1352" s="6" t="s">
        <v>85</v>
      </c>
      <c r="E1352" s="6">
        <v>9</v>
      </c>
      <c r="F1352" s="6" t="str">
        <f t="shared" si="84"/>
        <v>Steven Buchanan</v>
      </c>
      <c r="G1352" s="6">
        <v>10730</v>
      </c>
      <c r="H1352" s="9">
        <v>41318</v>
      </c>
      <c r="I1352" s="9">
        <v>41340</v>
      </c>
      <c r="J1352" s="9">
        <v>41340</v>
      </c>
      <c r="K1352" s="7">
        <v>2</v>
      </c>
      <c r="L1352" s="9" t="str">
        <f t="shared" si="85"/>
        <v>Condiments</v>
      </c>
      <c r="M1352" s="6">
        <v>65</v>
      </c>
      <c r="N1352" s="6" t="str">
        <f t="shared" si="86"/>
        <v>Louisiana Fiery Hot Pepper Sauce</v>
      </c>
      <c r="O1352" s="13">
        <v>76</v>
      </c>
      <c r="P1352" s="6">
        <v>25</v>
      </c>
      <c r="Q1352" s="13">
        <f t="shared" si="87"/>
        <v>1900</v>
      </c>
      <c r="R1352" s="14">
        <v>0.17</v>
      </c>
      <c r="S1352" s="13">
        <v>2183.9375</v>
      </c>
      <c r="T1352" s="13">
        <v>30.575125</v>
      </c>
      <c r="U1352" s="13"/>
      <c r="V1352" s="9"/>
      <c r="W1352" s="9"/>
    </row>
    <row r="1353" spans="1:23" x14ac:dyDescent="0.25">
      <c r="A1353" s="6" t="s">
        <v>243</v>
      </c>
      <c r="B1353" s="6" t="s">
        <v>244</v>
      </c>
      <c r="C1353" s="6" t="s">
        <v>88</v>
      </c>
      <c r="D1353" s="6" t="s">
        <v>89</v>
      </c>
      <c r="E1353" s="6">
        <v>3</v>
      </c>
      <c r="F1353" s="6" t="str">
        <f t="shared" si="84"/>
        <v>Janet Leverling</v>
      </c>
      <c r="G1353" s="6">
        <v>10768</v>
      </c>
      <c r="H1353" s="9">
        <v>41318</v>
      </c>
      <c r="I1353" s="9">
        <v>41347</v>
      </c>
      <c r="J1353" s="9">
        <v>41345</v>
      </c>
      <c r="K1353" s="7">
        <v>4</v>
      </c>
      <c r="L1353" s="9" t="str">
        <f t="shared" si="85"/>
        <v>Produits laitiers</v>
      </c>
      <c r="M1353" s="6">
        <v>60</v>
      </c>
      <c r="N1353" s="6" t="str">
        <f t="shared" si="86"/>
        <v>Camembert Pierrot</v>
      </c>
      <c r="O1353" s="13">
        <v>76</v>
      </c>
      <c r="P1353" s="6">
        <v>78</v>
      </c>
      <c r="Q1353" s="13">
        <f t="shared" si="87"/>
        <v>5928</v>
      </c>
      <c r="R1353" s="14">
        <v>-0.03</v>
      </c>
      <c r="S1353" s="13">
        <v>13657.800000000001</v>
      </c>
      <c r="T1353" s="13">
        <v>450.70740000000001</v>
      </c>
      <c r="U1353" s="13"/>
      <c r="V1353" s="9"/>
      <c r="W1353" s="9"/>
    </row>
    <row r="1354" spans="1:23" x14ac:dyDescent="0.25">
      <c r="A1354" s="6" t="s">
        <v>186</v>
      </c>
      <c r="B1354" s="6" t="s">
        <v>187</v>
      </c>
      <c r="C1354" s="6" t="s">
        <v>188</v>
      </c>
      <c r="D1354" s="6" t="s">
        <v>140</v>
      </c>
      <c r="E1354" s="6">
        <v>3</v>
      </c>
      <c r="F1354" s="6" t="str">
        <f t="shared" si="84"/>
        <v>Janet Leverling</v>
      </c>
      <c r="G1354" s="6">
        <v>10514</v>
      </c>
      <c r="H1354" s="9">
        <v>41319</v>
      </c>
      <c r="I1354" s="9">
        <v>41335</v>
      </c>
      <c r="J1354" s="9">
        <v>41338</v>
      </c>
      <c r="K1354" s="7">
        <v>2</v>
      </c>
      <c r="L1354" s="9" t="str">
        <f t="shared" si="85"/>
        <v>Condiments</v>
      </c>
      <c r="M1354" s="6">
        <v>65</v>
      </c>
      <c r="N1354" s="6" t="str">
        <f t="shared" si="86"/>
        <v>Louisiana Fiery Hot Pepper Sauce</v>
      </c>
      <c r="O1354" s="13">
        <v>76</v>
      </c>
      <c r="P1354" s="6">
        <v>55</v>
      </c>
      <c r="Q1354" s="13">
        <f t="shared" si="87"/>
        <v>4180</v>
      </c>
      <c r="R1354" s="14">
        <v>0.17</v>
      </c>
      <c r="S1354" s="13">
        <v>4804.6624999999995</v>
      </c>
      <c r="T1354" s="13">
        <v>81.679262499999993</v>
      </c>
      <c r="U1354" s="13"/>
      <c r="V1354" s="9"/>
      <c r="W1354" s="9"/>
    </row>
    <row r="1355" spans="1:23" x14ac:dyDescent="0.25">
      <c r="A1355" s="6" t="s">
        <v>133</v>
      </c>
      <c r="B1355" s="6" t="s">
        <v>134</v>
      </c>
      <c r="C1355" s="6" t="s">
        <v>135</v>
      </c>
      <c r="D1355" s="6" t="s">
        <v>136</v>
      </c>
      <c r="E1355" s="6">
        <v>6</v>
      </c>
      <c r="F1355" s="6" t="str">
        <f t="shared" si="84"/>
        <v>Ernst Junge</v>
      </c>
      <c r="G1355" s="6">
        <v>10791</v>
      </c>
      <c r="H1355" s="9">
        <v>41319</v>
      </c>
      <c r="I1355" s="9">
        <v>41329</v>
      </c>
      <c r="J1355" s="9">
        <v>41331</v>
      </c>
      <c r="K1355" s="7">
        <v>6</v>
      </c>
      <c r="L1355" s="9" t="str">
        <f t="shared" si="85"/>
        <v>Viandes</v>
      </c>
      <c r="M1355" s="6">
        <v>29</v>
      </c>
      <c r="N1355" s="6" t="str">
        <f t="shared" si="86"/>
        <v>Thüringer Rostbratwurst</v>
      </c>
      <c r="O1355" s="13">
        <v>76</v>
      </c>
      <c r="P1355" s="6">
        <v>88</v>
      </c>
      <c r="Q1355" s="13">
        <f t="shared" si="87"/>
        <v>6688</v>
      </c>
      <c r="R1355" s="14">
        <v>0.14000000000000001</v>
      </c>
      <c r="S1355" s="13">
        <v>46842.136000000006</v>
      </c>
      <c r="T1355" s="13">
        <v>46.842136000000004</v>
      </c>
      <c r="U1355" s="13"/>
      <c r="V1355" s="9"/>
      <c r="W1355" s="9"/>
    </row>
    <row r="1356" spans="1:23" x14ac:dyDescent="0.25">
      <c r="A1356" s="6" t="s">
        <v>186</v>
      </c>
      <c r="B1356" s="6" t="s">
        <v>187</v>
      </c>
      <c r="C1356" s="6" t="s">
        <v>188</v>
      </c>
      <c r="D1356" s="6" t="s">
        <v>140</v>
      </c>
      <c r="E1356" s="6">
        <v>3</v>
      </c>
      <c r="F1356" s="6" t="str">
        <f t="shared" si="84"/>
        <v>Janet Leverling</v>
      </c>
      <c r="G1356" s="6">
        <v>10895</v>
      </c>
      <c r="H1356" s="9">
        <v>41319</v>
      </c>
      <c r="I1356" s="9">
        <v>41339</v>
      </c>
      <c r="J1356" s="9">
        <v>41334</v>
      </c>
      <c r="K1356" s="7">
        <v>1</v>
      </c>
      <c r="L1356" s="9" t="str">
        <f t="shared" si="85"/>
        <v>Boissons</v>
      </c>
      <c r="M1356" s="6">
        <v>39</v>
      </c>
      <c r="N1356" s="6" t="str">
        <f t="shared" si="86"/>
        <v>Chartreuse verte</v>
      </c>
      <c r="O1356" s="13">
        <v>76</v>
      </c>
      <c r="P1356" s="6">
        <v>8</v>
      </c>
      <c r="Q1356" s="13">
        <f t="shared" si="87"/>
        <v>608</v>
      </c>
      <c r="R1356" s="15">
        <v>0.11</v>
      </c>
      <c r="S1356" s="13">
        <v>640.79999999999995</v>
      </c>
      <c r="T1356" s="13">
        <v>12.175199999999998</v>
      </c>
      <c r="U1356" s="13"/>
      <c r="V1356" s="9"/>
      <c r="W1356" s="9"/>
    </row>
    <row r="1357" spans="1:23" x14ac:dyDescent="0.25">
      <c r="A1357" s="6" t="s">
        <v>179</v>
      </c>
      <c r="B1357" s="6" t="s">
        <v>180</v>
      </c>
      <c r="C1357" s="6" t="s">
        <v>181</v>
      </c>
      <c r="D1357" s="6" t="s">
        <v>81</v>
      </c>
      <c r="E1357" s="6">
        <v>7</v>
      </c>
      <c r="F1357" s="6" t="str">
        <f t="shared" si="84"/>
        <v>Jaime Dos Santos</v>
      </c>
      <c r="G1357" s="6">
        <v>10612</v>
      </c>
      <c r="H1357" s="9">
        <v>41320</v>
      </c>
      <c r="I1357" s="9">
        <v>41337</v>
      </c>
      <c r="J1357" s="9">
        <v>41340</v>
      </c>
      <c r="K1357" s="7">
        <v>8</v>
      </c>
      <c r="L1357" s="9" t="str">
        <f t="shared" si="85"/>
        <v>Poissons et fruits de mer</v>
      </c>
      <c r="M1357" s="6">
        <v>10</v>
      </c>
      <c r="N1357" s="6" t="str">
        <f t="shared" si="86"/>
        <v>Ikura</v>
      </c>
      <c r="O1357" s="13">
        <v>76</v>
      </c>
      <c r="P1357" s="6">
        <v>85</v>
      </c>
      <c r="Q1357" s="13">
        <f t="shared" si="87"/>
        <v>6460</v>
      </c>
      <c r="R1357" s="14">
        <v>0.19</v>
      </c>
      <c r="S1357" s="13">
        <v>10671.75</v>
      </c>
      <c r="T1357" s="13">
        <v>42.686999999999998</v>
      </c>
      <c r="U1357" s="13"/>
      <c r="V1357" s="9"/>
      <c r="W1357" s="9"/>
    </row>
    <row r="1358" spans="1:23" x14ac:dyDescent="0.25">
      <c r="A1358" s="6" t="s">
        <v>120</v>
      </c>
      <c r="B1358" s="6" t="s">
        <v>121</v>
      </c>
      <c r="C1358" s="6" t="s">
        <v>122</v>
      </c>
      <c r="D1358" s="6" t="s">
        <v>123</v>
      </c>
      <c r="E1358" s="6">
        <v>7</v>
      </c>
      <c r="F1358" s="6" t="str">
        <f t="shared" si="84"/>
        <v>Jaime Dos Santos</v>
      </c>
      <c r="G1358" s="6">
        <v>10813</v>
      </c>
      <c r="H1358" s="9">
        <v>41320</v>
      </c>
      <c r="I1358" s="9">
        <v>41350</v>
      </c>
      <c r="J1358" s="9">
        <v>41348</v>
      </c>
      <c r="K1358" s="7">
        <v>1</v>
      </c>
      <c r="L1358" s="9" t="str">
        <f t="shared" si="85"/>
        <v>Boissons</v>
      </c>
      <c r="M1358" s="6">
        <v>2</v>
      </c>
      <c r="N1358" s="6" t="str">
        <f t="shared" si="86"/>
        <v>Chang</v>
      </c>
      <c r="O1358" s="13">
        <v>76</v>
      </c>
      <c r="P1358" s="6">
        <v>94</v>
      </c>
      <c r="Q1358" s="13">
        <f t="shared" si="87"/>
        <v>7144</v>
      </c>
      <c r="R1358" s="14">
        <v>0.19</v>
      </c>
      <c r="S1358" s="13">
        <v>7233.3</v>
      </c>
      <c r="T1358" s="13">
        <v>86.799600000000012</v>
      </c>
      <c r="U1358" s="13"/>
      <c r="V1358" s="9"/>
      <c r="W1358" s="9"/>
    </row>
    <row r="1359" spans="1:23" x14ac:dyDescent="0.25">
      <c r="A1359" s="6" t="s">
        <v>82</v>
      </c>
      <c r="B1359" s="6" t="s">
        <v>83</v>
      </c>
      <c r="C1359" s="6" t="s">
        <v>84</v>
      </c>
      <c r="D1359" s="6" t="s">
        <v>85</v>
      </c>
      <c r="E1359" s="6">
        <v>4</v>
      </c>
      <c r="F1359" s="6" t="str">
        <f t="shared" si="84"/>
        <v>Laura Callahan</v>
      </c>
      <c r="G1359" s="6">
        <v>10932</v>
      </c>
      <c r="H1359" s="9">
        <v>41320</v>
      </c>
      <c r="I1359" s="9">
        <v>41340</v>
      </c>
      <c r="J1359" s="9">
        <v>41340</v>
      </c>
      <c r="K1359" s="7">
        <v>3</v>
      </c>
      <c r="L1359" s="9" t="str">
        <f t="shared" si="85"/>
        <v>Desserts</v>
      </c>
      <c r="M1359" s="6">
        <v>16</v>
      </c>
      <c r="N1359" s="6" t="str">
        <f t="shared" si="86"/>
        <v>Pavlova</v>
      </c>
      <c r="O1359" s="13">
        <v>76</v>
      </c>
      <c r="P1359" s="6">
        <v>80</v>
      </c>
      <c r="Q1359" s="13">
        <f t="shared" si="87"/>
        <v>6080</v>
      </c>
      <c r="R1359" s="15">
        <v>-0.03</v>
      </c>
      <c r="S1359" s="13">
        <v>7189.4000000000005</v>
      </c>
      <c r="T1359" s="13">
        <v>57.515200000000007</v>
      </c>
      <c r="U1359" s="13"/>
      <c r="V1359" s="9"/>
      <c r="W1359" s="9"/>
    </row>
    <row r="1360" spans="1:23" x14ac:dyDescent="0.25">
      <c r="A1360" s="6" t="s">
        <v>189</v>
      </c>
      <c r="B1360" s="6" t="s">
        <v>190</v>
      </c>
      <c r="C1360" s="6" t="s">
        <v>191</v>
      </c>
      <c r="D1360" s="6" t="s">
        <v>136</v>
      </c>
      <c r="E1360" s="6">
        <v>7</v>
      </c>
      <c r="F1360" s="6" t="str">
        <f t="shared" si="84"/>
        <v>Jaime Dos Santos</v>
      </c>
      <c r="G1360" s="6">
        <v>10788</v>
      </c>
      <c r="H1360" s="9">
        <v>41321</v>
      </c>
      <c r="I1360" s="9">
        <v>41348</v>
      </c>
      <c r="J1360" s="9">
        <v>41348</v>
      </c>
      <c r="K1360" s="7">
        <v>1</v>
      </c>
      <c r="L1360" s="9" t="str">
        <f t="shared" si="85"/>
        <v>Boissons</v>
      </c>
      <c r="M1360" s="6">
        <v>75</v>
      </c>
      <c r="N1360" s="6" t="str">
        <f t="shared" si="86"/>
        <v>Rhönbräu Klosterbier</v>
      </c>
      <c r="O1360" s="13">
        <v>76</v>
      </c>
      <c r="P1360" s="6">
        <v>77</v>
      </c>
      <c r="Q1360" s="13">
        <f t="shared" si="87"/>
        <v>5852</v>
      </c>
      <c r="R1360" s="14">
        <v>0.09</v>
      </c>
      <c r="S1360" s="13">
        <v>2715.2125000000001</v>
      </c>
      <c r="T1360" s="13">
        <v>78.741162500000002</v>
      </c>
      <c r="U1360" s="13"/>
      <c r="V1360" s="9"/>
      <c r="W1360" s="9"/>
    </row>
    <row r="1361" spans="1:23" x14ac:dyDescent="0.25">
      <c r="A1361" s="6" t="s">
        <v>99</v>
      </c>
      <c r="B1361" s="6" t="s">
        <v>100</v>
      </c>
      <c r="C1361" s="6" t="s">
        <v>101</v>
      </c>
      <c r="D1361" s="6" t="s">
        <v>102</v>
      </c>
      <c r="E1361" s="6">
        <v>2</v>
      </c>
      <c r="F1361" s="6" t="str">
        <f t="shared" si="84"/>
        <v>Anne Dodsworth</v>
      </c>
      <c r="G1361" s="6">
        <v>10475</v>
      </c>
      <c r="H1361" s="9">
        <v>41322</v>
      </c>
      <c r="I1361" s="9">
        <v>41337</v>
      </c>
      <c r="J1361" s="9">
        <v>41340</v>
      </c>
      <c r="K1361" s="7">
        <v>4</v>
      </c>
      <c r="L1361" s="9" t="str">
        <f t="shared" si="85"/>
        <v>Produits laitiers</v>
      </c>
      <c r="M1361" s="6">
        <v>31</v>
      </c>
      <c r="N1361" s="6" t="str">
        <f t="shared" si="86"/>
        <v>Gorgonzola Telino</v>
      </c>
      <c r="O1361" s="13">
        <v>76</v>
      </c>
      <c r="P1361" s="6">
        <v>96</v>
      </c>
      <c r="Q1361" s="13">
        <f t="shared" si="87"/>
        <v>7296</v>
      </c>
      <c r="R1361" s="14">
        <v>0.02</v>
      </c>
      <c r="S1361" s="13">
        <v>4704</v>
      </c>
      <c r="T1361" s="13">
        <v>42.335999999999999</v>
      </c>
      <c r="U1361" s="13"/>
      <c r="V1361" s="9"/>
      <c r="W1361" s="9"/>
    </row>
    <row r="1362" spans="1:23" x14ac:dyDescent="0.25">
      <c r="A1362" s="6" t="s">
        <v>228</v>
      </c>
      <c r="B1362" s="6" t="s">
        <v>229</v>
      </c>
      <c r="C1362" s="6" t="s">
        <v>122</v>
      </c>
      <c r="D1362" s="6" t="s">
        <v>123</v>
      </c>
      <c r="E1362" s="6">
        <v>1</v>
      </c>
      <c r="F1362" s="6" t="str">
        <f t="shared" si="84"/>
        <v>Francis Rivière</v>
      </c>
      <c r="G1362" s="6">
        <v>10541</v>
      </c>
      <c r="H1362" s="9">
        <v>41323</v>
      </c>
      <c r="I1362" s="9">
        <v>41339</v>
      </c>
      <c r="J1362" s="9">
        <v>41339</v>
      </c>
      <c r="K1362" s="7">
        <v>2</v>
      </c>
      <c r="L1362" s="9" t="str">
        <f t="shared" si="85"/>
        <v>Condiments</v>
      </c>
      <c r="M1362" s="6">
        <v>65</v>
      </c>
      <c r="N1362" s="6" t="str">
        <f t="shared" si="86"/>
        <v>Louisiana Fiery Hot Pepper Sauce</v>
      </c>
      <c r="O1362" s="13">
        <v>76</v>
      </c>
      <c r="P1362" s="6">
        <v>61</v>
      </c>
      <c r="Q1362" s="13">
        <f t="shared" si="87"/>
        <v>4636</v>
      </c>
      <c r="R1362" s="14">
        <v>0.09</v>
      </c>
      <c r="S1362" s="13">
        <v>5842.4274999999998</v>
      </c>
      <c r="T1362" s="13">
        <v>198.64253500000001</v>
      </c>
      <c r="U1362" s="13"/>
      <c r="V1362" s="9"/>
      <c r="W1362" s="9"/>
    </row>
    <row r="1363" spans="1:23" x14ac:dyDescent="0.25">
      <c r="A1363" s="6" t="s">
        <v>272</v>
      </c>
      <c r="B1363" s="6" t="s">
        <v>273</v>
      </c>
      <c r="C1363" s="6" t="s">
        <v>274</v>
      </c>
      <c r="D1363" s="6" t="s">
        <v>81</v>
      </c>
      <c r="E1363" s="6">
        <v>3</v>
      </c>
      <c r="F1363" s="6" t="str">
        <f t="shared" si="84"/>
        <v>Janet Leverling</v>
      </c>
      <c r="G1363" s="6">
        <v>10594</v>
      </c>
      <c r="H1363" s="9">
        <v>41323</v>
      </c>
      <c r="I1363" s="9">
        <v>41339</v>
      </c>
      <c r="J1363" s="9">
        <v>41335</v>
      </c>
      <c r="K1363" s="7">
        <v>8</v>
      </c>
      <c r="L1363" s="9" t="str">
        <f t="shared" si="85"/>
        <v>Poissons et fruits de mer</v>
      </c>
      <c r="M1363" s="6">
        <v>58</v>
      </c>
      <c r="N1363" s="6" t="str">
        <f t="shared" si="86"/>
        <v>Escargots de Bourgogne</v>
      </c>
      <c r="O1363" s="13">
        <v>76</v>
      </c>
      <c r="P1363" s="6">
        <v>31</v>
      </c>
      <c r="Q1363" s="13">
        <f t="shared" si="87"/>
        <v>2356</v>
      </c>
      <c r="R1363" s="14">
        <v>0.09</v>
      </c>
      <c r="S1363" s="13">
        <v>1868.9125000000001</v>
      </c>
      <c r="T1363" s="13">
        <v>7.4756500000000008</v>
      </c>
      <c r="U1363" s="13"/>
      <c r="V1363" s="9"/>
      <c r="W1363" s="9"/>
    </row>
    <row r="1364" spans="1:23" x14ac:dyDescent="0.25">
      <c r="A1364" s="6" t="s">
        <v>173</v>
      </c>
      <c r="B1364" s="6" t="s">
        <v>174</v>
      </c>
      <c r="C1364" s="6" t="s">
        <v>135</v>
      </c>
      <c r="D1364" s="6" t="s">
        <v>136</v>
      </c>
      <c r="E1364" s="6">
        <v>7</v>
      </c>
      <c r="F1364" s="6" t="str">
        <f t="shared" si="84"/>
        <v>Jaime Dos Santos</v>
      </c>
      <c r="G1364" s="6">
        <v>10718</v>
      </c>
      <c r="H1364" s="9">
        <v>41323</v>
      </c>
      <c r="I1364" s="9">
        <v>41347</v>
      </c>
      <c r="J1364" s="9">
        <v>41345</v>
      </c>
      <c r="K1364" s="7">
        <v>8</v>
      </c>
      <c r="L1364" s="9" t="str">
        <f t="shared" si="85"/>
        <v>Poissons et fruits de mer</v>
      </c>
      <c r="M1364" s="6">
        <v>36</v>
      </c>
      <c r="N1364" s="6" t="str">
        <f t="shared" si="86"/>
        <v>Inlagd Sill</v>
      </c>
      <c r="O1364" s="13">
        <v>76</v>
      </c>
      <c r="P1364" s="6">
        <v>11</v>
      </c>
      <c r="Q1364" s="13">
        <f t="shared" si="87"/>
        <v>836</v>
      </c>
      <c r="R1364" s="14">
        <v>-0.02</v>
      </c>
      <c r="S1364" s="13">
        <v>1065.9000000000001</v>
      </c>
      <c r="T1364" s="13">
        <v>24.515700000000002</v>
      </c>
      <c r="U1364" s="13"/>
      <c r="V1364" s="9"/>
      <c r="W1364" s="9"/>
    </row>
    <row r="1365" spans="1:23" x14ac:dyDescent="0.25">
      <c r="A1365" s="6" t="s">
        <v>239</v>
      </c>
      <c r="B1365" s="6" t="s">
        <v>240</v>
      </c>
      <c r="C1365" s="6" t="s">
        <v>241</v>
      </c>
      <c r="D1365" s="6" t="s">
        <v>242</v>
      </c>
      <c r="E1365" s="6">
        <v>5</v>
      </c>
      <c r="F1365" s="6" t="str">
        <f t="shared" si="84"/>
        <v>Mohamed Ben Arfa</v>
      </c>
      <c r="G1365" s="6">
        <v>10802</v>
      </c>
      <c r="H1365" s="9">
        <v>41323</v>
      </c>
      <c r="I1365" s="9">
        <v>41352</v>
      </c>
      <c r="J1365" s="9">
        <v>41349</v>
      </c>
      <c r="K1365" s="7">
        <v>7</v>
      </c>
      <c r="L1365" s="9" t="str">
        <f t="shared" si="85"/>
        <v>Produits secs</v>
      </c>
      <c r="M1365" s="6">
        <v>51</v>
      </c>
      <c r="N1365" s="6" t="str">
        <f t="shared" si="86"/>
        <v>Manjimup Dried Apples</v>
      </c>
      <c r="O1365" s="13">
        <v>76</v>
      </c>
      <c r="P1365" s="6">
        <v>66</v>
      </c>
      <c r="Q1365" s="13">
        <f t="shared" si="87"/>
        <v>5016</v>
      </c>
      <c r="R1365" s="14">
        <v>0.01</v>
      </c>
      <c r="S1365" s="13">
        <v>17315.099999999999</v>
      </c>
      <c r="T1365" s="13">
        <v>17.315099999999997</v>
      </c>
      <c r="U1365" s="13"/>
      <c r="V1365" s="9"/>
      <c r="W1365" s="9"/>
    </row>
    <row r="1366" spans="1:23" x14ac:dyDescent="0.25">
      <c r="A1366" s="6" t="s">
        <v>291</v>
      </c>
      <c r="B1366" s="6" t="s">
        <v>292</v>
      </c>
      <c r="C1366" s="6" t="s">
        <v>97</v>
      </c>
      <c r="D1366" s="6" t="s">
        <v>98</v>
      </c>
      <c r="E1366" s="6">
        <v>5</v>
      </c>
      <c r="F1366" s="6" t="str">
        <f t="shared" si="84"/>
        <v>Mohamed Ben Arfa</v>
      </c>
      <c r="G1366" s="6">
        <v>10926</v>
      </c>
      <c r="H1366" s="9">
        <v>41323</v>
      </c>
      <c r="I1366" s="9">
        <v>41350</v>
      </c>
      <c r="J1366" s="9">
        <v>41352</v>
      </c>
      <c r="K1366" s="7">
        <v>8</v>
      </c>
      <c r="L1366" s="9" t="str">
        <f t="shared" si="85"/>
        <v>Poissons et fruits de mer</v>
      </c>
      <c r="M1366" s="6">
        <v>13</v>
      </c>
      <c r="N1366" s="6" t="str">
        <f t="shared" si="86"/>
        <v>Konbu</v>
      </c>
      <c r="O1366" s="13">
        <v>76</v>
      </c>
      <c r="P1366" s="6">
        <v>29</v>
      </c>
      <c r="Q1366" s="13">
        <f t="shared" si="87"/>
        <v>2204</v>
      </c>
      <c r="R1366" s="15">
        <v>0.09</v>
      </c>
      <c r="S1366" s="13">
        <v>791.7</v>
      </c>
      <c r="T1366" s="13">
        <v>21.375900000000001</v>
      </c>
      <c r="U1366" s="13"/>
      <c r="V1366" s="9"/>
      <c r="W1366" s="9"/>
    </row>
    <row r="1367" spans="1:23" x14ac:dyDescent="0.25">
      <c r="A1367" s="6" t="s">
        <v>179</v>
      </c>
      <c r="B1367" s="6" t="s">
        <v>180</v>
      </c>
      <c r="C1367" s="6" t="s">
        <v>181</v>
      </c>
      <c r="D1367" s="6" t="s">
        <v>81</v>
      </c>
      <c r="E1367" s="6">
        <v>4</v>
      </c>
      <c r="F1367" s="6" t="str">
        <f t="shared" si="84"/>
        <v>Laura Callahan</v>
      </c>
      <c r="G1367" s="6">
        <v>10603</v>
      </c>
      <c r="H1367" s="9">
        <v>41324</v>
      </c>
      <c r="I1367" s="9">
        <v>41343</v>
      </c>
      <c r="J1367" s="9">
        <v>41339</v>
      </c>
      <c r="K1367" s="7">
        <v>5</v>
      </c>
      <c r="L1367" s="9" t="str">
        <f t="shared" si="85"/>
        <v>Pâtes et céréales</v>
      </c>
      <c r="M1367" s="6">
        <v>22</v>
      </c>
      <c r="N1367" s="6" t="str">
        <f t="shared" si="86"/>
        <v>Gustaf's Knäckebröd</v>
      </c>
      <c r="O1367" s="13">
        <v>76</v>
      </c>
      <c r="P1367" s="6">
        <v>74</v>
      </c>
      <c r="Q1367" s="13">
        <f t="shared" si="87"/>
        <v>5624</v>
      </c>
      <c r="R1367" s="14">
        <v>0.1</v>
      </c>
      <c r="S1367" s="13">
        <v>6993</v>
      </c>
      <c r="T1367" s="13">
        <v>90.909000000000006</v>
      </c>
      <c r="U1367" s="13"/>
      <c r="V1367" s="9"/>
      <c r="W1367" s="9"/>
    </row>
    <row r="1368" spans="1:23" x14ac:dyDescent="0.25">
      <c r="A1368" s="6" t="s">
        <v>127</v>
      </c>
      <c r="B1368" s="6" t="s">
        <v>128</v>
      </c>
      <c r="C1368" s="6" t="s">
        <v>129</v>
      </c>
      <c r="D1368" s="6" t="s">
        <v>106</v>
      </c>
      <c r="E1368" s="6">
        <v>3</v>
      </c>
      <c r="F1368" s="6" t="str">
        <f t="shared" si="84"/>
        <v>Janet Leverling</v>
      </c>
      <c r="G1368" s="6">
        <v>10838</v>
      </c>
      <c r="H1368" s="9">
        <v>41324</v>
      </c>
      <c r="I1368" s="9">
        <v>41339</v>
      </c>
      <c r="J1368" s="9">
        <v>41340</v>
      </c>
      <c r="K1368" s="7">
        <v>8</v>
      </c>
      <c r="L1368" s="9" t="str">
        <f t="shared" si="85"/>
        <v>Poissons et fruits de mer</v>
      </c>
      <c r="M1368" s="6">
        <v>18</v>
      </c>
      <c r="N1368" s="6" t="str">
        <f t="shared" si="86"/>
        <v>Carnarvon Tigers</v>
      </c>
      <c r="O1368" s="13">
        <v>76</v>
      </c>
      <c r="P1368" s="6">
        <v>85</v>
      </c>
      <c r="Q1368" s="13">
        <f t="shared" si="87"/>
        <v>6460</v>
      </c>
      <c r="R1368" s="15">
        <v>0.03</v>
      </c>
      <c r="S1368" s="13">
        <v>25765.625</v>
      </c>
      <c r="T1368" s="13">
        <v>566.84375</v>
      </c>
      <c r="U1368" s="13"/>
      <c r="V1368" s="9"/>
      <c r="W1368" s="9"/>
    </row>
    <row r="1369" spans="1:23" x14ac:dyDescent="0.25">
      <c r="A1369" s="6" t="s">
        <v>170</v>
      </c>
      <c r="B1369" s="6" t="s">
        <v>171</v>
      </c>
      <c r="C1369" s="6" t="s">
        <v>172</v>
      </c>
      <c r="D1369" s="6" t="s">
        <v>146</v>
      </c>
      <c r="E1369" s="6">
        <v>4</v>
      </c>
      <c r="F1369" s="6" t="str">
        <f t="shared" si="84"/>
        <v>Laura Callahan</v>
      </c>
      <c r="G1369" s="6">
        <v>10565</v>
      </c>
      <c r="H1369" s="9">
        <v>41326</v>
      </c>
      <c r="I1369" s="9">
        <v>41338</v>
      </c>
      <c r="J1369" s="9">
        <v>41336</v>
      </c>
      <c r="K1369" s="7">
        <v>5</v>
      </c>
      <c r="L1369" s="9" t="str">
        <f t="shared" si="85"/>
        <v>Pâtes et céréales</v>
      </c>
      <c r="M1369" s="6">
        <v>64</v>
      </c>
      <c r="N1369" s="6" t="str">
        <f t="shared" si="86"/>
        <v>Wimmers gute Semmelknödel</v>
      </c>
      <c r="O1369" s="13">
        <v>76</v>
      </c>
      <c r="P1369" s="6">
        <v>26</v>
      </c>
      <c r="Q1369" s="13">
        <f t="shared" si="87"/>
        <v>1976</v>
      </c>
      <c r="R1369" s="14">
        <v>0.19</v>
      </c>
      <c r="S1369" s="13">
        <v>3501.2250000000004</v>
      </c>
      <c r="T1369" s="13">
        <v>52.518375000000006</v>
      </c>
      <c r="U1369" s="13"/>
      <c r="V1369" s="9"/>
      <c r="W1369" s="9"/>
    </row>
    <row r="1370" spans="1:23" x14ac:dyDescent="0.25">
      <c r="A1370" s="6" t="s">
        <v>285</v>
      </c>
      <c r="B1370" s="6" t="s">
        <v>286</v>
      </c>
      <c r="C1370" s="6" t="s">
        <v>287</v>
      </c>
      <c r="D1370" s="6" t="s">
        <v>212</v>
      </c>
      <c r="E1370" s="6">
        <v>3</v>
      </c>
      <c r="F1370" s="6" t="str">
        <f t="shared" si="84"/>
        <v>Janet Leverling</v>
      </c>
      <c r="G1370" s="6">
        <v>10879</v>
      </c>
      <c r="H1370" s="9">
        <v>41326</v>
      </c>
      <c r="I1370" s="9">
        <v>41338</v>
      </c>
      <c r="J1370" s="9">
        <v>41339</v>
      </c>
      <c r="K1370" s="7">
        <v>1</v>
      </c>
      <c r="L1370" s="9" t="str">
        <f t="shared" si="85"/>
        <v>Boissons</v>
      </c>
      <c r="M1370" s="6">
        <v>76</v>
      </c>
      <c r="N1370" s="6" t="str">
        <f t="shared" si="86"/>
        <v>Lakkalikööri</v>
      </c>
      <c r="O1370" s="13">
        <v>76</v>
      </c>
      <c r="P1370" s="6">
        <v>25</v>
      </c>
      <c r="Q1370" s="13">
        <f t="shared" si="87"/>
        <v>1900</v>
      </c>
      <c r="R1370" s="15">
        <v>0.19</v>
      </c>
      <c r="S1370" s="13">
        <v>1822.5000000000002</v>
      </c>
      <c r="T1370" s="13">
        <v>63.787500000000009</v>
      </c>
      <c r="U1370" s="13"/>
      <c r="V1370" s="9"/>
      <c r="W1370" s="9"/>
    </row>
    <row r="1371" spans="1:23" x14ac:dyDescent="0.25">
      <c r="A1371" s="6" t="s">
        <v>213</v>
      </c>
      <c r="B1371" s="6" t="s">
        <v>214</v>
      </c>
      <c r="C1371" s="6" t="s">
        <v>215</v>
      </c>
      <c r="D1371" s="6" t="s">
        <v>81</v>
      </c>
      <c r="E1371" s="6">
        <v>5</v>
      </c>
      <c r="F1371" s="6" t="str">
        <f t="shared" si="84"/>
        <v>Mohamed Ben Arfa</v>
      </c>
      <c r="G1371" s="6">
        <v>10617</v>
      </c>
      <c r="H1371" s="9">
        <v>41327</v>
      </c>
      <c r="I1371" s="9">
        <v>41353</v>
      </c>
      <c r="J1371" s="9">
        <v>41351</v>
      </c>
      <c r="K1371" s="7">
        <v>4</v>
      </c>
      <c r="L1371" s="9" t="str">
        <f t="shared" si="85"/>
        <v>Produits laitiers</v>
      </c>
      <c r="M1371" s="6">
        <v>59</v>
      </c>
      <c r="N1371" s="6" t="str">
        <f t="shared" si="86"/>
        <v>Raclette Courdavault</v>
      </c>
      <c r="O1371" s="13">
        <v>76</v>
      </c>
      <c r="P1371" s="6">
        <v>55</v>
      </c>
      <c r="Q1371" s="13">
        <f t="shared" si="87"/>
        <v>4180</v>
      </c>
      <c r="R1371" s="14">
        <v>0.15</v>
      </c>
      <c r="S1371" s="13">
        <v>12856.25</v>
      </c>
      <c r="T1371" s="13">
        <v>192.84375</v>
      </c>
      <c r="U1371" s="13"/>
      <c r="V1371" s="9"/>
      <c r="W1371" s="9"/>
    </row>
    <row r="1372" spans="1:23" x14ac:dyDescent="0.25">
      <c r="A1372" s="6" t="s">
        <v>92</v>
      </c>
      <c r="B1372" s="6" t="s">
        <v>93</v>
      </c>
      <c r="C1372" s="6" t="s">
        <v>94</v>
      </c>
      <c r="D1372" s="6" t="s">
        <v>89</v>
      </c>
      <c r="E1372" s="6">
        <v>5</v>
      </c>
      <c r="F1372" s="6" t="str">
        <f t="shared" si="84"/>
        <v>Mohamed Ben Arfa</v>
      </c>
      <c r="G1372" s="6">
        <v>10621</v>
      </c>
      <c r="H1372" s="9">
        <v>41327</v>
      </c>
      <c r="I1372" s="9">
        <v>41346</v>
      </c>
      <c r="J1372" s="9">
        <v>41346</v>
      </c>
      <c r="K1372" s="7">
        <v>3</v>
      </c>
      <c r="L1372" s="9" t="str">
        <f t="shared" si="85"/>
        <v>Desserts</v>
      </c>
      <c r="M1372" s="6">
        <v>19</v>
      </c>
      <c r="N1372" s="6" t="str">
        <f t="shared" si="86"/>
        <v>Teatime Chocolate Biscuits</v>
      </c>
      <c r="O1372" s="13">
        <v>76</v>
      </c>
      <c r="P1372" s="6">
        <v>32</v>
      </c>
      <c r="Q1372" s="13">
        <f t="shared" si="87"/>
        <v>2432</v>
      </c>
      <c r="R1372" s="14">
        <v>0.05</v>
      </c>
      <c r="S1372" s="13">
        <v>1398.3999999999999</v>
      </c>
      <c r="T1372" s="13">
        <v>47.5456</v>
      </c>
      <c r="U1372" s="13"/>
      <c r="V1372" s="9"/>
      <c r="W1372" s="9"/>
    </row>
    <row r="1373" spans="1:23" x14ac:dyDescent="0.25">
      <c r="A1373" s="6" t="s">
        <v>267</v>
      </c>
      <c r="B1373" s="6" t="s">
        <v>268</v>
      </c>
      <c r="C1373" s="6" t="s">
        <v>122</v>
      </c>
      <c r="D1373" s="6" t="s">
        <v>123</v>
      </c>
      <c r="E1373" s="6">
        <v>4</v>
      </c>
      <c r="F1373" s="6" t="str">
        <f t="shared" si="84"/>
        <v>Laura Callahan</v>
      </c>
      <c r="G1373" s="6">
        <v>10720</v>
      </c>
      <c r="H1373" s="9">
        <v>41327</v>
      </c>
      <c r="I1373" s="9">
        <v>41348</v>
      </c>
      <c r="J1373" s="9">
        <v>41348</v>
      </c>
      <c r="K1373" s="7">
        <v>4</v>
      </c>
      <c r="L1373" s="9" t="str">
        <f t="shared" si="85"/>
        <v>Produits laitiers</v>
      </c>
      <c r="M1373" s="6">
        <v>71</v>
      </c>
      <c r="N1373" s="6" t="str">
        <f t="shared" si="86"/>
        <v>Fløtemysost</v>
      </c>
      <c r="O1373" s="13">
        <v>76</v>
      </c>
      <c r="P1373" s="6">
        <v>5</v>
      </c>
      <c r="Q1373" s="13">
        <f t="shared" si="87"/>
        <v>380</v>
      </c>
      <c r="R1373" s="14">
        <v>0.02</v>
      </c>
      <c r="S1373" s="13">
        <v>526.75</v>
      </c>
      <c r="T1373" s="13">
        <v>6.3209999999999997</v>
      </c>
      <c r="U1373" s="13"/>
      <c r="V1373" s="9"/>
      <c r="W1373" s="9"/>
    </row>
    <row r="1374" spans="1:23" x14ac:dyDescent="0.25">
      <c r="A1374" s="6" t="s">
        <v>186</v>
      </c>
      <c r="B1374" s="6" t="s">
        <v>187</v>
      </c>
      <c r="C1374" s="6" t="s">
        <v>188</v>
      </c>
      <c r="D1374" s="6" t="s">
        <v>140</v>
      </c>
      <c r="E1374" s="6">
        <v>5</v>
      </c>
      <c r="F1374" s="6" t="str">
        <f t="shared" si="84"/>
        <v>Mohamed Ben Arfa</v>
      </c>
      <c r="G1374" s="6">
        <v>10698</v>
      </c>
      <c r="H1374" s="9">
        <v>41328</v>
      </c>
      <c r="I1374" s="9">
        <v>41342</v>
      </c>
      <c r="J1374" s="9">
        <v>41340</v>
      </c>
      <c r="K1374" s="7">
        <v>4</v>
      </c>
      <c r="L1374" s="9" t="str">
        <f t="shared" si="85"/>
        <v>Produits laitiers</v>
      </c>
      <c r="M1374" s="6">
        <v>11</v>
      </c>
      <c r="N1374" s="6" t="str">
        <f t="shared" si="86"/>
        <v>Queso Cabrales</v>
      </c>
      <c r="O1374" s="13">
        <v>76</v>
      </c>
      <c r="P1374" s="6">
        <v>72</v>
      </c>
      <c r="Q1374" s="13">
        <f t="shared" si="87"/>
        <v>5472</v>
      </c>
      <c r="R1374" s="14">
        <v>-0.03</v>
      </c>
      <c r="S1374" s="13">
        <v>7786.8</v>
      </c>
      <c r="T1374" s="13">
        <v>85.654800000000009</v>
      </c>
      <c r="U1374" s="13"/>
      <c r="V1374" s="9"/>
      <c r="W1374" s="9"/>
    </row>
    <row r="1375" spans="1:23" x14ac:dyDescent="0.25">
      <c r="A1375" s="6" t="s">
        <v>90</v>
      </c>
      <c r="B1375" s="6" t="s">
        <v>91</v>
      </c>
      <c r="C1375" s="6" t="s">
        <v>88</v>
      </c>
      <c r="D1375" s="6" t="s">
        <v>89</v>
      </c>
      <c r="E1375" s="6">
        <v>6</v>
      </c>
      <c r="F1375" s="6" t="str">
        <f t="shared" si="84"/>
        <v>Ernst Junge</v>
      </c>
      <c r="G1375" s="6">
        <v>10804</v>
      </c>
      <c r="H1375" s="9">
        <v>41328</v>
      </c>
      <c r="I1375" s="9">
        <v>41354</v>
      </c>
      <c r="J1375" s="9">
        <v>41349</v>
      </c>
      <c r="K1375" s="7">
        <v>8</v>
      </c>
      <c r="L1375" s="9" t="str">
        <f t="shared" si="85"/>
        <v>Poissons et fruits de mer</v>
      </c>
      <c r="M1375" s="6">
        <v>10</v>
      </c>
      <c r="N1375" s="6" t="str">
        <f t="shared" si="86"/>
        <v>Ikura</v>
      </c>
      <c r="O1375" s="13">
        <v>76</v>
      </c>
      <c r="P1375" s="6">
        <v>98</v>
      </c>
      <c r="Q1375" s="13">
        <f t="shared" si="87"/>
        <v>7448</v>
      </c>
      <c r="R1375" s="14">
        <v>0.17</v>
      </c>
      <c r="S1375" s="13">
        <v>12607.699999999999</v>
      </c>
      <c r="T1375" s="13">
        <v>403.44639999999998</v>
      </c>
      <c r="U1375" s="13"/>
      <c r="V1375" s="9"/>
      <c r="W1375" s="9"/>
    </row>
    <row r="1376" spans="1:23" x14ac:dyDescent="0.25">
      <c r="A1376" s="6" t="s">
        <v>155</v>
      </c>
      <c r="B1376" s="6" t="s">
        <v>156</v>
      </c>
      <c r="C1376" s="6" t="s">
        <v>132</v>
      </c>
      <c r="D1376" s="6" t="s">
        <v>123</v>
      </c>
      <c r="E1376" s="6">
        <v>3</v>
      </c>
      <c r="F1376" s="6" t="str">
        <f t="shared" si="84"/>
        <v>Janet Leverling</v>
      </c>
      <c r="G1376" s="6">
        <v>10839</v>
      </c>
      <c r="H1376" s="9">
        <v>41328</v>
      </c>
      <c r="I1376" s="9">
        <v>41355</v>
      </c>
      <c r="J1376" s="9">
        <v>41356</v>
      </c>
      <c r="K1376" s="7">
        <v>8</v>
      </c>
      <c r="L1376" s="9" t="str">
        <f t="shared" si="85"/>
        <v>Poissons et fruits de mer</v>
      </c>
      <c r="M1376" s="6">
        <v>58</v>
      </c>
      <c r="N1376" s="6" t="str">
        <f t="shared" si="86"/>
        <v>Escargots de Bourgogne</v>
      </c>
      <c r="O1376" s="13">
        <v>76</v>
      </c>
      <c r="P1376" s="6">
        <v>40</v>
      </c>
      <c r="Q1376" s="13">
        <f t="shared" si="87"/>
        <v>3040</v>
      </c>
      <c r="R1376" s="15">
        <v>-0.03</v>
      </c>
      <c r="S1376" s="13">
        <v>2729.5</v>
      </c>
      <c r="T1376" s="13">
        <v>62.778500000000001</v>
      </c>
      <c r="U1376" s="13"/>
      <c r="V1376" s="9"/>
      <c r="W1376" s="9"/>
    </row>
    <row r="1377" spans="1:23" x14ac:dyDescent="0.25">
      <c r="A1377" s="6" t="s">
        <v>157</v>
      </c>
      <c r="B1377" s="6" t="s">
        <v>158</v>
      </c>
      <c r="C1377" s="6" t="s">
        <v>159</v>
      </c>
      <c r="D1377" s="6" t="s">
        <v>136</v>
      </c>
      <c r="E1377" s="6">
        <v>4</v>
      </c>
      <c r="F1377" s="6" t="str">
        <f t="shared" si="84"/>
        <v>Laura Callahan</v>
      </c>
      <c r="G1377" s="6">
        <v>10862</v>
      </c>
      <c r="H1377" s="9">
        <v>41328</v>
      </c>
      <c r="I1377" s="9">
        <v>41347</v>
      </c>
      <c r="J1377" s="9">
        <v>41347</v>
      </c>
      <c r="K1377" s="7">
        <v>5</v>
      </c>
      <c r="L1377" s="9" t="str">
        <f t="shared" si="85"/>
        <v>Pâtes et céréales</v>
      </c>
      <c r="M1377" s="6">
        <v>52</v>
      </c>
      <c r="N1377" s="6" t="str">
        <f t="shared" si="86"/>
        <v>Filo Mix</v>
      </c>
      <c r="O1377" s="13">
        <v>76</v>
      </c>
      <c r="P1377" s="6">
        <v>84</v>
      </c>
      <c r="Q1377" s="13">
        <f t="shared" si="87"/>
        <v>6384</v>
      </c>
      <c r="R1377" s="15">
        <v>7.0000000000000007E-2</v>
      </c>
      <c r="S1377" s="13">
        <v>2734.2</v>
      </c>
      <c r="T1377" s="13">
        <v>5.4683999999999999</v>
      </c>
      <c r="U1377" s="13"/>
      <c r="V1377" s="9"/>
      <c r="W1377" s="9"/>
    </row>
    <row r="1378" spans="1:23" x14ac:dyDescent="0.25">
      <c r="A1378" s="6" t="s">
        <v>103</v>
      </c>
      <c r="B1378" s="6" t="s">
        <v>104</v>
      </c>
      <c r="C1378" s="6" t="s">
        <v>105</v>
      </c>
      <c r="D1378" s="6" t="s">
        <v>106</v>
      </c>
      <c r="E1378" s="6">
        <v>8</v>
      </c>
      <c r="F1378" s="6" t="str">
        <f t="shared" si="84"/>
        <v>Hicham Esmal</v>
      </c>
      <c r="G1378" s="6">
        <v>10490</v>
      </c>
      <c r="H1378" s="9">
        <v>41329</v>
      </c>
      <c r="I1378" s="9">
        <v>41359</v>
      </c>
      <c r="J1378" s="9">
        <v>41355</v>
      </c>
      <c r="K1378" s="7">
        <v>1</v>
      </c>
      <c r="L1378" s="9" t="str">
        <f t="shared" si="85"/>
        <v>Boissons</v>
      </c>
      <c r="M1378" s="6">
        <v>75</v>
      </c>
      <c r="N1378" s="6" t="str">
        <f t="shared" si="86"/>
        <v>Rhönbräu Klosterbier</v>
      </c>
      <c r="O1378" s="13">
        <v>76</v>
      </c>
      <c r="P1378" s="6">
        <v>64</v>
      </c>
      <c r="Q1378" s="13">
        <f t="shared" si="87"/>
        <v>4864</v>
      </c>
      <c r="R1378" s="14">
        <v>0.12</v>
      </c>
      <c r="S1378" s="13">
        <v>1745.92</v>
      </c>
      <c r="T1378" s="13">
        <v>55.869440000000004</v>
      </c>
      <c r="U1378" s="13"/>
      <c r="V1378" s="9"/>
      <c r="W1378" s="9"/>
    </row>
    <row r="1379" spans="1:23" x14ac:dyDescent="0.25">
      <c r="A1379" s="6" t="s">
        <v>182</v>
      </c>
      <c r="B1379" s="6" t="s">
        <v>183</v>
      </c>
      <c r="C1379" s="6" t="s">
        <v>132</v>
      </c>
      <c r="D1379" s="6" t="s">
        <v>123</v>
      </c>
      <c r="E1379" s="6">
        <v>8</v>
      </c>
      <c r="F1379" s="6" t="str">
        <f t="shared" si="84"/>
        <v>Hicham Esmal</v>
      </c>
      <c r="G1379" s="6">
        <v>10512</v>
      </c>
      <c r="H1379" s="9">
        <v>41329</v>
      </c>
      <c r="I1379" s="9">
        <v>41341</v>
      </c>
      <c r="J1379" s="9">
        <v>41337</v>
      </c>
      <c r="K1379" s="7">
        <v>8</v>
      </c>
      <c r="L1379" s="9" t="str">
        <f t="shared" si="85"/>
        <v>Poissons et fruits de mer</v>
      </c>
      <c r="M1379" s="6">
        <v>46</v>
      </c>
      <c r="N1379" s="6" t="str">
        <f t="shared" si="86"/>
        <v>Spegesild</v>
      </c>
      <c r="O1379" s="13">
        <v>76</v>
      </c>
      <c r="P1379" s="6">
        <v>27</v>
      </c>
      <c r="Q1379" s="13">
        <f t="shared" si="87"/>
        <v>2052</v>
      </c>
      <c r="R1379" s="14">
        <v>7.0000000000000007E-2</v>
      </c>
      <c r="S1379" s="13">
        <v>1506.6</v>
      </c>
      <c r="T1379" s="13">
        <v>18.079199999999997</v>
      </c>
      <c r="U1379" s="13"/>
      <c r="V1379" s="9"/>
      <c r="W1379" s="9"/>
    </row>
    <row r="1380" spans="1:23" x14ac:dyDescent="0.25">
      <c r="A1380" s="6" t="s">
        <v>205</v>
      </c>
      <c r="B1380" s="6" t="s">
        <v>206</v>
      </c>
      <c r="C1380" s="6" t="s">
        <v>207</v>
      </c>
      <c r="D1380" s="6" t="s">
        <v>208</v>
      </c>
      <c r="E1380" s="6">
        <v>3</v>
      </c>
      <c r="F1380" s="6" t="str">
        <f t="shared" si="84"/>
        <v>Janet Leverling</v>
      </c>
      <c r="G1380" s="6">
        <v>10572</v>
      </c>
      <c r="H1380" s="9">
        <v>41329</v>
      </c>
      <c r="I1380" s="9">
        <v>41353</v>
      </c>
      <c r="J1380" s="9">
        <v>41352</v>
      </c>
      <c r="K1380" s="7">
        <v>4</v>
      </c>
      <c r="L1380" s="9" t="str">
        <f t="shared" si="85"/>
        <v>Produits laitiers</v>
      </c>
      <c r="M1380" s="6">
        <v>32</v>
      </c>
      <c r="N1380" s="6" t="str">
        <f t="shared" si="86"/>
        <v>Mascarpone Fabioli</v>
      </c>
      <c r="O1380" s="13">
        <v>76</v>
      </c>
      <c r="P1380" s="6">
        <v>47</v>
      </c>
      <c r="Q1380" s="13">
        <f t="shared" si="87"/>
        <v>3572</v>
      </c>
      <c r="R1380" s="14">
        <v>0.04</v>
      </c>
      <c r="S1380" s="13">
        <v>7219.2</v>
      </c>
      <c r="T1380" s="13">
        <v>108.288</v>
      </c>
      <c r="U1380" s="13"/>
      <c r="V1380" s="9"/>
      <c r="W1380" s="9"/>
    </row>
    <row r="1381" spans="1:23" x14ac:dyDescent="0.25">
      <c r="A1381" s="6" t="s">
        <v>179</v>
      </c>
      <c r="B1381" s="6" t="s">
        <v>180</v>
      </c>
      <c r="C1381" s="6" t="s">
        <v>181</v>
      </c>
      <c r="D1381" s="6" t="s">
        <v>81</v>
      </c>
      <c r="E1381" s="6">
        <v>9</v>
      </c>
      <c r="F1381" s="6" t="str">
        <f t="shared" si="84"/>
        <v>Steven Buchanan</v>
      </c>
      <c r="G1381" s="6">
        <v>10607</v>
      </c>
      <c r="H1381" s="9">
        <v>41329</v>
      </c>
      <c r="I1381" s="9">
        <v>41342</v>
      </c>
      <c r="J1381" s="9">
        <v>41337</v>
      </c>
      <c r="K1381" s="7">
        <v>8</v>
      </c>
      <c r="L1381" s="9" t="str">
        <f t="shared" si="85"/>
        <v>Poissons et fruits de mer</v>
      </c>
      <c r="M1381" s="6">
        <v>40</v>
      </c>
      <c r="N1381" s="6" t="str">
        <f t="shared" si="86"/>
        <v>Boston Crab Meat</v>
      </c>
      <c r="O1381" s="13">
        <v>76</v>
      </c>
      <c r="P1381" s="6">
        <v>25</v>
      </c>
      <c r="Q1381" s="13">
        <f t="shared" si="87"/>
        <v>1900</v>
      </c>
      <c r="R1381" s="14">
        <v>0.06</v>
      </c>
      <c r="S1381" s="13">
        <v>2162</v>
      </c>
      <c r="T1381" s="13">
        <v>43.24</v>
      </c>
      <c r="U1381" s="13"/>
      <c r="V1381" s="9"/>
      <c r="W1381" s="9"/>
    </row>
    <row r="1382" spans="1:23" x14ac:dyDescent="0.25">
      <c r="A1382" s="6" t="s">
        <v>103</v>
      </c>
      <c r="B1382" s="6" t="s">
        <v>104</v>
      </c>
      <c r="C1382" s="6" t="s">
        <v>105</v>
      </c>
      <c r="D1382" s="6" t="s">
        <v>106</v>
      </c>
      <c r="E1382" s="6">
        <v>5</v>
      </c>
      <c r="F1382" s="6" t="str">
        <f t="shared" si="84"/>
        <v>Mohamed Ben Arfa</v>
      </c>
      <c r="G1382" s="6">
        <v>10641</v>
      </c>
      <c r="H1382" s="9">
        <v>41329</v>
      </c>
      <c r="I1382" s="9">
        <v>41353</v>
      </c>
      <c r="J1382" s="9">
        <v>41355</v>
      </c>
      <c r="K1382" s="7">
        <v>1</v>
      </c>
      <c r="L1382" s="9" t="str">
        <f t="shared" si="85"/>
        <v>Boissons</v>
      </c>
      <c r="M1382" s="6">
        <v>2</v>
      </c>
      <c r="N1382" s="6" t="str">
        <f t="shared" si="86"/>
        <v>Chang</v>
      </c>
      <c r="O1382" s="13">
        <v>76</v>
      </c>
      <c r="P1382" s="6">
        <v>48</v>
      </c>
      <c r="Q1382" s="13">
        <f t="shared" si="87"/>
        <v>3648</v>
      </c>
      <c r="R1382" s="14">
        <v>0.09</v>
      </c>
      <c r="S1382" s="13">
        <v>4149.6000000000004</v>
      </c>
      <c r="T1382" s="13">
        <v>66.393600000000006</v>
      </c>
      <c r="U1382" s="13"/>
      <c r="V1382" s="9"/>
      <c r="W1382" s="9"/>
    </row>
    <row r="1383" spans="1:23" x14ac:dyDescent="0.25">
      <c r="A1383" s="6" t="s">
        <v>230</v>
      </c>
      <c r="B1383" s="6" t="s">
        <v>231</v>
      </c>
      <c r="C1383" s="6" t="s">
        <v>232</v>
      </c>
      <c r="D1383" s="6" t="s">
        <v>81</v>
      </c>
      <c r="E1383" s="6">
        <v>7</v>
      </c>
      <c r="F1383" s="6" t="str">
        <f t="shared" si="84"/>
        <v>Jaime Dos Santos</v>
      </c>
      <c r="G1383" s="6">
        <v>10665</v>
      </c>
      <c r="H1383" s="9">
        <v>41329</v>
      </c>
      <c r="I1383" s="9">
        <v>41355</v>
      </c>
      <c r="J1383" s="9">
        <v>41352</v>
      </c>
      <c r="K1383" s="7">
        <v>7</v>
      </c>
      <c r="L1383" s="9" t="str">
        <f t="shared" si="85"/>
        <v>Produits secs</v>
      </c>
      <c r="M1383" s="6">
        <v>51</v>
      </c>
      <c r="N1383" s="6" t="str">
        <f t="shared" si="86"/>
        <v>Manjimup Dried Apples</v>
      </c>
      <c r="O1383" s="13">
        <v>76</v>
      </c>
      <c r="P1383" s="6">
        <v>1</v>
      </c>
      <c r="Q1383" s="13">
        <f t="shared" si="87"/>
        <v>76</v>
      </c>
      <c r="R1383" s="14">
        <v>7.0000000000000007E-2</v>
      </c>
      <c r="S1383" s="13">
        <v>246.45</v>
      </c>
      <c r="T1383" s="13">
        <v>5.9147999999999996</v>
      </c>
      <c r="U1383" s="13"/>
      <c r="V1383" s="9"/>
      <c r="W1383" s="9"/>
    </row>
    <row r="1384" spans="1:23" x14ac:dyDescent="0.25">
      <c r="A1384" s="6" t="s">
        <v>155</v>
      </c>
      <c r="B1384" s="6" t="s">
        <v>156</v>
      </c>
      <c r="C1384" s="6" t="s">
        <v>132</v>
      </c>
      <c r="D1384" s="6" t="s">
        <v>123</v>
      </c>
      <c r="E1384" s="6">
        <v>5</v>
      </c>
      <c r="F1384" s="6" t="str">
        <f t="shared" si="84"/>
        <v>Mohamed Ben Arfa</v>
      </c>
      <c r="G1384" s="6">
        <v>10606</v>
      </c>
      <c r="H1384" s="9">
        <v>41330</v>
      </c>
      <c r="I1384" s="9">
        <v>41346</v>
      </c>
      <c r="J1384" s="9">
        <v>41342</v>
      </c>
      <c r="K1384" s="7">
        <v>3</v>
      </c>
      <c r="L1384" s="9" t="str">
        <f t="shared" si="85"/>
        <v>Desserts</v>
      </c>
      <c r="M1384" s="6">
        <v>62</v>
      </c>
      <c r="N1384" s="6" t="str">
        <f t="shared" si="86"/>
        <v>Tarte au sucre</v>
      </c>
      <c r="O1384" s="13">
        <v>76</v>
      </c>
      <c r="P1384" s="6">
        <v>52</v>
      </c>
      <c r="Q1384" s="13">
        <f t="shared" si="87"/>
        <v>3952</v>
      </c>
      <c r="R1384" s="14">
        <v>7.0000000000000007E-2</v>
      </c>
      <c r="S1384" s="13">
        <v>11920.74</v>
      </c>
      <c r="T1384" s="13">
        <v>298.01850000000002</v>
      </c>
      <c r="U1384" s="13"/>
      <c r="V1384" s="9"/>
      <c r="W1384" s="9"/>
    </row>
    <row r="1385" spans="1:23" x14ac:dyDescent="0.25">
      <c r="A1385" s="6" t="s">
        <v>103</v>
      </c>
      <c r="B1385" s="6" t="s">
        <v>104</v>
      </c>
      <c r="C1385" s="6" t="s">
        <v>105</v>
      </c>
      <c r="D1385" s="6" t="s">
        <v>106</v>
      </c>
      <c r="E1385" s="6">
        <v>1</v>
      </c>
      <c r="F1385" s="6" t="str">
        <f t="shared" si="84"/>
        <v>Francis Rivière</v>
      </c>
      <c r="G1385" s="6">
        <v>10552</v>
      </c>
      <c r="H1385" s="9">
        <v>41331</v>
      </c>
      <c r="I1385" s="9">
        <v>41345</v>
      </c>
      <c r="J1385" s="9">
        <v>41346</v>
      </c>
      <c r="K1385" s="7">
        <v>1</v>
      </c>
      <c r="L1385" s="9" t="str">
        <f t="shared" si="85"/>
        <v>Boissons</v>
      </c>
      <c r="M1385" s="6">
        <v>75</v>
      </c>
      <c r="N1385" s="6" t="str">
        <f t="shared" si="86"/>
        <v>Rhönbräu Klosterbier</v>
      </c>
      <c r="O1385" s="13">
        <v>76</v>
      </c>
      <c r="P1385" s="6">
        <v>64</v>
      </c>
      <c r="Q1385" s="13">
        <f t="shared" si="87"/>
        <v>4864</v>
      </c>
      <c r="R1385" s="14">
        <v>0.2</v>
      </c>
      <c r="S1385" s="13">
        <v>1984</v>
      </c>
      <c r="T1385" s="13">
        <v>11.904</v>
      </c>
      <c r="U1385" s="13"/>
      <c r="V1385" s="9"/>
      <c r="W1385" s="9"/>
    </row>
    <row r="1386" spans="1:23" x14ac:dyDescent="0.25">
      <c r="A1386" s="6" t="s">
        <v>133</v>
      </c>
      <c r="B1386" s="6" t="s">
        <v>134</v>
      </c>
      <c r="C1386" s="6" t="s">
        <v>135</v>
      </c>
      <c r="D1386" s="6" t="s">
        <v>136</v>
      </c>
      <c r="E1386" s="6">
        <v>4</v>
      </c>
      <c r="F1386" s="6" t="str">
        <f t="shared" si="84"/>
        <v>Laura Callahan</v>
      </c>
      <c r="G1386" s="6">
        <v>10623</v>
      </c>
      <c r="H1386" s="9">
        <v>41331</v>
      </c>
      <c r="I1386" s="9">
        <v>41358</v>
      </c>
      <c r="J1386" s="9">
        <v>41353</v>
      </c>
      <c r="K1386" s="7">
        <v>3</v>
      </c>
      <c r="L1386" s="9" t="str">
        <f t="shared" si="85"/>
        <v>Desserts</v>
      </c>
      <c r="M1386" s="6">
        <v>21</v>
      </c>
      <c r="N1386" s="6" t="str">
        <f t="shared" si="86"/>
        <v>Sir Rodney's Scones</v>
      </c>
      <c r="O1386" s="13">
        <v>76</v>
      </c>
      <c r="P1386" s="6">
        <v>90</v>
      </c>
      <c r="Q1386" s="13">
        <f t="shared" si="87"/>
        <v>6840</v>
      </c>
      <c r="R1386" s="14">
        <v>0.14000000000000001</v>
      </c>
      <c r="S1386" s="13">
        <v>3870</v>
      </c>
      <c r="T1386" s="13">
        <v>34.83</v>
      </c>
      <c r="U1386" s="13"/>
      <c r="V1386" s="9"/>
      <c r="W1386" s="9"/>
    </row>
    <row r="1387" spans="1:23" x14ac:dyDescent="0.25">
      <c r="A1387" s="6" t="s">
        <v>296</v>
      </c>
      <c r="B1387" s="6" t="s">
        <v>297</v>
      </c>
      <c r="C1387" s="6" t="s">
        <v>298</v>
      </c>
      <c r="D1387" s="6" t="s">
        <v>123</v>
      </c>
      <c r="E1387" s="6">
        <v>7</v>
      </c>
      <c r="F1387" s="6" t="str">
        <f t="shared" si="84"/>
        <v>Jaime Dos Santos</v>
      </c>
      <c r="G1387" s="6">
        <v>10709</v>
      </c>
      <c r="H1387" s="9">
        <v>41331</v>
      </c>
      <c r="I1387" s="9">
        <v>41349</v>
      </c>
      <c r="J1387" s="9">
        <v>41344</v>
      </c>
      <c r="K1387" s="7">
        <v>4</v>
      </c>
      <c r="L1387" s="9" t="str">
        <f t="shared" si="85"/>
        <v>Produits laitiers</v>
      </c>
      <c r="M1387" s="6">
        <v>60</v>
      </c>
      <c r="N1387" s="6" t="str">
        <f t="shared" si="86"/>
        <v>Camembert Pierrot</v>
      </c>
      <c r="O1387" s="13">
        <v>76</v>
      </c>
      <c r="P1387" s="6">
        <v>3</v>
      </c>
      <c r="Q1387" s="13">
        <f t="shared" si="87"/>
        <v>228</v>
      </c>
      <c r="R1387" s="14">
        <v>0.15</v>
      </c>
      <c r="S1387" s="13">
        <v>433.5</v>
      </c>
      <c r="T1387" s="13">
        <v>2.601</v>
      </c>
      <c r="U1387" s="13"/>
      <c r="V1387" s="9"/>
      <c r="W1387" s="9"/>
    </row>
    <row r="1388" spans="1:23" x14ac:dyDescent="0.25">
      <c r="A1388" s="6" t="s">
        <v>78</v>
      </c>
      <c r="B1388" s="6" t="s">
        <v>79</v>
      </c>
      <c r="C1388" s="6" t="s">
        <v>80</v>
      </c>
      <c r="D1388" s="6" t="s">
        <v>81</v>
      </c>
      <c r="E1388" s="6">
        <v>8</v>
      </c>
      <c r="F1388" s="6" t="str">
        <f t="shared" si="84"/>
        <v>Hicham Esmal</v>
      </c>
      <c r="G1388" s="6">
        <v>10483</v>
      </c>
      <c r="H1388" s="9">
        <v>41332</v>
      </c>
      <c r="I1388" s="9">
        <v>41360</v>
      </c>
      <c r="J1388" s="9">
        <v>41360</v>
      </c>
      <c r="K1388" s="7">
        <v>1</v>
      </c>
      <c r="L1388" s="9" t="str">
        <f t="shared" si="85"/>
        <v>Boissons</v>
      </c>
      <c r="M1388" s="6">
        <v>34</v>
      </c>
      <c r="N1388" s="6" t="str">
        <f t="shared" si="86"/>
        <v>Sasquatch Ale</v>
      </c>
      <c r="O1388" s="13">
        <v>76</v>
      </c>
      <c r="P1388" s="6">
        <v>39</v>
      </c>
      <c r="Q1388" s="13">
        <f t="shared" si="87"/>
        <v>2964</v>
      </c>
      <c r="R1388" s="14">
        <v>-0.02</v>
      </c>
      <c r="S1388" s="13">
        <v>2227.6799999999998</v>
      </c>
      <c r="T1388" s="13">
        <v>37.870559999999998</v>
      </c>
      <c r="U1388" s="13"/>
      <c r="V1388" s="9"/>
      <c r="W1388" s="9"/>
    </row>
    <row r="1389" spans="1:23" x14ac:dyDescent="0.25">
      <c r="A1389" s="6" t="s">
        <v>157</v>
      </c>
      <c r="B1389" s="6" t="s">
        <v>158</v>
      </c>
      <c r="C1389" s="6" t="s">
        <v>159</v>
      </c>
      <c r="D1389" s="6" t="s">
        <v>136</v>
      </c>
      <c r="E1389" s="6">
        <v>5</v>
      </c>
      <c r="F1389" s="6" t="str">
        <f t="shared" si="84"/>
        <v>Mohamed Ben Arfa</v>
      </c>
      <c r="G1389" s="6">
        <v>10522</v>
      </c>
      <c r="H1389" s="9">
        <v>41332</v>
      </c>
      <c r="I1389" s="9">
        <v>41351</v>
      </c>
      <c r="J1389" s="9">
        <v>41354</v>
      </c>
      <c r="K1389" s="7">
        <v>2</v>
      </c>
      <c r="L1389" s="9" t="str">
        <f t="shared" si="85"/>
        <v>Condiments</v>
      </c>
      <c r="M1389" s="6">
        <v>8</v>
      </c>
      <c r="N1389" s="6" t="str">
        <f t="shared" si="86"/>
        <v>Northwoods Cranberry Sauce</v>
      </c>
      <c r="O1389" s="13">
        <v>76</v>
      </c>
      <c r="P1389" s="6">
        <v>10</v>
      </c>
      <c r="Q1389" s="13">
        <f t="shared" si="87"/>
        <v>760</v>
      </c>
      <c r="R1389" s="14">
        <v>-0.01</v>
      </c>
      <c r="S1389" s="13">
        <v>2020</v>
      </c>
      <c r="T1389" s="13">
        <v>8.08</v>
      </c>
      <c r="U1389" s="13"/>
      <c r="V1389" s="9"/>
      <c r="W1389" s="9"/>
    </row>
    <row r="1390" spans="1:23" x14ac:dyDescent="0.25">
      <c r="A1390" s="6" t="s">
        <v>111</v>
      </c>
      <c r="B1390" s="6" t="s">
        <v>112</v>
      </c>
      <c r="C1390" s="6" t="s">
        <v>113</v>
      </c>
      <c r="D1390" s="6" t="s">
        <v>85</v>
      </c>
      <c r="E1390" s="6">
        <v>7</v>
      </c>
      <c r="F1390" s="6" t="str">
        <f t="shared" si="84"/>
        <v>Jaime Dos Santos</v>
      </c>
      <c r="G1390" s="6">
        <v>10546</v>
      </c>
      <c r="H1390" s="9">
        <v>41332</v>
      </c>
      <c r="I1390" s="9">
        <v>41346</v>
      </c>
      <c r="J1390" s="9">
        <v>41344</v>
      </c>
      <c r="K1390" s="7">
        <v>1</v>
      </c>
      <c r="L1390" s="9" t="str">
        <f t="shared" si="85"/>
        <v>Boissons</v>
      </c>
      <c r="M1390" s="6">
        <v>35</v>
      </c>
      <c r="N1390" s="6" t="str">
        <f t="shared" si="86"/>
        <v>Steeleye Stout</v>
      </c>
      <c r="O1390" s="13">
        <v>76</v>
      </c>
      <c r="P1390" s="6">
        <v>72</v>
      </c>
      <c r="Q1390" s="13">
        <f t="shared" si="87"/>
        <v>5472</v>
      </c>
      <c r="R1390" s="14">
        <v>0.18</v>
      </c>
      <c r="S1390" s="13">
        <v>5313.6</v>
      </c>
      <c r="T1390" s="13">
        <v>69.076800000000006</v>
      </c>
      <c r="U1390" s="13"/>
      <c r="V1390" s="9"/>
      <c r="W1390" s="9"/>
    </row>
    <row r="1391" spans="1:23" x14ac:dyDescent="0.25">
      <c r="A1391" s="6" t="s">
        <v>233</v>
      </c>
      <c r="B1391" s="6" t="s">
        <v>234</v>
      </c>
      <c r="C1391" s="6" t="s">
        <v>191</v>
      </c>
      <c r="D1391" s="6" t="s">
        <v>136</v>
      </c>
      <c r="E1391" s="6">
        <v>3</v>
      </c>
      <c r="F1391" s="6" t="str">
        <f t="shared" si="84"/>
        <v>Janet Leverling</v>
      </c>
      <c r="G1391" s="6">
        <v>10548</v>
      </c>
      <c r="H1391" s="9">
        <v>41332</v>
      </c>
      <c r="I1391" s="9">
        <v>41348</v>
      </c>
      <c r="J1391" s="9">
        <v>41347</v>
      </c>
      <c r="K1391" s="7">
        <v>8</v>
      </c>
      <c r="L1391" s="9" t="str">
        <f t="shared" si="85"/>
        <v>Poissons et fruits de mer</v>
      </c>
      <c r="M1391" s="6">
        <v>41</v>
      </c>
      <c r="N1391" s="6" t="str">
        <f t="shared" si="86"/>
        <v>Jack's New England Clam Chowder</v>
      </c>
      <c r="O1391" s="13">
        <v>76</v>
      </c>
      <c r="P1391" s="6">
        <v>30</v>
      </c>
      <c r="Q1391" s="13">
        <f t="shared" si="87"/>
        <v>2280</v>
      </c>
      <c r="R1391" s="14">
        <v>-0.03</v>
      </c>
      <c r="S1391" s="13">
        <v>1490.925</v>
      </c>
      <c r="T1391" s="13">
        <v>10.436475</v>
      </c>
      <c r="U1391" s="13"/>
      <c r="V1391" s="9"/>
      <c r="W1391" s="9"/>
    </row>
    <row r="1392" spans="1:23" x14ac:dyDescent="0.25">
      <c r="A1392" s="6" t="s">
        <v>170</v>
      </c>
      <c r="B1392" s="6" t="s">
        <v>171</v>
      </c>
      <c r="C1392" s="6" t="s">
        <v>172</v>
      </c>
      <c r="D1392" s="6" t="s">
        <v>146</v>
      </c>
      <c r="E1392" s="6">
        <v>7</v>
      </c>
      <c r="F1392" s="6" t="str">
        <f t="shared" si="84"/>
        <v>Jaime Dos Santos</v>
      </c>
      <c r="G1392" s="6">
        <v>10618</v>
      </c>
      <c r="H1392" s="9">
        <v>41332</v>
      </c>
      <c r="I1392" s="9">
        <v>41351</v>
      </c>
      <c r="J1392" s="9">
        <v>41347</v>
      </c>
      <c r="K1392" s="7">
        <v>3</v>
      </c>
      <c r="L1392" s="9" t="str">
        <f t="shared" si="85"/>
        <v>Desserts</v>
      </c>
      <c r="M1392" s="6">
        <v>68</v>
      </c>
      <c r="N1392" s="6" t="str">
        <f t="shared" si="86"/>
        <v>Scottish Longbreads</v>
      </c>
      <c r="O1392" s="13">
        <v>76</v>
      </c>
      <c r="P1392" s="6">
        <v>81</v>
      </c>
      <c r="Q1392" s="13">
        <f t="shared" si="87"/>
        <v>6156</v>
      </c>
      <c r="R1392" s="14">
        <v>0.02</v>
      </c>
      <c r="S1392" s="13">
        <v>4961.25</v>
      </c>
      <c r="T1392" s="13">
        <v>39.69</v>
      </c>
      <c r="U1392" s="13"/>
      <c r="V1392" s="9"/>
      <c r="W1392" s="9"/>
    </row>
    <row r="1393" spans="1:23" x14ac:dyDescent="0.25">
      <c r="A1393" s="6" t="s">
        <v>166</v>
      </c>
      <c r="B1393" s="6" t="s">
        <v>167</v>
      </c>
      <c r="C1393" s="6" t="s">
        <v>168</v>
      </c>
      <c r="D1393" s="6" t="s">
        <v>169</v>
      </c>
      <c r="E1393" s="6">
        <v>2</v>
      </c>
      <c r="F1393" s="6" t="str">
        <f t="shared" si="84"/>
        <v>Anne Dodsworth</v>
      </c>
      <c r="G1393" s="6">
        <v>10687</v>
      </c>
      <c r="H1393" s="9">
        <v>41333</v>
      </c>
      <c r="I1393" s="9">
        <v>41360</v>
      </c>
      <c r="J1393" s="9">
        <v>41357</v>
      </c>
      <c r="K1393" s="7">
        <v>6</v>
      </c>
      <c r="L1393" s="9" t="str">
        <f t="shared" si="85"/>
        <v>Viandes</v>
      </c>
      <c r="M1393" s="6">
        <v>29</v>
      </c>
      <c r="N1393" s="6" t="str">
        <f t="shared" si="86"/>
        <v>Thüringer Rostbratwurst</v>
      </c>
      <c r="O1393" s="13">
        <v>76</v>
      </c>
      <c r="P1393" s="6">
        <v>99</v>
      </c>
      <c r="Q1393" s="13">
        <f t="shared" si="87"/>
        <v>7524</v>
      </c>
      <c r="R1393" s="14">
        <v>-0.01</v>
      </c>
      <c r="S1393" s="13">
        <v>61888.810500000007</v>
      </c>
      <c r="T1393" s="13">
        <v>61.888810500000005</v>
      </c>
      <c r="U1393" s="13"/>
      <c r="V1393" s="9"/>
      <c r="W1393" s="9"/>
    </row>
    <row r="1394" spans="1:23" x14ac:dyDescent="0.25">
      <c r="A1394" s="6" t="s">
        <v>179</v>
      </c>
      <c r="B1394" s="6" t="s">
        <v>180</v>
      </c>
      <c r="C1394" s="6" t="s">
        <v>181</v>
      </c>
      <c r="D1394" s="6" t="s">
        <v>81</v>
      </c>
      <c r="E1394" s="6">
        <v>9</v>
      </c>
      <c r="F1394" s="6" t="str">
        <f t="shared" si="84"/>
        <v>Steven Buchanan</v>
      </c>
      <c r="G1394" s="6">
        <v>10711</v>
      </c>
      <c r="H1394" s="9">
        <v>41333</v>
      </c>
      <c r="I1394" s="9">
        <v>41358</v>
      </c>
      <c r="J1394" s="9">
        <v>41353</v>
      </c>
      <c r="K1394" s="7">
        <v>6</v>
      </c>
      <c r="L1394" s="9" t="str">
        <f t="shared" si="85"/>
        <v>Viandes</v>
      </c>
      <c r="M1394" s="6">
        <v>53</v>
      </c>
      <c r="N1394" s="6" t="str">
        <f t="shared" si="86"/>
        <v>Perth Pasties</v>
      </c>
      <c r="O1394" s="13">
        <v>76</v>
      </c>
      <c r="P1394" s="6">
        <v>10</v>
      </c>
      <c r="Q1394" s="13">
        <f t="shared" si="87"/>
        <v>760</v>
      </c>
      <c r="R1394" s="14">
        <v>0</v>
      </c>
      <c r="S1394" s="13">
        <v>1640</v>
      </c>
      <c r="T1394" s="13">
        <v>37.72</v>
      </c>
      <c r="U1394" s="13"/>
      <c r="V1394" s="9"/>
      <c r="W1394" s="9"/>
    </row>
    <row r="1395" spans="1:23" x14ac:dyDescent="0.25">
      <c r="A1395" s="6" t="s">
        <v>226</v>
      </c>
      <c r="B1395" s="6" t="s">
        <v>227</v>
      </c>
      <c r="C1395" s="6" t="s">
        <v>53</v>
      </c>
      <c r="D1395" s="6" t="s">
        <v>51</v>
      </c>
      <c r="E1395" s="6">
        <v>3</v>
      </c>
      <c r="F1395" s="6" t="str">
        <f t="shared" si="84"/>
        <v>Janet Leverling</v>
      </c>
      <c r="G1395" s="6">
        <v>10751</v>
      </c>
      <c r="H1395" s="9">
        <v>41333</v>
      </c>
      <c r="I1395" s="9">
        <v>41362</v>
      </c>
      <c r="J1395" s="9">
        <v>41361</v>
      </c>
      <c r="K1395" s="7">
        <v>3</v>
      </c>
      <c r="L1395" s="9" t="str">
        <f t="shared" si="85"/>
        <v>Desserts</v>
      </c>
      <c r="M1395" s="6">
        <v>26</v>
      </c>
      <c r="N1395" s="6" t="str">
        <f t="shared" si="86"/>
        <v>Gumbär Gummibärchen</v>
      </c>
      <c r="O1395" s="13">
        <v>76</v>
      </c>
      <c r="P1395" s="6">
        <v>79</v>
      </c>
      <c r="Q1395" s="13">
        <f t="shared" si="87"/>
        <v>6004</v>
      </c>
      <c r="R1395" s="14">
        <v>0</v>
      </c>
      <c r="S1395" s="13">
        <v>12335.85</v>
      </c>
      <c r="T1395" s="13">
        <v>259.05284999999998</v>
      </c>
      <c r="U1395" s="13"/>
      <c r="V1395" s="9"/>
      <c r="W1395" s="9"/>
    </row>
    <row r="1396" spans="1:23" x14ac:dyDescent="0.25">
      <c r="A1396" s="6" t="s">
        <v>120</v>
      </c>
      <c r="B1396" s="6" t="s">
        <v>121</v>
      </c>
      <c r="C1396" s="6" t="s">
        <v>122</v>
      </c>
      <c r="D1396" s="6" t="s">
        <v>123</v>
      </c>
      <c r="E1396" s="6">
        <v>9</v>
      </c>
      <c r="F1396" s="6" t="str">
        <f t="shared" si="84"/>
        <v>Steven Buchanan</v>
      </c>
      <c r="G1396" s="6">
        <v>10851</v>
      </c>
      <c r="H1396" s="9">
        <v>41333</v>
      </c>
      <c r="I1396" s="9">
        <v>41343</v>
      </c>
      <c r="J1396" s="9">
        <v>41338</v>
      </c>
      <c r="K1396" s="7">
        <v>3</v>
      </c>
      <c r="L1396" s="9" t="str">
        <f t="shared" si="85"/>
        <v>Desserts</v>
      </c>
      <c r="M1396" s="6">
        <v>25</v>
      </c>
      <c r="N1396" s="6" t="str">
        <f t="shared" si="86"/>
        <v>NuNuCa Nuß-Nougat-Creme</v>
      </c>
      <c r="O1396" s="13">
        <v>76</v>
      </c>
      <c r="P1396" s="6">
        <v>75</v>
      </c>
      <c r="Q1396" s="13">
        <f t="shared" si="87"/>
        <v>5700</v>
      </c>
      <c r="R1396" s="15">
        <v>0.04</v>
      </c>
      <c r="S1396" s="13">
        <v>5040</v>
      </c>
      <c r="T1396" s="13">
        <v>90.72</v>
      </c>
      <c r="U1396" s="13"/>
      <c r="V1396" s="9"/>
      <c r="W1396" s="9"/>
    </row>
    <row r="1397" spans="1:23" x14ac:dyDescent="0.25">
      <c r="A1397" s="6" t="s">
        <v>130</v>
      </c>
      <c r="B1397" s="6" t="s">
        <v>131</v>
      </c>
      <c r="C1397" s="6" t="s">
        <v>132</v>
      </c>
      <c r="D1397" s="6" t="s">
        <v>123</v>
      </c>
      <c r="E1397" s="6">
        <v>6</v>
      </c>
      <c r="F1397" s="6" t="str">
        <f t="shared" si="84"/>
        <v>Ernst Junge</v>
      </c>
      <c r="G1397" s="6">
        <v>10914</v>
      </c>
      <c r="H1397" s="9">
        <v>41333</v>
      </c>
      <c r="I1397" s="9">
        <v>41356</v>
      </c>
      <c r="J1397" s="9">
        <v>41352</v>
      </c>
      <c r="K1397" s="7">
        <v>4</v>
      </c>
      <c r="L1397" s="9" t="str">
        <f t="shared" si="85"/>
        <v>Produits laitiers</v>
      </c>
      <c r="M1397" s="6">
        <v>71</v>
      </c>
      <c r="N1397" s="6" t="str">
        <f t="shared" si="86"/>
        <v>Fløtemysost</v>
      </c>
      <c r="O1397" s="13">
        <v>76</v>
      </c>
      <c r="P1397" s="6">
        <v>48</v>
      </c>
      <c r="Q1397" s="13">
        <f t="shared" si="87"/>
        <v>3648</v>
      </c>
      <c r="R1397" s="15">
        <v>7.0000000000000007E-2</v>
      </c>
      <c r="S1397" s="13">
        <v>4798.7999999999993</v>
      </c>
      <c r="T1397" s="13">
        <v>95.975999999999985</v>
      </c>
      <c r="U1397" s="13"/>
      <c r="V1397" s="9"/>
      <c r="W1397" s="9"/>
    </row>
    <row r="1398" spans="1:23" x14ac:dyDescent="0.25">
      <c r="A1398" s="6" t="s">
        <v>160</v>
      </c>
      <c r="B1398" s="6" t="s">
        <v>161</v>
      </c>
      <c r="C1398" s="6" t="s">
        <v>162</v>
      </c>
      <c r="D1398" s="6" t="s">
        <v>106</v>
      </c>
      <c r="E1398" s="6">
        <v>5</v>
      </c>
      <c r="F1398" s="6" t="str">
        <f t="shared" si="84"/>
        <v>Mohamed Ben Arfa</v>
      </c>
      <c r="G1398" s="6">
        <v>10499</v>
      </c>
      <c r="H1398" s="9">
        <v>41334</v>
      </c>
      <c r="I1398" s="9">
        <v>41362</v>
      </c>
      <c r="J1398" s="9">
        <v>41364</v>
      </c>
      <c r="K1398" s="7">
        <v>3</v>
      </c>
      <c r="L1398" s="9" t="str">
        <f t="shared" si="85"/>
        <v>Desserts</v>
      </c>
      <c r="M1398" s="6">
        <v>49</v>
      </c>
      <c r="N1398" s="6" t="str">
        <f t="shared" si="86"/>
        <v>Maxilaku</v>
      </c>
      <c r="O1398" s="13">
        <v>76</v>
      </c>
      <c r="P1398" s="6">
        <v>10</v>
      </c>
      <c r="Q1398" s="13">
        <f t="shared" si="87"/>
        <v>760</v>
      </c>
      <c r="R1398" s="14">
        <v>0.2</v>
      </c>
      <c r="S1398" s="13">
        <v>800</v>
      </c>
      <c r="T1398" s="13">
        <v>16</v>
      </c>
      <c r="U1398" s="13"/>
      <c r="V1398" s="9"/>
      <c r="W1398" s="9"/>
    </row>
    <row r="1399" spans="1:23" x14ac:dyDescent="0.25">
      <c r="A1399" s="6" t="s">
        <v>255</v>
      </c>
      <c r="B1399" s="6" t="s">
        <v>256</v>
      </c>
      <c r="C1399" s="6" t="s">
        <v>257</v>
      </c>
      <c r="D1399" s="6" t="s">
        <v>81</v>
      </c>
      <c r="E1399" s="6">
        <v>5</v>
      </c>
      <c r="F1399" s="6" t="str">
        <f t="shared" si="84"/>
        <v>Mohamed Ben Arfa</v>
      </c>
      <c r="G1399" s="6">
        <v>10574</v>
      </c>
      <c r="H1399" s="9">
        <v>41334</v>
      </c>
      <c r="I1399" s="9">
        <v>41345</v>
      </c>
      <c r="J1399" s="9">
        <v>41340</v>
      </c>
      <c r="K1399" s="7">
        <v>5</v>
      </c>
      <c r="L1399" s="9" t="str">
        <f t="shared" si="85"/>
        <v>Pâtes et céréales</v>
      </c>
      <c r="M1399" s="6">
        <v>64</v>
      </c>
      <c r="N1399" s="6" t="str">
        <f t="shared" si="86"/>
        <v>Wimmers gute Semmelknödel</v>
      </c>
      <c r="O1399" s="13">
        <v>76</v>
      </c>
      <c r="P1399" s="6">
        <v>85</v>
      </c>
      <c r="Q1399" s="13">
        <f t="shared" si="87"/>
        <v>6460</v>
      </c>
      <c r="R1399" s="14">
        <v>0.14000000000000001</v>
      </c>
      <c r="S1399" s="13">
        <v>12152.875</v>
      </c>
      <c r="T1399" s="13">
        <v>279.51612499999999</v>
      </c>
      <c r="U1399" s="13"/>
      <c r="V1399" s="9"/>
      <c r="W1399" s="9"/>
    </row>
    <row r="1400" spans="1:23" x14ac:dyDescent="0.25">
      <c r="A1400" s="6" t="s">
        <v>155</v>
      </c>
      <c r="B1400" s="6" t="s">
        <v>156</v>
      </c>
      <c r="C1400" s="6" t="s">
        <v>132</v>
      </c>
      <c r="D1400" s="6" t="s">
        <v>123</v>
      </c>
      <c r="E1400" s="6">
        <v>5</v>
      </c>
      <c r="F1400" s="6" t="str">
        <f t="shared" si="84"/>
        <v>Mohamed Ben Arfa</v>
      </c>
      <c r="G1400" s="6">
        <v>10830</v>
      </c>
      <c r="H1400" s="9">
        <v>41334</v>
      </c>
      <c r="I1400" s="9">
        <v>41361</v>
      </c>
      <c r="J1400" s="9">
        <v>41362</v>
      </c>
      <c r="K1400" s="7">
        <v>1</v>
      </c>
      <c r="L1400" s="9" t="str">
        <f t="shared" si="85"/>
        <v>Boissons</v>
      </c>
      <c r="M1400" s="6">
        <v>39</v>
      </c>
      <c r="N1400" s="6" t="str">
        <f t="shared" si="86"/>
        <v>Chartreuse verte</v>
      </c>
      <c r="O1400" s="13">
        <v>76</v>
      </c>
      <c r="P1400" s="6">
        <v>36</v>
      </c>
      <c r="Q1400" s="13">
        <f t="shared" si="87"/>
        <v>2736</v>
      </c>
      <c r="R1400" s="14">
        <v>0.09</v>
      </c>
      <c r="S1400" s="13">
        <v>2948.4</v>
      </c>
      <c r="T1400" s="13">
        <v>23.587199999999999</v>
      </c>
      <c r="U1400" s="13"/>
      <c r="V1400" s="9"/>
      <c r="W1400" s="9"/>
    </row>
    <row r="1401" spans="1:23" x14ac:dyDescent="0.25">
      <c r="A1401" s="6" t="s">
        <v>179</v>
      </c>
      <c r="B1401" s="6" t="s">
        <v>180</v>
      </c>
      <c r="C1401" s="6" t="s">
        <v>181</v>
      </c>
      <c r="D1401" s="6" t="s">
        <v>81</v>
      </c>
      <c r="E1401" s="6">
        <v>6</v>
      </c>
      <c r="F1401" s="6" t="str">
        <f t="shared" si="84"/>
        <v>Ernst Junge</v>
      </c>
      <c r="G1401" s="6">
        <v>10555</v>
      </c>
      <c r="H1401" s="9">
        <v>41335</v>
      </c>
      <c r="I1401" s="9">
        <v>41354</v>
      </c>
      <c r="J1401" s="9">
        <v>41352</v>
      </c>
      <c r="K1401" s="7">
        <v>7</v>
      </c>
      <c r="L1401" s="9" t="str">
        <f t="shared" si="85"/>
        <v>Produits secs</v>
      </c>
      <c r="M1401" s="6">
        <v>14</v>
      </c>
      <c r="N1401" s="6" t="str">
        <f t="shared" si="86"/>
        <v>Tofu</v>
      </c>
      <c r="O1401" s="13">
        <v>76</v>
      </c>
      <c r="P1401" s="6">
        <v>95</v>
      </c>
      <c r="Q1401" s="13">
        <f t="shared" si="87"/>
        <v>7220</v>
      </c>
      <c r="R1401" s="14">
        <v>-0.03</v>
      </c>
      <c r="S1401" s="13">
        <v>11375.0625</v>
      </c>
      <c r="T1401" s="13">
        <v>193.37606249999999</v>
      </c>
      <c r="U1401" s="13"/>
      <c r="V1401" s="9"/>
      <c r="W1401" s="9"/>
    </row>
    <row r="1402" spans="1:23" x14ac:dyDescent="0.25">
      <c r="A1402" s="6" t="s">
        <v>272</v>
      </c>
      <c r="B1402" s="6" t="s">
        <v>273</v>
      </c>
      <c r="C1402" s="6" t="s">
        <v>274</v>
      </c>
      <c r="D1402" s="6" t="s">
        <v>81</v>
      </c>
      <c r="E1402" s="6">
        <v>1</v>
      </c>
      <c r="F1402" s="6" t="str">
        <f t="shared" si="84"/>
        <v>Francis Rivière</v>
      </c>
      <c r="G1402" s="6">
        <v>10808</v>
      </c>
      <c r="H1402" s="9">
        <v>41335</v>
      </c>
      <c r="I1402" s="9">
        <v>41348</v>
      </c>
      <c r="J1402" s="9">
        <v>41351</v>
      </c>
      <c r="K1402" s="7">
        <v>5</v>
      </c>
      <c r="L1402" s="9" t="str">
        <f t="shared" si="85"/>
        <v>Pâtes et céréales</v>
      </c>
      <c r="M1402" s="6">
        <v>56</v>
      </c>
      <c r="N1402" s="6" t="str">
        <f t="shared" si="86"/>
        <v>Gnocchi di nonna Alice</v>
      </c>
      <c r="O1402" s="13">
        <v>76</v>
      </c>
      <c r="P1402" s="6">
        <v>88</v>
      </c>
      <c r="Q1402" s="13">
        <f t="shared" si="87"/>
        <v>6688</v>
      </c>
      <c r="R1402" s="14">
        <v>0.08</v>
      </c>
      <c r="S1402" s="13">
        <v>15382.400000000001</v>
      </c>
      <c r="T1402" s="13">
        <v>261.50080000000003</v>
      </c>
      <c r="U1402" s="13"/>
      <c r="V1402" s="9"/>
      <c r="W1402" s="9"/>
    </row>
    <row r="1403" spans="1:23" x14ac:dyDescent="0.25">
      <c r="A1403" s="6" t="s">
        <v>269</v>
      </c>
      <c r="B1403" s="6" t="s">
        <v>270</v>
      </c>
      <c r="C1403" s="6" t="s">
        <v>271</v>
      </c>
      <c r="D1403" s="6" t="s">
        <v>242</v>
      </c>
      <c r="E1403" s="6">
        <v>7</v>
      </c>
      <c r="F1403" s="6" t="str">
        <f t="shared" si="84"/>
        <v>Jaime Dos Santos</v>
      </c>
      <c r="G1403" s="6">
        <v>10921</v>
      </c>
      <c r="H1403" s="9">
        <v>41335</v>
      </c>
      <c r="I1403" s="9">
        <v>41345</v>
      </c>
      <c r="J1403" s="9">
        <v>41342</v>
      </c>
      <c r="K1403" s="7">
        <v>1</v>
      </c>
      <c r="L1403" s="9" t="str">
        <f t="shared" si="85"/>
        <v>Boissons</v>
      </c>
      <c r="M1403" s="6">
        <v>35</v>
      </c>
      <c r="N1403" s="6" t="str">
        <f t="shared" si="86"/>
        <v>Steeleye Stout</v>
      </c>
      <c r="O1403" s="13">
        <v>76</v>
      </c>
      <c r="P1403" s="6">
        <v>57</v>
      </c>
      <c r="Q1403" s="13">
        <f t="shared" si="87"/>
        <v>4332</v>
      </c>
      <c r="R1403" s="15">
        <v>0.11</v>
      </c>
      <c r="S1403" s="13">
        <v>4565.7</v>
      </c>
      <c r="T1403" s="13">
        <v>50.222699999999996</v>
      </c>
      <c r="U1403" s="13"/>
      <c r="V1403" s="9"/>
      <c r="W1403" s="9"/>
    </row>
    <row r="1404" spans="1:23" x14ac:dyDescent="0.25">
      <c r="A1404" s="6" t="s">
        <v>213</v>
      </c>
      <c r="B1404" s="6" t="s">
        <v>214</v>
      </c>
      <c r="C1404" s="6" t="s">
        <v>215</v>
      </c>
      <c r="D1404" s="6" t="s">
        <v>81</v>
      </c>
      <c r="E1404" s="6">
        <v>7</v>
      </c>
      <c r="F1404" s="6" t="str">
        <f t="shared" si="84"/>
        <v>Jaime Dos Santos</v>
      </c>
      <c r="G1404" s="6">
        <v>10616</v>
      </c>
      <c r="H1404" s="9">
        <v>41336</v>
      </c>
      <c r="I1404" s="9">
        <v>41352</v>
      </c>
      <c r="J1404" s="9">
        <v>41355</v>
      </c>
      <c r="K1404" s="7">
        <v>5</v>
      </c>
      <c r="L1404" s="9" t="str">
        <f t="shared" si="85"/>
        <v>Pâtes et céréales</v>
      </c>
      <c r="M1404" s="6">
        <v>56</v>
      </c>
      <c r="N1404" s="6" t="str">
        <f t="shared" si="86"/>
        <v>Gnocchi di nonna Alice</v>
      </c>
      <c r="O1404" s="13">
        <v>76</v>
      </c>
      <c r="P1404" s="6">
        <v>93</v>
      </c>
      <c r="Q1404" s="13">
        <f t="shared" si="87"/>
        <v>7068</v>
      </c>
      <c r="R1404" s="14">
        <v>0.17</v>
      </c>
      <c r="S1404" s="13">
        <v>14666.099999999999</v>
      </c>
      <c r="T1404" s="13">
        <v>337.32029999999997</v>
      </c>
      <c r="U1404" s="13"/>
      <c r="V1404" s="9"/>
      <c r="W1404" s="9"/>
    </row>
    <row r="1405" spans="1:23" x14ac:dyDescent="0.25">
      <c r="A1405" s="6" t="s">
        <v>205</v>
      </c>
      <c r="B1405" s="6" t="s">
        <v>206</v>
      </c>
      <c r="C1405" s="6" t="s">
        <v>207</v>
      </c>
      <c r="D1405" s="6" t="s">
        <v>208</v>
      </c>
      <c r="E1405" s="6">
        <v>9</v>
      </c>
      <c r="F1405" s="6" t="str">
        <f t="shared" si="84"/>
        <v>Steven Buchanan</v>
      </c>
      <c r="G1405" s="6">
        <v>10866</v>
      </c>
      <c r="H1405" s="9">
        <v>41336</v>
      </c>
      <c r="I1405" s="9">
        <v>41353</v>
      </c>
      <c r="J1405" s="9">
        <v>41355</v>
      </c>
      <c r="K1405" s="7">
        <v>1</v>
      </c>
      <c r="L1405" s="9" t="str">
        <f t="shared" si="85"/>
        <v>Boissons</v>
      </c>
      <c r="M1405" s="6">
        <v>2</v>
      </c>
      <c r="N1405" s="6" t="str">
        <f t="shared" si="86"/>
        <v>Chang</v>
      </c>
      <c r="O1405" s="13">
        <v>76</v>
      </c>
      <c r="P1405" s="6">
        <v>61</v>
      </c>
      <c r="Q1405" s="13">
        <f t="shared" si="87"/>
        <v>4636</v>
      </c>
      <c r="R1405" s="15">
        <v>-0.02</v>
      </c>
      <c r="S1405" s="13">
        <v>5910.9000000000005</v>
      </c>
      <c r="T1405" s="13">
        <v>165.5052</v>
      </c>
      <c r="U1405" s="13"/>
      <c r="V1405" s="9"/>
      <c r="W1405" s="9"/>
    </row>
    <row r="1406" spans="1:23" x14ac:dyDescent="0.25">
      <c r="A1406" s="6" t="s">
        <v>95</v>
      </c>
      <c r="B1406" s="6" t="s">
        <v>96</v>
      </c>
      <c r="C1406" s="6" t="s">
        <v>97</v>
      </c>
      <c r="D1406" s="6" t="s">
        <v>98</v>
      </c>
      <c r="E1406" s="6">
        <v>1</v>
      </c>
      <c r="F1406" s="6" t="str">
        <f t="shared" si="84"/>
        <v>Francis Rivière</v>
      </c>
      <c r="G1406" s="6">
        <v>10502</v>
      </c>
      <c r="H1406" s="9">
        <v>41337</v>
      </c>
      <c r="I1406" s="9">
        <v>41357</v>
      </c>
      <c r="J1406" s="9">
        <v>41354</v>
      </c>
      <c r="K1406" s="7">
        <v>1</v>
      </c>
      <c r="L1406" s="9" t="str">
        <f t="shared" si="85"/>
        <v>Boissons</v>
      </c>
      <c r="M1406" s="6">
        <v>67</v>
      </c>
      <c r="N1406" s="6" t="str">
        <f t="shared" si="86"/>
        <v>Laughing Lumberjack Lager</v>
      </c>
      <c r="O1406" s="13">
        <v>76</v>
      </c>
      <c r="P1406" s="6">
        <v>3</v>
      </c>
      <c r="Q1406" s="13">
        <f t="shared" si="87"/>
        <v>228</v>
      </c>
      <c r="R1406" s="14">
        <v>0.1</v>
      </c>
      <c r="S1406" s="13">
        <v>189</v>
      </c>
      <c r="T1406" s="13">
        <v>0.94499999999999995</v>
      </c>
      <c r="U1406" s="13"/>
      <c r="V1406" s="9"/>
      <c r="W1406" s="9"/>
    </row>
    <row r="1407" spans="1:23" x14ac:dyDescent="0.25">
      <c r="A1407" s="6" t="s">
        <v>114</v>
      </c>
      <c r="B1407" s="6" t="s">
        <v>115</v>
      </c>
      <c r="C1407" s="6" t="s">
        <v>116</v>
      </c>
      <c r="D1407" s="6" t="s">
        <v>81</v>
      </c>
      <c r="E1407" s="6">
        <v>5</v>
      </c>
      <c r="F1407" s="6" t="str">
        <f t="shared" si="84"/>
        <v>Mohamed Ben Arfa</v>
      </c>
      <c r="G1407" s="6">
        <v>10564</v>
      </c>
      <c r="H1407" s="9">
        <v>41337</v>
      </c>
      <c r="I1407" s="9">
        <v>41358</v>
      </c>
      <c r="J1407" s="9">
        <v>41356</v>
      </c>
      <c r="K1407" s="7">
        <v>4</v>
      </c>
      <c r="L1407" s="9" t="str">
        <f t="shared" si="85"/>
        <v>Produits laitiers</v>
      </c>
      <c r="M1407" s="6">
        <v>31</v>
      </c>
      <c r="N1407" s="6" t="str">
        <f t="shared" si="86"/>
        <v>Gorgonzola Telino</v>
      </c>
      <c r="O1407" s="13">
        <v>76</v>
      </c>
      <c r="P1407" s="6">
        <v>5</v>
      </c>
      <c r="Q1407" s="13">
        <f t="shared" si="87"/>
        <v>380</v>
      </c>
      <c r="R1407" s="14">
        <v>0.11</v>
      </c>
      <c r="S1407" s="13">
        <v>278.125</v>
      </c>
      <c r="T1407" s="13">
        <v>6.953125</v>
      </c>
      <c r="U1407" s="13"/>
      <c r="V1407" s="9"/>
      <c r="W1407" s="9"/>
    </row>
    <row r="1408" spans="1:23" x14ac:dyDescent="0.25">
      <c r="A1408" s="6" t="s">
        <v>261</v>
      </c>
      <c r="B1408" s="6" t="s">
        <v>262</v>
      </c>
      <c r="C1408" s="6" t="s">
        <v>263</v>
      </c>
      <c r="D1408" s="6" t="s">
        <v>81</v>
      </c>
      <c r="E1408" s="6">
        <v>4</v>
      </c>
      <c r="F1408" s="6" t="str">
        <f t="shared" si="84"/>
        <v>Laura Callahan</v>
      </c>
      <c r="G1408" s="6">
        <v>10719</v>
      </c>
      <c r="H1408" s="9">
        <v>41337</v>
      </c>
      <c r="I1408" s="9">
        <v>41349</v>
      </c>
      <c r="J1408" s="9">
        <v>41345</v>
      </c>
      <c r="K1408" s="7">
        <v>8</v>
      </c>
      <c r="L1408" s="9" t="str">
        <f t="shared" si="85"/>
        <v>Poissons et fruits de mer</v>
      </c>
      <c r="M1408" s="6">
        <v>18</v>
      </c>
      <c r="N1408" s="6" t="str">
        <f t="shared" si="86"/>
        <v>Carnarvon Tigers</v>
      </c>
      <c r="O1408" s="13">
        <v>76</v>
      </c>
      <c r="P1408" s="6">
        <v>88</v>
      </c>
      <c r="Q1408" s="13">
        <f t="shared" si="87"/>
        <v>6688</v>
      </c>
      <c r="R1408" s="14">
        <v>-0.01</v>
      </c>
      <c r="S1408" s="13">
        <v>27775</v>
      </c>
      <c r="T1408" s="13">
        <v>333.3</v>
      </c>
      <c r="U1408" s="13"/>
      <c r="V1408" s="9"/>
      <c r="W1408" s="9"/>
    </row>
    <row r="1409" spans="1:23" x14ac:dyDescent="0.25">
      <c r="A1409" s="6" t="s">
        <v>264</v>
      </c>
      <c r="B1409" s="6" t="s">
        <v>265</v>
      </c>
      <c r="C1409" s="6" t="s">
        <v>266</v>
      </c>
      <c r="D1409" s="6" t="s">
        <v>123</v>
      </c>
      <c r="E1409" s="6">
        <v>5</v>
      </c>
      <c r="F1409" s="6" t="str">
        <f t="shared" si="84"/>
        <v>Mohamed Ben Arfa</v>
      </c>
      <c r="G1409" s="6">
        <v>10803</v>
      </c>
      <c r="H1409" s="9">
        <v>41337</v>
      </c>
      <c r="I1409" s="9">
        <v>41357</v>
      </c>
      <c r="J1409" s="9">
        <v>41359</v>
      </c>
      <c r="K1409" s="7">
        <v>4</v>
      </c>
      <c r="L1409" s="9" t="str">
        <f t="shared" si="85"/>
        <v>Produits laitiers</v>
      </c>
      <c r="M1409" s="6">
        <v>59</v>
      </c>
      <c r="N1409" s="6" t="str">
        <f t="shared" si="86"/>
        <v>Raclette Courdavault</v>
      </c>
      <c r="O1409" s="13">
        <v>76</v>
      </c>
      <c r="P1409" s="6">
        <v>70</v>
      </c>
      <c r="Q1409" s="13">
        <f t="shared" si="87"/>
        <v>5320</v>
      </c>
      <c r="R1409" s="14">
        <v>0.13</v>
      </c>
      <c r="S1409" s="13">
        <v>16747.5</v>
      </c>
      <c r="T1409" s="13">
        <v>33.494999999999997</v>
      </c>
      <c r="U1409" s="13"/>
      <c r="V1409" s="9"/>
      <c r="W1409" s="9"/>
    </row>
    <row r="1410" spans="1:23" x14ac:dyDescent="0.25">
      <c r="A1410" s="6" t="s">
        <v>86</v>
      </c>
      <c r="B1410" s="6" t="s">
        <v>87</v>
      </c>
      <c r="C1410" s="6" t="s">
        <v>88</v>
      </c>
      <c r="D1410" s="6" t="s">
        <v>89</v>
      </c>
      <c r="E1410" s="6">
        <v>2</v>
      </c>
      <c r="F1410" s="6" t="str">
        <f t="shared" si="84"/>
        <v>Anne Dodsworth</v>
      </c>
      <c r="G1410" s="6">
        <v>10538</v>
      </c>
      <c r="H1410" s="9">
        <v>41338</v>
      </c>
      <c r="I1410" s="9">
        <v>41366</v>
      </c>
      <c r="J1410" s="9">
        <v>41361</v>
      </c>
      <c r="K1410" s="7">
        <v>1</v>
      </c>
      <c r="L1410" s="9" t="str">
        <f t="shared" si="85"/>
        <v>Boissons</v>
      </c>
      <c r="M1410" s="6">
        <v>70</v>
      </c>
      <c r="N1410" s="6" t="str">
        <f t="shared" si="86"/>
        <v>Outback Lager</v>
      </c>
      <c r="O1410" s="13">
        <v>76</v>
      </c>
      <c r="P1410" s="6">
        <v>10</v>
      </c>
      <c r="Q1410" s="13">
        <f t="shared" si="87"/>
        <v>760</v>
      </c>
      <c r="R1410" s="14">
        <v>0.15</v>
      </c>
      <c r="S1410" s="13">
        <v>637.5</v>
      </c>
      <c r="T1410" s="13">
        <v>14.025</v>
      </c>
      <c r="U1410" s="13"/>
      <c r="V1410" s="9"/>
      <c r="W1410" s="9"/>
    </row>
    <row r="1411" spans="1:23" x14ac:dyDescent="0.25">
      <c r="A1411" s="6" t="s">
        <v>103</v>
      </c>
      <c r="B1411" s="6" t="s">
        <v>104</v>
      </c>
      <c r="C1411" s="6" t="s">
        <v>105</v>
      </c>
      <c r="D1411" s="6" t="s">
        <v>106</v>
      </c>
      <c r="E1411" s="6">
        <v>1</v>
      </c>
      <c r="F1411" s="6" t="str">
        <f t="shared" si="84"/>
        <v>Francis Rivière</v>
      </c>
      <c r="G1411" s="6">
        <v>10552</v>
      </c>
      <c r="H1411" s="9">
        <v>41338</v>
      </c>
      <c r="I1411" s="9">
        <v>41348</v>
      </c>
      <c r="J1411" s="9">
        <v>41345</v>
      </c>
      <c r="K1411" s="7">
        <v>4</v>
      </c>
      <c r="L1411" s="9" t="str">
        <f t="shared" si="85"/>
        <v>Produits laitiers</v>
      </c>
      <c r="M1411" s="6">
        <v>69</v>
      </c>
      <c r="N1411" s="6" t="str">
        <f t="shared" si="86"/>
        <v>Gudbrandsdalsost</v>
      </c>
      <c r="O1411" s="13">
        <v>76</v>
      </c>
      <c r="P1411" s="6">
        <v>52</v>
      </c>
      <c r="Q1411" s="13">
        <f t="shared" si="87"/>
        <v>3952</v>
      </c>
      <c r="R1411" s="14">
        <v>0.02</v>
      </c>
      <c r="S1411" s="13">
        <v>9172.7999999999993</v>
      </c>
      <c r="T1411" s="13">
        <v>9.1727999999999987</v>
      </c>
      <c r="U1411" s="13"/>
      <c r="V1411" s="9"/>
      <c r="W1411" s="9"/>
    </row>
    <row r="1412" spans="1:23" x14ac:dyDescent="0.25">
      <c r="A1412" s="6" t="s">
        <v>78</v>
      </c>
      <c r="B1412" s="6" t="s">
        <v>79</v>
      </c>
      <c r="C1412" s="6" t="s">
        <v>80</v>
      </c>
      <c r="D1412" s="6" t="s">
        <v>81</v>
      </c>
      <c r="E1412" s="6">
        <v>4</v>
      </c>
      <c r="F1412" s="6" t="str">
        <f t="shared" ref="F1412:F1475" si="88">VLOOKUP(E1412,ListeREPRESENTANTS,2,FALSE)</f>
        <v>Laura Callahan</v>
      </c>
      <c r="G1412" s="6">
        <v>10596</v>
      </c>
      <c r="H1412" s="9">
        <v>41338</v>
      </c>
      <c r="I1412" s="9">
        <v>41350</v>
      </c>
      <c r="J1412" s="9">
        <v>41346</v>
      </c>
      <c r="K1412" s="7">
        <v>2</v>
      </c>
      <c r="L1412" s="9" t="str">
        <f t="shared" ref="L1412:L1475" si="89">VLOOKUP(K1412,ListeCATEGORIES,2,FALSE)</f>
        <v>Condiments</v>
      </c>
      <c r="M1412" s="6">
        <v>63</v>
      </c>
      <c r="N1412" s="6" t="str">
        <f t="shared" ref="N1412:N1475" si="90">VLOOKUP(M1412,ListePRODUITS,2,FALSE)</f>
        <v>Vegie-spread</v>
      </c>
      <c r="O1412" s="13">
        <v>76</v>
      </c>
      <c r="P1412" s="6">
        <v>91</v>
      </c>
      <c r="Q1412" s="13">
        <f t="shared" si="87"/>
        <v>6916</v>
      </c>
      <c r="R1412" s="14">
        <v>0.02</v>
      </c>
      <c r="S1412" s="13">
        <v>19575.009999999998</v>
      </c>
      <c r="T1412" s="13">
        <v>645.97532999999999</v>
      </c>
      <c r="U1412" s="13"/>
      <c r="V1412" s="9"/>
      <c r="W1412" s="9"/>
    </row>
    <row r="1413" spans="1:23" x14ac:dyDescent="0.25">
      <c r="A1413" s="6" t="s">
        <v>243</v>
      </c>
      <c r="B1413" s="6" t="s">
        <v>244</v>
      </c>
      <c r="C1413" s="6" t="s">
        <v>88</v>
      </c>
      <c r="D1413" s="6" t="s">
        <v>89</v>
      </c>
      <c r="E1413" s="6">
        <v>5</v>
      </c>
      <c r="F1413" s="6" t="str">
        <f t="shared" si="88"/>
        <v>Mohamed Ben Arfa</v>
      </c>
      <c r="G1413" s="6">
        <v>10864</v>
      </c>
      <c r="H1413" s="9">
        <v>41338</v>
      </c>
      <c r="I1413" s="9">
        <v>41354</v>
      </c>
      <c r="J1413" s="9">
        <v>41350</v>
      </c>
      <c r="K1413" s="7">
        <v>1</v>
      </c>
      <c r="L1413" s="9" t="str">
        <f t="shared" si="89"/>
        <v>Boissons</v>
      </c>
      <c r="M1413" s="6">
        <v>35</v>
      </c>
      <c r="N1413" s="6" t="str">
        <f t="shared" si="90"/>
        <v>Steeleye Stout</v>
      </c>
      <c r="O1413" s="13">
        <v>76</v>
      </c>
      <c r="P1413" s="6">
        <v>27</v>
      </c>
      <c r="Q1413" s="13">
        <f t="shared" ref="Q1413:Q1476" si="91">O1413*P1413</f>
        <v>2052</v>
      </c>
      <c r="R1413" s="15">
        <v>0.03</v>
      </c>
      <c r="S1413" s="13">
        <v>2357.1</v>
      </c>
      <c r="T1413" s="13">
        <v>11.785500000000001</v>
      </c>
      <c r="U1413" s="13"/>
      <c r="V1413" s="9"/>
      <c r="W1413" s="9"/>
    </row>
    <row r="1414" spans="1:23" x14ac:dyDescent="0.25">
      <c r="A1414" s="6" t="s">
        <v>179</v>
      </c>
      <c r="B1414" s="6" t="s">
        <v>180</v>
      </c>
      <c r="C1414" s="6" t="s">
        <v>181</v>
      </c>
      <c r="D1414" s="6" t="s">
        <v>81</v>
      </c>
      <c r="E1414" s="6">
        <v>9</v>
      </c>
      <c r="F1414" s="6" t="str">
        <f t="shared" si="88"/>
        <v>Steven Buchanan</v>
      </c>
      <c r="G1414" s="6">
        <v>10607</v>
      </c>
      <c r="H1414" s="9">
        <v>41339</v>
      </c>
      <c r="I1414" s="9">
        <v>41349</v>
      </c>
      <c r="J1414" s="9">
        <v>41350</v>
      </c>
      <c r="K1414" s="7">
        <v>4</v>
      </c>
      <c r="L1414" s="9" t="str">
        <f t="shared" si="89"/>
        <v>Produits laitiers</v>
      </c>
      <c r="M1414" s="6">
        <v>33</v>
      </c>
      <c r="N1414" s="6" t="str">
        <f t="shared" si="90"/>
        <v>Geitost</v>
      </c>
      <c r="O1414" s="13">
        <v>76</v>
      </c>
      <c r="P1414" s="6">
        <v>18</v>
      </c>
      <c r="Q1414" s="13">
        <f t="shared" si="91"/>
        <v>1368</v>
      </c>
      <c r="R1414" s="14">
        <v>7.0000000000000007E-2</v>
      </c>
      <c r="S1414" s="13">
        <v>209.25</v>
      </c>
      <c r="T1414" s="13">
        <v>5.4405000000000001</v>
      </c>
      <c r="U1414" s="13"/>
      <c r="V1414" s="9"/>
      <c r="W1414" s="9"/>
    </row>
    <row r="1415" spans="1:23" x14ac:dyDescent="0.25">
      <c r="A1415" s="6" t="s">
        <v>130</v>
      </c>
      <c r="B1415" s="6" t="s">
        <v>131</v>
      </c>
      <c r="C1415" s="6" t="s">
        <v>132</v>
      </c>
      <c r="D1415" s="6" t="s">
        <v>123</v>
      </c>
      <c r="E1415" s="6">
        <v>6</v>
      </c>
      <c r="F1415" s="6" t="str">
        <f t="shared" si="88"/>
        <v>Ernst Junge</v>
      </c>
      <c r="G1415" s="6">
        <v>10637</v>
      </c>
      <c r="H1415" s="9">
        <v>41339</v>
      </c>
      <c r="I1415" s="9">
        <v>41364</v>
      </c>
      <c r="J1415" s="9">
        <v>41359</v>
      </c>
      <c r="K1415" s="7">
        <v>3</v>
      </c>
      <c r="L1415" s="9" t="str">
        <f t="shared" si="89"/>
        <v>Desserts</v>
      </c>
      <c r="M1415" s="6">
        <v>50</v>
      </c>
      <c r="N1415" s="6" t="str">
        <f t="shared" si="90"/>
        <v>Valkoinen suklaa</v>
      </c>
      <c r="O1415" s="13">
        <v>76</v>
      </c>
      <c r="P1415" s="6">
        <v>10</v>
      </c>
      <c r="Q1415" s="13">
        <f t="shared" si="91"/>
        <v>760</v>
      </c>
      <c r="R1415" s="14">
        <v>0.01</v>
      </c>
      <c r="S1415" s="13">
        <v>804.375</v>
      </c>
      <c r="T1415" s="13">
        <v>9.6524999999999999</v>
      </c>
      <c r="U1415" s="13"/>
      <c r="V1415" s="9"/>
      <c r="W1415" s="9"/>
    </row>
    <row r="1416" spans="1:23" x14ac:dyDescent="0.25">
      <c r="A1416" s="6" t="s">
        <v>184</v>
      </c>
      <c r="B1416" s="6" t="s">
        <v>185</v>
      </c>
      <c r="C1416" s="6" t="s">
        <v>159</v>
      </c>
      <c r="D1416" s="6" t="s">
        <v>136</v>
      </c>
      <c r="E1416" s="6">
        <v>4</v>
      </c>
      <c r="F1416" s="6" t="str">
        <f t="shared" si="88"/>
        <v>Laura Callahan</v>
      </c>
      <c r="G1416" s="6">
        <v>10651</v>
      </c>
      <c r="H1416" s="9">
        <v>41339</v>
      </c>
      <c r="I1416" s="9">
        <v>41353</v>
      </c>
      <c r="J1416" s="9">
        <v>41353</v>
      </c>
      <c r="K1416" s="7">
        <v>5</v>
      </c>
      <c r="L1416" s="9" t="str">
        <f t="shared" si="89"/>
        <v>Pâtes et céréales</v>
      </c>
      <c r="M1416" s="6">
        <v>22</v>
      </c>
      <c r="N1416" s="6" t="str">
        <f t="shared" si="90"/>
        <v>Gustaf's Knäckebröd</v>
      </c>
      <c r="O1416" s="13">
        <v>76</v>
      </c>
      <c r="P1416" s="6">
        <v>69</v>
      </c>
      <c r="Q1416" s="13">
        <f t="shared" si="91"/>
        <v>5244</v>
      </c>
      <c r="R1416" s="14">
        <v>0.14000000000000001</v>
      </c>
      <c r="S1416" s="13">
        <v>6230.7</v>
      </c>
      <c r="T1416" s="13">
        <v>49.845599999999997</v>
      </c>
      <c r="U1416" s="13"/>
      <c r="V1416" s="9"/>
      <c r="W1416" s="9"/>
    </row>
    <row r="1417" spans="1:23" x14ac:dyDescent="0.25">
      <c r="A1417" s="6" t="s">
        <v>296</v>
      </c>
      <c r="B1417" s="6" t="s">
        <v>297</v>
      </c>
      <c r="C1417" s="6" t="s">
        <v>298</v>
      </c>
      <c r="D1417" s="6" t="s">
        <v>123</v>
      </c>
      <c r="E1417" s="6">
        <v>5</v>
      </c>
      <c r="F1417" s="6" t="str">
        <f t="shared" si="88"/>
        <v>Mohamed Ben Arfa</v>
      </c>
      <c r="G1417" s="6">
        <v>10685</v>
      </c>
      <c r="H1417" s="9">
        <v>41339</v>
      </c>
      <c r="I1417" s="9">
        <v>41350</v>
      </c>
      <c r="J1417" s="9">
        <v>41350</v>
      </c>
      <c r="K1417" s="7">
        <v>8</v>
      </c>
      <c r="L1417" s="9" t="str">
        <f t="shared" si="89"/>
        <v>Poissons et fruits de mer</v>
      </c>
      <c r="M1417" s="6">
        <v>10</v>
      </c>
      <c r="N1417" s="6" t="str">
        <f t="shared" si="90"/>
        <v>Ikura</v>
      </c>
      <c r="O1417" s="13">
        <v>76</v>
      </c>
      <c r="P1417" s="6">
        <v>100</v>
      </c>
      <c r="Q1417" s="13">
        <f t="shared" si="91"/>
        <v>7600</v>
      </c>
      <c r="R1417" s="14">
        <v>0.09</v>
      </c>
      <c r="S1417" s="13">
        <v>14105</v>
      </c>
      <c r="T1417" s="13">
        <v>239.785</v>
      </c>
      <c r="U1417" s="13"/>
      <c r="V1417" s="9"/>
      <c r="W1417" s="9"/>
    </row>
    <row r="1418" spans="1:23" x14ac:dyDescent="0.25">
      <c r="A1418" s="6" t="s">
        <v>269</v>
      </c>
      <c r="B1418" s="6" t="s">
        <v>270</v>
      </c>
      <c r="C1418" s="6" t="s">
        <v>271</v>
      </c>
      <c r="D1418" s="6" t="s">
        <v>242</v>
      </c>
      <c r="E1418" s="6">
        <v>7</v>
      </c>
      <c r="F1418" s="6" t="str">
        <f t="shared" si="88"/>
        <v>Jaime Dos Santos</v>
      </c>
      <c r="G1418" s="6">
        <v>10921</v>
      </c>
      <c r="H1418" s="9">
        <v>41339</v>
      </c>
      <c r="I1418" s="9">
        <v>41354</v>
      </c>
      <c r="J1418" s="9">
        <v>41352</v>
      </c>
      <c r="K1418" s="7">
        <v>2</v>
      </c>
      <c r="L1418" s="9" t="str">
        <f t="shared" si="89"/>
        <v>Condiments</v>
      </c>
      <c r="M1418" s="6">
        <v>63</v>
      </c>
      <c r="N1418" s="6" t="str">
        <f t="shared" si="90"/>
        <v>Vegie-spread</v>
      </c>
      <c r="O1418" s="13">
        <v>76</v>
      </c>
      <c r="P1418" s="6">
        <v>11</v>
      </c>
      <c r="Q1418" s="13">
        <f t="shared" si="91"/>
        <v>836</v>
      </c>
      <c r="R1418" s="15">
        <v>-0.02</v>
      </c>
      <c r="S1418" s="13">
        <v>2462.79</v>
      </c>
      <c r="T1418" s="13">
        <v>83.734859999999998</v>
      </c>
      <c r="U1418" s="13"/>
      <c r="V1418" s="9"/>
      <c r="W1418" s="9"/>
    </row>
    <row r="1419" spans="1:23" x14ac:dyDescent="0.25">
      <c r="A1419" s="6" t="s">
        <v>99</v>
      </c>
      <c r="B1419" s="6" t="s">
        <v>100</v>
      </c>
      <c r="C1419" s="6" t="s">
        <v>101</v>
      </c>
      <c r="D1419" s="6" t="s">
        <v>102</v>
      </c>
      <c r="E1419" s="6">
        <v>5</v>
      </c>
      <c r="F1419" s="6" t="str">
        <f t="shared" si="88"/>
        <v>Mohamed Ben Arfa</v>
      </c>
      <c r="G1419" s="6">
        <v>10930</v>
      </c>
      <c r="H1419" s="9">
        <v>41340</v>
      </c>
      <c r="I1419" s="9">
        <v>41358</v>
      </c>
      <c r="J1419" s="9">
        <v>41354</v>
      </c>
      <c r="K1419" s="7">
        <v>3</v>
      </c>
      <c r="L1419" s="9" t="str">
        <f t="shared" si="89"/>
        <v>Desserts</v>
      </c>
      <c r="M1419" s="6">
        <v>21</v>
      </c>
      <c r="N1419" s="6" t="str">
        <f t="shared" si="90"/>
        <v>Sir Rodney's Scones</v>
      </c>
      <c r="O1419" s="13">
        <v>76</v>
      </c>
      <c r="P1419" s="6">
        <v>36</v>
      </c>
      <c r="Q1419" s="13">
        <f t="shared" si="91"/>
        <v>2736</v>
      </c>
      <c r="R1419" s="15">
        <v>0.19</v>
      </c>
      <c r="S1419" s="13">
        <v>1458</v>
      </c>
      <c r="T1419" s="13">
        <v>8.7479999999999993</v>
      </c>
      <c r="U1419" s="13"/>
      <c r="V1419" s="9"/>
      <c r="W1419" s="9"/>
    </row>
    <row r="1420" spans="1:23" x14ac:dyDescent="0.25">
      <c r="A1420" s="6" t="s">
        <v>186</v>
      </c>
      <c r="B1420" s="6" t="s">
        <v>187</v>
      </c>
      <c r="C1420" s="6" t="s">
        <v>188</v>
      </c>
      <c r="D1420" s="6" t="s">
        <v>140</v>
      </c>
      <c r="E1420" s="6">
        <v>1</v>
      </c>
      <c r="F1420" s="6" t="str">
        <f t="shared" si="88"/>
        <v>Francis Rivière</v>
      </c>
      <c r="G1420" s="6">
        <v>10595</v>
      </c>
      <c r="H1420" s="9">
        <v>41341</v>
      </c>
      <c r="I1420" s="9">
        <v>41370</v>
      </c>
      <c r="J1420" s="9">
        <v>41367</v>
      </c>
      <c r="K1420" s="7">
        <v>2</v>
      </c>
      <c r="L1420" s="9" t="str">
        <f t="shared" si="89"/>
        <v>Condiments</v>
      </c>
      <c r="M1420" s="6">
        <v>61</v>
      </c>
      <c r="N1420" s="6" t="str">
        <f t="shared" si="90"/>
        <v>Sirop d'érable</v>
      </c>
      <c r="O1420" s="13">
        <v>76</v>
      </c>
      <c r="P1420" s="6">
        <v>97</v>
      </c>
      <c r="Q1420" s="13">
        <f t="shared" si="91"/>
        <v>7372</v>
      </c>
      <c r="R1420" s="14">
        <v>0.03</v>
      </c>
      <c r="S1420" s="13">
        <v>13407.824999999999</v>
      </c>
      <c r="T1420" s="13">
        <v>26.815649999999998</v>
      </c>
      <c r="U1420" s="13"/>
      <c r="V1420" s="9"/>
      <c r="W1420" s="9"/>
    </row>
    <row r="1421" spans="1:23" x14ac:dyDescent="0.25">
      <c r="A1421" s="6" t="s">
        <v>179</v>
      </c>
      <c r="B1421" s="6" t="s">
        <v>180</v>
      </c>
      <c r="C1421" s="6" t="s">
        <v>181</v>
      </c>
      <c r="D1421" s="6" t="s">
        <v>81</v>
      </c>
      <c r="E1421" s="6">
        <v>9</v>
      </c>
      <c r="F1421" s="6" t="str">
        <f t="shared" si="88"/>
        <v>Steven Buchanan</v>
      </c>
      <c r="G1421" s="6">
        <v>10607</v>
      </c>
      <c r="H1421" s="9">
        <v>41341</v>
      </c>
      <c r="I1421" s="9">
        <v>41368</v>
      </c>
      <c r="J1421" s="9">
        <v>41367</v>
      </c>
      <c r="K1421" s="7">
        <v>6</v>
      </c>
      <c r="L1421" s="9" t="str">
        <f t="shared" si="89"/>
        <v>Viandes</v>
      </c>
      <c r="M1421" s="6">
        <v>17</v>
      </c>
      <c r="N1421" s="6" t="str">
        <f t="shared" si="90"/>
        <v>Alice Mutton</v>
      </c>
      <c r="O1421" s="13">
        <v>76</v>
      </c>
      <c r="P1421" s="6">
        <v>40</v>
      </c>
      <c r="Q1421" s="13">
        <f t="shared" si="91"/>
        <v>3040</v>
      </c>
      <c r="R1421" s="14">
        <v>0.19</v>
      </c>
      <c r="S1421" s="13">
        <v>6318</v>
      </c>
      <c r="T1421" s="13">
        <v>214.81200000000001</v>
      </c>
      <c r="U1421" s="13"/>
      <c r="V1421" s="9"/>
      <c r="W1421" s="9"/>
    </row>
    <row r="1422" spans="1:23" x14ac:dyDescent="0.25">
      <c r="A1422" s="6" t="s">
        <v>82</v>
      </c>
      <c r="B1422" s="6" t="s">
        <v>83</v>
      </c>
      <c r="C1422" s="6" t="s">
        <v>84</v>
      </c>
      <c r="D1422" s="6" t="s">
        <v>85</v>
      </c>
      <c r="E1422" s="6">
        <v>1</v>
      </c>
      <c r="F1422" s="6" t="str">
        <f t="shared" si="88"/>
        <v>Francis Rivière</v>
      </c>
      <c r="G1422" s="6">
        <v>10663</v>
      </c>
      <c r="H1422" s="9">
        <v>41341</v>
      </c>
      <c r="I1422" s="9">
        <v>41354</v>
      </c>
      <c r="J1422" s="9">
        <v>41354</v>
      </c>
      <c r="K1422" s="7">
        <v>8</v>
      </c>
      <c r="L1422" s="9" t="str">
        <f t="shared" si="89"/>
        <v>Poissons et fruits de mer</v>
      </c>
      <c r="M1422" s="6">
        <v>40</v>
      </c>
      <c r="N1422" s="6" t="str">
        <f t="shared" si="90"/>
        <v>Boston Crab Meat</v>
      </c>
      <c r="O1422" s="13">
        <v>76</v>
      </c>
      <c r="P1422" s="6">
        <v>89</v>
      </c>
      <c r="Q1422" s="13">
        <f t="shared" si="91"/>
        <v>6764</v>
      </c>
      <c r="R1422" s="14">
        <v>0.12</v>
      </c>
      <c r="S1422" s="13">
        <v>7205.44</v>
      </c>
      <c r="T1422" s="13">
        <v>194.54687999999999</v>
      </c>
      <c r="U1422" s="13"/>
      <c r="V1422" s="9"/>
      <c r="W1422" s="9"/>
    </row>
    <row r="1423" spans="1:23" x14ac:dyDescent="0.25">
      <c r="A1423" s="6" t="s">
        <v>316</v>
      </c>
      <c r="B1423" s="6" t="s">
        <v>317</v>
      </c>
      <c r="C1423" s="6" t="s">
        <v>318</v>
      </c>
      <c r="D1423" s="6" t="s">
        <v>81</v>
      </c>
      <c r="E1423" s="6">
        <v>4</v>
      </c>
      <c r="F1423" s="6" t="str">
        <f t="shared" si="88"/>
        <v>Laura Callahan</v>
      </c>
      <c r="G1423" s="6">
        <v>10756</v>
      </c>
      <c r="H1423" s="9">
        <v>41341</v>
      </c>
      <c r="I1423" s="9">
        <v>41362</v>
      </c>
      <c r="J1423" s="9">
        <v>41361</v>
      </c>
      <c r="K1423" s="7">
        <v>8</v>
      </c>
      <c r="L1423" s="9" t="str">
        <f t="shared" si="89"/>
        <v>Poissons et fruits de mer</v>
      </c>
      <c r="M1423" s="6">
        <v>36</v>
      </c>
      <c r="N1423" s="6" t="str">
        <f t="shared" si="90"/>
        <v>Inlagd Sill</v>
      </c>
      <c r="O1423" s="13">
        <v>76</v>
      </c>
      <c r="P1423" s="6">
        <v>84</v>
      </c>
      <c r="Q1423" s="13">
        <f t="shared" si="91"/>
        <v>6384</v>
      </c>
      <c r="R1423" s="14">
        <v>0.11</v>
      </c>
      <c r="S1423" s="13">
        <v>7102.2</v>
      </c>
      <c r="T1423" s="13">
        <v>28.408799999999999</v>
      </c>
      <c r="U1423" s="13"/>
      <c r="V1423" s="9"/>
      <c r="W1423" s="9"/>
    </row>
    <row r="1424" spans="1:23" x14ac:dyDescent="0.25">
      <c r="A1424" s="6" t="s">
        <v>179</v>
      </c>
      <c r="B1424" s="6" t="s">
        <v>180</v>
      </c>
      <c r="C1424" s="6" t="s">
        <v>181</v>
      </c>
      <c r="D1424" s="6" t="s">
        <v>81</v>
      </c>
      <c r="E1424" s="6">
        <v>1</v>
      </c>
      <c r="F1424" s="6" t="str">
        <f t="shared" si="88"/>
        <v>Francis Rivière</v>
      </c>
      <c r="G1424" s="6">
        <v>10815</v>
      </c>
      <c r="H1424" s="9">
        <v>41341</v>
      </c>
      <c r="I1424" s="9">
        <v>41356</v>
      </c>
      <c r="J1424" s="9">
        <v>41358</v>
      </c>
      <c r="K1424" s="7">
        <v>4</v>
      </c>
      <c r="L1424" s="9" t="str">
        <f t="shared" si="89"/>
        <v>Produits laitiers</v>
      </c>
      <c r="M1424" s="6">
        <v>33</v>
      </c>
      <c r="N1424" s="6" t="str">
        <f t="shared" si="90"/>
        <v>Geitost</v>
      </c>
      <c r="O1424" s="13">
        <v>76</v>
      </c>
      <c r="P1424" s="6">
        <v>70</v>
      </c>
      <c r="Q1424" s="13">
        <f t="shared" si="91"/>
        <v>5320</v>
      </c>
      <c r="R1424" s="14">
        <v>0.18</v>
      </c>
      <c r="S1424" s="13">
        <v>717.5</v>
      </c>
      <c r="T1424" s="13">
        <v>10.762499999999999</v>
      </c>
      <c r="U1424" s="13"/>
      <c r="V1424" s="9"/>
      <c r="W1424" s="9"/>
    </row>
    <row r="1425" spans="1:23" x14ac:dyDescent="0.25">
      <c r="A1425" s="6" t="s">
        <v>90</v>
      </c>
      <c r="B1425" s="6" t="s">
        <v>91</v>
      </c>
      <c r="C1425" s="6" t="s">
        <v>88</v>
      </c>
      <c r="D1425" s="6" t="s">
        <v>89</v>
      </c>
      <c r="E1425" s="6">
        <v>9</v>
      </c>
      <c r="F1425" s="6" t="str">
        <f t="shared" si="88"/>
        <v>Steven Buchanan</v>
      </c>
      <c r="G1425" s="6">
        <v>10869</v>
      </c>
      <c r="H1425" s="9">
        <v>41341</v>
      </c>
      <c r="I1425" s="9">
        <v>41359</v>
      </c>
      <c r="J1425" s="9">
        <v>41356</v>
      </c>
      <c r="K1425" s="7">
        <v>5</v>
      </c>
      <c r="L1425" s="9" t="str">
        <f t="shared" si="89"/>
        <v>Pâtes et céréales</v>
      </c>
      <c r="M1425" s="6">
        <v>23</v>
      </c>
      <c r="N1425" s="6" t="str">
        <f t="shared" si="90"/>
        <v>Tunnbröd</v>
      </c>
      <c r="O1425" s="13">
        <v>76</v>
      </c>
      <c r="P1425" s="6">
        <v>63</v>
      </c>
      <c r="Q1425" s="13">
        <f t="shared" si="91"/>
        <v>4788</v>
      </c>
      <c r="R1425" s="15">
        <v>0.04</v>
      </c>
      <c r="S1425" s="13">
        <v>2721.6</v>
      </c>
      <c r="T1425" s="13">
        <v>38.102400000000003</v>
      </c>
      <c r="U1425" s="13"/>
      <c r="V1425" s="9"/>
      <c r="W1425" s="9"/>
    </row>
    <row r="1426" spans="1:23" x14ac:dyDescent="0.25">
      <c r="A1426" s="6" t="s">
        <v>99</v>
      </c>
      <c r="B1426" s="6" t="s">
        <v>100</v>
      </c>
      <c r="C1426" s="6" t="s">
        <v>101</v>
      </c>
      <c r="D1426" s="6" t="s">
        <v>102</v>
      </c>
      <c r="E1426" s="6">
        <v>6</v>
      </c>
      <c r="F1426" s="6" t="str">
        <f t="shared" si="88"/>
        <v>Ernst Junge</v>
      </c>
      <c r="G1426" s="6">
        <v>10885</v>
      </c>
      <c r="H1426" s="9">
        <v>41341</v>
      </c>
      <c r="I1426" s="9">
        <v>41351</v>
      </c>
      <c r="J1426" s="9">
        <v>41352</v>
      </c>
      <c r="K1426" s="7">
        <v>2</v>
      </c>
      <c r="L1426" s="9" t="str">
        <f t="shared" si="89"/>
        <v>Condiments</v>
      </c>
      <c r="M1426" s="6">
        <v>77</v>
      </c>
      <c r="N1426" s="6" t="str">
        <f t="shared" si="90"/>
        <v>Original Frankfurter grüne Soße</v>
      </c>
      <c r="O1426" s="13">
        <v>76</v>
      </c>
      <c r="P1426" s="6">
        <v>59</v>
      </c>
      <c r="Q1426" s="13">
        <f t="shared" si="91"/>
        <v>4484</v>
      </c>
      <c r="R1426" s="15">
        <v>0</v>
      </c>
      <c r="S1426" s="13">
        <v>3835</v>
      </c>
      <c r="T1426" s="13">
        <v>122.72</v>
      </c>
      <c r="U1426" s="13"/>
      <c r="V1426" s="9"/>
      <c r="W1426" s="9"/>
    </row>
    <row r="1427" spans="1:23" x14ac:dyDescent="0.25">
      <c r="A1427" s="6" t="s">
        <v>90</v>
      </c>
      <c r="B1427" s="6" t="s">
        <v>91</v>
      </c>
      <c r="C1427" s="6" t="s">
        <v>88</v>
      </c>
      <c r="D1427" s="6" t="s">
        <v>89</v>
      </c>
      <c r="E1427" s="6">
        <v>4</v>
      </c>
      <c r="F1427" s="6" t="str">
        <f t="shared" si="88"/>
        <v>Laura Callahan</v>
      </c>
      <c r="G1427" s="6">
        <v>10472</v>
      </c>
      <c r="H1427" s="9">
        <v>41342</v>
      </c>
      <c r="I1427" s="9">
        <v>41369</v>
      </c>
      <c r="J1427" s="9">
        <v>41369</v>
      </c>
      <c r="K1427" s="7">
        <v>7</v>
      </c>
      <c r="L1427" s="9" t="str">
        <f t="shared" si="89"/>
        <v>Produits secs</v>
      </c>
      <c r="M1427" s="6">
        <v>51</v>
      </c>
      <c r="N1427" s="6" t="str">
        <f t="shared" si="90"/>
        <v>Manjimup Dried Apples</v>
      </c>
      <c r="O1427" s="13">
        <v>76</v>
      </c>
      <c r="P1427" s="6">
        <v>56</v>
      </c>
      <c r="Q1427" s="13">
        <f t="shared" si="91"/>
        <v>4256</v>
      </c>
      <c r="R1427" s="14">
        <v>-0.03</v>
      </c>
      <c r="S1427" s="13">
        <v>12228.16</v>
      </c>
      <c r="T1427" s="13">
        <v>305.70400000000001</v>
      </c>
      <c r="U1427" s="13"/>
      <c r="V1427" s="9"/>
      <c r="W1427" s="9"/>
    </row>
    <row r="1428" spans="1:23" x14ac:dyDescent="0.25">
      <c r="A1428" s="6" t="s">
        <v>189</v>
      </c>
      <c r="B1428" s="6" t="s">
        <v>190</v>
      </c>
      <c r="C1428" s="6" t="s">
        <v>191</v>
      </c>
      <c r="D1428" s="6" t="s">
        <v>136</v>
      </c>
      <c r="E1428" s="6">
        <v>2</v>
      </c>
      <c r="F1428" s="6" t="str">
        <f t="shared" si="88"/>
        <v>Anne Dodsworth</v>
      </c>
      <c r="G1428" s="6">
        <v>10745</v>
      </c>
      <c r="H1428" s="9">
        <v>41342</v>
      </c>
      <c r="I1428" s="9">
        <v>41357</v>
      </c>
      <c r="J1428" s="9">
        <v>41359</v>
      </c>
      <c r="K1428" s="7">
        <v>4</v>
      </c>
      <c r="L1428" s="9" t="str">
        <f t="shared" si="89"/>
        <v>Produits laitiers</v>
      </c>
      <c r="M1428" s="6">
        <v>72</v>
      </c>
      <c r="N1428" s="6" t="str">
        <f t="shared" si="90"/>
        <v>Mozzarella di Giovanni</v>
      </c>
      <c r="O1428" s="13">
        <v>76</v>
      </c>
      <c r="P1428" s="6">
        <v>81</v>
      </c>
      <c r="Q1428" s="13">
        <f t="shared" si="91"/>
        <v>6156</v>
      </c>
      <c r="R1428" s="14">
        <v>0.13</v>
      </c>
      <c r="S1428" s="13">
        <v>12261.78</v>
      </c>
      <c r="T1428" s="13">
        <v>61.308900000000001</v>
      </c>
      <c r="U1428" s="13"/>
      <c r="V1428" s="9"/>
      <c r="W1428" s="9"/>
    </row>
    <row r="1429" spans="1:23" x14ac:dyDescent="0.25">
      <c r="A1429" s="6" t="s">
        <v>209</v>
      </c>
      <c r="B1429" s="6" t="s">
        <v>210</v>
      </c>
      <c r="C1429" s="6" t="s">
        <v>211</v>
      </c>
      <c r="D1429" s="6" t="s">
        <v>212</v>
      </c>
      <c r="E1429" s="6">
        <v>2</v>
      </c>
      <c r="F1429" s="6" t="str">
        <f t="shared" si="88"/>
        <v>Anne Dodsworth</v>
      </c>
      <c r="G1429" s="6">
        <v>10750</v>
      </c>
      <c r="H1429" s="9">
        <v>41342</v>
      </c>
      <c r="I1429" s="9">
        <v>41369</v>
      </c>
      <c r="J1429" s="9">
        <v>41372</v>
      </c>
      <c r="K1429" s="7">
        <v>8</v>
      </c>
      <c r="L1429" s="9" t="str">
        <f t="shared" si="89"/>
        <v>Poissons et fruits de mer</v>
      </c>
      <c r="M1429" s="6">
        <v>45</v>
      </c>
      <c r="N1429" s="6" t="str">
        <f t="shared" si="90"/>
        <v>Røgede sild</v>
      </c>
      <c r="O1429" s="13">
        <v>76</v>
      </c>
      <c r="P1429" s="6">
        <v>65</v>
      </c>
      <c r="Q1429" s="13">
        <f t="shared" si="91"/>
        <v>4940</v>
      </c>
      <c r="R1429" s="14">
        <v>0.14000000000000001</v>
      </c>
      <c r="S1429" s="13">
        <v>2655.25</v>
      </c>
      <c r="T1429" s="13">
        <v>26.552499999999998</v>
      </c>
      <c r="U1429" s="13"/>
      <c r="V1429" s="9"/>
      <c r="W1429" s="9"/>
    </row>
    <row r="1430" spans="1:23" x14ac:dyDescent="0.25">
      <c r="A1430" s="6" t="s">
        <v>175</v>
      </c>
      <c r="B1430" s="6" t="s">
        <v>176</v>
      </c>
      <c r="C1430" s="6" t="s">
        <v>97</v>
      </c>
      <c r="D1430" s="6" t="s">
        <v>98</v>
      </c>
      <c r="E1430" s="6">
        <v>5</v>
      </c>
      <c r="F1430" s="6" t="str">
        <f t="shared" si="88"/>
        <v>Mohamed Ben Arfa</v>
      </c>
      <c r="G1430" s="6">
        <v>10535</v>
      </c>
      <c r="H1430" s="9">
        <v>41343</v>
      </c>
      <c r="I1430" s="9">
        <v>41368</v>
      </c>
      <c r="J1430" s="9">
        <v>41368</v>
      </c>
      <c r="K1430" s="7">
        <v>4</v>
      </c>
      <c r="L1430" s="9" t="str">
        <f t="shared" si="89"/>
        <v>Produits laitiers</v>
      </c>
      <c r="M1430" s="6">
        <v>59</v>
      </c>
      <c r="N1430" s="6" t="str">
        <f t="shared" si="90"/>
        <v>Raclette Courdavault</v>
      </c>
      <c r="O1430" s="13">
        <v>76</v>
      </c>
      <c r="P1430" s="6">
        <v>12</v>
      </c>
      <c r="Q1430" s="13">
        <f t="shared" si="91"/>
        <v>912</v>
      </c>
      <c r="R1430" s="14">
        <v>-0.01</v>
      </c>
      <c r="S1430" s="13">
        <v>3333</v>
      </c>
      <c r="T1430" s="13">
        <v>53.328000000000003</v>
      </c>
      <c r="U1430" s="13"/>
      <c r="V1430" s="9"/>
      <c r="W1430" s="9"/>
    </row>
    <row r="1431" spans="1:23" x14ac:dyDescent="0.25">
      <c r="A1431" s="6" t="s">
        <v>157</v>
      </c>
      <c r="B1431" s="6" t="s">
        <v>158</v>
      </c>
      <c r="C1431" s="6" t="s">
        <v>159</v>
      </c>
      <c r="D1431" s="6" t="s">
        <v>136</v>
      </c>
      <c r="E1431" s="6">
        <v>3</v>
      </c>
      <c r="F1431" s="6" t="str">
        <f t="shared" si="88"/>
        <v>Janet Leverling</v>
      </c>
      <c r="G1431" s="6">
        <v>10592</v>
      </c>
      <c r="H1431" s="9">
        <v>41343</v>
      </c>
      <c r="I1431" s="9">
        <v>41366</v>
      </c>
      <c r="J1431" s="9">
        <v>41363</v>
      </c>
      <c r="K1431" s="7">
        <v>2</v>
      </c>
      <c r="L1431" s="9" t="str">
        <f t="shared" si="89"/>
        <v>Condiments</v>
      </c>
      <c r="M1431" s="6">
        <v>15</v>
      </c>
      <c r="N1431" s="6" t="str">
        <f t="shared" si="90"/>
        <v>Genen Shouyu</v>
      </c>
      <c r="O1431" s="13">
        <v>76</v>
      </c>
      <c r="P1431" s="6">
        <v>83</v>
      </c>
      <c r="Q1431" s="13">
        <f t="shared" si="91"/>
        <v>6308</v>
      </c>
      <c r="R1431" s="14">
        <v>0.16</v>
      </c>
      <c r="S1431" s="13">
        <v>5403.3</v>
      </c>
      <c r="T1431" s="13">
        <v>178.30889999999999</v>
      </c>
      <c r="U1431" s="13"/>
      <c r="V1431" s="9"/>
      <c r="W1431" s="9"/>
    </row>
    <row r="1432" spans="1:23" x14ac:dyDescent="0.25">
      <c r="A1432" s="6" t="s">
        <v>130</v>
      </c>
      <c r="B1432" s="6" t="s">
        <v>131</v>
      </c>
      <c r="C1432" s="6" t="s">
        <v>132</v>
      </c>
      <c r="D1432" s="6" t="s">
        <v>123</v>
      </c>
      <c r="E1432" s="6">
        <v>6</v>
      </c>
      <c r="F1432" s="6" t="str">
        <f t="shared" si="88"/>
        <v>Ernst Junge</v>
      </c>
      <c r="G1432" s="6">
        <v>10704</v>
      </c>
      <c r="H1432" s="9">
        <v>41343</v>
      </c>
      <c r="I1432" s="9">
        <v>41359</v>
      </c>
      <c r="J1432" s="9">
        <v>41354</v>
      </c>
      <c r="K1432" s="7">
        <v>3</v>
      </c>
      <c r="L1432" s="9" t="str">
        <f t="shared" si="89"/>
        <v>Desserts</v>
      </c>
      <c r="M1432" s="6">
        <v>48</v>
      </c>
      <c r="N1432" s="6" t="str">
        <f t="shared" si="90"/>
        <v>Chocolade</v>
      </c>
      <c r="O1432" s="13">
        <v>76</v>
      </c>
      <c r="P1432" s="6">
        <v>65</v>
      </c>
      <c r="Q1432" s="13">
        <f t="shared" si="91"/>
        <v>4940</v>
      </c>
      <c r="R1432" s="14">
        <v>0.08</v>
      </c>
      <c r="S1432" s="13">
        <v>3812.25</v>
      </c>
      <c r="T1432" s="13">
        <v>118.17975</v>
      </c>
      <c r="U1432" s="13"/>
      <c r="V1432" s="9"/>
      <c r="W1432" s="9"/>
    </row>
    <row r="1433" spans="1:23" x14ac:dyDescent="0.25">
      <c r="A1433" s="6" t="s">
        <v>296</v>
      </c>
      <c r="B1433" s="6" t="s">
        <v>297</v>
      </c>
      <c r="C1433" s="6" t="s">
        <v>298</v>
      </c>
      <c r="D1433" s="6" t="s">
        <v>123</v>
      </c>
      <c r="E1433" s="6">
        <v>5</v>
      </c>
      <c r="F1433" s="6" t="str">
        <f t="shared" si="88"/>
        <v>Mohamed Ben Arfa</v>
      </c>
      <c r="G1433" s="6">
        <v>10652</v>
      </c>
      <c r="H1433" s="9">
        <v>41344</v>
      </c>
      <c r="I1433" s="9">
        <v>41358</v>
      </c>
      <c r="J1433" s="9">
        <v>41357</v>
      </c>
      <c r="K1433" s="7">
        <v>8</v>
      </c>
      <c r="L1433" s="9" t="str">
        <f t="shared" si="89"/>
        <v>Poissons et fruits de mer</v>
      </c>
      <c r="M1433" s="6">
        <v>30</v>
      </c>
      <c r="N1433" s="6" t="str">
        <f t="shared" si="90"/>
        <v>Nord-Ost Matjeshering</v>
      </c>
      <c r="O1433" s="13">
        <v>76</v>
      </c>
      <c r="P1433" s="6">
        <v>24</v>
      </c>
      <c r="Q1433" s="13">
        <f t="shared" si="91"/>
        <v>1824</v>
      </c>
      <c r="R1433" s="14">
        <v>0.19</v>
      </c>
      <c r="S1433" s="13">
        <v>2516.5079999999998</v>
      </c>
      <c r="T1433" s="13">
        <v>57.87968399999999</v>
      </c>
      <c r="U1433" s="13"/>
      <c r="V1433" s="9"/>
      <c r="W1433" s="9"/>
    </row>
    <row r="1434" spans="1:23" x14ac:dyDescent="0.25">
      <c r="A1434" s="6" t="s">
        <v>175</v>
      </c>
      <c r="B1434" s="6" t="s">
        <v>176</v>
      </c>
      <c r="C1434" s="6" t="s">
        <v>97</v>
      </c>
      <c r="D1434" s="6" t="s">
        <v>98</v>
      </c>
      <c r="E1434" s="6">
        <v>7</v>
      </c>
      <c r="F1434" s="6" t="str">
        <f t="shared" si="88"/>
        <v>Jaime Dos Santos</v>
      </c>
      <c r="G1434" s="6">
        <v>10677</v>
      </c>
      <c r="H1434" s="9">
        <v>41344</v>
      </c>
      <c r="I1434" s="9">
        <v>41364</v>
      </c>
      <c r="J1434" s="9">
        <v>41365</v>
      </c>
      <c r="K1434" s="7">
        <v>3</v>
      </c>
      <c r="L1434" s="9" t="str">
        <f t="shared" si="89"/>
        <v>Desserts</v>
      </c>
      <c r="M1434" s="6">
        <v>26</v>
      </c>
      <c r="N1434" s="6" t="str">
        <f t="shared" si="90"/>
        <v>Gumbär Gummibärchen</v>
      </c>
      <c r="O1434" s="13">
        <v>76</v>
      </c>
      <c r="P1434" s="6">
        <v>83</v>
      </c>
      <c r="Q1434" s="13">
        <f t="shared" si="91"/>
        <v>6308</v>
      </c>
      <c r="R1434" s="14">
        <v>0.04</v>
      </c>
      <c r="S1434" s="13">
        <v>12442.032000000001</v>
      </c>
      <c r="T1434" s="13">
        <v>62.210160000000002</v>
      </c>
      <c r="U1434" s="13"/>
      <c r="V1434" s="9"/>
      <c r="W1434" s="9"/>
    </row>
    <row r="1435" spans="1:23" x14ac:dyDescent="0.25">
      <c r="A1435" s="6" t="s">
        <v>166</v>
      </c>
      <c r="B1435" s="6" t="s">
        <v>167</v>
      </c>
      <c r="C1435" s="6" t="s">
        <v>168</v>
      </c>
      <c r="D1435" s="6" t="s">
        <v>169</v>
      </c>
      <c r="E1435" s="6">
        <v>6</v>
      </c>
      <c r="F1435" s="6" t="str">
        <f t="shared" si="88"/>
        <v>Ernst Junge</v>
      </c>
      <c r="G1435" s="6">
        <v>10701</v>
      </c>
      <c r="H1435" s="9">
        <v>41344</v>
      </c>
      <c r="I1435" s="9">
        <v>41366</v>
      </c>
      <c r="J1435" s="9">
        <v>41365</v>
      </c>
      <c r="K1435" s="7">
        <v>4</v>
      </c>
      <c r="L1435" s="9" t="str">
        <f t="shared" si="89"/>
        <v>Produits laitiers</v>
      </c>
      <c r="M1435" s="6">
        <v>59</v>
      </c>
      <c r="N1435" s="6" t="str">
        <f t="shared" si="90"/>
        <v>Raclette Courdavault</v>
      </c>
      <c r="O1435" s="13">
        <v>76</v>
      </c>
      <c r="P1435" s="6">
        <v>70</v>
      </c>
      <c r="Q1435" s="13">
        <f t="shared" si="91"/>
        <v>5320</v>
      </c>
      <c r="R1435" s="14">
        <v>0.15</v>
      </c>
      <c r="S1435" s="13">
        <v>16362.5</v>
      </c>
      <c r="T1435" s="13">
        <v>310.88749999999999</v>
      </c>
      <c r="U1435" s="13"/>
      <c r="V1435" s="9"/>
      <c r="W1435" s="9"/>
    </row>
    <row r="1436" spans="1:23" x14ac:dyDescent="0.25">
      <c r="A1436" s="6" t="s">
        <v>124</v>
      </c>
      <c r="B1436" s="6" t="s">
        <v>125</v>
      </c>
      <c r="C1436" s="6" t="s">
        <v>126</v>
      </c>
      <c r="D1436" s="6" t="s">
        <v>81</v>
      </c>
      <c r="E1436" s="6">
        <v>7</v>
      </c>
      <c r="F1436" s="6" t="str">
        <f t="shared" si="88"/>
        <v>Jaime Dos Santos</v>
      </c>
      <c r="G1436" s="6">
        <v>10482</v>
      </c>
      <c r="H1436" s="9">
        <v>41345</v>
      </c>
      <c r="I1436" s="9">
        <v>41361</v>
      </c>
      <c r="J1436" s="9">
        <v>41359</v>
      </c>
      <c r="K1436" s="7">
        <v>8</v>
      </c>
      <c r="L1436" s="9" t="str">
        <f t="shared" si="89"/>
        <v>Poissons et fruits de mer</v>
      </c>
      <c r="M1436" s="6">
        <v>40</v>
      </c>
      <c r="N1436" s="6" t="str">
        <f t="shared" si="90"/>
        <v>Boston Crab Meat</v>
      </c>
      <c r="O1436" s="13">
        <v>76</v>
      </c>
      <c r="P1436" s="6">
        <v>47</v>
      </c>
      <c r="Q1436" s="13">
        <f t="shared" si="91"/>
        <v>3572</v>
      </c>
      <c r="R1436" s="14">
        <v>0.03</v>
      </c>
      <c r="S1436" s="13">
        <v>3350.8649999999998</v>
      </c>
      <c r="T1436" s="13">
        <v>3.3508649999999998</v>
      </c>
      <c r="U1436" s="13"/>
      <c r="V1436" s="9"/>
      <c r="W1436" s="9"/>
    </row>
    <row r="1437" spans="1:23" x14ac:dyDescent="0.25">
      <c r="A1437" s="6" t="s">
        <v>226</v>
      </c>
      <c r="B1437" s="6" t="s">
        <v>227</v>
      </c>
      <c r="C1437" s="6" t="s">
        <v>53</v>
      </c>
      <c r="D1437" s="6" t="s">
        <v>51</v>
      </c>
      <c r="E1437" s="6">
        <v>3</v>
      </c>
      <c r="F1437" s="6" t="str">
        <f t="shared" si="88"/>
        <v>Janet Leverling</v>
      </c>
      <c r="G1437" s="6">
        <v>10751</v>
      </c>
      <c r="H1437" s="9">
        <v>41345</v>
      </c>
      <c r="I1437" s="9">
        <v>41364</v>
      </c>
      <c r="J1437" s="9">
        <v>41367</v>
      </c>
      <c r="K1437" s="7">
        <v>8</v>
      </c>
      <c r="L1437" s="9" t="str">
        <f t="shared" si="89"/>
        <v>Poissons et fruits de mer</v>
      </c>
      <c r="M1437" s="6">
        <v>30</v>
      </c>
      <c r="N1437" s="6" t="str">
        <f t="shared" si="90"/>
        <v>Nord-Ost Matjeshering</v>
      </c>
      <c r="O1437" s="13">
        <v>76</v>
      </c>
      <c r="P1437" s="6">
        <v>99</v>
      </c>
      <c r="Q1437" s="13">
        <f t="shared" si="91"/>
        <v>7524</v>
      </c>
      <c r="R1437" s="14">
        <v>0.08</v>
      </c>
      <c r="S1437" s="13">
        <v>11790.306</v>
      </c>
      <c r="T1437" s="13">
        <v>58.951529999999998</v>
      </c>
      <c r="U1437" s="13"/>
      <c r="V1437" s="9"/>
      <c r="W1437" s="9"/>
    </row>
    <row r="1438" spans="1:23" x14ac:dyDescent="0.25">
      <c r="A1438" s="6" t="s">
        <v>99</v>
      </c>
      <c r="B1438" s="6" t="s">
        <v>100</v>
      </c>
      <c r="C1438" s="6" t="s">
        <v>101</v>
      </c>
      <c r="D1438" s="6" t="s">
        <v>102</v>
      </c>
      <c r="E1438" s="6">
        <v>1</v>
      </c>
      <c r="F1438" s="6" t="str">
        <f t="shared" si="88"/>
        <v>Francis Rivière</v>
      </c>
      <c r="G1438" s="6">
        <v>10846</v>
      </c>
      <c r="H1438" s="9">
        <v>41345</v>
      </c>
      <c r="I1438" s="9">
        <v>41373</v>
      </c>
      <c r="J1438" s="9">
        <v>41372</v>
      </c>
      <c r="K1438" s="7">
        <v>2</v>
      </c>
      <c r="L1438" s="9" t="str">
        <f t="shared" si="89"/>
        <v>Condiments</v>
      </c>
      <c r="M1438" s="6">
        <v>4</v>
      </c>
      <c r="N1438" s="6" t="str">
        <f t="shared" si="90"/>
        <v>Chef Anton's Cajun Seasoning</v>
      </c>
      <c r="O1438" s="13">
        <v>76</v>
      </c>
      <c r="P1438" s="6">
        <v>83</v>
      </c>
      <c r="Q1438" s="13">
        <f t="shared" si="91"/>
        <v>6308</v>
      </c>
      <c r="R1438" s="15">
        <v>0.06</v>
      </c>
      <c r="S1438" s="13">
        <v>8582.1999999999989</v>
      </c>
      <c r="T1438" s="13">
        <v>25.746599999999997</v>
      </c>
      <c r="U1438" s="13"/>
      <c r="V1438" s="9"/>
      <c r="W1438" s="9"/>
    </row>
    <row r="1439" spans="1:23" x14ac:dyDescent="0.25">
      <c r="A1439" s="6" t="s">
        <v>78</v>
      </c>
      <c r="B1439" s="6" t="s">
        <v>79</v>
      </c>
      <c r="C1439" s="6" t="s">
        <v>80</v>
      </c>
      <c r="D1439" s="6" t="s">
        <v>81</v>
      </c>
      <c r="E1439" s="6">
        <v>5</v>
      </c>
      <c r="F1439" s="6" t="str">
        <f t="shared" si="88"/>
        <v>Mohamed Ben Arfa</v>
      </c>
      <c r="G1439" s="6">
        <v>10861</v>
      </c>
      <c r="H1439" s="9">
        <v>41345</v>
      </c>
      <c r="I1439" s="9">
        <v>41355</v>
      </c>
      <c r="J1439" s="9">
        <v>41351</v>
      </c>
      <c r="K1439" s="7">
        <v>3</v>
      </c>
      <c r="L1439" s="9" t="str">
        <f t="shared" si="89"/>
        <v>Desserts</v>
      </c>
      <c r="M1439" s="6">
        <v>62</v>
      </c>
      <c r="N1439" s="6" t="str">
        <f t="shared" si="90"/>
        <v>Tarte au sucre</v>
      </c>
      <c r="O1439" s="13">
        <v>76</v>
      </c>
      <c r="P1439" s="6">
        <v>61</v>
      </c>
      <c r="Q1439" s="13">
        <f t="shared" si="91"/>
        <v>4636</v>
      </c>
      <c r="R1439" s="15">
        <v>0.09</v>
      </c>
      <c r="S1439" s="13">
        <v>13683.215</v>
      </c>
      <c r="T1439" s="13">
        <v>136.83214999999998</v>
      </c>
      <c r="U1439" s="13"/>
      <c r="V1439" s="9"/>
      <c r="W1439" s="9"/>
    </row>
    <row r="1440" spans="1:23" x14ac:dyDescent="0.25">
      <c r="A1440" s="6" t="s">
        <v>235</v>
      </c>
      <c r="B1440" s="6" t="s">
        <v>236</v>
      </c>
      <c r="C1440" s="6" t="s">
        <v>237</v>
      </c>
      <c r="D1440" s="6" t="s">
        <v>238</v>
      </c>
      <c r="E1440" s="6">
        <v>3</v>
      </c>
      <c r="F1440" s="6" t="str">
        <f t="shared" si="88"/>
        <v>Janet Leverling</v>
      </c>
      <c r="G1440" s="6">
        <v>10911</v>
      </c>
      <c r="H1440" s="9">
        <v>41345</v>
      </c>
      <c r="I1440" s="9">
        <v>41362</v>
      </c>
      <c r="J1440" s="9">
        <v>41362</v>
      </c>
      <c r="K1440" s="7">
        <v>1</v>
      </c>
      <c r="L1440" s="9" t="str">
        <f t="shared" si="89"/>
        <v>Boissons</v>
      </c>
      <c r="M1440" s="6">
        <v>67</v>
      </c>
      <c r="N1440" s="6" t="str">
        <f t="shared" si="90"/>
        <v>Laughing Lumberjack Lager</v>
      </c>
      <c r="O1440" s="13">
        <v>76</v>
      </c>
      <c r="P1440" s="6">
        <v>84</v>
      </c>
      <c r="Q1440" s="13">
        <f t="shared" si="91"/>
        <v>6384</v>
      </c>
      <c r="R1440" s="15">
        <v>0.13</v>
      </c>
      <c r="S1440" s="13">
        <v>5115.6000000000004</v>
      </c>
      <c r="T1440" s="13">
        <v>153.46799999999999</v>
      </c>
      <c r="U1440" s="13"/>
      <c r="V1440" s="9"/>
      <c r="W1440" s="9"/>
    </row>
    <row r="1441" spans="1:23" x14ac:dyDescent="0.25">
      <c r="A1441" s="6" t="s">
        <v>141</v>
      </c>
      <c r="B1441" s="6" t="s">
        <v>142</v>
      </c>
      <c r="C1441" s="6" t="s">
        <v>109</v>
      </c>
      <c r="D1441" s="6" t="s">
        <v>110</v>
      </c>
      <c r="E1441" s="6">
        <v>5</v>
      </c>
      <c r="F1441" s="6" t="str">
        <f t="shared" si="88"/>
        <v>Mohamed Ben Arfa</v>
      </c>
      <c r="G1441" s="6">
        <v>10551</v>
      </c>
      <c r="H1441" s="9">
        <v>41346</v>
      </c>
      <c r="I1441" s="9">
        <v>41359</v>
      </c>
      <c r="J1441" s="9">
        <v>41356</v>
      </c>
      <c r="K1441" s="7">
        <v>2</v>
      </c>
      <c r="L1441" s="9" t="str">
        <f t="shared" si="89"/>
        <v>Condiments</v>
      </c>
      <c r="M1441" s="6">
        <v>44</v>
      </c>
      <c r="N1441" s="6" t="str">
        <f t="shared" si="90"/>
        <v>Gula Malacca</v>
      </c>
      <c r="O1441" s="13">
        <v>76</v>
      </c>
      <c r="P1441" s="6">
        <v>33</v>
      </c>
      <c r="Q1441" s="13">
        <f t="shared" si="91"/>
        <v>2508</v>
      </c>
      <c r="R1441" s="14">
        <v>0.1</v>
      </c>
      <c r="S1441" s="13">
        <v>2888.3250000000003</v>
      </c>
      <c r="T1441" s="13">
        <v>101.09137500000001</v>
      </c>
      <c r="U1441" s="13"/>
      <c r="V1441" s="9"/>
      <c r="W1441" s="9"/>
    </row>
    <row r="1442" spans="1:23" x14ac:dyDescent="0.25">
      <c r="A1442" s="6" t="s">
        <v>209</v>
      </c>
      <c r="B1442" s="6" t="s">
        <v>210</v>
      </c>
      <c r="C1442" s="6" t="s">
        <v>211</v>
      </c>
      <c r="D1442" s="6" t="s">
        <v>212</v>
      </c>
      <c r="E1442" s="6">
        <v>1</v>
      </c>
      <c r="F1442" s="6" t="str">
        <f t="shared" si="88"/>
        <v>Francis Rivière</v>
      </c>
      <c r="G1442" s="6">
        <v>10553</v>
      </c>
      <c r="H1442" s="9">
        <v>41346</v>
      </c>
      <c r="I1442" s="9">
        <v>41370</v>
      </c>
      <c r="J1442" s="9">
        <v>41367</v>
      </c>
      <c r="K1442" s="7">
        <v>5</v>
      </c>
      <c r="L1442" s="9" t="str">
        <f t="shared" si="89"/>
        <v>Pâtes et céréales</v>
      </c>
      <c r="M1442" s="6">
        <v>22</v>
      </c>
      <c r="N1442" s="6" t="str">
        <f t="shared" si="90"/>
        <v>Gustaf's Knäckebröd</v>
      </c>
      <c r="O1442" s="13">
        <v>76</v>
      </c>
      <c r="P1442" s="6">
        <v>16</v>
      </c>
      <c r="Q1442" s="13">
        <f t="shared" si="91"/>
        <v>1216</v>
      </c>
      <c r="R1442" s="14">
        <v>0.05</v>
      </c>
      <c r="S1442" s="13">
        <v>1596</v>
      </c>
      <c r="T1442" s="13">
        <v>30.324000000000002</v>
      </c>
      <c r="U1442" s="13"/>
      <c r="V1442" s="9"/>
      <c r="W1442" s="9"/>
    </row>
    <row r="1443" spans="1:23" x14ac:dyDescent="0.25">
      <c r="A1443" s="6" t="s">
        <v>170</v>
      </c>
      <c r="B1443" s="6" t="s">
        <v>171</v>
      </c>
      <c r="C1443" s="6" t="s">
        <v>172</v>
      </c>
      <c r="D1443" s="6" t="s">
        <v>146</v>
      </c>
      <c r="E1443" s="6">
        <v>7</v>
      </c>
      <c r="F1443" s="6" t="str">
        <f t="shared" si="88"/>
        <v>Jaime Dos Santos</v>
      </c>
      <c r="G1443" s="6">
        <v>10605</v>
      </c>
      <c r="H1443" s="9">
        <v>41346</v>
      </c>
      <c r="I1443" s="9">
        <v>41371</v>
      </c>
      <c r="J1443" s="9">
        <v>41366</v>
      </c>
      <c r="K1443" s="7">
        <v>4</v>
      </c>
      <c r="L1443" s="9" t="str">
        <f t="shared" si="89"/>
        <v>Produits laitiers</v>
      </c>
      <c r="M1443" s="6">
        <v>59</v>
      </c>
      <c r="N1443" s="6" t="str">
        <f t="shared" si="90"/>
        <v>Raclette Courdavault</v>
      </c>
      <c r="O1443" s="13">
        <v>76</v>
      </c>
      <c r="P1443" s="6">
        <v>44</v>
      </c>
      <c r="Q1443" s="13">
        <f t="shared" si="91"/>
        <v>3344</v>
      </c>
      <c r="R1443" s="14">
        <v>0.11</v>
      </c>
      <c r="S1443" s="13">
        <v>10769</v>
      </c>
      <c r="T1443" s="13">
        <v>323.07</v>
      </c>
      <c r="U1443" s="13"/>
      <c r="V1443" s="9"/>
      <c r="W1443" s="9"/>
    </row>
    <row r="1444" spans="1:23" x14ac:dyDescent="0.25">
      <c r="A1444" s="6" t="s">
        <v>239</v>
      </c>
      <c r="B1444" s="6" t="s">
        <v>240</v>
      </c>
      <c r="C1444" s="6" t="s">
        <v>241</v>
      </c>
      <c r="D1444" s="6" t="s">
        <v>242</v>
      </c>
      <c r="E1444" s="6">
        <v>8</v>
      </c>
      <c r="F1444" s="6" t="str">
        <f t="shared" si="88"/>
        <v>Hicham Esmal</v>
      </c>
      <c r="G1444" s="6">
        <v>10642</v>
      </c>
      <c r="H1444" s="9">
        <v>41346</v>
      </c>
      <c r="I1444" s="9">
        <v>41362</v>
      </c>
      <c r="J1444" s="9">
        <v>41357</v>
      </c>
      <c r="K1444" s="7">
        <v>3</v>
      </c>
      <c r="L1444" s="9" t="str">
        <f t="shared" si="89"/>
        <v>Desserts</v>
      </c>
      <c r="M1444" s="6">
        <v>21</v>
      </c>
      <c r="N1444" s="6" t="str">
        <f t="shared" si="90"/>
        <v>Sir Rodney's Scones</v>
      </c>
      <c r="O1444" s="13">
        <v>76</v>
      </c>
      <c r="P1444" s="6">
        <v>30</v>
      </c>
      <c r="Q1444" s="13">
        <f t="shared" si="91"/>
        <v>2280</v>
      </c>
      <c r="R1444" s="14">
        <v>0.09</v>
      </c>
      <c r="S1444" s="13">
        <v>1365</v>
      </c>
      <c r="T1444" s="13">
        <v>19.11</v>
      </c>
      <c r="U1444" s="13"/>
      <c r="V1444" s="9"/>
      <c r="W1444" s="9"/>
    </row>
    <row r="1445" spans="1:23" x14ac:dyDescent="0.25">
      <c r="A1445" s="6" t="s">
        <v>189</v>
      </c>
      <c r="B1445" s="6" t="s">
        <v>190</v>
      </c>
      <c r="C1445" s="6" t="s">
        <v>191</v>
      </c>
      <c r="D1445" s="6" t="s">
        <v>136</v>
      </c>
      <c r="E1445" s="6">
        <v>1</v>
      </c>
      <c r="F1445" s="6" t="str">
        <f t="shared" si="88"/>
        <v>Francis Rivière</v>
      </c>
      <c r="G1445" s="6">
        <v>10865</v>
      </c>
      <c r="H1445" s="9">
        <v>41346</v>
      </c>
      <c r="I1445" s="9">
        <v>41370</v>
      </c>
      <c r="J1445" s="9">
        <v>41370</v>
      </c>
      <c r="K1445" s="7">
        <v>1</v>
      </c>
      <c r="L1445" s="9" t="str">
        <f t="shared" si="89"/>
        <v>Boissons</v>
      </c>
      <c r="M1445" s="6">
        <v>39</v>
      </c>
      <c r="N1445" s="6" t="str">
        <f t="shared" si="90"/>
        <v>Chartreuse verte</v>
      </c>
      <c r="O1445" s="13">
        <v>76</v>
      </c>
      <c r="P1445" s="6">
        <v>97</v>
      </c>
      <c r="Q1445" s="13">
        <f t="shared" si="91"/>
        <v>7372</v>
      </c>
      <c r="R1445" s="15">
        <v>0.1</v>
      </c>
      <c r="S1445" s="13">
        <v>7857</v>
      </c>
      <c r="T1445" s="13">
        <v>267.13799999999998</v>
      </c>
      <c r="U1445" s="13"/>
      <c r="V1445" s="9"/>
      <c r="W1445" s="9"/>
    </row>
    <row r="1446" spans="1:23" x14ac:dyDescent="0.25">
      <c r="A1446" s="6" t="s">
        <v>248</v>
      </c>
      <c r="B1446" s="6" t="s">
        <v>249</v>
      </c>
      <c r="C1446" s="6" t="s">
        <v>250</v>
      </c>
      <c r="D1446" s="6" t="s">
        <v>251</v>
      </c>
      <c r="E1446" s="6">
        <v>1</v>
      </c>
      <c r="F1446" s="6" t="str">
        <f t="shared" si="88"/>
        <v>Francis Rivière</v>
      </c>
      <c r="G1446" s="6">
        <v>10727</v>
      </c>
      <c r="H1446" s="9">
        <v>41347</v>
      </c>
      <c r="I1446" s="9">
        <v>41357</v>
      </c>
      <c r="J1446" s="9">
        <v>41356</v>
      </c>
      <c r="K1446" s="7">
        <v>6</v>
      </c>
      <c r="L1446" s="9" t="str">
        <f t="shared" si="89"/>
        <v>Viandes</v>
      </c>
      <c r="M1446" s="6">
        <v>17</v>
      </c>
      <c r="N1446" s="6" t="str">
        <f t="shared" si="90"/>
        <v>Alice Mutton</v>
      </c>
      <c r="O1446" s="13">
        <v>76</v>
      </c>
      <c r="P1446" s="6">
        <v>67</v>
      </c>
      <c r="Q1446" s="13">
        <f t="shared" si="91"/>
        <v>5092</v>
      </c>
      <c r="R1446" s="14">
        <v>7.0000000000000007E-2</v>
      </c>
      <c r="S1446" s="13">
        <v>12150.449999999999</v>
      </c>
      <c r="T1446" s="13">
        <v>109.35404999999999</v>
      </c>
      <c r="U1446" s="13"/>
      <c r="V1446" s="9"/>
      <c r="W1446" s="9"/>
    </row>
    <row r="1447" spans="1:23" x14ac:dyDescent="0.25">
      <c r="A1447" s="6" t="s">
        <v>243</v>
      </c>
      <c r="B1447" s="6" t="s">
        <v>244</v>
      </c>
      <c r="C1447" s="6" t="s">
        <v>88</v>
      </c>
      <c r="D1447" s="6" t="s">
        <v>89</v>
      </c>
      <c r="E1447" s="6">
        <v>5</v>
      </c>
      <c r="F1447" s="6" t="str">
        <f t="shared" si="88"/>
        <v>Mohamed Ben Arfa</v>
      </c>
      <c r="G1447" s="6">
        <v>10920</v>
      </c>
      <c r="H1447" s="9">
        <v>41347</v>
      </c>
      <c r="I1447" s="9">
        <v>41364</v>
      </c>
      <c r="J1447" s="9">
        <v>41367</v>
      </c>
      <c r="K1447" s="7">
        <v>3</v>
      </c>
      <c r="L1447" s="9" t="str">
        <f t="shared" si="89"/>
        <v>Desserts</v>
      </c>
      <c r="M1447" s="6">
        <v>50</v>
      </c>
      <c r="N1447" s="6" t="str">
        <f t="shared" si="90"/>
        <v>Valkoinen suklaa</v>
      </c>
      <c r="O1447" s="13">
        <v>76</v>
      </c>
      <c r="P1447" s="6">
        <v>71</v>
      </c>
      <c r="Q1447" s="13">
        <f t="shared" si="91"/>
        <v>5396</v>
      </c>
      <c r="R1447" s="15">
        <v>0.1</v>
      </c>
      <c r="S1447" s="13">
        <v>5191.875</v>
      </c>
      <c r="T1447" s="13">
        <v>166.14</v>
      </c>
      <c r="U1447" s="13"/>
      <c r="V1447" s="9"/>
      <c r="W1447" s="9"/>
    </row>
    <row r="1448" spans="1:23" x14ac:dyDescent="0.25">
      <c r="A1448" s="6" t="s">
        <v>99</v>
      </c>
      <c r="B1448" s="6" t="s">
        <v>100</v>
      </c>
      <c r="C1448" s="6" t="s">
        <v>101</v>
      </c>
      <c r="D1448" s="6" t="s">
        <v>102</v>
      </c>
      <c r="E1448" s="6">
        <v>5</v>
      </c>
      <c r="F1448" s="6" t="str">
        <f t="shared" si="88"/>
        <v>Mohamed Ben Arfa</v>
      </c>
      <c r="G1448" s="6">
        <v>10930</v>
      </c>
      <c r="H1448" s="9">
        <v>41347</v>
      </c>
      <c r="I1448" s="9">
        <v>41357</v>
      </c>
      <c r="J1448" s="9">
        <v>41359</v>
      </c>
      <c r="K1448" s="7">
        <v>6</v>
      </c>
      <c r="L1448" s="9" t="str">
        <f t="shared" si="89"/>
        <v>Viandes</v>
      </c>
      <c r="M1448" s="6">
        <v>55</v>
      </c>
      <c r="N1448" s="6" t="str">
        <f t="shared" si="90"/>
        <v>Pâté chinois</v>
      </c>
      <c r="O1448" s="13">
        <v>76</v>
      </c>
      <c r="P1448" s="6">
        <v>69</v>
      </c>
      <c r="Q1448" s="13">
        <f t="shared" si="91"/>
        <v>5244</v>
      </c>
      <c r="R1448" s="15">
        <v>0.08</v>
      </c>
      <c r="S1448" s="13">
        <v>7617.6</v>
      </c>
      <c r="T1448" s="13">
        <v>121.88160000000001</v>
      </c>
      <c r="U1448" s="13"/>
      <c r="V1448" s="9"/>
      <c r="W1448" s="9"/>
    </row>
    <row r="1449" spans="1:23" x14ac:dyDescent="0.25">
      <c r="A1449" s="6" t="s">
        <v>92</v>
      </c>
      <c r="B1449" s="6" t="s">
        <v>93</v>
      </c>
      <c r="C1449" s="6" t="s">
        <v>94</v>
      </c>
      <c r="D1449" s="6" t="s">
        <v>89</v>
      </c>
      <c r="E1449" s="6">
        <v>5</v>
      </c>
      <c r="F1449" s="6" t="str">
        <f t="shared" si="88"/>
        <v>Mohamed Ben Arfa</v>
      </c>
      <c r="G1449" s="6">
        <v>10674</v>
      </c>
      <c r="H1449" s="9">
        <v>41348</v>
      </c>
      <c r="I1449" s="9">
        <v>41371</v>
      </c>
      <c r="J1449" s="9">
        <v>41374</v>
      </c>
      <c r="K1449" s="7">
        <v>5</v>
      </c>
      <c r="L1449" s="9" t="str">
        <f t="shared" si="89"/>
        <v>Pâtes et céréales</v>
      </c>
      <c r="M1449" s="6">
        <v>23</v>
      </c>
      <c r="N1449" s="6" t="str">
        <f t="shared" si="90"/>
        <v>Tunnbröd</v>
      </c>
      <c r="O1449" s="13">
        <v>76</v>
      </c>
      <c r="P1449" s="6">
        <v>64</v>
      </c>
      <c r="Q1449" s="13">
        <f t="shared" si="91"/>
        <v>4864</v>
      </c>
      <c r="R1449" s="14">
        <v>0.17</v>
      </c>
      <c r="S1449" s="13">
        <v>2390.4</v>
      </c>
      <c r="T1449" s="13">
        <v>31.075200000000002</v>
      </c>
      <c r="U1449" s="13"/>
      <c r="V1449" s="9"/>
      <c r="W1449" s="9"/>
    </row>
    <row r="1450" spans="1:23" x14ac:dyDescent="0.25">
      <c r="A1450" s="6" t="s">
        <v>99</v>
      </c>
      <c r="B1450" s="6" t="s">
        <v>100</v>
      </c>
      <c r="C1450" s="6" t="s">
        <v>101</v>
      </c>
      <c r="D1450" s="6" t="s">
        <v>102</v>
      </c>
      <c r="E1450" s="6">
        <v>5</v>
      </c>
      <c r="F1450" s="6" t="str">
        <f t="shared" si="88"/>
        <v>Mohamed Ben Arfa</v>
      </c>
      <c r="G1450" s="6">
        <v>10930</v>
      </c>
      <c r="H1450" s="9">
        <v>41348</v>
      </c>
      <c r="I1450" s="9">
        <v>41366</v>
      </c>
      <c r="J1450" s="9">
        <v>41369</v>
      </c>
      <c r="K1450" s="7">
        <v>3</v>
      </c>
      <c r="L1450" s="9" t="str">
        <f t="shared" si="89"/>
        <v>Desserts</v>
      </c>
      <c r="M1450" s="6">
        <v>27</v>
      </c>
      <c r="N1450" s="6" t="str">
        <f t="shared" si="90"/>
        <v>Schoggi Schokolade</v>
      </c>
      <c r="O1450" s="13">
        <v>76</v>
      </c>
      <c r="P1450" s="6">
        <v>81</v>
      </c>
      <c r="Q1450" s="13">
        <f t="shared" si="91"/>
        <v>6156</v>
      </c>
      <c r="R1450" s="15">
        <v>0.1</v>
      </c>
      <c r="S1450" s="13">
        <v>16001.550000000001</v>
      </c>
      <c r="T1450" s="13">
        <v>32.003100000000003</v>
      </c>
      <c r="U1450" s="13"/>
      <c r="V1450" s="9"/>
      <c r="W1450" s="9"/>
    </row>
    <row r="1451" spans="1:23" x14ac:dyDescent="0.25">
      <c r="A1451" s="6" t="s">
        <v>213</v>
      </c>
      <c r="B1451" s="6" t="s">
        <v>214</v>
      </c>
      <c r="C1451" s="6" t="s">
        <v>215</v>
      </c>
      <c r="D1451" s="6" t="s">
        <v>81</v>
      </c>
      <c r="E1451" s="6">
        <v>3</v>
      </c>
      <c r="F1451" s="6" t="str">
        <f t="shared" si="88"/>
        <v>Janet Leverling</v>
      </c>
      <c r="G1451" s="6">
        <v>10936</v>
      </c>
      <c r="H1451" s="9">
        <v>41348</v>
      </c>
      <c r="I1451" s="9">
        <v>41373</v>
      </c>
      <c r="J1451" s="9">
        <v>41373</v>
      </c>
      <c r="K1451" s="7">
        <v>8</v>
      </c>
      <c r="L1451" s="9" t="str">
        <f t="shared" si="89"/>
        <v>Poissons et fruits de mer</v>
      </c>
      <c r="M1451" s="6">
        <v>36</v>
      </c>
      <c r="N1451" s="6" t="str">
        <f t="shared" si="90"/>
        <v>Inlagd Sill</v>
      </c>
      <c r="O1451" s="13">
        <v>76</v>
      </c>
      <c r="P1451" s="6">
        <v>62</v>
      </c>
      <c r="Q1451" s="13">
        <f t="shared" si="91"/>
        <v>4712</v>
      </c>
      <c r="R1451" s="15">
        <v>0.15</v>
      </c>
      <c r="S1451" s="13">
        <v>5006.5</v>
      </c>
      <c r="T1451" s="13">
        <v>65.084500000000006</v>
      </c>
      <c r="U1451" s="13"/>
      <c r="V1451" s="9"/>
      <c r="W1451" s="9"/>
    </row>
    <row r="1452" spans="1:23" x14ac:dyDescent="0.25">
      <c r="A1452" s="6" t="s">
        <v>239</v>
      </c>
      <c r="B1452" s="6" t="s">
        <v>240</v>
      </c>
      <c r="C1452" s="6" t="s">
        <v>241</v>
      </c>
      <c r="D1452" s="6" t="s">
        <v>242</v>
      </c>
      <c r="E1452" s="6">
        <v>5</v>
      </c>
      <c r="F1452" s="6" t="str">
        <f t="shared" si="88"/>
        <v>Mohamed Ben Arfa</v>
      </c>
      <c r="G1452" s="6">
        <v>10802</v>
      </c>
      <c r="H1452" s="9">
        <v>41349</v>
      </c>
      <c r="I1452" s="9">
        <v>41372</v>
      </c>
      <c r="J1452" s="9">
        <v>41372</v>
      </c>
      <c r="K1452" s="7">
        <v>3</v>
      </c>
      <c r="L1452" s="9" t="str">
        <f t="shared" si="89"/>
        <v>Desserts</v>
      </c>
      <c r="M1452" s="6">
        <v>62</v>
      </c>
      <c r="N1452" s="6" t="str">
        <f t="shared" si="90"/>
        <v>Tarte au sucre</v>
      </c>
      <c r="O1452" s="13">
        <v>76</v>
      </c>
      <c r="P1452" s="6">
        <v>81</v>
      </c>
      <c r="Q1452" s="13">
        <f t="shared" si="91"/>
        <v>6156</v>
      </c>
      <c r="R1452" s="14">
        <v>0.2</v>
      </c>
      <c r="S1452" s="13">
        <v>15973.2</v>
      </c>
      <c r="T1452" s="13">
        <v>543.08879999999999</v>
      </c>
      <c r="U1452" s="13"/>
      <c r="V1452" s="9"/>
      <c r="W1452" s="9"/>
    </row>
    <row r="1453" spans="1:23" x14ac:dyDescent="0.25">
      <c r="A1453" s="6" t="s">
        <v>182</v>
      </c>
      <c r="B1453" s="6" t="s">
        <v>183</v>
      </c>
      <c r="C1453" s="6" t="s">
        <v>132</v>
      </c>
      <c r="D1453" s="6" t="s">
        <v>123</v>
      </c>
      <c r="E1453" s="6">
        <v>5</v>
      </c>
      <c r="F1453" s="6" t="str">
        <f t="shared" si="88"/>
        <v>Mohamed Ben Arfa</v>
      </c>
      <c r="G1453" s="6">
        <v>10725</v>
      </c>
      <c r="H1453" s="9">
        <v>41350</v>
      </c>
      <c r="I1453" s="9">
        <v>41363</v>
      </c>
      <c r="J1453" s="9">
        <v>41363</v>
      </c>
      <c r="K1453" s="7">
        <v>6</v>
      </c>
      <c r="L1453" s="9" t="str">
        <f t="shared" si="89"/>
        <v>Viandes</v>
      </c>
      <c r="M1453" s="6">
        <v>55</v>
      </c>
      <c r="N1453" s="6" t="str">
        <f t="shared" si="90"/>
        <v>Pâté chinois</v>
      </c>
      <c r="O1453" s="13">
        <v>76</v>
      </c>
      <c r="P1453" s="6">
        <v>25</v>
      </c>
      <c r="Q1453" s="13">
        <f t="shared" si="91"/>
        <v>1900</v>
      </c>
      <c r="R1453" s="14">
        <v>7.0000000000000007E-2</v>
      </c>
      <c r="S1453" s="13">
        <v>2790</v>
      </c>
      <c r="T1453" s="13">
        <v>72.540000000000006</v>
      </c>
      <c r="U1453" s="13"/>
      <c r="V1453" s="9"/>
      <c r="W1453" s="9"/>
    </row>
    <row r="1454" spans="1:23" x14ac:dyDescent="0.25">
      <c r="A1454" s="6" t="s">
        <v>166</v>
      </c>
      <c r="B1454" s="6" t="s">
        <v>167</v>
      </c>
      <c r="C1454" s="6" t="s">
        <v>168</v>
      </c>
      <c r="D1454" s="6" t="s">
        <v>169</v>
      </c>
      <c r="E1454" s="6">
        <v>3</v>
      </c>
      <c r="F1454" s="6" t="str">
        <f t="shared" si="88"/>
        <v>Janet Leverling</v>
      </c>
      <c r="G1454" s="6">
        <v>10897</v>
      </c>
      <c r="H1454" s="9">
        <v>41350</v>
      </c>
      <c r="I1454" s="9">
        <v>41379</v>
      </c>
      <c r="J1454" s="9">
        <v>41376</v>
      </c>
      <c r="K1454" s="7">
        <v>8</v>
      </c>
      <c r="L1454" s="9" t="str">
        <f t="shared" si="89"/>
        <v>Poissons et fruits de mer</v>
      </c>
      <c r="M1454" s="6">
        <v>30</v>
      </c>
      <c r="N1454" s="6" t="str">
        <f t="shared" si="90"/>
        <v>Nord-Ost Matjeshering</v>
      </c>
      <c r="O1454" s="13">
        <v>76</v>
      </c>
      <c r="P1454" s="6">
        <v>98</v>
      </c>
      <c r="Q1454" s="13">
        <f t="shared" si="91"/>
        <v>7448</v>
      </c>
      <c r="R1454" s="15">
        <v>0.17</v>
      </c>
      <c r="S1454" s="13">
        <v>10529.462999999998</v>
      </c>
      <c r="T1454" s="13">
        <v>221.11872299999996</v>
      </c>
      <c r="U1454" s="13"/>
      <c r="V1454" s="9"/>
      <c r="W1454" s="9"/>
    </row>
    <row r="1455" spans="1:23" x14ac:dyDescent="0.25">
      <c r="A1455" s="6" t="s">
        <v>179</v>
      </c>
      <c r="B1455" s="6" t="s">
        <v>180</v>
      </c>
      <c r="C1455" s="6" t="s">
        <v>181</v>
      </c>
      <c r="D1455" s="6" t="s">
        <v>81</v>
      </c>
      <c r="E1455" s="6">
        <v>7</v>
      </c>
      <c r="F1455" s="6" t="str">
        <f t="shared" si="88"/>
        <v>Jaime Dos Santos</v>
      </c>
      <c r="G1455" s="6">
        <v>10612</v>
      </c>
      <c r="H1455" s="9">
        <v>41351</v>
      </c>
      <c r="I1455" s="9">
        <v>41372</v>
      </c>
      <c r="J1455" s="9">
        <v>41371</v>
      </c>
      <c r="K1455" s="7">
        <v>3</v>
      </c>
      <c r="L1455" s="9" t="str">
        <f t="shared" si="89"/>
        <v>Desserts</v>
      </c>
      <c r="M1455" s="6">
        <v>49</v>
      </c>
      <c r="N1455" s="6" t="str">
        <f t="shared" si="90"/>
        <v>Maxilaku</v>
      </c>
      <c r="O1455" s="13">
        <v>76</v>
      </c>
      <c r="P1455" s="6">
        <v>5</v>
      </c>
      <c r="Q1455" s="13">
        <f t="shared" si="91"/>
        <v>380</v>
      </c>
      <c r="R1455" s="14">
        <v>0.15</v>
      </c>
      <c r="S1455" s="13">
        <v>425</v>
      </c>
      <c r="T1455" s="13">
        <v>12.324999999999999</v>
      </c>
      <c r="U1455" s="13"/>
      <c r="V1455" s="9"/>
      <c r="W1455" s="9"/>
    </row>
    <row r="1456" spans="1:23" x14ac:dyDescent="0.25">
      <c r="A1456" s="6" t="s">
        <v>305</v>
      </c>
      <c r="B1456" s="6" t="s">
        <v>306</v>
      </c>
      <c r="C1456" s="6" t="s">
        <v>307</v>
      </c>
      <c r="D1456" s="6" t="s">
        <v>251</v>
      </c>
      <c r="E1456" s="6">
        <v>3</v>
      </c>
      <c r="F1456" s="6" t="str">
        <f t="shared" si="88"/>
        <v>Janet Leverling</v>
      </c>
      <c r="G1456" s="6">
        <v>10753</v>
      </c>
      <c r="H1456" s="9">
        <v>41351</v>
      </c>
      <c r="I1456" s="9">
        <v>41371</v>
      </c>
      <c r="J1456" s="9">
        <v>41368</v>
      </c>
      <c r="K1456" s="7">
        <v>8</v>
      </c>
      <c r="L1456" s="9" t="str">
        <f t="shared" si="89"/>
        <v>Poissons et fruits de mer</v>
      </c>
      <c r="M1456" s="6">
        <v>45</v>
      </c>
      <c r="N1456" s="6" t="str">
        <f t="shared" si="90"/>
        <v>Røgede sild</v>
      </c>
      <c r="O1456" s="13">
        <v>76</v>
      </c>
      <c r="P1456" s="6">
        <v>46</v>
      </c>
      <c r="Q1456" s="13">
        <f t="shared" si="91"/>
        <v>3496</v>
      </c>
      <c r="R1456" s="14">
        <v>0</v>
      </c>
      <c r="S1456" s="13">
        <v>2185</v>
      </c>
      <c r="T1456" s="13">
        <v>67.734999999999999</v>
      </c>
      <c r="U1456" s="13"/>
      <c r="V1456" s="9"/>
      <c r="W1456" s="9"/>
    </row>
    <row r="1457" spans="1:23" x14ac:dyDescent="0.25">
      <c r="A1457" s="6" t="s">
        <v>258</v>
      </c>
      <c r="B1457" s="6" t="s">
        <v>259</v>
      </c>
      <c r="C1457" s="6" t="s">
        <v>260</v>
      </c>
      <c r="D1457" s="6" t="s">
        <v>136</v>
      </c>
      <c r="E1457" s="6">
        <v>3</v>
      </c>
      <c r="F1457" s="6" t="str">
        <f t="shared" si="88"/>
        <v>Janet Leverling</v>
      </c>
      <c r="G1457" s="6">
        <v>10779</v>
      </c>
      <c r="H1457" s="9">
        <v>41351</v>
      </c>
      <c r="I1457" s="9">
        <v>41378</v>
      </c>
      <c r="J1457" s="9">
        <v>41374</v>
      </c>
      <c r="K1457" s="7">
        <v>3</v>
      </c>
      <c r="L1457" s="9" t="str">
        <f t="shared" si="89"/>
        <v>Desserts</v>
      </c>
      <c r="M1457" s="6">
        <v>16</v>
      </c>
      <c r="N1457" s="6" t="str">
        <f t="shared" si="90"/>
        <v>Pavlova</v>
      </c>
      <c r="O1457" s="13">
        <v>76</v>
      </c>
      <c r="P1457" s="6">
        <v>26</v>
      </c>
      <c r="Q1457" s="13">
        <f t="shared" si="91"/>
        <v>1976</v>
      </c>
      <c r="R1457" s="14">
        <v>0.03</v>
      </c>
      <c r="S1457" s="13">
        <v>2200.4450000000002</v>
      </c>
      <c r="T1457" s="13">
        <v>26.405340000000002</v>
      </c>
      <c r="U1457" s="13"/>
      <c r="V1457" s="9"/>
      <c r="W1457" s="9"/>
    </row>
    <row r="1458" spans="1:23" x14ac:dyDescent="0.25">
      <c r="A1458" s="6" t="s">
        <v>127</v>
      </c>
      <c r="B1458" s="6" t="s">
        <v>128</v>
      </c>
      <c r="C1458" s="6" t="s">
        <v>129</v>
      </c>
      <c r="D1458" s="6" t="s">
        <v>106</v>
      </c>
      <c r="E1458" s="6">
        <v>4</v>
      </c>
      <c r="F1458" s="6" t="str">
        <f t="shared" si="88"/>
        <v>Laura Callahan</v>
      </c>
      <c r="G1458" s="6">
        <v>10811</v>
      </c>
      <c r="H1458" s="9">
        <v>41351</v>
      </c>
      <c r="I1458" s="9">
        <v>41365</v>
      </c>
      <c r="J1458" s="9">
        <v>41360</v>
      </c>
      <c r="K1458" s="7">
        <v>3</v>
      </c>
      <c r="L1458" s="9" t="str">
        <f t="shared" si="89"/>
        <v>Desserts</v>
      </c>
      <c r="M1458" s="6">
        <v>19</v>
      </c>
      <c r="N1458" s="6" t="str">
        <f t="shared" si="90"/>
        <v>Teatime Chocolate Biscuits</v>
      </c>
      <c r="O1458" s="13">
        <v>76</v>
      </c>
      <c r="P1458" s="6">
        <v>32</v>
      </c>
      <c r="Q1458" s="13">
        <f t="shared" si="91"/>
        <v>2432</v>
      </c>
      <c r="R1458" s="14">
        <v>0.05</v>
      </c>
      <c r="S1458" s="13">
        <v>1398.3999999999999</v>
      </c>
      <c r="T1458" s="13">
        <v>4.1951999999999998</v>
      </c>
      <c r="U1458" s="13"/>
      <c r="V1458" s="9"/>
      <c r="W1458" s="9"/>
    </row>
    <row r="1459" spans="1:23" x14ac:dyDescent="0.25">
      <c r="A1459" s="6" t="s">
        <v>111</v>
      </c>
      <c r="B1459" s="6" t="s">
        <v>112</v>
      </c>
      <c r="C1459" s="6" t="s">
        <v>113</v>
      </c>
      <c r="D1459" s="6" t="s">
        <v>85</v>
      </c>
      <c r="E1459" s="6">
        <v>7</v>
      </c>
      <c r="F1459" s="6" t="str">
        <f t="shared" si="88"/>
        <v>Jaime Dos Santos</v>
      </c>
      <c r="G1459" s="6">
        <v>10546</v>
      </c>
      <c r="H1459" s="9">
        <v>41352</v>
      </c>
      <c r="I1459" s="9">
        <v>41382</v>
      </c>
      <c r="J1459" s="9">
        <v>41379</v>
      </c>
      <c r="K1459" s="7">
        <v>3</v>
      </c>
      <c r="L1459" s="9" t="str">
        <f t="shared" si="89"/>
        <v>Desserts</v>
      </c>
      <c r="M1459" s="6">
        <v>62</v>
      </c>
      <c r="N1459" s="6" t="str">
        <f t="shared" si="90"/>
        <v>Tarte au sucre</v>
      </c>
      <c r="O1459" s="13">
        <v>76</v>
      </c>
      <c r="P1459" s="6">
        <v>13</v>
      </c>
      <c r="Q1459" s="13">
        <f t="shared" si="91"/>
        <v>988</v>
      </c>
      <c r="R1459" s="14">
        <v>0.18</v>
      </c>
      <c r="S1459" s="13">
        <v>2627.69</v>
      </c>
      <c r="T1459" s="13">
        <v>81.458389999999994</v>
      </c>
      <c r="U1459" s="13"/>
      <c r="V1459" s="9"/>
      <c r="W1459" s="9"/>
    </row>
    <row r="1460" spans="1:23" x14ac:dyDescent="0.25">
      <c r="A1460" s="6" t="s">
        <v>173</v>
      </c>
      <c r="B1460" s="6" t="s">
        <v>174</v>
      </c>
      <c r="C1460" s="6" t="s">
        <v>135</v>
      </c>
      <c r="D1460" s="6" t="s">
        <v>136</v>
      </c>
      <c r="E1460" s="6">
        <v>3</v>
      </c>
      <c r="F1460" s="6" t="str">
        <f t="shared" si="88"/>
        <v>Janet Leverling</v>
      </c>
      <c r="G1460" s="6">
        <v>10817</v>
      </c>
      <c r="H1460" s="9">
        <v>41352</v>
      </c>
      <c r="I1460" s="9">
        <v>41372</v>
      </c>
      <c r="J1460" s="9">
        <v>41375</v>
      </c>
      <c r="K1460" s="7">
        <v>8</v>
      </c>
      <c r="L1460" s="9" t="str">
        <f t="shared" si="89"/>
        <v>Poissons et fruits de mer</v>
      </c>
      <c r="M1460" s="6">
        <v>40</v>
      </c>
      <c r="N1460" s="6" t="str">
        <f t="shared" si="90"/>
        <v>Boston Crab Meat</v>
      </c>
      <c r="O1460" s="13">
        <v>76</v>
      </c>
      <c r="P1460" s="6">
        <v>88</v>
      </c>
      <c r="Q1460" s="13">
        <f t="shared" si="91"/>
        <v>6688</v>
      </c>
      <c r="R1460" s="14">
        <v>0.03</v>
      </c>
      <c r="S1460" s="13">
        <v>7853.12</v>
      </c>
      <c r="T1460" s="13">
        <v>39.265599999999999</v>
      </c>
      <c r="U1460" s="13"/>
      <c r="V1460" s="9"/>
      <c r="W1460" s="9"/>
    </row>
    <row r="1461" spans="1:23" x14ac:dyDescent="0.25">
      <c r="A1461" s="6" t="s">
        <v>157</v>
      </c>
      <c r="B1461" s="6" t="s">
        <v>158</v>
      </c>
      <c r="C1461" s="6" t="s">
        <v>159</v>
      </c>
      <c r="D1461" s="6" t="s">
        <v>136</v>
      </c>
      <c r="E1461" s="6">
        <v>3</v>
      </c>
      <c r="F1461" s="6" t="str">
        <f t="shared" si="88"/>
        <v>Janet Leverling</v>
      </c>
      <c r="G1461" s="6">
        <v>10536</v>
      </c>
      <c r="H1461" s="9">
        <v>41353</v>
      </c>
      <c r="I1461" s="9">
        <v>41372</v>
      </c>
      <c r="J1461" s="9">
        <v>41373</v>
      </c>
      <c r="K1461" s="7">
        <v>4</v>
      </c>
      <c r="L1461" s="9" t="str">
        <f t="shared" si="89"/>
        <v>Produits laitiers</v>
      </c>
      <c r="M1461" s="6">
        <v>60</v>
      </c>
      <c r="N1461" s="6" t="str">
        <f t="shared" si="90"/>
        <v>Camembert Pierrot</v>
      </c>
      <c r="O1461" s="13">
        <v>76</v>
      </c>
      <c r="P1461" s="6">
        <v>28</v>
      </c>
      <c r="Q1461" s="13">
        <f t="shared" si="91"/>
        <v>2128</v>
      </c>
      <c r="R1461" s="14">
        <v>0.19</v>
      </c>
      <c r="S1461" s="13">
        <v>3855.6000000000004</v>
      </c>
      <c r="T1461" s="13">
        <v>50.122800000000005</v>
      </c>
      <c r="U1461" s="13"/>
      <c r="V1461" s="9"/>
      <c r="W1461" s="9"/>
    </row>
    <row r="1462" spans="1:23" x14ac:dyDescent="0.25">
      <c r="A1462" s="6" t="s">
        <v>179</v>
      </c>
      <c r="B1462" s="6" t="s">
        <v>180</v>
      </c>
      <c r="C1462" s="6" t="s">
        <v>181</v>
      </c>
      <c r="D1462" s="6" t="s">
        <v>81</v>
      </c>
      <c r="E1462" s="6">
        <v>7</v>
      </c>
      <c r="F1462" s="6" t="str">
        <f t="shared" si="88"/>
        <v>Jaime Dos Santos</v>
      </c>
      <c r="G1462" s="6">
        <v>10612</v>
      </c>
      <c r="H1462" s="9">
        <v>41353</v>
      </c>
      <c r="I1462" s="9">
        <v>41382</v>
      </c>
      <c r="J1462" s="9">
        <v>41379</v>
      </c>
      <c r="K1462" s="7">
        <v>8</v>
      </c>
      <c r="L1462" s="9" t="str">
        <f t="shared" si="89"/>
        <v>Poissons et fruits de mer</v>
      </c>
      <c r="M1462" s="6">
        <v>36</v>
      </c>
      <c r="N1462" s="6" t="str">
        <f t="shared" si="90"/>
        <v>Inlagd Sill</v>
      </c>
      <c r="O1462" s="13">
        <v>76</v>
      </c>
      <c r="P1462" s="6">
        <v>63</v>
      </c>
      <c r="Q1462" s="13">
        <f t="shared" si="91"/>
        <v>4788</v>
      </c>
      <c r="R1462" s="14">
        <v>0.17</v>
      </c>
      <c r="S1462" s="13">
        <v>4967.55</v>
      </c>
      <c r="T1462" s="13">
        <v>59.610600000000005</v>
      </c>
      <c r="U1462" s="13"/>
      <c r="V1462" s="9"/>
      <c r="W1462" s="9"/>
    </row>
    <row r="1463" spans="1:23" x14ac:dyDescent="0.25">
      <c r="A1463" s="6" t="s">
        <v>173</v>
      </c>
      <c r="B1463" s="6" t="s">
        <v>174</v>
      </c>
      <c r="C1463" s="6" t="s">
        <v>135</v>
      </c>
      <c r="D1463" s="6" t="s">
        <v>136</v>
      </c>
      <c r="E1463" s="6">
        <v>3</v>
      </c>
      <c r="F1463" s="6" t="str">
        <f t="shared" si="88"/>
        <v>Janet Leverling</v>
      </c>
      <c r="G1463" s="6">
        <v>10817</v>
      </c>
      <c r="H1463" s="9">
        <v>41353</v>
      </c>
      <c r="I1463" s="9">
        <v>41368</v>
      </c>
      <c r="J1463" s="9">
        <v>41367</v>
      </c>
      <c r="K1463" s="7">
        <v>3</v>
      </c>
      <c r="L1463" s="9" t="str">
        <f t="shared" si="89"/>
        <v>Desserts</v>
      </c>
      <c r="M1463" s="6">
        <v>26</v>
      </c>
      <c r="N1463" s="6" t="str">
        <f t="shared" si="90"/>
        <v>Gumbär Gummibärchen</v>
      </c>
      <c r="O1463" s="13">
        <v>76</v>
      </c>
      <c r="P1463" s="6">
        <v>33</v>
      </c>
      <c r="Q1463" s="13">
        <f t="shared" si="91"/>
        <v>2508</v>
      </c>
      <c r="R1463" s="14">
        <v>0.13</v>
      </c>
      <c r="S1463" s="13">
        <v>4483.0664999999999</v>
      </c>
      <c r="T1463" s="13">
        <v>134.491995</v>
      </c>
      <c r="U1463" s="13"/>
      <c r="V1463" s="9"/>
      <c r="W1463" s="9"/>
    </row>
    <row r="1464" spans="1:23" x14ac:dyDescent="0.25">
      <c r="A1464" s="6" t="s">
        <v>157</v>
      </c>
      <c r="B1464" s="6" t="s">
        <v>158</v>
      </c>
      <c r="C1464" s="6" t="s">
        <v>159</v>
      </c>
      <c r="D1464" s="6" t="s">
        <v>136</v>
      </c>
      <c r="E1464" s="6">
        <v>3</v>
      </c>
      <c r="F1464" s="6" t="str">
        <f t="shared" si="88"/>
        <v>Janet Leverling</v>
      </c>
      <c r="G1464" s="6">
        <v>10536</v>
      </c>
      <c r="H1464" s="9">
        <v>41354</v>
      </c>
      <c r="I1464" s="9">
        <v>41381</v>
      </c>
      <c r="J1464" s="9">
        <v>41376</v>
      </c>
      <c r="K1464" s="7">
        <v>4</v>
      </c>
      <c r="L1464" s="9" t="str">
        <f t="shared" si="89"/>
        <v>Produits laitiers</v>
      </c>
      <c r="M1464" s="6">
        <v>12</v>
      </c>
      <c r="N1464" s="6" t="str">
        <f t="shared" si="90"/>
        <v>Queso Manchego La Pastora</v>
      </c>
      <c r="O1464" s="13">
        <v>76</v>
      </c>
      <c r="P1464" s="6">
        <v>59</v>
      </c>
      <c r="Q1464" s="13">
        <f t="shared" si="91"/>
        <v>4484</v>
      </c>
      <c r="R1464" s="14">
        <v>0.05</v>
      </c>
      <c r="S1464" s="13">
        <v>10649.5</v>
      </c>
      <c r="T1464" s="13">
        <v>117.14449999999999</v>
      </c>
      <c r="U1464" s="13"/>
      <c r="V1464" s="9"/>
      <c r="W1464" s="9"/>
    </row>
    <row r="1465" spans="1:23" x14ac:dyDescent="0.25">
      <c r="A1465" s="6" t="s">
        <v>173</v>
      </c>
      <c r="B1465" s="6" t="s">
        <v>174</v>
      </c>
      <c r="C1465" s="6" t="s">
        <v>135</v>
      </c>
      <c r="D1465" s="6" t="s">
        <v>136</v>
      </c>
      <c r="E1465" s="6">
        <v>2</v>
      </c>
      <c r="F1465" s="6" t="str">
        <f t="shared" si="88"/>
        <v>Anne Dodsworth</v>
      </c>
      <c r="G1465" s="6">
        <v>10799</v>
      </c>
      <c r="H1465" s="9">
        <v>41354</v>
      </c>
      <c r="I1465" s="9">
        <v>41367</v>
      </c>
      <c r="J1465" s="9">
        <v>41364</v>
      </c>
      <c r="K1465" s="7">
        <v>8</v>
      </c>
      <c r="L1465" s="9" t="str">
        <f t="shared" si="89"/>
        <v>Poissons et fruits de mer</v>
      </c>
      <c r="M1465" s="6">
        <v>13</v>
      </c>
      <c r="N1465" s="6" t="str">
        <f t="shared" si="90"/>
        <v>Konbu</v>
      </c>
      <c r="O1465" s="13">
        <v>76</v>
      </c>
      <c r="P1465" s="6">
        <v>9</v>
      </c>
      <c r="Q1465" s="13">
        <f t="shared" si="91"/>
        <v>684</v>
      </c>
      <c r="R1465" s="14">
        <v>0.05</v>
      </c>
      <c r="S1465" s="13">
        <v>256.5</v>
      </c>
      <c r="T1465" s="13">
        <v>1.2825</v>
      </c>
      <c r="U1465" s="13"/>
      <c r="V1465" s="9"/>
      <c r="W1465" s="9"/>
    </row>
    <row r="1466" spans="1:23" x14ac:dyDescent="0.25">
      <c r="A1466" s="6" t="s">
        <v>99</v>
      </c>
      <c r="B1466" s="6" t="s">
        <v>100</v>
      </c>
      <c r="C1466" s="6" t="s">
        <v>101</v>
      </c>
      <c r="D1466" s="6" t="s">
        <v>102</v>
      </c>
      <c r="E1466" s="6">
        <v>6</v>
      </c>
      <c r="F1466" s="6" t="str">
        <f t="shared" si="88"/>
        <v>Ernst Junge</v>
      </c>
      <c r="G1466" s="6">
        <v>10885</v>
      </c>
      <c r="H1466" s="9">
        <v>41354</v>
      </c>
      <c r="I1466" s="9">
        <v>41382</v>
      </c>
      <c r="J1466" s="9">
        <v>41379</v>
      </c>
      <c r="K1466" s="7">
        <v>1</v>
      </c>
      <c r="L1466" s="9" t="str">
        <f t="shared" si="89"/>
        <v>Boissons</v>
      </c>
      <c r="M1466" s="6">
        <v>2</v>
      </c>
      <c r="N1466" s="6" t="str">
        <f t="shared" si="90"/>
        <v>Chang</v>
      </c>
      <c r="O1466" s="13">
        <v>76</v>
      </c>
      <c r="P1466" s="6">
        <v>17</v>
      </c>
      <c r="Q1466" s="13">
        <f t="shared" si="91"/>
        <v>1292</v>
      </c>
      <c r="R1466" s="15">
        <v>0.09</v>
      </c>
      <c r="S1466" s="13">
        <v>1469.65</v>
      </c>
      <c r="T1466" s="13">
        <v>35.271600000000007</v>
      </c>
      <c r="U1466" s="13"/>
      <c r="V1466" s="9"/>
      <c r="W1466" s="9"/>
    </row>
    <row r="1467" spans="1:23" x14ac:dyDescent="0.25">
      <c r="A1467" s="6" t="s">
        <v>78</v>
      </c>
      <c r="B1467" s="6" t="s">
        <v>79</v>
      </c>
      <c r="C1467" s="6" t="s">
        <v>80</v>
      </c>
      <c r="D1467" s="6" t="s">
        <v>81</v>
      </c>
      <c r="E1467" s="6">
        <v>3</v>
      </c>
      <c r="F1467" s="6" t="str">
        <f t="shared" si="88"/>
        <v>Janet Leverling</v>
      </c>
      <c r="G1467" s="6">
        <v>10904</v>
      </c>
      <c r="H1467" s="9">
        <v>41354</v>
      </c>
      <c r="I1467" s="9">
        <v>41379</v>
      </c>
      <c r="J1467" s="9">
        <v>41375</v>
      </c>
      <c r="K1467" s="7">
        <v>8</v>
      </c>
      <c r="L1467" s="9" t="str">
        <f t="shared" si="89"/>
        <v>Poissons et fruits de mer</v>
      </c>
      <c r="M1467" s="6">
        <v>58</v>
      </c>
      <c r="N1467" s="6" t="str">
        <f t="shared" si="90"/>
        <v>Escargots de Bourgogne</v>
      </c>
      <c r="O1467" s="13">
        <v>76</v>
      </c>
      <c r="P1467" s="6">
        <v>84</v>
      </c>
      <c r="Q1467" s="13">
        <f t="shared" si="91"/>
        <v>6384</v>
      </c>
      <c r="R1467" s="15">
        <v>7.0000000000000007E-2</v>
      </c>
      <c r="S1467" s="13">
        <v>5175.45</v>
      </c>
      <c r="T1467" s="13">
        <v>165.61439999999999</v>
      </c>
      <c r="U1467" s="13"/>
      <c r="V1467" s="9"/>
      <c r="W1467" s="9"/>
    </row>
    <row r="1468" spans="1:23" x14ac:dyDescent="0.25">
      <c r="A1468" s="6" t="s">
        <v>78</v>
      </c>
      <c r="B1468" s="6" t="s">
        <v>79</v>
      </c>
      <c r="C1468" s="6" t="s">
        <v>80</v>
      </c>
      <c r="D1468" s="6" t="s">
        <v>81</v>
      </c>
      <c r="E1468" s="6">
        <v>3</v>
      </c>
      <c r="F1468" s="6" t="str">
        <f t="shared" si="88"/>
        <v>Janet Leverling</v>
      </c>
      <c r="G1468" s="6">
        <v>10693</v>
      </c>
      <c r="H1468" s="9">
        <v>41355</v>
      </c>
      <c r="I1468" s="9">
        <v>41379</v>
      </c>
      <c r="J1468" s="9">
        <v>41375</v>
      </c>
      <c r="K1468" s="7">
        <v>8</v>
      </c>
      <c r="L1468" s="9" t="str">
        <f t="shared" si="89"/>
        <v>Poissons et fruits de mer</v>
      </c>
      <c r="M1468" s="6">
        <v>73</v>
      </c>
      <c r="N1468" s="6" t="str">
        <f t="shared" si="90"/>
        <v>Röd Kaviar</v>
      </c>
      <c r="O1468" s="13">
        <v>76</v>
      </c>
      <c r="P1468" s="6">
        <v>68</v>
      </c>
      <c r="Q1468" s="13">
        <f t="shared" si="91"/>
        <v>5168</v>
      </c>
      <c r="R1468" s="14">
        <v>0.02</v>
      </c>
      <c r="S1468" s="13">
        <v>4998</v>
      </c>
      <c r="T1468" s="13">
        <v>44.981999999999999</v>
      </c>
      <c r="U1468" s="13"/>
      <c r="V1468" s="9"/>
      <c r="W1468" s="9"/>
    </row>
    <row r="1469" spans="1:23" x14ac:dyDescent="0.25">
      <c r="A1469" s="6" t="s">
        <v>226</v>
      </c>
      <c r="B1469" s="6" t="s">
        <v>227</v>
      </c>
      <c r="C1469" s="6" t="s">
        <v>53</v>
      </c>
      <c r="D1469" s="6" t="s">
        <v>51</v>
      </c>
      <c r="E1469" s="6">
        <v>3</v>
      </c>
      <c r="F1469" s="6" t="str">
        <f t="shared" si="88"/>
        <v>Janet Leverling</v>
      </c>
      <c r="G1469" s="6">
        <v>10758</v>
      </c>
      <c r="H1469" s="9">
        <v>41355</v>
      </c>
      <c r="I1469" s="9">
        <v>41367</v>
      </c>
      <c r="J1469" s="9">
        <v>41362</v>
      </c>
      <c r="K1469" s="7">
        <v>3</v>
      </c>
      <c r="L1469" s="9" t="str">
        <f t="shared" si="89"/>
        <v>Desserts</v>
      </c>
      <c r="M1469" s="6">
        <v>26</v>
      </c>
      <c r="N1469" s="6" t="str">
        <f t="shared" si="90"/>
        <v>Gumbär Gummibärchen</v>
      </c>
      <c r="O1469" s="13">
        <v>76</v>
      </c>
      <c r="P1469" s="6">
        <v>14</v>
      </c>
      <c r="Q1469" s="13">
        <f t="shared" si="91"/>
        <v>1064</v>
      </c>
      <c r="R1469" s="14">
        <v>7.0000000000000007E-2</v>
      </c>
      <c r="S1469" s="13">
        <v>2033.0729999999999</v>
      </c>
      <c r="T1469" s="13">
        <v>30.496094999999997</v>
      </c>
      <c r="U1469" s="13"/>
      <c r="V1469" s="9"/>
      <c r="W1469" s="9"/>
    </row>
    <row r="1470" spans="1:23" x14ac:dyDescent="0.25">
      <c r="A1470" s="6" t="s">
        <v>308</v>
      </c>
      <c r="B1470" s="6" t="s">
        <v>309</v>
      </c>
      <c r="C1470" s="6" t="s">
        <v>203</v>
      </c>
      <c r="D1470" s="6" t="s">
        <v>204</v>
      </c>
      <c r="E1470" s="6">
        <v>7</v>
      </c>
      <c r="F1470" s="6" t="str">
        <f t="shared" si="88"/>
        <v>Jaime Dos Santos</v>
      </c>
      <c r="G1470" s="6">
        <v>10916</v>
      </c>
      <c r="H1470" s="9">
        <v>41355</v>
      </c>
      <c r="I1470" s="9">
        <v>41370</v>
      </c>
      <c r="J1470" s="9">
        <v>41373</v>
      </c>
      <c r="K1470" s="7">
        <v>4</v>
      </c>
      <c r="L1470" s="9" t="str">
        <f t="shared" si="89"/>
        <v>Produits laitiers</v>
      </c>
      <c r="M1470" s="6">
        <v>32</v>
      </c>
      <c r="N1470" s="6" t="str">
        <f t="shared" si="90"/>
        <v>Mascarpone Fabioli</v>
      </c>
      <c r="O1470" s="13">
        <v>76</v>
      </c>
      <c r="P1470" s="6">
        <v>13</v>
      </c>
      <c r="Q1470" s="13">
        <f t="shared" si="91"/>
        <v>988</v>
      </c>
      <c r="R1470" s="15">
        <v>0.05</v>
      </c>
      <c r="S1470" s="13">
        <v>1976</v>
      </c>
      <c r="T1470" s="13">
        <v>39.520000000000003</v>
      </c>
      <c r="U1470" s="13"/>
      <c r="V1470" s="9"/>
      <c r="W1470" s="9"/>
    </row>
    <row r="1471" spans="1:23" x14ac:dyDescent="0.25">
      <c r="A1471" s="6" t="s">
        <v>213</v>
      </c>
      <c r="B1471" s="6" t="s">
        <v>214</v>
      </c>
      <c r="C1471" s="6" t="s">
        <v>215</v>
      </c>
      <c r="D1471" s="6" t="s">
        <v>81</v>
      </c>
      <c r="E1471" s="6">
        <v>7</v>
      </c>
      <c r="F1471" s="6" t="str">
        <f t="shared" si="88"/>
        <v>Jaime Dos Santos</v>
      </c>
      <c r="G1471" s="6">
        <v>10616</v>
      </c>
      <c r="H1471" s="9">
        <v>41356</v>
      </c>
      <c r="I1471" s="9">
        <v>41375</v>
      </c>
      <c r="J1471" s="9">
        <v>41371</v>
      </c>
      <c r="K1471" s="7">
        <v>1</v>
      </c>
      <c r="L1471" s="9" t="str">
        <f t="shared" si="89"/>
        <v>Boissons</v>
      </c>
      <c r="M1471" s="6">
        <v>38</v>
      </c>
      <c r="N1471" s="6" t="str">
        <f t="shared" si="90"/>
        <v>Côte de Blaye</v>
      </c>
      <c r="O1471" s="13">
        <v>76</v>
      </c>
      <c r="P1471" s="6">
        <v>74</v>
      </c>
      <c r="Q1471" s="13">
        <f t="shared" si="91"/>
        <v>5624</v>
      </c>
      <c r="R1471" s="14">
        <v>0.1</v>
      </c>
      <c r="S1471" s="13">
        <v>87745.5</v>
      </c>
      <c r="T1471" s="13">
        <v>2895.6015000000002</v>
      </c>
      <c r="U1471" s="13"/>
      <c r="V1471" s="9"/>
      <c r="W1471" s="9"/>
    </row>
    <row r="1472" spans="1:23" x14ac:dyDescent="0.25">
      <c r="A1472" s="6" t="s">
        <v>175</v>
      </c>
      <c r="B1472" s="6" t="s">
        <v>176</v>
      </c>
      <c r="C1472" s="6" t="s">
        <v>97</v>
      </c>
      <c r="D1472" s="6" t="s">
        <v>98</v>
      </c>
      <c r="E1472" s="6">
        <v>3</v>
      </c>
      <c r="F1472" s="6" t="str">
        <f t="shared" si="88"/>
        <v>Janet Leverling</v>
      </c>
      <c r="G1472" s="6">
        <v>10682</v>
      </c>
      <c r="H1472" s="9">
        <v>41356</v>
      </c>
      <c r="I1472" s="9">
        <v>41380</v>
      </c>
      <c r="J1472" s="9">
        <v>41380</v>
      </c>
      <c r="K1472" s="7">
        <v>4</v>
      </c>
      <c r="L1472" s="9" t="str">
        <f t="shared" si="89"/>
        <v>Produits laitiers</v>
      </c>
      <c r="M1472" s="6">
        <v>33</v>
      </c>
      <c r="N1472" s="6" t="str">
        <f t="shared" si="90"/>
        <v>Geitost</v>
      </c>
      <c r="O1472" s="13">
        <v>76</v>
      </c>
      <c r="P1472" s="6">
        <v>13</v>
      </c>
      <c r="Q1472" s="13">
        <f t="shared" si="91"/>
        <v>988</v>
      </c>
      <c r="R1472" s="14">
        <v>0.11</v>
      </c>
      <c r="S1472" s="13">
        <v>144.625</v>
      </c>
      <c r="T1472" s="13">
        <v>2.6032500000000001</v>
      </c>
      <c r="U1472" s="13"/>
      <c r="V1472" s="9"/>
      <c r="W1472" s="9"/>
    </row>
    <row r="1473" spans="1:23" x14ac:dyDescent="0.25">
      <c r="A1473" s="6" t="s">
        <v>223</v>
      </c>
      <c r="B1473" s="6" t="s">
        <v>224</v>
      </c>
      <c r="C1473" s="6" t="s">
        <v>225</v>
      </c>
      <c r="D1473" s="6" t="s">
        <v>208</v>
      </c>
      <c r="E1473" s="6">
        <v>6</v>
      </c>
      <c r="F1473" s="6" t="str">
        <f t="shared" si="88"/>
        <v>Ernst Junge</v>
      </c>
      <c r="G1473" s="6">
        <v>10703</v>
      </c>
      <c r="H1473" s="9">
        <v>41356</v>
      </c>
      <c r="I1473" s="9">
        <v>41378</v>
      </c>
      <c r="J1473" s="9">
        <v>41376</v>
      </c>
      <c r="K1473" s="7">
        <v>1</v>
      </c>
      <c r="L1473" s="9" t="str">
        <f t="shared" si="89"/>
        <v>Boissons</v>
      </c>
      <c r="M1473" s="6">
        <v>2</v>
      </c>
      <c r="N1473" s="6" t="str">
        <f t="shared" si="90"/>
        <v>Chang</v>
      </c>
      <c r="O1473" s="13">
        <v>76</v>
      </c>
      <c r="P1473" s="6">
        <v>91</v>
      </c>
      <c r="Q1473" s="13">
        <f t="shared" si="91"/>
        <v>6916</v>
      </c>
      <c r="R1473" s="14">
        <v>0.12</v>
      </c>
      <c r="S1473" s="13">
        <v>7607.6</v>
      </c>
      <c r="T1473" s="13">
        <v>159.75960000000001</v>
      </c>
      <c r="U1473" s="13"/>
      <c r="V1473" s="9"/>
      <c r="W1473" s="9"/>
    </row>
    <row r="1474" spans="1:23" x14ac:dyDescent="0.25">
      <c r="A1474" s="6" t="s">
        <v>221</v>
      </c>
      <c r="B1474" s="6" t="s">
        <v>222</v>
      </c>
      <c r="C1474" s="6" t="s">
        <v>88</v>
      </c>
      <c r="D1474" s="6" t="s">
        <v>89</v>
      </c>
      <c r="E1474" s="6">
        <v>5</v>
      </c>
      <c r="F1474" s="6" t="str">
        <f t="shared" si="88"/>
        <v>Mohamed Ben Arfa</v>
      </c>
      <c r="G1474" s="6">
        <v>10726</v>
      </c>
      <c r="H1474" s="9">
        <v>41356</v>
      </c>
      <c r="I1474" s="9">
        <v>41374</v>
      </c>
      <c r="J1474" s="9">
        <v>41370</v>
      </c>
      <c r="K1474" s="7">
        <v>4</v>
      </c>
      <c r="L1474" s="9" t="str">
        <f t="shared" si="89"/>
        <v>Produits laitiers</v>
      </c>
      <c r="M1474" s="6">
        <v>11</v>
      </c>
      <c r="N1474" s="6" t="str">
        <f t="shared" si="90"/>
        <v>Queso Cabrales</v>
      </c>
      <c r="O1474" s="13">
        <v>76</v>
      </c>
      <c r="P1474" s="6">
        <v>14</v>
      </c>
      <c r="Q1474" s="13">
        <f t="shared" si="91"/>
        <v>1064</v>
      </c>
      <c r="R1474" s="14">
        <v>0.05</v>
      </c>
      <c r="S1474" s="13">
        <v>1396.5</v>
      </c>
      <c r="T1474" s="13">
        <v>40.4985</v>
      </c>
      <c r="U1474" s="13"/>
      <c r="V1474" s="9"/>
      <c r="W1474" s="9"/>
    </row>
    <row r="1475" spans="1:23" x14ac:dyDescent="0.25">
      <c r="A1475" s="6" t="s">
        <v>205</v>
      </c>
      <c r="B1475" s="6" t="s">
        <v>206</v>
      </c>
      <c r="C1475" s="6" t="s">
        <v>207</v>
      </c>
      <c r="D1475" s="6" t="s">
        <v>208</v>
      </c>
      <c r="E1475" s="6">
        <v>3</v>
      </c>
      <c r="F1475" s="6" t="str">
        <f t="shared" si="88"/>
        <v>Janet Leverling</v>
      </c>
      <c r="G1475" s="6">
        <v>10924</v>
      </c>
      <c r="H1475" s="9">
        <v>41356</v>
      </c>
      <c r="I1475" s="9">
        <v>41371</v>
      </c>
      <c r="J1475" s="9">
        <v>41368</v>
      </c>
      <c r="K1475" s="7">
        <v>7</v>
      </c>
      <c r="L1475" s="9" t="str">
        <f t="shared" si="89"/>
        <v>Produits secs</v>
      </c>
      <c r="M1475" s="6">
        <v>28</v>
      </c>
      <c r="N1475" s="6" t="str">
        <f t="shared" si="90"/>
        <v>Rössle Sauerkraut</v>
      </c>
      <c r="O1475" s="13">
        <v>76</v>
      </c>
      <c r="P1475" s="6">
        <v>46</v>
      </c>
      <c r="Q1475" s="13">
        <f t="shared" si="91"/>
        <v>3496</v>
      </c>
      <c r="R1475" s="15">
        <v>0.16</v>
      </c>
      <c r="S1475" s="13">
        <v>8809.92</v>
      </c>
      <c r="T1475" s="13">
        <v>105.71904000000001</v>
      </c>
      <c r="U1475" s="13"/>
      <c r="V1475" s="9"/>
      <c r="W1475" s="9"/>
    </row>
    <row r="1476" spans="1:23" x14ac:dyDescent="0.25">
      <c r="A1476" s="6" t="s">
        <v>245</v>
      </c>
      <c r="B1476" s="6" t="s">
        <v>246</v>
      </c>
      <c r="C1476" s="6" t="s">
        <v>247</v>
      </c>
      <c r="D1476" s="6" t="s">
        <v>85</v>
      </c>
      <c r="E1476" s="6">
        <v>5</v>
      </c>
      <c r="F1476" s="6" t="str">
        <f t="shared" ref="F1476:F1539" si="92">VLOOKUP(E1476,ListeREPRESENTANTS,2,FALSE)</f>
        <v>Mohamed Ben Arfa</v>
      </c>
      <c r="G1476" s="6">
        <v>10584</v>
      </c>
      <c r="H1476" s="9">
        <v>41357</v>
      </c>
      <c r="I1476" s="9">
        <v>41373</v>
      </c>
      <c r="J1476" s="9">
        <v>41374</v>
      </c>
      <c r="K1476" s="7">
        <v>4</v>
      </c>
      <c r="L1476" s="9" t="str">
        <f t="shared" ref="L1476:L1539" si="93">VLOOKUP(K1476,ListeCATEGORIES,2,FALSE)</f>
        <v>Produits laitiers</v>
      </c>
      <c r="M1476" s="6">
        <v>31</v>
      </c>
      <c r="N1476" s="6" t="str">
        <f t="shared" ref="N1476:N1539" si="94">VLOOKUP(M1476,ListePRODUITS,2,FALSE)</f>
        <v>Gorgonzola Telino</v>
      </c>
      <c r="O1476" s="13">
        <v>76</v>
      </c>
      <c r="P1476" s="6">
        <v>53</v>
      </c>
      <c r="Q1476" s="13">
        <f t="shared" si="91"/>
        <v>4028</v>
      </c>
      <c r="R1476" s="14">
        <v>0.04</v>
      </c>
      <c r="S1476" s="13">
        <v>3180</v>
      </c>
      <c r="T1476" s="13">
        <v>41.34</v>
      </c>
      <c r="U1476" s="13"/>
      <c r="V1476" s="9"/>
      <c r="W1476" s="9"/>
    </row>
    <row r="1477" spans="1:23" x14ac:dyDescent="0.25">
      <c r="A1477" s="6" t="s">
        <v>194</v>
      </c>
      <c r="B1477" s="6" t="s">
        <v>195</v>
      </c>
      <c r="C1477" s="6" t="s">
        <v>97</v>
      </c>
      <c r="D1477" s="6" t="s">
        <v>98</v>
      </c>
      <c r="E1477" s="6">
        <v>1</v>
      </c>
      <c r="F1477" s="6" t="str">
        <f t="shared" si="92"/>
        <v>Francis Rivière</v>
      </c>
      <c r="G1477" s="6">
        <v>10676</v>
      </c>
      <c r="H1477" s="9">
        <v>41357</v>
      </c>
      <c r="I1477" s="9">
        <v>41380</v>
      </c>
      <c r="J1477" s="9">
        <v>41378</v>
      </c>
      <c r="K1477" s="7">
        <v>8</v>
      </c>
      <c r="L1477" s="9" t="str">
        <f t="shared" si="93"/>
        <v>Poissons et fruits de mer</v>
      </c>
      <c r="M1477" s="6">
        <v>10</v>
      </c>
      <c r="N1477" s="6" t="str">
        <f t="shared" si="94"/>
        <v>Ikura</v>
      </c>
      <c r="O1477" s="13">
        <v>76</v>
      </c>
      <c r="P1477" s="6">
        <v>12</v>
      </c>
      <c r="Q1477" s="13">
        <f t="shared" ref="Q1477:Q1540" si="95">O1477*P1477</f>
        <v>912</v>
      </c>
      <c r="R1477" s="14">
        <v>0.04</v>
      </c>
      <c r="S1477" s="13">
        <v>1785.6</v>
      </c>
      <c r="T1477" s="13">
        <v>39.283199999999994</v>
      </c>
      <c r="U1477" s="13"/>
      <c r="V1477" s="9"/>
      <c r="W1477" s="9"/>
    </row>
    <row r="1478" spans="1:23" x14ac:dyDescent="0.25">
      <c r="A1478" s="6" t="s">
        <v>261</v>
      </c>
      <c r="B1478" s="6" t="s">
        <v>262</v>
      </c>
      <c r="C1478" s="6" t="s">
        <v>263</v>
      </c>
      <c r="D1478" s="6" t="s">
        <v>81</v>
      </c>
      <c r="E1478" s="6">
        <v>4</v>
      </c>
      <c r="F1478" s="6" t="str">
        <f t="shared" si="92"/>
        <v>Laura Callahan</v>
      </c>
      <c r="G1478" s="6">
        <v>10719</v>
      </c>
      <c r="H1478" s="9">
        <v>41357</v>
      </c>
      <c r="I1478" s="9">
        <v>41372</v>
      </c>
      <c r="J1478" s="9">
        <v>41370</v>
      </c>
      <c r="K1478" s="7">
        <v>8</v>
      </c>
      <c r="L1478" s="9" t="str">
        <f t="shared" si="93"/>
        <v>Poissons et fruits de mer</v>
      </c>
      <c r="M1478" s="6">
        <v>30</v>
      </c>
      <c r="N1478" s="6" t="str">
        <f t="shared" si="94"/>
        <v>Nord-Ost Matjeshering</v>
      </c>
      <c r="O1478" s="13">
        <v>76</v>
      </c>
      <c r="P1478" s="6">
        <v>21</v>
      </c>
      <c r="Q1478" s="13">
        <f t="shared" si="95"/>
        <v>1596</v>
      </c>
      <c r="R1478" s="14">
        <v>0.03</v>
      </c>
      <c r="S1478" s="13">
        <v>2636.8964999999998</v>
      </c>
      <c r="T1478" s="13">
        <v>39.553447499999997</v>
      </c>
      <c r="U1478" s="13"/>
      <c r="V1478" s="9"/>
      <c r="W1478" s="9"/>
    </row>
    <row r="1479" spans="1:23" x14ac:dyDescent="0.25">
      <c r="A1479" s="6" t="s">
        <v>196</v>
      </c>
      <c r="B1479" s="6" t="s">
        <v>197</v>
      </c>
      <c r="C1479" s="6" t="s">
        <v>52</v>
      </c>
      <c r="D1479" s="6" t="s">
        <v>51</v>
      </c>
      <c r="E1479" s="6">
        <v>8</v>
      </c>
      <c r="F1479" s="6" t="str">
        <f t="shared" si="92"/>
        <v>Hicham Esmal</v>
      </c>
      <c r="G1479" s="6">
        <v>10731</v>
      </c>
      <c r="H1479" s="9">
        <v>41357</v>
      </c>
      <c r="I1479" s="9">
        <v>41367</v>
      </c>
      <c r="J1479" s="9">
        <v>41369</v>
      </c>
      <c r="K1479" s="7">
        <v>7</v>
      </c>
      <c r="L1479" s="9" t="str">
        <f t="shared" si="93"/>
        <v>Produits secs</v>
      </c>
      <c r="M1479" s="6">
        <v>51</v>
      </c>
      <c r="N1479" s="6" t="str">
        <f t="shared" si="94"/>
        <v>Manjimup Dried Apples</v>
      </c>
      <c r="O1479" s="13">
        <v>76</v>
      </c>
      <c r="P1479" s="6">
        <v>16</v>
      </c>
      <c r="Q1479" s="13">
        <f t="shared" si="95"/>
        <v>1216</v>
      </c>
      <c r="R1479" s="14">
        <v>7.0000000000000007E-2</v>
      </c>
      <c r="S1479" s="13">
        <v>3943.2</v>
      </c>
      <c r="T1479" s="13">
        <v>51.261600000000001</v>
      </c>
      <c r="U1479" s="13"/>
      <c r="V1479" s="9"/>
      <c r="W1479" s="9"/>
    </row>
    <row r="1480" spans="1:23" x14ac:dyDescent="0.25">
      <c r="A1480" s="6" t="s">
        <v>117</v>
      </c>
      <c r="B1480" s="6" t="s">
        <v>118</v>
      </c>
      <c r="C1480" s="6" t="s">
        <v>119</v>
      </c>
      <c r="D1480" s="6" t="s">
        <v>85</v>
      </c>
      <c r="E1480" s="6">
        <v>7</v>
      </c>
      <c r="F1480" s="6" t="str">
        <f t="shared" si="92"/>
        <v>Jaime Dos Santos</v>
      </c>
      <c r="G1480" s="6">
        <v>10789</v>
      </c>
      <c r="H1480" s="9">
        <v>41357</v>
      </c>
      <c r="I1480" s="9">
        <v>41370</v>
      </c>
      <c r="J1480" s="9">
        <v>41372</v>
      </c>
      <c r="K1480" s="7">
        <v>8</v>
      </c>
      <c r="L1480" s="9" t="str">
        <f t="shared" si="93"/>
        <v>Poissons et fruits de mer</v>
      </c>
      <c r="M1480" s="6">
        <v>18</v>
      </c>
      <c r="N1480" s="6" t="str">
        <f t="shared" si="94"/>
        <v>Carnarvon Tigers</v>
      </c>
      <c r="O1480" s="13">
        <v>76</v>
      </c>
      <c r="P1480" s="6">
        <v>77</v>
      </c>
      <c r="Q1480" s="13">
        <f t="shared" si="95"/>
        <v>5852</v>
      </c>
      <c r="R1480" s="14">
        <v>0</v>
      </c>
      <c r="S1480" s="13">
        <v>24062.5</v>
      </c>
      <c r="T1480" s="13">
        <v>0</v>
      </c>
      <c r="U1480" s="13"/>
      <c r="V1480" s="9"/>
      <c r="W1480" s="9"/>
    </row>
    <row r="1481" spans="1:23" x14ac:dyDescent="0.25">
      <c r="A1481" s="6" t="s">
        <v>269</v>
      </c>
      <c r="B1481" s="6" t="s">
        <v>270</v>
      </c>
      <c r="C1481" s="6" t="s">
        <v>271</v>
      </c>
      <c r="D1481" s="6" t="s">
        <v>242</v>
      </c>
      <c r="E1481" s="6">
        <v>3</v>
      </c>
      <c r="F1481" s="6" t="str">
        <f t="shared" si="92"/>
        <v>Janet Leverling</v>
      </c>
      <c r="G1481" s="6">
        <v>10769</v>
      </c>
      <c r="H1481" s="9">
        <v>41358</v>
      </c>
      <c r="I1481" s="9">
        <v>41384</v>
      </c>
      <c r="J1481" s="9">
        <v>41383</v>
      </c>
      <c r="K1481" s="7">
        <v>2</v>
      </c>
      <c r="L1481" s="9" t="str">
        <f t="shared" si="93"/>
        <v>Condiments</v>
      </c>
      <c r="M1481" s="6">
        <v>61</v>
      </c>
      <c r="N1481" s="6" t="str">
        <f t="shared" si="94"/>
        <v>Sirop d'érable</v>
      </c>
      <c r="O1481" s="13">
        <v>76</v>
      </c>
      <c r="P1481" s="6">
        <v>7</v>
      </c>
      <c r="Q1481" s="13">
        <f t="shared" si="95"/>
        <v>532</v>
      </c>
      <c r="R1481" s="14">
        <v>0.18</v>
      </c>
      <c r="S1481" s="13">
        <v>817.95</v>
      </c>
      <c r="T1481" s="13">
        <v>15.54105</v>
      </c>
      <c r="U1481" s="13"/>
      <c r="V1481" s="9"/>
      <c r="W1481" s="9"/>
    </row>
    <row r="1482" spans="1:23" x14ac:dyDescent="0.25">
      <c r="A1482" s="6" t="s">
        <v>226</v>
      </c>
      <c r="B1482" s="6" t="s">
        <v>227</v>
      </c>
      <c r="C1482" s="6" t="s">
        <v>53</v>
      </c>
      <c r="D1482" s="6" t="s">
        <v>51</v>
      </c>
      <c r="E1482" s="6">
        <v>5</v>
      </c>
      <c r="F1482" s="6" t="str">
        <f t="shared" si="92"/>
        <v>Mohamed Ben Arfa</v>
      </c>
      <c r="G1482" s="6">
        <v>10931</v>
      </c>
      <c r="H1482" s="9">
        <v>41358</v>
      </c>
      <c r="I1482" s="9">
        <v>41368</v>
      </c>
      <c r="J1482" s="9">
        <v>41364</v>
      </c>
      <c r="K1482" s="7">
        <v>5</v>
      </c>
      <c r="L1482" s="9" t="str">
        <f t="shared" si="93"/>
        <v>Pâtes et céréales</v>
      </c>
      <c r="M1482" s="6">
        <v>57</v>
      </c>
      <c r="N1482" s="6" t="str">
        <f t="shared" si="94"/>
        <v>Ravioli Angelo</v>
      </c>
      <c r="O1482" s="13">
        <v>76</v>
      </c>
      <c r="P1482" s="6">
        <v>83</v>
      </c>
      <c r="Q1482" s="13">
        <f t="shared" si="95"/>
        <v>6308</v>
      </c>
      <c r="R1482" s="15">
        <v>0.13</v>
      </c>
      <c r="S1482" s="13">
        <v>7040.4750000000004</v>
      </c>
      <c r="T1482" s="13">
        <v>211.21424999999999</v>
      </c>
      <c r="U1482" s="13"/>
      <c r="V1482" s="9"/>
      <c r="W1482" s="9"/>
    </row>
    <row r="1483" spans="1:23" x14ac:dyDescent="0.25">
      <c r="A1483" s="6" t="s">
        <v>127</v>
      </c>
      <c r="B1483" s="6" t="s">
        <v>128</v>
      </c>
      <c r="C1483" s="6" t="s">
        <v>129</v>
      </c>
      <c r="D1483" s="6" t="s">
        <v>106</v>
      </c>
      <c r="E1483" s="6">
        <v>5</v>
      </c>
      <c r="F1483" s="6" t="str">
        <f t="shared" si="92"/>
        <v>Mohamed Ben Arfa</v>
      </c>
      <c r="G1483" s="6">
        <v>10485</v>
      </c>
      <c r="H1483" s="9">
        <v>41359</v>
      </c>
      <c r="I1483" s="9">
        <v>41373</v>
      </c>
      <c r="J1483" s="9">
        <v>41371</v>
      </c>
      <c r="K1483" s="7">
        <v>1</v>
      </c>
      <c r="L1483" s="9" t="str">
        <f t="shared" si="93"/>
        <v>Boissons</v>
      </c>
      <c r="M1483" s="6">
        <v>70</v>
      </c>
      <c r="N1483" s="6" t="str">
        <f t="shared" si="94"/>
        <v>Outback Lager</v>
      </c>
      <c r="O1483" s="13">
        <v>76</v>
      </c>
      <c r="P1483" s="6">
        <v>38</v>
      </c>
      <c r="Q1483" s="13">
        <f t="shared" si="95"/>
        <v>2888</v>
      </c>
      <c r="R1483" s="14">
        <v>0.11</v>
      </c>
      <c r="S1483" s="13">
        <v>2029.2</v>
      </c>
      <c r="T1483" s="13">
        <v>8.1167999999999996</v>
      </c>
      <c r="U1483" s="13"/>
      <c r="V1483" s="9"/>
      <c r="W1483" s="9"/>
    </row>
    <row r="1484" spans="1:23" x14ac:dyDescent="0.25">
      <c r="A1484" s="6" t="s">
        <v>173</v>
      </c>
      <c r="B1484" s="6" t="s">
        <v>174</v>
      </c>
      <c r="C1484" s="6" t="s">
        <v>135</v>
      </c>
      <c r="D1484" s="6" t="s">
        <v>136</v>
      </c>
      <c r="E1484" s="6">
        <v>2</v>
      </c>
      <c r="F1484" s="6" t="str">
        <f t="shared" si="92"/>
        <v>Anne Dodsworth</v>
      </c>
      <c r="G1484" s="6">
        <v>10506</v>
      </c>
      <c r="H1484" s="9">
        <v>41359</v>
      </c>
      <c r="I1484" s="9">
        <v>41377</v>
      </c>
      <c r="J1484" s="9">
        <v>41376</v>
      </c>
      <c r="K1484" s="7">
        <v>3</v>
      </c>
      <c r="L1484" s="9" t="str">
        <f t="shared" si="93"/>
        <v>Desserts</v>
      </c>
      <c r="M1484" s="6">
        <v>25</v>
      </c>
      <c r="N1484" s="6" t="str">
        <f t="shared" si="94"/>
        <v>NuNuCa Nuß-Nougat-Creme</v>
      </c>
      <c r="O1484" s="13">
        <v>76</v>
      </c>
      <c r="P1484" s="6">
        <v>93</v>
      </c>
      <c r="Q1484" s="13">
        <f t="shared" si="95"/>
        <v>7068</v>
      </c>
      <c r="R1484" s="14">
        <v>0.08</v>
      </c>
      <c r="S1484" s="13">
        <v>5989.2</v>
      </c>
      <c r="T1484" s="13">
        <v>83.848799999999997</v>
      </c>
      <c r="U1484" s="13"/>
      <c r="V1484" s="9"/>
      <c r="W1484" s="9"/>
    </row>
    <row r="1485" spans="1:23" x14ac:dyDescent="0.25">
      <c r="A1485" s="6" t="s">
        <v>155</v>
      </c>
      <c r="B1485" s="6" t="s">
        <v>156</v>
      </c>
      <c r="C1485" s="6" t="s">
        <v>132</v>
      </c>
      <c r="D1485" s="6" t="s">
        <v>123</v>
      </c>
      <c r="E1485" s="6">
        <v>3</v>
      </c>
      <c r="F1485" s="6" t="str">
        <f t="shared" si="92"/>
        <v>Janet Leverling</v>
      </c>
      <c r="G1485" s="6">
        <v>10839</v>
      </c>
      <c r="H1485" s="9">
        <v>41359</v>
      </c>
      <c r="I1485" s="9">
        <v>41372</v>
      </c>
      <c r="J1485" s="9">
        <v>41373</v>
      </c>
      <c r="K1485" s="7">
        <v>4</v>
      </c>
      <c r="L1485" s="9" t="str">
        <f t="shared" si="93"/>
        <v>Produits laitiers</v>
      </c>
      <c r="M1485" s="6">
        <v>72</v>
      </c>
      <c r="N1485" s="6" t="str">
        <f t="shared" si="94"/>
        <v>Mozzarella di Giovanni</v>
      </c>
      <c r="O1485" s="13">
        <v>76</v>
      </c>
      <c r="P1485" s="6">
        <v>77</v>
      </c>
      <c r="Q1485" s="13">
        <f t="shared" si="95"/>
        <v>5852</v>
      </c>
      <c r="R1485" s="15">
        <v>0.11</v>
      </c>
      <c r="S1485" s="13">
        <v>11924.22</v>
      </c>
      <c r="T1485" s="13">
        <v>417.34769999999997</v>
      </c>
      <c r="U1485" s="13"/>
      <c r="V1485" s="9"/>
      <c r="W1485" s="9"/>
    </row>
    <row r="1486" spans="1:23" x14ac:dyDescent="0.25">
      <c r="A1486" s="6" t="s">
        <v>186</v>
      </c>
      <c r="B1486" s="6" t="s">
        <v>187</v>
      </c>
      <c r="C1486" s="6" t="s">
        <v>188</v>
      </c>
      <c r="D1486" s="6" t="s">
        <v>140</v>
      </c>
      <c r="E1486" s="6">
        <v>6</v>
      </c>
      <c r="F1486" s="6" t="str">
        <f t="shared" si="92"/>
        <v>Ernst Junge</v>
      </c>
      <c r="G1486" s="6">
        <v>10764</v>
      </c>
      <c r="H1486" s="9">
        <v>41360</v>
      </c>
      <c r="I1486" s="9">
        <v>41374</v>
      </c>
      <c r="J1486" s="9">
        <v>41372</v>
      </c>
      <c r="K1486" s="7">
        <v>1</v>
      </c>
      <c r="L1486" s="9" t="str">
        <f t="shared" si="93"/>
        <v>Boissons</v>
      </c>
      <c r="M1486" s="6">
        <v>39</v>
      </c>
      <c r="N1486" s="6" t="str">
        <f t="shared" si="94"/>
        <v>Chartreuse verte</v>
      </c>
      <c r="O1486" s="13">
        <v>76</v>
      </c>
      <c r="P1486" s="6">
        <v>1</v>
      </c>
      <c r="Q1486" s="13">
        <f t="shared" si="95"/>
        <v>76</v>
      </c>
      <c r="R1486" s="14">
        <v>0.2</v>
      </c>
      <c r="S1486" s="13">
        <v>72</v>
      </c>
      <c r="T1486" s="13">
        <v>2.016</v>
      </c>
      <c r="U1486" s="13"/>
      <c r="V1486" s="9"/>
      <c r="W1486" s="9"/>
    </row>
    <row r="1487" spans="1:23" x14ac:dyDescent="0.25">
      <c r="A1487" s="6" t="s">
        <v>114</v>
      </c>
      <c r="B1487" s="6" t="s">
        <v>115</v>
      </c>
      <c r="C1487" s="6" t="s">
        <v>116</v>
      </c>
      <c r="D1487" s="6" t="s">
        <v>81</v>
      </c>
      <c r="E1487" s="6">
        <v>2</v>
      </c>
      <c r="F1487" s="6" t="str">
        <f t="shared" si="92"/>
        <v>Anne Dodsworth</v>
      </c>
      <c r="G1487" s="6">
        <v>10889</v>
      </c>
      <c r="H1487" s="9">
        <v>41360</v>
      </c>
      <c r="I1487" s="9">
        <v>41370</v>
      </c>
      <c r="J1487" s="9">
        <v>41371</v>
      </c>
      <c r="K1487" s="7">
        <v>1</v>
      </c>
      <c r="L1487" s="9" t="str">
        <f t="shared" si="93"/>
        <v>Boissons</v>
      </c>
      <c r="M1487" s="6">
        <v>38</v>
      </c>
      <c r="N1487" s="6" t="str">
        <f t="shared" si="94"/>
        <v>Côte de Blaye</v>
      </c>
      <c r="O1487" s="13">
        <v>76</v>
      </c>
      <c r="P1487" s="6">
        <v>93</v>
      </c>
      <c r="Q1487" s="13">
        <f t="shared" si="95"/>
        <v>7068</v>
      </c>
      <c r="R1487" s="15">
        <v>0.09</v>
      </c>
      <c r="S1487" s="13">
        <v>111500.02500000001</v>
      </c>
      <c r="T1487" s="13">
        <v>1449.5003250000002</v>
      </c>
      <c r="U1487" s="13"/>
      <c r="V1487" s="9"/>
      <c r="W1487" s="9"/>
    </row>
    <row r="1488" spans="1:23" x14ac:dyDescent="0.25">
      <c r="A1488" s="6" t="s">
        <v>308</v>
      </c>
      <c r="B1488" s="6" t="s">
        <v>309</v>
      </c>
      <c r="C1488" s="6" t="s">
        <v>203</v>
      </c>
      <c r="D1488" s="6" t="s">
        <v>204</v>
      </c>
      <c r="E1488" s="6">
        <v>7</v>
      </c>
      <c r="F1488" s="6" t="str">
        <f t="shared" si="92"/>
        <v>Jaime Dos Santos</v>
      </c>
      <c r="G1488" s="6">
        <v>10916</v>
      </c>
      <c r="H1488" s="9">
        <v>41360</v>
      </c>
      <c r="I1488" s="9">
        <v>41376</v>
      </c>
      <c r="J1488" s="9">
        <v>41374</v>
      </c>
      <c r="K1488" s="7">
        <v>3</v>
      </c>
      <c r="L1488" s="9" t="str">
        <f t="shared" si="93"/>
        <v>Desserts</v>
      </c>
      <c r="M1488" s="6">
        <v>16</v>
      </c>
      <c r="N1488" s="6" t="str">
        <f t="shared" si="94"/>
        <v>Pavlova</v>
      </c>
      <c r="O1488" s="13">
        <v>76</v>
      </c>
      <c r="P1488" s="6">
        <v>17</v>
      </c>
      <c r="Q1488" s="13">
        <f t="shared" si="95"/>
        <v>1292</v>
      </c>
      <c r="R1488" s="15">
        <v>0.04</v>
      </c>
      <c r="S1488" s="13">
        <v>1423.9199999999998</v>
      </c>
      <c r="T1488" s="13">
        <v>22.782719999999998</v>
      </c>
      <c r="U1488" s="13"/>
      <c r="V1488" s="9"/>
      <c r="W1488" s="9"/>
    </row>
    <row r="1489" spans="1:23" x14ac:dyDescent="0.25">
      <c r="A1489" s="6" t="s">
        <v>114</v>
      </c>
      <c r="B1489" s="6" t="s">
        <v>115</v>
      </c>
      <c r="C1489" s="6" t="s">
        <v>116</v>
      </c>
      <c r="D1489" s="6" t="s">
        <v>81</v>
      </c>
      <c r="E1489" s="6">
        <v>4</v>
      </c>
      <c r="F1489" s="6" t="str">
        <f t="shared" si="92"/>
        <v>Laura Callahan</v>
      </c>
      <c r="G1489" s="6">
        <v>10852</v>
      </c>
      <c r="H1489" s="9">
        <v>41361</v>
      </c>
      <c r="I1489" s="9">
        <v>41385</v>
      </c>
      <c r="J1489" s="9">
        <v>41383</v>
      </c>
      <c r="K1489" s="7">
        <v>3</v>
      </c>
      <c r="L1489" s="9" t="str">
        <f t="shared" si="93"/>
        <v>Desserts</v>
      </c>
      <c r="M1489" s="6">
        <v>62</v>
      </c>
      <c r="N1489" s="6" t="str">
        <f t="shared" si="94"/>
        <v>Tarte au sucre</v>
      </c>
      <c r="O1489" s="13">
        <v>76</v>
      </c>
      <c r="P1489" s="6">
        <v>49</v>
      </c>
      <c r="Q1489" s="13">
        <f t="shared" si="95"/>
        <v>3724</v>
      </c>
      <c r="R1489" s="15">
        <v>0.14000000000000001</v>
      </c>
      <c r="S1489" s="13">
        <v>10387.51</v>
      </c>
      <c r="T1489" s="13">
        <v>83.100080000000005</v>
      </c>
      <c r="U1489" s="13"/>
      <c r="V1489" s="9"/>
      <c r="W1489" s="9"/>
    </row>
    <row r="1490" spans="1:23" x14ac:dyDescent="0.25">
      <c r="A1490" s="6" t="s">
        <v>127</v>
      </c>
      <c r="B1490" s="6" t="s">
        <v>128</v>
      </c>
      <c r="C1490" s="6" t="s">
        <v>129</v>
      </c>
      <c r="D1490" s="6" t="s">
        <v>106</v>
      </c>
      <c r="E1490" s="6">
        <v>1</v>
      </c>
      <c r="F1490" s="6" t="str">
        <f t="shared" si="92"/>
        <v>Francis Rivière</v>
      </c>
      <c r="G1490" s="6">
        <v>10919</v>
      </c>
      <c r="H1490" s="9">
        <v>41361</v>
      </c>
      <c r="I1490" s="9">
        <v>41387</v>
      </c>
      <c r="J1490" s="9">
        <v>41387</v>
      </c>
      <c r="K1490" s="7">
        <v>3</v>
      </c>
      <c r="L1490" s="9" t="str">
        <f t="shared" si="93"/>
        <v>Desserts</v>
      </c>
      <c r="M1490" s="6">
        <v>25</v>
      </c>
      <c r="N1490" s="6" t="str">
        <f t="shared" si="94"/>
        <v>NuNuCa Nuß-Nougat-Creme</v>
      </c>
      <c r="O1490" s="13">
        <v>76</v>
      </c>
      <c r="P1490" s="6">
        <v>30</v>
      </c>
      <c r="Q1490" s="13">
        <f t="shared" si="95"/>
        <v>2280</v>
      </c>
      <c r="R1490" s="15">
        <v>0.06</v>
      </c>
      <c r="S1490" s="13">
        <v>1974</v>
      </c>
      <c r="T1490" s="13">
        <v>21.713999999999999</v>
      </c>
      <c r="U1490" s="13"/>
      <c r="V1490" s="9"/>
      <c r="W1490" s="9"/>
    </row>
    <row r="1491" spans="1:23" x14ac:dyDescent="0.25">
      <c r="A1491" s="6" t="s">
        <v>120</v>
      </c>
      <c r="B1491" s="6" t="s">
        <v>121</v>
      </c>
      <c r="C1491" s="6" t="s">
        <v>122</v>
      </c>
      <c r="D1491" s="6" t="s">
        <v>123</v>
      </c>
      <c r="E1491" s="6">
        <v>9</v>
      </c>
      <c r="F1491" s="6" t="str">
        <f t="shared" si="92"/>
        <v>Steven Buchanan</v>
      </c>
      <c r="G1491" s="6">
        <v>10648</v>
      </c>
      <c r="H1491" s="9">
        <v>41362</v>
      </c>
      <c r="I1491" s="9">
        <v>41380</v>
      </c>
      <c r="J1491" s="9">
        <v>41376</v>
      </c>
      <c r="K1491" s="7">
        <v>1</v>
      </c>
      <c r="L1491" s="9" t="str">
        <f t="shared" si="93"/>
        <v>Boissons</v>
      </c>
      <c r="M1491" s="6">
        <v>24</v>
      </c>
      <c r="N1491" s="6" t="str">
        <f t="shared" si="94"/>
        <v>Guaraná Fantástica</v>
      </c>
      <c r="O1491" s="13">
        <v>76</v>
      </c>
      <c r="P1491" s="6">
        <v>2</v>
      </c>
      <c r="Q1491" s="13">
        <f t="shared" si="95"/>
        <v>152</v>
      </c>
      <c r="R1491" s="14">
        <v>0.03</v>
      </c>
      <c r="S1491" s="13">
        <v>43.65</v>
      </c>
      <c r="T1491" s="13">
        <v>1.5277499999999999</v>
      </c>
      <c r="U1491" s="13"/>
      <c r="V1491" s="9"/>
      <c r="W1491" s="9"/>
    </row>
    <row r="1492" spans="1:23" x14ac:dyDescent="0.25">
      <c r="A1492" s="6" t="s">
        <v>205</v>
      </c>
      <c r="B1492" s="6" t="s">
        <v>206</v>
      </c>
      <c r="C1492" s="6" t="s">
        <v>207</v>
      </c>
      <c r="D1492" s="6" t="s">
        <v>208</v>
      </c>
      <c r="E1492" s="6">
        <v>7</v>
      </c>
      <c r="F1492" s="6" t="str">
        <f t="shared" si="92"/>
        <v>Jaime Dos Santos</v>
      </c>
      <c r="G1492" s="6">
        <v>10733</v>
      </c>
      <c r="H1492" s="9">
        <v>41362</v>
      </c>
      <c r="I1492" s="9">
        <v>41384</v>
      </c>
      <c r="J1492" s="9">
        <v>41380</v>
      </c>
      <c r="K1492" s="7">
        <v>7</v>
      </c>
      <c r="L1492" s="9" t="str">
        <f t="shared" si="93"/>
        <v>Produits secs</v>
      </c>
      <c r="M1492" s="6">
        <v>14</v>
      </c>
      <c r="N1492" s="6" t="str">
        <f t="shared" si="94"/>
        <v>Tofu</v>
      </c>
      <c r="O1492" s="13">
        <v>76</v>
      </c>
      <c r="P1492" s="6">
        <v>43</v>
      </c>
      <c r="Q1492" s="13">
        <f t="shared" si="95"/>
        <v>3268</v>
      </c>
      <c r="R1492" s="14">
        <v>-0.02</v>
      </c>
      <c r="S1492" s="13">
        <v>5098.7250000000004</v>
      </c>
      <c r="T1492" s="13">
        <v>101.97450000000001</v>
      </c>
      <c r="U1492" s="13"/>
      <c r="V1492" s="9"/>
      <c r="W1492" s="9"/>
    </row>
    <row r="1493" spans="1:23" x14ac:dyDescent="0.25">
      <c r="A1493" s="6" t="s">
        <v>82</v>
      </c>
      <c r="B1493" s="6" t="s">
        <v>83</v>
      </c>
      <c r="C1493" s="6" t="s">
        <v>84</v>
      </c>
      <c r="D1493" s="6" t="s">
        <v>85</v>
      </c>
      <c r="E1493" s="6">
        <v>2</v>
      </c>
      <c r="F1493" s="6" t="str">
        <f t="shared" si="92"/>
        <v>Anne Dodsworth</v>
      </c>
      <c r="G1493" s="6">
        <v>10871</v>
      </c>
      <c r="H1493" s="9">
        <v>41362</v>
      </c>
      <c r="I1493" s="9">
        <v>41385</v>
      </c>
      <c r="J1493" s="9">
        <v>41385</v>
      </c>
      <c r="K1493" s="7">
        <v>2</v>
      </c>
      <c r="L1493" s="9" t="str">
        <f t="shared" si="93"/>
        <v>Condiments</v>
      </c>
      <c r="M1493" s="6">
        <v>6</v>
      </c>
      <c r="N1493" s="6" t="str">
        <f t="shared" si="94"/>
        <v>Grandma's Boysenberry Spread</v>
      </c>
      <c r="O1493" s="13">
        <v>76</v>
      </c>
      <c r="P1493" s="6">
        <v>61</v>
      </c>
      <c r="Q1493" s="13">
        <f t="shared" si="95"/>
        <v>4636</v>
      </c>
      <c r="R1493" s="15">
        <v>0.03</v>
      </c>
      <c r="S1493" s="13">
        <v>7396.25</v>
      </c>
      <c r="T1493" s="13">
        <v>162.7175</v>
      </c>
      <c r="U1493" s="13"/>
      <c r="V1493" s="9"/>
      <c r="W1493" s="9"/>
    </row>
    <row r="1494" spans="1:23" x14ac:dyDescent="0.25">
      <c r="A1494" s="6" t="s">
        <v>82</v>
      </c>
      <c r="B1494" s="6" t="s">
        <v>83</v>
      </c>
      <c r="C1494" s="6" t="s">
        <v>84</v>
      </c>
      <c r="D1494" s="6" t="s">
        <v>85</v>
      </c>
      <c r="E1494" s="6">
        <v>4</v>
      </c>
      <c r="F1494" s="6" t="str">
        <f t="shared" si="92"/>
        <v>Laura Callahan</v>
      </c>
      <c r="G1494" s="6">
        <v>10932</v>
      </c>
      <c r="H1494" s="9">
        <v>41362</v>
      </c>
      <c r="I1494" s="9">
        <v>41384</v>
      </c>
      <c r="J1494" s="9">
        <v>41381</v>
      </c>
      <c r="K1494" s="7">
        <v>3</v>
      </c>
      <c r="L1494" s="9" t="str">
        <f t="shared" si="93"/>
        <v>Desserts</v>
      </c>
      <c r="M1494" s="6">
        <v>62</v>
      </c>
      <c r="N1494" s="6" t="str">
        <f t="shared" si="94"/>
        <v>Tarte au sucre</v>
      </c>
      <c r="O1494" s="13">
        <v>76</v>
      </c>
      <c r="P1494" s="6">
        <v>5</v>
      </c>
      <c r="Q1494" s="13">
        <f t="shared" si="95"/>
        <v>380</v>
      </c>
      <c r="R1494" s="15">
        <v>0.13</v>
      </c>
      <c r="S1494" s="13">
        <v>1072.2750000000001</v>
      </c>
      <c r="T1494" s="13">
        <v>5.3613749999999998</v>
      </c>
      <c r="U1494" s="13"/>
      <c r="V1494" s="9"/>
      <c r="W1494" s="9"/>
    </row>
    <row r="1495" spans="1:23" x14ac:dyDescent="0.25">
      <c r="A1495" s="6" t="s">
        <v>143</v>
      </c>
      <c r="B1495" s="6" t="s">
        <v>144</v>
      </c>
      <c r="C1495" s="6" t="s">
        <v>145</v>
      </c>
      <c r="D1495" s="6" t="s">
        <v>146</v>
      </c>
      <c r="E1495" s="6">
        <v>3</v>
      </c>
      <c r="F1495" s="6" t="str">
        <f t="shared" si="92"/>
        <v>Janet Leverling</v>
      </c>
      <c r="G1495" s="6">
        <v>10492</v>
      </c>
      <c r="H1495" s="9">
        <v>41363</v>
      </c>
      <c r="I1495" s="9">
        <v>41376</v>
      </c>
      <c r="J1495" s="9">
        <v>41376</v>
      </c>
      <c r="K1495" s="7">
        <v>5</v>
      </c>
      <c r="L1495" s="9" t="str">
        <f t="shared" si="93"/>
        <v>Pâtes et céréales</v>
      </c>
      <c r="M1495" s="6">
        <v>42</v>
      </c>
      <c r="N1495" s="6" t="str">
        <f t="shared" si="94"/>
        <v>Singaporean Hokkien Fried Mee</v>
      </c>
      <c r="O1495" s="13">
        <v>76</v>
      </c>
      <c r="P1495" s="6">
        <v>75</v>
      </c>
      <c r="Q1495" s="13">
        <f t="shared" si="95"/>
        <v>5700</v>
      </c>
      <c r="R1495" s="14">
        <v>0.16</v>
      </c>
      <c r="S1495" s="13">
        <v>3528</v>
      </c>
      <c r="T1495" s="13">
        <v>24.696000000000002</v>
      </c>
      <c r="U1495" s="13"/>
      <c r="V1495" s="9"/>
      <c r="W1495" s="9"/>
    </row>
    <row r="1496" spans="1:23" x14ac:dyDescent="0.25">
      <c r="A1496" s="6" t="s">
        <v>261</v>
      </c>
      <c r="B1496" s="6" t="s">
        <v>262</v>
      </c>
      <c r="C1496" s="6" t="s">
        <v>263</v>
      </c>
      <c r="D1496" s="6" t="s">
        <v>81</v>
      </c>
      <c r="E1496" s="6">
        <v>7</v>
      </c>
      <c r="F1496" s="6" t="str">
        <f t="shared" si="92"/>
        <v>Jaime Dos Santos</v>
      </c>
      <c r="G1496" s="6">
        <v>10579</v>
      </c>
      <c r="H1496" s="9">
        <v>41364</v>
      </c>
      <c r="I1496" s="9">
        <v>41376</v>
      </c>
      <c r="J1496" s="9">
        <v>41375</v>
      </c>
      <c r="K1496" s="7">
        <v>2</v>
      </c>
      <c r="L1496" s="9" t="str">
        <f t="shared" si="93"/>
        <v>Condiments</v>
      </c>
      <c r="M1496" s="6">
        <v>15</v>
      </c>
      <c r="N1496" s="6" t="str">
        <f t="shared" si="94"/>
        <v>Genen Shouyu</v>
      </c>
      <c r="O1496" s="13">
        <v>76</v>
      </c>
      <c r="P1496" s="6">
        <v>64</v>
      </c>
      <c r="Q1496" s="13">
        <f t="shared" si="95"/>
        <v>4864</v>
      </c>
      <c r="R1496" s="14">
        <v>0.09</v>
      </c>
      <c r="S1496" s="13">
        <v>4513.6000000000004</v>
      </c>
      <c r="T1496" s="13">
        <v>135.40799999999999</v>
      </c>
      <c r="U1496" s="13"/>
      <c r="V1496" s="9"/>
      <c r="W1496" s="9"/>
    </row>
    <row r="1497" spans="1:23" x14ac:dyDescent="0.25">
      <c r="A1497" s="6" t="s">
        <v>177</v>
      </c>
      <c r="B1497" s="6" t="s">
        <v>178</v>
      </c>
      <c r="C1497" s="6" t="s">
        <v>159</v>
      </c>
      <c r="D1497" s="6" t="s">
        <v>136</v>
      </c>
      <c r="E1497" s="6">
        <v>5</v>
      </c>
      <c r="F1497" s="6" t="str">
        <f t="shared" si="92"/>
        <v>Mohamed Ben Arfa</v>
      </c>
      <c r="G1497" s="6">
        <v>10766</v>
      </c>
      <c r="H1497" s="9">
        <v>41364</v>
      </c>
      <c r="I1497" s="9">
        <v>41390</v>
      </c>
      <c r="J1497" s="9">
        <v>41388</v>
      </c>
      <c r="K1497" s="7">
        <v>1</v>
      </c>
      <c r="L1497" s="9" t="str">
        <f t="shared" si="93"/>
        <v>Boissons</v>
      </c>
      <c r="M1497" s="6">
        <v>2</v>
      </c>
      <c r="N1497" s="6" t="str">
        <f t="shared" si="94"/>
        <v>Chang</v>
      </c>
      <c r="O1497" s="13">
        <v>76</v>
      </c>
      <c r="P1497" s="6">
        <v>69</v>
      </c>
      <c r="Q1497" s="13">
        <f t="shared" si="95"/>
        <v>5244</v>
      </c>
      <c r="R1497" s="14">
        <v>7.0000000000000007E-2</v>
      </c>
      <c r="S1497" s="13">
        <v>6096.15</v>
      </c>
      <c r="T1497" s="13">
        <v>152.40375</v>
      </c>
      <c r="U1497" s="13"/>
      <c r="V1497" s="9"/>
      <c r="W1497" s="9"/>
    </row>
    <row r="1498" spans="1:23" x14ac:dyDescent="0.25">
      <c r="A1498" s="6" t="s">
        <v>157</v>
      </c>
      <c r="B1498" s="6" t="s">
        <v>158</v>
      </c>
      <c r="C1498" s="6" t="s">
        <v>159</v>
      </c>
      <c r="D1498" s="6" t="s">
        <v>136</v>
      </c>
      <c r="E1498" s="6">
        <v>2</v>
      </c>
      <c r="F1498" s="6" t="str">
        <f t="shared" si="92"/>
        <v>Anne Dodsworth</v>
      </c>
      <c r="G1498" s="6">
        <v>10557</v>
      </c>
      <c r="H1498" s="9">
        <v>41365</v>
      </c>
      <c r="I1498" s="9">
        <v>41380</v>
      </c>
      <c r="J1498" s="9">
        <v>41378</v>
      </c>
      <c r="K1498" s="7">
        <v>1</v>
      </c>
      <c r="L1498" s="9" t="str">
        <f t="shared" si="93"/>
        <v>Boissons</v>
      </c>
      <c r="M1498" s="6">
        <v>75</v>
      </c>
      <c r="N1498" s="6" t="str">
        <f t="shared" si="94"/>
        <v>Rhönbräu Klosterbier</v>
      </c>
      <c r="O1498" s="13">
        <v>76</v>
      </c>
      <c r="P1498" s="6">
        <v>66</v>
      </c>
      <c r="Q1498" s="13">
        <f t="shared" si="95"/>
        <v>5016</v>
      </c>
      <c r="R1498" s="14">
        <v>0.15</v>
      </c>
      <c r="S1498" s="13">
        <v>2173.875</v>
      </c>
      <c r="T1498" s="13">
        <v>47.825249999999997</v>
      </c>
      <c r="U1498" s="13"/>
      <c r="V1498" s="9"/>
      <c r="W1498" s="9"/>
    </row>
    <row r="1499" spans="1:23" x14ac:dyDescent="0.25">
      <c r="A1499" s="6" t="s">
        <v>179</v>
      </c>
      <c r="B1499" s="6" t="s">
        <v>180</v>
      </c>
      <c r="C1499" s="6" t="s">
        <v>181</v>
      </c>
      <c r="D1499" s="6" t="s">
        <v>81</v>
      </c>
      <c r="E1499" s="6">
        <v>3</v>
      </c>
      <c r="F1499" s="6" t="str">
        <f t="shared" si="92"/>
        <v>Janet Leverling</v>
      </c>
      <c r="G1499" s="6">
        <v>10700</v>
      </c>
      <c r="H1499" s="9">
        <v>41365</v>
      </c>
      <c r="I1499" s="9">
        <v>41384</v>
      </c>
      <c r="J1499" s="9">
        <v>41384</v>
      </c>
      <c r="K1499" s="7">
        <v>4</v>
      </c>
      <c r="L1499" s="9" t="str">
        <f t="shared" si="93"/>
        <v>Produits laitiers</v>
      </c>
      <c r="M1499" s="6">
        <v>71</v>
      </c>
      <c r="N1499" s="6" t="str">
        <f t="shared" si="94"/>
        <v>Fløtemysost</v>
      </c>
      <c r="O1499" s="13">
        <v>76</v>
      </c>
      <c r="P1499" s="6">
        <v>31</v>
      </c>
      <c r="Q1499" s="13">
        <f t="shared" si="95"/>
        <v>2356</v>
      </c>
      <c r="R1499" s="14">
        <v>0.05</v>
      </c>
      <c r="S1499" s="13">
        <v>3165.875</v>
      </c>
      <c r="T1499" s="13">
        <v>60.151625000000003</v>
      </c>
      <c r="U1499" s="13"/>
      <c r="V1499" s="9"/>
      <c r="W1499" s="9"/>
    </row>
    <row r="1500" spans="1:23" x14ac:dyDescent="0.25">
      <c r="A1500" s="6" t="s">
        <v>179</v>
      </c>
      <c r="B1500" s="6" t="s">
        <v>180</v>
      </c>
      <c r="C1500" s="6" t="s">
        <v>181</v>
      </c>
      <c r="D1500" s="6" t="s">
        <v>81</v>
      </c>
      <c r="E1500" s="6">
        <v>7</v>
      </c>
      <c r="F1500" s="6" t="str">
        <f t="shared" si="92"/>
        <v>Jaime Dos Santos</v>
      </c>
      <c r="G1500" s="6">
        <v>10713</v>
      </c>
      <c r="H1500" s="9">
        <v>41365</v>
      </c>
      <c r="I1500" s="9">
        <v>41387</v>
      </c>
      <c r="J1500" s="9">
        <v>41385</v>
      </c>
      <c r="K1500" s="7">
        <v>8</v>
      </c>
      <c r="L1500" s="9" t="str">
        <f t="shared" si="93"/>
        <v>Poissons et fruits de mer</v>
      </c>
      <c r="M1500" s="6">
        <v>46</v>
      </c>
      <c r="N1500" s="6" t="str">
        <f t="shared" si="94"/>
        <v>Spegesild</v>
      </c>
      <c r="O1500" s="13">
        <v>76</v>
      </c>
      <c r="P1500" s="6">
        <v>58</v>
      </c>
      <c r="Q1500" s="13">
        <f t="shared" si="95"/>
        <v>4408</v>
      </c>
      <c r="R1500" s="14">
        <v>0.05</v>
      </c>
      <c r="S1500" s="13">
        <v>3306</v>
      </c>
      <c r="T1500" s="13">
        <v>82.65</v>
      </c>
      <c r="U1500" s="13"/>
      <c r="V1500" s="9"/>
      <c r="W1500" s="9"/>
    </row>
    <row r="1501" spans="1:23" x14ac:dyDescent="0.25">
      <c r="A1501" s="6" t="s">
        <v>143</v>
      </c>
      <c r="B1501" s="6" t="s">
        <v>144</v>
      </c>
      <c r="C1501" s="6" t="s">
        <v>145</v>
      </c>
      <c r="D1501" s="6" t="s">
        <v>146</v>
      </c>
      <c r="E1501" s="6">
        <v>3</v>
      </c>
      <c r="F1501" s="6" t="str">
        <f t="shared" si="92"/>
        <v>Janet Leverling</v>
      </c>
      <c r="G1501" s="6">
        <v>10742</v>
      </c>
      <c r="H1501" s="9">
        <v>41365</v>
      </c>
      <c r="I1501" s="9">
        <v>41379</v>
      </c>
      <c r="J1501" s="9">
        <v>41376</v>
      </c>
      <c r="K1501" s="7">
        <v>4</v>
      </c>
      <c r="L1501" s="9" t="str">
        <f t="shared" si="93"/>
        <v>Produits laitiers</v>
      </c>
      <c r="M1501" s="6">
        <v>72</v>
      </c>
      <c r="N1501" s="6" t="str">
        <f t="shared" si="94"/>
        <v>Mozzarella di Giovanni</v>
      </c>
      <c r="O1501" s="13">
        <v>76</v>
      </c>
      <c r="P1501" s="6">
        <v>73</v>
      </c>
      <c r="Q1501" s="13">
        <f t="shared" si="95"/>
        <v>5548</v>
      </c>
      <c r="R1501" s="14">
        <v>0.02</v>
      </c>
      <c r="S1501" s="13">
        <v>12447.96</v>
      </c>
      <c r="T1501" s="13">
        <v>174.27144000000001</v>
      </c>
      <c r="U1501" s="13"/>
      <c r="V1501" s="9"/>
      <c r="W1501" s="9"/>
    </row>
    <row r="1502" spans="1:23" x14ac:dyDescent="0.25">
      <c r="A1502" s="6" t="s">
        <v>223</v>
      </c>
      <c r="B1502" s="6" t="s">
        <v>224</v>
      </c>
      <c r="C1502" s="6" t="s">
        <v>225</v>
      </c>
      <c r="D1502" s="6" t="s">
        <v>208</v>
      </c>
      <c r="E1502" s="6">
        <v>7</v>
      </c>
      <c r="F1502" s="6" t="str">
        <f t="shared" si="92"/>
        <v>Jaime Dos Santos</v>
      </c>
      <c r="G1502" s="6">
        <v>10902</v>
      </c>
      <c r="H1502" s="9">
        <v>41365</v>
      </c>
      <c r="I1502" s="9">
        <v>41379</v>
      </c>
      <c r="J1502" s="9">
        <v>41374</v>
      </c>
      <c r="K1502" s="7">
        <v>6</v>
      </c>
      <c r="L1502" s="9" t="str">
        <f t="shared" si="93"/>
        <v>Viandes</v>
      </c>
      <c r="M1502" s="6">
        <v>55</v>
      </c>
      <c r="N1502" s="6" t="str">
        <f t="shared" si="94"/>
        <v>Pâté chinois</v>
      </c>
      <c r="O1502" s="13">
        <v>76</v>
      </c>
      <c r="P1502" s="6">
        <v>72</v>
      </c>
      <c r="Q1502" s="13">
        <f t="shared" si="95"/>
        <v>5472</v>
      </c>
      <c r="R1502" s="15">
        <v>0.06</v>
      </c>
      <c r="S1502" s="13">
        <v>8121.5999999999995</v>
      </c>
      <c r="T1502" s="13">
        <v>276.13439999999997</v>
      </c>
      <c r="U1502" s="13"/>
      <c r="V1502" s="9"/>
      <c r="W1502" s="9"/>
    </row>
    <row r="1503" spans="1:23" x14ac:dyDescent="0.25">
      <c r="A1503" s="6" t="s">
        <v>201</v>
      </c>
      <c r="B1503" s="6" t="s">
        <v>202</v>
      </c>
      <c r="C1503" s="6" t="s">
        <v>203</v>
      </c>
      <c r="D1503" s="6" t="s">
        <v>204</v>
      </c>
      <c r="E1503" s="6">
        <v>4</v>
      </c>
      <c r="F1503" s="6" t="str">
        <f t="shared" si="92"/>
        <v>Laura Callahan</v>
      </c>
      <c r="G1503" s="6">
        <v>10521</v>
      </c>
      <c r="H1503" s="9">
        <v>41367</v>
      </c>
      <c r="I1503" s="9">
        <v>41386</v>
      </c>
      <c r="J1503" s="9">
        <v>41386</v>
      </c>
      <c r="K1503" s="7">
        <v>1</v>
      </c>
      <c r="L1503" s="9" t="str">
        <f t="shared" si="93"/>
        <v>Boissons</v>
      </c>
      <c r="M1503" s="6">
        <v>35</v>
      </c>
      <c r="N1503" s="6" t="str">
        <f t="shared" si="94"/>
        <v>Steeleye Stout</v>
      </c>
      <c r="O1503" s="13">
        <v>76</v>
      </c>
      <c r="P1503" s="6">
        <v>47</v>
      </c>
      <c r="Q1503" s="13">
        <f t="shared" si="95"/>
        <v>3572</v>
      </c>
      <c r="R1503" s="14">
        <v>0.18</v>
      </c>
      <c r="S1503" s="13">
        <v>3468.6000000000004</v>
      </c>
      <c r="T1503" s="13">
        <v>13.874400000000001</v>
      </c>
      <c r="U1503" s="13"/>
      <c r="V1503" s="9"/>
      <c r="W1503" s="9"/>
    </row>
    <row r="1504" spans="1:23" x14ac:dyDescent="0.25">
      <c r="A1504" s="6" t="s">
        <v>157</v>
      </c>
      <c r="B1504" s="6" t="s">
        <v>158</v>
      </c>
      <c r="C1504" s="6" t="s">
        <v>159</v>
      </c>
      <c r="D1504" s="6" t="s">
        <v>136</v>
      </c>
      <c r="E1504" s="6">
        <v>3</v>
      </c>
      <c r="F1504" s="6" t="str">
        <f t="shared" si="92"/>
        <v>Janet Leverling</v>
      </c>
      <c r="G1504" s="6">
        <v>10536</v>
      </c>
      <c r="H1504" s="9">
        <v>41367</v>
      </c>
      <c r="I1504" s="9">
        <v>41394</v>
      </c>
      <c r="J1504" s="9">
        <v>41397</v>
      </c>
      <c r="K1504" s="7">
        <v>4</v>
      </c>
      <c r="L1504" s="9" t="str">
        <f t="shared" si="93"/>
        <v>Produits laitiers</v>
      </c>
      <c r="M1504" s="6">
        <v>31</v>
      </c>
      <c r="N1504" s="6" t="str">
        <f t="shared" si="94"/>
        <v>Gorgonzola Telino</v>
      </c>
      <c r="O1504" s="13">
        <v>76</v>
      </c>
      <c r="P1504" s="6">
        <v>27</v>
      </c>
      <c r="Q1504" s="13">
        <f t="shared" si="95"/>
        <v>2052</v>
      </c>
      <c r="R1504" s="14">
        <v>0.05</v>
      </c>
      <c r="S1504" s="13">
        <v>1603.125</v>
      </c>
      <c r="T1504" s="13">
        <v>11.221875000000001</v>
      </c>
      <c r="U1504" s="13"/>
      <c r="V1504" s="9"/>
      <c r="W1504" s="9"/>
    </row>
    <row r="1505" spans="1:23" x14ac:dyDescent="0.25">
      <c r="A1505" s="6" t="s">
        <v>205</v>
      </c>
      <c r="B1505" s="6" t="s">
        <v>206</v>
      </c>
      <c r="C1505" s="6" t="s">
        <v>207</v>
      </c>
      <c r="D1505" s="6" t="s">
        <v>208</v>
      </c>
      <c r="E1505" s="6">
        <v>9</v>
      </c>
      <c r="F1505" s="6" t="str">
        <f t="shared" si="92"/>
        <v>Steven Buchanan</v>
      </c>
      <c r="G1505" s="6">
        <v>10866</v>
      </c>
      <c r="H1505" s="9">
        <v>41367</v>
      </c>
      <c r="I1505" s="9">
        <v>41378</v>
      </c>
      <c r="J1505" s="9">
        <v>41376</v>
      </c>
      <c r="K1505" s="7">
        <v>8</v>
      </c>
      <c r="L1505" s="9" t="str">
        <f t="shared" si="93"/>
        <v>Poissons et fruits de mer</v>
      </c>
      <c r="M1505" s="6">
        <v>30</v>
      </c>
      <c r="N1505" s="6" t="str">
        <f t="shared" si="94"/>
        <v>Nord-Ost Matjeshering</v>
      </c>
      <c r="O1505" s="13">
        <v>76</v>
      </c>
      <c r="P1505" s="6">
        <v>34</v>
      </c>
      <c r="Q1505" s="13">
        <f t="shared" si="95"/>
        <v>2584</v>
      </c>
      <c r="R1505" s="15">
        <v>0.09</v>
      </c>
      <c r="S1505" s="13">
        <v>4005.1829999999995</v>
      </c>
      <c r="T1505" s="13">
        <v>104.13475799999999</v>
      </c>
      <c r="U1505" s="13"/>
      <c r="V1505" s="9"/>
      <c r="W1505" s="9"/>
    </row>
    <row r="1506" spans="1:23" x14ac:dyDescent="0.25">
      <c r="A1506" s="6" t="s">
        <v>120</v>
      </c>
      <c r="B1506" s="6" t="s">
        <v>121</v>
      </c>
      <c r="C1506" s="6" t="s">
        <v>122</v>
      </c>
      <c r="D1506" s="6" t="s">
        <v>123</v>
      </c>
      <c r="E1506" s="6">
        <v>7</v>
      </c>
      <c r="F1506" s="6" t="str">
        <f t="shared" si="92"/>
        <v>Jaime Dos Santos</v>
      </c>
      <c r="G1506" s="6">
        <v>10877</v>
      </c>
      <c r="H1506" s="9">
        <v>41367</v>
      </c>
      <c r="I1506" s="9">
        <v>41396</v>
      </c>
      <c r="J1506" s="9">
        <v>41399</v>
      </c>
      <c r="K1506" s="7">
        <v>3</v>
      </c>
      <c r="L1506" s="9" t="str">
        <f t="shared" si="93"/>
        <v>Desserts</v>
      </c>
      <c r="M1506" s="6">
        <v>16</v>
      </c>
      <c r="N1506" s="6" t="str">
        <f t="shared" si="94"/>
        <v>Pavlova</v>
      </c>
      <c r="O1506" s="13">
        <v>76</v>
      </c>
      <c r="P1506" s="6">
        <v>29</v>
      </c>
      <c r="Q1506" s="13">
        <f t="shared" si="95"/>
        <v>2204</v>
      </c>
      <c r="R1506" s="15">
        <v>0.18</v>
      </c>
      <c r="S1506" s="13">
        <v>2074.8050000000003</v>
      </c>
      <c r="T1506" s="13">
        <v>60.169345000000007</v>
      </c>
      <c r="U1506" s="13"/>
      <c r="V1506" s="9"/>
      <c r="W1506" s="9"/>
    </row>
    <row r="1507" spans="1:23" x14ac:dyDescent="0.25">
      <c r="A1507" s="6" t="s">
        <v>186</v>
      </c>
      <c r="B1507" s="6" t="s">
        <v>187</v>
      </c>
      <c r="C1507" s="6" t="s">
        <v>188</v>
      </c>
      <c r="D1507" s="6" t="s">
        <v>140</v>
      </c>
      <c r="E1507" s="6">
        <v>3</v>
      </c>
      <c r="F1507" s="6" t="str">
        <f t="shared" si="92"/>
        <v>Janet Leverling</v>
      </c>
      <c r="G1507" s="6">
        <v>10514</v>
      </c>
      <c r="H1507" s="9">
        <v>41368</v>
      </c>
      <c r="I1507" s="9">
        <v>41388</v>
      </c>
      <c r="J1507" s="9">
        <v>41385</v>
      </c>
      <c r="K1507" s="7">
        <v>3</v>
      </c>
      <c r="L1507" s="9" t="str">
        <f t="shared" si="93"/>
        <v>Desserts</v>
      </c>
      <c r="M1507" s="6">
        <v>20</v>
      </c>
      <c r="N1507" s="6" t="str">
        <f t="shared" si="94"/>
        <v>Sir Rodney's Marmalade</v>
      </c>
      <c r="O1507" s="13">
        <v>76</v>
      </c>
      <c r="P1507" s="6">
        <v>7</v>
      </c>
      <c r="Q1507" s="13">
        <f t="shared" si="95"/>
        <v>532</v>
      </c>
      <c r="R1507" s="14">
        <v>0.05</v>
      </c>
      <c r="S1507" s="13">
        <v>2693.25</v>
      </c>
      <c r="T1507" s="13">
        <v>75.411000000000001</v>
      </c>
      <c r="U1507" s="13"/>
      <c r="V1507" s="9"/>
      <c r="W1507" s="9"/>
    </row>
    <row r="1508" spans="1:23" x14ac:dyDescent="0.25">
      <c r="A1508" s="6" t="s">
        <v>137</v>
      </c>
      <c r="B1508" s="6" t="s">
        <v>138</v>
      </c>
      <c r="C1508" s="6" t="s">
        <v>139</v>
      </c>
      <c r="D1508" s="6" t="s">
        <v>140</v>
      </c>
      <c r="E1508" s="6">
        <v>6</v>
      </c>
      <c r="F1508" s="6" t="str">
        <f t="shared" si="92"/>
        <v>Ernst Junge</v>
      </c>
      <c r="G1508" s="6">
        <v>10747</v>
      </c>
      <c r="H1508" s="9">
        <v>41368</v>
      </c>
      <c r="I1508" s="9">
        <v>41394</v>
      </c>
      <c r="J1508" s="9">
        <v>41391</v>
      </c>
      <c r="K1508" s="7">
        <v>4</v>
      </c>
      <c r="L1508" s="9" t="str">
        <f t="shared" si="93"/>
        <v>Produits laitiers</v>
      </c>
      <c r="M1508" s="6">
        <v>69</v>
      </c>
      <c r="N1508" s="6" t="str">
        <f t="shared" si="94"/>
        <v>Gudbrandsdalsost</v>
      </c>
      <c r="O1508" s="13">
        <v>76</v>
      </c>
      <c r="P1508" s="6">
        <v>50</v>
      </c>
      <c r="Q1508" s="13">
        <f t="shared" si="95"/>
        <v>3800</v>
      </c>
      <c r="R1508" s="14">
        <v>7.0000000000000007E-2</v>
      </c>
      <c r="S1508" s="13">
        <v>8370</v>
      </c>
      <c r="T1508" s="13">
        <v>50.22</v>
      </c>
      <c r="U1508" s="13"/>
      <c r="V1508" s="9"/>
      <c r="W1508" s="9"/>
    </row>
    <row r="1509" spans="1:23" x14ac:dyDescent="0.25">
      <c r="A1509" s="6" t="s">
        <v>264</v>
      </c>
      <c r="B1509" s="6" t="s">
        <v>265</v>
      </c>
      <c r="C1509" s="6" t="s">
        <v>266</v>
      </c>
      <c r="D1509" s="6" t="s">
        <v>123</v>
      </c>
      <c r="E1509" s="6">
        <v>5</v>
      </c>
      <c r="F1509" s="6" t="str">
        <f t="shared" si="92"/>
        <v>Mohamed Ben Arfa</v>
      </c>
      <c r="G1509" s="6">
        <v>10803</v>
      </c>
      <c r="H1509" s="9">
        <v>41369</v>
      </c>
      <c r="I1509" s="9">
        <v>41387</v>
      </c>
      <c r="J1509" s="9">
        <v>41388</v>
      </c>
      <c r="K1509" s="7">
        <v>3</v>
      </c>
      <c r="L1509" s="9" t="str">
        <f t="shared" si="93"/>
        <v>Desserts</v>
      </c>
      <c r="M1509" s="6">
        <v>19</v>
      </c>
      <c r="N1509" s="6" t="str">
        <f t="shared" si="94"/>
        <v>Teatime Chocolate Biscuits</v>
      </c>
      <c r="O1509" s="13">
        <v>76</v>
      </c>
      <c r="P1509" s="6">
        <v>21</v>
      </c>
      <c r="Q1509" s="13">
        <f t="shared" si="95"/>
        <v>1596</v>
      </c>
      <c r="R1509" s="14">
        <v>0.14000000000000001</v>
      </c>
      <c r="S1509" s="13">
        <v>830.76</v>
      </c>
      <c r="T1509" s="13">
        <v>19.938239999999997</v>
      </c>
      <c r="U1509" s="13"/>
      <c r="V1509" s="9"/>
      <c r="W1509" s="9"/>
    </row>
    <row r="1510" spans="1:23" x14ac:dyDescent="0.25">
      <c r="A1510" s="6" t="s">
        <v>186</v>
      </c>
      <c r="B1510" s="6" t="s">
        <v>187</v>
      </c>
      <c r="C1510" s="6" t="s">
        <v>188</v>
      </c>
      <c r="D1510" s="6" t="s">
        <v>140</v>
      </c>
      <c r="E1510" s="6">
        <v>8</v>
      </c>
      <c r="F1510" s="6" t="str">
        <f t="shared" si="92"/>
        <v>Hicham Esmal</v>
      </c>
      <c r="G1510" s="6">
        <v>10836</v>
      </c>
      <c r="H1510" s="9">
        <v>41370</v>
      </c>
      <c r="I1510" s="9">
        <v>41392</v>
      </c>
      <c r="J1510" s="9">
        <v>41393</v>
      </c>
      <c r="K1510" s="7">
        <v>4</v>
      </c>
      <c r="L1510" s="9" t="str">
        <f t="shared" si="93"/>
        <v>Produits laitiers</v>
      </c>
      <c r="M1510" s="6">
        <v>60</v>
      </c>
      <c r="N1510" s="6" t="str">
        <f t="shared" si="94"/>
        <v>Camembert Pierrot</v>
      </c>
      <c r="O1510" s="13">
        <v>76</v>
      </c>
      <c r="P1510" s="6">
        <v>100</v>
      </c>
      <c r="Q1510" s="13">
        <f t="shared" si="95"/>
        <v>7600</v>
      </c>
      <c r="R1510" s="14">
        <v>0.02</v>
      </c>
      <c r="S1510" s="13">
        <v>16660</v>
      </c>
      <c r="T1510" s="13">
        <v>16.66</v>
      </c>
      <c r="U1510" s="13"/>
      <c r="V1510" s="9"/>
      <c r="W1510" s="9"/>
    </row>
    <row r="1511" spans="1:23" x14ac:dyDescent="0.25">
      <c r="A1511" s="6" t="s">
        <v>175</v>
      </c>
      <c r="B1511" s="6" t="s">
        <v>176</v>
      </c>
      <c r="C1511" s="6" t="s">
        <v>97</v>
      </c>
      <c r="D1511" s="6" t="s">
        <v>98</v>
      </c>
      <c r="E1511" s="6">
        <v>5</v>
      </c>
      <c r="F1511" s="6" t="str">
        <f t="shared" si="92"/>
        <v>Mohamed Ben Arfa</v>
      </c>
      <c r="G1511" s="6">
        <v>10535</v>
      </c>
      <c r="H1511" s="9">
        <v>41372</v>
      </c>
      <c r="I1511" s="9">
        <v>41385</v>
      </c>
      <c r="J1511" s="9">
        <v>41382</v>
      </c>
      <c r="K1511" s="7">
        <v>8</v>
      </c>
      <c r="L1511" s="9" t="str">
        <f t="shared" si="93"/>
        <v>Poissons et fruits de mer</v>
      </c>
      <c r="M1511" s="6">
        <v>40</v>
      </c>
      <c r="N1511" s="6" t="str">
        <f t="shared" si="94"/>
        <v>Boston Crab Meat</v>
      </c>
      <c r="O1511" s="13">
        <v>76</v>
      </c>
      <c r="P1511" s="6">
        <v>65</v>
      </c>
      <c r="Q1511" s="13">
        <f t="shared" si="95"/>
        <v>4940</v>
      </c>
      <c r="R1511" s="14">
        <v>0.06</v>
      </c>
      <c r="S1511" s="13">
        <v>5621.2</v>
      </c>
      <c r="T1511" s="13">
        <v>39.348399999999998</v>
      </c>
      <c r="U1511" s="13"/>
      <c r="V1511" s="9"/>
      <c r="W1511" s="9"/>
    </row>
    <row r="1512" spans="1:23" x14ac:dyDescent="0.25">
      <c r="A1512" s="6" t="s">
        <v>245</v>
      </c>
      <c r="B1512" s="6" t="s">
        <v>246</v>
      </c>
      <c r="C1512" s="6" t="s">
        <v>247</v>
      </c>
      <c r="D1512" s="6" t="s">
        <v>85</v>
      </c>
      <c r="E1512" s="6">
        <v>2</v>
      </c>
      <c r="F1512" s="6" t="str">
        <f t="shared" si="92"/>
        <v>Anne Dodsworth</v>
      </c>
      <c r="G1512" s="6">
        <v>10566</v>
      </c>
      <c r="H1512" s="9">
        <v>41372</v>
      </c>
      <c r="I1512" s="9">
        <v>41384</v>
      </c>
      <c r="J1512" s="9">
        <v>41387</v>
      </c>
      <c r="K1512" s="7">
        <v>1</v>
      </c>
      <c r="L1512" s="9" t="str">
        <f t="shared" si="93"/>
        <v>Boissons</v>
      </c>
      <c r="M1512" s="6">
        <v>76</v>
      </c>
      <c r="N1512" s="6" t="str">
        <f t="shared" si="94"/>
        <v>Lakkalikööri</v>
      </c>
      <c r="O1512" s="13">
        <v>76</v>
      </c>
      <c r="P1512" s="6">
        <v>81</v>
      </c>
      <c r="Q1512" s="13">
        <f t="shared" si="95"/>
        <v>6156</v>
      </c>
      <c r="R1512" s="14">
        <v>-0.03</v>
      </c>
      <c r="S1512" s="13">
        <v>7508.7</v>
      </c>
      <c r="T1512" s="13">
        <v>105.12180000000001</v>
      </c>
      <c r="U1512" s="13"/>
      <c r="V1512" s="9"/>
      <c r="W1512" s="9"/>
    </row>
    <row r="1513" spans="1:23" x14ac:dyDescent="0.25">
      <c r="A1513" s="6" t="s">
        <v>221</v>
      </c>
      <c r="B1513" s="6" t="s">
        <v>222</v>
      </c>
      <c r="C1513" s="6" t="s">
        <v>88</v>
      </c>
      <c r="D1513" s="6" t="s">
        <v>89</v>
      </c>
      <c r="E1513" s="6">
        <v>5</v>
      </c>
      <c r="F1513" s="6" t="str">
        <f t="shared" si="92"/>
        <v>Mohamed Ben Arfa</v>
      </c>
      <c r="G1513" s="6">
        <v>10726</v>
      </c>
      <c r="H1513" s="9">
        <v>41372</v>
      </c>
      <c r="I1513" s="9">
        <v>41385</v>
      </c>
      <c r="J1513" s="9">
        <v>41388</v>
      </c>
      <c r="K1513" s="7">
        <v>2</v>
      </c>
      <c r="L1513" s="9" t="str">
        <f t="shared" si="93"/>
        <v>Condiments</v>
      </c>
      <c r="M1513" s="6">
        <v>4</v>
      </c>
      <c r="N1513" s="6" t="str">
        <f t="shared" si="94"/>
        <v>Chef Anton's Cajun Seasoning</v>
      </c>
      <c r="O1513" s="13">
        <v>76</v>
      </c>
      <c r="P1513" s="6">
        <v>58</v>
      </c>
      <c r="Q1513" s="13">
        <f t="shared" si="95"/>
        <v>4408</v>
      </c>
      <c r="R1513" s="14">
        <v>0.2</v>
      </c>
      <c r="S1513" s="13">
        <v>5104</v>
      </c>
      <c r="T1513" s="13">
        <v>102.08</v>
      </c>
      <c r="U1513" s="13"/>
      <c r="V1513" s="9"/>
      <c r="W1513" s="9"/>
    </row>
    <row r="1514" spans="1:23" x14ac:dyDescent="0.25">
      <c r="A1514" s="6" t="s">
        <v>272</v>
      </c>
      <c r="B1514" s="6" t="s">
        <v>273</v>
      </c>
      <c r="C1514" s="6" t="s">
        <v>274</v>
      </c>
      <c r="D1514" s="6" t="s">
        <v>81</v>
      </c>
      <c r="E1514" s="6">
        <v>3</v>
      </c>
      <c r="F1514" s="6" t="str">
        <f t="shared" si="92"/>
        <v>Janet Leverling</v>
      </c>
      <c r="G1514" s="6">
        <v>10855</v>
      </c>
      <c r="H1514" s="9">
        <v>41372</v>
      </c>
      <c r="I1514" s="9">
        <v>41400</v>
      </c>
      <c r="J1514" s="9">
        <v>41403</v>
      </c>
      <c r="K1514" s="7">
        <v>5</v>
      </c>
      <c r="L1514" s="9" t="str">
        <f t="shared" si="93"/>
        <v>Pâtes et céréales</v>
      </c>
      <c r="M1514" s="6">
        <v>56</v>
      </c>
      <c r="N1514" s="6" t="str">
        <f t="shared" si="94"/>
        <v>Gnocchi di nonna Alice</v>
      </c>
      <c r="O1514" s="13">
        <v>76</v>
      </c>
      <c r="P1514" s="6">
        <v>67</v>
      </c>
      <c r="Q1514" s="13">
        <f t="shared" si="95"/>
        <v>5092</v>
      </c>
      <c r="R1514" s="15">
        <v>-0.01</v>
      </c>
      <c r="S1514" s="13">
        <v>12857.3</v>
      </c>
      <c r="T1514" s="13">
        <v>270.00329999999997</v>
      </c>
      <c r="U1514" s="13"/>
      <c r="V1514" s="9"/>
      <c r="W1514" s="9"/>
    </row>
    <row r="1515" spans="1:23" x14ac:dyDescent="0.25">
      <c r="A1515" s="6" t="s">
        <v>133</v>
      </c>
      <c r="B1515" s="6" t="s">
        <v>134</v>
      </c>
      <c r="C1515" s="6" t="s">
        <v>135</v>
      </c>
      <c r="D1515" s="6" t="s">
        <v>136</v>
      </c>
      <c r="E1515" s="6">
        <v>6</v>
      </c>
      <c r="F1515" s="6" t="str">
        <f t="shared" si="92"/>
        <v>Ernst Junge</v>
      </c>
      <c r="G1515" s="6">
        <v>10929</v>
      </c>
      <c r="H1515" s="9">
        <v>41373</v>
      </c>
      <c r="I1515" s="9">
        <v>41383</v>
      </c>
      <c r="J1515" s="9">
        <v>41381</v>
      </c>
      <c r="K1515" s="7">
        <v>2</v>
      </c>
      <c r="L1515" s="9" t="str">
        <f t="shared" si="93"/>
        <v>Condiments</v>
      </c>
      <c r="M1515" s="6">
        <v>77</v>
      </c>
      <c r="N1515" s="6" t="str">
        <f t="shared" si="94"/>
        <v>Original Frankfurter grüne Soße</v>
      </c>
      <c r="O1515" s="13">
        <v>76</v>
      </c>
      <c r="P1515" s="6">
        <v>90</v>
      </c>
      <c r="Q1515" s="13">
        <f t="shared" si="95"/>
        <v>6840</v>
      </c>
      <c r="R1515" s="15">
        <v>0.16</v>
      </c>
      <c r="S1515" s="13">
        <v>4914</v>
      </c>
      <c r="T1515" s="13">
        <v>9.8279999999999994</v>
      </c>
      <c r="U1515" s="13"/>
      <c r="V1515" s="9"/>
      <c r="W1515" s="9"/>
    </row>
    <row r="1516" spans="1:23" x14ac:dyDescent="0.25">
      <c r="A1516" s="6" t="s">
        <v>82</v>
      </c>
      <c r="B1516" s="6" t="s">
        <v>83</v>
      </c>
      <c r="C1516" s="6" t="s">
        <v>84</v>
      </c>
      <c r="D1516" s="6" t="s">
        <v>85</v>
      </c>
      <c r="E1516" s="6">
        <v>4</v>
      </c>
      <c r="F1516" s="6" t="str">
        <f t="shared" si="92"/>
        <v>Laura Callahan</v>
      </c>
      <c r="G1516" s="6">
        <v>10932</v>
      </c>
      <c r="H1516" s="9">
        <v>41373</v>
      </c>
      <c r="I1516" s="9">
        <v>41403</v>
      </c>
      <c r="J1516" s="9">
        <v>41404</v>
      </c>
      <c r="K1516" s="7">
        <v>4</v>
      </c>
      <c r="L1516" s="9" t="str">
        <f t="shared" si="93"/>
        <v>Produits laitiers</v>
      </c>
      <c r="M1516" s="6">
        <v>72</v>
      </c>
      <c r="N1516" s="6" t="str">
        <f t="shared" si="94"/>
        <v>Mozzarella di Giovanni</v>
      </c>
      <c r="O1516" s="13">
        <v>76</v>
      </c>
      <c r="P1516" s="6">
        <v>44</v>
      </c>
      <c r="Q1516" s="13">
        <f t="shared" si="95"/>
        <v>3344</v>
      </c>
      <c r="R1516" s="15">
        <v>0.03</v>
      </c>
      <c r="S1516" s="13">
        <v>7426.32</v>
      </c>
      <c r="T1516" s="13">
        <v>148.5264</v>
      </c>
      <c r="U1516" s="13"/>
      <c r="V1516" s="9"/>
      <c r="W1516" s="9"/>
    </row>
    <row r="1517" spans="1:23" x14ac:dyDescent="0.25">
      <c r="A1517" s="6" t="s">
        <v>186</v>
      </c>
      <c r="B1517" s="6" t="s">
        <v>187</v>
      </c>
      <c r="C1517" s="6" t="s">
        <v>188</v>
      </c>
      <c r="D1517" s="6" t="s">
        <v>140</v>
      </c>
      <c r="E1517" s="6">
        <v>1</v>
      </c>
      <c r="F1517" s="6" t="str">
        <f t="shared" si="92"/>
        <v>Francis Rivière</v>
      </c>
      <c r="G1517" s="6">
        <v>10595</v>
      </c>
      <c r="H1517" s="9">
        <v>41374</v>
      </c>
      <c r="I1517" s="9">
        <v>41385</v>
      </c>
      <c r="J1517" s="9">
        <v>41382</v>
      </c>
      <c r="K1517" s="7">
        <v>1</v>
      </c>
      <c r="L1517" s="9" t="str">
        <f t="shared" si="93"/>
        <v>Boissons</v>
      </c>
      <c r="M1517" s="6">
        <v>35</v>
      </c>
      <c r="N1517" s="6" t="str">
        <f t="shared" si="94"/>
        <v>Steeleye Stout</v>
      </c>
      <c r="O1517" s="13">
        <v>76</v>
      </c>
      <c r="P1517" s="6">
        <v>12</v>
      </c>
      <c r="Q1517" s="13">
        <f t="shared" si="95"/>
        <v>912</v>
      </c>
      <c r="R1517" s="14">
        <v>0.04</v>
      </c>
      <c r="S1517" s="13">
        <v>1036.8</v>
      </c>
      <c r="T1517" s="13">
        <v>3.1103999999999998</v>
      </c>
      <c r="U1517" s="13"/>
      <c r="V1517" s="9"/>
      <c r="W1517" s="9"/>
    </row>
    <row r="1518" spans="1:23" x14ac:dyDescent="0.25">
      <c r="A1518" s="6" t="s">
        <v>184</v>
      </c>
      <c r="B1518" s="6" t="s">
        <v>185</v>
      </c>
      <c r="C1518" s="6" t="s">
        <v>159</v>
      </c>
      <c r="D1518" s="6" t="s">
        <v>136</v>
      </c>
      <c r="E1518" s="6">
        <v>4</v>
      </c>
      <c r="F1518" s="6" t="str">
        <f t="shared" si="92"/>
        <v>Laura Callahan</v>
      </c>
      <c r="G1518" s="6">
        <v>10632</v>
      </c>
      <c r="H1518" s="9">
        <v>41374</v>
      </c>
      <c r="I1518" s="9">
        <v>41384</v>
      </c>
      <c r="J1518" s="9">
        <v>41383</v>
      </c>
      <c r="K1518" s="7">
        <v>4</v>
      </c>
      <c r="L1518" s="9" t="str">
        <f t="shared" si="93"/>
        <v>Produits laitiers</v>
      </c>
      <c r="M1518" s="6">
        <v>33</v>
      </c>
      <c r="N1518" s="6" t="str">
        <f t="shared" si="94"/>
        <v>Geitost</v>
      </c>
      <c r="O1518" s="13">
        <v>76</v>
      </c>
      <c r="P1518" s="6">
        <v>29</v>
      </c>
      <c r="Q1518" s="13">
        <f t="shared" si="95"/>
        <v>2204</v>
      </c>
      <c r="R1518" s="14">
        <v>0.02</v>
      </c>
      <c r="S1518" s="13">
        <v>355.25</v>
      </c>
      <c r="T1518" s="13">
        <v>7.1050000000000004</v>
      </c>
      <c r="U1518" s="13"/>
      <c r="V1518" s="9"/>
      <c r="W1518" s="9"/>
    </row>
    <row r="1519" spans="1:23" x14ac:dyDescent="0.25">
      <c r="A1519" s="6" t="s">
        <v>189</v>
      </c>
      <c r="B1519" s="6" t="s">
        <v>190</v>
      </c>
      <c r="C1519" s="6" t="s">
        <v>191</v>
      </c>
      <c r="D1519" s="6" t="s">
        <v>136</v>
      </c>
      <c r="E1519" s="6">
        <v>8</v>
      </c>
      <c r="F1519" s="6" t="str">
        <f t="shared" si="92"/>
        <v>Hicham Esmal</v>
      </c>
      <c r="G1519" s="6">
        <v>10527</v>
      </c>
      <c r="H1519" s="9">
        <v>41375</v>
      </c>
      <c r="I1519" s="9">
        <v>41401</v>
      </c>
      <c r="J1519" s="9">
        <v>41403</v>
      </c>
      <c r="K1519" s="7">
        <v>8</v>
      </c>
      <c r="L1519" s="9" t="str">
        <f t="shared" si="93"/>
        <v>Poissons et fruits de mer</v>
      </c>
      <c r="M1519" s="6">
        <v>36</v>
      </c>
      <c r="N1519" s="6" t="str">
        <f t="shared" si="94"/>
        <v>Inlagd Sill</v>
      </c>
      <c r="O1519" s="13">
        <v>76</v>
      </c>
      <c r="P1519" s="6">
        <v>26</v>
      </c>
      <c r="Q1519" s="13">
        <f t="shared" si="95"/>
        <v>1976</v>
      </c>
      <c r="R1519" s="14">
        <v>7.0000000000000007E-2</v>
      </c>
      <c r="S1519" s="13">
        <v>2297.1</v>
      </c>
      <c r="T1519" s="13">
        <v>32.159399999999998</v>
      </c>
      <c r="U1519" s="13"/>
      <c r="V1519" s="9"/>
      <c r="W1519" s="9"/>
    </row>
    <row r="1520" spans="1:23" x14ac:dyDescent="0.25">
      <c r="A1520" s="6" t="s">
        <v>157</v>
      </c>
      <c r="B1520" s="6" t="s">
        <v>158</v>
      </c>
      <c r="C1520" s="6" t="s">
        <v>159</v>
      </c>
      <c r="D1520" s="6" t="s">
        <v>136</v>
      </c>
      <c r="E1520" s="6">
        <v>3</v>
      </c>
      <c r="F1520" s="6" t="str">
        <f t="shared" si="92"/>
        <v>Janet Leverling</v>
      </c>
      <c r="G1520" s="6">
        <v>10536</v>
      </c>
      <c r="H1520" s="9">
        <v>41375</v>
      </c>
      <c r="I1520" s="9">
        <v>41403</v>
      </c>
      <c r="J1520" s="9">
        <v>41403</v>
      </c>
      <c r="K1520" s="7">
        <v>4</v>
      </c>
      <c r="L1520" s="9" t="str">
        <f t="shared" si="93"/>
        <v>Produits laitiers</v>
      </c>
      <c r="M1520" s="6">
        <v>33</v>
      </c>
      <c r="N1520" s="6" t="str">
        <f t="shared" si="94"/>
        <v>Geitost</v>
      </c>
      <c r="O1520" s="13">
        <v>76</v>
      </c>
      <c r="P1520" s="6">
        <v>69</v>
      </c>
      <c r="Q1520" s="13">
        <f t="shared" si="95"/>
        <v>5244</v>
      </c>
      <c r="R1520" s="14">
        <v>0</v>
      </c>
      <c r="S1520" s="13">
        <v>862.5</v>
      </c>
      <c r="T1520" s="13">
        <v>8.625</v>
      </c>
      <c r="U1520" s="13"/>
      <c r="V1520" s="9"/>
      <c r="W1520" s="9"/>
    </row>
    <row r="1521" spans="1:23" x14ac:dyDescent="0.25">
      <c r="A1521" s="6" t="s">
        <v>216</v>
      </c>
      <c r="B1521" s="6" t="s">
        <v>217</v>
      </c>
      <c r="C1521" s="6" t="s">
        <v>218</v>
      </c>
      <c r="D1521" s="6" t="s">
        <v>102</v>
      </c>
      <c r="E1521" s="6">
        <v>5</v>
      </c>
      <c r="F1521" s="6" t="str">
        <f t="shared" si="92"/>
        <v>Mohamed Ben Arfa</v>
      </c>
      <c r="G1521" s="6">
        <v>10760</v>
      </c>
      <c r="H1521" s="9">
        <v>41375</v>
      </c>
      <c r="I1521" s="9">
        <v>41401</v>
      </c>
      <c r="J1521" s="9">
        <v>41404</v>
      </c>
      <c r="K1521" s="7">
        <v>3</v>
      </c>
      <c r="L1521" s="9" t="str">
        <f t="shared" si="93"/>
        <v>Desserts</v>
      </c>
      <c r="M1521" s="6">
        <v>25</v>
      </c>
      <c r="N1521" s="6" t="str">
        <f t="shared" si="94"/>
        <v>NuNuCa Nuß-Nougat-Creme</v>
      </c>
      <c r="O1521" s="13">
        <v>76</v>
      </c>
      <c r="P1521" s="6">
        <v>81</v>
      </c>
      <c r="Q1521" s="13">
        <f t="shared" si="95"/>
        <v>6156</v>
      </c>
      <c r="R1521" s="14">
        <v>0.16</v>
      </c>
      <c r="S1521" s="13">
        <v>4762.8</v>
      </c>
      <c r="T1521" s="13">
        <v>157.17239999999998</v>
      </c>
      <c r="U1521" s="13"/>
      <c r="V1521" s="9"/>
      <c r="W1521" s="9"/>
    </row>
    <row r="1522" spans="1:23" x14ac:dyDescent="0.25">
      <c r="A1522" s="6" t="s">
        <v>179</v>
      </c>
      <c r="B1522" s="6" t="s">
        <v>180</v>
      </c>
      <c r="C1522" s="6" t="s">
        <v>181</v>
      </c>
      <c r="D1522" s="6" t="s">
        <v>81</v>
      </c>
      <c r="E1522" s="6">
        <v>6</v>
      </c>
      <c r="F1522" s="6" t="str">
        <f t="shared" si="92"/>
        <v>Ernst Junge</v>
      </c>
      <c r="G1522" s="6">
        <v>10555</v>
      </c>
      <c r="H1522" s="9">
        <v>41376</v>
      </c>
      <c r="I1522" s="9">
        <v>41400</v>
      </c>
      <c r="J1522" s="9">
        <v>41401</v>
      </c>
      <c r="K1522" s="7">
        <v>7</v>
      </c>
      <c r="L1522" s="9" t="str">
        <f t="shared" si="93"/>
        <v>Produits secs</v>
      </c>
      <c r="M1522" s="6">
        <v>51</v>
      </c>
      <c r="N1522" s="6" t="str">
        <f t="shared" si="94"/>
        <v>Manjimup Dried Apples</v>
      </c>
      <c r="O1522" s="13">
        <v>76</v>
      </c>
      <c r="P1522" s="6">
        <v>32</v>
      </c>
      <c r="Q1522" s="13">
        <f t="shared" si="95"/>
        <v>2432</v>
      </c>
      <c r="R1522" s="14">
        <v>0.11</v>
      </c>
      <c r="S1522" s="13">
        <v>7547.2</v>
      </c>
      <c r="T1522" s="13">
        <v>22.641599999999997</v>
      </c>
      <c r="U1522" s="13"/>
      <c r="V1522" s="9"/>
      <c r="W1522" s="9"/>
    </row>
    <row r="1523" spans="1:23" x14ac:dyDescent="0.25">
      <c r="A1523" s="6" t="s">
        <v>291</v>
      </c>
      <c r="B1523" s="6" t="s">
        <v>292</v>
      </c>
      <c r="C1523" s="6" t="s">
        <v>97</v>
      </c>
      <c r="D1523" s="6" t="s">
        <v>98</v>
      </c>
      <c r="E1523" s="6">
        <v>3</v>
      </c>
      <c r="F1523" s="6" t="str">
        <f t="shared" si="92"/>
        <v>Janet Leverling</v>
      </c>
      <c r="G1523" s="6">
        <v>10625</v>
      </c>
      <c r="H1523" s="9">
        <v>41376</v>
      </c>
      <c r="I1523" s="9">
        <v>41397</v>
      </c>
      <c r="J1523" s="9">
        <v>41399</v>
      </c>
      <c r="K1523" s="7">
        <v>4</v>
      </c>
      <c r="L1523" s="9" t="str">
        <f t="shared" si="93"/>
        <v>Produits laitiers</v>
      </c>
      <c r="M1523" s="6">
        <v>60</v>
      </c>
      <c r="N1523" s="6" t="str">
        <f t="shared" si="94"/>
        <v>Camembert Pierrot</v>
      </c>
      <c r="O1523" s="13">
        <v>76</v>
      </c>
      <c r="P1523" s="6">
        <v>98</v>
      </c>
      <c r="Q1523" s="13">
        <f t="shared" si="95"/>
        <v>7448</v>
      </c>
      <c r="R1523" s="14">
        <v>0.18</v>
      </c>
      <c r="S1523" s="13">
        <v>13661.2</v>
      </c>
      <c r="T1523" s="13">
        <v>40.983600000000003</v>
      </c>
      <c r="U1523" s="13"/>
      <c r="V1523" s="9"/>
      <c r="W1523" s="9"/>
    </row>
    <row r="1524" spans="1:23" x14ac:dyDescent="0.25">
      <c r="A1524" s="6" t="s">
        <v>82</v>
      </c>
      <c r="B1524" s="6" t="s">
        <v>83</v>
      </c>
      <c r="C1524" s="6" t="s">
        <v>84</v>
      </c>
      <c r="D1524" s="6" t="s">
        <v>85</v>
      </c>
      <c r="E1524" s="6">
        <v>9</v>
      </c>
      <c r="F1524" s="6" t="str">
        <f t="shared" si="92"/>
        <v>Steven Buchanan</v>
      </c>
      <c r="G1524" s="6">
        <v>10730</v>
      </c>
      <c r="H1524" s="9">
        <v>41376</v>
      </c>
      <c r="I1524" s="9">
        <v>41395</v>
      </c>
      <c r="J1524" s="9">
        <v>41393</v>
      </c>
      <c r="K1524" s="7">
        <v>4</v>
      </c>
      <c r="L1524" s="9" t="str">
        <f t="shared" si="93"/>
        <v>Produits laitiers</v>
      </c>
      <c r="M1524" s="6">
        <v>31</v>
      </c>
      <c r="N1524" s="6" t="str">
        <f t="shared" si="94"/>
        <v>Gorgonzola Telino</v>
      </c>
      <c r="O1524" s="13">
        <v>76</v>
      </c>
      <c r="P1524" s="6">
        <v>91</v>
      </c>
      <c r="Q1524" s="13">
        <f t="shared" si="95"/>
        <v>6916</v>
      </c>
      <c r="R1524" s="14">
        <v>0.16</v>
      </c>
      <c r="S1524" s="13">
        <v>4777.5</v>
      </c>
      <c r="T1524" s="13">
        <v>124.215</v>
      </c>
      <c r="U1524" s="13"/>
      <c r="V1524" s="9"/>
      <c r="W1524" s="9"/>
    </row>
    <row r="1525" spans="1:23" x14ac:dyDescent="0.25">
      <c r="A1525" s="6" t="s">
        <v>179</v>
      </c>
      <c r="B1525" s="6" t="s">
        <v>180</v>
      </c>
      <c r="C1525" s="6" t="s">
        <v>181</v>
      </c>
      <c r="D1525" s="6" t="s">
        <v>81</v>
      </c>
      <c r="E1525" s="6">
        <v>7</v>
      </c>
      <c r="F1525" s="6" t="str">
        <f t="shared" si="92"/>
        <v>Jaime Dos Santos</v>
      </c>
      <c r="G1525" s="6">
        <v>10894</v>
      </c>
      <c r="H1525" s="9">
        <v>41376</v>
      </c>
      <c r="I1525" s="9">
        <v>41401</v>
      </c>
      <c r="J1525" s="9">
        <v>41401</v>
      </c>
      <c r="K1525" s="7">
        <v>1</v>
      </c>
      <c r="L1525" s="9" t="str">
        <f t="shared" si="93"/>
        <v>Boissons</v>
      </c>
      <c r="M1525" s="6">
        <v>75</v>
      </c>
      <c r="N1525" s="6" t="str">
        <f t="shared" si="94"/>
        <v>Rhönbräu Klosterbier</v>
      </c>
      <c r="O1525" s="13">
        <v>76</v>
      </c>
      <c r="P1525" s="6">
        <v>85</v>
      </c>
      <c r="Q1525" s="13">
        <f t="shared" si="95"/>
        <v>6460</v>
      </c>
      <c r="R1525" s="15">
        <v>0.12</v>
      </c>
      <c r="S1525" s="13">
        <v>2898.5</v>
      </c>
      <c r="T1525" s="13">
        <v>72.462500000000006</v>
      </c>
      <c r="U1525" s="13"/>
      <c r="V1525" s="9"/>
      <c r="W1525" s="9"/>
    </row>
    <row r="1526" spans="1:23" x14ac:dyDescent="0.25">
      <c r="A1526" s="6" t="s">
        <v>255</v>
      </c>
      <c r="B1526" s="6" t="s">
        <v>256</v>
      </c>
      <c r="C1526" s="6" t="s">
        <v>257</v>
      </c>
      <c r="D1526" s="6" t="s">
        <v>81</v>
      </c>
      <c r="E1526" s="6">
        <v>2</v>
      </c>
      <c r="F1526" s="6" t="str">
        <f t="shared" si="92"/>
        <v>Anne Dodsworth</v>
      </c>
      <c r="G1526" s="6">
        <v>10577</v>
      </c>
      <c r="H1526" s="9">
        <v>41377</v>
      </c>
      <c r="I1526" s="9">
        <v>41388</v>
      </c>
      <c r="J1526" s="9">
        <v>41386</v>
      </c>
      <c r="K1526" s="7">
        <v>1</v>
      </c>
      <c r="L1526" s="9" t="str">
        <f t="shared" si="93"/>
        <v>Boissons</v>
      </c>
      <c r="M1526" s="6">
        <v>39</v>
      </c>
      <c r="N1526" s="6" t="str">
        <f t="shared" si="94"/>
        <v>Chartreuse verte</v>
      </c>
      <c r="O1526" s="13">
        <v>76</v>
      </c>
      <c r="P1526" s="6">
        <v>15</v>
      </c>
      <c r="Q1526" s="13">
        <f t="shared" si="95"/>
        <v>1140</v>
      </c>
      <c r="R1526" s="14">
        <v>0.17</v>
      </c>
      <c r="S1526" s="13">
        <v>1120.5</v>
      </c>
      <c r="T1526" s="13">
        <v>31.373999999999999</v>
      </c>
      <c r="U1526" s="13"/>
      <c r="V1526" s="9"/>
      <c r="W1526" s="9"/>
    </row>
    <row r="1527" spans="1:23" x14ac:dyDescent="0.25">
      <c r="A1527" s="6" t="s">
        <v>170</v>
      </c>
      <c r="B1527" s="6" t="s">
        <v>171</v>
      </c>
      <c r="C1527" s="6" t="s">
        <v>172</v>
      </c>
      <c r="D1527" s="6" t="s">
        <v>146</v>
      </c>
      <c r="E1527" s="6">
        <v>7</v>
      </c>
      <c r="F1527" s="6" t="str">
        <f t="shared" si="92"/>
        <v>Jaime Dos Santos</v>
      </c>
      <c r="G1527" s="6">
        <v>10618</v>
      </c>
      <c r="H1527" s="9">
        <v>41377</v>
      </c>
      <c r="I1527" s="9">
        <v>41395</v>
      </c>
      <c r="J1527" s="9">
        <v>41397</v>
      </c>
      <c r="K1527" s="7">
        <v>2</v>
      </c>
      <c r="L1527" s="9" t="str">
        <f t="shared" si="93"/>
        <v>Condiments</v>
      </c>
      <c r="M1527" s="6">
        <v>6</v>
      </c>
      <c r="N1527" s="6" t="str">
        <f t="shared" si="94"/>
        <v>Grandma's Boysenberry Spread</v>
      </c>
      <c r="O1527" s="13">
        <v>76</v>
      </c>
      <c r="P1527" s="6">
        <v>74</v>
      </c>
      <c r="Q1527" s="13">
        <f t="shared" si="95"/>
        <v>5624</v>
      </c>
      <c r="R1527" s="14">
        <v>0.14000000000000001</v>
      </c>
      <c r="S1527" s="13">
        <v>7955</v>
      </c>
      <c r="T1527" s="13">
        <v>167.05500000000001</v>
      </c>
      <c r="U1527" s="13"/>
      <c r="V1527" s="9"/>
      <c r="W1527" s="9"/>
    </row>
    <row r="1528" spans="1:23" x14ac:dyDescent="0.25">
      <c r="A1528" s="6" t="s">
        <v>189</v>
      </c>
      <c r="B1528" s="6" t="s">
        <v>190</v>
      </c>
      <c r="C1528" s="6" t="s">
        <v>191</v>
      </c>
      <c r="D1528" s="6" t="s">
        <v>136</v>
      </c>
      <c r="E1528" s="6">
        <v>1</v>
      </c>
      <c r="F1528" s="6" t="str">
        <f t="shared" si="92"/>
        <v>Francis Rivière</v>
      </c>
      <c r="G1528" s="6">
        <v>10691</v>
      </c>
      <c r="H1528" s="9">
        <v>41377</v>
      </c>
      <c r="I1528" s="9">
        <v>41403</v>
      </c>
      <c r="J1528" s="9">
        <v>41402</v>
      </c>
      <c r="K1528" s="7">
        <v>1</v>
      </c>
      <c r="L1528" s="9" t="str">
        <f t="shared" si="93"/>
        <v>Boissons</v>
      </c>
      <c r="M1528" s="6">
        <v>1</v>
      </c>
      <c r="N1528" s="6" t="str">
        <f t="shared" si="94"/>
        <v>Chai</v>
      </c>
      <c r="O1528" s="13">
        <v>76</v>
      </c>
      <c r="P1528" s="6">
        <v>48</v>
      </c>
      <c r="Q1528" s="13">
        <f t="shared" si="95"/>
        <v>3648</v>
      </c>
      <c r="R1528" s="14">
        <v>0.17</v>
      </c>
      <c r="S1528" s="13">
        <v>3585.6</v>
      </c>
      <c r="T1528" s="13">
        <v>118.3248</v>
      </c>
      <c r="U1528" s="13"/>
      <c r="V1528" s="9"/>
      <c r="W1528" s="9"/>
    </row>
    <row r="1529" spans="1:23" x14ac:dyDescent="0.25">
      <c r="A1529" s="6" t="s">
        <v>127</v>
      </c>
      <c r="B1529" s="6" t="s">
        <v>128</v>
      </c>
      <c r="C1529" s="6" t="s">
        <v>129</v>
      </c>
      <c r="D1529" s="6" t="s">
        <v>106</v>
      </c>
      <c r="E1529" s="6">
        <v>3</v>
      </c>
      <c r="F1529" s="6" t="str">
        <f t="shared" si="92"/>
        <v>Janet Leverling</v>
      </c>
      <c r="G1529" s="6">
        <v>10838</v>
      </c>
      <c r="H1529" s="9">
        <v>41377</v>
      </c>
      <c r="I1529" s="9">
        <v>41394</v>
      </c>
      <c r="J1529" s="9">
        <v>41391</v>
      </c>
      <c r="K1529" s="7">
        <v>8</v>
      </c>
      <c r="L1529" s="9" t="str">
        <f t="shared" si="93"/>
        <v>Poissons et fruits de mer</v>
      </c>
      <c r="M1529" s="6">
        <v>36</v>
      </c>
      <c r="N1529" s="6" t="str">
        <f t="shared" si="94"/>
        <v>Inlagd Sill</v>
      </c>
      <c r="O1529" s="13">
        <v>76</v>
      </c>
      <c r="P1529" s="6">
        <v>29</v>
      </c>
      <c r="Q1529" s="13">
        <f t="shared" si="95"/>
        <v>2204</v>
      </c>
      <c r="R1529" s="15">
        <v>0.2</v>
      </c>
      <c r="S1529" s="13">
        <v>2204</v>
      </c>
      <c r="T1529" s="13">
        <v>48.488</v>
      </c>
      <c r="U1529" s="13"/>
      <c r="V1529" s="9"/>
      <c r="W1529" s="9"/>
    </row>
    <row r="1530" spans="1:23" x14ac:dyDescent="0.25">
      <c r="A1530" s="6" t="s">
        <v>179</v>
      </c>
      <c r="B1530" s="6" t="s">
        <v>180</v>
      </c>
      <c r="C1530" s="6" t="s">
        <v>181</v>
      </c>
      <c r="D1530" s="6" t="s">
        <v>81</v>
      </c>
      <c r="E1530" s="6">
        <v>5</v>
      </c>
      <c r="F1530" s="6" t="str">
        <f t="shared" si="92"/>
        <v>Mohamed Ben Arfa</v>
      </c>
      <c r="G1530" s="6">
        <v>10847</v>
      </c>
      <c r="H1530" s="9">
        <v>41377</v>
      </c>
      <c r="I1530" s="9">
        <v>41401</v>
      </c>
      <c r="J1530" s="9">
        <v>41396</v>
      </c>
      <c r="K1530" s="7">
        <v>4</v>
      </c>
      <c r="L1530" s="9" t="str">
        <f t="shared" si="93"/>
        <v>Produits laitiers</v>
      </c>
      <c r="M1530" s="6">
        <v>71</v>
      </c>
      <c r="N1530" s="6" t="str">
        <f t="shared" si="94"/>
        <v>Fløtemysost</v>
      </c>
      <c r="O1530" s="13">
        <v>76</v>
      </c>
      <c r="P1530" s="6">
        <v>33</v>
      </c>
      <c r="Q1530" s="13">
        <f t="shared" si="95"/>
        <v>2508</v>
      </c>
      <c r="R1530" s="15">
        <v>-0.02</v>
      </c>
      <c r="S1530" s="13">
        <v>3618.4500000000003</v>
      </c>
      <c r="T1530" s="13">
        <v>123.0273</v>
      </c>
      <c r="U1530" s="13"/>
      <c r="V1530" s="9"/>
      <c r="W1530" s="9"/>
    </row>
    <row r="1531" spans="1:23" x14ac:dyDescent="0.25">
      <c r="A1531" s="6" t="s">
        <v>130</v>
      </c>
      <c r="B1531" s="6" t="s">
        <v>131</v>
      </c>
      <c r="C1531" s="6" t="s">
        <v>132</v>
      </c>
      <c r="D1531" s="6" t="s">
        <v>123</v>
      </c>
      <c r="E1531" s="6">
        <v>5</v>
      </c>
      <c r="F1531" s="6" t="str">
        <f t="shared" si="92"/>
        <v>Mohamed Ben Arfa</v>
      </c>
      <c r="G1531" s="6">
        <v>10913</v>
      </c>
      <c r="H1531" s="9">
        <v>41377</v>
      </c>
      <c r="I1531" s="9">
        <v>41397</v>
      </c>
      <c r="J1531" s="9">
        <v>41393</v>
      </c>
      <c r="K1531" s="7">
        <v>2</v>
      </c>
      <c r="L1531" s="9" t="str">
        <f t="shared" si="93"/>
        <v>Condiments</v>
      </c>
      <c r="M1531" s="6">
        <v>4</v>
      </c>
      <c r="N1531" s="6" t="str">
        <f t="shared" si="94"/>
        <v>Chef Anton's Cajun Seasoning</v>
      </c>
      <c r="O1531" s="13">
        <v>76</v>
      </c>
      <c r="P1531" s="6">
        <v>71</v>
      </c>
      <c r="Q1531" s="13">
        <f t="shared" si="95"/>
        <v>5396</v>
      </c>
      <c r="R1531" s="15">
        <v>0.09</v>
      </c>
      <c r="S1531" s="13">
        <v>7107.1</v>
      </c>
      <c r="T1531" s="13">
        <v>56.8568</v>
      </c>
      <c r="U1531" s="13"/>
      <c r="V1531" s="9"/>
      <c r="W1531" s="9"/>
    </row>
    <row r="1532" spans="1:23" x14ac:dyDescent="0.25">
      <c r="A1532" s="6" t="s">
        <v>177</v>
      </c>
      <c r="B1532" s="6" t="s">
        <v>178</v>
      </c>
      <c r="C1532" s="6" t="s">
        <v>159</v>
      </c>
      <c r="D1532" s="6" t="s">
        <v>136</v>
      </c>
      <c r="E1532" s="6">
        <v>5</v>
      </c>
      <c r="F1532" s="6" t="str">
        <f t="shared" si="92"/>
        <v>Mohamed Ben Arfa</v>
      </c>
      <c r="G1532" s="6">
        <v>10580</v>
      </c>
      <c r="H1532" s="9">
        <v>41378</v>
      </c>
      <c r="I1532" s="9">
        <v>41399</v>
      </c>
      <c r="J1532" s="9">
        <v>41398</v>
      </c>
      <c r="K1532" s="7">
        <v>2</v>
      </c>
      <c r="L1532" s="9" t="str">
        <f t="shared" si="93"/>
        <v>Condiments</v>
      </c>
      <c r="M1532" s="6">
        <v>65</v>
      </c>
      <c r="N1532" s="6" t="str">
        <f t="shared" si="94"/>
        <v>Louisiana Fiery Hot Pepper Sauce</v>
      </c>
      <c r="O1532" s="13">
        <v>76</v>
      </c>
      <c r="P1532" s="6">
        <v>36</v>
      </c>
      <c r="Q1532" s="13">
        <f t="shared" si="95"/>
        <v>2736</v>
      </c>
      <c r="R1532" s="14">
        <v>-0.03</v>
      </c>
      <c r="S1532" s="13">
        <v>3902.67</v>
      </c>
      <c r="T1532" s="13">
        <v>93.664079999999998</v>
      </c>
      <c r="U1532" s="13"/>
      <c r="V1532" s="9"/>
      <c r="W1532" s="9"/>
    </row>
    <row r="1533" spans="1:23" x14ac:dyDescent="0.25">
      <c r="A1533" s="6" t="s">
        <v>92</v>
      </c>
      <c r="B1533" s="6" t="s">
        <v>93</v>
      </c>
      <c r="C1533" s="6" t="s">
        <v>94</v>
      </c>
      <c r="D1533" s="6" t="s">
        <v>89</v>
      </c>
      <c r="E1533" s="6">
        <v>5</v>
      </c>
      <c r="F1533" s="6" t="str">
        <f t="shared" si="92"/>
        <v>Mohamed Ben Arfa</v>
      </c>
      <c r="G1533" s="6">
        <v>10749</v>
      </c>
      <c r="H1533" s="9">
        <v>41378</v>
      </c>
      <c r="I1533" s="9">
        <v>41397</v>
      </c>
      <c r="J1533" s="9">
        <v>41392</v>
      </c>
      <c r="K1533" s="7">
        <v>5</v>
      </c>
      <c r="L1533" s="9" t="str">
        <f t="shared" si="93"/>
        <v>Pâtes et céréales</v>
      </c>
      <c r="M1533" s="6">
        <v>56</v>
      </c>
      <c r="N1533" s="6" t="str">
        <f t="shared" si="94"/>
        <v>Gnocchi di nonna Alice</v>
      </c>
      <c r="O1533" s="13">
        <v>76</v>
      </c>
      <c r="P1533" s="6">
        <v>29</v>
      </c>
      <c r="Q1533" s="13">
        <f t="shared" si="95"/>
        <v>2204</v>
      </c>
      <c r="R1533" s="14">
        <v>-0.03</v>
      </c>
      <c r="S1533" s="13">
        <v>5675.3</v>
      </c>
      <c r="T1533" s="13">
        <v>39.7271</v>
      </c>
      <c r="U1533" s="13"/>
      <c r="V1533" s="9"/>
      <c r="W1533" s="9"/>
    </row>
    <row r="1534" spans="1:23" x14ac:dyDescent="0.25">
      <c r="A1534" s="6" t="s">
        <v>243</v>
      </c>
      <c r="B1534" s="6" t="s">
        <v>244</v>
      </c>
      <c r="C1534" s="6" t="s">
        <v>88</v>
      </c>
      <c r="D1534" s="6" t="s">
        <v>89</v>
      </c>
      <c r="E1534" s="6">
        <v>3</v>
      </c>
      <c r="F1534" s="6" t="str">
        <f t="shared" si="92"/>
        <v>Janet Leverling</v>
      </c>
      <c r="G1534" s="6">
        <v>10768</v>
      </c>
      <c r="H1534" s="9">
        <v>41378</v>
      </c>
      <c r="I1534" s="9">
        <v>41402</v>
      </c>
      <c r="J1534" s="9">
        <v>41397</v>
      </c>
      <c r="K1534" s="7">
        <v>4</v>
      </c>
      <c r="L1534" s="9" t="str">
        <f t="shared" si="93"/>
        <v>Produits laitiers</v>
      </c>
      <c r="M1534" s="6">
        <v>71</v>
      </c>
      <c r="N1534" s="6" t="str">
        <f t="shared" si="94"/>
        <v>Fløtemysost</v>
      </c>
      <c r="O1534" s="13">
        <v>76</v>
      </c>
      <c r="P1534" s="6">
        <v>92</v>
      </c>
      <c r="Q1534" s="13">
        <f t="shared" si="95"/>
        <v>6992</v>
      </c>
      <c r="R1534" s="14">
        <v>0.15</v>
      </c>
      <c r="S1534" s="13">
        <v>8406.5</v>
      </c>
      <c r="T1534" s="13">
        <v>84.064999999999998</v>
      </c>
      <c r="U1534" s="13"/>
      <c r="V1534" s="9"/>
      <c r="W1534" s="9"/>
    </row>
    <row r="1535" spans="1:23" x14ac:dyDescent="0.25">
      <c r="A1535" s="6" t="s">
        <v>103</v>
      </c>
      <c r="B1535" s="6" t="s">
        <v>104</v>
      </c>
      <c r="C1535" s="6" t="s">
        <v>105</v>
      </c>
      <c r="D1535" s="6" t="s">
        <v>106</v>
      </c>
      <c r="E1535" s="6">
        <v>4</v>
      </c>
      <c r="F1535" s="6" t="str">
        <f t="shared" si="92"/>
        <v>Laura Callahan</v>
      </c>
      <c r="G1535" s="6">
        <v>10498</v>
      </c>
      <c r="H1535" s="9">
        <v>41379</v>
      </c>
      <c r="I1535" s="9">
        <v>41396</v>
      </c>
      <c r="J1535" s="9">
        <v>41399</v>
      </c>
      <c r="K1535" s="7">
        <v>8</v>
      </c>
      <c r="L1535" s="9" t="str">
        <f t="shared" si="93"/>
        <v>Poissons et fruits de mer</v>
      </c>
      <c r="M1535" s="6">
        <v>40</v>
      </c>
      <c r="N1535" s="6" t="str">
        <f t="shared" si="94"/>
        <v>Boston Crab Meat</v>
      </c>
      <c r="O1535" s="13">
        <v>76</v>
      </c>
      <c r="P1535" s="6">
        <v>24</v>
      </c>
      <c r="Q1535" s="13">
        <f t="shared" si="95"/>
        <v>1824</v>
      </c>
      <c r="R1535" s="14">
        <v>-0.01</v>
      </c>
      <c r="S1535" s="13">
        <v>2230.08</v>
      </c>
      <c r="T1535" s="13">
        <v>53.521920000000001</v>
      </c>
      <c r="U1535" s="13"/>
      <c r="V1535" s="9"/>
      <c r="W1535" s="9"/>
    </row>
    <row r="1536" spans="1:23" x14ac:dyDescent="0.25">
      <c r="A1536" s="6" t="s">
        <v>86</v>
      </c>
      <c r="B1536" s="6" t="s">
        <v>87</v>
      </c>
      <c r="C1536" s="6" t="s">
        <v>88</v>
      </c>
      <c r="D1536" s="6" t="s">
        <v>89</v>
      </c>
      <c r="E1536" s="6">
        <v>5</v>
      </c>
      <c r="F1536" s="6" t="str">
        <f t="shared" si="92"/>
        <v>Mohamed Ben Arfa</v>
      </c>
      <c r="G1536" s="6">
        <v>10578</v>
      </c>
      <c r="H1536" s="9">
        <v>41379</v>
      </c>
      <c r="I1536" s="9">
        <v>41390</v>
      </c>
      <c r="J1536" s="9">
        <v>41387</v>
      </c>
      <c r="K1536" s="7">
        <v>5</v>
      </c>
      <c r="L1536" s="9" t="str">
        <f t="shared" si="93"/>
        <v>Pâtes et céréales</v>
      </c>
      <c r="M1536" s="6">
        <v>57</v>
      </c>
      <c r="N1536" s="6" t="str">
        <f t="shared" si="94"/>
        <v>Ravioli Angelo</v>
      </c>
      <c r="O1536" s="13">
        <v>76</v>
      </c>
      <c r="P1536" s="6">
        <v>61</v>
      </c>
      <c r="Q1536" s="13">
        <f t="shared" si="95"/>
        <v>4636</v>
      </c>
      <c r="R1536" s="14">
        <v>0.09</v>
      </c>
      <c r="S1536" s="13">
        <v>5412.2250000000004</v>
      </c>
      <c r="T1536" s="13">
        <v>48.710025000000002</v>
      </c>
      <c r="U1536" s="13"/>
      <c r="V1536" s="9"/>
      <c r="W1536" s="9"/>
    </row>
    <row r="1537" spans="1:23" x14ac:dyDescent="0.25">
      <c r="A1537" s="6" t="s">
        <v>133</v>
      </c>
      <c r="B1537" s="6" t="s">
        <v>134</v>
      </c>
      <c r="C1537" s="6" t="s">
        <v>135</v>
      </c>
      <c r="D1537" s="6" t="s">
        <v>136</v>
      </c>
      <c r="E1537" s="6">
        <v>9</v>
      </c>
      <c r="F1537" s="6" t="str">
        <f t="shared" si="92"/>
        <v>Steven Buchanan</v>
      </c>
      <c r="G1537" s="6">
        <v>10675</v>
      </c>
      <c r="H1537" s="9">
        <v>41379</v>
      </c>
      <c r="I1537" s="9">
        <v>41393</v>
      </c>
      <c r="J1537" s="9">
        <v>41391</v>
      </c>
      <c r="K1537" s="7">
        <v>6</v>
      </c>
      <c r="L1537" s="9" t="str">
        <f t="shared" si="93"/>
        <v>Viandes</v>
      </c>
      <c r="M1537" s="6">
        <v>53</v>
      </c>
      <c r="N1537" s="6" t="str">
        <f t="shared" si="94"/>
        <v>Perth Pasties</v>
      </c>
      <c r="O1537" s="13">
        <v>76</v>
      </c>
      <c r="P1537" s="6">
        <v>2</v>
      </c>
      <c r="Q1537" s="13">
        <f t="shared" si="95"/>
        <v>152</v>
      </c>
      <c r="R1537" s="14">
        <v>0.04</v>
      </c>
      <c r="S1537" s="13">
        <v>314.88</v>
      </c>
      <c r="T1537" s="13">
        <v>6.6124799999999997</v>
      </c>
      <c r="U1537" s="13"/>
      <c r="V1537" s="9"/>
      <c r="W1537" s="9"/>
    </row>
    <row r="1538" spans="1:23" x14ac:dyDescent="0.25">
      <c r="A1538" s="6" t="s">
        <v>179</v>
      </c>
      <c r="B1538" s="6" t="s">
        <v>180</v>
      </c>
      <c r="C1538" s="6" t="s">
        <v>181</v>
      </c>
      <c r="D1538" s="6" t="s">
        <v>81</v>
      </c>
      <c r="E1538" s="6">
        <v>8</v>
      </c>
      <c r="F1538" s="6" t="str">
        <f t="shared" si="92"/>
        <v>Hicham Esmal</v>
      </c>
      <c r="G1538" s="6">
        <v>10678</v>
      </c>
      <c r="H1538" s="9">
        <v>41379</v>
      </c>
      <c r="I1538" s="9">
        <v>41403</v>
      </c>
      <c r="J1538" s="9">
        <v>41399</v>
      </c>
      <c r="K1538" s="7">
        <v>4</v>
      </c>
      <c r="L1538" s="9" t="str">
        <f t="shared" si="93"/>
        <v>Produits laitiers</v>
      </c>
      <c r="M1538" s="6">
        <v>12</v>
      </c>
      <c r="N1538" s="6" t="str">
        <f t="shared" si="94"/>
        <v>Queso Manchego La Pastora</v>
      </c>
      <c r="O1538" s="13">
        <v>76</v>
      </c>
      <c r="P1538" s="6">
        <v>73</v>
      </c>
      <c r="Q1538" s="13">
        <f t="shared" si="95"/>
        <v>5548</v>
      </c>
      <c r="R1538" s="14">
        <v>0.02</v>
      </c>
      <c r="S1538" s="13">
        <v>13592.6</v>
      </c>
      <c r="T1538" s="13">
        <v>108.74080000000001</v>
      </c>
      <c r="U1538" s="13"/>
      <c r="V1538" s="9"/>
      <c r="W1538" s="9"/>
    </row>
    <row r="1539" spans="1:23" x14ac:dyDescent="0.25">
      <c r="A1539" s="6" t="s">
        <v>303</v>
      </c>
      <c r="B1539" s="6" t="s">
        <v>304</v>
      </c>
      <c r="C1539" s="6" t="s">
        <v>232</v>
      </c>
      <c r="D1539" s="6" t="s">
        <v>81</v>
      </c>
      <c r="E1539" s="6">
        <v>6</v>
      </c>
      <c r="F1539" s="6" t="str">
        <f t="shared" si="92"/>
        <v>Ernst Junge</v>
      </c>
      <c r="G1539" s="6">
        <v>10708</v>
      </c>
      <c r="H1539" s="9">
        <v>41379</v>
      </c>
      <c r="I1539" s="9">
        <v>41400</v>
      </c>
      <c r="J1539" s="9">
        <v>41403</v>
      </c>
      <c r="K1539" s="7">
        <v>8</v>
      </c>
      <c r="L1539" s="9" t="str">
        <f t="shared" si="93"/>
        <v>Poissons et fruits de mer</v>
      </c>
      <c r="M1539" s="6">
        <v>36</v>
      </c>
      <c r="N1539" s="6" t="str">
        <f t="shared" si="94"/>
        <v>Inlagd Sill</v>
      </c>
      <c r="O1539" s="13">
        <v>76</v>
      </c>
      <c r="P1539" s="6">
        <v>94</v>
      </c>
      <c r="Q1539" s="13">
        <f t="shared" si="95"/>
        <v>7144</v>
      </c>
      <c r="R1539" s="14">
        <v>0.14000000000000001</v>
      </c>
      <c r="S1539" s="13">
        <v>7679.8</v>
      </c>
      <c r="T1539" s="13">
        <v>238.07380000000001</v>
      </c>
      <c r="U1539" s="13"/>
      <c r="V1539" s="9"/>
      <c r="W1539" s="9"/>
    </row>
    <row r="1540" spans="1:23" x14ac:dyDescent="0.25">
      <c r="A1540" s="6" t="s">
        <v>92</v>
      </c>
      <c r="B1540" s="6" t="s">
        <v>93</v>
      </c>
      <c r="C1540" s="6" t="s">
        <v>94</v>
      </c>
      <c r="D1540" s="6" t="s">
        <v>89</v>
      </c>
      <c r="E1540" s="6">
        <v>5</v>
      </c>
      <c r="F1540" s="6" t="str">
        <f t="shared" ref="F1540:F1603" si="96">VLOOKUP(E1540,ListeREPRESENTANTS,2,FALSE)</f>
        <v>Mohamed Ben Arfa</v>
      </c>
      <c r="G1540" s="6">
        <v>10749</v>
      </c>
      <c r="H1540" s="9">
        <v>41379</v>
      </c>
      <c r="I1540" s="9">
        <v>41407</v>
      </c>
      <c r="J1540" s="9">
        <v>41410</v>
      </c>
      <c r="K1540" s="7">
        <v>1</v>
      </c>
      <c r="L1540" s="9" t="str">
        <f t="shared" ref="L1540:L1603" si="97">VLOOKUP(K1540,ListeCATEGORIES,2,FALSE)</f>
        <v>Boissons</v>
      </c>
      <c r="M1540" s="6">
        <v>76</v>
      </c>
      <c r="N1540" s="6" t="str">
        <f t="shared" ref="N1540:N1603" si="98">VLOOKUP(M1540,ListePRODUITS,2,FALSE)</f>
        <v>Lakkalikööri</v>
      </c>
      <c r="O1540" s="13">
        <v>76</v>
      </c>
      <c r="P1540" s="6">
        <v>98</v>
      </c>
      <c r="Q1540" s="13">
        <f t="shared" si="95"/>
        <v>7448</v>
      </c>
      <c r="R1540" s="14">
        <v>0.15</v>
      </c>
      <c r="S1540" s="13">
        <v>7497</v>
      </c>
      <c r="T1540" s="13">
        <v>127.449</v>
      </c>
      <c r="U1540" s="13"/>
      <c r="V1540" s="9"/>
      <c r="W1540" s="9"/>
    </row>
    <row r="1541" spans="1:23" x14ac:dyDescent="0.25">
      <c r="A1541" s="6" t="s">
        <v>209</v>
      </c>
      <c r="B1541" s="6" t="s">
        <v>210</v>
      </c>
      <c r="C1541" s="6" t="s">
        <v>211</v>
      </c>
      <c r="D1541" s="6" t="s">
        <v>212</v>
      </c>
      <c r="E1541" s="6">
        <v>5</v>
      </c>
      <c r="F1541" s="6" t="str">
        <f t="shared" si="96"/>
        <v>Mohamed Ben Arfa</v>
      </c>
      <c r="G1541" s="6">
        <v>10636</v>
      </c>
      <c r="H1541" s="9">
        <v>41380</v>
      </c>
      <c r="I1541" s="9">
        <v>41408</v>
      </c>
      <c r="J1541" s="9">
        <v>41409</v>
      </c>
      <c r="K1541" s="7">
        <v>2</v>
      </c>
      <c r="L1541" s="9" t="str">
        <f t="shared" si="97"/>
        <v>Condiments</v>
      </c>
      <c r="M1541" s="6">
        <v>4</v>
      </c>
      <c r="N1541" s="6" t="str">
        <f t="shared" si="98"/>
        <v>Chef Anton's Cajun Seasoning</v>
      </c>
      <c r="O1541" s="13">
        <v>76</v>
      </c>
      <c r="P1541" s="6">
        <v>18</v>
      </c>
      <c r="Q1541" s="13">
        <f t="shared" ref="Q1541:Q1604" si="99">O1541*P1541</f>
        <v>1368</v>
      </c>
      <c r="R1541" s="14">
        <v>0.17</v>
      </c>
      <c r="S1541" s="13">
        <v>1643.3999999999999</v>
      </c>
      <c r="T1541" s="13">
        <v>49.301999999999992</v>
      </c>
      <c r="U1541" s="13"/>
      <c r="V1541" s="9"/>
      <c r="W1541" s="9"/>
    </row>
    <row r="1542" spans="1:23" x14ac:dyDescent="0.25">
      <c r="A1542" s="6" t="s">
        <v>189</v>
      </c>
      <c r="B1542" s="6" t="s">
        <v>190</v>
      </c>
      <c r="C1542" s="6" t="s">
        <v>191</v>
      </c>
      <c r="D1542" s="6" t="s">
        <v>136</v>
      </c>
      <c r="E1542" s="6">
        <v>3</v>
      </c>
      <c r="F1542" s="6" t="str">
        <f t="shared" si="96"/>
        <v>Janet Leverling</v>
      </c>
      <c r="G1542" s="6">
        <v>10540</v>
      </c>
      <c r="H1542" s="9">
        <v>41381</v>
      </c>
      <c r="I1542" s="9">
        <v>41407</v>
      </c>
      <c r="J1542" s="9">
        <v>41408</v>
      </c>
      <c r="K1542" s="7">
        <v>1</v>
      </c>
      <c r="L1542" s="9" t="str">
        <f t="shared" si="97"/>
        <v>Boissons</v>
      </c>
      <c r="M1542" s="6">
        <v>38</v>
      </c>
      <c r="N1542" s="6" t="str">
        <f t="shared" si="98"/>
        <v>Côte de Blaye</v>
      </c>
      <c r="O1542" s="13">
        <v>76</v>
      </c>
      <c r="P1542" s="6">
        <v>85</v>
      </c>
      <c r="Q1542" s="13">
        <f t="shared" si="99"/>
        <v>6460</v>
      </c>
      <c r="R1542" s="14">
        <v>0.03</v>
      </c>
      <c r="S1542" s="13">
        <v>108627.875</v>
      </c>
      <c r="T1542" s="13">
        <v>651.76724999999999</v>
      </c>
      <c r="U1542" s="13"/>
      <c r="V1542" s="9"/>
      <c r="W1542" s="9"/>
    </row>
    <row r="1543" spans="1:23" x14ac:dyDescent="0.25">
      <c r="A1543" s="6" t="s">
        <v>305</v>
      </c>
      <c r="B1543" s="6" t="s">
        <v>306</v>
      </c>
      <c r="C1543" s="6" t="s">
        <v>307</v>
      </c>
      <c r="D1543" s="6" t="s">
        <v>251</v>
      </c>
      <c r="E1543" s="6">
        <v>7</v>
      </c>
      <c r="F1543" s="6" t="str">
        <f t="shared" si="96"/>
        <v>Jaime Dos Santos</v>
      </c>
      <c r="G1543" s="6">
        <v>10710</v>
      </c>
      <c r="H1543" s="9">
        <v>41381</v>
      </c>
      <c r="I1543" s="9">
        <v>41394</v>
      </c>
      <c r="J1543" s="9">
        <v>41393</v>
      </c>
      <c r="K1543" s="7">
        <v>3</v>
      </c>
      <c r="L1543" s="9" t="str">
        <f t="shared" si="97"/>
        <v>Desserts</v>
      </c>
      <c r="M1543" s="6">
        <v>47</v>
      </c>
      <c r="N1543" s="6" t="str">
        <f t="shared" si="98"/>
        <v>Zaanse koeken</v>
      </c>
      <c r="O1543" s="13">
        <v>76</v>
      </c>
      <c r="P1543" s="6">
        <v>75</v>
      </c>
      <c r="Q1543" s="13">
        <f t="shared" si="99"/>
        <v>5700</v>
      </c>
      <c r="R1543" s="14">
        <v>0.09</v>
      </c>
      <c r="S1543" s="13">
        <v>3241.875</v>
      </c>
      <c r="T1543" s="13">
        <v>61.595624999999998</v>
      </c>
      <c r="U1543" s="13"/>
      <c r="V1543" s="9"/>
      <c r="W1543" s="9"/>
    </row>
    <row r="1544" spans="1:23" x14ac:dyDescent="0.25">
      <c r="A1544" s="6" t="s">
        <v>281</v>
      </c>
      <c r="B1544" s="6" t="s">
        <v>282</v>
      </c>
      <c r="C1544" s="6" t="s">
        <v>283</v>
      </c>
      <c r="D1544" s="6" t="s">
        <v>284</v>
      </c>
      <c r="E1544" s="6">
        <v>7</v>
      </c>
      <c r="F1544" s="6" t="str">
        <f t="shared" si="96"/>
        <v>Jaime Dos Santos</v>
      </c>
      <c r="G1544" s="6">
        <v>10792</v>
      </c>
      <c r="H1544" s="9">
        <v>41381</v>
      </c>
      <c r="I1544" s="9">
        <v>41404</v>
      </c>
      <c r="J1544" s="9">
        <v>41405</v>
      </c>
      <c r="K1544" s="7">
        <v>6</v>
      </c>
      <c r="L1544" s="9" t="str">
        <f t="shared" si="97"/>
        <v>Viandes</v>
      </c>
      <c r="M1544" s="6">
        <v>54</v>
      </c>
      <c r="N1544" s="6" t="str">
        <f t="shared" si="98"/>
        <v>Tourtière</v>
      </c>
      <c r="O1544" s="13">
        <v>76</v>
      </c>
      <c r="P1544" s="6">
        <v>40</v>
      </c>
      <c r="Q1544" s="13">
        <f t="shared" si="99"/>
        <v>3040</v>
      </c>
      <c r="R1544" s="14">
        <v>0.2</v>
      </c>
      <c r="S1544" s="13">
        <v>1192</v>
      </c>
      <c r="T1544" s="13">
        <v>14.304</v>
      </c>
      <c r="U1544" s="13"/>
      <c r="V1544" s="9"/>
      <c r="W1544" s="9"/>
    </row>
    <row r="1545" spans="1:23" x14ac:dyDescent="0.25">
      <c r="A1545" s="6" t="s">
        <v>155</v>
      </c>
      <c r="B1545" s="6" t="s">
        <v>156</v>
      </c>
      <c r="C1545" s="6" t="s">
        <v>132</v>
      </c>
      <c r="D1545" s="6" t="s">
        <v>123</v>
      </c>
      <c r="E1545" s="6">
        <v>5</v>
      </c>
      <c r="F1545" s="6" t="str">
        <f t="shared" si="96"/>
        <v>Mohamed Ben Arfa</v>
      </c>
      <c r="G1545" s="6">
        <v>10606</v>
      </c>
      <c r="H1545" s="9">
        <v>41382</v>
      </c>
      <c r="I1545" s="9">
        <v>41396</v>
      </c>
      <c r="J1545" s="9">
        <v>41396</v>
      </c>
      <c r="K1545" s="7">
        <v>6</v>
      </c>
      <c r="L1545" s="9" t="str">
        <f t="shared" si="97"/>
        <v>Viandes</v>
      </c>
      <c r="M1545" s="6">
        <v>55</v>
      </c>
      <c r="N1545" s="6" t="str">
        <f t="shared" si="98"/>
        <v>Pâté chinois</v>
      </c>
      <c r="O1545" s="13">
        <v>76</v>
      </c>
      <c r="P1545" s="6">
        <v>48</v>
      </c>
      <c r="Q1545" s="13">
        <f t="shared" si="99"/>
        <v>3648</v>
      </c>
      <c r="R1545" s="14">
        <v>0.13</v>
      </c>
      <c r="S1545" s="13">
        <v>5011.2</v>
      </c>
      <c r="T1545" s="13">
        <v>40.089599999999997</v>
      </c>
      <c r="U1545" s="13"/>
      <c r="V1545" s="9"/>
      <c r="W1545" s="9"/>
    </row>
    <row r="1546" spans="1:23" x14ac:dyDescent="0.25">
      <c r="A1546" s="6" t="s">
        <v>127</v>
      </c>
      <c r="B1546" s="6" t="s">
        <v>128</v>
      </c>
      <c r="C1546" s="6" t="s">
        <v>129</v>
      </c>
      <c r="D1546" s="6" t="s">
        <v>106</v>
      </c>
      <c r="E1546" s="6">
        <v>4</v>
      </c>
      <c r="F1546" s="6" t="str">
        <f t="shared" si="96"/>
        <v>Laura Callahan</v>
      </c>
      <c r="G1546" s="6">
        <v>10811</v>
      </c>
      <c r="H1546" s="9">
        <v>41382</v>
      </c>
      <c r="I1546" s="9">
        <v>41399</v>
      </c>
      <c r="J1546" s="9">
        <v>41396</v>
      </c>
      <c r="K1546" s="7">
        <v>5</v>
      </c>
      <c r="L1546" s="9" t="str">
        <f t="shared" si="97"/>
        <v>Pâtes et céréales</v>
      </c>
      <c r="M1546" s="6">
        <v>23</v>
      </c>
      <c r="N1546" s="6" t="str">
        <f t="shared" si="98"/>
        <v>Tunnbröd</v>
      </c>
      <c r="O1546" s="13">
        <v>76</v>
      </c>
      <c r="P1546" s="6">
        <v>15</v>
      </c>
      <c r="Q1546" s="13">
        <f t="shared" si="99"/>
        <v>1140</v>
      </c>
      <c r="R1546" s="14">
        <v>0.19</v>
      </c>
      <c r="S1546" s="13">
        <v>546.75</v>
      </c>
      <c r="T1546" s="13">
        <v>16.4025</v>
      </c>
      <c r="U1546" s="13"/>
      <c r="V1546" s="9"/>
      <c r="W1546" s="9"/>
    </row>
    <row r="1547" spans="1:23" x14ac:dyDescent="0.25">
      <c r="A1547" s="6" t="s">
        <v>281</v>
      </c>
      <c r="B1547" s="6" t="s">
        <v>282</v>
      </c>
      <c r="C1547" s="6" t="s">
        <v>283</v>
      </c>
      <c r="D1547" s="6" t="s">
        <v>284</v>
      </c>
      <c r="E1547" s="6">
        <v>6</v>
      </c>
      <c r="F1547" s="6" t="str">
        <f t="shared" si="96"/>
        <v>Ernst Junge</v>
      </c>
      <c r="G1547" s="6">
        <v>10611</v>
      </c>
      <c r="H1547" s="9">
        <v>41383</v>
      </c>
      <c r="I1547" s="9">
        <v>41393</v>
      </c>
      <c r="J1547" s="9">
        <v>41396</v>
      </c>
      <c r="K1547" s="7">
        <v>1</v>
      </c>
      <c r="L1547" s="9" t="str">
        <f t="shared" si="97"/>
        <v>Boissons</v>
      </c>
      <c r="M1547" s="6">
        <v>2</v>
      </c>
      <c r="N1547" s="6" t="str">
        <f t="shared" si="98"/>
        <v>Chang</v>
      </c>
      <c r="O1547" s="13">
        <v>76</v>
      </c>
      <c r="P1547" s="6">
        <v>29</v>
      </c>
      <c r="Q1547" s="13">
        <f t="shared" si="99"/>
        <v>2204</v>
      </c>
      <c r="R1547" s="14">
        <v>0.12</v>
      </c>
      <c r="S1547" s="13">
        <v>2424.4</v>
      </c>
      <c r="T1547" s="13">
        <v>60.61</v>
      </c>
      <c r="U1547" s="13"/>
      <c r="V1547" s="9"/>
      <c r="W1547" s="9"/>
    </row>
    <row r="1548" spans="1:23" x14ac:dyDescent="0.25">
      <c r="A1548" s="6" t="s">
        <v>285</v>
      </c>
      <c r="B1548" s="6" t="s">
        <v>286</v>
      </c>
      <c r="C1548" s="6" t="s">
        <v>287</v>
      </c>
      <c r="D1548" s="6" t="s">
        <v>212</v>
      </c>
      <c r="E1548" s="6">
        <v>1</v>
      </c>
      <c r="F1548" s="6" t="str">
        <f t="shared" si="96"/>
        <v>Francis Rivière</v>
      </c>
      <c r="G1548" s="6">
        <v>10615</v>
      </c>
      <c r="H1548" s="9">
        <v>41383</v>
      </c>
      <c r="I1548" s="9">
        <v>41394</v>
      </c>
      <c r="J1548" s="9">
        <v>41393</v>
      </c>
      <c r="K1548" s="7">
        <v>6</v>
      </c>
      <c r="L1548" s="9" t="str">
        <f t="shared" si="97"/>
        <v>Viandes</v>
      </c>
      <c r="M1548" s="6">
        <v>55</v>
      </c>
      <c r="N1548" s="6" t="str">
        <f t="shared" si="98"/>
        <v>Pâté chinois</v>
      </c>
      <c r="O1548" s="13">
        <v>76</v>
      </c>
      <c r="P1548" s="6">
        <v>64</v>
      </c>
      <c r="Q1548" s="13">
        <f t="shared" si="99"/>
        <v>4864</v>
      </c>
      <c r="R1548" s="14">
        <v>0.2</v>
      </c>
      <c r="S1548" s="13">
        <v>6144</v>
      </c>
      <c r="T1548" s="13">
        <v>153.6</v>
      </c>
      <c r="U1548" s="13"/>
      <c r="V1548" s="9"/>
      <c r="W1548" s="9"/>
    </row>
    <row r="1549" spans="1:23" x14ac:dyDescent="0.25">
      <c r="A1549" s="6" t="s">
        <v>179</v>
      </c>
      <c r="B1549" s="6" t="s">
        <v>180</v>
      </c>
      <c r="C1549" s="6" t="s">
        <v>181</v>
      </c>
      <c r="D1549" s="6" t="s">
        <v>81</v>
      </c>
      <c r="E1549" s="6">
        <v>7</v>
      </c>
      <c r="F1549" s="6" t="str">
        <f t="shared" si="96"/>
        <v>Jaime Dos Santos</v>
      </c>
      <c r="G1549" s="6">
        <v>10713</v>
      </c>
      <c r="H1549" s="9">
        <v>41383</v>
      </c>
      <c r="I1549" s="9">
        <v>41412</v>
      </c>
      <c r="J1549" s="9">
        <v>41412</v>
      </c>
      <c r="K1549" s="7">
        <v>8</v>
      </c>
      <c r="L1549" s="9" t="str">
        <f t="shared" si="97"/>
        <v>Poissons et fruits de mer</v>
      </c>
      <c r="M1549" s="6">
        <v>45</v>
      </c>
      <c r="N1549" s="6" t="str">
        <f t="shared" si="98"/>
        <v>Røgede sild</v>
      </c>
      <c r="O1549" s="13">
        <v>76</v>
      </c>
      <c r="P1549" s="6">
        <v>6</v>
      </c>
      <c r="Q1549" s="13">
        <f t="shared" si="99"/>
        <v>456</v>
      </c>
      <c r="R1549" s="14">
        <v>-0.02</v>
      </c>
      <c r="S1549" s="13">
        <v>290.7</v>
      </c>
      <c r="T1549" s="13">
        <v>8.1395999999999997</v>
      </c>
      <c r="U1549" s="13"/>
      <c r="V1549" s="9"/>
      <c r="W1549" s="9"/>
    </row>
    <row r="1550" spans="1:23" x14ac:dyDescent="0.25">
      <c r="A1550" s="6" t="s">
        <v>243</v>
      </c>
      <c r="B1550" s="6" t="s">
        <v>244</v>
      </c>
      <c r="C1550" s="6" t="s">
        <v>88</v>
      </c>
      <c r="D1550" s="6" t="s">
        <v>89</v>
      </c>
      <c r="E1550" s="6">
        <v>3</v>
      </c>
      <c r="F1550" s="6" t="str">
        <f t="shared" si="96"/>
        <v>Janet Leverling</v>
      </c>
      <c r="G1550" s="6">
        <v>10768</v>
      </c>
      <c r="H1550" s="9">
        <v>41383</v>
      </c>
      <c r="I1550" s="9">
        <v>41410</v>
      </c>
      <c r="J1550" s="9">
        <v>41405</v>
      </c>
      <c r="K1550" s="7">
        <v>5</v>
      </c>
      <c r="L1550" s="9" t="str">
        <f t="shared" si="97"/>
        <v>Pâtes et céréales</v>
      </c>
      <c r="M1550" s="6">
        <v>22</v>
      </c>
      <c r="N1550" s="6" t="str">
        <f t="shared" si="98"/>
        <v>Gustaf's Knäckebröd</v>
      </c>
      <c r="O1550" s="13">
        <v>76</v>
      </c>
      <c r="P1550" s="6">
        <v>47</v>
      </c>
      <c r="Q1550" s="13">
        <f t="shared" si="99"/>
        <v>3572</v>
      </c>
      <c r="R1550" s="14">
        <v>-0.01</v>
      </c>
      <c r="S1550" s="13">
        <v>4984.3500000000004</v>
      </c>
      <c r="T1550" s="13">
        <v>149.53049999999999</v>
      </c>
      <c r="U1550" s="13"/>
      <c r="V1550" s="9"/>
      <c r="W1550" s="9"/>
    </row>
    <row r="1551" spans="1:23" x14ac:dyDescent="0.25">
      <c r="A1551" s="6" t="s">
        <v>205</v>
      </c>
      <c r="B1551" s="6" t="s">
        <v>206</v>
      </c>
      <c r="C1551" s="6" t="s">
        <v>207</v>
      </c>
      <c r="D1551" s="6" t="s">
        <v>208</v>
      </c>
      <c r="E1551" s="6">
        <v>3</v>
      </c>
      <c r="F1551" s="6" t="str">
        <f t="shared" si="96"/>
        <v>Janet Leverling</v>
      </c>
      <c r="G1551" s="6">
        <v>10572</v>
      </c>
      <c r="H1551" s="9">
        <v>41384</v>
      </c>
      <c r="I1551" s="9">
        <v>41404</v>
      </c>
      <c r="J1551" s="9">
        <v>41407</v>
      </c>
      <c r="K1551" s="7">
        <v>1</v>
      </c>
      <c r="L1551" s="9" t="str">
        <f t="shared" si="97"/>
        <v>Boissons</v>
      </c>
      <c r="M1551" s="6">
        <v>75</v>
      </c>
      <c r="N1551" s="6" t="str">
        <f t="shared" si="98"/>
        <v>Rhönbräu Klosterbier</v>
      </c>
      <c r="O1551" s="13">
        <v>76</v>
      </c>
      <c r="P1551" s="6">
        <v>44</v>
      </c>
      <c r="Q1551" s="13">
        <f t="shared" si="99"/>
        <v>3344</v>
      </c>
      <c r="R1551" s="14">
        <v>0.17</v>
      </c>
      <c r="S1551" s="13">
        <v>1415.1499999999999</v>
      </c>
      <c r="T1551" s="13">
        <v>29.718149999999998</v>
      </c>
      <c r="U1551" s="13"/>
      <c r="V1551" s="9"/>
      <c r="W1551" s="9"/>
    </row>
    <row r="1552" spans="1:23" x14ac:dyDescent="0.25">
      <c r="A1552" s="6" t="s">
        <v>133</v>
      </c>
      <c r="B1552" s="6" t="s">
        <v>134</v>
      </c>
      <c r="C1552" s="6" t="s">
        <v>135</v>
      </c>
      <c r="D1552" s="6" t="s">
        <v>136</v>
      </c>
      <c r="E1552" s="6">
        <v>7</v>
      </c>
      <c r="F1552" s="6" t="str">
        <f t="shared" si="96"/>
        <v>Jaime Dos Santos</v>
      </c>
      <c r="G1552" s="6">
        <v>10717</v>
      </c>
      <c r="H1552" s="9">
        <v>41384</v>
      </c>
      <c r="I1552" s="9">
        <v>41404</v>
      </c>
      <c r="J1552" s="9">
        <v>41405</v>
      </c>
      <c r="K1552" s="7">
        <v>4</v>
      </c>
      <c r="L1552" s="9" t="str">
        <f t="shared" si="97"/>
        <v>Produits laitiers</v>
      </c>
      <c r="M1552" s="6">
        <v>69</v>
      </c>
      <c r="N1552" s="6" t="str">
        <f t="shared" si="98"/>
        <v>Gudbrandsdalsost</v>
      </c>
      <c r="O1552" s="13">
        <v>76</v>
      </c>
      <c r="P1552" s="6">
        <v>66</v>
      </c>
      <c r="Q1552" s="13">
        <f t="shared" si="99"/>
        <v>5016</v>
      </c>
      <c r="R1552" s="14">
        <v>0.09</v>
      </c>
      <c r="S1552" s="13">
        <v>10810.800000000001</v>
      </c>
      <c r="T1552" s="13">
        <v>248.64840000000001</v>
      </c>
      <c r="U1552" s="13"/>
      <c r="V1552" s="9"/>
      <c r="W1552" s="9"/>
    </row>
    <row r="1553" spans="1:23" x14ac:dyDescent="0.25">
      <c r="A1553" s="6" t="s">
        <v>186</v>
      </c>
      <c r="B1553" s="6" t="s">
        <v>187</v>
      </c>
      <c r="C1553" s="6" t="s">
        <v>188</v>
      </c>
      <c r="D1553" s="6" t="s">
        <v>140</v>
      </c>
      <c r="E1553" s="6">
        <v>7</v>
      </c>
      <c r="F1553" s="6" t="str">
        <f t="shared" si="96"/>
        <v>Jaime Dos Santos</v>
      </c>
      <c r="G1553" s="6">
        <v>10776</v>
      </c>
      <c r="H1553" s="9">
        <v>41384</v>
      </c>
      <c r="I1553" s="9">
        <v>41397</v>
      </c>
      <c r="J1553" s="9">
        <v>41397</v>
      </c>
      <c r="K1553" s="7">
        <v>8</v>
      </c>
      <c r="L1553" s="9" t="str">
        <f t="shared" si="97"/>
        <v>Poissons et fruits de mer</v>
      </c>
      <c r="M1553" s="6">
        <v>45</v>
      </c>
      <c r="N1553" s="6" t="str">
        <f t="shared" si="98"/>
        <v>Røgede sild</v>
      </c>
      <c r="O1553" s="13">
        <v>76</v>
      </c>
      <c r="P1553" s="6">
        <v>94</v>
      </c>
      <c r="Q1553" s="13">
        <f t="shared" si="99"/>
        <v>7144</v>
      </c>
      <c r="R1553" s="14">
        <v>7.0000000000000007E-2</v>
      </c>
      <c r="S1553" s="13">
        <v>4152.45</v>
      </c>
      <c r="T1553" s="13">
        <v>58.134299999999996</v>
      </c>
      <c r="U1553" s="13"/>
      <c r="V1553" s="9"/>
      <c r="W1553" s="9"/>
    </row>
    <row r="1554" spans="1:23" x14ac:dyDescent="0.25">
      <c r="A1554" s="6" t="s">
        <v>130</v>
      </c>
      <c r="B1554" s="6" t="s">
        <v>131</v>
      </c>
      <c r="C1554" s="6" t="s">
        <v>132</v>
      </c>
      <c r="D1554" s="6" t="s">
        <v>123</v>
      </c>
      <c r="E1554" s="6">
        <v>1</v>
      </c>
      <c r="F1554" s="6" t="str">
        <f t="shared" si="96"/>
        <v>Francis Rivière</v>
      </c>
      <c r="G1554" s="6">
        <v>10487</v>
      </c>
      <c r="H1554" s="9">
        <v>41385</v>
      </c>
      <c r="I1554" s="9">
        <v>41399</v>
      </c>
      <c r="J1554" s="9">
        <v>41398</v>
      </c>
      <c r="K1554" s="7">
        <v>3</v>
      </c>
      <c r="L1554" s="9" t="str">
        <f t="shared" si="97"/>
        <v>Desserts</v>
      </c>
      <c r="M1554" s="6">
        <v>26</v>
      </c>
      <c r="N1554" s="6" t="str">
        <f t="shared" si="98"/>
        <v>Gumbär Gummibärchen</v>
      </c>
      <c r="O1554" s="13">
        <v>76</v>
      </c>
      <c r="P1554" s="6">
        <v>91</v>
      </c>
      <c r="Q1554" s="13">
        <f t="shared" si="99"/>
        <v>6916</v>
      </c>
      <c r="R1554" s="14">
        <v>0.09</v>
      </c>
      <c r="S1554" s="13">
        <v>10309.845000000001</v>
      </c>
      <c r="T1554" s="13">
        <v>329.91504000000003</v>
      </c>
      <c r="U1554" s="13"/>
      <c r="V1554" s="9"/>
      <c r="W1554" s="9"/>
    </row>
    <row r="1555" spans="1:23" x14ac:dyDescent="0.25">
      <c r="A1555" s="6" t="s">
        <v>120</v>
      </c>
      <c r="B1555" s="6" t="s">
        <v>121</v>
      </c>
      <c r="C1555" s="6" t="s">
        <v>122</v>
      </c>
      <c r="D1555" s="6" t="s">
        <v>123</v>
      </c>
      <c r="E1555" s="6">
        <v>1</v>
      </c>
      <c r="F1555" s="6" t="str">
        <f t="shared" si="96"/>
        <v>Francis Rivière</v>
      </c>
      <c r="G1555" s="6">
        <v>10563</v>
      </c>
      <c r="H1555" s="9">
        <v>41385</v>
      </c>
      <c r="I1555" s="9">
        <v>41404</v>
      </c>
      <c r="J1555" s="9">
        <v>41399</v>
      </c>
      <c r="K1555" s="7">
        <v>8</v>
      </c>
      <c r="L1555" s="9" t="str">
        <f t="shared" si="97"/>
        <v>Poissons et fruits de mer</v>
      </c>
      <c r="M1555" s="6">
        <v>36</v>
      </c>
      <c r="N1555" s="6" t="str">
        <f t="shared" si="98"/>
        <v>Inlagd Sill</v>
      </c>
      <c r="O1555" s="13">
        <v>76</v>
      </c>
      <c r="P1555" s="6">
        <v>26</v>
      </c>
      <c r="Q1555" s="13">
        <f t="shared" si="99"/>
        <v>1976</v>
      </c>
      <c r="R1555" s="14">
        <v>-0.03</v>
      </c>
      <c r="S1555" s="13">
        <v>2544.1</v>
      </c>
      <c r="T1555" s="13">
        <v>55.970199999999998</v>
      </c>
      <c r="U1555" s="13"/>
      <c r="V1555" s="9"/>
      <c r="W1555" s="9"/>
    </row>
    <row r="1556" spans="1:23" x14ac:dyDescent="0.25">
      <c r="A1556" s="6" t="s">
        <v>163</v>
      </c>
      <c r="B1556" s="6" t="s">
        <v>164</v>
      </c>
      <c r="C1556" s="6" t="s">
        <v>165</v>
      </c>
      <c r="D1556" s="6" t="s">
        <v>136</v>
      </c>
      <c r="E1556" s="6">
        <v>3</v>
      </c>
      <c r="F1556" s="6" t="str">
        <f t="shared" si="96"/>
        <v>Janet Leverling</v>
      </c>
      <c r="G1556" s="6">
        <v>10582</v>
      </c>
      <c r="H1556" s="9">
        <v>41385</v>
      </c>
      <c r="I1556" s="9">
        <v>41406</v>
      </c>
      <c r="J1556" s="9">
        <v>41409</v>
      </c>
      <c r="K1556" s="7">
        <v>5</v>
      </c>
      <c r="L1556" s="9" t="str">
        <f t="shared" si="97"/>
        <v>Pâtes et céréales</v>
      </c>
      <c r="M1556" s="6">
        <v>57</v>
      </c>
      <c r="N1556" s="6" t="str">
        <f t="shared" si="98"/>
        <v>Ravioli Angelo</v>
      </c>
      <c r="O1556" s="13">
        <v>76</v>
      </c>
      <c r="P1556" s="6">
        <v>41</v>
      </c>
      <c r="Q1556" s="13">
        <f t="shared" si="99"/>
        <v>3116</v>
      </c>
      <c r="R1556" s="14">
        <v>0.15</v>
      </c>
      <c r="S1556" s="13">
        <v>3397.875</v>
      </c>
      <c r="T1556" s="13">
        <v>57.763874999999999</v>
      </c>
      <c r="U1556" s="13"/>
      <c r="V1556" s="9"/>
      <c r="W1556" s="9"/>
    </row>
    <row r="1557" spans="1:23" x14ac:dyDescent="0.25">
      <c r="A1557" s="6" t="s">
        <v>179</v>
      </c>
      <c r="B1557" s="6" t="s">
        <v>180</v>
      </c>
      <c r="C1557" s="6" t="s">
        <v>181</v>
      </c>
      <c r="D1557" s="6" t="s">
        <v>81</v>
      </c>
      <c r="E1557" s="6">
        <v>9</v>
      </c>
      <c r="F1557" s="6" t="str">
        <f t="shared" si="96"/>
        <v>Steven Buchanan</v>
      </c>
      <c r="G1557" s="6">
        <v>10711</v>
      </c>
      <c r="H1557" s="9">
        <v>41385</v>
      </c>
      <c r="I1557" s="9">
        <v>41413</v>
      </c>
      <c r="J1557" s="9">
        <v>41413</v>
      </c>
      <c r="K1557" s="7">
        <v>8</v>
      </c>
      <c r="L1557" s="9" t="str">
        <f t="shared" si="97"/>
        <v>Poissons et fruits de mer</v>
      </c>
      <c r="M1557" s="6">
        <v>41</v>
      </c>
      <c r="N1557" s="6" t="str">
        <f t="shared" si="98"/>
        <v>Jack's New England Clam Chowder</v>
      </c>
      <c r="O1557" s="13">
        <v>76</v>
      </c>
      <c r="P1557" s="6">
        <v>55</v>
      </c>
      <c r="Q1557" s="13">
        <f t="shared" si="99"/>
        <v>4180</v>
      </c>
      <c r="R1557" s="14">
        <v>0.05</v>
      </c>
      <c r="S1557" s="13">
        <v>2521.0625</v>
      </c>
      <c r="T1557" s="13">
        <v>65.547624999999996</v>
      </c>
      <c r="U1557" s="13"/>
      <c r="V1557" s="9"/>
      <c r="W1557" s="9"/>
    </row>
    <row r="1558" spans="1:23" x14ac:dyDescent="0.25">
      <c r="A1558" s="6" t="s">
        <v>293</v>
      </c>
      <c r="B1558" s="6" t="s">
        <v>294</v>
      </c>
      <c r="C1558" s="6" t="s">
        <v>295</v>
      </c>
      <c r="D1558" s="6" t="s">
        <v>251</v>
      </c>
      <c r="E1558" s="6">
        <v>8</v>
      </c>
      <c r="F1558" s="6" t="str">
        <f t="shared" si="96"/>
        <v>Hicham Esmal</v>
      </c>
      <c r="G1558" s="6">
        <v>10818</v>
      </c>
      <c r="H1558" s="9">
        <v>41385</v>
      </c>
      <c r="I1558" s="9">
        <v>41415</v>
      </c>
      <c r="J1558" s="9">
        <v>41412</v>
      </c>
      <c r="K1558" s="7">
        <v>4</v>
      </c>
      <c r="L1558" s="9" t="str">
        <f t="shared" si="97"/>
        <v>Produits laitiers</v>
      </c>
      <c r="M1558" s="6">
        <v>32</v>
      </c>
      <c r="N1558" s="6" t="str">
        <f t="shared" si="98"/>
        <v>Mascarpone Fabioli</v>
      </c>
      <c r="O1558" s="13">
        <v>76</v>
      </c>
      <c r="P1558" s="6">
        <v>69</v>
      </c>
      <c r="Q1558" s="13">
        <f t="shared" si="99"/>
        <v>5244</v>
      </c>
      <c r="R1558" s="14">
        <v>0.05</v>
      </c>
      <c r="S1558" s="13">
        <v>10488</v>
      </c>
      <c r="T1558" s="13">
        <v>178.29599999999999</v>
      </c>
      <c r="U1558" s="13"/>
      <c r="V1558" s="9"/>
      <c r="W1558" s="9"/>
    </row>
    <row r="1559" spans="1:23" x14ac:dyDescent="0.25">
      <c r="A1559" s="6" t="s">
        <v>189</v>
      </c>
      <c r="B1559" s="6" t="s">
        <v>190</v>
      </c>
      <c r="C1559" s="6" t="s">
        <v>191</v>
      </c>
      <c r="D1559" s="6" t="s">
        <v>136</v>
      </c>
      <c r="E1559" s="6">
        <v>4</v>
      </c>
      <c r="F1559" s="6" t="str">
        <f t="shared" si="96"/>
        <v>Laura Callahan</v>
      </c>
      <c r="G1559" s="6">
        <v>10845</v>
      </c>
      <c r="H1559" s="9">
        <v>41385</v>
      </c>
      <c r="I1559" s="9">
        <v>41397</v>
      </c>
      <c r="J1559" s="9">
        <v>41393</v>
      </c>
      <c r="K1559" s="7">
        <v>1</v>
      </c>
      <c r="L1559" s="9" t="str">
        <f t="shared" si="97"/>
        <v>Boissons</v>
      </c>
      <c r="M1559" s="6">
        <v>35</v>
      </c>
      <c r="N1559" s="6" t="str">
        <f t="shared" si="98"/>
        <v>Steeleye Stout</v>
      </c>
      <c r="O1559" s="13">
        <v>76</v>
      </c>
      <c r="P1559" s="6">
        <v>61</v>
      </c>
      <c r="Q1559" s="13">
        <f t="shared" si="99"/>
        <v>4636</v>
      </c>
      <c r="R1559" s="15">
        <v>7.0000000000000007E-2</v>
      </c>
      <c r="S1559" s="13">
        <v>5105.7</v>
      </c>
      <c r="T1559" s="13">
        <v>20.422799999999999</v>
      </c>
      <c r="U1559" s="13"/>
      <c r="V1559" s="9"/>
      <c r="W1559" s="9"/>
    </row>
    <row r="1560" spans="1:23" x14ac:dyDescent="0.25">
      <c r="A1560" s="6" t="s">
        <v>235</v>
      </c>
      <c r="B1560" s="6" t="s">
        <v>236</v>
      </c>
      <c r="C1560" s="6" t="s">
        <v>237</v>
      </c>
      <c r="D1560" s="6" t="s">
        <v>238</v>
      </c>
      <c r="E1560" s="6">
        <v>9</v>
      </c>
      <c r="F1560" s="6" t="str">
        <f t="shared" si="96"/>
        <v>Steven Buchanan</v>
      </c>
      <c r="G1560" s="6">
        <v>10872</v>
      </c>
      <c r="H1560" s="9">
        <v>41385</v>
      </c>
      <c r="I1560" s="9">
        <v>41404</v>
      </c>
      <c r="J1560" s="9">
        <v>41405</v>
      </c>
      <c r="K1560" s="7">
        <v>3</v>
      </c>
      <c r="L1560" s="9" t="str">
        <f t="shared" si="97"/>
        <v>Desserts</v>
      </c>
      <c r="M1560" s="6">
        <v>62</v>
      </c>
      <c r="N1560" s="6" t="str">
        <f t="shared" si="98"/>
        <v>Tarte au sucre</v>
      </c>
      <c r="O1560" s="13">
        <v>76</v>
      </c>
      <c r="P1560" s="6">
        <v>9</v>
      </c>
      <c r="Q1560" s="13">
        <f t="shared" si="99"/>
        <v>684</v>
      </c>
      <c r="R1560" s="15">
        <v>0.06</v>
      </c>
      <c r="S1560" s="13">
        <v>2085.39</v>
      </c>
      <c r="T1560" s="13">
        <v>14.59773</v>
      </c>
      <c r="U1560" s="13"/>
      <c r="V1560" s="9"/>
      <c r="W1560" s="9"/>
    </row>
    <row r="1561" spans="1:23" x14ac:dyDescent="0.25">
      <c r="A1561" s="6" t="s">
        <v>258</v>
      </c>
      <c r="B1561" s="6" t="s">
        <v>259</v>
      </c>
      <c r="C1561" s="6" t="s">
        <v>260</v>
      </c>
      <c r="D1561" s="6" t="s">
        <v>136</v>
      </c>
      <c r="E1561" s="6">
        <v>3</v>
      </c>
      <c r="F1561" s="6" t="str">
        <f t="shared" si="96"/>
        <v>Janet Leverling</v>
      </c>
      <c r="G1561" s="6">
        <v>10779</v>
      </c>
      <c r="H1561" s="9">
        <v>41386</v>
      </c>
      <c r="I1561" s="9">
        <v>41400</v>
      </c>
      <c r="J1561" s="9">
        <v>41395</v>
      </c>
      <c r="K1561" s="7">
        <v>3</v>
      </c>
      <c r="L1561" s="9" t="str">
        <f t="shared" si="97"/>
        <v>Desserts</v>
      </c>
      <c r="M1561" s="6">
        <v>62</v>
      </c>
      <c r="N1561" s="6" t="str">
        <f t="shared" si="98"/>
        <v>Tarte au sucre</v>
      </c>
      <c r="O1561" s="13">
        <v>76</v>
      </c>
      <c r="P1561" s="6">
        <v>94</v>
      </c>
      <c r="Q1561" s="13">
        <f t="shared" si="99"/>
        <v>7144</v>
      </c>
      <c r="R1561" s="14">
        <v>0.11</v>
      </c>
      <c r="S1561" s="13">
        <v>20622.189999999999</v>
      </c>
      <c r="T1561" s="13">
        <v>185.59970999999999</v>
      </c>
      <c r="U1561" s="13"/>
      <c r="V1561" s="9"/>
      <c r="W1561" s="9"/>
    </row>
    <row r="1562" spans="1:23" x14ac:dyDescent="0.25">
      <c r="A1562" s="6" t="s">
        <v>194</v>
      </c>
      <c r="B1562" s="6" t="s">
        <v>195</v>
      </c>
      <c r="C1562" s="6" t="s">
        <v>97</v>
      </c>
      <c r="D1562" s="6" t="s">
        <v>98</v>
      </c>
      <c r="E1562" s="6">
        <v>7</v>
      </c>
      <c r="F1562" s="6" t="str">
        <f t="shared" si="96"/>
        <v>Jaime Dos Santos</v>
      </c>
      <c r="G1562" s="6">
        <v>10842</v>
      </c>
      <c r="H1562" s="9">
        <v>41386</v>
      </c>
      <c r="I1562" s="9">
        <v>41405</v>
      </c>
      <c r="J1562" s="9">
        <v>41400</v>
      </c>
      <c r="K1562" s="7">
        <v>1</v>
      </c>
      <c r="L1562" s="9" t="str">
        <f t="shared" si="97"/>
        <v>Boissons</v>
      </c>
      <c r="M1562" s="6">
        <v>70</v>
      </c>
      <c r="N1562" s="6" t="str">
        <f t="shared" si="98"/>
        <v>Outback Lager</v>
      </c>
      <c r="O1562" s="13">
        <v>76</v>
      </c>
      <c r="P1562" s="6">
        <v>37</v>
      </c>
      <c r="Q1562" s="13">
        <f t="shared" si="99"/>
        <v>2812</v>
      </c>
      <c r="R1562" s="15">
        <v>0.19</v>
      </c>
      <c r="S1562" s="13">
        <v>2247.75</v>
      </c>
      <c r="T1562" s="13">
        <v>42.707250000000002</v>
      </c>
      <c r="U1562" s="13"/>
      <c r="V1562" s="9"/>
      <c r="W1562" s="9"/>
    </row>
    <row r="1563" spans="1:23" x14ac:dyDescent="0.25">
      <c r="A1563" s="6" t="s">
        <v>186</v>
      </c>
      <c r="B1563" s="6" t="s">
        <v>187</v>
      </c>
      <c r="C1563" s="6" t="s">
        <v>188</v>
      </c>
      <c r="D1563" s="6" t="s">
        <v>140</v>
      </c>
      <c r="E1563" s="6">
        <v>3</v>
      </c>
      <c r="F1563" s="6" t="str">
        <f t="shared" si="96"/>
        <v>Janet Leverling</v>
      </c>
      <c r="G1563" s="6">
        <v>10895</v>
      </c>
      <c r="H1563" s="9">
        <v>41386</v>
      </c>
      <c r="I1563" s="9">
        <v>41408</v>
      </c>
      <c r="J1563" s="9">
        <v>41407</v>
      </c>
      <c r="K1563" s="7">
        <v>8</v>
      </c>
      <c r="L1563" s="9" t="str">
        <f t="shared" si="97"/>
        <v>Poissons et fruits de mer</v>
      </c>
      <c r="M1563" s="6">
        <v>40</v>
      </c>
      <c r="N1563" s="6" t="str">
        <f t="shared" si="98"/>
        <v>Boston Crab Meat</v>
      </c>
      <c r="O1563" s="13">
        <v>76</v>
      </c>
      <c r="P1563" s="6">
        <v>69</v>
      </c>
      <c r="Q1563" s="13">
        <f t="shared" si="99"/>
        <v>5244</v>
      </c>
      <c r="R1563" s="15">
        <v>0</v>
      </c>
      <c r="S1563" s="13">
        <v>6348</v>
      </c>
      <c r="T1563" s="13">
        <v>152.352</v>
      </c>
      <c r="U1563" s="13"/>
      <c r="V1563" s="9"/>
      <c r="W1563" s="9"/>
    </row>
    <row r="1564" spans="1:23" x14ac:dyDescent="0.25">
      <c r="A1564" s="6" t="s">
        <v>189</v>
      </c>
      <c r="B1564" s="6" t="s">
        <v>190</v>
      </c>
      <c r="C1564" s="6" t="s">
        <v>191</v>
      </c>
      <c r="D1564" s="6" t="s">
        <v>136</v>
      </c>
      <c r="E1564" s="6">
        <v>9</v>
      </c>
      <c r="F1564" s="6" t="str">
        <f t="shared" si="96"/>
        <v>Steven Buchanan</v>
      </c>
      <c r="G1564" s="6">
        <v>10549</v>
      </c>
      <c r="H1564" s="9">
        <v>41387</v>
      </c>
      <c r="I1564" s="9">
        <v>41406</v>
      </c>
      <c r="J1564" s="9">
        <v>41408</v>
      </c>
      <c r="K1564" s="7">
        <v>8</v>
      </c>
      <c r="L1564" s="9" t="str">
        <f t="shared" si="97"/>
        <v>Poissons et fruits de mer</v>
      </c>
      <c r="M1564" s="6">
        <v>45</v>
      </c>
      <c r="N1564" s="6" t="str">
        <f t="shared" si="98"/>
        <v>Røgede sild</v>
      </c>
      <c r="O1564" s="13">
        <v>76</v>
      </c>
      <c r="P1564" s="6">
        <v>16</v>
      </c>
      <c r="Q1564" s="13">
        <f t="shared" si="99"/>
        <v>1216</v>
      </c>
      <c r="R1564" s="14">
        <v>0.04</v>
      </c>
      <c r="S1564" s="13">
        <v>729.6</v>
      </c>
      <c r="T1564" s="13">
        <v>3.6480000000000001</v>
      </c>
      <c r="U1564" s="13"/>
      <c r="V1564" s="9"/>
      <c r="W1564" s="9"/>
    </row>
    <row r="1565" spans="1:23" x14ac:dyDescent="0.25">
      <c r="A1565" s="6" t="s">
        <v>117</v>
      </c>
      <c r="B1565" s="6" t="s">
        <v>118</v>
      </c>
      <c r="C1565" s="6" t="s">
        <v>119</v>
      </c>
      <c r="D1565" s="6" t="s">
        <v>85</v>
      </c>
      <c r="E1565" s="6">
        <v>7</v>
      </c>
      <c r="F1565" s="6" t="str">
        <f t="shared" si="96"/>
        <v>Jaime Dos Santos</v>
      </c>
      <c r="G1565" s="6">
        <v>10789</v>
      </c>
      <c r="H1565" s="9">
        <v>41387</v>
      </c>
      <c r="I1565" s="9">
        <v>41408</v>
      </c>
      <c r="J1565" s="9">
        <v>41409</v>
      </c>
      <c r="K1565" s="7">
        <v>1</v>
      </c>
      <c r="L1565" s="9" t="str">
        <f t="shared" si="97"/>
        <v>Boissons</v>
      </c>
      <c r="M1565" s="6">
        <v>35</v>
      </c>
      <c r="N1565" s="6" t="str">
        <f t="shared" si="98"/>
        <v>Steeleye Stout</v>
      </c>
      <c r="O1565" s="13">
        <v>76</v>
      </c>
      <c r="P1565" s="6">
        <v>6</v>
      </c>
      <c r="Q1565" s="13">
        <f t="shared" si="99"/>
        <v>456</v>
      </c>
      <c r="R1565" s="14">
        <v>0.05</v>
      </c>
      <c r="S1565" s="13">
        <v>513</v>
      </c>
      <c r="T1565" s="13">
        <v>10.26</v>
      </c>
      <c r="U1565" s="13"/>
      <c r="V1565" s="9"/>
      <c r="W1565" s="9"/>
    </row>
    <row r="1566" spans="1:23" x14ac:dyDescent="0.25">
      <c r="A1566" s="6" t="s">
        <v>198</v>
      </c>
      <c r="B1566" s="6" t="s">
        <v>199</v>
      </c>
      <c r="C1566" s="6" t="s">
        <v>54</v>
      </c>
      <c r="D1566" s="6" t="s">
        <v>200</v>
      </c>
      <c r="E1566" s="6">
        <v>3</v>
      </c>
      <c r="F1566" s="6" t="str">
        <f t="shared" si="96"/>
        <v>Janet Leverling</v>
      </c>
      <c r="G1566" s="6">
        <v>10831</v>
      </c>
      <c r="H1566" s="9">
        <v>41387</v>
      </c>
      <c r="I1566" s="9">
        <v>41406</v>
      </c>
      <c r="J1566" s="9">
        <v>41402</v>
      </c>
      <c r="K1566" s="7">
        <v>1</v>
      </c>
      <c r="L1566" s="9" t="str">
        <f t="shared" si="97"/>
        <v>Boissons</v>
      </c>
      <c r="M1566" s="6">
        <v>43</v>
      </c>
      <c r="N1566" s="6" t="str">
        <f t="shared" si="98"/>
        <v>Ipoh Coffee</v>
      </c>
      <c r="O1566" s="13">
        <v>76</v>
      </c>
      <c r="P1566" s="6">
        <v>26</v>
      </c>
      <c r="Q1566" s="13">
        <f t="shared" si="99"/>
        <v>1976</v>
      </c>
      <c r="R1566" s="14">
        <v>0.19</v>
      </c>
      <c r="S1566" s="13">
        <v>4843.8</v>
      </c>
      <c r="T1566" s="13">
        <v>164.6892</v>
      </c>
      <c r="U1566" s="13"/>
      <c r="V1566" s="9"/>
      <c r="W1566" s="9"/>
    </row>
    <row r="1567" spans="1:23" x14ac:dyDescent="0.25">
      <c r="A1567" s="6" t="s">
        <v>205</v>
      </c>
      <c r="B1567" s="6" t="s">
        <v>206</v>
      </c>
      <c r="C1567" s="6" t="s">
        <v>207</v>
      </c>
      <c r="D1567" s="6" t="s">
        <v>208</v>
      </c>
      <c r="E1567" s="6">
        <v>4</v>
      </c>
      <c r="F1567" s="6" t="str">
        <f t="shared" si="96"/>
        <v>Laura Callahan</v>
      </c>
      <c r="G1567" s="6">
        <v>10857</v>
      </c>
      <c r="H1567" s="9">
        <v>41387</v>
      </c>
      <c r="I1567" s="9">
        <v>41416</v>
      </c>
      <c r="J1567" s="9">
        <v>41411</v>
      </c>
      <c r="K1567" s="7">
        <v>6</v>
      </c>
      <c r="L1567" s="9" t="str">
        <f t="shared" si="97"/>
        <v>Viandes</v>
      </c>
      <c r="M1567" s="6">
        <v>29</v>
      </c>
      <c r="N1567" s="6" t="str">
        <f t="shared" si="98"/>
        <v>Thüringer Rostbratwurst</v>
      </c>
      <c r="O1567" s="13">
        <v>76</v>
      </c>
      <c r="P1567" s="6">
        <v>99</v>
      </c>
      <c r="Q1567" s="13">
        <f t="shared" si="99"/>
        <v>7524</v>
      </c>
      <c r="R1567" s="15">
        <v>0.19</v>
      </c>
      <c r="S1567" s="13">
        <v>49633.600500000008</v>
      </c>
      <c r="T1567" s="13">
        <v>1489.0080150000001</v>
      </c>
      <c r="U1567" s="13"/>
      <c r="V1567" s="9"/>
      <c r="W1567" s="9"/>
    </row>
    <row r="1568" spans="1:23" x14ac:dyDescent="0.25">
      <c r="A1568" s="6" t="s">
        <v>92</v>
      </c>
      <c r="B1568" s="6" t="s">
        <v>93</v>
      </c>
      <c r="C1568" s="6" t="s">
        <v>94</v>
      </c>
      <c r="D1568" s="6" t="s">
        <v>89</v>
      </c>
      <c r="E1568" s="6">
        <v>7</v>
      </c>
      <c r="F1568" s="6" t="str">
        <f t="shared" si="96"/>
        <v>Jaime Dos Santos</v>
      </c>
      <c r="G1568" s="6">
        <v>10473</v>
      </c>
      <c r="H1568" s="9">
        <v>41388</v>
      </c>
      <c r="I1568" s="9">
        <v>41412</v>
      </c>
      <c r="J1568" s="9">
        <v>41415</v>
      </c>
      <c r="K1568" s="7">
        <v>4</v>
      </c>
      <c r="L1568" s="9" t="str">
        <f t="shared" si="97"/>
        <v>Produits laitiers</v>
      </c>
      <c r="M1568" s="6">
        <v>71</v>
      </c>
      <c r="N1568" s="6" t="str">
        <f t="shared" si="98"/>
        <v>Fløtemysost</v>
      </c>
      <c r="O1568" s="13">
        <v>76</v>
      </c>
      <c r="P1568" s="6">
        <v>79</v>
      </c>
      <c r="Q1568" s="13">
        <f t="shared" si="99"/>
        <v>6004</v>
      </c>
      <c r="R1568" s="14">
        <v>0.03</v>
      </c>
      <c r="S1568" s="13">
        <v>6590.1799999999994</v>
      </c>
      <c r="T1568" s="13">
        <v>210.88575999999998</v>
      </c>
      <c r="U1568" s="13"/>
      <c r="V1568" s="9"/>
      <c r="W1568" s="9"/>
    </row>
    <row r="1569" spans="1:23" x14ac:dyDescent="0.25">
      <c r="A1569" s="6" t="s">
        <v>133</v>
      </c>
      <c r="B1569" s="6" t="s">
        <v>134</v>
      </c>
      <c r="C1569" s="6" t="s">
        <v>135</v>
      </c>
      <c r="D1569" s="6" t="s">
        <v>136</v>
      </c>
      <c r="E1569" s="6">
        <v>4</v>
      </c>
      <c r="F1569" s="6" t="str">
        <f t="shared" si="96"/>
        <v>Laura Callahan</v>
      </c>
      <c r="G1569" s="6">
        <v>10488</v>
      </c>
      <c r="H1569" s="9">
        <v>41388</v>
      </c>
      <c r="I1569" s="9">
        <v>41414</v>
      </c>
      <c r="J1569" s="9">
        <v>41415</v>
      </c>
      <c r="K1569" s="7">
        <v>8</v>
      </c>
      <c r="L1569" s="9" t="str">
        <f t="shared" si="97"/>
        <v>Poissons et fruits de mer</v>
      </c>
      <c r="M1569" s="6">
        <v>73</v>
      </c>
      <c r="N1569" s="6" t="str">
        <f t="shared" si="98"/>
        <v>Röd Kaviar</v>
      </c>
      <c r="O1569" s="13">
        <v>76</v>
      </c>
      <c r="P1569" s="6">
        <v>88</v>
      </c>
      <c r="Q1569" s="13">
        <f t="shared" si="99"/>
        <v>6688</v>
      </c>
      <c r="R1569" s="14">
        <v>0.2</v>
      </c>
      <c r="S1569" s="13">
        <v>4224</v>
      </c>
      <c r="T1569" s="13">
        <v>38.015999999999998</v>
      </c>
      <c r="U1569" s="13"/>
      <c r="V1569" s="9"/>
      <c r="W1569" s="9"/>
    </row>
    <row r="1570" spans="1:23" x14ac:dyDescent="0.25">
      <c r="A1570" s="6" t="s">
        <v>86</v>
      </c>
      <c r="B1570" s="6" t="s">
        <v>87</v>
      </c>
      <c r="C1570" s="6" t="s">
        <v>88</v>
      </c>
      <c r="D1570" s="6" t="s">
        <v>89</v>
      </c>
      <c r="E1570" s="6">
        <v>2</v>
      </c>
      <c r="F1570" s="6" t="str">
        <f t="shared" si="96"/>
        <v>Anne Dodsworth</v>
      </c>
      <c r="G1570" s="6">
        <v>10538</v>
      </c>
      <c r="H1570" s="9">
        <v>41388</v>
      </c>
      <c r="I1570" s="9">
        <v>41414</v>
      </c>
      <c r="J1570" s="9">
        <v>41414</v>
      </c>
      <c r="K1570" s="7">
        <v>4</v>
      </c>
      <c r="L1570" s="9" t="str">
        <f t="shared" si="97"/>
        <v>Produits laitiers</v>
      </c>
      <c r="M1570" s="6">
        <v>72</v>
      </c>
      <c r="N1570" s="6" t="str">
        <f t="shared" si="98"/>
        <v>Mozzarella di Giovanni</v>
      </c>
      <c r="O1570" s="13">
        <v>76</v>
      </c>
      <c r="P1570" s="6">
        <v>49</v>
      </c>
      <c r="Q1570" s="13">
        <f t="shared" si="99"/>
        <v>3724</v>
      </c>
      <c r="R1570" s="14">
        <v>0.02</v>
      </c>
      <c r="S1570" s="13">
        <v>8355.48</v>
      </c>
      <c r="T1570" s="13">
        <v>233.95344</v>
      </c>
      <c r="U1570" s="13"/>
      <c r="V1570" s="9"/>
      <c r="W1570" s="9"/>
    </row>
    <row r="1571" spans="1:23" x14ac:dyDescent="0.25">
      <c r="A1571" s="6" t="s">
        <v>189</v>
      </c>
      <c r="B1571" s="6" t="s">
        <v>190</v>
      </c>
      <c r="C1571" s="6" t="s">
        <v>191</v>
      </c>
      <c r="D1571" s="6" t="s">
        <v>136</v>
      </c>
      <c r="E1571" s="6">
        <v>5</v>
      </c>
      <c r="F1571" s="6" t="str">
        <f t="shared" si="96"/>
        <v>Mohamed Ben Arfa</v>
      </c>
      <c r="G1571" s="6">
        <v>10658</v>
      </c>
      <c r="H1571" s="9">
        <v>41388</v>
      </c>
      <c r="I1571" s="9">
        <v>41413</v>
      </c>
      <c r="J1571" s="9">
        <v>41413</v>
      </c>
      <c r="K1571" s="7">
        <v>2</v>
      </c>
      <c r="L1571" s="9" t="str">
        <f t="shared" si="97"/>
        <v>Condiments</v>
      </c>
      <c r="M1571" s="6">
        <v>77</v>
      </c>
      <c r="N1571" s="6" t="str">
        <f t="shared" si="98"/>
        <v>Original Frankfurter grüne Soße</v>
      </c>
      <c r="O1571" s="13">
        <v>76</v>
      </c>
      <c r="P1571" s="6">
        <v>31</v>
      </c>
      <c r="Q1571" s="13">
        <f t="shared" si="99"/>
        <v>2356</v>
      </c>
      <c r="R1571" s="14">
        <v>0.19</v>
      </c>
      <c r="S1571" s="13">
        <v>1632.15</v>
      </c>
      <c r="T1571" s="13">
        <v>22.850100000000001</v>
      </c>
      <c r="U1571" s="13"/>
      <c r="V1571" s="9"/>
      <c r="W1571" s="9"/>
    </row>
    <row r="1572" spans="1:23" x14ac:dyDescent="0.25">
      <c r="A1572" s="6" t="s">
        <v>186</v>
      </c>
      <c r="B1572" s="6" t="s">
        <v>187</v>
      </c>
      <c r="C1572" s="6" t="s">
        <v>188</v>
      </c>
      <c r="D1572" s="6" t="s">
        <v>140</v>
      </c>
      <c r="E1572" s="6">
        <v>4</v>
      </c>
      <c r="F1572" s="6" t="str">
        <f t="shared" si="96"/>
        <v>Laura Callahan</v>
      </c>
      <c r="G1572" s="6">
        <v>10795</v>
      </c>
      <c r="H1572" s="9">
        <v>41388</v>
      </c>
      <c r="I1572" s="9">
        <v>41398</v>
      </c>
      <c r="J1572" s="9">
        <v>41398</v>
      </c>
      <c r="K1572" s="7">
        <v>6</v>
      </c>
      <c r="L1572" s="9" t="str">
        <f t="shared" si="97"/>
        <v>Viandes</v>
      </c>
      <c r="M1572" s="6">
        <v>17</v>
      </c>
      <c r="N1572" s="6" t="str">
        <f t="shared" si="98"/>
        <v>Alice Mutton</v>
      </c>
      <c r="O1572" s="13">
        <v>76</v>
      </c>
      <c r="P1572" s="6">
        <v>20</v>
      </c>
      <c r="Q1572" s="13">
        <f t="shared" si="99"/>
        <v>1520</v>
      </c>
      <c r="R1572" s="14">
        <v>0.11</v>
      </c>
      <c r="S1572" s="13">
        <v>3471</v>
      </c>
      <c r="T1572" s="13">
        <v>55.536000000000001</v>
      </c>
      <c r="U1572" s="13"/>
      <c r="V1572" s="9"/>
      <c r="W1572" s="9"/>
    </row>
    <row r="1573" spans="1:23" x14ac:dyDescent="0.25">
      <c r="A1573" s="6" t="s">
        <v>152</v>
      </c>
      <c r="B1573" s="6" t="s">
        <v>153</v>
      </c>
      <c r="C1573" s="6" t="s">
        <v>154</v>
      </c>
      <c r="D1573" s="6" t="s">
        <v>146</v>
      </c>
      <c r="E1573" s="6">
        <v>1</v>
      </c>
      <c r="F1573" s="6" t="str">
        <f t="shared" si="96"/>
        <v>Francis Rivière</v>
      </c>
      <c r="G1573" s="6">
        <v>10810</v>
      </c>
      <c r="H1573" s="9">
        <v>41388</v>
      </c>
      <c r="I1573" s="9">
        <v>41405</v>
      </c>
      <c r="J1573" s="9">
        <v>41404</v>
      </c>
      <c r="K1573" s="7">
        <v>3</v>
      </c>
      <c r="L1573" s="9" t="str">
        <f t="shared" si="97"/>
        <v>Desserts</v>
      </c>
      <c r="M1573" s="6">
        <v>25</v>
      </c>
      <c r="N1573" s="6" t="str">
        <f t="shared" si="98"/>
        <v>NuNuCa Nuß-Nougat-Creme</v>
      </c>
      <c r="O1573" s="13">
        <v>76</v>
      </c>
      <c r="P1573" s="6">
        <v>70</v>
      </c>
      <c r="Q1573" s="13">
        <f t="shared" si="99"/>
        <v>5320</v>
      </c>
      <c r="R1573" s="14">
        <v>0.1</v>
      </c>
      <c r="S1573" s="13">
        <v>4410</v>
      </c>
      <c r="T1573" s="13">
        <v>13.23</v>
      </c>
      <c r="U1573" s="13"/>
      <c r="V1573" s="9"/>
      <c r="W1573" s="9"/>
    </row>
    <row r="1574" spans="1:23" x14ac:dyDescent="0.25">
      <c r="A1574" s="6" t="s">
        <v>189</v>
      </c>
      <c r="B1574" s="6" t="s">
        <v>190</v>
      </c>
      <c r="C1574" s="6" t="s">
        <v>191</v>
      </c>
      <c r="D1574" s="6" t="s">
        <v>136</v>
      </c>
      <c r="E1574" s="6">
        <v>3</v>
      </c>
      <c r="F1574" s="6" t="str">
        <f t="shared" si="96"/>
        <v>Janet Leverling</v>
      </c>
      <c r="G1574" s="6">
        <v>10540</v>
      </c>
      <c r="H1574" s="9">
        <v>41389</v>
      </c>
      <c r="I1574" s="9">
        <v>41404</v>
      </c>
      <c r="J1574" s="9">
        <v>41405</v>
      </c>
      <c r="K1574" s="7">
        <v>3</v>
      </c>
      <c r="L1574" s="9" t="str">
        <f t="shared" si="97"/>
        <v>Desserts</v>
      </c>
      <c r="M1574" s="6">
        <v>68</v>
      </c>
      <c r="N1574" s="6" t="str">
        <f t="shared" si="98"/>
        <v>Scottish Longbreads</v>
      </c>
      <c r="O1574" s="13">
        <v>76</v>
      </c>
      <c r="P1574" s="6">
        <v>59</v>
      </c>
      <c r="Q1574" s="13">
        <f t="shared" si="99"/>
        <v>4484</v>
      </c>
      <c r="R1574" s="14">
        <v>0.16</v>
      </c>
      <c r="S1574" s="13">
        <v>3097.5</v>
      </c>
      <c r="T1574" s="13">
        <v>12.39</v>
      </c>
      <c r="U1574" s="13"/>
      <c r="V1574" s="9"/>
      <c r="W1574" s="9"/>
    </row>
    <row r="1575" spans="1:23" x14ac:dyDescent="0.25">
      <c r="A1575" s="6" t="s">
        <v>305</v>
      </c>
      <c r="B1575" s="6" t="s">
        <v>306</v>
      </c>
      <c r="C1575" s="6" t="s">
        <v>307</v>
      </c>
      <c r="D1575" s="6" t="s">
        <v>251</v>
      </c>
      <c r="E1575" s="6">
        <v>3</v>
      </c>
      <c r="F1575" s="6" t="str">
        <f t="shared" si="96"/>
        <v>Janet Leverling</v>
      </c>
      <c r="G1575" s="6">
        <v>10753</v>
      </c>
      <c r="H1575" s="9">
        <v>41389</v>
      </c>
      <c r="I1575" s="9">
        <v>41407</v>
      </c>
      <c r="J1575" s="9">
        <v>41408</v>
      </c>
      <c r="K1575" s="7">
        <v>7</v>
      </c>
      <c r="L1575" s="9" t="str">
        <f t="shared" si="97"/>
        <v>Produits secs</v>
      </c>
      <c r="M1575" s="6">
        <v>74</v>
      </c>
      <c r="N1575" s="6" t="str">
        <f t="shared" si="98"/>
        <v>Longlife Tofu</v>
      </c>
      <c r="O1575" s="13">
        <v>76</v>
      </c>
      <c r="P1575" s="6">
        <v>33</v>
      </c>
      <c r="Q1575" s="13">
        <f t="shared" si="99"/>
        <v>2508</v>
      </c>
      <c r="R1575" s="14">
        <v>-0.03</v>
      </c>
      <c r="S1575" s="13">
        <v>1699.5</v>
      </c>
      <c r="T1575" s="13">
        <v>11.8965</v>
      </c>
      <c r="U1575" s="13"/>
      <c r="V1575" s="9"/>
      <c r="W1575" s="9"/>
    </row>
    <row r="1576" spans="1:23" x14ac:dyDescent="0.25">
      <c r="A1576" s="6" t="s">
        <v>179</v>
      </c>
      <c r="B1576" s="6" t="s">
        <v>180</v>
      </c>
      <c r="C1576" s="6" t="s">
        <v>181</v>
      </c>
      <c r="D1576" s="6" t="s">
        <v>81</v>
      </c>
      <c r="E1576" s="6">
        <v>6</v>
      </c>
      <c r="F1576" s="6" t="str">
        <f t="shared" si="96"/>
        <v>Ernst Junge</v>
      </c>
      <c r="G1576" s="6">
        <v>10757</v>
      </c>
      <c r="H1576" s="9">
        <v>41389</v>
      </c>
      <c r="I1576" s="9">
        <v>41412</v>
      </c>
      <c r="J1576" s="9">
        <v>41407</v>
      </c>
      <c r="K1576" s="7">
        <v>3</v>
      </c>
      <c r="L1576" s="9" t="str">
        <f t="shared" si="97"/>
        <v>Desserts</v>
      </c>
      <c r="M1576" s="6">
        <v>62</v>
      </c>
      <c r="N1576" s="6" t="str">
        <f t="shared" si="98"/>
        <v>Tarte au sucre</v>
      </c>
      <c r="O1576" s="13">
        <v>76</v>
      </c>
      <c r="P1576" s="6">
        <v>25</v>
      </c>
      <c r="Q1576" s="13">
        <f t="shared" si="99"/>
        <v>1900</v>
      </c>
      <c r="R1576" s="14">
        <v>0.16</v>
      </c>
      <c r="S1576" s="13">
        <v>5176.5</v>
      </c>
      <c r="T1576" s="13">
        <v>139.7655</v>
      </c>
      <c r="U1576" s="13"/>
      <c r="V1576" s="9"/>
      <c r="W1576" s="9"/>
    </row>
    <row r="1577" spans="1:23" x14ac:dyDescent="0.25">
      <c r="A1577" s="6" t="s">
        <v>147</v>
      </c>
      <c r="B1577" s="6" t="s">
        <v>148</v>
      </c>
      <c r="C1577" s="6" t="s">
        <v>149</v>
      </c>
      <c r="D1577" s="6" t="s">
        <v>85</v>
      </c>
      <c r="E1577" s="6">
        <v>6</v>
      </c>
      <c r="F1577" s="6" t="str">
        <f t="shared" si="96"/>
        <v>Ernst Junge</v>
      </c>
      <c r="G1577" s="6">
        <v>10500</v>
      </c>
      <c r="H1577" s="9">
        <v>41390</v>
      </c>
      <c r="I1577" s="9">
        <v>41400</v>
      </c>
      <c r="J1577" s="9">
        <v>41396</v>
      </c>
      <c r="K1577" s="7">
        <v>2</v>
      </c>
      <c r="L1577" s="9" t="str">
        <f t="shared" si="97"/>
        <v>Condiments</v>
      </c>
      <c r="M1577" s="6">
        <v>15</v>
      </c>
      <c r="N1577" s="6" t="str">
        <f t="shared" si="98"/>
        <v>Genen Shouyu</v>
      </c>
      <c r="O1577" s="13">
        <v>76</v>
      </c>
      <c r="P1577" s="6">
        <v>100</v>
      </c>
      <c r="Q1577" s="13">
        <f t="shared" si="99"/>
        <v>7600</v>
      </c>
      <c r="R1577" s="14">
        <v>0.17</v>
      </c>
      <c r="S1577" s="13">
        <v>6432.5</v>
      </c>
      <c r="T1577" s="13">
        <v>6.4325000000000001</v>
      </c>
      <c r="U1577" s="13"/>
      <c r="V1577" s="9"/>
      <c r="W1577" s="9"/>
    </row>
    <row r="1578" spans="1:23" x14ac:dyDescent="0.25">
      <c r="A1578" s="6" t="s">
        <v>127</v>
      </c>
      <c r="B1578" s="6" t="s">
        <v>128</v>
      </c>
      <c r="C1578" s="6" t="s">
        <v>129</v>
      </c>
      <c r="D1578" s="6" t="s">
        <v>106</v>
      </c>
      <c r="E1578" s="6">
        <v>3</v>
      </c>
      <c r="F1578" s="6" t="str">
        <f t="shared" si="96"/>
        <v>Janet Leverling</v>
      </c>
      <c r="G1578" s="6">
        <v>10638</v>
      </c>
      <c r="H1578" s="9">
        <v>41390</v>
      </c>
      <c r="I1578" s="9">
        <v>41414</v>
      </c>
      <c r="J1578" s="9">
        <v>41413</v>
      </c>
      <c r="K1578" s="7">
        <v>2</v>
      </c>
      <c r="L1578" s="9" t="str">
        <f t="shared" si="97"/>
        <v>Condiments</v>
      </c>
      <c r="M1578" s="6">
        <v>65</v>
      </c>
      <c r="N1578" s="6" t="str">
        <f t="shared" si="98"/>
        <v>Louisiana Fiery Hot Pepper Sauce</v>
      </c>
      <c r="O1578" s="13">
        <v>76</v>
      </c>
      <c r="P1578" s="6">
        <v>59</v>
      </c>
      <c r="Q1578" s="13">
        <f t="shared" si="99"/>
        <v>4484</v>
      </c>
      <c r="R1578" s="14">
        <v>0.08</v>
      </c>
      <c r="S1578" s="13">
        <v>5712.97</v>
      </c>
      <c r="T1578" s="13">
        <v>51.416730000000001</v>
      </c>
      <c r="U1578" s="13"/>
      <c r="V1578" s="9"/>
      <c r="W1578" s="9"/>
    </row>
    <row r="1579" spans="1:23" x14ac:dyDescent="0.25">
      <c r="A1579" s="6" t="s">
        <v>264</v>
      </c>
      <c r="B1579" s="6" t="s">
        <v>265</v>
      </c>
      <c r="C1579" s="6" t="s">
        <v>266</v>
      </c>
      <c r="D1579" s="6" t="s">
        <v>123</v>
      </c>
      <c r="E1579" s="6">
        <v>3</v>
      </c>
      <c r="F1579" s="6" t="str">
        <f t="shared" si="96"/>
        <v>Janet Leverling</v>
      </c>
      <c r="G1579" s="6">
        <v>10644</v>
      </c>
      <c r="H1579" s="9">
        <v>41390</v>
      </c>
      <c r="I1579" s="9">
        <v>41402</v>
      </c>
      <c r="J1579" s="9">
        <v>41401</v>
      </c>
      <c r="K1579" s="7">
        <v>1</v>
      </c>
      <c r="L1579" s="9" t="str">
        <f t="shared" si="97"/>
        <v>Boissons</v>
      </c>
      <c r="M1579" s="6">
        <v>43</v>
      </c>
      <c r="N1579" s="6" t="str">
        <f t="shared" si="98"/>
        <v>Ipoh Coffee</v>
      </c>
      <c r="O1579" s="13">
        <v>76</v>
      </c>
      <c r="P1579" s="6">
        <v>41</v>
      </c>
      <c r="Q1579" s="13">
        <f t="shared" si="99"/>
        <v>3116</v>
      </c>
      <c r="R1579" s="14">
        <v>0.18</v>
      </c>
      <c r="S1579" s="13">
        <v>7732.6</v>
      </c>
      <c r="T1579" s="13">
        <v>201.04760000000002</v>
      </c>
      <c r="U1579" s="13"/>
      <c r="V1579" s="9"/>
      <c r="W1579" s="9"/>
    </row>
    <row r="1580" spans="1:23" x14ac:dyDescent="0.25">
      <c r="A1580" s="6" t="s">
        <v>228</v>
      </c>
      <c r="B1580" s="6" t="s">
        <v>229</v>
      </c>
      <c r="C1580" s="6" t="s">
        <v>122</v>
      </c>
      <c r="D1580" s="6" t="s">
        <v>123</v>
      </c>
      <c r="E1580" s="6">
        <v>4</v>
      </c>
      <c r="F1580" s="6" t="str">
        <f t="shared" si="96"/>
        <v>Laura Callahan</v>
      </c>
      <c r="G1580" s="6">
        <v>10770</v>
      </c>
      <c r="H1580" s="9">
        <v>41390</v>
      </c>
      <c r="I1580" s="9">
        <v>41416</v>
      </c>
      <c r="J1580" s="9">
        <v>41416</v>
      </c>
      <c r="K1580" s="7">
        <v>4</v>
      </c>
      <c r="L1580" s="9" t="str">
        <f t="shared" si="97"/>
        <v>Produits laitiers</v>
      </c>
      <c r="M1580" s="6">
        <v>11</v>
      </c>
      <c r="N1580" s="6" t="str">
        <f t="shared" si="98"/>
        <v>Queso Cabrales</v>
      </c>
      <c r="O1580" s="13">
        <v>76</v>
      </c>
      <c r="P1580" s="6">
        <v>56</v>
      </c>
      <c r="Q1580" s="13">
        <f t="shared" si="99"/>
        <v>4256</v>
      </c>
      <c r="R1580" s="14">
        <v>0.11</v>
      </c>
      <c r="S1580" s="13">
        <v>5233.2</v>
      </c>
      <c r="T1580" s="13">
        <v>15.699599999999998</v>
      </c>
      <c r="U1580" s="13"/>
      <c r="V1580" s="9"/>
      <c r="W1580" s="9"/>
    </row>
    <row r="1581" spans="1:23" x14ac:dyDescent="0.25">
      <c r="A1581" s="6" t="s">
        <v>114</v>
      </c>
      <c r="B1581" s="6" t="s">
        <v>115</v>
      </c>
      <c r="C1581" s="6" t="s">
        <v>116</v>
      </c>
      <c r="D1581" s="6" t="s">
        <v>81</v>
      </c>
      <c r="E1581" s="6">
        <v>3</v>
      </c>
      <c r="F1581" s="6" t="str">
        <f t="shared" si="96"/>
        <v>Janet Leverling</v>
      </c>
      <c r="G1581" s="6">
        <v>10479</v>
      </c>
      <c r="H1581" s="9">
        <v>41391</v>
      </c>
      <c r="I1581" s="9">
        <v>41416</v>
      </c>
      <c r="J1581" s="9">
        <v>41413</v>
      </c>
      <c r="K1581" s="7">
        <v>1</v>
      </c>
      <c r="L1581" s="9" t="str">
        <f t="shared" si="97"/>
        <v>Boissons</v>
      </c>
      <c r="M1581" s="6">
        <v>38</v>
      </c>
      <c r="N1581" s="6" t="str">
        <f t="shared" si="98"/>
        <v>Côte de Blaye</v>
      </c>
      <c r="O1581" s="13">
        <v>76</v>
      </c>
      <c r="P1581" s="6">
        <v>43</v>
      </c>
      <c r="Q1581" s="13">
        <f t="shared" si="99"/>
        <v>3268</v>
      </c>
      <c r="R1581" s="14">
        <v>0.05</v>
      </c>
      <c r="S1581" s="13">
        <v>43055.9</v>
      </c>
      <c r="T1581" s="13">
        <v>731.95030000000008</v>
      </c>
      <c r="U1581" s="13"/>
      <c r="V1581" s="9"/>
      <c r="W1581" s="9"/>
    </row>
    <row r="1582" spans="1:23" x14ac:dyDescent="0.25">
      <c r="A1582" s="6" t="s">
        <v>99</v>
      </c>
      <c r="B1582" s="6" t="s">
        <v>100</v>
      </c>
      <c r="C1582" s="6" t="s">
        <v>101</v>
      </c>
      <c r="D1582" s="6" t="s">
        <v>102</v>
      </c>
      <c r="E1582" s="6">
        <v>5</v>
      </c>
      <c r="F1582" s="6" t="str">
        <f t="shared" si="96"/>
        <v>Mohamed Ben Arfa</v>
      </c>
      <c r="G1582" s="6">
        <v>10767</v>
      </c>
      <c r="H1582" s="9">
        <v>41391</v>
      </c>
      <c r="I1582" s="9">
        <v>41418</v>
      </c>
      <c r="J1582" s="9">
        <v>41418</v>
      </c>
      <c r="K1582" s="7">
        <v>5</v>
      </c>
      <c r="L1582" s="9" t="str">
        <f t="shared" si="97"/>
        <v>Pâtes et céréales</v>
      </c>
      <c r="M1582" s="6">
        <v>42</v>
      </c>
      <c r="N1582" s="6" t="str">
        <f t="shared" si="98"/>
        <v>Singaporean Hokkien Fried Mee</v>
      </c>
      <c r="O1582" s="13">
        <v>76</v>
      </c>
      <c r="P1582" s="6">
        <v>58</v>
      </c>
      <c r="Q1582" s="13">
        <f t="shared" si="99"/>
        <v>4408</v>
      </c>
      <c r="R1582" s="14">
        <v>0.12</v>
      </c>
      <c r="S1582" s="13">
        <v>3572.8</v>
      </c>
      <c r="T1582" s="13">
        <v>96.465600000000009</v>
      </c>
      <c r="U1582" s="13"/>
      <c r="V1582" s="9"/>
      <c r="W1582" s="9"/>
    </row>
    <row r="1583" spans="1:23" x14ac:dyDescent="0.25">
      <c r="A1583" s="6" t="s">
        <v>177</v>
      </c>
      <c r="B1583" s="6" t="s">
        <v>178</v>
      </c>
      <c r="C1583" s="6" t="s">
        <v>159</v>
      </c>
      <c r="D1583" s="6" t="s">
        <v>136</v>
      </c>
      <c r="E1583" s="6">
        <v>5</v>
      </c>
      <c r="F1583" s="6" t="str">
        <f t="shared" si="96"/>
        <v>Mohamed Ben Arfa</v>
      </c>
      <c r="G1583" s="6">
        <v>10554</v>
      </c>
      <c r="H1583" s="9">
        <v>41392</v>
      </c>
      <c r="I1583" s="9">
        <v>41405</v>
      </c>
      <c r="J1583" s="9">
        <v>41405</v>
      </c>
      <c r="K1583" s="7">
        <v>2</v>
      </c>
      <c r="L1583" s="9" t="str">
        <f t="shared" si="97"/>
        <v>Condiments</v>
      </c>
      <c r="M1583" s="6">
        <v>77</v>
      </c>
      <c r="N1583" s="6" t="str">
        <f t="shared" si="98"/>
        <v>Original Frankfurter grüne Soße</v>
      </c>
      <c r="O1583" s="13">
        <v>76</v>
      </c>
      <c r="P1583" s="6">
        <v>43</v>
      </c>
      <c r="Q1583" s="13">
        <f t="shared" si="99"/>
        <v>3268</v>
      </c>
      <c r="R1583" s="14">
        <v>7.0000000000000007E-2</v>
      </c>
      <c r="S1583" s="13">
        <v>2599.35</v>
      </c>
      <c r="T1583" s="13">
        <v>85.77855000000001</v>
      </c>
      <c r="U1583" s="13"/>
      <c r="V1583" s="9"/>
      <c r="W1583" s="9"/>
    </row>
    <row r="1584" spans="1:23" x14ac:dyDescent="0.25">
      <c r="A1584" s="6" t="s">
        <v>179</v>
      </c>
      <c r="B1584" s="6" t="s">
        <v>180</v>
      </c>
      <c r="C1584" s="6" t="s">
        <v>181</v>
      </c>
      <c r="D1584" s="6" t="s">
        <v>81</v>
      </c>
      <c r="E1584" s="6">
        <v>6</v>
      </c>
      <c r="F1584" s="6" t="str">
        <f t="shared" si="96"/>
        <v>Ernst Junge</v>
      </c>
      <c r="G1584" s="6">
        <v>10555</v>
      </c>
      <c r="H1584" s="9">
        <v>41392</v>
      </c>
      <c r="I1584" s="9">
        <v>41407</v>
      </c>
      <c r="J1584" s="9">
        <v>41405</v>
      </c>
      <c r="K1584" s="7">
        <v>3</v>
      </c>
      <c r="L1584" s="9" t="str">
        <f t="shared" si="97"/>
        <v>Desserts</v>
      </c>
      <c r="M1584" s="6">
        <v>19</v>
      </c>
      <c r="N1584" s="6" t="str">
        <f t="shared" si="98"/>
        <v>Teatime Chocolate Biscuits</v>
      </c>
      <c r="O1584" s="13">
        <v>76</v>
      </c>
      <c r="P1584" s="6">
        <v>43</v>
      </c>
      <c r="Q1584" s="13">
        <f t="shared" si="99"/>
        <v>3268</v>
      </c>
      <c r="R1584" s="14">
        <v>0.16</v>
      </c>
      <c r="S1584" s="13">
        <v>1661.52</v>
      </c>
      <c r="T1584" s="13">
        <v>33.230400000000003</v>
      </c>
      <c r="U1584" s="13"/>
      <c r="V1584" s="9"/>
      <c r="W1584" s="9"/>
    </row>
    <row r="1585" spans="1:23" x14ac:dyDescent="0.25">
      <c r="A1585" s="6" t="s">
        <v>92</v>
      </c>
      <c r="B1585" s="6" t="s">
        <v>93</v>
      </c>
      <c r="C1585" s="6" t="s">
        <v>94</v>
      </c>
      <c r="D1585" s="6" t="s">
        <v>89</v>
      </c>
      <c r="E1585" s="6">
        <v>2</v>
      </c>
      <c r="F1585" s="6" t="str">
        <f t="shared" si="96"/>
        <v>Anne Dodsworth</v>
      </c>
      <c r="G1585" s="6">
        <v>10829</v>
      </c>
      <c r="H1585" s="9">
        <v>41392</v>
      </c>
      <c r="I1585" s="9">
        <v>41410</v>
      </c>
      <c r="J1585" s="9">
        <v>41409</v>
      </c>
      <c r="K1585" s="7">
        <v>2</v>
      </c>
      <c r="L1585" s="9" t="str">
        <f t="shared" si="97"/>
        <v>Condiments</v>
      </c>
      <c r="M1585" s="6">
        <v>8</v>
      </c>
      <c r="N1585" s="6" t="str">
        <f t="shared" si="98"/>
        <v>Northwoods Cranberry Sauce</v>
      </c>
      <c r="O1585" s="13">
        <v>76</v>
      </c>
      <c r="P1585" s="6">
        <v>89</v>
      </c>
      <c r="Q1585" s="13">
        <f t="shared" si="99"/>
        <v>6764</v>
      </c>
      <c r="R1585" s="14">
        <v>-0.03</v>
      </c>
      <c r="S1585" s="13">
        <v>18334</v>
      </c>
      <c r="T1585" s="13">
        <v>128.33799999999999</v>
      </c>
      <c r="U1585" s="13"/>
      <c r="V1585" s="9"/>
      <c r="W1585" s="9"/>
    </row>
    <row r="1586" spans="1:23" x14ac:dyDescent="0.25">
      <c r="A1586" s="6" t="s">
        <v>264</v>
      </c>
      <c r="B1586" s="6" t="s">
        <v>265</v>
      </c>
      <c r="C1586" s="6" t="s">
        <v>266</v>
      </c>
      <c r="D1586" s="6" t="s">
        <v>123</v>
      </c>
      <c r="E1586" s="6">
        <v>2</v>
      </c>
      <c r="F1586" s="6" t="str">
        <f t="shared" si="96"/>
        <v>Anne Dodsworth</v>
      </c>
      <c r="G1586" s="6">
        <v>10905</v>
      </c>
      <c r="H1586" s="9">
        <v>41392</v>
      </c>
      <c r="I1586" s="9">
        <v>41417</v>
      </c>
      <c r="J1586" s="9">
        <v>41414</v>
      </c>
      <c r="K1586" s="7">
        <v>1</v>
      </c>
      <c r="L1586" s="9" t="str">
        <f t="shared" si="97"/>
        <v>Boissons</v>
      </c>
      <c r="M1586" s="6">
        <v>1</v>
      </c>
      <c r="N1586" s="6" t="str">
        <f t="shared" si="98"/>
        <v>Chai</v>
      </c>
      <c r="O1586" s="13">
        <v>76</v>
      </c>
      <c r="P1586" s="6">
        <v>25</v>
      </c>
      <c r="Q1586" s="13">
        <f t="shared" si="99"/>
        <v>1900</v>
      </c>
      <c r="R1586" s="15">
        <v>0.01</v>
      </c>
      <c r="S1586" s="13">
        <v>2227.5</v>
      </c>
      <c r="T1586" s="13">
        <v>35.64</v>
      </c>
      <c r="U1586" s="13"/>
      <c r="V1586" s="9"/>
      <c r="W1586" s="9"/>
    </row>
    <row r="1587" spans="1:23" x14ac:dyDescent="0.25">
      <c r="A1587" s="6" t="s">
        <v>189</v>
      </c>
      <c r="B1587" s="6" t="s">
        <v>190</v>
      </c>
      <c r="C1587" s="6" t="s">
        <v>191</v>
      </c>
      <c r="D1587" s="6" t="s">
        <v>136</v>
      </c>
      <c r="E1587" s="6">
        <v>4</v>
      </c>
      <c r="F1587" s="6" t="str">
        <f t="shared" si="96"/>
        <v>Laura Callahan</v>
      </c>
      <c r="G1587" s="6">
        <v>10694</v>
      </c>
      <c r="H1587" s="9">
        <v>41394</v>
      </c>
      <c r="I1587" s="9">
        <v>41423</v>
      </c>
      <c r="J1587" s="9">
        <v>41423</v>
      </c>
      <c r="K1587" s="7">
        <v>7</v>
      </c>
      <c r="L1587" s="9" t="str">
        <f t="shared" si="97"/>
        <v>Produits secs</v>
      </c>
      <c r="M1587" s="6">
        <v>7</v>
      </c>
      <c r="N1587" s="6" t="str">
        <f t="shared" si="98"/>
        <v>Uncle Bob's Organic Dried Pears</v>
      </c>
      <c r="O1587" s="13">
        <v>76</v>
      </c>
      <c r="P1587" s="6">
        <v>45</v>
      </c>
      <c r="Q1587" s="13">
        <f t="shared" si="99"/>
        <v>3420</v>
      </c>
      <c r="R1587" s="14">
        <v>0</v>
      </c>
      <c r="S1587" s="13">
        <v>6750</v>
      </c>
      <c r="T1587" s="13">
        <v>0</v>
      </c>
      <c r="U1587" s="13"/>
      <c r="V1587" s="9"/>
      <c r="W1587" s="9"/>
    </row>
    <row r="1588" spans="1:23" x14ac:dyDescent="0.25">
      <c r="A1588" s="6" t="s">
        <v>324</v>
      </c>
      <c r="B1588" s="6" t="s">
        <v>325</v>
      </c>
      <c r="C1588" s="6" t="s">
        <v>326</v>
      </c>
      <c r="D1588" s="6" t="s">
        <v>238</v>
      </c>
      <c r="E1588" s="6">
        <v>5</v>
      </c>
      <c r="F1588" s="6" t="str">
        <f t="shared" si="96"/>
        <v>Mohamed Ben Arfa</v>
      </c>
      <c r="G1588" s="6">
        <v>10801</v>
      </c>
      <c r="H1588" s="9">
        <v>41394</v>
      </c>
      <c r="I1588" s="9">
        <v>41411</v>
      </c>
      <c r="J1588" s="9">
        <v>41414</v>
      </c>
      <c r="K1588" s="7">
        <v>6</v>
      </c>
      <c r="L1588" s="9" t="str">
        <f t="shared" si="97"/>
        <v>Viandes</v>
      </c>
      <c r="M1588" s="6">
        <v>17</v>
      </c>
      <c r="N1588" s="6" t="str">
        <f t="shared" si="98"/>
        <v>Alice Mutton</v>
      </c>
      <c r="O1588" s="13">
        <v>76</v>
      </c>
      <c r="P1588" s="6">
        <v>9</v>
      </c>
      <c r="Q1588" s="13">
        <f t="shared" si="99"/>
        <v>684</v>
      </c>
      <c r="R1588" s="14">
        <v>0.19</v>
      </c>
      <c r="S1588" s="13">
        <v>1421.5500000000002</v>
      </c>
      <c r="T1588" s="13">
        <v>46.911150000000006</v>
      </c>
      <c r="U1588" s="13"/>
      <c r="V1588" s="9"/>
      <c r="W1588" s="9"/>
    </row>
    <row r="1589" spans="1:23" x14ac:dyDescent="0.25">
      <c r="A1589" s="6" t="s">
        <v>243</v>
      </c>
      <c r="B1589" s="6" t="s">
        <v>244</v>
      </c>
      <c r="C1589" s="6" t="s">
        <v>88</v>
      </c>
      <c r="D1589" s="6" t="s">
        <v>89</v>
      </c>
      <c r="E1589" s="6">
        <v>5</v>
      </c>
      <c r="F1589" s="6" t="str">
        <f t="shared" si="96"/>
        <v>Mohamed Ben Arfa</v>
      </c>
      <c r="G1589" s="6">
        <v>10707</v>
      </c>
      <c r="H1589" s="9">
        <v>41395</v>
      </c>
      <c r="I1589" s="9">
        <v>41422</v>
      </c>
      <c r="J1589" s="9">
        <v>41417</v>
      </c>
      <c r="K1589" s="7">
        <v>6</v>
      </c>
      <c r="L1589" s="9" t="str">
        <f t="shared" si="97"/>
        <v>Viandes</v>
      </c>
      <c r="M1589" s="6">
        <v>55</v>
      </c>
      <c r="N1589" s="6" t="str">
        <f t="shared" si="98"/>
        <v>Pâté chinois</v>
      </c>
      <c r="O1589" s="13">
        <v>76</v>
      </c>
      <c r="P1589" s="6">
        <v>53</v>
      </c>
      <c r="Q1589" s="13">
        <f t="shared" si="99"/>
        <v>4028</v>
      </c>
      <c r="R1589" s="14">
        <v>0.19</v>
      </c>
      <c r="S1589" s="13">
        <v>5151.6000000000004</v>
      </c>
      <c r="T1589" s="13">
        <v>10.3032</v>
      </c>
      <c r="U1589" s="13"/>
      <c r="V1589" s="9"/>
      <c r="W1589" s="9"/>
    </row>
    <row r="1590" spans="1:23" x14ac:dyDescent="0.25">
      <c r="A1590" s="6" t="s">
        <v>219</v>
      </c>
      <c r="B1590" s="6" t="s">
        <v>220</v>
      </c>
      <c r="C1590" s="6" t="s">
        <v>203</v>
      </c>
      <c r="D1590" s="6" t="s">
        <v>204</v>
      </c>
      <c r="E1590" s="6">
        <v>5</v>
      </c>
      <c r="F1590" s="6" t="str">
        <f t="shared" si="96"/>
        <v>Mohamed Ben Arfa</v>
      </c>
      <c r="G1590" s="6">
        <v>10898</v>
      </c>
      <c r="H1590" s="9">
        <v>41395</v>
      </c>
      <c r="I1590" s="9">
        <v>41423</v>
      </c>
      <c r="J1590" s="9">
        <v>41420</v>
      </c>
      <c r="K1590" s="7">
        <v>8</v>
      </c>
      <c r="L1590" s="9" t="str">
        <f t="shared" si="97"/>
        <v>Poissons et fruits de mer</v>
      </c>
      <c r="M1590" s="6">
        <v>13</v>
      </c>
      <c r="N1590" s="6" t="str">
        <f t="shared" si="98"/>
        <v>Konbu</v>
      </c>
      <c r="O1590" s="13">
        <v>76</v>
      </c>
      <c r="P1590" s="6">
        <v>72</v>
      </c>
      <c r="Q1590" s="13">
        <f t="shared" si="99"/>
        <v>5472</v>
      </c>
      <c r="R1590" s="15">
        <v>0.08</v>
      </c>
      <c r="S1590" s="13">
        <v>1987.2</v>
      </c>
      <c r="T1590" s="13">
        <v>15.897600000000001</v>
      </c>
      <c r="U1590" s="13"/>
      <c r="V1590" s="9"/>
      <c r="W1590" s="9"/>
    </row>
    <row r="1591" spans="1:23" x14ac:dyDescent="0.25">
      <c r="A1591" s="6" t="s">
        <v>78</v>
      </c>
      <c r="B1591" s="6" t="s">
        <v>79</v>
      </c>
      <c r="C1591" s="6" t="s">
        <v>80</v>
      </c>
      <c r="D1591" s="6" t="s">
        <v>81</v>
      </c>
      <c r="E1591" s="6">
        <v>5</v>
      </c>
      <c r="F1591" s="6" t="str">
        <f t="shared" si="96"/>
        <v>Mohamed Ben Arfa</v>
      </c>
      <c r="G1591" s="6">
        <v>10504</v>
      </c>
      <c r="H1591" s="9">
        <v>41396</v>
      </c>
      <c r="I1591" s="9">
        <v>41420</v>
      </c>
      <c r="J1591" s="9">
        <v>41415</v>
      </c>
      <c r="K1591" s="7">
        <v>1</v>
      </c>
      <c r="L1591" s="9" t="str">
        <f t="shared" si="97"/>
        <v>Boissons</v>
      </c>
      <c r="M1591" s="6">
        <v>2</v>
      </c>
      <c r="N1591" s="6" t="str">
        <f t="shared" si="98"/>
        <v>Chang</v>
      </c>
      <c r="O1591" s="13">
        <v>76</v>
      </c>
      <c r="P1591" s="6">
        <v>51</v>
      </c>
      <c r="Q1591" s="13">
        <f t="shared" si="99"/>
        <v>3876</v>
      </c>
      <c r="R1591" s="14">
        <v>0.05</v>
      </c>
      <c r="S1591" s="13">
        <v>4602.75</v>
      </c>
      <c r="T1591" s="13">
        <v>59.835749999999997</v>
      </c>
      <c r="U1591" s="13"/>
      <c r="V1591" s="9"/>
      <c r="W1591" s="9"/>
    </row>
    <row r="1592" spans="1:23" x14ac:dyDescent="0.25">
      <c r="A1592" s="6" t="s">
        <v>170</v>
      </c>
      <c r="B1592" s="6" t="s">
        <v>171</v>
      </c>
      <c r="C1592" s="6" t="s">
        <v>172</v>
      </c>
      <c r="D1592" s="6" t="s">
        <v>146</v>
      </c>
      <c r="E1592" s="6">
        <v>3</v>
      </c>
      <c r="F1592" s="6" t="str">
        <f t="shared" si="96"/>
        <v>Janet Leverling</v>
      </c>
      <c r="G1592" s="6">
        <v>10570</v>
      </c>
      <c r="H1592" s="9">
        <v>41396</v>
      </c>
      <c r="I1592" s="9">
        <v>41409</v>
      </c>
      <c r="J1592" s="9">
        <v>41404</v>
      </c>
      <c r="K1592" s="7">
        <v>4</v>
      </c>
      <c r="L1592" s="9" t="str">
        <f t="shared" si="97"/>
        <v>Produits laitiers</v>
      </c>
      <c r="M1592" s="6">
        <v>11</v>
      </c>
      <c r="N1592" s="6" t="str">
        <f t="shared" si="98"/>
        <v>Queso Cabrales</v>
      </c>
      <c r="O1592" s="13">
        <v>76</v>
      </c>
      <c r="P1592" s="6">
        <v>60</v>
      </c>
      <c r="Q1592" s="13">
        <f t="shared" si="99"/>
        <v>4560</v>
      </c>
      <c r="R1592" s="14">
        <v>0.1</v>
      </c>
      <c r="S1592" s="13">
        <v>5670</v>
      </c>
      <c r="T1592" s="13">
        <v>56.7</v>
      </c>
      <c r="U1592" s="13"/>
      <c r="V1592" s="9"/>
      <c r="W1592" s="9"/>
    </row>
    <row r="1593" spans="1:23" x14ac:dyDescent="0.25">
      <c r="A1593" s="6" t="s">
        <v>248</v>
      </c>
      <c r="B1593" s="6" t="s">
        <v>249</v>
      </c>
      <c r="C1593" s="6" t="s">
        <v>250</v>
      </c>
      <c r="D1593" s="6" t="s">
        <v>251</v>
      </c>
      <c r="E1593" s="6">
        <v>9</v>
      </c>
      <c r="F1593" s="6" t="str">
        <f t="shared" si="96"/>
        <v>Steven Buchanan</v>
      </c>
      <c r="G1593" s="6">
        <v>10812</v>
      </c>
      <c r="H1593" s="9">
        <v>41396</v>
      </c>
      <c r="I1593" s="9">
        <v>41408</v>
      </c>
      <c r="J1593" s="9">
        <v>41407</v>
      </c>
      <c r="K1593" s="7">
        <v>2</v>
      </c>
      <c r="L1593" s="9" t="str">
        <f t="shared" si="97"/>
        <v>Condiments</v>
      </c>
      <c r="M1593" s="6">
        <v>77</v>
      </c>
      <c r="N1593" s="6" t="str">
        <f t="shared" si="98"/>
        <v>Original Frankfurter grüne Soße</v>
      </c>
      <c r="O1593" s="13">
        <v>76</v>
      </c>
      <c r="P1593" s="6">
        <v>90</v>
      </c>
      <c r="Q1593" s="13">
        <f t="shared" si="99"/>
        <v>6840</v>
      </c>
      <c r="R1593" s="14">
        <v>0.16</v>
      </c>
      <c r="S1593" s="13">
        <v>4914</v>
      </c>
      <c r="T1593" s="13">
        <v>142.506</v>
      </c>
      <c r="U1593" s="13"/>
      <c r="V1593" s="9"/>
      <c r="W1593" s="9"/>
    </row>
    <row r="1594" spans="1:23" x14ac:dyDescent="0.25">
      <c r="A1594" s="6" t="s">
        <v>248</v>
      </c>
      <c r="B1594" s="6" t="s">
        <v>249</v>
      </c>
      <c r="C1594" s="6" t="s">
        <v>250</v>
      </c>
      <c r="D1594" s="6" t="s">
        <v>251</v>
      </c>
      <c r="E1594" s="6">
        <v>5</v>
      </c>
      <c r="F1594" s="6" t="str">
        <f t="shared" si="96"/>
        <v>Mohamed Ben Arfa</v>
      </c>
      <c r="G1594" s="6">
        <v>10908</v>
      </c>
      <c r="H1594" s="9">
        <v>41396</v>
      </c>
      <c r="I1594" s="9">
        <v>41418</v>
      </c>
      <c r="J1594" s="9">
        <v>41414</v>
      </c>
      <c r="K1594" s="7">
        <v>7</v>
      </c>
      <c r="L1594" s="9" t="str">
        <f t="shared" si="97"/>
        <v>Produits secs</v>
      </c>
      <c r="M1594" s="6">
        <v>7</v>
      </c>
      <c r="N1594" s="6" t="str">
        <f t="shared" si="98"/>
        <v>Uncle Bob's Organic Dried Pears</v>
      </c>
      <c r="O1594" s="13">
        <v>76</v>
      </c>
      <c r="P1594" s="6">
        <v>49</v>
      </c>
      <c r="Q1594" s="13">
        <f t="shared" si="99"/>
        <v>3724</v>
      </c>
      <c r="R1594" s="15">
        <v>0.06</v>
      </c>
      <c r="S1594" s="13">
        <v>6909</v>
      </c>
      <c r="T1594" s="13">
        <v>110.544</v>
      </c>
      <c r="U1594" s="13"/>
      <c r="V1594" s="9"/>
      <c r="W1594" s="9"/>
    </row>
    <row r="1595" spans="1:23" x14ac:dyDescent="0.25">
      <c r="A1595" s="6" t="s">
        <v>291</v>
      </c>
      <c r="B1595" s="6" t="s">
        <v>292</v>
      </c>
      <c r="C1595" s="6" t="s">
        <v>97</v>
      </c>
      <c r="D1595" s="6" t="s">
        <v>98</v>
      </c>
      <c r="E1595" s="6">
        <v>5</v>
      </c>
      <c r="F1595" s="6" t="str">
        <f t="shared" si="96"/>
        <v>Mohamed Ben Arfa</v>
      </c>
      <c r="G1595" s="6">
        <v>10926</v>
      </c>
      <c r="H1595" s="9">
        <v>41396</v>
      </c>
      <c r="I1595" s="9">
        <v>41426</v>
      </c>
      <c r="J1595" s="9">
        <v>41429</v>
      </c>
      <c r="K1595" s="7">
        <v>4</v>
      </c>
      <c r="L1595" s="9" t="str">
        <f t="shared" si="97"/>
        <v>Produits laitiers</v>
      </c>
      <c r="M1595" s="6">
        <v>72</v>
      </c>
      <c r="N1595" s="6" t="str">
        <f t="shared" si="98"/>
        <v>Mozzarella di Giovanni</v>
      </c>
      <c r="O1595" s="13">
        <v>76</v>
      </c>
      <c r="P1595" s="6">
        <v>44</v>
      </c>
      <c r="Q1595" s="13">
        <f t="shared" si="99"/>
        <v>3344</v>
      </c>
      <c r="R1595" s="15">
        <v>0.09</v>
      </c>
      <c r="S1595" s="13">
        <v>6966.96</v>
      </c>
      <c r="T1595" s="13">
        <v>97.537440000000004</v>
      </c>
      <c r="U1595" s="13"/>
      <c r="V1595" s="9"/>
      <c r="W1595" s="9"/>
    </row>
    <row r="1596" spans="1:23" x14ac:dyDescent="0.25">
      <c r="A1596" s="6" t="s">
        <v>78</v>
      </c>
      <c r="B1596" s="6" t="s">
        <v>79</v>
      </c>
      <c r="C1596" s="6" t="s">
        <v>80</v>
      </c>
      <c r="D1596" s="6" t="s">
        <v>81</v>
      </c>
      <c r="E1596" s="6">
        <v>8</v>
      </c>
      <c r="F1596" s="6" t="str">
        <f t="shared" si="96"/>
        <v>Hicham Esmal</v>
      </c>
      <c r="G1596" s="6">
        <v>10483</v>
      </c>
      <c r="H1596" s="9">
        <v>41397</v>
      </c>
      <c r="I1596" s="9">
        <v>41410</v>
      </c>
      <c r="J1596" s="9">
        <v>41409</v>
      </c>
      <c r="K1596" s="7">
        <v>2</v>
      </c>
      <c r="L1596" s="9" t="str">
        <f t="shared" si="97"/>
        <v>Condiments</v>
      </c>
      <c r="M1596" s="6">
        <v>77</v>
      </c>
      <c r="N1596" s="6" t="str">
        <f t="shared" si="98"/>
        <v>Original Frankfurter grüne Soße</v>
      </c>
      <c r="O1596" s="13">
        <v>76</v>
      </c>
      <c r="P1596" s="6">
        <v>86</v>
      </c>
      <c r="Q1596" s="13">
        <f t="shared" si="99"/>
        <v>6536</v>
      </c>
      <c r="R1596" s="14">
        <v>0.14000000000000001</v>
      </c>
      <c r="S1596" s="13">
        <v>3845.92</v>
      </c>
      <c r="T1596" s="13">
        <v>92.302080000000004</v>
      </c>
      <c r="U1596" s="13"/>
      <c r="V1596" s="9"/>
      <c r="W1596" s="9"/>
    </row>
    <row r="1597" spans="1:23" x14ac:dyDescent="0.25">
      <c r="A1597" s="6" t="s">
        <v>141</v>
      </c>
      <c r="B1597" s="6" t="s">
        <v>142</v>
      </c>
      <c r="C1597" s="6" t="s">
        <v>109</v>
      </c>
      <c r="D1597" s="6" t="s">
        <v>110</v>
      </c>
      <c r="E1597" s="6">
        <v>7</v>
      </c>
      <c r="F1597" s="6" t="str">
        <f t="shared" si="96"/>
        <v>Jaime Dos Santos</v>
      </c>
      <c r="G1597" s="6">
        <v>10604</v>
      </c>
      <c r="H1597" s="9">
        <v>41397</v>
      </c>
      <c r="I1597" s="9">
        <v>41423</v>
      </c>
      <c r="J1597" s="9">
        <v>41419</v>
      </c>
      <c r="K1597" s="7">
        <v>1</v>
      </c>
      <c r="L1597" s="9" t="str">
        <f t="shared" si="97"/>
        <v>Boissons</v>
      </c>
      <c r="M1597" s="6">
        <v>76</v>
      </c>
      <c r="N1597" s="6" t="str">
        <f t="shared" si="98"/>
        <v>Lakkalikööri</v>
      </c>
      <c r="O1597" s="13">
        <v>76</v>
      </c>
      <c r="P1597" s="6">
        <v>98</v>
      </c>
      <c r="Q1597" s="13">
        <f t="shared" si="99"/>
        <v>7448</v>
      </c>
      <c r="R1597" s="14">
        <v>0.2</v>
      </c>
      <c r="S1597" s="13">
        <v>7056</v>
      </c>
      <c r="T1597" s="13">
        <v>119.952</v>
      </c>
      <c r="U1597" s="13"/>
      <c r="V1597" s="9"/>
      <c r="W1597" s="9"/>
    </row>
    <row r="1598" spans="1:23" x14ac:dyDescent="0.25">
      <c r="A1598" s="6" t="s">
        <v>296</v>
      </c>
      <c r="B1598" s="6" t="s">
        <v>297</v>
      </c>
      <c r="C1598" s="6" t="s">
        <v>298</v>
      </c>
      <c r="D1598" s="6" t="s">
        <v>123</v>
      </c>
      <c r="E1598" s="6">
        <v>8</v>
      </c>
      <c r="F1598" s="6" t="str">
        <f t="shared" si="96"/>
        <v>Hicham Esmal</v>
      </c>
      <c r="G1598" s="6">
        <v>10777</v>
      </c>
      <c r="H1598" s="9">
        <v>41397</v>
      </c>
      <c r="I1598" s="9">
        <v>41412</v>
      </c>
      <c r="J1598" s="9">
        <v>41415</v>
      </c>
      <c r="K1598" s="7">
        <v>5</v>
      </c>
      <c r="L1598" s="9" t="str">
        <f t="shared" si="97"/>
        <v>Pâtes et céréales</v>
      </c>
      <c r="M1598" s="6">
        <v>42</v>
      </c>
      <c r="N1598" s="6" t="str">
        <f t="shared" si="98"/>
        <v>Singaporean Hokkien Fried Mee</v>
      </c>
      <c r="O1598" s="13">
        <v>76</v>
      </c>
      <c r="P1598" s="6">
        <v>63</v>
      </c>
      <c r="Q1598" s="13">
        <f t="shared" si="99"/>
        <v>4788</v>
      </c>
      <c r="R1598" s="14">
        <v>0.15</v>
      </c>
      <c r="S1598" s="13">
        <v>3748.5</v>
      </c>
      <c r="T1598" s="13">
        <v>78.718500000000006</v>
      </c>
      <c r="U1598" s="13"/>
      <c r="V1598" s="9"/>
      <c r="W1598" s="9"/>
    </row>
    <row r="1599" spans="1:23" x14ac:dyDescent="0.25">
      <c r="A1599" s="6" t="s">
        <v>173</v>
      </c>
      <c r="B1599" s="6" t="s">
        <v>174</v>
      </c>
      <c r="C1599" s="6" t="s">
        <v>135</v>
      </c>
      <c r="D1599" s="6" t="s">
        <v>136</v>
      </c>
      <c r="E1599" s="6">
        <v>3</v>
      </c>
      <c r="F1599" s="6" t="str">
        <f t="shared" si="96"/>
        <v>Janet Leverling</v>
      </c>
      <c r="G1599" s="6">
        <v>10817</v>
      </c>
      <c r="H1599" s="9">
        <v>41397</v>
      </c>
      <c r="I1599" s="9">
        <v>41427</v>
      </c>
      <c r="J1599" s="9">
        <v>41428</v>
      </c>
      <c r="K1599" s="7">
        <v>1</v>
      </c>
      <c r="L1599" s="9" t="str">
        <f t="shared" si="97"/>
        <v>Boissons</v>
      </c>
      <c r="M1599" s="6">
        <v>38</v>
      </c>
      <c r="N1599" s="6" t="str">
        <f t="shared" si="98"/>
        <v>Côte de Blaye</v>
      </c>
      <c r="O1599" s="13">
        <v>76</v>
      </c>
      <c r="P1599" s="6">
        <v>75</v>
      </c>
      <c r="Q1599" s="13">
        <f t="shared" si="99"/>
        <v>5700</v>
      </c>
      <c r="R1599" s="14">
        <v>0.03</v>
      </c>
      <c r="S1599" s="13">
        <v>95848.125</v>
      </c>
      <c r="T1599" s="13">
        <v>1341.87375</v>
      </c>
      <c r="U1599" s="13"/>
      <c r="V1599" s="9"/>
      <c r="W1599" s="9"/>
    </row>
    <row r="1600" spans="1:23" x14ac:dyDescent="0.25">
      <c r="A1600" s="6" t="s">
        <v>157</v>
      </c>
      <c r="B1600" s="6" t="s">
        <v>158</v>
      </c>
      <c r="C1600" s="6" t="s">
        <v>159</v>
      </c>
      <c r="D1600" s="6" t="s">
        <v>136</v>
      </c>
      <c r="E1600" s="6">
        <v>4</v>
      </c>
      <c r="F1600" s="6" t="str">
        <f t="shared" si="96"/>
        <v>Laura Callahan</v>
      </c>
      <c r="G1600" s="6">
        <v>10862</v>
      </c>
      <c r="H1600" s="9">
        <v>41397</v>
      </c>
      <c r="I1600" s="9">
        <v>41412</v>
      </c>
      <c r="J1600" s="9">
        <v>41414</v>
      </c>
      <c r="K1600" s="7">
        <v>4</v>
      </c>
      <c r="L1600" s="9" t="str">
        <f t="shared" si="97"/>
        <v>Produits laitiers</v>
      </c>
      <c r="M1600" s="6">
        <v>11</v>
      </c>
      <c r="N1600" s="6" t="str">
        <f t="shared" si="98"/>
        <v>Queso Cabrales</v>
      </c>
      <c r="O1600" s="13">
        <v>76</v>
      </c>
      <c r="P1600" s="6">
        <v>75</v>
      </c>
      <c r="Q1600" s="13">
        <f t="shared" si="99"/>
        <v>5700</v>
      </c>
      <c r="R1600" s="15">
        <v>0.06</v>
      </c>
      <c r="S1600" s="13">
        <v>7402.5</v>
      </c>
      <c r="T1600" s="13">
        <v>148.05000000000001</v>
      </c>
      <c r="U1600" s="13"/>
      <c r="V1600" s="9"/>
      <c r="W1600" s="9"/>
    </row>
    <row r="1601" spans="1:23" x14ac:dyDescent="0.25">
      <c r="A1601" s="6" t="s">
        <v>133</v>
      </c>
      <c r="B1601" s="6" t="s">
        <v>134</v>
      </c>
      <c r="C1601" s="6" t="s">
        <v>135</v>
      </c>
      <c r="D1601" s="6" t="s">
        <v>136</v>
      </c>
      <c r="E1601" s="6">
        <v>4</v>
      </c>
      <c r="F1601" s="6" t="str">
        <f t="shared" si="96"/>
        <v>Laura Callahan</v>
      </c>
      <c r="G1601" s="6">
        <v>10488</v>
      </c>
      <c r="H1601" s="9">
        <v>41398</v>
      </c>
      <c r="I1601" s="9">
        <v>41420</v>
      </c>
      <c r="J1601" s="9">
        <v>41419</v>
      </c>
      <c r="K1601" s="7">
        <v>4</v>
      </c>
      <c r="L1601" s="9" t="str">
        <f t="shared" si="97"/>
        <v>Produits laitiers</v>
      </c>
      <c r="M1601" s="6">
        <v>59</v>
      </c>
      <c r="N1601" s="6" t="str">
        <f t="shared" si="98"/>
        <v>Raclette Courdavault</v>
      </c>
      <c r="O1601" s="13">
        <v>76</v>
      </c>
      <c r="P1601" s="6">
        <v>30</v>
      </c>
      <c r="Q1601" s="13">
        <f t="shared" si="99"/>
        <v>2280</v>
      </c>
      <c r="R1601" s="14">
        <v>0.01</v>
      </c>
      <c r="S1601" s="13">
        <v>6534</v>
      </c>
      <c r="T1601" s="13">
        <v>189.48599999999999</v>
      </c>
      <c r="U1601" s="13"/>
      <c r="V1601" s="9"/>
      <c r="W1601" s="9"/>
    </row>
    <row r="1602" spans="1:23" x14ac:dyDescent="0.25">
      <c r="A1602" s="6" t="s">
        <v>90</v>
      </c>
      <c r="B1602" s="6" t="s">
        <v>91</v>
      </c>
      <c r="C1602" s="6" t="s">
        <v>88</v>
      </c>
      <c r="D1602" s="6" t="s">
        <v>89</v>
      </c>
      <c r="E1602" s="6">
        <v>3</v>
      </c>
      <c r="F1602" s="6" t="str">
        <f t="shared" si="96"/>
        <v>Janet Leverling</v>
      </c>
      <c r="G1602" s="6">
        <v>10547</v>
      </c>
      <c r="H1602" s="9">
        <v>41398</v>
      </c>
      <c r="I1602" s="9">
        <v>41411</v>
      </c>
      <c r="J1602" s="9">
        <v>41413</v>
      </c>
      <c r="K1602" s="7">
        <v>4</v>
      </c>
      <c r="L1602" s="9" t="str">
        <f t="shared" si="97"/>
        <v>Produits laitiers</v>
      </c>
      <c r="M1602" s="6">
        <v>32</v>
      </c>
      <c r="N1602" s="6" t="str">
        <f t="shared" si="98"/>
        <v>Mascarpone Fabioli</v>
      </c>
      <c r="O1602" s="13">
        <v>76</v>
      </c>
      <c r="P1602" s="6">
        <v>92</v>
      </c>
      <c r="Q1602" s="13">
        <f t="shared" si="99"/>
        <v>6992</v>
      </c>
      <c r="R1602" s="14">
        <v>0.01</v>
      </c>
      <c r="S1602" s="13">
        <v>14572.8</v>
      </c>
      <c r="T1602" s="13">
        <v>495.47519999999997</v>
      </c>
      <c r="U1602" s="13"/>
      <c r="V1602" s="9"/>
      <c r="W1602" s="9"/>
    </row>
    <row r="1603" spans="1:23" x14ac:dyDescent="0.25">
      <c r="A1603" s="6" t="s">
        <v>184</v>
      </c>
      <c r="B1603" s="6" t="s">
        <v>185</v>
      </c>
      <c r="C1603" s="6" t="s">
        <v>159</v>
      </c>
      <c r="D1603" s="6" t="s">
        <v>136</v>
      </c>
      <c r="E1603" s="6">
        <v>5</v>
      </c>
      <c r="F1603" s="6" t="str">
        <f t="shared" si="96"/>
        <v>Mohamed Ben Arfa</v>
      </c>
      <c r="G1603" s="6">
        <v>10640</v>
      </c>
      <c r="H1603" s="9">
        <v>41398</v>
      </c>
      <c r="I1603" s="9">
        <v>41416</v>
      </c>
      <c r="J1603" s="9">
        <v>41418</v>
      </c>
      <c r="K1603" s="7">
        <v>1</v>
      </c>
      <c r="L1603" s="9" t="str">
        <f t="shared" si="97"/>
        <v>Boissons</v>
      </c>
      <c r="M1603" s="6">
        <v>70</v>
      </c>
      <c r="N1603" s="6" t="str">
        <f t="shared" si="98"/>
        <v>Outback Lager</v>
      </c>
      <c r="O1603" s="13">
        <v>76</v>
      </c>
      <c r="P1603" s="6">
        <v>8</v>
      </c>
      <c r="Q1603" s="13">
        <f t="shared" si="99"/>
        <v>608</v>
      </c>
      <c r="R1603" s="14">
        <v>0.15</v>
      </c>
      <c r="S1603" s="13">
        <v>510</v>
      </c>
      <c r="T1603" s="13">
        <v>1.53</v>
      </c>
      <c r="U1603" s="13"/>
      <c r="V1603" s="9"/>
      <c r="W1603" s="9"/>
    </row>
    <row r="1604" spans="1:23" x14ac:dyDescent="0.25">
      <c r="A1604" s="6" t="s">
        <v>173</v>
      </c>
      <c r="B1604" s="6" t="s">
        <v>174</v>
      </c>
      <c r="C1604" s="6" t="s">
        <v>135</v>
      </c>
      <c r="D1604" s="6" t="s">
        <v>136</v>
      </c>
      <c r="E1604" s="6">
        <v>2</v>
      </c>
      <c r="F1604" s="6" t="str">
        <f t="shared" ref="F1604:F1667" si="100">VLOOKUP(E1604,ListeREPRESENTANTS,2,FALSE)</f>
        <v>Anne Dodsworth</v>
      </c>
      <c r="G1604" s="6">
        <v>10799</v>
      </c>
      <c r="H1604" s="9">
        <v>41398</v>
      </c>
      <c r="I1604" s="9">
        <v>41418</v>
      </c>
      <c r="J1604" s="9">
        <v>41413</v>
      </c>
      <c r="K1604" s="7">
        <v>4</v>
      </c>
      <c r="L1604" s="9" t="str">
        <f t="shared" ref="L1604:L1667" si="101">VLOOKUP(K1604,ListeCATEGORIES,2,FALSE)</f>
        <v>Produits laitiers</v>
      </c>
      <c r="M1604" s="6">
        <v>59</v>
      </c>
      <c r="N1604" s="6" t="str">
        <f t="shared" ref="N1604:N1667" si="102">VLOOKUP(M1604,ListePRODUITS,2,FALSE)</f>
        <v>Raclette Courdavault</v>
      </c>
      <c r="O1604" s="13">
        <v>76</v>
      </c>
      <c r="P1604" s="6">
        <v>10</v>
      </c>
      <c r="Q1604" s="13">
        <f t="shared" si="99"/>
        <v>760</v>
      </c>
      <c r="R1604" s="14">
        <v>0.02</v>
      </c>
      <c r="S1604" s="13">
        <v>2695</v>
      </c>
      <c r="T1604" s="13">
        <v>43.12</v>
      </c>
      <c r="U1604" s="13"/>
      <c r="V1604" s="9"/>
      <c r="W1604" s="9"/>
    </row>
    <row r="1605" spans="1:23" x14ac:dyDescent="0.25">
      <c r="A1605" s="6" t="s">
        <v>137</v>
      </c>
      <c r="B1605" s="6" t="s">
        <v>138</v>
      </c>
      <c r="C1605" s="6" t="s">
        <v>139</v>
      </c>
      <c r="D1605" s="6" t="s">
        <v>140</v>
      </c>
      <c r="E1605" s="6">
        <v>1</v>
      </c>
      <c r="F1605" s="6" t="str">
        <f t="shared" si="100"/>
        <v>Francis Rivière</v>
      </c>
      <c r="G1605" s="6">
        <v>10686</v>
      </c>
      <c r="H1605" s="9">
        <v>41399</v>
      </c>
      <c r="I1605" s="9">
        <v>41413</v>
      </c>
      <c r="J1605" s="9">
        <v>41410</v>
      </c>
      <c r="K1605" s="7">
        <v>3</v>
      </c>
      <c r="L1605" s="9" t="str">
        <f t="shared" si="101"/>
        <v>Desserts</v>
      </c>
      <c r="M1605" s="6">
        <v>26</v>
      </c>
      <c r="N1605" s="6" t="str">
        <f t="shared" si="102"/>
        <v>Gumbär Gummibärchen</v>
      </c>
      <c r="O1605" s="13">
        <v>76</v>
      </c>
      <c r="P1605" s="6">
        <v>84</v>
      </c>
      <c r="Q1605" s="13">
        <f t="shared" ref="Q1605:Q1668" si="103">O1605*P1605</f>
        <v>6384</v>
      </c>
      <c r="R1605" s="14">
        <v>-0.02</v>
      </c>
      <c r="S1605" s="13">
        <v>13378.932000000001</v>
      </c>
      <c r="T1605" s="13">
        <v>307.71543600000001</v>
      </c>
      <c r="U1605" s="13"/>
      <c r="V1605" s="9"/>
      <c r="W1605" s="9"/>
    </row>
    <row r="1606" spans="1:23" x14ac:dyDescent="0.25">
      <c r="A1606" s="6" t="s">
        <v>133</v>
      </c>
      <c r="B1606" s="6" t="s">
        <v>134</v>
      </c>
      <c r="C1606" s="6" t="s">
        <v>135</v>
      </c>
      <c r="D1606" s="6" t="s">
        <v>136</v>
      </c>
      <c r="E1606" s="6">
        <v>6</v>
      </c>
      <c r="F1606" s="6" t="str">
        <f t="shared" si="100"/>
        <v>Ernst Junge</v>
      </c>
      <c r="G1606" s="6">
        <v>10929</v>
      </c>
      <c r="H1606" s="9">
        <v>41399</v>
      </c>
      <c r="I1606" s="9">
        <v>41427</v>
      </c>
      <c r="J1606" s="9">
        <v>41427</v>
      </c>
      <c r="K1606" s="7">
        <v>3</v>
      </c>
      <c r="L1606" s="9" t="str">
        <f t="shared" si="101"/>
        <v>Desserts</v>
      </c>
      <c r="M1606" s="6">
        <v>21</v>
      </c>
      <c r="N1606" s="6" t="str">
        <f t="shared" si="102"/>
        <v>Sir Rodney's Scones</v>
      </c>
      <c r="O1606" s="13">
        <v>76</v>
      </c>
      <c r="P1606" s="6">
        <v>51</v>
      </c>
      <c r="Q1606" s="13">
        <f t="shared" si="103"/>
        <v>3876</v>
      </c>
      <c r="R1606" s="15">
        <v>0.04</v>
      </c>
      <c r="S1606" s="13">
        <v>2448</v>
      </c>
      <c r="T1606" s="13">
        <v>44.064</v>
      </c>
      <c r="U1606" s="13"/>
      <c r="V1606" s="9"/>
      <c r="W1606" s="9"/>
    </row>
    <row r="1607" spans="1:23" x14ac:dyDescent="0.25">
      <c r="A1607" s="6" t="s">
        <v>166</v>
      </c>
      <c r="B1607" s="6" t="s">
        <v>167</v>
      </c>
      <c r="C1607" s="6" t="s">
        <v>168</v>
      </c>
      <c r="D1607" s="6" t="s">
        <v>169</v>
      </c>
      <c r="E1607" s="6">
        <v>6</v>
      </c>
      <c r="F1607" s="6" t="str">
        <f t="shared" si="100"/>
        <v>Ernst Junge</v>
      </c>
      <c r="G1607" s="6">
        <v>10503</v>
      </c>
      <c r="H1607" s="9">
        <v>41400</v>
      </c>
      <c r="I1607" s="9">
        <v>41417</v>
      </c>
      <c r="J1607" s="9">
        <v>41418</v>
      </c>
      <c r="K1607" s="7">
        <v>2</v>
      </c>
      <c r="L1607" s="9" t="str">
        <f t="shared" si="101"/>
        <v>Condiments</v>
      </c>
      <c r="M1607" s="6">
        <v>65</v>
      </c>
      <c r="N1607" s="6" t="str">
        <f t="shared" si="102"/>
        <v>Louisiana Fiery Hot Pepper Sauce</v>
      </c>
      <c r="O1607" s="13">
        <v>76</v>
      </c>
      <c r="P1607" s="6">
        <v>10</v>
      </c>
      <c r="Q1607" s="13">
        <f t="shared" si="103"/>
        <v>760</v>
      </c>
      <c r="R1607" s="14">
        <v>0.1</v>
      </c>
      <c r="S1607" s="13">
        <v>947.25</v>
      </c>
      <c r="T1607" s="13">
        <v>3.7890000000000001</v>
      </c>
      <c r="U1607" s="13"/>
      <c r="V1607" s="9"/>
      <c r="W1607" s="9"/>
    </row>
    <row r="1608" spans="1:23" x14ac:dyDescent="0.25">
      <c r="A1608" s="6" t="s">
        <v>285</v>
      </c>
      <c r="B1608" s="6" t="s">
        <v>286</v>
      </c>
      <c r="C1608" s="6" t="s">
        <v>287</v>
      </c>
      <c r="D1608" s="6" t="s">
        <v>212</v>
      </c>
      <c r="E1608" s="6">
        <v>8</v>
      </c>
      <c r="F1608" s="6" t="str">
        <f t="shared" si="100"/>
        <v>Hicham Esmal</v>
      </c>
      <c r="G1608" s="6">
        <v>10695</v>
      </c>
      <c r="H1608" s="9">
        <v>41400</v>
      </c>
      <c r="I1608" s="9">
        <v>41414</v>
      </c>
      <c r="J1608" s="9">
        <v>41416</v>
      </c>
      <c r="K1608" s="7">
        <v>1</v>
      </c>
      <c r="L1608" s="9" t="str">
        <f t="shared" si="101"/>
        <v>Boissons</v>
      </c>
      <c r="M1608" s="6">
        <v>24</v>
      </c>
      <c r="N1608" s="6" t="str">
        <f t="shared" si="102"/>
        <v>Guaraná Fantástica</v>
      </c>
      <c r="O1608" s="13">
        <v>76</v>
      </c>
      <c r="P1608" s="6">
        <v>48</v>
      </c>
      <c r="Q1608" s="13">
        <f t="shared" si="103"/>
        <v>3648</v>
      </c>
      <c r="R1608" s="14">
        <v>0.01</v>
      </c>
      <c r="S1608" s="13">
        <v>1069.2</v>
      </c>
      <c r="T1608" s="13">
        <v>18.176400000000001</v>
      </c>
      <c r="U1608" s="13"/>
      <c r="V1608" s="9"/>
      <c r="W1608" s="9"/>
    </row>
    <row r="1609" spans="1:23" x14ac:dyDescent="0.25">
      <c r="A1609" s="6" t="s">
        <v>261</v>
      </c>
      <c r="B1609" s="6" t="s">
        <v>262</v>
      </c>
      <c r="C1609" s="6" t="s">
        <v>263</v>
      </c>
      <c r="D1609" s="6" t="s">
        <v>81</v>
      </c>
      <c r="E1609" s="6">
        <v>4</v>
      </c>
      <c r="F1609" s="6" t="str">
        <f t="shared" si="100"/>
        <v>Laura Callahan</v>
      </c>
      <c r="G1609" s="6">
        <v>10719</v>
      </c>
      <c r="H1609" s="9">
        <v>41400</v>
      </c>
      <c r="I1609" s="9">
        <v>41419</v>
      </c>
      <c r="J1609" s="9">
        <v>41417</v>
      </c>
      <c r="K1609" s="7">
        <v>6</v>
      </c>
      <c r="L1609" s="9" t="str">
        <f t="shared" si="101"/>
        <v>Viandes</v>
      </c>
      <c r="M1609" s="6">
        <v>54</v>
      </c>
      <c r="N1609" s="6" t="str">
        <f t="shared" si="102"/>
        <v>Tourtière</v>
      </c>
      <c r="O1609" s="13">
        <v>76</v>
      </c>
      <c r="P1609" s="6">
        <v>7</v>
      </c>
      <c r="Q1609" s="13">
        <f t="shared" si="103"/>
        <v>532</v>
      </c>
      <c r="R1609" s="14">
        <v>0.17</v>
      </c>
      <c r="S1609" s="13">
        <v>216.42249999999999</v>
      </c>
      <c r="T1609" s="13">
        <v>1.5149575</v>
      </c>
      <c r="U1609" s="13"/>
      <c r="V1609" s="9"/>
      <c r="W1609" s="9"/>
    </row>
    <row r="1610" spans="1:23" x14ac:dyDescent="0.25">
      <c r="A1610" s="6" t="s">
        <v>114</v>
      </c>
      <c r="B1610" s="6" t="s">
        <v>115</v>
      </c>
      <c r="C1610" s="6" t="s">
        <v>116</v>
      </c>
      <c r="D1610" s="6" t="s">
        <v>81</v>
      </c>
      <c r="E1610" s="6">
        <v>9</v>
      </c>
      <c r="F1610" s="6" t="str">
        <f t="shared" si="100"/>
        <v>Steven Buchanan</v>
      </c>
      <c r="G1610" s="6">
        <v>10761</v>
      </c>
      <c r="H1610" s="9">
        <v>41400</v>
      </c>
      <c r="I1610" s="9">
        <v>41426</v>
      </c>
      <c r="J1610" s="9">
        <v>41424</v>
      </c>
      <c r="K1610" s="7">
        <v>1</v>
      </c>
      <c r="L1610" s="9" t="str">
        <f t="shared" si="101"/>
        <v>Boissons</v>
      </c>
      <c r="M1610" s="6">
        <v>75</v>
      </c>
      <c r="N1610" s="6" t="str">
        <f t="shared" si="102"/>
        <v>Rhönbräu Klosterbier</v>
      </c>
      <c r="O1610" s="13">
        <v>76</v>
      </c>
      <c r="P1610" s="6">
        <v>45</v>
      </c>
      <c r="Q1610" s="13">
        <f t="shared" si="103"/>
        <v>3420</v>
      </c>
      <c r="R1610" s="14">
        <v>0.01</v>
      </c>
      <c r="S1610" s="13">
        <v>1726.3125</v>
      </c>
      <c r="T1610" s="13">
        <v>34.526249999999997</v>
      </c>
      <c r="U1610" s="13"/>
      <c r="V1610" s="9"/>
      <c r="W1610" s="9"/>
    </row>
    <row r="1611" spans="1:23" x14ac:dyDescent="0.25">
      <c r="A1611" s="6" t="s">
        <v>189</v>
      </c>
      <c r="B1611" s="6" t="s">
        <v>190</v>
      </c>
      <c r="C1611" s="6" t="s">
        <v>191</v>
      </c>
      <c r="D1611" s="6" t="s">
        <v>136</v>
      </c>
      <c r="E1611" s="6">
        <v>4</v>
      </c>
      <c r="F1611" s="6" t="str">
        <f t="shared" si="100"/>
        <v>Laura Callahan</v>
      </c>
      <c r="G1611" s="6">
        <v>10845</v>
      </c>
      <c r="H1611" s="9">
        <v>41400</v>
      </c>
      <c r="I1611" s="9">
        <v>41420</v>
      </c>
      <c r="J1611" s="9">
        <v>41417</v>
      </c>
      <c r="K1611" s="7">
        <v>5</v>
      </c>
      <c r="L1611" s="9" t="str">
        <f t="shared" si="101"/>
        <v>Pâtes et céréales</v>
      </c>
      <c r="M1611" s="6">
        <v>64</v>
      </c>
      <c r="N1611" s="6" t="str">
        <f t="shared" si="102"/>
        <v>Wimmers gute Semmelknödel</v>
      </c>
      <c r="O1611" s="13">
        <v>76</v>
      </c>
      <c r="P1611" s="6">
        <v>99</v>
      </c>
      <c r="Q1611" s="13">
        <f t="shared" si="103"/>
        <v>7524</v>
      </c>
      <c r="R1611" s="15">
        <v>0.08</v>
      </c>
      <c r="S1611" s="13">
        <v>15142.050000000001</v>
      </c>
      <c r="T1611" s="13">
        <v>136.27845000000002</v>
      </c>
      <c r="U1611" s="13"/>
      <c r="V1611" s="9"/>
      <c r="W1611" s="9"/>
    </row>
    <row r="1612" spans="1:23" x14ac:dyDescent="0.25">
      <c r="A1612" s="6" t="s">
        <v>186</v>
      </c>
      <c r="B1612" s="6" t="s">
        <v>187</v>
      </c>
      <c r="C1612" s="6" t="s">
        <v>188</v>
      </c>
      <c r="D1612" s="6" t="s">
        <v>140</v>
      </c>
      <c r="E1612" s="6">
        <v>3</v>
      </c>
      <c r="F1612" s="6" t="str">
        <f t="shared" si="100"/>
        <v>Janet Leverling</v>
      </c>
      <c r="G1612" s="6">
        <v>10854</v>
      </c>
      <c r="H1612" s="9">
        <v>41400</v>
      </c>
      <c r="I1612" s="9">
        <v>41411</v>
      </c>
      <c r="J1612" s="9">
        <v>41411</v>
      </c>
      <c r="K1612" s="7">
        <v>8</v>
      </c>
      <c r="L1612" s="9" t="str">
        <f t="shared" si="101"/>
        <v>Poissons et fruits de mer</v>
      </c>
      <c r="M1612" s="6">
        <v>10</v>
      </c>
      <c r="N1612" s="6" t="str">
        <f t="shared" si="102"/>
        <v>Ikura</v>
      </c>
      <c r="O1612" s="13">
        <v>76</v>
      </c>
      <c r="P1612" s="6">
        <v>47</v>
      </c>
      <c r="Q1612" s="13">
        <f t="shared" si="103"/>
        <v>3572</v>
      </c>
      <c r="R1612" s="15">
        <v>0.15</v>
      </c>
      <c r="S1612" s="13">
        <v>6192.25</v>
      </c>
      <c r="T1612" s="13">
        <v>55.730249999999998</v>
      </c>
      <c r="U1612" s="13"/>
      <c r="V1612" s="9"/>
      <c r="W1612" s="9"/>
    </row>
    <row r="1613" spans="1:23" x14ac:dyDescent="0.25">
      <c r="A1613" s="6" t="s">
        <v>209</v>
      </c>
      <c r="B1613" s="6" t="s">
        <v>210</v>
      </c>
      <c r="C1613" s="6" t="s">
        <v>211</v>
      </c>
      <c r="D1613" s="6" t="s">
        <v>212</v>
      </c>
      <c r="E1613" s="6">
        <v>5</v>
      </c>
      <c r="F1613" s="6" t="str">
        <f t="shared" si="100"/>
        <v>Mohamed Ben Arfa</v>
      </c>
      <c r="G1613" s="6">
        <v>10526</v>
      </c>
      <c r="H1613" s="9">
        <v>41401</v>
      </c>
      <c r="I1613" s="9">
        <v>41427</v>
      </c>
      <c r="J1613" s="9">
        <v>41427</v>
      </c>
      <c r="K1613" s="7">
        <v>5</v>
      </c>
      <c r="L1613" s="9" t="str">
        <f t="shared" si="101"/>
        <v>Pâtes et céréales</v>
      </c>
      <c r="M1613" s="6">
        <v>56</v>
      </c>
      <c r="N1613" s="6" t="str">
        <f t="shared" si="102"/>
        <v>Gnocchi di nonna Alice</v>
      </c>
      <c r="O1613" s="13">
        <v>76</v>
      </c>
      <c r="P1613" s="6">
        <v>41</v>
      </c>
      <c r="Q1613" s="13">
        <f t="shared" si="103"/>
        <v>3116</v>
      </c>
      <c r="R1613" s="14">
        <v>0.08</v>
      </c>
      <c r="S1613" s="13">
        <v>7166.8</v>
      </c>
      <c r="T1613" s="13">
        <v>64.501200000000011</v>
      </c>
      <c r="U1613" s="13"/>
      <c r="V1613" s="9"/>
      <c r="W1613" s="9"/>
    </row>
    <row r="1614" spans="1:23" x14ac:dyDescent="0.25">
      <c r="A1614" s="6" t="s">
        <v>90</v>
      </c>
      <c r="B1614" s="6" t="s">
        <v>91</v>
      </c>
      <c r="C1614" s="6" t="s">
        <v>88</v>
      </c>
      <c r="D1614" s="6" t="s">
        <v>89</v>
      </c>
      <c r="E1614" s="6">
        <v>7</v>
      </c>
      <c r="F1614" s="6" t="str">
        <f t="shared" si="100"/>
        <v>Jaime Dos Santos</v>
      </c>
      <c r="G1614" s="6">
        <v>10800</v>
      </c>
      <c r="H1614" s="9">
        <v>41401</v>
      </c>
      <c r="I1614" s="9">
        <v>41414</v>
      </c>
      <c r="J1614" s="9">
        <v>41411</v>
      </c>
      <c r="K1614" s="7">
        <v>7</v>
      </c>
      <c r="L1614" s="9" t="str">
        <f t="shared" si="101"/>
        <v>Produits secs</v>
      </c>
      <c r="M1614" s="6">
        <v>51</v>
      </c>
      <c r="N1614" s="6" t="str">
        <f t="shared" si="102"/>
        <v>Manjimup Dried Apples</v>
      </c>
      <c r="O1614" s="13">
        <v>76</v>
      </c>
      <c r="P1614" s="6">
        <v>11</v>
      </c>
      <c r="Q1614" s="13">
        <f t="shared" si="103"/>
        <v>836</v>
      </c>
      <c r="R1614" s="14">
        <v>0.04</v>
      </c>
      <c r="S1614" s="13">
        <v>2798.4</v>
      </c>
      <c r="T1614" s="13">
        <v>89.5488</v>
      </c>
      <c r="U1614" s="13"/>
      <c r="V1614" s="9"/>
      <c r="W1614" s="9"/>
    </row>
    <row r="1615" spans="1:23" x14ac:dyDescent="0.25">
      <c r="A1615" s="6" t="s">
        <v>184</v>
      </c>
      <c r="B1615" s="6" t="s">
        <v>185</v>
      </c>
      <c r="C1615" s="6" t="s">
        <v>159</v>
      </c>
      <c r="D1615" s="6" t="s">
        <v>136</v>
      </c>
      <c r="E1615" s="6">
        <v>7</v>
      </c>
      <c r="F1615" s="6" t="str">
        <f t="shared" si="100"/>
        <v>Jaime Dos Santos</v>
      </c>
      <c r="G1615" s="6">
        <v>10668</v>
      </c>
      <c r="H1615" s="9">
        <v>41402</v>
      </c>
      <c r="I1615" s="9">
        <v>41417</v>
      </c>
      <c r="J1615" s="9">
        <v>41417</v>
      </c>
      <c r="K1615" s="7">
        <v>6</v>
      </c>
      <c r="L1615" s="9" t="str">
        <f t="shared" si="101"/>
        <v>Viandes</v>
      </c>
      <c r="M1615" s="6">
        <v>55</v>
      </c>
      <c r="N1615" s="6" t="str">
        <f t="shared" si="102"/>
        <v>Pâté chinois</v>
      </c>
      <c r="O1615" s="13">
        <v>76</v>
      </c>
      <c r="P1615" s="6">
        <v>74</v>
      </c>
      <c r="Q1615" s="13">
        <f t="shared" si="103"/>
        <v>5624</v>
      </c>
      <c r="R1615" s="14">
        <v>0</v>
      </c>
      <c r="S1615" s="13">
        <v>8880</v>
      </c>
      <c r="T1615" s="13">
        <v>168.72</v>
      </c>
      <c r="U1615" s="13"/>
      <c r="V1615" s="9"/>
      <c r="W1615" s="9"/>
    </row>
    <row r="1616" spans="1:23" x14ac:dyDescent="0.25">
      <c r="A1616" s="6" t="s">
        <v>226</v>
      </c>
      <c r="B1616" s="6" t="s">
        <v>227</v>
      </c>
      <c r="C1616" s="6" t="s">
        <v>53</v>
      </c>
      <c r="D1616" s="6" t="s">
        <v>51</v>
      </c>
      <c r="E1616" s="6">
        <v>3</v>
      </c>
      <c r="F1616" s="6" t="str">
        <f t="shared" si="100"/>
        <v>Janet Leverling</v>
      </c>
      <c r="G1616" s="6">
        <v>10758</v>
      </c>
      <c r="H1616" s="9">
        <v>41402</v>
      </c>
      <c r="I1616" s="9">
        <v>41419</v>
      </c>
      <c r="J1616" s="9">
        <v>41415</v>
      </c>
      <c r="K1616" s="7">
        <v>1</v>
      </c>
      <c r="L1616" s="9" t="str">
        <f t="shared" si="101"/>
        <v>Boissons</v>
      </c>
      <c r="M1616" s="6">
        <v>70</v>
      </c>
      <c r="N1616" s="6" t="str">
        <f t="shared" si="102"/>
        <v>Outback Lager</v>
      </c>
      <c r="O1616" s="13">
        <v>76</v>
      </c>
      <c r="P1616" s="6">
        <v>2</v>
      </c>
      <c r="Q1616" s="13">
        <f t="shared" si="103"/>
        <v>152</v>
      </c>
      <c r="R1616" s="14">
        <v>0.14000000000000001</v>
      </c>
      <c r="S1616" s="13">
        <v>129</v>
      </c>
      <c r="T1616" s="13">
        <v>0.64500000000000002</v>
      </c>
      <c r="U1616" s="13"/>
      <c r="V1616" s="9"/>
      <c r="W1616" s="9"/>
    </row>
    <row r="1617" spans="1:23" x14ac:dyDescent="0.25">
      <c r="A1617" s="6" t="s">
        <v>82</v>
      </c>
      <c r="B1617" s="6" t="s">
        <v>83</v>
      </c>
      <c r="C1617" s="6" t="s">
        <v>84</v>
      </c>
      <c r="D1617" s="6" t="s">
        <v>85</v>
      </c>
      <c r="E1617" s="6">
        <v>7</v>
      </c>
      <c r="F1617" s="6" t="str">
        <f t="shared" si="100"/>
        <v>Jaime Dos Santos</v>
      </c>
      <c r="G1617" s="6">
        <v>10827</v>
      </c>
      <c r="H1617" s="9">
        <v>41402</v>
      </c>
      <c r="I1617" s="9">
        <v>41415</v>
      </c>
      <c r="J1617" s="9">
        <v>41411</v>
      </c>
      <c r="K1617" s="7">
        <v>1</v>
      </c>
      <c r="L1617" s="9" t="str">
        <f t="shared" si="101"/>
        <v>Boissons</v>
      </c>
      <c r="M1617" s="6">
        <v>39</v>
      </c>
      <c r="N1617" s="6" t="str">
        <f t="shared" si="102"/>
        <v>Chartreuse verte</v>
      </c>
      <c r="O1617" s="13">
        <v>76</v>
      </c>
      <c r="P1617" s="6">
        <v>100</v>
      </c>
      <c r="Q1617" s="13">
        <f t="shared" si="103"/>
        <v>7600</v>
      </c>
      <c r="R1617" s="14">
        <v>0.01</v>
      </c>
      <c r="S1617" s="13">
        <v>8910</v>
      </c>
      <c r="T1617" s="13">
        <v>0</v>
      </c>
      <c r="U1617" s="13"/>
      <c r="V1617" s="9"/>
      <c r="W1617" s="9"/>
    </row>
    <row r="1618" spans="1:23" x14ac:dyDescent="0.25">
      <c r="A1618" s="6" t="s">
        <v>235</v>
      </c>
      <c r="B1618" s="6" t="s">
        <v>236</v>
      </c>
      <c r="C1618" s="6" t="s">
        <v>237</v>
      </c>
      <c r="D1618" s="6" t="s">
        <v>238</v>
      </c>
      <c r="E1618" s="6">
        <v>9</v>
      </c>
      <c r="F1618" s="6" t="str">
        <f t="shared" si="100"/>
        <v>Steven Buchanan</v>
      </c>
      <c r="G1618" s="6">
        <v>10874</v>
      </c>
      <c r="H1618" s="9">
        <v>41402</v>
      </c>
      <c r="I1618" s="9">
        <v>41418</v>
      </c>
      <c r="J1618" s="9">
        <v>41421</v>
      </c>
      <c r="K1618" s="7">
        <v>8</v>
      </c>
      <c r="L1618" s="9" t="str">
        <f t="shared" si="101"/>
        <v>Poissons et fruits de mer</v>
      </c>
      <c r="M1618" s="6">
        <v>10</v>
      </c>
      <c r="N1618" s="6" t="str">
        <f t="shared" si="102"/>
        <v>Ikura</v>
      </c>
      <c r="O1618" s="13">
        <v>76</v>
      </c>
      <c r="P1618" s="6">
        <v>14</v>
      </c>
      <c r="Q1618" s="13">
        <f t="shared" si="103"/>
        <v>1064</v>
      </c>
      <c r="R1618" s="15">
        <v>0.02</v>
      </c>
      <c r="S1618" s="13">
        <v>2126.6</v>
      </c>
      <c r="T1618" s="13">
        <v>4.2531999999999996</v>
      </c>
      <c r="U1618" s="13"/>
      <c r="V1618" s="9"/>
      <c r="W1618" s="9"/>
    </row>
    <row r="1619" spans="1:23" x14ac:dyDescent="0.25">
      <c r="A1619" s="6" t="s">
        <v>99</v>
      </c>
      <c r="B1619" s="6" t="s">
        <v>100</v>
      </c>
      <c r="C1619" s="6" t="s">
        <v>101</v>
      </c>
      <c r="D1619" s="6" t="s">
        <v>102</v>
      </c>
      <c r="E1619" s="6">
        <v>2</v>
      </c>
      <c r="F1619" s="6" t="str">
        <f t="shared" si="100"/>
        <v>Anne Dodsworth</v>
      </c>
      <c r="G1619" s="6">
        <v>10475</v>
      </c>
      <c r="H1619" s="9">
        <v>41403</v>
      </c>
      <c r="I1619" s="9">
        <v>41426</v>
      </c>
      <c r="J1619" s="9">
        <v>41425</v>
      </c>
      <c r="K1619" s="7">
        <v>2</v>
      </c>
      <c r="L1619" s="9" t="str">
        <f t="shared" si="101"/>
        <v>Condiments</v>
      </c>
      <c r="M1619" s="6">
        <v>66</v>
      </c>
      <c r="N1619" s="6" t="str">
        <f t="shared" si="102"/>
        <v>Louisiana Hot Spiced Okra</v>
      </c>
      <c r="O1619" s="13">
        <v>76</v>
      </c>
      <c r="P1619" s="6">
        <v>66</v>
      </c>
      <c r="Q1619" s="13">
        <f t="shared" si="103"/>
        <v>5016</v>
      </c>
      <c r="R1619" s="14">
        <v>0.01</v>
      </c>
      <c r="S1619" s="13">
        <v>4443.12</v>
      </c>
      <c r="T1619" s="13">
        <v>44.431199999999997</v>
      </c>
      <c r="U1619" s="13"/>
      <c r="V1619" s="9"/>
      <c r="W1619" s="9"/>
    </row>
    <row r="1620" spans="1:23" x14ac:dyDescent="0.25">
      <c r="A1620" s="6" t="s">
        <v>175</v>
      </c>
      <c r="B1620" s="6" t="s">
        <v>176</v>
      </c>
      <c r="C1620" s="6" t="s">
        <v>97</v>
      </c>
      <c r="D1620" s="6" t="s">
        <v>98</v>
      </c>
      <c r="E1620" s="6">
        <v>8</v>
      </c>
      <c r="F1620" s="6" t="str">
        <f t="shared" si="100"/>
        <v>Hicham Esmal</v>
      </c>
      <c r="G1620" s="6">
        <v>10573</v>
      </c>
      <c r="H1620" s="9">
        <v>41403</v>
      </c>
      <c r="I1620" s="9">
        <v>41425</v>
      </c>
      <c r="J1620" s="9">
        <v>41422</v>
      </c>
      <c r="K1620" s="7">
        <v>6</v>
      </c>
      <c r="L1620" s="9" t="str">
        <f t="shared" si="101"/>
        <v>Viandes</v>
      </c>
      <c r="M1620" s="6">
        <v>17</v>
      </c>
      <c r="N1620" s="6" t="str">
        <f t="shared" si="102"/>
        <v>Alice Mutton</v>
      </c>
      <c r="O1620" s="13">
        <v>76</v>
      </c>
      <c r="P1620" s="6">
        <v>33</v>
      </c>
      <c r="Q1620" s="13">
        <f t="shared" si="103"/>
        <v>2508</v>
      </c>
      <c r="R1620" s="14">
        <v>0.08</v>
      </c>
      <c r="S1620" s="13">
        <v>5920.2</v>
      </c>
      <c r="T1620" s="13">
        <v>11.840399999999999</v>
      </c>
      <c r="U1620" s="13"/>
      <c r="V1620" s="9"/>
      <c r="W1620" s="9"/>
    </row>
    <row r="1621" spans="1:23" x14ac:dyDescent="0.25">
      <c r="A1621" s="6" t="s">
        <v>133</v>
      </c>
      <c r="B1621" s="6" t="s">
        <v>134</v>
      </c>
      <c r="C1621" s="6" t="s">
        <v>135</v>
      </c>
      <c r="D1621" s="6" t="s">
        <v>136</v>
      </c>
      <c r="E1621" s="6">
        <v>9</v>
      </c>
      <c r="F1621" s="6" t="str">
        <f t="shared" si="100"/>
        <v>Steven Buchanan</v>
      </c>
      <c r="G1621" s="6">
        <v>10675</v>
      </c>
      <c r="H1621" s="9">
        <v>41403</v>
      </c>
      <c r="I1621" s="9">
        <v>41431</v>
      </c>
      <c r="J1621" s="9">
        <v>41431</v>
      </c>
      <c r="K1621" s="7">
        <v>7</v>
      </c>
      <c r="L1621" s="9" t="str">
        <f t="shared" si="101"/>
        <v>Produits secs</v>
      </c>
      <c r="M1621" s="6">
        <v>14</v>
      </c>
      <c r="N1621" s="6" t="str">
        <f t="shared" si="102"/>
        <v>Tofu</v>
      </c>
      <c r="O1621" s="13">
        <v>76</v>
      </c>
      <c r="P1621" s="6">
        <v>85</v>
      </c>
      <c r="Q1621" s="13">
        <f t="shared" si="103"/>
        <v>6460</v>
      </c>
      <c r="R1621" s="14">
        <v>0.09</v>
      </c>
      <c r="S1621" s="13">
        <v>8991.9375</v>
      </c>
      <c r="T1621" s="13">
        <v>296.73393750000002</v>
      </c>
      <c r="U1621" s="13"/>
      <c r="V1621" s="9"/>
      <c r="W1621" s="9"/>
    </row>
    <row r="1622" spans="1:23" x14ac:dyDescent="0.25">
      <c r="A1622" s="6" t="s">
        <v>141</v>
      </c>
      <c r="B1622" s="6" t="s">
        <v>142</v>
      </c>
      <c r="C1622" s="6" t="s">
        <v>109</v>
      </c>
      <c r="D1622" s="6" t="s">
        <v>110</v>
      </c>
      <c r="E1622" s="6">
        <v>7</v>
      </c>
      <c r="F1622" s="6" t="str">
        <f t="shared" si="100"/>
        <v>Jaime Dos Santos</v>
      </c>
      <c r="G1622" s="6">
        <v>10664</v>
      </c>
      <c r="H1622" s="9">
        <v>41404</v>
      </c>
      <c r="I1622" s="9">
        <v>41417</v>
      </c>
      <c r="J1622" s="9">
        <v>41413</v>
      </c>
      <c r="K1622" s="7">
        <v>8</v>
      </c>
      <c r="L1622" s="9" t="str">
        <f t="shared" si="101"/>
        <v>Poissons et fruits de mer</v>
      </c>
      <c r="M1622" s="6">
        <v>10</v>
      </c>
      <c r="N1622" s="6" t="str">
        <f t="shared" si="102"/>
        <v>Ikura</v>
      </c>
      <c r="O1622" s="13">
        <v>76</v>
      </c>
      <c r="P1622" s="6">
        <v>35</v>
      </c>
      <c r="Q1622" s="13">
        <f t="shared" si="103"/>
        <v>2660</v>
      </c>
      <c r="R1622" s="14">
        <v>7.0000000000000007E-2</v>
      </c>
      <c r="S1622" s="13">
        <v>5045.25</v>
      </c>
      <c r="T1622" s="13">
        <v>45.407249999999998</v>
      </c>
      <c r="U1622" s="13"/>
      <c r="V1622" s="9"/>
      <c r="W1622" s="9"/>
    </row>
    <row r="1623" spans="1:23" x14ac:dyDescent="0.25">
      <c r="A1623" s="6" t="s">
        <v>175</v>
      </c>
      <c r="B1623" s="6" t="s">
        <v>176</v>
      </c>
      <c r="C1623" s="6" t="s">
        <v>97</v>
      </c>
      <c r="D1623" s="6" t="s">
        <v>98</v>
      </c>
      <c r="E1623" s="6">
        <v>7</v>
      </c>
      <c r="F1623" s="6" t="str">
        <f t="shared" si="100"/>
        <v>Jaime Dos Santos</v>
      </c>
      <c r="G1623" s="6">
        <v>10677</v>
      </c>
      <c r="H1623" s="9">
        <v>41404</v>
      </c>
      <c r="I1623" s="9">
        <v>41416</v>
      </c>
      <c r="J1623" s="9">
        <v>41416</v>
      </c>
      <c r="K1623" s="7">
        <v>4</v>
      </c>
      <c r="L1623" s="9" t="str">
        <f t="shared" si="101"/>
        <v>Produits laitiers</v>
      </c>
      <c r="M1623" s="6">
        <v>33</v>
      </c>
      <c r="N1623" s="6" t="str">
        <f t="shared" si="102"/>
        <v>Geitost</v>
      </c>
      <c r="O1623" s="13">
        <v>76</v>
      </c>
      <c r="P1623" s="6">
        <v>54</v>
      </c>
      <c r="Q1623" s="13">
        <f t="shared" si="103"/>
        <v>4104</v>
      </c>
      <c r="R1623" s="14">
        <v>0.2</v>
      </c>
      <c r="S1623" s="13">
        <v>540</v>
      </c>
      <c r="T1623" s="13">
        <v>13.5</v>
      </c>
      <c r="U1623" s="13"/>
      <c r="V1623" s="9"/>
      <c r="W1623" s="9"/>
    </row>
    <row r="1624" spans="1:23" x14ac:dyDescent="0.25">
      <c r="A1624" s="6" t="s">
        <v>186</v>
      </c>
      <c r="B1624" s="6" t="s">
        <v>187</v>
      </c>
      <c r="C1624" s="6" t="s">
        <v>188</v>
      </c>
      <c r="D1624" s="6" t="s">
        <v>140</v>
      </c>
      <c r="E1624" s="6">
        <v>5</v>
      </c>
      <c r="F1624" s="6" t="str">
        <f t="shared" si="100"/>
        <v>Mohamed Ben Arfa</v>
      </c>
      <c r="G1624" s="6">
        <v>10698</v>
      </c>
      <c r="H1624" s="9">
        <v>41404</v>
      </c>
      <c r="I1624" s="9">
        <v>41421</v>
      </c>
      <c r="J1624" s="9">
        <v>41416</v>
      </c>
      <c r="K1624" s="7">
        <v>2</v>
      </c>
      <c r="L1624" s="9" t="str">
        <f t="shared" si="101"/>
        <v>Condiments</v>
      </c>
      <c r="M1624" s="6">
        <v>65</v>
      </c>
      <c r="N1624" s="6" t="str">
        <f t="shared" si="102"/>
        <v>Louisiana Fiery Hot Pepper Sauce</v>
      </c>
      <c r="O1624" s="13">
        <v>76</v>
      </c>
      <c r="P1624" s="6">
        <v>40</v>
      </c>
      <c r="Q1624" s="13">
        <f t="shared" si="103"/>
        <v>3040</v>
      </c>
      <c r="R1624" s="14">
        <v>0.04</v>
      </c>
      <c r="S1624" s="13">
        <v>4041.6</v>
      </c>
      <c r="T1624" s="13">
        <v>48.499199999999995</v>
      </c>
      <c r="U1624" s="13"/>
      <c r="V1624" s="9"/>
      <c r="W1624" s="9"/>
    </row>
    <row r="1625" spans="1:23" x14ac:dyDescent="0.25">
      <c r="A1625" s="6" t="s">
        <v>245</v>
      </c>
      <c r="B1625" s="6" t="s">
        <v>246</v>
      </c>
      <c r="C1625" s="6" t="s">
        <v>247</v>
      </c>
      <c r="D1625" s="6" t="s">
        <v>85</v>
      </c>
      <c r="E1625" s="6">
        <v>2</v>
      </c>
      <c r="F1625" s="6" t="str">
        <f t="shared" si="100"/>
        <v>Anne Dodsworth</v>
      </c>
      <c r="G1625" s="6">
        <v>10566</v>
      </c>
      <c r="H1625" s="9">
        <v>41405</v>
      </c>
      <c r="I1625" s="9">
        <v>41428</v>
      </c>
      <c r="J1625" s="9">
        <v>41424</v>
      </c>
      <c r="K1625" s="7">
        <v>8</v>
      </c>
      <c r="L1625" s="9" t="str">
        <f t="shared" si="101"/>
        <v>Poissons et fruits de mer</v>
      </c>
      <c r="M1625" s="6">
        <v>18</v>
      </c>
      <c r="N1625" s="6" t="str">
        <f t="shared" si="102"/>
        <v>Carnarvon Tigers</v>
      </c>
      <c r="O1625" s="13">
        <v>76</v>
      </c>
      <c r="P1625" s="6">
        <v>71</v>
      </c>
      <c r="Q1625" s="13">
        <f t="shared" si="103"/>
        <v>5396</v>
      </c>
      <c r="R1625" s="14">
        <v>-0.02</v>
      </c>
      <c r="S1625" s="13">
        <v>22631.25</v>
      </c>
      <c r="T1625" s="13">
        <v>678.9375</v>
      </c>
      <c r="U1625" s="13"/>
      <c r="V1625" s="9"/>
      <c r="W1625" s="9"/>
    </row>
    <row r="1626" spans="1:23" x14ac:dyDescent="0.25">
      <c r="A1626" s="6" t="s">
        <v>267</v>
      </c>
      <c r="B1626" s="6" t="s">
        <v>268</v>
      </c>
      <c r="C1626" s="6" t="s">
        <v>122</v>
      </c>
      <c r="D1626" s="6" t="s">
        <v>123</v>
      </c>
      <c r="E1626" s="6">
        <v>7</v>
      </c>
      <c r="F1626" s="6" t="str">
        <f t="shared" si="100"/>
        <v>Jaime Dos Santos</v>
      </c>
      <c r="G1626" s="6">
        <v>10587</v>
      </c>
      <c r="H1626" s="9">
        <v>41405</v>
      </c>
      <c r="I1626" s="9">
        <v>41425</v>
      </c>
      <c r="J1626" s="9">
        <v>41423</v>
      </c>
      <c r="K1626" s="7">
        <v>1</v>
      </c>
      <c r="L1626" s="9" t="str">
        <f t="shared" si="101"/>
        <v>Boissons</v>
      </c>
      <c r="M1626" s="6">
        <v>35</v>
      </c>
      <c r="N1626" s="6" t="str">
        <f t="shared" si="102"/>
        <v>Steeleye Stout</v>
      </c>
      <c r="O1626" s="13">
        <v>76</v>
      </c>
      <c r="P1626" s="6">
        <v>95</v>
      </c>
      <c r="Q1626" s="13">
        <f t="shared" si="103"/>
        <v>7220</v>
      </c>
      <c r="R1626" s="14">
        <v>0.11</v>
      </c>
      <c r="S1626" s="13">
        <v>7609.5</v>
      </c>
      <c r="T1626" s="13">
        <v>38.047499999999999</v>
      </c>
      <c r="U1626" s="13"/>
      <c r="V1626" s="9"/>
      <c r="W1626" s="9"/>
    </row>
    <row r="1627" spans="1:23" x14ac:dyDescent="0.25">
      <c r="A1627" s="6" t="s">
        <v>92</v>
      </c>
      <c r="B1627" s="6" t="s">
        <v>93</v>
      </c>
      <c r="C1627" s="6" t="s">
        <v>94</v>
      </c>
      <c r="D1627" s="6" t="s">
        <v>89</v>
      </c>
      <c r="E1627" s="6">
        <v>6</v>
      </c>
      <c r="F1627" s="6" t="str">
        <f t="shared" si="100"/>
        <v>Ernst Junge</v>
      </c>
      <c r="G1627" s="6">
        <v>10933</v>
      </c>
      <c r="H1627" s="9">
        <v>41405</v>
      </c>
      <c r="I1627" s="9">
        <v>41427</v>
      </c>
      <c r="J1627" s="9">
        <v>41426</v>
      </c>
      <c r="K1627" s="7">
        <v>2</v>
      </c>
      <c r="L1627" s="9" t="str">
        <f t="shared" si="101"/>
        <v>Condiments</v>
      </c>
      <c r="M1627" s="6">
        <v>61</v>
      </c>
      <c r="N1627" s="6" t="str">
        <f t="shared" si="102"/>
        <v>Sirop d'érable</v>
      </c>
      <c r="O1627" s="13">
        <v>76</v>
      </c>
      <c r="P1627" s="6">
        <v>86</v>
      </c>
      <c r="Q1627" s="13">
        <f t="shared" si="103"/>
        <v>6536</v>
      </c>
      <c r="R1627" s="15">
        <v>0.1</v>
      </c>
      <c r="S1627" s="13">
        <v>11029.5</v>
      </c>
      <c r="T1627" s="13">
        <v>330.88499999999999</v>
      </c>
      <c r="U1627" s="13"/>
      <c r="V1627" s="9"/>
      <c r="W1627" s="9"/>
    </row>
    <row r="1628" spans="1:23" x14ac:dyDescent="0.25">
      <c r="A1628" s="6" t="s">
        <v>166</v>
      </c>
      <c r="B1628" s="6" t="s">
        <v>167</v>
      </c>
      <c r="C1628" s="6" t="s">
        <v>168</v>
      </c>
      <c r="D1628" s="6" t="s">
        <v>169</v>
      </c>
      <c r="E1628" s="6">
        <v>8</v>
      </c>
      <c r="F1628" s="6" t="str">
        <f t="shared" si="100"/>
        <v>Hicham Esmal</v>
      </c>
      <c r="G1628" s="6">
        <v>10661</v>
      </c>
      <c r="H1628" s="9">
        <v>41406</v>
      </c>
      <c r="I1628" s="9">
        <v>41424</v>
      </c>
      <c r="J1628" s="9">
        <v>41425</v>
      </c>
      <c r="K1628" s="7">
        <v>8</v>
      </c>
      <c r="L1628" s="9" t="str">
        <f t="shared" si="101"/>
        <v>Poissons et fruits de mer</v>
      </c>
      <c r="M1628" s="6">
        <v>58</v>
      </c>
      <c r="N1628" s="6" t="str">
        <f t="shared" si="102"/>
        <v>Escargots de Bourgogne</v>
      </c>
      <c r="O1628" s="13">
        <v>76</v>
      </c>
      <c r="P1628" s="6">
        <v>53</v>
      </c>
      <c r="Q1628" s="13">
        <f t="shared" si="103"/>
        <v>4028</v>
      </c>
      <c r="R1628" s="14">
        <v>-0.01</v>
      </c>
      <c r="S1628" s="13">
        <v>3546.3625000000002</v>
      </c>
      <c r="T1628" s="13">
        <v>81.566337500000003</v>
      </c>
      <c r="U1628" s="13"/>
      <c r="V1628" s="9"/>
      <c r="W1628" s="9"/>
    </row>
    <row r="1629" spans="1:23" x14ac:dyDescent="0.25">
      <c r="A1629" s="6" t="s">
        <v>160</v>
      </c>
      <c r="B1629" s="6" t="s">
        <v>161</v>
      </c>
      <c r="C1629" s="6" t="s">
        <v>162</v>
      </c>
      <c r="D1629" s="6" t="s">
        <v>106</v>
      </c>
      <c r="E1629" s="6">
        <v>1</v>
      </c>
      <c r="F1629" s="6" t="str">
        <f t="shared" si="100"/>
        <v>Francis Rivière</v>
      </c>
      <c r="G1629" s="6">
        <v>10780</v>
      </c>
      <c r="H1629" s="9">
        <v>41406</v>
      </c>
      <c r="I1629" s="9">
        <v>41418</v>
      </c>
      <c r="J1629" s="9">
        <v>41414</v>
      </c>
      <c r="K1629" s="7">
        <v>2</v>
      </c>
      <c r="L1629" s="9" t="str">
        <f t="shared" si="101"/>
        <v>Condiments</v>
      </c>
      <c r="M1629" s="6">
        <v>77</v>
      </c>
      <c r="N1629" s="6" t="str">
        <f t="shared" si="102"/>
        <v>Original Frankfurter grüne Soße</v>
      </c>
      <c r="O1629" s="13">
        <v>76</v>
      </c>
      <c r="P1629" s="6">
        <v>67</v>
      </c>
      <c r="Q1629" s="13">
        <f t="shared" si="103"/>
        <v>5092</v>
      </c>
      <c r="R1629" s="14">
        <v>0.11</v>
      </c>
      <c r="S1629" s="13">
        <v>3875.9500000000003</v>
      </c>
      <c r="T1629" s="13">
        <v>131.78230000000002</v>
      </c>
      <c r="U1629" s="13"/>
      <c r="V1629" s="9"/>
      <c r="W1629" s="9"/>
    </row>
    <row r="1630" spans="1:23" x14ac:dyDescent="0.25">
      <c r="A1630" s="6" t="s">
        <v>285</v>
      </c>
      <c r="B1630" s="6" t="s">
        <v>286</v>
      </c>
      <c r="C1630" s="6" t="s">
        <v>287</v>
      </c>
      <c r="D1630" s="6" t="s">
        <v>212</v>
      </c>
      <c r="E1630" s="6">
        <v>5</v>
      </c>
      <c r="F1630" s="6" t="str">
        <f t="shared" si="100"/>
        <v>Mohamed Ben Arfa</v>
      </c>
      <c r="G1630" s="6">
        <v>10873</v>
      </c>
      <c r="H1630" s="9">
        <v>41407</v>
      </c>
      <c r="I1630" s="9">
        <v>41419</v>
      </c>
      <c r="J1630" s="9">
        <v>41414</v>
      </c>
      <c r="K1630" s="7">
        <v>3</v>
      </c>
      <c r="L1630" s="9" t="str">
        <f t="shared" si="101"/>
        <v>Desserts</v>
      </c>
      <c r="M1630" s="6">
        <v>21</v>
      </c>
      <c r="N1630" s="6" t="str">
        <f t="shared" si="102"/>
        <v>Sir Rodney's Scones</v>
      </c>
      <c r="O1630" s="13">
        <v>76</v>
      </c>
      <c r="P1630" s="6">
        <v>32</v>
      </c>
      <c r="Q1630" s="13">
        <f t="shared" si="103"/>
        <v>2432</v>
      </c>
      <c r="R1630" s="15">
        <v>0.09</v>
      </c>
      <c r="S1630" s="13">
        <v>1456</v>
      </c>
      <c r="T1630" s="13">
        <v>43.68</v>
      </c>
      <c r="U1630" s="13"/>
      <c r="V1630" s="9"/>
      <c r="W1630" s="9"/>
    </row>
    <row r="1631" spans="1:23" x14ac:dyDescent="0.25">
      <c r="A1631" s="6" t="s">
        <v>223</v>
      </c>
      <c r="B1631" s="6" t="s">
        <v>224</v>
      </c>
      <c r="C1631" s="6" t="s">
        <v>225</v>
      </c>
      <c r="D1631" s="6" t="s">
        <v>208</v>
      </c>
      <c r="E1631" s="6">
        <v>4</v>
      </c>
      <c r="F1631" s="6" t="str">
        <f t="shared" si="100"/>
        <v>Laura Callahan</v>
      </c>
      <c r="G1631" s="6">
        <v>10533</v>
      </c>
      <c r="H1631" s="9">
        <v>41408</v>
      </c>
      <c r="I1631" s="9">
        <v>41418</v>
      </c>
      <c r="J1631" s="9">
        <v>41414</v>
      </c>
      <c r="K1631" s="7">
        <v>8</v>
      </c>
      <c r="L1631" s="9" t="str">
        <f t="shared" si="101"/>
        <v>Poissons et fruits de mer</v>
      </c>
      <c r="M1631" s="6">
        <v>73</v>
      </c>
      <c r="N1631" s="6" t="str">
        <f t="shared" si="102"/>
        <v>Röd Kaviar</v>
      </c>
      <c r="O1631" s="13">
        <v>76</v>
      </c>
      <c r="P1631" s="6">
        <v>61</v>
      </c>
      <c r="Q1631" s="13">
        <f t="shared" si="103"/>
        <v>4636</v>
      </c>
      <c r="R1631" s="14">
        <v>0.11</v>
      </c>
      <c r="S1631" s="13">
        <v>4071.75</v>
      </c>
      <c r="T1631" s="13">
        <v>122.1525</v>
      </c>
      <c r="U1631" s="13"/>
      <c r="V1631" s="9"/>
      <c r="W1631" s="9"/>
    </row>
    <row r="1632" spans="1:23" x14ac:dyDescent="0.25">
      <c r="A1632" s="6" t="s">
        <v>99</v>
      </c>
      <c r="B1632" s="6" t="s">
        <v>100</v>
      </c>
      <c r="C1632" s="6" t="s">
        <v>101</v>
      </c>
      <c r="D1632" s="6" t="s">
        <v>102</v>
      </c>
      <c r="E1632" s="6">
        <v>9</v>
      </c>
      <c r="F1632" s="6" t="str">
        <f t="shared" si="100"/>
        <v>Steven Buchanan</v>
      </c>
      <c r="G1632" s="6">
        <v>10841</v>
      </c>
      <c r="H1632" s="9">
        <v>41408</v>
      </c>
      <c r="I1632" s="9">
        <v>41419</v>
      </c>
      <c r="J1632" s="9">
        <v>41415</v>
      </c>
      <c r="K1632" s="7">
        <v>8</v>
      </c>
      <c r="L1632" s="9" t="str">
        <f t="shared" si="101"/>
        <v>Poissons et fruits de mer</v>
      </c>
      <c r="M1632" s="6">
        <v>10</v>
      </c>
      <c r="N1632" s="6" t="str">
        <f t="shared" si="102"/>
        <v>Ikura</v>
      </c>
      <c r="O1632" s="13">
        <v>76</v>
      </c>
      <c r="P1632" s="6">
        <v>78</v>
      </c>
      <c r="Q1632" s="13">
        <f t="shared" si="103"/>
        <v>5928</v>
      </c>
      <c r="R1632" s="15">
        <v>0.12</v>
      </c>
      <c r="S1632" s="13">
        <v>10639.2</v>
      </c>
      <c r="T1632" s="13">
        <v>63.835200000000007</v>
      </c>
      <c r="U1632" s="13"/>
      <c r="V1632" s="9"/>
      <c r="W1632" s="9"/>
    </row>
    <row r="1633" spans="1:23" x14ac:dyDescent="0.25">
      <c r="A1633" s="6" t="s">
        <v>120</v>
      </c>
      <c r="B1633" s="6" t="s">
        <v>121</v>
      </c>
      <c r="C1633" s="6" t="s">
        <v>122</v>
      </c>
      <c r="D1633" s="6" t="s">
        <v>123</v>
      </c>
      <c r="E1633" s="6">
        <v>7</v>
      </c>
      <c r="F1633" s="6" t="str">
        <f t="shared" si="100"/>
        <v>Jaime Dos Santos</v>
      </c>
      <c r="G1633" s="6">
        <v>10877</v>
      </c>
      <c r="H1633" s="9">
        <v>41408</v>
      </c>
      <c r="I1633" s="9">
        <v>41421</v>
      </c>
      <c r="J1633" s="9">
        <v>41423</v>
      </c>
      <c r="K1633" s="7">
        <v>8</v>
      </c>
      <c r="L1633" s="9" t="str">
        <f t="shared" si="101"/>
        <v>Poissons et fruits de mer</v>
      </c>
      <c r="M1633" s="6">
        <v>18</v>
      </c>
      <c r="N1633" s="6" t="str">
        <f t="shared" si="102"/>
        <v>Carnarvon Tigers</v>
      </c>
      <c r="O1633" s="13">
        <v>76</v>
      </c>
      <c r="P1633" s="6">
        <v>88</v>
      </c>
      <c r="Q1633" s="13">
        <f t="shared" si="103"/>
        <v>6688</v>
      </c>
      <c r="R1633" s="15">
        <v>0.06</v>
      </c>
      <c r="S1633" s="13">
        <v>25850</v>
      </c>
      <c r="T1633" s="13">
        <v>517</v>
      </c>
      <c r="U1633" s="13"/>
      <c r="V1633" s="9"/>
      <c r="W1633" s="9"/>
    </row>
    <row r="1634" spans="1:23" x14ac:dyDescent="0.25">
      <c r="A1634" s="6" t="s">
        <v>179</v>
      </c>
      <c r="B1634" s="6" t="s">
        <v>180</v>
      </c>
      <c r="C1634" s="6" t="s">
        <v>181</v>
      </c>
      <c r="D1634" s="6" t="s">
        <v>81</v>
      </c>
      <c r="E1634" s="6">
        <v>5</v>
      </c>
      <c r="F1634" s="6" t="str">
        <f t="shared" si="100"/>
        <v>Mohamed Ben Arfa</v>
      </c>
      <c r="G1634" s="6">
        <v>10882</v>
      </c>
      <c r="H1634" s="9">
        <v>41408</v>
      </c>
      <c r="I1634" s="9">
        <v>41427</v>
      </c>
      <c r="J1634" s="9">
        <v>41422</v>
      </c>
      <c r="K1634" s="7">
        <v>5</v>
      </c>
      <c r="L1634" s="9" t="str">
        <f t="shared" si="101"/>
        <v>Pâtes et céréales</v>
      </c>
      <c r="M1634" s="6">
        <v>42</v>
      </c>
      <c r="N1634" s="6" t="str">
        <f t="shared" si="102"/>
        <v>Singaporean Hokkien Fried Mee</v>
      </c>
      <c r="O1634" s="13">
        <v>76</v>
      </c>
      <c r="P1634" s="6">
        <v>92</v>
      </c>
      <c r="Q1634" s="13">
        <f t="shared" si="103"/>
        <v>6992</v>
      </c>
      <c r="R1634" s="15">
        <v>0.04</v>
      </c>
      <c r="S1634" s="13">
        <v>6182.4</v>
      </c>
      <c r="T1634" s="13">
        <v>166.92479999999998</v>
      </c>
      <c r="U1634" s="13"/>
      <c r="V1634" s="9"/>
      <c r="W1634" s="9"/>
    </row>
    <row r="1635" spans="1:23" x14ac:dyDescent="0.25">
      <c r="A1635" s="6" t="s">
        <v>95</v>
      </c>
      <c r="B1635" s="6" t="s">
        <v>96</v>
      </c>
      <c r="C1635" s="6" t="s">
        <v>97</v>
      </c>
      <c r="D1635" s="6" t="s">
        <v>98</v>
      </c>
      <c r="E1635" s="6">
        <v>9</v>
      </c>
      <c r="F1635" s="6" t="str">
        <f t="shared" si="100"/>
        <v>Steven Buchanan</v>
      </c>
      <c r="G1635" s="6">
        <v>10474</v>
      </c>
      <c r="H1635" s="9">
        <v>41409</v>
      </c>
      <c r="I1635" s="9">
        <v>41424</v>
      </c>
      <c r="J1635" s="9">
        <v>41424</v>
      </c>
      <c r="K1635" s="7">
        <v>7</v>
      </c>
      <c r="L1635" s="9" t="str">
        <f t="shared" si="101"/>
        <v>Produits secs</v>
      </c>
      <c r="M1635" s="6">
        <v>28</v>
      </c>
      <c r="N1635" s="6" t="str">
        <f t="shared" si="102"/>
        <v>Rössle Sauerkraut</v>
      </c>
      <c r="O1635" s="13">
        <v>76</v>
      </c>
      <c r="P1635" s="6">
        <v>65</v>
      </c>
      <c r="Q1635" s="13">
        <f t="shared" si="103"/>
        <v>4940</v>
      </c>
      <c r="R1635" s="14">
        <v>0.15</v>
      </c>
      <c r="S1635" s="13">
        <v>10055.5</v>
      </c>
      <c r="T1635" s="13">
        <v>110.6105</v>
      </c>
      <c r="U1635" s="13"/>
      <c r="V1635" s="9"/>
      <c r="W1635" s="9"/>
    </row>
    <row r="1636" spans="1:23" x14ac:dyDescent="0.25">
      <c r="A1636" s="6" t="s">
        <v>166</v>
      </c>
      <c r="B1636" s="6" t="s">
        <v>167</v>
      </c>
      <c r="C1636" s="6" t="s">
        <v>168</v>
      </c>
      <c r="D1636" s="6" t="s">
        <v>169</v>
      </c>
      <c r="E1636" s="6">
        <v>1</v>
      </c>
      <c r="F1636" s="6" t="str">
        <f t="shared" si="100"/>
        <v>Francis Rivière</v>
      </c>
      <c r="G1636" s="6">
        <v>10516</v>
      </c>
      <c r="H1636" s="9">
        <v>41409</v>
      </c>
      <c r="I1636" s="9">
        <v>41431</v>
      </c>
      <c r="J1636" s="9">
        <v>41433</v>
      </c>
      <c r="K1636" s="7">
        <v>5</v>
      </c>
      <c r="L1636" s="9" t="str">
        <f t="shared" si="101"/>
        <v>Pâtes et céréales</v>
      </c>
      <c r="M1636" s="6">
        <v>42</v>
      </c>
      <c r="N1636" s="6" t="str">
        <f t="shared" si="102"/>
        <v>Singaporean Hokkien Fried Mee</v>
      </c>
      <c r="O1636" s="13">
        <v>76</v>
      </c>
      <c r="P1636" s="6">
        <v>94</v>
      </c>
      <c r="Q1636" s="13">
        <f t="shared" si="103"/>
        <v>7144</v>
      </c>
      <c r="R1636" s="14">
        <v>0.14000000000000001</v>
      </c>
      <c r="S1636" s="13">
        <v>5658.8</v>
      </c>
      <c r="T1636" s="13">
        <v>90.540800000000004</v>
      </c>
      <c r="U1636" s="13"/>
      <c r="V1636" s="9"/>
      <c r="W1636" s="9"/>
    </row>
    <row r="1637" spans="1:23" x14ac:dyDescent="0.25">
      <c r="A1637" s="6" t="s">
        <v>205</v>
      </c>
      <c r="B1637" s="6" t="s">
        <v>206</v>
      </c>
      <c r="C1637" s="6" t="s">
        <v>207</v>
      </c>
      <c r="D1637" s="6" t="s">
        <v>208</v>
      </c>
      <c r="E1637" s="6">
        <v>7</v>
      </c>
      <c r="F1637" s="6" t="str">
        <f t="shared" si="100"/>
        <v>Jaime Dos Santos</v>
      </c>
      <c r="G1637" s="6">
        <v>10733</v>
      </c>
      <c r="H1637" s="9">
        <v>41409</v>
      </c>
      <c r="I1637" s="9">
        <v>41422</v>
      </c>
      <c r="J1637" s="9">
        <v>41420</v>
      </c>
      <c r="K1637" s="7">
        <v>7</v>
      </c>
      <c r="L1637" s="9" t="str">
        <f t="shared" si="101"/>
        <v>Produits secs</v>
      </c>
      <c r="M1637" s="6">
        <v>28</v>
      </c>
      <c r="N1637" s="6" t="str">
        <f t="shared" si="102"/>
        <v>Rössle Sauerkraut</v>
      </c>
      <c r="O1637" s="13">
        <v>76</v>
      </c>
      <c r="P1637" s="6">
        <v>60</v>
      </c>
      <c r="Q1637" s="13">
        <f t="shared" si="103"/>
        <v>4560</v>
      </c>
      <c r="R1637" s="14">
        <v>0.08</v>
      </c>
      <c r="S1637" s="13">
        <v>12585.6</v>
      </c>
      <c r="T1637" s="13">
        <v>25.171200000000002</v>
      </c>
      <c r="U1637" s="13"/>
      <c r="V1637" s="9"/>
      <c r="W1637" s="9"/>
    </row>
    <row r="1638" spans="1:23" x14ac:dyDescent="0.25">
      <c r="A1638" s="6" t="s">
        <v>189</v>
      </c>
      <c r="B1638" s="6" t="s">
        <v>190</v>
      </c>
      <c r="C1638" s="6" t="s">
        <v>191</v>
      </c>
      <c r="D1638" s="6" t="s">
        <v>136</v>
      </c>
      <c r="E1638" s="6">
        <v>3</v>
      </c>
      <c r="F1638" s="6" t="str">
        <f t="shared" si="100"/>
        <v>Janet Leverling</v>
      </c>
      <c r="G1638" s="6">
        <v>10765</v>
      </c>
      <c r="H1638" s="9">
        <v>41409</v>
      </c>
      <c r="I1638" s="9">
        <v>41425</v>
      </c>
      <c r="J1638" s="9">
        <v>41428</v>
      </c>
      <c r="K1638" s="7">
        <v>2</v>
      </c>
      <c r="L1638" s="9" t="str">
        <f t="shared" si="101"/>
        <v>Condiments</v>
      </c>
      <c r="M1638" s="6">
        <v>65</v>
      </c>
      <c r="N1638" s="6" t="str">
        <f t="shared" si="102"/>
        <v>Louisiana Fiery Hot Pepper Sauce</v>
      </c>
      <c r="O1638" s="13">
        <v>76</v>
      </c>
      <c r="P1638" s="6">
        <v>80</v>
      </c>
      <c r="Q1638" s="13">
        <f t="shared" si="103"/>
        <v>6080</v>
      </c>
      <c r="R1638" s="14">
        <v>0.01</v>
      </c>
      <c r="S1638" s="13">
        <v>8335.7999999999993</v>
      </c>
      <c r="T1638" s="13">
        <v>108.36539999999999</v>
      </c>
      <c r="U1638" s="13"/>
      <c r="V1638" s="9"/>
      <c r="W1638" s="9"/>
    </row>
    <row r="1639" spans="1:23" x14ac:dyDescent="0.25">
      <c r="A1639" s="6" t="s">
        <v>248</v>
      </c>
      <c r="B1639" s="6" t="s">
        <v>249</v>
      </c>
      <c r="C1639" s="6" t="s">
        <v>250</v>
      </c>
      <c r="D1639" s="6" t="s">
        <v>251</v>
      </c>
      <c r="E1639" s="6">
        <v>5</v>
      </c>
      <c r="F1639" s="6" t="str">
        <f t="shared" si="100"/>
        <v>Mohamed Ben Arfa</v>
      </c>
      <c r="G1639" s="6">
        <v>10908</v>
      </c>
      <c r="H1639" s="9">
        <v>41409</v>
      </c>
      <c r="I1639" s="9">
        <v>41426</v>
      </c>
      <c r="J1639" s="9">
        <v>41428</v>
      </c>
      <c r="K1639" s="7">
        <v>5</v>
      </c>
      <c r="L1639" s="9" t="str">
        <f t="shared" si="101"/>
        <v>Pâtes et céréales</v>
      </c>
      <c r="M1639" s="6">
        <v>52</v>
      </c>
      <c r="N1639" s="6" t="str">
        <f t="shared" si="102"/>
        <v>Filo Mix</v>
      </c>
      <c r="O1639" s="13">
        <v>76</v>
      </c>
      <c r="P1639" s="6">
        <v>89</v>
      </c>
      <c r="Q1639" s="13">
        <f t="shared" si="103"/>
        <v>6764</v>
      </c>
      <c r="R1639" s="15">
        <v>0.04</v>
      </c>
      <c r="S1639" s="13">
        <v>2990.4</v>
      </c>
      <c r="T1639" s="13">
        <v>77.750400000000013</v>
      </c>
      <c r="U1639" s="13"/>
      <c r="V1639" s="9"/>
      <c r="W1639" s="9"/>
    </row>
    <row r="1640" spans="1:23" x14ac:dyDescent="0.25">
      <c r="A1640" s="6" t="s">
        <v>82</v>
      </c>
      <c r="B1640" s="6" t="s">
        <v>83</v>
      </c>
      <c r="C1640" s="6" t="s">
        <v>84</v>
      </c>
      <c r="D1640" s="6" t="s">
        <v>85</v>
      </c>
      <c r="E1640" s="6">
        <v>7</v>
      </c>
      <c r="F1640" s="6" t="str">
        <f t="shared" si="100"/>
        <v>Jaime Dos Santos</v>
      </c>
      <c r="G1640" s="6">
        <v>10525</v>
      </c>
      <c r="H1640" s="9">
        <v>41410</v>
      </c>
      <c r="I1640" s="9">
        <v>41420</v>
      </c>
      <c r="J1640" s="9">
        <v>41423</v>
      </c>
      <c r="K1640" s="7">
        <v>8</v>
      </c>
      <c r="L1640" s="9" t="str">
        <f t="shared" si="101"/>
        <v>Poissons et fruits de mer</v>
      </c>
      <c r="M1640" s="6">
        <v>40</v>
      </c>
      <c r="N1640" s="6" t="str">
        <f t="shared" si="102"/>
        <v>Boston Crab Meat</v>
      </c>
      <c r="O1640" s="13">
        <v>76</v>
      </c>
      <c r="P1640" s="6">
        <v>31</v>
      </c>
      <c r="Q1640" s="13">
        <f t="shared" si="103"/>
        <v>2356</v>
      </c>
      <c r="R1640" s="14">
        <v>0</v>
      </c>
      <c r="S1640" s="13">
        <v>2852</v>
      </c>
      <c r="T1640" s="13">
        <v>96.968000000000004</v>
      </c>
      <c r="U1640" s="13"/>
      <c r="V1640" s="9"/>
      <c r="W1640" s="9"/>
    </row>
    <row r="1641" spans="1:23" x14ac:dyDescent="0.25">
      <c r="A1641" s="6" t="s">
        <v>141</v>
      </c>
      <c r="B1641" s="6" t="s">
        <v>142</v>
      </c>
      <c r="C1641" s="6" t="s">
        <v>109</v>
      </c>
      <c r="D1641" s="6" t="s">
        <v>110</v>
      </c>
      <c r="E1641" s="6">
        <v>5</v>
      </c>
      <c r="F1641" s="6" t="str">
        <f t="shared" si="100"/>
        <v>Mohamed Ben Arfa</v>
      </c>
      <c r="G1641" s="6">
        <v>10551</v>
      </c>
      <c r="H1641" s="9">
        <v>41410</v>
      </c>
      <c r="I1641" s="9">
        <v>41428</v>
      </c>
      <c r="J1641" s="9">
        <v>41429</v>
      </c>
      <c r="K1641" s="7">
        <v>1</v>
      </c>
      <c r="L1641" s="9" t="str">
        <f t="shared" si="101"/>
        <v>Boissons</v>
      </c>
      <c r="M1641" s="6">
        <v>35</v>
      </c>
      <c r="N1641" s="6" t="str">
        <f t="shared" si="102"/>
        <v>Steeleye Stout</v>
      </c>
      <c r="O1641" s="13">
        <v>76</v>
      </c>
      <c r="P1641" s="6">
        <v>68</v>
      </c>
      <c r="Q1641" s="13">
        <f t="shared" si="103"/>
        <v>5168</v>
      </c>
      <c r="R1641" s="14">
        <v>0.1</v>
      </c>
      <c r="S1641" s="13">
        <v>5508</v>
      </c>
      <c r="T1641" s="13">
        <v>181.76400000000001</v>
      </c>
      <c r="U1641" s="13"/>
      <c r="V1641" s="9"/>
      <c r="W1641" s="9"/>
    </row>
    <row r="1642" spans="1:23" x14ac:dyDescent="0.25">
      <c r="A1642" s="6" t="s">
        <v>130</v>
      </c>
      <c r="B1642" s="6" t="s">
        <v>131</v>
      </c>
      <c r="C1642" s="6" t="s">
        <v>132</v>
      </c>
      <c r="D1642" s="6" t="s">
        <v>123</v>
      </c>
      <c r="E1642" s="6">
        <v>5</v>
      </c>
      <c r="F1642" s="6" t="str">
        <f t="shared" si="100"/>
        <v>Mohamed Ben Arfa</v>
      </c>
      <c r="G1642" s="6">
        <v>10728</v>
      </c>
      <c r="H1642" s="9">
        <v>41410</v>
      </c>
      <c r="I1642" s="9">
        <v>41423</v>
      </c>
      <c r="J1642" s="9">
        <v>41420</v>
      </c>
      <c r="K1642" s="7">
        <v>4</v>
      </c>
      <c r="L1642" s="9" t="str">
        <f t="shared" si="101"/>
        <v>Produits laitiers</v>
      </c>
      <c r="M1642" s="6">
        <v>60</v>
      </c>
      <c r="N1642" s="6" t="str">
        <f t="shared" si="102"/>
        <v>Camembert Pierrot</v>
      </c>
      <c r="O1642" s="13">
        <v>76</v>
      </c>
      <c r="P1642" s="6">
        <v>41</v>
      </c>
      <c r="Q1642" s="13">
        <f t="shared" si="103"/>
        <v>3116</v>
      </c>
      <c r="R1642" s="14">
        <v>0.08</v>
      </c>
      <c r="S1642" s="13">
        <v>6412.4000000000005</v>
      </c>
      <c r="T1642" s="13">
        <v>173.13480000000001</v>
      </c>
      <c r="U1642" s="13"/>
      <c r="V1642" s="9"/>
      <c r="W1642" s="9"/>
    </row>
    <row r="1643" spans="1:23" x14ac:dyDescent="0.25">
      <c r="A1643" s="6" t="s">
        <v>127</v>
      </c>
      <c r="B1643" s="6" t="s">
        <v>128</v>
      </c>
      <c r="C1643" s="6" t="s">
        <v>129</v>
      </c>
      <c r="D1643" s="6" t="s">
        <v>106</v>
      </c>
      <c r="E1643" s="6">
        <v>4</v>
      </c>
      <c r="F1643" s="6" t="str">
        <f t="shared" si="100"/>
        <v>Laura Callahan</v>
      </c>
      <c r="G1643" s="6">
        <v>10729</v>
      </c>
      <c r="H1643" s="9">
        <v>41410</v>
      </c>
      <c r="I1643" s="9">
        <v>41435</v>
      </c>
      <c r="J1643" s="9">
        <v>41431</v>
      </c>
      <c r="K1643" s="7">
        <v>1</v>
      </c>
      <c r="L1643" s="9" t="str">
        <f t="shared" si="101"/>
        <v>Boissons</v>
      </c>
      <c r="M1643" s="6">
        <v>1</v>
      </c>
      <c r="N1643" s="6" t="str">
        <f t="shared" si="102"/>
        <v>Chai</v>
      </c>
      <c r="O1643" s="13">
        <v>76</v>
      </c>
      <c r="P1643" s="6">
        <v>69</v>
      </c>
      <c r="Q1643" s="13">
        <f t="shared" si="103"/>
        <v>5244</v>
      </c>
      <c r="R1643" s="14">
        <v>0.01</v>
      </c>
      <c r="S1643" s="13">
        <v>6147.9</v>
      </c>
      <c r="T1643" s="13">
        <v>49.183199999999999</v>
      </c>
      <c r="U1643" s="13"/>
      <c r="V1643" s="9"/>
      <c r="W1643" s="9"/>
    </row>
    <row r="1644" spans="1:23" x14ac:dyDescent="0.25">
      <c r="A1644" s="6" t="s">
        <v>111</v>
      </c>
      <c r="B1644" s="6" t="s">
        <v>112</v>
      </c>
      <c r="C1644" s="6" t="s">
        <v>113</v>
      </c>
      <c r="D1644" s="6" t="s">
        <v>85</v>
      </c>
      <c r="E1644" s="6">
        <v>3</v>
      </c>
      <c r="F1644" s="6" t="str">
        <f t="shared" si="100"/>
        <v>Janet Leverling</v>
      </c>
      <c r="G1644" s="6">
        <v>10814</v>
      </c>
      <c r="H1644" s="9">
        <v>41410</v>
      </c>
      <c r="I1644" s="9">
        <v>41427</v>
      </c>
      <c r="J1644" s="9">
        <v>41428</v>
      </c>
      <c r="K1644" s="7">
        <v>3</v>
      </c>
      <c r="L1644" s="9" t="str">
        <f t="shared" si="101"/>
        <v>Desserts</v>
      </c>
      <c r="M1644" s="6">
        <v>48</v>
      </c>
      <c r="N1644" s="6" t="str">
        <f t="shared" si="102"/>
        <v>Chocolade</v>
      </c>
      <c r="O1644" s="13">
        <v>76</v>
      </c>
      <c r="P1644" s="6">
        <v>7</v>
      </c>
      <c r="Q1644" s="13">
        <f t="shared" si="103"/>
        <v>532</v>
      </c>
      <c r="R1644" s="14">
        <v>0.13</v>
      </c>
      <c r="S1644" s="13">
        <v>388.23750000000001</v>
      </c>
      <c r="T1644" s="13">
        <v>2.7176624999999999</v>
      </c>
      <c r="U1644" s="13"/>
      <c r="V1644" s="9"/>
      <c r="W1644" s="9"/>
    </row>
    <row r="1645" spans="1:23" x14ac:dyDescent="0.25">
      <c r="A1645" s="6" t="s">
        <v>258</v>
      </c>
      <c r="B1645" s="6" t="s">
        <v>259</v>
      </c>
      <c r="C1645" s="6" t="s">
        <v>260</v>
      </c>
      <c r="D1645" s="6" t="s">
        <v>136</v>
      </c>
      <c r="E1645" s="6">
        <v>9</v>
      </c>
      <c r="F1645" s="6" t="str">
        <f t="shared" si="100"/>
        <v>Steven Buchanan</v>
      </c>
      <c r="G1645" s="6">
        <v>10575</v>
      </c>
      <c r="H1645" s="9">
        <v>41411</v>
      </c>
      <c r="I1645" s="9">
        <v>41422</v>
      </c>
      <c r="J1645" s="9">
        <v>41423</v>
      </c>
      <c r="K1645" s="7">
        <v>4</v>
      </c>
      <c r="L1645" s="9" t="str">
        <f t="shared" si="101"/>
        <v>Produits laitiers</v>
      </c>
      <c r="M1645" s="6">
        <v>59</v>
      </c>
      <c r="N1645" s="6" t="str">
        <f t="shared" si="102"/>
        <v>Raclette Courdavault</v>
      </c>
      <c r="O1645" s="13">
        <v>76</v>
      </c>
      <c r="P1645" s="6">
        <v>75</v>
      </c>
      <c r="Q1645" s="13">
        <f t="shared" si="103"/>
        <v>5700</v>
      </c>
      <c r="R1645" s="14">
        <v>-0.02</v>
      </c>
      <c r="S1645" s="13">
        <v>21037.5</v>
      </c>
      <c r="T1645" s="13">
        <v>483.86250000000001</v>
      </c>
      <c r="U1645" s="13"/>
      <c r="V1645" s="9"/>
      <c r="W1645" s="9"/>
    </row>
    <row r="1646" spans="1:23" x14ac:dyDescent="0.25">
      <c r="A1646" s="6" t="s">
        <v>157</v>
      </c>
      <c r="B1646" s="6" t="s">
        <v>158</v>
      </c>
      <c r="C1646" s="6" t="s">
        <v>159</v>
      </c>
      <c r="D1646" s="6" t="s">
        <v>136</v>
      </c>
      <c r="E1646" s="6">
        <v>8</v>
      </c>
      <c r="F1646" s="6" t="str">
        <f t="shared" si="100"/>
        <v>Hicham Esmal</v>
      </c>
      <c r="G1646" s="6">
        <v>10593</v>
      </c>
      <c r="H1646" s="9">
        <v>41411</v>
      </c>
      <c r="I1646" s="9">
        <v>41426</v>
      </c>
      <c r="J1646" s="9">
        <v>41423</v>
      </c>
      <c r="K1646" s="7">
        <v>4</v>
      </c>
      <c r="L1646" s="9" t="str">
        <f t="shared" si="101"/>
        <v>Produits laitiers</v>
      </c>
      <c r="M1646" s="6">
        <v>69</v>
      </c>
      <c r="N1646" s="6" t="str">
        <f t="shared" si="102"/>
        <v>Gudbrandsdalsost</v>
      </c>
      <c r="O1646" s="13">
        <v>76</v>
      </c>
      <c r="P1646" s="6">
        <v>32</v>
      </c>
      <c r="Q1646" s="13">
        <f t="shared" si="103"/>
        <v>2432</v>
      </c>
      <c r="R1646" s="14">
        <v>0.08</v>
      </c>
      <c r="S1646" s="13">
        <v>5299.2</v>
      </c>
      <c r="T1646" s="13">
        <v>148.3776</v>
      </c>
      <c r="U1646" s="13"/>
      <c r="V1646" s="9"/>
      <c r="W1646" s="9"/>
    </row>
    <row r="1647" spans="1:23" x14ac:dyDescent="0.25">
      <c r="A1647" s="6" t="s">
        <v>90</v>
      </c>
      <c r="B1647" s="6" t="s">
        <v>91</v>
      </c>
      <c r="C1647" s="6" t="s">
        <v>88</v>
      </c>
      <c r="D1647" s="6" t="s">
        <v>89</v>
      </c>
      <c r="E1647" s="6">
        <v>6</v>
      </c>
      <c r="F1647" s="6" t="str">
        <f t="shared" si="100"/>
        <v>Ernst Junge</v>
      </c>
      <c r="G1647" s="6">
        <v>10804</v>
      </c>
      <c r="H1647" s="9">
        <v>41411</v>
      </c>
      <c r="I1647" s="9">
        <v>41424</v>
      </c>
      <c r="J1647" s="9">
        <v>41420</v>
      </c>
      <c r="K1647" s="7">
        <v>3</v>
      </c>
      <c r="L1647" s="9" t="str">
        <f t="shared" si="101"/>
        <v>Desserts</v>
      </c>
      <c r="M1647" s="6">
        <v>49</v>
      </c>
      <c r="N1647" s="6" t="str">
        <f t="shared" si="102"/>
        <v>Maxilaku</v>
      </c>
      <c r="O1647" s="13">
        <v>76</v>
      </c>
      <c r="P1647" s="6">
        <v>68</v>
      </c>
      <c r="Q1647" s="13">
        <f t="shared" si="103"/>
        <v>5168</v>
      </c>
      <c r="R1647" s="14">
        <v>-0.03</v>
      </c>
      <c r="S1647" s="13">
        <v>7004</v>
      </c>
      <c r="T1647" s="13">
        <v>14.007999999999999</v>
      </c>
      <c r="U1647" s="13"/>
      <c r="V1647" s="9"/>
      <c r="W1647" s="9"/>
    </row>
    <row r="1648" spans="1:23" x14ac:dyDescent="0.25">
      <c r="A1648" s="6" t="s">
        <v>155</v>
      </c>
      <c r="B1648" s="6" t="s">
        <v>156</v>
      </c>
      <c r="C1648" s="6" t="s">
        <v>132</v>
      </c>
      <c r="D1648" s="6" t="s">
        <v>123</v>
      </c>
      <c r="E1648" s="6">
        <v>7</v>
      </c>
      <c r="F1648" s="6" t="str">
        <f t="shared" si="100"/>
        <v>Jaime Dos Santos</v>
      </c>
      <c r="G1648" s="6">
        <v>10834</v>
      </c>
      <c r="H1648" s="9">
        <v>41411</v>
      </c>
      <c r="I1648" s="9">
        <v>41423</v>
      </c>
      <c r="J1648" s="9">
        <v>41418</v>
      </c>
      <c r="K1648" s="7">
        <v>6</v>
      </c>
      <c r="L1648" s="9" t="str">
        <f t="shared" si="101"/>
        <v>Viandes</v>
      </c>
      <c r="M1648" s="6">
        <v>29</v>
      </c>
      <c r="N1648" s="6" t="str">
        <f t="shared" si="102"/>
        <v>Thüringer Rostbratwurst</v>
      </c>
      <c r="O1648" s="13">
        <v>76</v>
      </c>
      <c r="P1648" s="6">
        <v>53</v>
      </c>
      <c r="Q1648" s="13">
        <f t="shared" si="103"/>
        <v>4028</v>
      </c>
      <c r="R1648" s="14">
        <v>0.14000000000000001</v>
      </c>
      <c r="S1648" s="13">
        <v>28211.741000000005</v>
      </c>
      <c r="T1648" s="13">
        <v>282.11741000000001</v>
      </c>
      <c r="U1648" s="13"/>
      <c r="V1648" s="9"/>
      <c r="W1648" s="9"/>
    </row>
    <row r="1649" spans="1:23" x14ac:dyDescent="0.25">
      <c r="A1649" s="6" t="s">
        <v>179</v>
      </c>
      <c r="B1649" s="6" t="s">
        <v>180</v>
      </c>
      <c r="C1649" s="6" t="s">
        <v>181</v>
      </c>
      <c r="D1649" s="6" t="s">
        <v>81</v>
      </c>
      <c r="E1649" s="6">
        <v>5</v>
      </c>
      <c r="F1649" s="6" t="str">
        <f t="shared" si="100"/>
        <v>Mohamed Ben Arfa</v>
      </c>
      <c r="G1649" s="6">
        <v>10847</v>
      </c>
      <c r="H1649" s="9">
        <v>41411</v>
      </c>
      <c r="I1649" s="9">
        <v>41430</v>
      </c>
      <c r="J1649" s="9">
        <v>41427</v>
      </c>
      <c r="K1649" s="7">
        <v>8</v>
      </c>
      <c r="L1649" s="9" t="str">
        <f t="shared" si="101"/>
        <v>Poissons et fruits de mer</v>
      </c>
      <c r="M1649" s="6">
        <v>45</v>
      </c>
      <c r="N1649" s="6" t="str">
        <f t="shared" si="102"/>
        <v>Røgede sild</v>
      </c>
      <c r="O1649" s="13">
        <v>76</v>
      </c>
      <c r="P1649" s="6">
        <v>91</v>
      </c>
      <c r="Q1649" s="13">
        <f t="shared" si="103"/>
        <v>6916</v>
      </c>
      <c r="R1649" s="15">
        <v>0.04</v>
      </c>
      <c r="S1649" s="13">
        <v>4149.5999999999995</v>
      </c>
      <c r="T1649" s="13">
        <v>82.99199999999999</v>
      </c>
      <c r="U1649" s="13"/>
      <c r="V1649" s="9"/>
      <c r="W1649" s="9"/>
    </row>
    <row r="1650" spans="1:23" x14ac:dyDescent="0.25">
      <c r="A1650" s="6" t="s">
        <v>261</v>
      </c>
      <c r="B1650" s="6" t="s">
        <v>262</v>
      </c>
      <c r="C1650" s="6" t="s">
        <v>263</v>
      </c>
      <c r="D1650" s="6" t="s">
        <v>81</v>
      </c>
      <c r="E1650" s="6">
        <v>5</v>
      </c>
      <c r="F1650" s="6" t="str">
        <f t="shared" si="100"/>
        <v>Mohamed Ben Arfa</v>
      </c>
      <c r="G1650" s="6">
        <v>10884</v>
      </c>
      <c r="H1650" s="9">
        <v>41411</v>
      </c>
      <c r="I1650" s="9">
        <v>41431</v>
      </c>
      <c r="J1650" s="9">
        <v>41432</v>
      </c>
      <c r="K1650" s="7">
        <v>2</v>
      </c>
      <c r="L1650" s="9" t="str">
        <f t="shared" si="101"/>
        <v>Condiments</v>
      </c>
      <c r="M1650" s="6">
        <v>65</v>
      </c>
      <c r="N1650" s="6" t="str">
        <f t="shared" si="102"/>
        <v>Louisiana Fiery Hot Pepper Sauce</v>
      </c>
      <c r="O1650" s="13">
        <v>76</v>
      </c>
      <c r="P1650" s="6">
        <v>97</v>
      </c>
      <c r="Q1650" s="13">
        <f t="shared" si="103"/>
        <v>7372</v>
      </c>
      <c r="R1650" s="15">
        <v>0.18</v>
      </c>
      <c r="S1650" s="13">
        <v>8371.5850000000009</v>
      </c>
      <c r="T1650" s="13">
        <v>8.3715850000000014</v>
      </c>
      <c r="U1650" s="13"/>
      <c r="V1650" s="9"/>
      <c r="W1650" s="9"/>
    </row>
    <row r="1651" spans="1:23" x14ac:dyDescent="0.25">
      <c r="A1651" s="6" t="s">
        <v>184</v>
      </c>
      <c r="B1651" s="6" t="s">
        <v>185</v>
      </c>
      <c r="C1651" s="6" t="s">
        <v>159</v>
      </c>
      <c r="D1651" s="6" t="s">
        <v>136</v>
      </c>
      <c r="E1651" s="6">
        <v>5</v>
      </c>
      <c r="F1651" s="6" t="str">
        <f t="shared" si="100"/>
        <v>Mohamed Ben Arfa</v>
      </c>
      <c r="G1651" s="6">
        <v>10640</v>
      </c>
      <c r="H1651" s="9">
        <v>41412</v>
      </c>
      <c r="I1651" s="9">
        <v>41439</v>
      </c>
      <c r="J1651" s="9">
        <v>41441</v>
      </c>
      <c r="K1651" s="7">
        <v>4</v>
      </c>
      <c r="L1651" s="9" t="str">
        <f t="shared" si="101"/>
        <v>Produits laitiers</v>
      </c>
      <c r="M1651" s="6">
        <v>69</v>
      </c>
      <c r="N1651" s="6" t="str">
        <f t="shared" si="102"/>
        <v>Gudbrandsdalsost</v>
      </c>
      <c r="O1651" s="13">
        <v>76</v>
      </c>
      <c r="P1651" s="6">
        <v>96</v>
      </c>
      <c r="Q1651" s="13">
        <f t="shared" si="103"/>
        <v>7296</v>
      </c>
      <c r="R1651" s="14">
        <v>0.14000000000000001</v>
      </c>
      <c r="S1651" s="13">
        <v>14860.8</v>
      </c>
      <c r="T1651" s="13">
        <v>29.721599999999999</v>
      </c>
      <c r="U1651" s="13"/>
      <c r="V1651" s="9"/>
      <c r="W1651" s="9"/>
    </row>
    <row r="1652" spans="1:23" x14ac:dyDescent="0.25">
      <c r="A1652" s="6" t="s">
        <v>92</v>
      </c>
      <c r="B1652" s="6" t="s">
        <v>93</v>
      </c>
      <c r="C1652" s="6" t="s">
        <v>94</v>
      </c>
      <c r="D1652" s="6" t="s">
        <v>89</v>
      </c>
      <c r="E1652" s="6">
        <v>1</v>
      </c>
      <c r="F1652" s="6" t="str">
        <f t="shared" si="100"/>
        <v>Francis Rivière</v>
      </c>
      <c r="G1652" s="6">
        <v>10798</v>
      </c>
      <c r="H1652" s="9">
        <v>41412</v>
      </c>
      <c r="I1652" s="9">
        <v>41425</v>
      </c>
      <c r="J1652" s="9">
        <v>41422</v>
      </c>
      <c r="K1652" s="7">
        <v>4</v>
      </c>
      <c r="L1652" s="9" t="str">
        <f t="shared" si="101"/>
        <v>Produits laitiers</v>
      </c>
      <c r="M1652" s="6">
        <v>72</v>
      </c>
      <c r="N1652" s="6" t="str">
        <f t="shared" si="102"/>
        <v>Mozzarella di Giovanni</v>
      </c>
      <c r="O1652" s="13">
        <v>76</v>
      </c>
      <c r="P1652" s="6">
        <v>3</v>
      </c>
      <c r="Q1652" s="13">
        <f t="shared" si="103"/>
        <v>228</v>
      </c>
      <c r="R1652" s="14">
        <v>0.14000000000000001</v>
      </c>
      <c r="S1652" s="13">
        <v>448.92</v>
      </c>
      <c r="T1652" s="13">
        <v>7.1827200000000007</v>
      </c>
      <c r="U1652" s="13"/>
      <c r="V1652" s="9"/>
      <c r="W1652" s="9"/>
    </row>
    <row r="1653" spans="1:23" x14ac:dyDescent="0.25">
      <c r="A1653" s="6" t="s">
        <v>92</v>
      </c>
      <c r="B1653" s="6" t="s">
        <v>93</v>
      </c>
      <c r="C1653" s="6" t="s">
        <v>94</v>
      </c>
      <c r="D1653" s="6" t="s">
        <v>89</v>
      </c>
      <c r="E1653" s="6">
        <v>2</v>
      </c>
      <c r="F1653" s="6" t="str">
        <f t="shared" si="100"/>
        <v>Anne Dodsworth</v>
      </c>
      <c r="G1653" s="6">
        <v>10829</v>
      </c>
      <c r="H1653" s="9">
        <v>41412</v>
      </c>
      <c r="I1653" s="9">
        <v>41436</v>
      </c>
      <c r="J1653" s="9">
        <v>41435</v>
      </c>
      <c r="K1653" s="7">
        <v>4</v>
      </c>
      <c r="L1653" s="9" t="str">
        <f t="shared" si="101"/>
        <v>Produits laitiers</v>
      </c>
      <c r="M1653" s="6">
        <v>60</v>
      </c>
      <c r="N1653" s="6" t="str">
        <f t="shared" si="102"/>
        <v>Camembert Pierrot</v>
      </c>
      <c r="O1653" s="13">
        <v>76</v>
      </c>
      <c r="P1653" s="6">
        <v>88</v>
      </c>
      <c r="Q1653" s="13">
        <f t="shared" si="103"/>
        <v>6688</v>
      </c>
      <c r="R1653" s="14">
        <v>0.2</v>
      </c>
      <c r="S1653" s="13">
        <v>11968</v>
      </c>
      <c r="T1653" s="13">
        <v>107.712</v>
      </c>
      <c r="U1653" s="13"/>
      <c r="V1653" s="9"/>
      <c r="W1653" s="9"/>
    </row>
    <row r="1654" spans="1:23" x14ac:dyDescent="0.25">
      <c r="A1654" s="6" t="s">
        <v>223</v>
      </c>
      <c r="B1654" s="6" t="s">
        <v>224</v>
      </c>
      <c r="C1654" s="6" t="s">
        <v>225</v>
      </c>
      <c r="D1654" s="6" t="s">
        <v>208</v>
      </c>
      <c r="E1654" s="6">
        <v>4</v>
      </c>
      <c r="F1654" s="6" t="str">
        <f t="shared" si="100"/>
        <v>Laura Callahan</v>
      </c>
      <c r="G1654" s="6">
        <v>10533</v>
      </c>
      <c r="H1654" s="9">
        <v>41413</v>
      </c>
      <c r="I1654" s="9">
        <v>41424</v>
      </c>
      <c r="J1654" s="9">
        <v>41419</v>
      </c>
      <c r="K1654" s="7">
        <v>2</v>
      </c>
      <c r="L1654" s="9" t="str">
        <f t="shared" si="101"/>
        <v>Condiments</v>
      </c>
      <c r="M1654" s="6">
        <v>4</v>
      </c>
      <c r="N1654" s="6" t="str">
        <f t="shared" si="102"/>
        <v>Chef Anton's Cajun Seasoning</v>
      </c>
      <c r="O1654" s="13">
        <v>76</v>
      </c>
      <c r="P1654" s="6">
        <v>20</v>
      </c>
      <c r="Q1654" s="13">
        <f t="shared" si="103"/>
        <v>1520</v>
      </c>
      <c r="R1654" s="14">
        <v>0.11</v>
      </c>
      <c r="S1654" s="13">
        <v>1958</v>
      </c>
      <c r="T1654" s="13">
        <v>15.664</v>
      </c>
      <c r="U1654" s="13"/>
      <c r="V1654" s="9"/>
      <c r="W1654" s="9"/>
    </row>
    <row r="1655" spans="1:23" x14ac:dyDescent="0.25">
      <c r="A1655" s="6" t="s">
        <v>228</v>
      </c>
      <c r="B1655" s="6" t="s">
        <v>229</v>
      </c>
      <c r="C1655" s="6" t="s">
        <v>122</v>
      </c>
      <c r="D1655" s="6" t="s">
        <v>123</v>
      </c>
      <c r="E1655" s="6">
        <v>1</v>
      </c>
      <c r="F1655" s="6" t="str">
        <f t="shared" si="100"/>
        <v>Francis Rivière</v>
      </c>
      <c r="G1655" s="6">
        <v>10541</v>
      </c>
      <c r="H1655" s="9">
        <v>41413</v>
      </c>
      <c r="I1655" s="9">
        <v>41430</v>
      </c>
      <c r="J1655" s="9">
        <v>41430</v>
      </c>
      <c r="K1655" s="7">
        <v>1</v>
      </c>
      <c r="L1655" s="9" t="str">
        <f t="shared" si="101"/>
        <v>Boissons</v>
      </c>
      <c r="M1655" s="6">
        <v>38</v>
      </c>
      <c r="N1655" s="6" t="str">
        <f t="shared" si="102"/>
        <v>Côte de Blaye</v>
      </c>
      <c r="O1655" s="13">
        <v>76</v>
      </c>
      <c r="P1655" s="6">
        <v>34</v>
      </c>
      <c r="Q1655" s="13">
        <f t="shared" si="103"/>
        <v>2584</v>
      </c>
      <c r="R1655" s="14">
        <v>-0.02</v>
      </c>
      <c r="S1655" s="13">
        <v>45690.9</v>
      </c>
      <c r="T1655" s="13">
        <v>1462.1088</v>
      </c>
      <c r="U1655" s="13"/>
      <c r="V1655" s="9"/>
      <c r="W1655" s="9"/>
    </row>
    <row r="1656" spans="1:23" x14ac:dyDescent="0.25">
      <c r="A1656" s="6" t="s">
        <v>252</v>
      </c>
      <c r="B1656" s="6" t="s">
        <v>253</v>
      </c>
      <c r="C1656" s="6" t="s">
        <v>254</v>
      </c>
      <c r="D1656" s="6" t="s">
        <v>238</v>
      </c>
      <c r="E1656" s="6">
        <v>3</v>
      </c>
      <c r="F1656" s="6" t="str">
        <f t="shared" si="100"/>
        <v>Janet Leverling</v>
      </c>
      <c r="G1656" s="6">
        <v>10568</v>
      </c>
      <c r="H1656" s="9">
        <v>41413</v>
      </c>
      <c r="I1656" s="9">
        <v>41441</v>
      </c>
      <c r="J1656" s="9">
        <v>41444</v>
      </c>
      <c r="K1656" s="7">
        <v>8</v>
      </c>
      <c r="L1656" s="9" t="str">
        <f t="shared" si="101"/>
        <v>Poissons et fruits de mer</v>
      </c>
      <c r="M1656" s="6">
        <v>10</v>
      </c>
      <c r="N1656" s="6" t="str">
        <f t="shared" si="102"/>
        <v>Ikura</v>
      </c>
      <c r="O1656" s="13">
        <v>76</v>
      </c>
      <c r="P1656" s="6">
        <v>12</v>
      </c>
      <c r="Q1656" s="13">
        <f t="shared" si="103"/>
        <v>912</v>
      </c>
      <c r="R1656" s="14">
        <v>0.05</v>
      </c>
      <c r="S1656" s="13">
        <v>1767</v>
      </c>
      <c r="T1656" s="13">
        <v>7.0679999999999996</v>
      </c>
      <c r="U1656" s="13"/>
      <c r="V1656" s="9"/>
      <c r="W1656" s="9"/>
    </row>
    <row r="1657" spans="1:23" x14ac:dyDescent="0.25">
      <c r="A1657" s="6" t="s">
        <v>117</v>
      </c>
      <c r="B1657" s="6" t="s">
        <v>118</v>
      </c>
      <c r="C1657" s="6" t="s">
        <v>119</v>
      </c>
      <c r="D1657" s="6" t="s">
        <v>85</v>
      </c>
      <c r="E1657" s="6">
        <v>5</v>
      </c>
      <c r="F1657" s="6" t="str">
        <f t="shared" si="100"/>
        <v>Mohamed Ben Arfa</v>
      </c>
      <c r="G1657" s="6">
        <v>10634</v>
      </c>
      <c r="H1657" s="9">
        <v>41413</v>
      </c>
      <c r="I1657" s="9">
        <v>41438</v>
      </c>
      <c r="J1657" s="9">
        <v>41440</v>
      </c>
      <c r="K1657" s="7">
        <v>7</v>
      </c>
      <c r="L1657" s="9" t="str">
        <f t="shared" si="101"/>
        <v>Produits secs</v>
      </c>
      <c r="M1657" s="6">
        <v>7</v>
      </c>
      <c r="N1657" s="6" t="str">
        <f t="shared" si="102"/>
        <v>Uncle Bob's Organic Dried Pears</v>
      </c>
      <c r="O1657" s="13">
        <v>76</v>
      </c>
      <c r="P1657" s="6">
        <v>7</v>
      </c>
      <c r="Q1657" s="13">
        <f t="shared" si="103"/>
        <v>532</v>
      </c>
      <c r="R1657" s="14">
        <v>0.08</v>
      </c>
      <c r="S1657" s="13">
        <v>966</v>
      </c>
      <c r="T1657" s="13">
        <v>27.047999999999998</v>
      </c>
      <c r="U1657" s="13"/>
      <c r="V1657" s="9"/>
      <c r="W1657" s="9"/>
    </row>
    <row r="1658" spans="1:23" x14ac:dyDescent="0.25">
      <c r="A1658" s="6" t="s">
        <v>166</v>
      </c>
      <c r="B1658" s="6" t="s">
        <v>167</v>
      </c>
      <c r="C1658" s="6" t="s">
        <v>168</v>
      </c>
      <c r="D1658" s="6" t="s">
        <v>169</v>
      </c>
      <c r="E1658" s="6">
        <v>2</v>
      </c>
      <c r="F1658" s="6" t="str">
        <f t="shared" si="100"/>
        <v>Anne Dodsworth</v>
      </c>
      <c r="G1658" s="6">
        <v>10646</v>
      </c>
      <c r="H1658" s="9">
        <v>41413</v>
      </c>
      <c r="I1658" s="9">
        <v>41432</v>
      </c>
      <c r="J1658" s="9">
        <v>41434</v>
      </c>
      <c r="K1658" s="7">
        <v>1</v>
      </c>
      <c r="L1658" s="9" t="str">
        <f t="shared" si="101"/>
        <v>Boissons</v>
      </c>
      <c r="M1658" s="6">
        <v>1</v>
      </c>
      <c r="N1658" s="6" t="str">
        <f t="shared" si="102"/>
        <v>Chai</v>
      </c>
      <c r="O1658" s="13">
        <v>76</v>
      </c>
      <c r="P1658" s="6">
        <v>40</v>
      </c>
      <c r="Q1658" s="13">
        <f t="shared" si="103"/>
        <v>3040</v>
      </c>
      <c r="R1658" s="14">
        <v>0.04</v>
      </c>
      <c r="S1658" s="13">
        <v>3456</v>
      </c>
      <c r="T1658" s="13">
        <v>13.824</v>
      </c>
      <c r="U1658" s="13"/>
      <c r="V1658" s="9"/>
      <c r="W1658" s="9"/>
    </row>
    <row r="1659" spans="1:23" x14ac:dyDescent="0.25">
      <c r="A1659" s="6" t="s">
        <v>111</v>
      </c>
      <c r="B1659" s="6" t="s">
        <v>112</v>
      </c>
      <c r="C1659" s="6" t="s">
        <v>113</v>
      </c>
      <c r="D1659" s="6" t="s">
        <v>85</v>
      </c>
      <c r="E1659" s="6">
        <v>3</v>
      </c>
      <c r="F1659" s="6" t="str">
        <f t="shared" si="100"/>
        <v>Janet Leverling</v>
      </c>
      <c r="G1659" s="6">
        <v>10806</v>
      </c>
      <c r="H1659" s="9">
        <v>41413</v>
      </c>
      <c r="I1659" s="9">
        <v>41431</v>
      </c>
      <c r="J1659" s="9">
        <v>41430</v>
      </c>
      <c r="K1659" s="7">
        <v>7</v>
      </c>
      <c r="L1659" s="9" t="str">
        <f t="shared" si="101"/>
        <v>Produits secs</v>
      </c>
      <c r="M1659" s="6">
        <v>74</v>
      </c>
      <c r="N1659" s="6" t="str">
        <f t="shared" si="102"/>
        <v>Longlife Tofu</v>
      </c>
      <c r="O1659" s="13">
        <v>76</v>
      </c>
      <c r="P1659" s="6">
        <v>83</v>
      </c>
      <c r="Q1659" s="13">
        <f t="shared" si="103"/>
        <v>6308</v>
      </c>
      <c r="R1659" s="14">
        <v>0.02</v>
      </c>
      <c r="S1659" s="13">
        <v>4067</v>
      </c>
      <c r="T1659" s="13">
        <v>40.67</v>
      </c>
      <c r="U1659" s="13"/>
      <c r="V1659" s="9"/>
      <c r="W1659" s="9"/>
    </row>
    <row r="1660" spans="1:23" x14ac:dyDescent="0.25">
      <c r="A1660" s="6" t="s">
        <v>82</v>
      </c>
      <c r="B1660" s="6" t="s">
        <v>83</v>
      </c>
      <c r="C1660" s="6" t="s">
        <v>84</v>
      </c>
      <c r="D1660" s="6" t="s">
        <v>85</v>
      </c>
      <c r="E1660" s="6">
        <v>3</v>
      </c>
      <c r="F1660" s="6" t="str">
        <f t="shared" si="100"/>
        <v>Janet Leverling</v>
      </c>
      <c r="G1660" s="6">
        <v>10732</v>
      </c>
      <c r="H1660" s="9">
        <v>41414</v>
      </c>
      <c r="I1660" s="9">
        <v>41429</v>
      </c>
      <c r="J1660" s="9">
        <v>41425</v>
      </c>
      <c r="K1660" s="7">
        <v>1</v>
      </c>
      <c r="L1660" s="9" t="str">
        <f t="shared" si="101"/>
        <v>Boissons</v>
      </c>
      <c r="M1660" s="6">
        <v>76</v>
      </c>
      <c r="N1660" s="6" t="str">
        <f t="shared" si="102"/>
        <v>Lakkalikööri</v>
      </c>
      <c r="O1660" s="13">
        <v>76</v>
      </c>
      <c r="P1660" s="6">
        <v>15</v>
      </c>
      <c r="Q1660" s="13">
        <f t="shared" si="103"/>
        <v>1140</v>
      </c>
      <c r="R1660" s="14">
        <v>0.03</v>
      </c>
      <c r="S1660" s="13">
        <v>1309.5</v>
      </c>
      <c r="T1660" s="13">
        <v>2.6190000000000002</v>
      </c>
      <c r="U1660" s="13"/>
      <c r="V1660" s="9"/>
      <c r="W1660" s="9"/>
    </row>
    <row r="1661" spans="1:23" x14ac:dyDescent="0.25">
      <c r="A1661" s="6" t="s">
        <v>179</v>
      </c>
      <c r="B1661" s="6" t="s">
        <v>180</v>
      </c>
      <c r="C1661" s="6" t="s">
        <v>181</v>
      </c>
      <c r="D1661" s="6" t="s">
        <v>81</v>
      </c>
      <c r="E1661" s="6">
        <v>6</v>
      </c>
      <c r="F1661" s="6" t="str">
        <f t="shared" si="100"/>
        <v>Ernst Junge</v>
      </c>
      <c r="G1661" s="6">
        <v>10757</v>
      </c>
      <c r="H1661" s="9">
        <v>41414</v>
      </c>
      <c r="I1661" s="9">
        <v>41443</v>
      </c>
      <c r="J1661" s="9">
        <v>41440</v>
      </c>
      <c r="K1661" s="7">
        <v>1</v>
      </c>
      <c r="L1661" s="9" t="str">
        <f t="shared" si="101"/>
        <v>Boissons</v>
      </c>
      <c r="M1661" s="6">
        <v>34</v>
      </c>
      <c r="N1661" s="6" t="str">
        <f t="shared" si="102"/>
        <v>Sasquatch Ale</v>
      </c>
      <c r="O1661" s="13">
        <v>76</v>
      </c>
      <c r="P1661" s="6">
        <v>60</v>
      </c>
      <c r="Q1661" s="13">
        <f t="shared" si="103"/>
        <v>4560</v>
      </c>
      <c r="R1661" s="14">
        <v>0.11</v>
      </c>
      <c r="S1661" s="13">
        <v>3738</v>
      </c>
      <c r="T1661" s="13">
        <v>63.545999999999999</v>
      </c>
      <c r="U1661" s="13"/>
      <c r="V1661" s="9"/>
      <c r="W1661" s="9"/>
    </row>
    <row r="1662" spans="1:23" x14ac:dyDescent="0.25">
      <c r="A1662" s="6" t="s">
        <v>103</v>
      </c>
      <c r="B1662" s="6" t="s">
        <v>104</v>
      </c>
      <c r="C1662" s="6" t="s">
        <v>105</v>
      </c>
      <c r="D1662" s="6" t="s">
        <v>106</v>
      </c>
      <c r="E1662" s="6">
        <v>3</v>
      </c>
      <c r="F1662" s="6" t="str">
        <f t="shared" si="100"/>
        <v>Janet Leverling</v>
      </c>
      <c r="G1662" s="6">
        <v>10796</v>
      </c>
      <c r="H1662" s="9">
        <v>41414</v>
      </c>
      <c r="I1662" s="9">
        <v>41436</v>
      </c>
      <c r="J1662" s="9">
        <v>41434</v>
      </c>
      <c r="K1662" s="7">
        <v>2</v>
      </c>
      <c r="L1662" s="9" t="str">
        <f t="shared" si="101"/>
        <v>Condiments</v>
      </c>
      <c r="M1662" s="6">
        <v>44</v>
      </c>
      <c r="N1662" s="6" t="str">
        <f t="shared" si="102"/>
        <v>Gula Malacca</v>
      </c>
      <c r="O1662" s="13">
        <v>76</v>
      </c>
      <c r="P1662" s="6">
        <v>24</v>
      </c>
      <c r="Q1662" s="13">
        <f t="shared" si="103"/>
        <v>1824</v>
      </c>
      <c r="R1662" s="14">
        <v>-0.02</v>
      </c>
      <c r="S1662" s="13">
        <v>2380.6799999999998</v>
      </c>
      <c r="T1662" s="13">
        <v>40.471559999999997</v>
      </c>
      <c r="U1662" s="13"/>
      <c r="V1662" s="9"/>
      <c r="W1662" s="9"/>
    </row>
    <row r="1663" spans="1:23" x14ac:dyDescent="0.25">
      <c r="A1663" s="6" t="s">
        <v>293</v>
      </c>
      <c r="B1663" s="6" t="s">
        <v>294</v>
      </c>
      <c r="C1663" s="6" t="s">
        <v>295</v>
      </c>
      <c r="D1663" s="6" t="s">
        <v>251</v>
      </c>
      <c r="E1663" s="6">
        <v>8</v>
      </c>
      <c r="F1663" s="6" t="str">
        <f t="shared" si="100"/>
        <v>Hicham Esmal</v>
      </c>
      <c r="G1663" s="6">
        <v>10818</v>
      </c>
      <c r="H1663" s="9">
        <v>41414</v>
      </c>
      <c r="I1663" s="9">
        <v>41439</v>
      </c>
      <c r="J1663" s="9">
        <v>41436</v>
      </c>
      <c r="K1663" s="7">
        <v>8</v>
      </c>
      <c r="L1663" s="9" t="str">
        <f t="shared" si="101"/>
        <v>Poissons et fruits de mer</v>
      </c>
      <c r="M1663" s="6">
        <v>41</v>
      </c>
      <c r="N1663" s="6" t="str">
        <f t="shared" si="102"/>
        <v>Jack's New England Clam Chowder</v>
      </c>
      <c r="O1663" s="13">
        <v>76</v>
      </c>
      <c r="P1663" s="6">
        <v>77</v>
      </c>
      <c r="Q1663" s="13">
        <f t="shared" si="103"/>
        <v>5852</v>
      </c>
      <c r="R1663" s="14">
        <v>0.12</v>
      </c>
      <c r="S1663" s="13">
        <v>3269.42</v>
      </c>
      <c r="T1663" s="13">
        <v>9.8082600000000006</v>
      </c>
      <c r="U1663" s="13"/>
      <c r="V1663" s="9"/>
      <c r="W1663" s="9"/>
    </row>
    <row r="1664" spans="1:23" x14ac:dyDescent="0.25">
      <c r="A1664" s="6" t="s">
        <v>322</v>
      </c>
      <c r="B1664" s="6" t="s">
        <v>323</v>
      </c>
      <c r="C1664" s="6" t="s">
        <v>165</v>
      </c>
      <c r="D1664" s="6" t="s">
        <v>136</v>
      </c>
      <c r="E1664" s="6">
        <v>7</v>
      </c>
      <c r="F1664" s="6" t="str">
        <f t="shared" si="100"/>
        <v>Jaime Dos Santos</v>
      </c>
      <c r="G1664" s="6">
        <v>10825</v>
      </c>
      <c r="H1664" s="9">
        <v>41414</v>
      </c>
      <c r="I1664" s="9">
        <v>41436</v>
      </c>
      <c r="J1664" s="9">
        <v>41431</v>
      </c>
      <c r="K1664" s="7">
        <v>6</v>
      </c>
      <c r="L1664" s="9" t="str">
        <f t="shared" si="101"/>
        <v>Viandes</v>
      </c>
      <c r="M1664" s="6">
        <v>53</v>
      </c>
      <c r="N1664" s="6" t="str">
        <f t="shared" si="102"/>
        <v>Perth Pasties</v>
      </c>
      <c r="O1664" s="13">
        <v>76</v>
      </c>
      <c r="P1664" s="6">
        <v>9</v>
      </c>
      <c r="Q1664" s="13">
        <f t="shared" si="103"/>
        <v>684</v>
      </c>
      <c r="R1664" s="14">
        <v>0.05</v>
      </c>
      <c r="S1664" s="13">
        <v>1402.2</v>
      </c>
      <c r="T1664" s="13">
        <v>46.272599999999997</v>
      </c>
      <c r="U1664" s="13"/>
      <c r="V1664" s="9"/>
      <c r="W1664" s="9"/>
    </row>
    <row r="1665" spans="1:23" x14ac:dyDescent="0.25">
      <c r="A1665" s="6" t="s">
        <v>198</v>
      </c>
      <c r="B1665" s="6" t="s">
        <v>199</v>
      </c>
      <c r="C1665" s="6" t="s">
        <v>54</v>
      </c>
      <c r="D1665" s="6" t="s">
        <v>200</v>
      </c>
      <c r="E1665" s="6">
        <v>3</v>
      </c>
      <c r="F1665" s="6" t="str">
        <f t="shared" si="100"/>
        <v>Janet Leverling</v>
      </c>
      <c r="G1665" s="6">
        <v>10831</v>
      </c>
      <c r="H1665" s="9">
        <v>41414</v>
      </c>
      <c r="I1665" s="9">
        <v>41443</v>
      </c>
      <c r="J1665" s="9">
        <v>41446</v>
      </c>
      <c r="K1665" s="7">
        <v>1</v>
      </c>
      <c r="L1665" s="9" t="str">
        <f t="shared" si="101"/>
        <v>Boissons</v>
      </c>
      <c r="M1665" s="6">
        <v>38</v>
      </c>
      <c r="N1665" s="6" t="str">
        <f t="shared" si="102"/>
        <v>Côte de Blaye</v>
      </c>
      <c r="O1665" s="13">
        <v>76</v>
      </c>
      <c r="P1665" s="6">
        <v>33</v>
      </c>
      <c r="Q1665" s="13">
        <f t="shared" si="103"/>
        <v>2508</v>
      </c>
      <c r="R1665" s="14">
        <v>0.02</v>
      </c>
      <c r="S1665" s="13">
        <v>42607.95</v>
      </c>
      <c r="T1665" s="13">
        <v>0</v>
      </c>
      <c r="U1665" s="13"/>
      <c r="V1665" s="9"/>
      <c r="W1665" s="9"/>
    </row>
    <row r="1666" spans="1:23" x14ac:dyDescent="0.25">
      <c r="A1666" s="6" t="s">
        <v>157</v>
      </c>
      <c r="B1666" s="6" t="s">
        <v>158</v>
      </c>
      <c r="C1666" s="6" t="s">
        <v>159</v>
      </c>
      <c r="D1666" s="6" t="s">
        <v>136</v>
      </c>
      <c r="E1666" s="6">
        <v>3</v>
      </c>
      <c r="F1666" s="6" t="str">
        <f t="shared" si="100"/>
        <v>Janet Leverling</v>
      </c>
      <c r="G1666" s="6">
        <v>10934</v>
      </c>
      <c r="H1666" s="9">
        <v>41414</v>
      </c>
      <c r="I1666" s="9">
        <v>41431</v>
      </c>
      <c r="J1666" s="9">
        <v>41434</v>
      </c>
      <c r="K1666" s="7">
        <v>2</v>
      </c>
      <c r="L1666" s="9" t="str">
        <f t="shared" si="101"/>
        <v>Condiments</v>
      </c>
      <c r="M1666" s="6">
        <v>6</v>
      </c>
      <c r="N1666" s="6" t="str">
        <f t="shared" si="102"/>
        <v>Grandma's Boysenberry Spread</v>
      </c>
      <c r="O1666" s="13">
        <v>76</v>
      </c>
      <c r="P1666" s="6">
        <v>100</v>
      </c>
      <c r="Q1666" s="13">
        <f t="shared" si="103"/>
        <v>7600</v>
      </c>
      <c r="R1666" s="15">
        <v>0.01</v>
      </c>
      <c r="S1666" s="13">
        <v>12375</v>
      </c>
      <c r="T1666" s="13">
        <v>334.125</v>
      </c>
      <c r="U1666" s="13"/>
      <c r="V1666" s="9"/>
      <c r="W1666" s="9"/>
    </row>
    <row r="1667" spans="1:23" x14ac:dyDescent="0.25">
      <c r="A1667" s="6" t="s">
        <v>170</v>
      </c>
      <c r="B1667" s="6" t="s">
        <v>171</v>
      </c>
      <c r="C1667" s="6" t="s">
        <v>172</v>
      </c>
      <c r="D1667" s="6" t="s">
        <v>146</v>
      </c>
      <c r="E1667" s="6">
        <v>4</v>
      </c>
      <c r="F1667" s="6" t="str">
        <f t="shared" si="100"/>
        <v>Laura Callahan</v>
      </c>
      <c r="G1667" s="6">
        <v>10565</v>
      </c>
      <c r="H1667" s="9">
        <v>41415</v>
      </c>
      <c r="I1667" s="9">
        <v>41427</v>
      </c>
      <c r="J1667" s="9">
        <v>41423</v>
      </c>
      <c r="K1667" s="7">
        <v>1</v>
      </c>
      <c r="L1667" s="9" t="str">
        <f t="shared" si="101"/>
        <v>Boissons</v>
      </c>
      <c r="M1667" s="6">
        <v>24</v>
      </c>
      <c r="N1667" s="6" t="str">
        <f t="shared" si="102"/>
        <v>Guaraná Fantástica</v>
      </c>
      <c r="O1667" s="13">
        <v>76</v>
      </c>
      <c r="P1667" s="6">
        <v>34</v>
      </c>
      <c r="Q1667" s="13">
        <f t="shared" si="103"/>
        <v>2584</v>
      </c>
      <c r="R1667" s="14">
        <v>0.02</v>
      </c>
      <c r="S1667" s="13">
        <v>749.69999999999993</v>
      </c>
      <c r="T1667" s="13">
        <v>10.495799999999999</v>
      </c>
      <c r="U1667" s="13"/>
      <c r="V1667" s="9"/>
      <c r="W1667" s="9"/>
    </row>
    <row r="1668" spans="1:23" x14ac:dyDescent="0.25">
      <c r="A1668" s="6" t="s">
        <v>175</v>
      </c>
      <c r="B1668" s="6" t="s">
        <v>176</v>
      </c>
      <c r="C1668" s="6" t="s">
        <v>97</v>
      </c>
      <c r="D1668" s="6" t="s">
        <v>98</v>
      </c>
      <c r="E1668" s="6">
        <v>8</v>
      </c>
      <c r="F1668" s="6" t="str">
        <f t="shared" ref="F1668:F1731" si="104">VLOOKUP(E1668,ListeREPRESENTANTS,2,FALSE)</f>
        <v>Hicham Esmal</v>
      </c>
      <c r="G1668" s="6">
        <v>10573</v>
      </c>
      <c r="H1668" s="9">
        <v>41415</v>
      </c>
      <c r="I1668" s="9">
        <v>41433</v>
      </c>
      <c r="J1668" s="9">
        <v>41431</v>
      </c>
      <c r="K1668" s="7">
        <v>6</v>
      </c>
      <c r="L1668" s="9" t="str">
        <f t="shared" ref="L1668:L1731" si="105">VLOOKUP(K1668,ListeCATEGORIES,2,FALSE)</f>
        <v>Viandes</v>
      </c>
      <c r="M1668" s="6">
        <v>53</v>
      </c>
      <c r="N1668" s="6" t="str">
        <f t="shared" ref="N1668:N1731" si="106">VLOOKUP(M1668,ListePRODUITS,2,FALSE)</f>
        <v>Perth Pasties</v>
      </c>
      <c r="O1668" s="13">
        <v>76</v>
      </c>
      <c r="P1668" s="6">
        <v>71</v>
      </c>
      <c r="Q1668" s="13">
        <f t="shared" si="103"/>
        <v>5396</v>
      </c>
      <c r="R1668" s="14">
        <v>0.14000000000000001</v>
      </c>
      <c r="S1668" s="13">
        <v>10013.84</v>
      </c>
      <c r="T1668" s="13">
        <v>210.29064000000002</v>
      </c>
      <c r="U1668" s="13"/>
      <c r="V1668" s="9"/>
      <c r="W1668" s="9"/>
    </row>
    <row r="1669" spans="1:23" x14ac:dyDescent="0.25">
      <c r="A1669" s="6" t="s">
        <v>255</v>
      </c>
      <c r="B1669" s="6" t="s">
        <v>256</v>
      </c>
      <c r="C1669" s="6" t="s">
        <v>257</v>
      </c>
      <c r="D1669" s="6" t="s">
        <v>81</v>
      </c>
      <c r="E1669" s="6">
        <v>5</v>
      </c>
      <c r="F1669" s="6" t="str">
        <f t="shared" si="104"/>
        <v>Mohamed Ben Arfa</v>
      </c>
      <c r="G1669" s="6">
        <v>10574</v>
      </c>
      <c r="H1669" s="9">
        <v>41415</v>
      </c>
      <c r="I1669" s="9">
        <v>41431</v>
      </c>
      <c r="J1669" s="9">
        <v>41427</v>
      </c>
      <c r="K1669" s="7">
        <v>3</v>
      </c>
      <c r="L1669" s="9" t="str">
        <f t="shared" si="105"/>
        <v>Desserts</v>
      </c>
      <c r="M1669" s="6">
        <v>62</v>
      </c>
      <c r="N1669" s="6" t="str">
        <f t="shared" si="106"/>
        <v>Tarte au sucre</v>
      </c>
      <c r="O1669" s="13">
        <v>76</v>
      </c>
      <c r="P1669" s="6">
        <v>42</v>
      </c>
      <c r="Q1669" s="13">
        <f t="shared" ref="Q1669:Q1732" si="107">O1669*P1669</f>
        <v>3192</v>
      </c>
      <c r="R1669" s="14">
        <v>-0.03</v>
      </c>
      <c r="S1669" s="13">
        <v>10663.59</v>
      </c>
      <c r="T1669" s="13">
        <v>181.28102999999999</v>
      </c>
      <c r="U1669" s="13"/>
      <c r="V1669" s="9"/>
      <c r="W1669" s="9"/>
    </row>
    <row r="1670" spans="1:23" x14ac:dyDescent="0.25">
      <c r="A1670" s="6" t="s">
        <v>117</v>
      </c>
      <c r="B1670" s="6" t="s">
        <v>118</v>
      </c>
      <c r="C1670" s="6" t="s">
        <v>119</v>
      </c>
      <c r="D1670" s="6" t="s">
        <v>85</v>
      </c>
      <c r="E1670" s="6">
        <v>5</v>
      </c>
      <c r="F1670" s="6" t="str">
        <f t="shared" si="104"/>
        <v>Mohamed Ben Arfa</v>
      </c>
      <c r="G1670" s="6">
        <v>10634</v>
      </c>
      <c r="H1670" s="9">
        <v>41415</v>
      </c>
      <c r="I1670" s="9">
        <v>41443</v>
      </c>
      <c r="J1670" s="9">
        <v>41446</v>
      </c>
      <c r="K1670" s="7">
        <v>1</v>
      </c>
      <c r="L1670" s="9" t="str">
        <f t="shared" si="105"/>
        <v>Boissons</v>
      </c>
      <c r="M1670" s="6">
        <v>75</v>
      </c>
      <c r="N1670" s="6" t="str">
        <f t="shared" si="106"/>
        <v>Rhönbräu Klosterbier</v>
      </c>
      <c r="O1670" s="13">
        <v>76</v>
      </c>
      <c r="P1670" s="6">
        <v>55</v>
      </c>
      <c r="Q1670" s="13">
        <f t="shared" si="107"/>
        <v>4180</v>
      </c>
      <c r="R1670" s="14">
        <v>0.19</v>
      </c>
      <c r="S1670" s="13">
        <v>1726.3125</v>
      </c>
      <c r="T1670" s="13">
        <v>46.610437500000003</v>
      </c>
      <c r="U1670" s="13"/>
      <c r="V1670" s="9"/>
      <c r="W1670" s="9"/>
    </row>
    <row r="1671" spans="1:23" x14ac:dyDescent="0.25">
      <c r="A1671" s="6" t="s">
        <v>179</v>
      </c>
      <c r="B1671" s="6" t="s">
        <v>180</v>
      </c>
      <c r="C1671" s="6" t="s">
        <v>181</v>
      </c>
      <c r="D1671" s="6" t="s">
        <v>81</v>
      </c>
      <c r="E1671" s="6">
        <v>6</v>
      </c>
      <c r="F1671" s="6" t="str">
        <f t="shared" si="104"/>
        <v>Ernst Junge</v>
      </c>
      <c r="G1671" s="6">
        <v>10757</v>
      </c>
      <c r="H1671" s="9">
        <v>41415</v>
      </c>
      <c r="I1671" s="9">
        <v>41433</v>
      </c>
      <c r="J1671" s="9">
        <v>41433</v>
      </c>
      <c r="K1671" s="7">
        <v>4</v>
      </c>
      <c r="L1671" s="9" t="str">
        <f t="shared" si="105"/>
        <v>Produits laitiers</v>
      </c>
      <c r="M1671" s="6">
        <v>59</v>
      </c>
      <c r="N1671" s="6" t="str">
        <f t="shared" si="106"/>
        <v>Raclette Courdavault</v>
      </c>
      <c r="O1671" s="13">
        <v>76</v>
      </c>
      <c r="P1671" s="6">
        <v>51</v>
      </c>
      <c r="Q1671" s="13">
        <f t="shared" si="107"/>
        <v>3876</v>
      </c>
      <c r="R1671" s="14">
        <v>0.18</v>
      </c>
      <c r="S1671" s="13">
        <v>11500.5</v>
      </c>
      <c r="T1671" s="13">
        <v>195.5085</v>
      </c>
      <c r="U1671" s="13"/>
      <c r="V1671" s="9"/>
      <c r="W1671" s="9"/>
    </row>
    <row r="1672" spans="1:23" x14ac:dyDescent="0.25">
      <c r="A1672" s="6" t="s">
        <v>213</v>
      </c>
      <c r="B1672" s="6" t="s">
        <v>214</v>
      </c>
      <c r="C1672" s="6" t="s">
        <v>215</v>
      </c>
      <c r="D1672" s="6" t="s">
        <v>81</v>
      </c>
      <c r="E1672" s="6">
        <v>5</v>
      </c>
      <c r="F1672" s="6" t="str">
        <f t="shared" si="104"/>
        <v>Mohamed Ben Arfa</v>
      </c>
      <c r="G1672" s="6">
        <v>10816</v>
      </c>
      <c r="H1672" s="9">
        <v>41415</v>
      </c>
      <c r="I1672" s="9">
        <v>41439</v>
      </c>
      <c r="J1672" s="9">
        <v>41442</v>
      </c>
      <c r="K1672" s="7">
        <v>1</v>
      </c>
      <c r="L1672" s="9" t="str">
        <f t="shared" si="105"/>
        <v>Boissons</v>
      </c>
      <c r="M1672" s="6">
        <v>38</v>
      </c>
      <c r="N1672" s="6" t="str">
        <f t="shared" si="106"/>
        <v>Côte de Blaye</v>
      </c>
      <c r="O1672" s="13">
        <v>76</v>
      </c>
      <c r="P1672" s="6">
        <v>96</v>
      </c>
      <c r="Q1672" s="13">
        <f t="shared" si="107"/>
        <v>7296</v>
      </c>
      <c r="R1672" s="14">
        <v>0.16</v>
      </c>
      <c r="S1672" s="13">
        <v>106243.2</v>
      </c>
      <c r="T1672" s="13">
        <v>849.94560000000001</v>
      </c>
      <c r="U1672" s="13"/>
      <c r="V1672" s="9"/>
      <c r="W1672" s="9"/>
    </row>
    <row r="1673" spans="1:23" x14ac:dyDescent="0.25">
      <c r="A1673" s="6" t="s">
        <v>243</v>
      </c>
      <c r="B1673" s="6" t="s">
        <v>244</v>
      </c>
      <c r="C1673" s="6" t="s">
        <v>88</v>
      </c>
      <c r="D1673" s="6" t="s">
        <v>89</v>
      </c>
      <c r="E1673" s="6">
        <v>7</v>
      </c>
      <c r="F1673" s="6" t="str">
        <f t="shared" si="104"/>
        <v>Jaime Dos Santos</v>
      </c>
      <c r="G1673" s="6">
        <v>10558</v>
      </c>
      <c r="H1673" s="9">
        <v>41416</v>
      </c>
      <c r="I1673" s="9">
        <v>41440</v>
      </c>
      <c r="J1673" s="9">
        <v>41440</v>
      </c>
      <c r="K1673" s="7">
        <v>6</v>
      </c>
      <c r="L1673" s="9" t="str">
        <f t="shared" si="105"/>
        <v>Viandes</v>
      </c>
      <c r="M1673" s="6">
        <v>53</v>
      </c>
      <c r="N1673" s="6" t="str">
        <f t="shared" si="106"/>
        <v>Perth Pasties</v>
      </c>
      <c r="O1673" s="13">
        <v>76</v>
      </c>
      <c r="P1673" s="6">
        <v>15</v>
      </c>
      <c r="Q1673" s="13">
        <f t="shared" si="107"/>
        <v>1140</v>
      </c>
      <c r="R1673" s="14">
        <v>-0.01</v>
      </c>
      <c r="S1673" s="13">
        <v>2484.6</v>
      </c>
      <c r="T1673" s="13">
        <v>57.145799999999994</v>
      </c>
      <c r="U1673" s="13"/>
      <c r="V1673" s="9"/>
      <c r="W1673" s="9"/>
    </row>
    <row r="1674" spans="1:23" x14ac:dyDescent="0.25">
      <c r="A1674" s="6" t="s">
        <v>133</v>
      </c>
      <c r="B1674" s="6" t="s">
        <v>134</v>
      </c>
      <c r="C1674" s="6" t="s">
        <v>135</v>
      </c>
      <c r="D1674" s="6" t="s">
        <v>136</v>
      </c>
      <c r="E1674" s="6">
        <v>4</v>
      </c>
      <c r="F1674" s="6" t="str">
        <f t="shared" si="104"/>
        <v>Laura Callahan</v>
      </c>
      <c r="G1674" s="6">
        <v>10623</v>
      </c>
      <c r="H1674" s="9">
        <v>41416</v>
      </c>
      <c r="I1674" s="9">
        <v>41441</v>
      </c>
      <c r="J1674" s="9">
        <v>41443</v>
      </c>
      <c r="K1674" s="7">
        <v>1</v>
      </c>
      <c r="L1674" s="9" t="str">
        <f t="shared" si="105"/>
        <v>Boissons</v>
      </c>
      <c r="M1674" s="6">
        <v>35</v>
      </c>
      <c r="N1674" s="6" t="str">
        <f t="shared" si="106"/>
        <v>Steeleye Stout</v>
      </c>
      <c r="O1674" s="13">
        <v>76</v>
      </c>
      <c r="P1674" s="6">
        <v>94</v>
      </c>
      <c r="Q1674" s="13">
        <f t="shared" si="107"/>
        <v>7144</v>
      </c>
      <c r="R1674" s="14">
        <v>0.1</v>
      </c>
      <c r="S1674" s="13">
        <v>7614</v>
      </c>
      <c r="T1674" s="13">
        <v>190.35</v>
      </c>
      <c r="U1674" s="13"/>
      <c r="V1674" s="9"/>
      <c r="W1674" s="9"/>
    </row>
    <row r="1675" spans="1:23" x14ac:dyDescent="0.25">
      <c r="A1675" s="6" t="s">
        <v>285</v>
      </c>
      <c r="B1675" s="6" t="s">
        <v>286</v>
      </c>
      <c r="C1675" s="6" t="s">
        <v>287</v>
      </c>
      <c r="D1675" s="6" t="s">
        <v>212</v>
      </c>
      <c r="E1675" s="6">
        <v>5</v>
      </c>
      <c r="F1675" s="6" t="str">
        <f t="shared" si="104"/>
        <v>Mohamed Ben Arfa</v>
      </c>
      <c r="G1675" s="6">
        <v>10873</v>
      </c>
      <c r="H1675" s="9">
        <v>41416</v>
      </c>
      <c r="I1675" s="9">
        <v>41444</v>
      </c>
      <c r="J1675" s="9">
        <v>41443</v>
      </c>
      <c r="K1675" s="7">
        <v>7</v>
      </c>
      <c r="L1675" s="9" t="str">
        <f t="shared" si="105"/>
        <v>Produits secs</v>
      </c>
      <c r="M1675" s="6">
        <v>28</v>
      </c>
      <c r="N1675" s="6" t="str">
        <f t="shared" si="106"/>
        <v>Rössle Sauerkraut</v>
      </c>
      <c r="O1675" s="13">
        <v>76</v>
      </c>
      <c r="P1675" s="6">
        <v>39</v>
      </c>
      <c r="Q1675" s="13">
        <f t="shared" si="107"/>
        <v>2964</v>
      </c>
      <c r="R1675" s="15">
        <v>0.11</v>
      </c>
      <c r="S1675" s="13">
        <v>7913.88</v>
      </c>
      <c r="T1675" s="13">
        <v>150.36372</v>
      </c>
      <c r="U1675" s="13"/>
      <c r="V1675" s="9"/>
      <c r="W1675" s="9"/>
    </row>
    <row r="1676" spans="1:23" x14ac:dyDescent="0.25">
      <c r="A1676" s="6" t="s">
        <v>248</v>
      </c>
      <c r="B1676" s="6" t="s">
        <v>249</v>
      </c>
      <c r="C1676" s="6" t="s">
        <v>250</v>
      </c>
      <c r="D1676" s="6" t="s">
        <v>251</v>
      </c>
      <c r="E1676" s="6">
        <v>7</v>
      </c>
      <c r="F1676" s="6" t="str">
        <f t="shared" si="104"/>
        <v>Jaime Dos Santos</v>
      </c>
      <c r="G1676" s="6">
        <v>10655</v>
      </c>
      <c r="H1676" s="9">
        <v>41417</v>
      </c>
      <c r="I1676" s="9">
        <v>41432</v>
      </c>
      <c r="J1676" s="9">
        <v>41433</v>
      </c>
      <c r="K1676" s="7">
        <v>8</v>
      </c>
      <c r="L1676" s="9" t="str">
        <f t="shared" si="105"/>
        <v>Poissons et fruits de mer</v>
      </c>
      <c r="M1676" s="6">
        <v>41</v>
      </c>
      <c r="N1676" s="6" t="str">
        <f t="shared" si="106"/>
        <v>Jack's New England Clam Chowder</v>
      </c>
      <c r="O1676" s="13">
        <v>76</v>
      </c>
      <c r="P1676" s="6">
        <v>53</v>
      </c>
      <c r="Q1676" s="13">
        <f t="shared" si="107"/>
        <v>4028</v>
      </c>
      <c r="R1676" s="14">
        <v>0.03</v>
      </c>
      <c r="S1676" s="13">
        <v>2480.5324999999998</v>
      </c>
      <c r="T1676" s="13">
        <v>32.246922499999997</v>
      </c>
      <c r="U1676" s="13"/>
      <c r="V1676" s="9"/>
      <c r="W1676" s="9"/>
    </row>
    <row r="1677" spans="1:23" x14ac:dyDescent="0.25">
      <c r="A1677" s="6" t="s">
        <v>179</v>
      </c>
      <c r="B1677" s="6" t="s">
        <v>180</v>
      </c>
      <c r="C1677" s="6" t="s">
        <v>181</v>
      </c>
      <c r="D1677" s="6" t="s">
        <v>81</v>
      </c>
      <c r="E1677" s="6">
        <v>1</v>
      </c>
      <c r="F1677" s="6" t="str">
        <f t="shared" si="104"/>
        <v>Francis Rivière</v>
      </c>
      <c r="G1677" s="6">
        <v>10657</v>
      </c>
      <c r="H1677" s="9">
        <v>41417</v>
      </c>
      <c r="I1677" s="9">
        <v>41431</v>
      </c>
      <c r="J1677" s="9">
        <v>41432</v>
      </c>
      <c r="K1677" s="7">
        <v>8</v>
      </c>
      <c r="L1677" s="9" t="str">
        <f t="shared" si="105"/>
        <v>Poissons et fruits de mer</v>
      </c>
      <c r="M1677" s="6">
        <v>41</v>
      </c>
      <c r="N1677" s="6" t="str">
        <f t="shared" si="106"/>
        <v>Jack's New England Clam Chowder</v>
      </c>
      <c r="O1677" s="13">
        <v>76</v>
      </c>
      <c r="P1677" s="6">
        <v>83</v>
      </c>
      <c r="Q1677" s="13">
        <f t="shared" si="107"/>
        <v>6308</v>
      </c>
      <c r="R1677" s="14">
        <v>0.11</v>
      </c>
      <c r="S1677" s="13">
        <v>3564.2275</v>
      </c>
      <c r="T1677" s="13">
        <v>46.334957499999994</v>
      </c>
      <c r="U1677" s="13"/>
      <c r="V1677" s="9"/>
      <c r="W1677" s="9"/>
    </row>
    <row r="1678" spans="1:23" x14ac:dyDescent="0.25">
      <c r="A1678" s="6" t="s">
        <v>78</v>
      </c>
      <c r="B1678" s="6" t="s">
        <v>79</v>
      </c>
      <c r="C1678" s="6" t="s">
        <v>80</v>
      </c>
      <c r="D1678" s="6" t="s">
        <v>81</v>
      </c>
      <c r="E1678" s="6">
        <v>5</v>
      </c>
      <c r="F1678" s="6" t="str">
        <f t="shared" si="104"/>
        <v>Mohamed Ben Arfa</v>
      </c>
      <c r="G1678" s="6">
        <v>10861</v>
      </c>
      <c r="H1678" s="9">
        <v>41417</v>
      </c>
      <c r="I1678" s="9">
        <v>41441</v>
      </c>
      <c r="J1678" s="9">
        <v>41439</v>
      </c>
      <c r="K1678" s="7">
        <v>4</v>
      </c>
      <c r="L1678" s="9" t="str">
        <f t="shared" si="105"/>
        <v>Produits laitiers</v>
      </c>
      <c r="M1678" s="6">
        <v>33</v>
      </c>
      <c r="N1678" s="6" t="str">
        <f t="shared" si="106"/>
        <v>Geitost</v>
      </c>
      <c r="O1678" s="13">
        <v>76</v>
      </c>
      <c r="P1678" s="6">
        <v>99</v>
      </c>
      <c r="Q1678" s="13">
        <f t="shared" si="107"/>
        <v>7524</v>
      </c>
      <c r="R1678" s="15">
        <v>0.02</v>
      </c>
      <c r="S1678" s="13">
        <v>1212.75</v>
      </c>
      <c r="T1678" s="13">
        <v>38.808</v>
      </c>
      <c r="U1678" s="13"/>
      <c r="V1678" s="9"/>
      <c r="W1678" s="9"/>
    </row>
    <row r="1679" spans="1:23" x14ac:dyDescent="0.25">
      <c r="A1679" s="6" t="s">
        <v>82</v>
      </c>
      <c r="B1679" s="6" t="s">
        <v>83</v>
      </c>
      <c r="C1679" s="6" t="s">
        <v>84</v>
      </c>
      <c r="D1679" s="6" t="s">
        <v>85</v>
      </c>
      <c r="E1679" s="6">
        <v>8</v>
      </c>
      <c r="F1679" s="6" t="str">
        <f t="shared" si="104"/>
        <v>Hicham Esmal</v>
      </c>
      <c r="G1679" s="6">
        <v>10876</v>
      </c>
      <c r="H1679" s="9">
        <v>41418</v>
      </c>
      <c r="I1679" s="9">
        <v>41446</v>
      </c>
      <c r="J1679" s="9">
        <v>41441</v>
      </c>
      <c r="K1679" s="7">
        <v>8</v>
      </c>
      <c r="L1679" s="9" t="str">
        <f t="shared" si="105"/>
        <v>Poissons et fruits de mer</v>
      </c>
      <c r="M1679" s="6">
        <v>46</v>
      </c>
      <c r="N1679" s="6" t="str">
        <f t="shared" si="106"/>
        <v>Spegesild</v>
      </c>
      <c r="O1679" s="13">
        <v>76</v>
      </c>
      <c r="P1679" s="6">
        <v>93</v>
      </c>
      <c r="Q1679" s="13">
        <f t="shared" si="107"/>
        <v>7068</v>
      </c>
      <c r="R1679" s="15">
        <v>0.19</v>
      </c>
      <c r="S1679" s="13">
        <v>4519.8</v>
      </c>
      <c r="T1679" s="13">
        <v>18.0792</v>
      </c>
      <c r="U1679" s="13"/>
      <c r="V1679" s="9"/>
      <c r="W1679" s="9"/>
    </row>
    <row r="1680" spans="1:23" x14ac:dyDescent="0.25">
      <c r="A1680" s="6" t="s">
        <v>186</v>
      </c>
      <c r="B1680" s="6" t="s">
        <v>187</v>
      </c>
      <c r="C1680" s="6" t="s">
        <v>188</v>
      </c>
      <c r="D1680" s="6" t="s">
        <v>140</v>
      </c>
      <c r="E1680" s="6">
        <v>3</v>
      </c>
      <c r="F1680" s="6" t="str">
        <f t="shared" si="104"/>
        <v>Janet Leverling</v>
      </c>
      <c r="G1680" s="6">
        <v>10854</v>
      </c>
      <c r="H1680" s="9">
        <v>41419</v>
      </c>
      <c r="I1680" s="9">
        <v>41442</v>
      </c>
      <c r="J1680" s="9">
        <v>41444</v>
      </c>
      <c r="K1680" s="7">
        <v>8</v>
      </c>
      <c r="L1680" s="9" t="str">
        <f t="shared" si="105"/>
        <v>Poissons et fruits de mer</v>
      </c>
      <c r="M1680" s="6">
        <v>13</v>
      </c>
      <c r="N1680" s="6" t="str">
        <f t="shared" si="106"/>
        <v>Konbu</v>
      </c>
      <c r="O1680" s="13">
        <v>76</v>
      </c>
      <c r="P1680" s="6">
        <v>69</v>
      </c>
      <c r="Q1680" s="13">
        <f t="shared" si="107"/>
        <v>5244</v>
      </c>
      <c r="R1680" s="15">
        <v>-0.02</v>
      </c>
      <c r="S1680" s="13">
        <v>2111.4</v>
      </c>
      <c r="T1680" s="13">
        <v>2.1114000000000002</v>
      </c>
      <c r="U1680" s="13"/>
      <c r="V1680" s="9"/>
      <c r="W1680" s="9"/>
    </row>
    <row r="1681" spans="1:23" x14ac:dyDescent="0.25">
      <c r="A1681" s="6" t="s">
        <v>216</v>
      </c>
      <c r="B1681" s="6" t="s">
        <v>217</v>
      </c>
      <c r="C1681" s="6" t="s">
        <v>218</v>
      </c>
      <c r="D1681" s="6" t="s">
        <v>102</v>
      </c>
      <c r="E1681" s="6">
        <v>8</v>
      </c>
      <c r="F1681" s="6" t="str">
        <f t="shared" si="104"/>
        <v>Hicham Esmal</v>
      </c>
      <c r="G1681" s="6">
        <v>10896</v>
      </c>
      <c r="H1681" s="9">
        <v>41419</v>
      </c>
      <c r="I1681" s="9">
        <v>41444</v>
      </c>
      <c r="J1681" s="9">
        <v>41444</v>
      </c>
      <c r="K1681" s="7">
        <v>8</v>
      </c>
      <c r="L1681" s="9" t="str">
        <f t="shared" si="105"/>
        <v>Poissons et fruits de mer</v>
      </c>
      <c r="M1681" s="6">
        <v>45</v>
      </c>
      <c r="N1681" s="6" t="str">
        <f t="shared" si="106"/>
        <v>Røgede sild</v>
      </c>
      <c r="O1681" s="13">
        <v>76</v>
      </c>
      <c r="P1681" s="6">
        <v>80</v>
      </c>
      <c r="Q1681" s="13">
        <f t="shared" si="107"/>
        <v>6080</v>
      </c>
      <c r="R1681" s="15">
        <v>-0.03</v>
      </c>
      <c r="S1681" s="13">
        <v>3914</v>
      </c>
      <c r="T1681" s="13">
        <v>136.99</v>
      </c>
      <c r="U1681" s="13"/>
      <c r="V1681" s="9"/>
      <c r="W1681" s="9"/>
    </row>
    <row r="1682" spans="1:23" x14ac:dyDescent="0.25">
      <c r="A1682" s="6" t="s">
        <v>228</v>
      </c>
      <c r="B1682" s="6" t="s">
        <v>229</v>
      </c>
      <c r="C1682" s="6" t="s">
        <v>122</v>
      </c>
      <c r="D1682" s="6" t="s">
        <v>123</v>
      </c>
      <c r="E1682" s="6">
        <v>3</v>
      </c>
      <c r="F1682" s="6" t="str">
        <f t="shared" si="104"/>
        <v>Janet Leverling</v>
      </c>
      <c r="G1682" s="6">
        <v>10925</v>
      </c>
      <c r="H1682" s="9">
        <v>41419</v>
      </c>
      <c r="I1682" s="9">
        <v>41434</v>
      </c>
      <c r="J1682" s="9">
        <v>41435</v>
      </c>
      <c r="K1682" s="7">
        <v>8</v>
      </c>
      <c r="L1682" s="9" t="str">
        <f t="shared" si="105"/>
        <v>Poissons et fruits de mer</v>
      </c>
      <c r="M1682" s="6">
        <v>36</v>
      </c>
      <c r="N1682" s="6" t="str">
        <f t="shared" si="106"/>
        <v>Inlagd Sill</v>
      </c>
      <c r="O1682" s="13">
        <v>76</v>
      </c>
      <c r="P1682" s="6">
        <v>76</v>
      </c>
      <c r="Q1682" s="13">
        <f t="shared" si="107"/>
        <v>5776</v>
      </c>
      <c r="R1682" s="15">
        <v>-0.01</v>
      </c>
      <c r="S1682" s="13">
        <v>7292.2</v>
      </c>
      <c r="T1682" s="13">
        <v>211.47379999999998</v>
      </c>
      <c r="U1682" s="13"/>
      <c r="V1682" s="9"/>
      <c r="W1682" s="9"/>
    </row>
    <row r="1683" spans="1:23" x14ac:dyDescent="0.25">
      <c r="A1683" s="6" t="s">
        <v>147</v>
      </c>
      <c r="B1683" s="6" t="s">
        <v>148</v>
      </c>
      <c r="C1683" s="6" t="s">
        <v>149</v>
      </c>
      <c r="D1683" s="6" t="s">
        <v>85</v>
      </c>
      <c r="E1683" s="6">
        <v>1</v>
      </c>
      <c r="F1683" s="6" t="str">
        <f t="shared" si="104"/>
        <v>Francis Rivière</v>
      </c>
      <c r="G1683" s="6">
        <v>10787</v>
      </c>
      <c r="H1683" s="9">
        <v>41420</v>
      </c>
      <c r="I1683" s="9">
        <v>41434</v>
      </c>
      <c r="J1683" s="9">
        <v>41433</v>
      </c>
      <c r="K1683" s="7">
        <v>1</v>
      </c>
      <c r="L1683" s="9" t="str">
        <f t="shared" si="105"/>
        <v>Boissons</v>
      </c>
      <c r="M1683" s="6">
        <v>2</v>
      </c>
      <c r="N1683" s="6" t="str">
        <f t="shared" si="106"/>
        <v>Chang</v>
      </c>
      <c r="O1683" s="13">
        <v>76</v>
      </c>
      <c r="P1683" s="6">
        <v>34</v>
      </c>
      <c r="Q1683" s="13">
        <f t="shared" si="107"/>
        <v>2584</v>
      </c>
      <c r="R1683" s="14">
        <v>0.06</v>
      </c>
      <c r="S1683" s="13">
        <v>3036.2</v>
      </c>
      <c r="T1683" s="13">
        <v>103.23079999999999</v>
      </c>
      <c r="U1683" s="13"/>
      <c r="V1683" s="9"/>
      <c r="W1683" s="9"/>
    </row>
    <row r="1684" spans="1:23" x14ac:dyDescent="0.25">
      <c r="A1684" s="6" t="s">
        <v>127</v>
      </c>
      <c r="B1684" s="6" t="s">
        <v>128</v>
      </c>
      <c r="C1684" s="6" t="s">
        <v>129</v>
      </c>
      <c r="D1684" s="6" t="s">
        <v>106</v>
      </c>
      <c r="E1684" s="6">
        <v>5</v>
      </c>
      <c r="F1684" s="6" t="str">
        <f t="shared" si="104"/>
        <v>Mohamed Ben Arfa</v>
      </c>
      <c r="G1684" s="6">
        <v>10840</v>
      </c>
      <c r="H1684" s="9">
        <v>41420</v>
      </c>
      <c r="I1684" s="9">
        <v>41442</v>
      </c>
      <c r="J1684" s="9">
        <v>41442</v>
      </c>
      <c r="K1684" s="7">
        <v>3</v>
      </c>
      <c r="L1684" s="9" t="str">
        <f t="shared" si="105"/>
        <v>Desserts</v>
      </c>
      <c r="M1684" s="6">
        <v>25</v>
      </c>
      <c r="N1684" s="6" t="str">
        <f t="shared" si="106"/>
        <v>NuNuCa Nuß-Nougat-Creme</v>
      </c>
      <c r="O1684" s="13">
        <v>76</v>
      </c>
      <c r="P1684" s="6">
        <v>28</v>
      </c>
      <c r="Q1684" s="13">
        <f t="shared" si="107"/>
        <v>2128</v>
      </c>
      <c r="R1684" s="15">
        <v>0.19</v>
      </c>
      <c r="S1684" s="13">
        <v>1587.6000000000001</v>
      </c>
      <c r="T1684" s="13">
        <v>11.113200000000001</v>
      </c>
      <c r="U1684" s="13"/>
      <c r="V1684" s="9"/>
      <c r="W1684" s="9"/>
    </row>
    <row r="1685" spans="1:23" x14ac:dyDescent="0.25">
      <c r="A1685" s="6" t="s">
        <v>252</v>
      </c>
      <c r="B1685" s="6" t="s">
        <v>253</v>
      </c>
      <c r="C1685" s="6" t="s">
        <v>254</v>
      </c>
      <c r="D1685" s="6" t="s">
        <v>238</v>
      </c>
      <c r="E1685" s="6">
        <v>4</v>
      </c>
      <c r="F1685" s="6" t="str">
        <f t="shared" si="104"/>
        <v>Laura Callahan</v>
      </c>
      <c r="G1685" s="6">
        <v>10887</v>
      </c>
      <c r="H1685" s="9">
        <v>41420</v>
      </c>
      <c r="I1685" s="9">
        <v>41442</v>
      </c>
      <c r="J1685" s="9">
        <v>41444</v>
      </c>
      <c r="K1685" s="7">
        <v>3</v>
      </c>
      <c r="L1685" s="9" t="str">
        <f t="shared" si="105"/>
        <v>Desserts</v>
      </c>
      <c r="M1685" s="6">
        <v>25</v>
      </c>
      <c r="N1685" s="6" t="str">
        <f t="shared" si="106"/>
        <v>NuNuCa Nuß-Nougat-Creme</v>
      </c>
      <c r="O1685" s="13">
        <v>76</v>
      </c>
      <c r="P1685" s="6">
        <v>2</v>
      </c>
      <c r="Q1685" s="13">
        <f t="shared" si="107"/>
        <v>152</v>
      </c>
      <c r="R1685" s="15">
        <v>0.06</v>
      </c>
      <c r="S1685" s="13">
        <v>131.6</v>
      </c>
      <c r="T1685" s="13">
        <v>2.5004</v>
      </c>
      <c r="U1685" s="13"/>
      <c r="V1685" s="9"/>
      <c r="W1685" s="9"/>
    </row>
    <row r="1686" spans="1:23" x14ac:dyDescent="0.25">
      <c r="A1686" s="6" t="s">
        <v>209</v>
      </c>
      <c r="B1686" s="6" t="s">
        <v>210</v>
      </c>
      <c r="C1686" s="6" t="s">
        <v>211</v>
      </c>
      <c r="D1686" s="6" t="s">
        <v>212</v>
      </c>
      <c r="E1686" s="6">
        <v>1</v>
      </c>
      <c r="F1686" s="6" t="str">
        <f t="shared" si="104"/>
        <v>Francis Rivière</v>
      </c>
      <c r="G1686" s="6">
        <v>10553</v>
      </c>
      <c r="H1686" s="9">
        <v>41421</v>
      </c>
      <c r="I1686" s="9">
        <v>41451</v>
      </c>
      <c r="J1686" s="9">
        <v>41451</v>
      </c>
      <c r="K1686" s="7">
        <v>4</v>
      </c>
      <c r="L1686" s="9" t="str">
        <f t="shared" si="105"/>
        <v>Produits laitiers</v>
      </c>
      <c r="M1686" s="6">
        <v>31</v>
      </c>
      <c r="N1686" s="6" t="str">
        <f t="shared" si="106"/>
        <v>Gorgonzola Telino</v>
      </c>
      <c r="O1686" s="13">
        <v>76</v>
      </c>
      <c r="P1686" s="6">
        <v>29</v>
      </c>
      <c r="Q1686" s="13">
        <f t="shared" si="107"/>
        <v>2204</v>
      </c>
      <c r="R1686" s="14">
        <v>0.15</v>
      </c>
      <c r="S1686" s="13">
        <v>1540.625</v>
      </c>
      <c r="T1686" s="13">
        <v>21.568750000000001</v>
      </c>
      <c r="U1686" s="13"/>
      <c r="V1686" s="9"/>
      <c r="W1686" s="9"/>
    </row>
    <row r="1687" spans="1:23" x14ac:dyDescent="0.25">
      <c r="A1687" s="6" t="s">
        <v>175</v>
      </c>
      <c r="B1687" s="6" t="s">
        <v>176</v>
      </c>
      <c r="C1687" s="6" t="s">
        <v>97</v>
      </c>
      <c r="D1687" s="6" t="s">
        <v>98</v>
      </c>
      <c r="E1687" s="6">
        <v>8</v>
      </c>
      <c r="F1687" s="6" t="str">
        <f t="shared" si="104"/>
        <v>Hicham Esmal</v>
      </c>
      <c r="G1687" s="6">
        <v>10573</v>
      </c>
      <c r="H1687" s="9">
        <v>41421</v>
      </c>
      <c r="I1687" s="9">
        <v>41440</v>
      </c>
      <c r="J1687" s="9">
        <v>41435</v>
      </c>
      <c r="K1687" s="7">
        <v>1</v>
      </c>
      <c r="L1687" s="9" t="str">
        <f t="shared" si="105"/>
        <v>Boissons</v>
      </c>
      <c r="M1687" s="6">
        <v>34</v>
      </c>
      <c r="N1687" s="6" t="str">
        <f t="shared" si="106"/>
        <v>Sasquatch Ale</v>
      </c>
      <c r="O1687" s="13">
        <v>76</v>
      </c>
      <c r="P1687" s="6">
        <v>22</v>
      </c>
      <c r="Q1687" s="13">
        <f t="shared" si="107"/>
        <v>1672</v>
      </c>
      <c r="R1687" s="14">
        <v>0.08</v>
      </c>
      <c r="S1687" s="13">
        <v>1416.8</v>
      </c>
      <c r="T1687" s="13">
        <v>32.586399999999998</v>
      </c>
      <c r="U1687" s="13"/>
      <c r="V1687" s="9"/>
      <c r="W1687" s="9"/>
    </row>
    <row r="1688" spans="1:23" x14ac:dyDescent="0.25">
      <c r="A1688" s="6" t="s">
        <v>192</v>
      </c>
      <c r="B1688" s="6" t="s">
        <v>193</v>
      </c>
      <c r="C1688" s="6" t="s">
        <v>88</v>
      </c>
      <c r="D1688" s="6" t="s">
        <v>89</v>
      </c>
      <c r="E1688" s="6">
        <v>3</v>
      </c>
      <c r="F1688" s="6" t="str">
        <f t="shared" si="104"/>
        <v>Janet Leverling</v>
      </c>
      <c r="G1688" s="6">
        <v>10517</v>
      </c>
      <c r="H1688" s="9">
        <v>41422</v>
      </c>
      <c r="I1688" s="9">
        <v>41439</v>
      </c>
      <c r="J1688" s="9">
        <v>41442</v>
      </c>
      <c r="K1688" s="7">
        <v>4</v>
      </c>
      <c r="L1688" s="9" t="str">
        <f t="shared" si="105"/>
        <v>Produits laitiers</v>
      </c>
      <c r="M1688" s="6">
        <v>59</v>
      </c>
      <c r="N1688" s="6" t="str">
        <f t="shared" si="106"/>
        <v>Raclette Courdavault</v>
      </c>
      <c r="O1688" s="13">
        <v>76</v>
      </c>
      <c r="P1688" s="6">
        <v>46</v>
      </c>
      <c r="Q1688" s="13">
        <f t="shared" si="107"/>
        <v>3496</v>
      </c>
      <c r="R1688" s="14">
        <v>0.01</v>
      </c>
      <c r="S1688" s="13">
        <v>12523.5</v>
      </c>
      <c r="T1688" s="13">
        <v>425.79899999999998</v>
      </c>
      <c r="U1688" s="13"/>
      <c r="V1688" s="9"/>
      <c r="W1688" s="9"/>
    </row>
    <row r="1689" spans="1:23" x14ac:dyDescent="0.25">
      <c r="A1689" s="6" t="s">
        <v>166</v>
      </c>
      <c r="B1689" s="6" t="s">
        <v>167</v>
      </c>
      <c r="C1689" s="6" t="s">
        <v>168</v>
      </c>
      <c r="D1689" s="6" t="s">
        <v>169</v>
      </c>
      <c r="E1689" s="6">
        <v>7</v>
      </c>
      <c r="F1689" s="6" t="str">
        <f t="shared" si="104"/>
        <v>Jaime Dos Santos</v>
      </c>
      <c r="G1689" s="6">
        <v>10567</v>
      </c>
      <c r="H1689" s="9">
        <v>41422</v>
      </c>
      <c r="I1689" s="9">
        <v>41436</v>
      </c>
      <c r="J1689" s="9">
        <v>41432</v>
      </c>
      <c r="K1689" s="7">
        <v>4</v>
      </c>
      <c r="L1689" s="9" t="str">
        <f t="shared" si="105"/>
        <v>Produits laitiers</v>
      </c>
      <c r="M1689" s="6">
        <v>31</v>
      </c>
      <c r="N1689" s="6" t="str">
        <f t="shared" si="106"/>
        <v>Gorgonzola Telino</v>
      </c>
      <c r="O1689" s="13">
        <v>76</v>
      </c>
      <c r="P1689" s="6">
        <v>33</v>
      </c>
      <c r="Q1689" s="13">
        <f t="shared" si="107"/>
        <v>2508</v>
      </c>
      <c r="R1689" s="14">
        <v>-0.01</v>
      </c>
      <c r="S1689" s="13">
        <v>2083.125</v>
      </c>
      <c r="T1689" s="13">
        <v>33.33</v>
      </c>
      <c r="U1689" s="13"/>
      <c r="V1689" s="9"/>
      <c r="W1689" s="9"/>
    </row>
    <row r="1690" spans="1:23" x14ac:dyDescent="0.25">
      <c r="A1690" s="6" t="s">
        <v>213</v>
      </c>
      <c r="B1690" s="6" t="s">
        <v>214</v>
      </c>
      <c r="C1690" s="6" t="s">
        <v>215</v>
      </c>
      <c r="D1690" s="6" t="s">
        <v>81</v>
      </c>
      <c r="E1690" s="6">
        <v>7</v>
      </c>
      <c r="F1690" s="6" t="str">
        <f t="shared" si="104"/>
        <v>Jaime Dos Santos</v>
      </c>
      <c r="G1690" s="6">
        <v>10616</v>
      </c>
      <c r="H1690" s="9">
        <v>41422</v>
      </c>
      <c r="I1690" s="9">
        <v>41449</v>
      </c>
      <c r="J1690" s="9">
        <v>41450</v>
      </c>
      <c r="K1690" s="7">
        <v>4</v>
      </c>
      <c r="L1690" s="9" t="str">
        <f t="shared" si="105"/>
        <v>Produits laitiers</v>
      </c>
      <c r="M1690" s="6">
        <v>71</v>
      </c>
      <c r="N1690" s="6" t="str">
        <f t="shared" si="106"/>
        <v>Fløtemysost</v>
      </c>
      <c r="O1690" s="13">
        <v>76</v>
      </c>
      <c r="P1690" s="6">
        <v>92</v>
      </c>
      <c r="Q1690" s="13">
        <f t="shared" si="107"/>
        <v>6992</v>
      </c>
      <c r="R1690" s="14">
        <v>0.18</v>
      </c>
      <c r="S1690" s="13">
        <v>8109.8</v>
      </c>
      <c r="T1690" s="13">
        <v>267.6234</v>
      </c>
      <c r="U1690" s="13"/>
      <c r="V1690" s="9"/>
      <c r="W1690" s="9"/>
    </row>
    <row r="1691" spans="1:23" x14ac:dyDescent="0.25">
      <c r="A1691" s="6" t="s">
        <v>157</v>
      </c>
      <c r="B1691" s="6" t="s">
        <v>158</v>
      </c>
      <c r="C1691" s="6" t="s">
        <v>159</v>
      </c>
      <c r="D1691" s="6" t="s">
        <v>136</v>
      </c>
      <c r="E1691" s="6">
        <v>3</v>
      </c>
      <c r="F1691" s="6" t="str">
        <f t="shared" si="104"/>
        <v>Janet Leverling</v>
      </c>
      <c r="G1691" s="6">
        <v>10772</v>
      </c>
      <c r="H1691" s="9">
        <v>41422</v>
      </c>
      <c r="I1691" s="9">
        <v>41451</v>
      </c>
      <c r="J1691" s="9">
        <v>41453</v>
      </c>
      <c r="K1691" s="7">
        <v>4</v>
      </c>
      <c r="L1691" s="9" t="str">
        <f t="shared" si="105"/>
        <v>Produits laitiers</v>
      </c>
      <c r="M1691" s="6">
        <v>59</v>
      </c>
      <c r="N1691" s="6" t="str">
        <f t="shared" si="106"/>
        <v>Raclette Courdavault</v>
      </c>
      <c r="O1691" s="13">
        <v>76</v>
      </c>
      <c r="P1691" s="6">
        <v>73</v>
      </c>
      <c r="Q1691" s="13">
        <f t="shared" si="107"/>
        <v>5548</v>
      </c>
      <c r="R1691" s="14">
        <v>0.02</v>
      </c>
      <c r="S1691" s="13">
        <v>19673.5</v>
      </c>
      <c r="T1691" s="13">
        <v>216.4085</v>
      </c>
      <c r="U1691" s="13"/>
      <c r="V1691" s="9"/>
      <c r="W1691" s="9"/>
    </row>
    <row r="1692" spans="1:23" x14ac:dyDescent="0.25">
      <c r="A1692" s="6" t="s">
        <v>147</v>
      </c>
      <c r="B1692" s="6" t="s">
        <v>148</v>
      </c>
      <c r="C1692" s="6" t="s">
        <v>149</v>
      </c>
      <c r="D1692" s="6" t="s">
        <v>85</v>
      </c>
      <c r="E1692" s="6">
        <v>1</v>
      </c>
      <c r="F1692" s="6" t="str">
        <f t="shared" si="104"/>
        <v>Francis Rivière</v>
      </c>
      <c r="G1692" s="6">
        <v>10832</v>
      </c>
      <c r="H1692" s="9">
        <v>41422</v>
      </c>
      <c r="I1692" s="9">
        <v>41432</v>
      </c>
      <c r="J1692" s="9">
        <v>41430</v>
      </c>
      <c r="K1692" s="7">
        <v>8</v>
      </c>
      <c r="L1692" s="9" t="str">
        <f t="shared" si="105"/>
        <v>Poissons et fruits de mer</v>
      </c>
      <c r="M1692" s="6">
        <v>13</v>
      </c>
      <c r="N1692" s="6" t="str">
        <f t="shared" si="106"/>
        <v>Konbu</v>
      </c>
      <c r="O1692" s="13">
        <v>76</v>
      </c>
      <c r="P1692" s="6">
        <v>15</v>
      </c>
      <c r="Q1692" s="13">
        <f t="shared" si="107"/>
        <v>1140</v>
      </c>
      <c r="R1692" s="14">
        <v>0.15</v>
      </c>
      <c r="S1692" s="13">
        <v>382.5</v>
      </c>
      <c r="T1692" s="13">
        <v>9.18</v>
      </c>
      <c r="U1692" s="13"/>
      <c r="V1692" s="9"/>
      <c r="W1692" s="9"/>
    </row>
    <row r="1693" spans="1:23" x14ac:dyDescent="0.25">
      <c r="A1693" s="6" t="s">
        <v>166</v>
      </c>
      <c r="B1693" s="6" t="s">
        <v>167</v>
      </c>
      <c r="C1693" s="6" t="s">
        <v>168</v>
      </c>
      <c r="D1693" s="6" t="s">
        <v>169</v>
      </c>
      <c r="E1693" s="6">
        <v>7</v>
      </c>
      <c r="F1693" s="6" t="str">
        <f t="shared" si="104"/>
        <v>Jaime Dos Santos</v>
      </c>
      <c r="G1693" s="6">
        <v>10567</v>
      </c>
      <c r="H1693" s="9">
        <v>41423</v>
      </c>
      <c r="I1693" s="9">
        <v>41445</v>
      </c>
      <c r="J1693" s="9">
        <v>41441</v>
      </c>
      <c r="K1693" s="7">
        <v>4</v>
      </c>
      <c r="L1693" s="9" t="str">
        <f t="shared" si="105"/>
        <v>Produits laitiers</v>
      </c>
      <c r="M1693" s="6">
        <v>59</v>
      </c>
      <c r="N1693" s="6" t="str">
        <f t="shared" si="106"/>
        <v>Raclette Courdavault</v>
      </c>
      <c r="O1693" s="13">
        <v>76</v>
      </c>
      <c r="P1693" s="6">
        <v>26</v>
      </c>
      <c r="Q1693" s="13">
        <f t="shared" si="107"/>
        <v>1976</v>
      </c>
      <c r="R1693" s="14">
        <v>0.16</v>
      </c>
      <c r="S1693" s="13">
        <v>6006</v>
      </c>
      <c r="T1693" s="13">
        <v>84.084000000000003</v>
      </c>
      <c r="U1693" s="13"/>
      <c r="V1693" s="9"/>
      <c r="W1693" s="9"/>
    </row>
    <row r="1694" spans="1:23" x14ac:dyDescent="0.25">
      <c r="A1694" s="6" t="s">
        <v>170</v>
      </c>
      <c r="B1694" s="6" t="s">
        <v>171</v>
      </c>
      <c r="C1694" s="6" t="s">
        <v>172</v>
      </c>
      <c r="D1694" s="6" t="s">
        <v>146</v>
      </c>
      <c r="E1694" s="6">
        <v>4</v>
      </c>
      <c r="F1694" s="6" t="str">
        <f t="shared" si="104"/>
        <v>Laura Callahan</v>
      </c>
      <c r="G1694" s="6">
        <v>10724</v>
      </c>
      <c r="H1694" s="9">
        <v>41423</v>
      </c>
      <c r="I1694" s="9">
        <v>41452</v>
      </c>
      <c r="J1694" s="9">
        <v>41452</v>
      </c>
      <c r="K1694" s="7">
        <v>2</v>
      </c>
      <c r="L1694" s="9" t="str">
        <f t="shared" si="105"/>
        <v>Condiments</v>
      </c>
      <c r="M1694" s="6">
        <v>61</v>
      </c>
      <c r="N1694" s="6" t="str">
        <f t="shared" si="106"/>
        <v>Sirop d'érable</v>
      </c>
      <c r="O1694" s="13">
        <v>76</v>
      </c>
      <c r="P1694" s="6">
        <v>63</v>
      </c>
      <c r="Q1694" s="13">
        <f t="shared" si="107"/>
        <v>4788</v>
      </c>
      <c r="R1694" s="14">
        <v>0.19</v>
      </c>
      <c r="S1694" s="13">
        <v>7271.7750000000005</v>
      </c>
      <c r="T1694" s="13">
        <v>65.445975000000004</v>
      </c>
      <c r="U1694" s="13"/>
      <c r="V1694" s="9"/>
      <c r="W1694" s="9"/>
    </row>
    <row r="1695" spans="1:23" x14ac:dyDescent="0.25">
      <c r="A1695" s="6" t="s">
        <v>186</v>
      </c>
      <c r="B1695" s="6" t="s">
        <v>187</v>
      </c>
      <c r="C1695" s="6" t="s">
        <v>188</v>
      </c>
      <c r="D1695" s="6" t="s">
        <v>140</v>
      </c>
      <c r="E1695" s="6">
        <v>8</v>
      </c>
      <c r="F1695" s="6" t="str">
        <f t="shared" si="104"/>
        <v>Hicham Esmal</v>
      </c>
      <c r="G1695" s="6">
        <v>10836</v>
      </c>
      <c r="H1695" s="9">
        <v>41423</v>
      </c>
      <c r="I1695" s="9">
        <v>41445</v>
      </c>
      <c r="J1695" s="9">
        <v>41440</v>
      </c>
      <c r="K1695" s="7">
        <v>5</v>
      </c>
      <c r="L1695" s="9" t="str">
        <f t="shared" si="105"/>
        <v>Pâtes et céréales</v>
      </c>
      <c r="M1695" s="6">
        <v>22</v>
      </c>
      <c r="N1695" s="6" t="str">
        <f t="shared" si="106"/>
        <v>Gustaf's Knäckebröd</v>
      </c>
      <c r="O1695" s="13">
        <v>76</v>
      </c>
      <c r="P1695" s="6">
        <v>46</v>
      </c>
      <c r="Q1695" s="13">
        <f t="shared" si="107"/>
        <v>3496</v>
      </c>
      <c r="R1695" s="14">
        <v>0.15</v>
      </c>
      <c r="S1695" s="13">
        <v>4105.5</v>
      </c>
      <c r="T1695" s="13">
        <v>102.6375</v>
      </c>
      <c r="U1695" s="13"/>
      <c r="V1695" s="9"/>
      <c r="W1695" s="9"/>
    </row>
    <row r="1696" spans="1:23" x14ac:dyDescent="0.25">
      <c r="A1696" s="6" t="s">
        <v>127</v>
      </c>
      <c r="B1696" s="6" t="s">
        <v>128</v>
      </c>
      <c r="C1696" s="6" t="s">
        <v>129</v>
      </c>
      <c r="D1696" s="6" t="s">
        <v>106</v>
      </c>
      <c r="E1696" s="6">
        <v>3</v>
      </c>
      <c r="F1696" s="6" t="str">
        <f t="shared" si="104"/>
        <v>Janet Leverling</v>
      </c>
      <c r="G1696" s="6">
        <v>10697</v>
      </c>
      <c r="H1696" s="9">
        <v>41424</v>
      </c>
      <c r="I1696" s="9">
        <v>41447</v>
      </c>
      <c r="J1696" s="9">
        <v>41448</v>
      </c>
      <c r="K1696" s="7">
        <v>1</v>
      </c>
      <c r="L1696" s="9" t="str">
        <f t="shared" si="105"/>
        <v>Boissons</v>
      </c>
      <c r="M1696" s="6">
        <v>35</v>
      </c>
      <c r="N1696" s="6" t="str">
        <f t="shared" si="106"/>
        <v>Steeleye Stout</v>
      </c>
      <c r="O1696" s="13">
        <v>76</v>
      </c>
      <c r="P1696" s="6">
        <v>99</v>
      </c>
      <c r="Q1696" s="13">
        <f t="shared" si="107"/>
        <v>7524</v>
      </c>
      <c r="R1696" s="14">
        <v>7.0000000000000007E-2</v>
      </c>
      <c r="S1696" s="13">
        <v>8286.2999999999993</v>
      </c>
      <c r="T1696" s="13">
        <v>240.30269999999999</v>
      </c>
      <c r="U1696" s="13"/>
      <c r="V1696" s="9"/>
      <c r="W1696" s="9"/>
    </row>
    <row r="1697" spans="1:23" x14ac:dyDescent="0.25">
      <c r="A1697" s="6" t="s">
        <v>269</v>
      </c>
      <c r="B1697" s="6" t="s">
        <v>270</v>
      </c>
      <c r="C1697" s="6" t="s">
        <v>271</v>
      </c>
      <c r="D1697" s="6" t="s">
        <v>242</v>
      </c>
      <c r="E1697" s="6">
        <v>6</v>
      </c>
      <c r="F1697" s="6" t="str">
        <f t="shared" si="104"/>
        <v>Ernst Junge</v>
      </c>
      <c r="G1697" s="6">
        <v>10744</v>
      </c>
      <c r="H1697" s="9">
        <v>41424</v>
      </c>
      <c r="I1697" s="9">
        <v>41442</v>
      </c>
      <c r="J1697" s="9">
        <v>41445</v>
      </c>
      <c r="K1697" s="7">
        <v>8</v>
      </c>
      <c r="L1697" s="9" t="str">
        <f t="shared" si="105"/>
        <v>Poissons et fruits de mer</v>
      </c>
      <c r="M1697" s="6">
        <v>40</v>
      </c>
      <c r="N1697" s="6" t="str">
        <f t="shared" si="106"/>
        <v>Boston Crab Meat</v>
      </c>
      <c r="O1697" s="13">
        <v>76</v>
      </c>
      <c r="P1697" s="6">
        <v>34</v>
      </c>
      <c r="Q1697" s="13">
        <f t="shared" si="107"/>
        <v>2584</v>
      </c>
      <c r="R1697" s="14">
        <v>0.11</v>
      </c>
      <c r="S1697" s="13">
        <v>2783.92</v>
      </c>
      <c r="T1697" s="13">
        <v>25.05528</v>
      </c>
      <c r="U1697" s="13"/>
      <c r="V1697" s="9"/>
      <c r="W1697" s="9"/>
    </row>
    <row r="1698" spans="1:23" x14ac:dyDescent="0.25">
      <c r="A1698" s="6" t="s">
        <v>201</v>
      </c>
      <c r="B1698" s="6" t="s">
        <v>202</v>
      </c>
      <c r="C1698" s="6" t="s">
        <v>203</v>
      </c>
      <c r="D1698" s="6" t="s">
        <v>204</v>
      </c>
      <c r="E1698" s="6">
        <v>4</v>
      </c>
      <c r="F1698" s="6" t="str">
        <f t="shared" si="104"/>
        <v>Laura Callahan</v>
      </c>
      <c r="G1698" s="6">
        <v>10521</v>
      </c>
      <c r="H1698" s="9">
        <v>41426</v>
      </c>
      <c r="I1698" s="9">
        <v>41448</v>
      </c>
      <c r="J1698" s="9">
        <v>41447</v>
      </c>
      <c r="K1698" s="7">
        <v>3</v>
      </c>
      <c r="L1698" s="9" t="str">
        <f t="shared" si="105"/>
        <v>Desserts</v>
      </c>
      <c r="M1698" s="6">
        <v>68</v>
      </c>
      <c r="N1698" s="6" t="str">
        <f t="shared" si="106"/>
        <v>Scottish Longbreads</v>
      </c>
      <c r="O1698" s="13">
        <v>76</v>
      </c>
      <c r="P1698" s="6">
        <v>27</v>
      </c>
      <c r="Q1698" s="13">
        <f t="shared" si="107"/>
        <v>2052</v>
      </c>
      <c r="R1698" s="14">
        <v>0.04</v>
      </c>
      <c r="S1698" s="13">
        <v>1620</v>
      </c>
      <c r="T1698" s="13">
        <v>21.06</v>
      </c>
      <c r="U1698" s="13"/>
      <c r="V1698" s="9"/>
      <c r="W1698" s="9"/>
    </row>
    <row r="1699" spans="1:23" x14ac:dyDescent="0.25">
      <c r="A1699" s="6" t="s">
        <v>213</v>
      </c>
      <c r="B1699" s="6" t="s">
        <v>214</v>
      </c>
      <c r="C1699" s="6" t="s">
        <v>215</v>
      </c>
      <c r="D1699" s="6" t="s">
        <v>81</v>
      </c>
      <c r="E1699" s="6">
        <v>3</v>
      </c>
      <c r="F1699" s="6" t="str">
        <f t="shared" si="104"/>
        <v>Janet Leverling</v>
      </c>
      <c r="G1699" s="6">
        <v>10681</v>
      </c>
      <c r="H1699" s="9">
        <v>41426</v>
      </c>
      <c r="I1699" s="9">
        <v>41441</v>
      </c>
      <c r="J1699" s="9">
        <v>41443</v>
      </c>
      <c r="K1699" s="7">
        <v>3</v>
      </c>
      <c r="L1699" s="9" t="str">
        <f t="shared" si="105"/>
        <v>Desserts</v>
      </c>
      <c r="M1699" s="6">
        <v>19</v>
      </c>
      <c r="N1699" s="6" t="str">
        <f t="shared" si="106"/>
        <v>Teatime Chocolate Biscuits</v>
      </c>
      <c r="O1699" s="13">
        <v>76</v>
      </c>
      <c r="P1699" s="6">
        <v>37</v>
      </c>
      <c r="Q1699" s="13">
        <f t="shared" si="107"/>
        <v>2812</v>
      </c>
      <c r="R1699" s="14">
        <v>0.1</v>
      </c>
      <c r="S1699" s="13">
        <v>1531.8</v>
      </c>
      <c r="T1699" s="13">
        <v>30.635999999999999</v>
      </c>
      <c r="U1699" s="13"/>
      <c r="V1699" s="9"/>
      <c r="W1699" s="9"/>
    </row>
    <row r="1700" spans="1:23" x14ac:dyDescent="0.25">
      <c r="A1700" s="6" t="s">
        <v>272</v>
      </c>
      <c r="B1700" s="6" t="s">
        <v>273</v>
      </c>
      <c r="C1700" s="6" t="s">
        <v>274</v>
      </c>
      <c r="D1700" s="6" t="s">
        <v>81</v>
      </c>
      <c r="E1700" s="6">
        <v>4</v>
      </c>
      <c r="F1700" s="6" t="str">
        <f t="shared" si="104"/>
        <v>Laura Callahan</v>
      </c>
      <c r="G1700" s="6">
        <v>10706</v>
      </c>
      <c r="H1700" s="9">
        <v>41426</v>
      </c>
      <c r="I1700" s="9">
        <v>41439</v>
      </c>
      <c r="J1700" s="9">
        <v>41439</v>
      </c>
      <c r="K1700" s="7">
        <v>3</v>
      </c>
      <c r="L1700" s="9" t="str">
        <f t="shared" si="105"/>
        <v>Desserts</v>
      </c>
      <c r="M1700" s="6">
        <v>16</v>
      </c>
      <c r="N1700" s="6" t="str">
        <f t="shared" si="106"/>
        <v>Pavlova</v>
      </c>
      <c r="O1700" s="13">
        <v>76</v>
      </c>
      <c r="P1700" s="6">
        <v>50</v>
      </c>
      <c r="Q1700" s="13">
        <f t="shared" si="107"/>
        <v>3800</v>
      </c>
      <c r="R1700" s="14">
        <v>0.11</v>
      </c>
      <c r="S1700" s="13">
        <v>3882.625</v>
      </c>
      <c r="T1700" s="13">
        <v>81.535124999999994</v>
      </c>
      <c r="U1700" s="13"/>
      <c r="V1700" s="9"/>
      <c r="W1700" s="9"/>
    </row>
    <row r="1701" spans="1:23" x14ac:dyDescent="0.25">
      <c r="A1701" s="6" t="s">
        <v>235</v>
      </c>
      <c r="B1701" s="6" t="s">
        <v>236</v>
      </c>
      <c r="C1701" s="6" t="s">
        <v>237</v>
      </c>
      <c r="D1701" s="6" t="s">
        <v>238</v>
      </c>
      <c r="E1701" s="6">
        <v>7</v>
      </c>
      <c r="F1701" s="6" t="str">
        <f t="shared" si="104"/>
        <v>Jaime Dos Santos</v>
      </c>
      <c r="G1701" s="6">
        <v>10888</v>
      </c>
      <c r="H1701" s="9">
        <v>41426</v>
      </c>
      <c r="I1701" s="9">
        <v>41437</v>
      </c>
      <c r="J1701" s="9">
        <v>41440</v>
      </c>
      <c r="K1701" s="7">
        <v>1</v>
      </c>
      <c r="L1701" s="9" t="str">
        <f t="shared" si="105"/>
        <v>Boissons</v>
      </c>
      <c r="M1701" s="6">
        <v>2</v>
      </c>
      <c r="N1701" s="6" t="str">
        <f t="shared" si="106"/>
        <v>Chang</v>
      </c>
      <c r="O1701" s="13">
        <v>76</v>
      </c>
      <c r="P1701" s="6">
        <v>65</v>
      </c>
      <c r="Q1701" s="13">
        <f t="shared" si="107"/>
        <v>4940</v>
      </c>
      <c r="R1701" s="15">
        <v>0.13</v>
      </c>
      <c r="S1701" s="13">
        <v>5372.25</v>
      </c>
      <c r="T1701" s="13">
        <v>102.07275</v>
      </c>
      <c r="U1701" s="13"/>
      <c r="V1701" s="9"/>
      <c r="W1701" s="9"/>
    </row>
    <row r="1702" spans="1:23" x14ac:dyDescent="0.25">
      <c r="A1702" s="6" t="s">
        <v>111</v>
      </c>
      <c r="B1702" s="6" t="s">
        <v>112</v>
      </c>
      <c r="C1702" s="6" t="s">
        <v>113</v>
      </c>
      <c r="D1702" s="6" t="s">
        <v>85</v>
      </c>
      <c r="E1702" s="6">
        <v>3</v>
      </c>
      <c r="F1702" s="6" t="str">
        <f t="shared" si="104"/>
        <v>Janet Leverling</v>
      </c>
      <c r="G1702" s="6">
        <v>10814</v>
      </c>
      <c r="H1702" s="9">
        <v>41427</v>
      </c>
      <c r="I1702" s="9">
        <v>41440</v>
      </c>
      <c r="J1702" s="9">
        <v>41441</v>
      </c>
      <c r="K1702" s="7">
        <v>8</v>
      </c>
      <c r="L1702" s="9" t="str">
        <f t="shared" si="105"/>
        <v>Poissons et fruits de mer</v>
      </c>
      <c r="M1702" s="6">
        <v>41</v>
      </c>
      <c r="N1702" s="6" t="str">
        <f t="shared" si="106"/>
        <v>Jack's New England Clam Chowder</v>
      </c>
      <c r="O1702" s="13">
        <v>76</v>
      </c>
      <c r="P1702" s="6">
        <v>15</v>
      </c>
      <c r="Q1702" s="13">
        <f t="shared" si="107"/>
        <v>1140</v>
      </c>
      <c r="R1702" s="14">
        <v>-0.02</v>
      </c>
      <c r="S1702" s="13">
        <v>738.22500000000002</v>
      </c>
      <c r="T1702" s="13">
        <v>16.979174999999998</v>
      </c>
      <c r="U1702" s="13"/>
      <c r="V1702" s="9"/>
      <c r="W1702" s="9"/>
    </row>
    <row r="1703" spans="1:23" x14ac:dyDescent="0.25">
      <c r="A1703" s="6" t="s">
        <v>313</v>
      </c>
      <c r="B1703" s="6" t="s">
        <v>314</v>
      </c>
      <c r="C1703" s="6" t="s">
        <v>315</v>
      </c>
      <c r="D1703" s="6" t="s">
        <v>85</v>
      </c>
      <c r="E1703" s="6">
        <v>6</v>
      </c>
      <c r="F1703" s="6" t="str">
        <f t="shared" si="104"/>
        <v>Ernst Junge</v>
      </c>
      <c r="G1703" s="6">
        <v>10907</v>
      </c>
      <c r="H1703" s="9">
        <v>41427</v>
      </c>
      <c r="I1703" s="9">
        <v>41448</v>
      </c>
      <c r="J1703" s="9">
        <v>41443</v>
      </c>
      <c r="K1703" s="7">
        <v>1</v>
      </c>
      <c r="L1703" s="9" t="str">
        <f t="shared" si="105"/>
        <v>Boissons</v>
      </c>
      <c r="M1703" s="6">
        <v>75</v>
      </c>
      <c r="N1703" s="6" t="str">
        <f t="shared" si="106"/>
        <v>Rhönbräu Klosterbier</v>
      </c>
      <c r="O1703" s="13">
        <v>76</v>
      </c>
      <c r="P1703" s="6">
        <v>99</v>
      </c>
      <c r="Q1703" s="13">
        <f t="shared" si="107"/>
        <v>7524</v>
      </c>
      <c r="R1703" s="15">
        <v>0.06</v>
      </c>
      <c r="S1703" s="13">
        <v>3606.0749999999998</v>
      </c>
      <c r="T1703" s="13">
        <v>46.878974999999997</v>
      </c>
      <c r="U1703" s="13"/>
      <c r="V1703" s="9"/>
      <c r="W1703" s="9"/>
    </row>
    <row r="1704" spans="1:23" x14ac:dyDescent="0.25">
      <c r="A1704" s="6" t="s">
        <v>137</v>
      </c>
      <c r="B1704" s="6" t="s">
        <v>138</v>
      </c>
      <c r="C1704" s="6" t="s">
        <v>139</v>
      </c>
      <c r="D1704" s="6" t="s">
        <v>140</v>
      </c>
      <c r="E1704" s="6">
        <v>6</v>
      </c>
      <c r="F1704" s="6" t="str">
        <f t="shared" si="104"/>
        <v>Ernst Junge</v>
      </c>
      <c r="G1704" s="6">
        <v>10489</v>
      </c>
      <c r="H1704" s="9">
        <v>41428</v>
      </c>
      <c r="I1704" s="9">
        <v>41441</v>
      </c>
      <c r="J1704" s="9">
        <v>41436</v>
      </c>
      <c r="K1704" s="7">
        <v>3</v>
      </c>
      <c r="L1704" s="9" t="str">
        <f t="shared" si="105"/>
        <v>Desserts</v>
      </c>
      <c r="M1704" s="6">
        <v>16</v>
      </c>
      <c r="N1704" s="6" t="str">
        <f t="shared" si="106"/>
        <v>Pavlova</v>
      </c>
      <c r="O1704" s="13">
        <v>76</v>
      </c>
      <c r="P1704" s="6">
        <v>42</v>
      </c>
      <c r="Q1704" s="13">
        <f t="shared" si="107"/>
        <v>3192</v>
      </c>
      <c r="R1704" s="14">
        <v>0.15</v>
      </c>
      <c r="S1704" s="13">
        <v>2481.15</v>
      </c>
      <c r="T1704" s="13">
        <v>14.886900000000001</v>
      </c>
      <c r="U1704" s="13"/>
      <c r="V1704" s="9"/>
      <c r="W1704" s="9"/>
    </row>
    <row r="1705" spans="1:23" x14ac:dyDescent="0.25">
      <c r="A1705" s="6" t="s">
        <v>114</v>
      </c>
      <c r="B1705" s="6" t="s">
        <v>115</v>
      </c>
      <c r="C1705" s="6" t="s">
        <v>116</v>
      </c>
      <c r="D1705" s="6" t="s">
        <v>81</v>
      </c>
      <c r="E1705" s="6">
        <v>7</v>
      </c>
      <c r="F1705" s="6" t="str">
        <f t="shared" si="104"/>
        <v>Jaime Dos Santos</v>
      </c>
      <c r="G1705" s="6">
        <v>10598</v>
      </c>
      <c r="H1705" s="9">
        <v>41428</v>
      </c>
      <c r="I1705" s="9">
        <v>41452</v>
      </c>
      <c r="J1705" s="9">
        <v>41447</v>
      </c>
      <c r="K1705" s="7">
        <v>3</v>
      </c>
      <c r="L1705" s="9" t="str">
        <f t="shared" si="105"/>
        <v>Desserts</v>
      </c>
      <c r="M1705" s="6">
        <v>27</v>
      </c>
      <c r="N1705" s="6" t="str">
        <f t="shared" si="106"/>
        <v>Schoggi Schokolade</v>
      </c>
      <c r="O1705" s="13">
        <v>76</v>
      </c>
      <c r="P1705" s="6">
        <v>54</v>
      </c>
      <c r="Q1705" s="13">
        <f t="shared" si="107"/>
        <v>4104</v>
      </c>
      <c r="R1705" s="14">
        <v>0.01</v>
      </c>
      <c r="S1705" s="13">
        <v>11734.47</v>
      </c>
      <c r="T1705" s="13">
        <v>352.03409999999997</v>
      </c>
      <c r="U1705" s="13"/>
      <c r="V1705" s="9"/>
      <c r="W1705" s="9"/>
    </row>
    <row r="1706" spans="1:23" x14ac:dyDescent="0.25">
      <c r="A1706" s="6" t="s">
        <v>155</v>
      </c>
      <c r="B1706" s="6" t="s">
        <v>156</v>
      </c>
      <c r="C1706" s="6" t="s">
        <v>132</v>
      </c>
      <c r="D1706" s="6" t="s">
        <v>123</v>
      </c>
      <c r="E1706" s="6">
        <v>5</v>
      </c>
      <c r="F1706" s="6" t="str">
        <f t="shared" si="104"/>
        <v>Mohamed Ben Arfa</v>
      </c>
      <c r="G1706" s="6">
        <v>10830</v>
      </c>
      <c r="H1706" s="9">
        <v>41428</v>
      </c>
      <c r="I1706" s="9">
        <v>41439</v>
      </c>
      <c r="J1706" s="9">
        <v>41434</v>
      </c>
      <c r="K1706" s="7">
        <v>3</v>
      </c>
      <c r="L1706" s="9" t="str">
        <f t="shared" si="105"/>
        <v>Desserts</v>
      </c>
      <c r="M1706" s="6">
        <v>68</v>
      </c>
      <c r="N1706" s="6" t="str">
        <f t="shared" si="106"/>
        <v>Scottish Longbreads</v>
      </c>
      <c r="O1706" s="13">
        <v>76</v>
      </c>
      <c r="P1706" s="6">
        <v>36</v>
      </c>
      <c r="Q1706" s="13">
        <f t="shared" si="107"/>
        <v>2736</v>
      </c>
      <c r="R1706" s="14">
        <v>0.04</v>
      </c>
      <c r="S1706" s="13">
        <v>2160</v>
      </c>
      <c r="T1706" s="13">
        <v>71.28</v>
      </c>
      <c r="U1706" s="13"/>
      <c r="V1706" s="9"/>
      <c r="W1706" s="9"/>
    </row>
    <row r="1707" spans="1:23" x14ac:dyDescent="0.25">
      <c r="A1707" s="6" t="s">
        <v>127</v>
      </c>
      <c r="B1707" s="6" t="s">
        <v>128</v>
      </c>
      <c r="C1707" s="6" t="s">
        <v>129</v>
      </c>
      <c r="D1707" s="6" t="s">
        <v>106</v>
      </c>
      <c r="E1707" s="6">
        <v>5</v>
      </c>
      <c r="F1707" s="6" t="str">
        <f t="shared" si="104"/>
        <v>Mohamed Ben Arfa</v>
      </c>
      <c r="G1707" s="6">
        <v>10840</v>
      </c>
      <c r="H1707" s="9">
        <v>41428</v>
      </c>
      <c r="I1707" s="9">
        <v>41455</v>
      </c>
      <c r="J1707" s="9">
        <v>41454</v>
      </c>
      <c r="K1707" s="7">
        <v>1</v>
      </c>
      <c r="L1707" s="9" t="str">
        <f t="shared" si="105"/>
        <v>Boissons</v>
      </c>
      <c r="M1707" s="6">
        <v>39</v>
      </c>
      <c r="N1707" s="6" t="str">
        <f t="shared" si="106"/>
        <v>Chartreuse verte</v>
      </c>
      <c r="O1707" s="13">
        <v>76</v>
      </c>
      <c r="P1707" s="6">
        <v>57</v>
      </c>
      <c r="Q1707" s="13">
        <f t="shared" si="107"/>
        <v>4332</v>
      </c>
      <c r="R1707" s="15">
        <v>7.0000000000000007E-2</v>
      </c>
      <c r="S1707" s="13">
        <v>4770.8999999999996</v>
      </c>
      <c r="T1707" s="13">
        <v>0</v>
      </c>
      <c r="U1707" s="13"/>
      <c r="V1707" s="9"/>
      <c r="W1707" s="9"/>
    </row>
    <row r="1708" spans="1:23" x14ac:dyDescent="0.25">
      <c r="A1708" s="6" t="s">
        <v>111</v>
      </c>
      <c r="B1708" s="6" t="s">
        <v>112</v>
      </c>
      <c r="C1708" s="6" t="s">
        <v>113</v>
      </c>
      <c r="D1708" s="6" t="s">
        <v>85</v>
      </c>
      <c r="E1708" s="6">
        <v>3</v>
      </c>
      <c r="F1708" s="6" t="str">
        <f t="shared" si="104"/>
        <v>Janet Leverling</v>
      </c>
      <c r="G1708" s="6">
        <v>10814</v>
      </c>
      <c r="H1708" s="9">
        <v>41429</v>
      </c>
      <c r="I1708" s="9">
        <v>41448</v>
      </c>
      <c r="J1708" s="9">
        <v>41450</v>
      </c>
      <c r="K1708" s="7">
        <v>1</v>
      </c>
      <c r="L1708" s="9" t="str">
        <f t="shared" si="105"/>
        <v>Boissons</v>
      </c>
      <c r="M1708" s="6">
        <v>43</v>
      </c>
      <c r="N1708" s="6" t="str">
        <f t="shared" si="106"/>
        <v>Ipoh Coffee</v>
      </c>
      <c r="O1708" s="13">
        <v>76</v>
      </c>
      <c r="P1708" s="6">
        <v>44</v>
      </c>
      <c r="Q1708" s="13">
        <f t="shared" si="107"/>
        <v>3344</v>
      </c>
      <c r="R1708" s="14">
        <v>7.0000000000000007E-2</v>
      </c>
      <c r="S1708" s="13">
        <v>9411.5999999999985</v>
      </c>
      <c r="T1708" s="13">
        <v>310.58279999999991</v>
      </c>
      <c r="U1708" s="13"/>
      <c r="V1708" s="9"/>
      <c r="W1708" s="9"/>
    </row>
    <row r="1709" spans="1:23" x14ac:dyDescent="0.25">
      <c r="A1709" s="6" t="s">
        <v>278</v>
      </c>
      <c r="B1709" s="6" t="s">
        <v>279</v>
      </c>
      <c r="C1709" s="6" t="s">
        <v>280</v>
      </c>
      <c r="D1709" s="6" t="s">
        <v>85</v>
      </c>
      <c r="E1709" s="6">
        <v>8</v>
      </c>
      <c r="F1709" s="6" t="str">
        <f t="shared" si="104"/>
        <v>Hicham Esmal</v>
      </c>
      <c r="G1709" s="6">
        <v>10890</v>
      </c>
      <c r="H1709" s="9">
        <v>41429</v>
      </c>
      <c r="I1709" s="9">
        <v>41443</v>
      </c>
      <c r="J1709" s="9">
        <v>41440</v>
      </c>
      <c r="K1709" s="7">
        <v>8</v>
      </c>
      <c r="L1709" s="9" t="str">
        <f t="shared" si="105"/>
        <v>Poissons et fruits de mer</v>
      </c>
      <c r="M1709" s="6">
        <v>41</v>
      </c>
      <c r="N1709" s="6" t="str">
        <f t="shared" si="106"/>
        <v>Jack's New England Clam Chowder</v>
      </c>
      <c r="O1709" s="13">
        <v>76</v>
      </c>
      <c r="P1709" s="6">
        <v>63</v>
      </c>
      <c r="Q1709" s="13">
        <f t="shared" si="107"/>
        <v>4788</v>
      </c>
      <c r="R1709" s="15">
        <v>0.02</v>
      </c>
      <c r="S1709" s="13">
        <v>2978.9549999999999</v>
      </c>
      <c r="T1709" s="13">
        <v>74.473875000000007</v>
      </c>
      <c r="U1709" s="13"/>
      <c r="V1709" s="9"/>
      <c r="W1709" s="9"/>
    </row>
    <row r="1710" spans="1:23" x14ac:dyDescent="0.25">
      <c r="A1710" s="6" t="s">
        <v>82</v>
      </c>
      <c r="B1710" s="6" t="s">
        <v>83</v>
      </c>
      <c r="C1710" s="6" t="s">
        <v>84</v>
      </c>
      <c r="D1710" s="6" t="s">
        <v>85</v>
      </c>
      <c r="E1710" s="6">
        <v>1</v>
      </c>
      <c r="F1710" s="6" t="str">
        <f t="shared" si="104"/>
        <v>Francis Rivière</v>
      </c>
      <c r="G1710" s="6">
        <v>10663</v>
      </c>
      <c r="H1710" s="9">
        <v>41430</v>
      </c>
      <c r="I1710" s="9">
        <v>41443</v>
      </c>
      <c r="J1710" s="9">
        <v>41441</v>
      </c>
      <c r="K1710" s="7">
        <v>5</v>
      </c>
      <c r="L1710" s="9" t="str">
        <f t="shared" si="105"/>
        <v>Pâtes et céréales</v>
      </c>
      <c r="M1710" s="6">
        <v>42</v>
      </c>
      <c r="N1710" s="6" t="str">
        <f t="shared" si="106"/>
        <v>Singaporean Hokkien Fried Mee</v>
      </c>
      <c r="O1710" s="13">
        <v>76</v>
      </c>
      <c r="P1710" s="6">
        <v>3</v>
      </c>
      <c r="Q1710" s="13">
        <f t="shared" si="107"/>
        <v>228</v>
      </c>
      <c r="R1710" s="14">
        <v>-0.01</v>
      </c>
      <c r="S1710" s="13">
        <v>212.1</v>
      </c>
      <c r="T1710" s="13">
        <v>4.242</v>
      </c>
      <c r="U1710" s="13"/>
      <c r="V1710" s="9"/>
      <c r="W1710" s="9"/>
    </row>
    <row r="1711" spans="1:23" x14ac:dyDescent="0.25">
      <c r="A1711" s="6" t="s">
        <v>269</v>
      </c>
      <c r="B1711" s="6" t="s">
        <v>270</v>
      </c>
      <c r="C1711" s="6" t="s">
        <v>271</v>
      </c>
      <c r="D1711" s="6" t="s">
        <v>242</v>
      </c>
      <c r="E1711" s="6">
        <v>7</v>
      </c>
      <c r="F1711" s="6" t="str">
        <f t="shared" si="104"/>
        <v>Jaime Dos Santos</v>
      </c>
      <c r="G1711" s="6">
        <v>10591</v>
      </c>
      <c r="H1711" s="9">
        <v>41431</v>
      </c>
      <c r="I1711" s="9">
        <v>41460</v>
      </c>
      <c r="J1711" s="9">
        <v>41463</v>
      </c>
      <c r="K1711" s="7">
        <v>7</v>
      </c>
      <c r="L1711" s="9" t="str">
        <f t="shared" si="105"/>
        <v>Produits secs</v>
      </c>
      <c r="M1711" s="6">
        <v>7</v>
      </c>
      <c r="N1711" s="6" t="str">
        <f t="shared" si="106"/>
        <v>Uncle Bob's Organic Dried Pears</v>
      </c>
      <c r="O1711" s="13">
        <v>76</v>
      </c>
      <c r="P1711" s="6">
        <v>20</v>
      </c>
      <c r="Q1711" s="13">
        <f t="shared" si="107"/>
        <v>1520</v>
      </c>
      <c r="R1711" s="14">
        <v>-0.02</v>
      </c>
      <c r="S1711" s="13">
        <v>3060</v>
      </c>
      <c r="T1711" s="13">
        <v>94.86</v>
      </c>
      <c r="U1711" s="13"/>
      <c r="V1711" s="9"/>
      <c r="W1711" s="9"/>
    </row>
    <row r="1712" spans="1:23" x14ac:dyDescent="0.25">
      <c r="A1712" s="6" t="s">
        <v>157</v>
      </c>
      <c r="B1712" s="6" t="s">
        <v>158</v>
      </c>
      <c r="C1712" s="6" t="s">
        <v>159</v>
      </c>
      <c r="D1712" s="6" t="s">
        <v>136</v>
      </c>
      <c r="E1712" s="6">
        <v>8</v>
      </c>
      <c r="F1712" s="6" t="str">
        <f t="shared" si="104"/>
        <v>Hicham Esmal</v>
      </c>
      <c r="G1712" s="6">
        <v>10593</v>
      </c>
      <c r="H1712" s="9">
        <v>41431</v>
      </c>
      <c r="I1712" s="9">
        <v>41446</v>
      </c>
      <c r="J1712" s="9">
        <v>41447</v>
      </c>
      <c r="K1712" s="7">
        <v>1</v>
      </c>
      <c r="L1712" s="9" t="str">
        <f t="shared" si="105"/>
        <v>Boissons</v>
      </c>
      <c r="M1712" s="6">
        <v>76</v>
      </c>
      <c r="N1712" s="6" t="str">
        <f t="shared" si="106"/>
        <v>Lakkalikööri</v>
      </c>
      <c r="O1712" s="13">
        <v>76</v>
      </c>
      <c r="P1712" s="6">
        <v>89</v>
      </c>
      <c r="Q1712" s="13">
        <f t="shared" si="107"/>
        <v>6764</v>
      </c>
      <c r="R1712" s="14">
        <v>0.12</v>
      </c>
      <c r="S1712" s="13">
        <v>7048.8</v>
      </c>
      <c r="T1712" s="13">
        <v>218.51280000000003</v>
      </c>
      <c r="U1712" s="13"/>
      <c r="V1712" s="9"/>
      <c r="W1712" s="9"/>
    </row>
    <row r="1713" spans="1:23" x14ac:dyDescent="0.25">
      <c r="A1713" s="6" t="s">
        <v>166</v>
      </c>
      <c r="B1713" s="6" t="s">
        <v>167</v>
      </c>
      <c r="C1713" s="6" t="s">
        <v>168</v>
      </c>
      <c r="D1713" s="6" t="s">
        <v>169</v>
      </c>
      <c r="E1713" s="6">
        <v>2</v>
      </c>
      <c r="F1713" s="6" t="str">
        <f t="shared" si="104"/>
        <v>Anne Dodsworth</v>
      </c>
      <c r="G1713" s="6">
        <v>10646</v>
      </c>
      <c r="H1713" s="9">
        <v>41431</v>
      </c>
      <c r="I1713" s="9">
        <v>41447</v>
      </c>
      <c r="J1713" s="9">
        <v>41447</v>
      </c>
      <c r="K1713" s="7">
        <v>8</v>
      </c>
      <c r="L1713" s="9" t="str">
        <f t="shared" si="105"/>
        <v>Poissons et fruits de mer</v>
      </c>
      <c r="M1713" s="6">
        <v>10</v>
      </c>
      <c r="N1713" s="6" t="str">
        <f t="shared" si="106"/>
        <v>Ikura</v>
      </c>
      <c r="O1713" s="13">
        <v>76</v>
      </c>
      <c r="P1713" s="6">
        <v>63</v>
      </c>
      <c r="Q1713" s="13">
        <f t="shared" si="107"/>
        <v>4788</v>
      </c>
      <c r="R1713" s="14">
        <v>7.0000000000000007E-2</v>
      </c>
      <c r="S1713" s="13">
        <v>9081.4499999999989</v>
      </c>
      <c r="T1713" s="13">
        <v>245.19914999999997</v>
      </c>
      <c r="U1713" s="13"/>
      <c r="V1713" s="9"/>
      <c r="W1713" s="9"/>
    </row>
    <row r="1714" spans="1:23" x14ac:dyDescent="0.25">
      <c r="A1714" s="6" t="s">
        <v>103</v>
      </c>
      <c r="B1714" s="6" t="s">
        <v>104</v>
      </c>
      <c r="C1714" s="6" t="s">
        <v>105</v>
      </c>
      <c r="D1714" s="6" t="s">
        <v>106</v>
      </c>
      <c r="E1714" s="6">
        <v>8</v>
      </c>
      <c r="F1714" s="6" t="str">
        <f t="shared" si="104"/>
        <v>Hicham Esmal</v>
      </c>
      <c r="G1714" s="6">
        <v>10490</v>
      </c>
      <c r="H1714" s="9">
        <v>41432</v>
      </c>
      <c r="I1714" s="9">
        <v>41446</v>
      </c>
      <c r="J1714" s="9">
        <v>41445</v>
      </c>
      <c r="K1714" s="7">
        <v>4</v>
      </c>
      <c r="L1714" s="9" t="str">
        <f t="shared" si="105"/>
        <v>Produits laitiers</v>
      </c>
      <c r="M1714" s="6">
        <v>59</v>
      </c>
      <c r="N1714" s="6" t="str">
        <f t="shared" si="106"/>
        <v>Raclette Courdavault</v>
      </c>
      <c r="O1714" s="13">
        <v>76</v>
      </c>
      <c r="P1714" s="6">
        <v>87</v>
      </c>
      <c r="Q1714" s="13">
        <f t="shared" si="107"/>
        <v>6612</v>
      </c>
      <c r="R1714" s="14">
        <v>0.1</v>
      </c>
      <c r="S1714" s="13">
        <v>17226</v>
      </c>
      <c r="T1714" s="13">
        <v>602.91</v>
      </c>
      <c r="U1714" s="13"/>
      <c r="V1714" s="9"/>
      <c r="W1714" s="9"/>
    </row>
    <row r="1715" spans="1:23" x14ac:dyDescent="0.25">
      <c r="A1715" s="6" t="s">
        <v>258</v>
      </c>
      <c r="B1715" s="6" t="s">
        <v>259</v>
      </c>
      <c r="C1715" s="6" t="s">
        <v>260</v>
      </c>
      <c r="D1715" s="6" t="s">
        <v>136</v>
      </c>
      <c r="E1715" s="6">
        <v>9</v>
      </c>
      <c r="F1715" s="6" t="str">
        <f t="shared" si="104"/>
        <v>Steven Buchanan</v>
      </c>
      <c r="G1715" s="6">
        <v>10575</v>
      </c>
      <c r="H1715" s="9">
        <v>41432</v>
      </c>
      <c r="I1715" s="9">
        <v>41444</v>
      </c>
      <c r="J1715" s="9">
        <v>41440</v>
      </c>
      <c r="K1715" s="7">
        <v>2</v>
      </c>
      <c r="L1715" s="9" t="str">
        <f t="shared" si="105"/>
        <v>Condiments</v>
      </c>
      <c r="M1715" s="6">
        <v>63</v>
      </c>
      <c r="N1715" s="6" t="str">
        <f t="shared" si="106"/>
        <v>Vegie-spread</v>
      </c>
      <c r="O1715" s="13">
        <v>76</v>
      </c>
      <c r="P1715" s="6">
        <v>36</v>
      </c>
      <c r="Q1715" s="13">
        <f t="shared" si="107"/>
        <v>2736</v>
      </c>
      <c r="R1715" s="14">
        <v>0.15</v>
      </c>
      <c r="S1715" s="13">
        <v>6716.7</v>
      </c>
      <c r="T1715" s="13">
        <v>6.7166999999999994</v>
      </c>
      <c r="U1715" s="13"/>
      <c r="V1715" s="9"/>
      <c r="W1715" s="9"/>
    </row>
    <row r="1716" spans="1:23" x14ac:dyDescent="0.25">
      <c r="A1716" s="6" t="s">
        <v>272</v>
      </c>
      <c r="B1716" s="6" t="s">
        <v>273</v>
      </c>
      <c r="C1716" s="6" t="s">
        <v>274</v>
      </c>
      <c r="D1716" s="6" t="s">
        <v>81</v>
      </c>
      <c r="E1716" s="6">
        <v>3</v>
      </c>
      <c r="F1716" s="6" t="str">
        <f t="shared" si="104"/>
        <v>Janet Leverling</v>
      </c>
      <c r="G1716" s="6">
        <v>10594</v>
      </c>
      <c r="H1716" s="9">
        <v>41432</v>
      </c>
      <c r="I1716" s="9">
        <v>41447</v>
      </c>
      <c r="J1716" s="9">
        <v>41450</v>
      </c>
      <c r="K1716" s="7">
        <v>5</v>
      </c>
      <c r="L1716" s="9" t="str">
        <f t="shared" si="105"/>
        <v>Pâtes et céréales</v>
      </c>
      <c r="M1716" s="6">
        <v>52</v>
      </c>
      <c r="N1716" s="6" t="str">
        <f t="shared" si="106"/>
        <v>Filo Mix</v>
      </c>
      <c r="O1716" s="13">
        <v>76</v>
      </c>
      <c r="P1716" s="6">
        <v>51</v>
      </c>
      <c r="Q1716" s="13">
        <f t="shared" si="107"/>
        <v>3876</v>
      </c>
      <c r="R1716" s="14">
        <v>0.2</v>
      </c>
      <c r="S1716" s="13">
        <v>1428</v>
      </c>
      <c r="T1716" s="13">
        <v>15.708</v>
      </c>
      <c r="U1716" s="13"/>
      <c r="V1716" s="9"/>
      <c r="W1716" s="9"/>
    </row>
    <row r="1717" spans="1:23" x14ac:dyDescent="0.25">
      <c r="A1717" s="6" t="s">
        <v>86</v>
      </c>
      <c r="B1717" s="6" t="s">
        <v>87</v>
      </c>
      <c r="C1717" s="6" t="s">
        <v>88</v>
      </c>
      <c r="D1717" s="6" t="s">
        <v>89</v>
      </c>
      <c r="E1717" s="6">
        <v>6</v>
      </c>
      <c r="F1717" s="6" t="str">
        <f t="shared" si="104"/>
        <v>Ernst Junge</v>
      </c>
      <c r="G1717" s="6">
        <v>10599</v>
      </c>
      <c r="H1717" s="9">
        <v>41432</v>
      </c>
      <c r="I1717" s="9">
        <v>41458</v>
      </c>
      <c r="J1717" s="9">
        <v>41453</v>
      </c>
      <c r="K1717" s="7">
        <v>3</v>
      </c>
      <c r="L1717" s="9" t="str">
        <f t="shared" si="105"/>
        <v>Desserts</v>
      </c>
      <c r="M1717" s="6">
        <v>62</v>
      </c>
      <c r="N1717" s="6" t="str">
        <f t="shared" si="106"/>
        <v>Tarte au sucre</v>
      </c>
      <c r="O1717" s="13">
        <v>76</v>
      </c>
      <c r="P1717" s="6">
        <v>97</v>
      </c>
      <c r="Q1717" s="13">
        <f t="shared" si="107"/>
        <v>7372</v>
      </c>
      <c r="R1717" s="14">
        <v>0.02</v>
      </c>
      <c r="S1717" s="13">
        <v>23432.29</v>
      </c>
      <c r="T1717" s="13">
        <v>304.61977000000002</v>
      </c>
      <c r="U1717" s="13"/>
      <c r="V1717" s="9"/>
      <c r="W1717" s="9"/>
    </row>
    <row r="1718" spans="1:23" x14ac:dyDescent="0.25">
      <c r="A1718" s="6" t="s">
        <v>90</v>
      </c>
      <c r="B1718" s="6" t="s">
        <v>91</v>
      </c>
      <c r="C1718" s="6" t="s">
        <v>88</v>
      </c>
      <c r="D1718" s="6" t="s">
        <v>89</v>
      </c>
      <c r="E1718" s="6">
        <v>4</v>
      </c>
      <c r="F1718" s="6" t="str">
        <f t="shared" si="104"/>
        <v>Laura Callahan</v>
      </c>
      <c r="G1718" s="6">
        <v>10472</v>
      </c>
      <c r="H1718" s="9">
        <v>41433</v>
      </c>
      <c r="I1718" s="9">
        <v>41462</v>
      </c>
      <c r="J1718" s="9">
        <v>41461</v>
      </c>
      <c r="K1718" s="7">
        <v>1</v>
      </c>
      <c r="L1718" s="9" t="str">
        <f t="shared" si="105"/>
        <v>Boissons</v>
      </c>
      <c r="M1718" s="6">
        <v>24</v>
      </c>
      <c r="N1718" s="6" t="str">
        <f t="shared" si="106"/>
        <v>Guaraná Fantástica</v>
      </c>
      <c r="O1718" s="13">
        <v>76</v>
      </c>
      <c r="P1718" s="6">
        <v>77</v>
      </c>
      <c r="Q1718" s="13">
        <f t="shared" si="107"/>
        <v>5852</v>
      </c>
      <c r="R1718" s="14">
        <v>-0.03</v>
      </c>
      <c r="S1718" s="13">
        <v>1427.58</v>
      </c>
      <c r="T1718" s="13">
        <v>45.682559999999995</v>
      </c>
      <c r="U1718" s="13"/>
      <c r="V1718" s="9"/>
      <c r="W1718" s="9"/>
    </row>
    <row r="1719" spans="1:23" x14ac:dyDescent="0.25">
      <c r="A1719" s="6" t="s">
        <v>99</v>
      </c>
      <c r="B1719" s="6" t="s">
        <v>100</v>
      </c>
      <c r="C1719" s="6" t="s">
        <v>101</v>
      </c>
      <c r="D1719" s="6" t="s">
        <v>102</v>
      </c>
      <c r="E1719" s="6">
        <v>2</v>
      </c>
      <c r="F1719" s="6" t="str">
        <f t="shared" si="104"/>
        <v>Anne Dodsworth</v>
      </c>
      <c r="G1719" s="6">
        <v>10475</v>
      </c>
      <c r="H1719" s="9">
        <v>41434</v>
      </c>
      <c r="I1719" s="9">
        <v>41449</v>
      </c>
      <c r="J1719" s="9">
        <v>41447</v>
      </c>
      <c r="K1719" s="7">
        <v>1</v>
      </c>
      <c r="L1719" s="9" t="str">
        <f t="shared" si="105"/>
        <v>Boissons</v>
      </c>
      <c r="M1719" s="6">
        <v>76</v>
      </c>
      <c r="N1719" s="6" t="str">
        <f t="shared" si="106"/>
        <v>Lakkalikööri</v>
      </c>
      <c r="O1719" s="13">
        <v>76</v>
      </c>
      <c r="P1719" s="6">
        <v>56</v>
      </c>
      <c r="Q1719" s="13">
        <f t="shared" si="107"/>
        <v>4256</v>
      </c>
      <c r="R1719" s="14">
        <v>0.09</v>
      </c>
      <c r="S1719" s="13">
        <v>3669.1200000000003</v>
      </c>
      <c r="T1719" s="13">
        <v>55.036799999999999</v>
      </c>
      <c r="U1719" s="13"/>
      <c r="V1719" s="9"/>
      <c r="W1719" s="9"/>
    </row>
    <row r="1720" spans="1:23" x14ac:dyDescent="0.25">
      <c r="A1720" s="6" t="s">
        <v>189</v>
      </c>
      <c r="B1720" s="6" t="s">
        <v>190</v>
      </c>
      <c r="C1720" s="6" t="s">
        <v>191</v>
      </c>
      <c r="D1720" s="6" t="s">
        <v>136</v>
      </c>
      <c r="E1720" s="6">
        <v>1</v>
      </c>
      <c r="F1720" s="6" t="str">
        <f t="shared" si="104"/>
        <v>Francis Rivière</v>
      </c>
      <c r="G1720" s="6">
        <v>10588</v>
      </c>
      <c r="H1720" s="9">
        <v>41434</v>
      </c>
      <c r="I1720" s="9">
        <v>41447</v>
      </c>
      <c r="J1720" s="9">
        <v>41442</v>
      </c>
      <c r="K1720" s="7">
        <v>5</v>
      </c>
      <c r="L1720" s="9" t="str">
        <f t="shared" si="105"/>
        <v>Pâtes et céréales</v>
      </c>
      <c r="M1720" s="6">
        <v>42</v>
      </c>
      <c r="N1720" s="6" t="str">
        <f t="shared" si="106"/>
        <v>Singaporean Hokkien Fried Mee</v>
      </c>
      <c r="O1720" s="13">
        <v>76</v>
      </c>
      <c r="P1720" s="6">
        <v>5</v>
      </c>
      <c r="Q1720" s="13">
        <f t="shared" si="107"/>
        <v>380</v>
      </c>
      <c r="R1720" s="14">
        <v>0.18</v>
      </c>
      <c r="S1720" s="13">
        <v>287</v>
      </c>
      <c r="T1720" s="13">
        <v>4.3049999999999997</v>
      </c>
      <c r="U1720" s="13"/>
      <c r="V1720" s="9"/>
      <c r="W1720" s="9"/>
    </row>
    <row r="1721" spans="1:23" x14ac:dyDescent="0.25">
      <c r="A1721" s="6" t="s">
        <v>278</v>
      </c>
      <c r="B1721" s="6" t="s">
        <v>279</v>
      </c>
      <c r="C1721" s="6" t="s">
        <v>280</v>
      </c>
      <c r="D1721" s="6" t="s">
        <v>85</v>
      </c>
      <c r="E1721" s="6">
        <v>1</v>
      </c>
      <c r="F1721" s="6" t="str">
        <f t="shared" si="104"/>
        <v>Francis Rivière</v>
      </c>
      <c r="G1721" s="6">
        <v>10683</v>
      </c>
      <c r="H1721" s="9">
        <v>41434</v>
      </c>
      <c r="I1721" s="9">
        <v>41460</v>
      </c>
      <c r="J1721" s="9">
        <v>41462</v>
      </c>
      <c r="K1721" s="7">
        <v>5</v>
      </c>
      <c r="L1721" s="9" t="str">
        <f t="shared" si="105"/>
        <v>Pâtes et céréales</v>
      </c>
      <c r="M1721" s="6">
        <v>52</v>
      </c>
      <c r="N1721" s="6" t="str">
        <f t="shared" si="106"/>
        <v>Filo Mix</v>
      </c>
      <c r="O1721" s="13">
        <v>76</v>
      </c>
      <c r="P1721" s="6">
        <v>59</v>
      </c>
      <c r="Q1721" s="13">
        <f t="shared" si="107"/>
        <v>4484</v>
      </c>
      <c r="R1721" s="14">
        <v>0.02</v>
      </c>
      <c r="S1721" s="13">
        <v>2023.7</v>
      </c>
      <c r="T1721" s="13">
        <v>38.450300000000006</v>
      </c>
      <c r="U1721" s="13"/>
      <c r="V1721" s="9"/>
      <c r="W1721" s="9"/>
    </row>
    <row r="1722" spans="1:23" x14ac:dyDescent="0.25">
      <c r="A1722" s="6" t="s">
        <v>163</v>
      </c>
      <c r="B1722" s="6" t="s">
        <v>164</v>
      </c>
      <c r="C1722" s="6" t="s">
        <v>165</v>
      </c>
      <c r="D1722" s="6" t="s">
        <v>136</v>
      </c>
      <c r="E1722" s="6">
        <v>2</v>
      </c>
      <c r="F1722" s="6" t="str">
        <f t="shared" si="104"/>
        <v>Anne Dodsworth</v>
      </c>
      <c r="G1722" s="6">
        <v>10853</v>
      </c>
      <c r="H1722" s="9">
        <v>41434</v>
      </c>
      <c r="I1722" s="9">
        <v>41445</v>
      </c>
      <c r="J1722" s="9">
        <v>41444</v>
      </c>
      <c r="K1722" s="7">
        <v>8</v>
      </c>
      <c r="L1722" s="9" t="str">
        <f t="shared" si="105"/>
        <v>Poissons et fruits de mer</v>
      </c>
      <c r="M1722" s="6">
        <v>18</v>
      </c>
      <c r="N1722" s="6" t="str">
        <f t="shared" si="106"/>
        <v>Carnarvon Tigers</v>
      </c>
      <c r="O1722" s="13">
        <v>76</v>
      </c>
      <c r="P1722" s="6">
        <v>14</v>
      </c>
      <c r="Q1722" s="13">
        <f t="shared" si="107"/>
        <v>1064</v>
      </c>
      <c r="R1722" s="15">
        <v>0.08</v>
      </c>
      <c r="S1722" s="13">
        <v>4025</v>
      </c>
      <c r="T1722" s="13">
        <v>108.675</v>
      </c>
      <c r="U1722" s="13"/>
      <c r="V1722" s="9"/>
      <c r="W1722" s="9"/>
    </row>
    <row r="1723" spans="1:23" x14ac:dyDescent="0.25">
      <c r="A1723" s="6" t="s">
        <v>281</v>
      </c>
      <c r="B1723" s="6" t="s">
        <v>282</v>
      </c>
      <c r="C1723" s="6" t="s">
        <v>283</v>
      </c>
      <c r="D1723" s="6" t="s">
        <v>284</v>
      </c>
      <c r="E1723" s="6">
        <v>6</v>
      </c>
      <c r="F1723" s="6" t="str">
        <f t="shared" si="104"/>
        <v>Ernst Junge</v>
      </c>
      <c r="G1723" s="6">
        <v>10611</v>
      </c>
      <c r="H1723" s="9">
        <v>41435</v>
      </c>
      <c r="I1723" s="9">
        <v>41457</v>
      </c>
      <c r="J1723" s="9">
        <v>41452</v>
      </c>
      <c r="K1723" s="7">
        <v>4</v>
      </c>
      <c r="L1723" s="9" t="str">
        <f t="shared" si="105"/>
        <v>Produits laitiers</v>
      </c>
      <c r="M1723" s="6">
        <v>60</v>
      </c>
      <c r="N1723" s="6" t="str">
        <f t="shared" si="106"/>
        <v>Camembert Pierrot</v>
      </c>
      <c r="O1723" s="13">
        <v>76</v>
      </c>
      <c r="P1723" s="6">
        <v>92</v>
      </c>
      <c r="Q1723" s="13">
        <f t="shared" si="107"/>
        <v>6992</v>
      </c>
      <c r="R1723" s="14">
        <v>0.17</v>
      </c>
      <c r="S1723" s="13">
        <v>12981.199999999999</v>
      </c>
      <c r="T1723" s="13">
        <v>51.924799999999998</v>
      </c>
      <c r="U1723" s="13"/>
      <c r="V1723" s="9"/>
      <c r="W1723" s="9"/>
    </row>
    <row r="1724" spans="1:23" x14ac:dyDescent="0.25">
      <c r="A1724" s="6" t="s">
        <v>175</v>
      </c>
      <c r="B1724" s="6" t="s">
        <v>176</v>
      </c>
      <c r="C1724" s="6" t="s">
        <v>97</v>
      </c>
      <c r="D1724" s="6" t="s">
        <v>98</v>
      </c>
      <c r="E1724" s="6">
        <v>8</v>
      </c>
      <c r="F1724" s="6" t="str">
        <f t="shared" si="104"/>
        <v>Hicham Esmal</v>
      </c>
      <c r="G1724" s="6">
        <v>10507</v>
      </c>
      <c r="H1724" s="9">
        <v>41436</v>
      </c>
      <c r="I1724" s="9">
        <v>41463</v>
      </c>
      <c r="J1724" s="9">
        <v>41460</v>
      </c>
      <c r="K1724" s="7">
        <v>3</v>
      </c>
      <c r="L1724" s="9" t="str">
        <f t="shared" si="105"/>
        <v>Desserts</v>
      </c>
      <c r="M1724" s="6">
        <v>48</v>
      </c>
      <c r="N1724" s="6" t="str">
        <f t="shared" si="106"/>
        <v>Chocolade</v>
      </c>
      <c r="O1724" s="13">
        <v>76</v>
      </c>
      <c r="P1724" s="6">
        <v>72</v>
      </c>
      <c r="Q1724" s="13">
        <f t="shared" si="107"/>
        <v>5472</v>
      </c>
      <c r="R1724" s="14">
        <v>0.19</v>
      </c>
      <c r="S1724" s="13">
        <v>3717.9</v>
      </c>
      <c r="T1724" s="13">
        <v>92.947500000000005</v>
      </c>
      <c r="U1724" s="13"/>
      <c r="V1724" s="9"/>
      <c r="W1724" s="9"/>
    </row>
    <row r="1725" spans="1:23" x14ac:dyDescent="0.25">
      <c r="A1725" s="6" t="s">
        <v>293</v>
      </c>
      <c r="B1725" s="6" t="s">
        <v>294</v>
      </c>
      <c r="C1725" s="6" t="s">
        <v>295</v>
      </c>
      <c r="D1725" s="6" t="s">
        <v>251</v>
      </c>
      <c r="E1725" s="6">
        <v>4</v>
      </c>
      <c r="F1725" s="6" t="str">
        <f t="shared" si="104"/>
        <v>Laura Callahan</v>
      </c>
      <c r="G1725" s="6">
        <v>10635</v>
      </c>
      <c r="H1725" s="9">
        <v>41436</v>
      </c>
      <c r="I1725" s="9">
        <v>41458</v>
      </c>
      <c r="J1725" s="9">
        <v>41460</v>
      </c>
      <c r="K1725" s="7">
        <v>2</v>
      </c>
      <c r="L1725" s="9" t="str">
        <f t="shared" si="105"/>
        <v>Condiments</v>
      </c>
      <c r="M1725" s="6">
        <v>4</v>
      </c>
      <c r="N1725" s="6" t="str">
        <f t="shared" si="106"/>
        <v>Chef Anton's Cajun Seasoning</v>
      </c>
      <c r="O1725" s="13">
        <v>76</v>
      </c>
      <c r="P1725" s="6">
        <v>56</v>
      </c>
      <c r="Q1725" s="13">
        <f t="shared" si="107"/>
        <v>4256</v>
      </c>
      <c r="R1725" s="14">
        <v>0.04</v>
      </c>
      <c r="S1725" s="13">
        <v>5913.5999999999995</v>
      </c>
      <c r="T1725" s="13">
        <v>112.35839999999999</v>
      </c>
      <c r="U1725" s="13"/>
      <c r="V1725" s="9"/>
      <c r="W1725" s="9"/>
    </row>
    <row r="1726" spans="1:23" x14ac:dyDescent="0.25">
      <c r="A1726" s="6" t="s">
        <v>186</v>
      </c>
      <c r="B1726" s="6" t="s">
        <v>187</v>
      </c>
      <c r="C1726" s="6" t="s">
        <v>188</v>
      </c>
      <c r="D1726" s="6" t="s">
        <v>140</v>
      </c>
      <c r="E1726" s="6">
        <v>8</v>
      </c>
      <c r="F1726" s="6" t="str">
        <f t="shared" si="104"/>
        <v>Hicham Esmal</v>
      </c>
      <c r="G1726" s="6">
        <v>10667</v>
      </c>
      <c r="H1726" s="9">
        <v>41436</v>
      </c>
      <c r="I1726" s="9">
        <v>41453</v>
      </c>
      <c r="J1726" s="9">
        <v>41449</v>
      </c>
      <c r="K1726" s="7">
        <v>4</v>
      </c>
      <c r="L1726" s="9" t="str">
        <f t="shared" si="105"/>
        <v>Produits laitiers</v>
      </c>
      <c r="M1726" s="6">
        <v>69</v>
      </c>
      <c r="N1726" s="6" t="str">
        <f t="shared" si="106"/>
        <v>Gudbrandsdalsost</v>
      </c>
      <c r="O1726" s="13">
        <v>76</v>
      </c>
      <c r="P1726" s="6">
        <v>92</v>
      </c>
      <c r="Q1726" s="13">
        <f t="shared" si="107"/>
        <v>6992</v>
      </c>
      <c r="R1726" s="14">
        <v>0.18</v>
      </c>
      <c r="S1726" s="13">
        <v>13579.2</v>
      </c>
      <c r="T1726" s="13">
        <v>407.37599999999998</v>
      </c>
      <c r="U1726" s="13"/>
      <c r="V1726" s="9"/>
      <c r="W1726" s="9"/>
    </row>
    <row r="1727" spans="1:23" x14ac:dyDescent="0.25">
      <c r="A1727" s="6" t="s">
        <v>281</v>
      </c>
      <c r="B1727" s="6" t="s">
        <v>282</v>
      </c>
      <c r="C1727" s="6" t="s">
        <v>283</v>
      </c>
      <c r="D1727" s="6" t="s">
        <v>284</v>
      </c>
      <c r="E1727" s="6">
        <v>7</v>
      </c>
      <c r="F1727" s="6" t="str">
        <f t="shared" si="104"/>
        <v>Jaime Dos Santos</v>
      </c>
      <c r="G1727" s="6">
        <v>10792</v>
      </c>
      <c r="H1727" s="9">
        <v>41436</v>
      </c>
      <c r="I1727" s="9">
        <v>41462</v>
      </c>
      <c r="J1727" s="9">
        <v>41461</v>
      </c>
      <c r="K1727" s="7">
        <v>1</v>
      </c>
      <c r="L1727" s="9" t="str">
        <f t="shared" si="105"/>
        <v>Boissons</v>
      </c>
      <c r="M1727" s="6">
        <v>2</v>
      </c>
      <c r="N1727" s="6" t="str">
        <f t="shared" si="106"/>
        <v>Chang</v>
      </c>
      <c r="O1727" s="13">
        <v>76</v>
      </c>
      <c r="P1727" s="6">
        <v>62</v>
      </c>
      <c r="Q1727" s="13">
        <f t="shared" si="107"/>
        <v>4712</v>
      </c>
      <c r="R1727" s="14">
        <v>0.04</v>
      </c>
      <c r="S1727" s="13">
        <v>5654.4</v>
      </c>
      <c r="T1727" s="13">
        <v>158.32319999999999</v>
      </c>
      <c r="U1727" s="13"/>
      <c r="V1727" s="9"/>
      <c r="W1727" s="9"/>
    </row>
    <row r="1728" spans="1:23" x14ac:dyDescent="0.25">
      <c r="A1728" s="6" t="s">
        <v>147</v>
      </c>
      <c r="B1728" s="6" t="s">
        <v>148</v>
      </c>
      <c r="C1728" s="6" t="s">
        <v>149</v>
      </c>
      <c r="D1728" s="6" t="s">
        <v>85</v>
      </c>
      <c r="E1728" s="6">
        <v>5</v>
      </c>
      <c r="F1728" s="6" t="str">
        <f t="shared" si="104"/>
        <v>Mohamed Ben Arfa</v>
      </c>
      <c r="G1728" s="6">
        <v>10493</v>
      </c>
      <c r="H1728" s="9">
        <v>41437</v>
      </c>
      <c r="I1728" s="9">
        <v>41456</v>
      </c>
      <c r="J1728" s="9">
        <v>41459</v>
      </c>
      <c r="K1728" s="7">
        <v>2</v>
      </c>
      <c r="L1728" s="9" t="str">
        <f t="shared" si="105"/>
        <v>Condiments</v>
      </c>
      <c r="M1728" s="6">
        <v>65</v>
      </c>
      <c r="N1728" s="6" t="str">
        <f t="shared" si="106"/>
        <v>Louisiana Fiery Hot Pepper Sauce</v>
      </c>
      <c r="O1728" s="13">
        <v>76</v>
      </c>
      <c r="P1728" s="6">
        <v>86</v>
      </c>
      <c r="Q1728" s="13">
        <f t="shared" si="107"/>
        <v>6536</v>
      </c>
      <c r="R1728" s="14">
        <v>0.04</v>
      </c>
      <c r="S1728" s="13">
        <v>6935.04</v>
      </c>
      <c r="T1728" s="13">
        <v>97.090559999999996</v>
      </c>
      <c r="U1728" s="13"/>
      <c r="V1728" s="9"/>
      <c r="W1728" s="9"/>
    </row>
    <row r="1729" spans="1:23" x14ac:dyDescent="0.25">
      <c r="A1729" s="6" t="s">
        <v>179</v>
      </c>
      <c r="B1729" s="6" t="s">
        <v>180</v>
      </c>
      <c r="C1729" s="6" t="s">
        <v>181</v>
      </c>
      <c r="D1729" s="6" t="s">
        <v>81</v>
      </c>
      <c r="E1729" s="6">
        <v>3</v>
      </c>
      <c r="F1729" s="6" t="str">
        <f t="shared" si="104"/>
        <v>Janet Leverling</v>
      </c>
      <c r="G1729" s="6">
        <v>10748</v>
      </c>
      <c r="H1729" s="9">
        <v>41437</v>
      </c>
      <c r="I1729" s="9">
        <v>41451</v>
      </c>
      <c r="J1729" s="9">
        <v>41446</v>
      </c>
      <c r="K1729" s="7">
        <v>5</v>
      </c>
      <c r="L1729" s="9" t="str">
        <f t="shared" si="105"/>
        <v>Pâtes et céréales</v>
      </c>
      <c r="M1729" s="6">
        <v>23</v>
      </c>
      <c r="N1729" s="6" t="str">
        <f t="shared" si="106"/>
        <v>Tunnbröd</v>
      </c>
      <c r="O1729" s="13">
        <v>76</v>
      </c>
      <c r="P1729" s="6">
        <v>58</v>
      </c>
      <c r="Q1729" s="13">
        <f t="shared" si="107"/>
        <v>4408</v>
      </c>
      <c r="R1729" s="14">
        <v>0.05</v>
      </c>
      <c r="S1729" s="13">
        <v>2479.5</v>
      </c>
      <c r="T1729" s="13">
        <v>22.3155</v>
      </c>
      <c r="U1729" s="13"/>
      <c r="V1729" s="9"/>
      <c r="W1729" s="9"/>
    </row>
    <row r="1730" spans="1:23" x14ac:dyDescent="0.25">
      <c r="A1730" s="6" t="s">
        <v>223</v>
      </c>
      <c r="B1730" s="6" t="s">
        <v>224</v>
      </c>
      <c r="C1730" s="6" t="s">
        <v>225</v>
      </c>
      <c r="D1730" s="6" t="s">
        <v>208</v>
      </c>
      <c r="E1730" s="6">
        <v>8</v>
      </c>
      <c r="F1730" s="6" t="str">
        <f t="shared" si="104"/>
        <v>Hicham Esmal</v>
      </c>
      <c r="G1730" s="6">
        <v>10880</v>
      </c>
      <c r="H1730" s="9">
        <v>41437</v>
      </c>
      <c r="I1730" s="9">
        <v>41466</v>
      </c>
      <c r="J1730" s="9">
        <v>41467</v>
      </c>
      <c r="K1730" s="7">
        <v>2</v>
      </c>
      <c r="L1730" s="9" t="str">
        <f t="shared" si="105"/>
        <v>Condiments</v>
      </c>
      <c r="M1730" s="6">
        <v>61</v>
      </c>
      <c r="N1730" s="6" t="str">
        <f t="shared" si="106"/>
        <v>Sirop d'érable</v>
      </c>
      <c r="O1730" s="13">
        <v>76</v>
      </c>
      <c r="P1730" s="6">
        <v>59</v>
      </c>
      <c r="Q1730" s="13">
        <f t="shared" si="107"/>
        <v>4484</v>
      </c>
      <c r="R1730" s="15">
        <v>0.02</v>
      </c>
      <c r="S1730" s="13">
        <v>8239.35</v>
      </c>
      <c r="T1730" s="13">
        <v>156.54765</v>
      </c>
      <c r="U1730" s="13"/>
      <c r="V1730" s="9"/>
      <c r="W1730" s="9"/>
    </row>
    <row r="1731" spans="1:23" x14ac:dyDescent="0.25">
      <c r="A1731" s="6" t="s">
        <v>160</v>
      </c>
      <c r="B1731" s="6" t="s">
        <v>161</v>
      </c>
      <c r="C1731" s="6" t="s">
        <v>162</v>
      </c>
      <c r="D1731" s="6" t="s">
        <v>106</v>
      </c>
      <c r="E1731" s="6">
        <v>4</v>
      </c>
      <c r="F1731" s="6" t="str">
        <f t="shared" si="104"/>
        <v>Laura Callahan</v>
      </c>
      <c r="G1731" s="6">
        <v>10543</v>
      </c>
      <c r="H1731" s="9">
        <v>41438</v>
      </c>
      <c r="I1731" s="9">
        <v>41463</v>
      </c>
      <c r="J1731" s="9">
        <v>41461</v>
      </c>
      <c r="K1731" s="7">
        <v>5</v>
      </c>
      <c r="L1731" s="9" t="str">
        <f t="shared" si="105"/>
        <v>Pâtes et céréales</v>
      </c>
      <c r="M1731" s="6">
        <v>23</v>
      </c>
      <c r="N1731" s="6" t="str">
        <f t="shared" si="106"/>
        <v>Tunnbröd</v>
      </c>
      <c r="O1731" s="13">
        <v>76</v>
      </c>
      <c r="P1731" s="6">
        <v>50</v>
      </c>
      <c r="Q1731" s="13">
        <f t="shared" si="107"/>
        <v>3800</v>
      </c>
      <c r="R1731" s="14">
        <v>0.02</v>
      </c>
      <c r="S1731" s="13">
        <v>2205</v>
      </c>
      <c r="T1731" s="13">
        <v>17.64</v>
      </c>
      <c r="U1731" s="13"/>
      <c r="V1731" s="9"/>
      <c r="W1731" s="9"/>
    </row>
    <row r="1732" spans="1:23" x14ac:dyDescent="0.25">
      <c r="A1732" s="6" t="s">
        <v>281</v>
      </c>
      <c r="B1732" s="6" t="s">
        <v>282</v>
      </c>
      <c r="C1732" s="6" t="s">
        <v>283</v>
      </c>
      <c r="D1732" s="6" t="s">
        <v>284</v>
      </c>
      <c r="E1732" s="6">
        <v>6</v>
      </c>
      <c r="F1732" s="6" t="str">
        <f t="shared" ref="F1732:F1795" si="108">VLOOKUP(E1732,ListeREPRESENTANTS,2,FALSE)</f>
        <v>Ernst Junge</v>
      </c>
      <c r="G1732" s="6">
        <v>10611</v>
      </c>
      <c r="H1732" s="9">
        <v>41438</v>
      </c>
      <c r="I1732" s="9">
        <v>41457</v>
      </c>
      <c r="J1732" s="9">
        <v>41457</v>
      </c>
      <c r="K1732" s="7">
        <v>1</v>
      </c>
      <c r="L1732" s="9" t="str">
        <f t="shared" ref="L1732:L1795" si="109">VLOOKUP(K1732,ListeCATEGORIES,2,FALSE)</f>
        <v>Boissons</v>
      </c>
      <c r="M1732" s="6">
        <v>1</v>
      </c>
      <c r="N1732" s="6" t="str">
        <f t="shared" ref="N1732:N1795" si="110">VLOOKUP(M1732,ListePRODUITS,2,FALSE)</f>
        <v>Chai</v>
      </c>
      <c r="O1732" s="13">
        <v>76</v>
      </c>
      <c r="P1732" s="6">
        <v>86</v>
      </c>
      <c r="Q1732" s="13">
        <f t="shared" si="107"/>
        <v>6536</v>
      </c>
      <c r="R1732" s="14">
        <v>0.16</v>
      </c>
      <c r="S1732" s="13">
        <v>6501.5999999999995</v>
      </c>
      <c r="T1732" s="13">
        <v>117.02879999999999</v>
      </c>
      <c r="U1732" s="13"/>
      <c r="V1732" s="9"/>
      <c r="W1732" s="9"/>
    </row>
    <row r="1733" spans="1:23" x14ac:dyDescent="0.25">
      <c r="A1733" s="6" t="s">
        <v>78</v>
      </c>
      <c r="B1733" s="6" t="s">
        <v>79</v>
      </c>
      <c r="C1733" s="6" t="s">
        <v>80</v>
      </c>
      <c r="D1733" s="6" t="s">
        <v>81</v>
      </c>
      <c r="E1733" s="6">
        <v>4</v>
      </c>
      <c r="F1733" s="6" t="str">
        <f t="shared" si="108"/>
        <v>Laura Callahan</v>
      </c>
      <c r="G1733" s="6">
        <v>10596</v>
      </c>
      <c r="H1733" s="9">
        <v>41439</v>
      </c>
      <c r="I1733" s="9">
        <v>41459</v>
      </c>
      <c r="J1733" s="9">
        <v>41459</v>
      </c>
      <c r="K1733" s="7">
        <v>1</v>
      </c>
      <c r="L1733" s="9" t="str">
        <f t="shared" si="109"/>
        <v>Boissons</v>
      </c>
      <c r="M1733" s="6">
        <v>75</v>
      </c>
      <c r="N1733" s="6" t="str">
        <f t="shared" si="110"/>
        <v>Rhönbräu Klosterbier</v>
      </c>
      <c r="O1733" s="13">
        <v>76</v>
      </c>
      <c r="P1733" s="6">
        <v>68</v>
      </c>
      <c r="Q1733" s="13">
        <f t="shared" ref="Q1733:Q1796" si="111">O1733*P1733</f>
        <v>5168</v>
      </c>
      <c r="R1733" s="14">
        <v>0.15</v>
      </c>
      <c r="S1733" s="13">
        <v>2239.75</v>
      </c>
      <c r="T1733" s="13">
        <v>20.15775</v>
      </c>
      <c r="U1733" s="13"/>
      <c r="V1733" s="9"/>
      <c r="W1733" s="9"/>
    </row>
    <row r="1734" spans="1:23" x14ac:dyDescent="0.25">
      <c r="A1734" s="6" t="s">
        <v>120</v>
      </c>
      <c r="B1734" s="6" t="s">
        <v>121</v>
      </c>
      <c r="C1734" s="6" t="s">
        <v>122</v>
      </c>
      <c r="D1734" s="6" t="s">
        <v>123</v>
      </c>
      <c r="E1734" s="6">
        <v>4</v>
      </c>
      <c r="F1734" s="6" t="str">
        <f t="shared" si="108"/>
        <v>Laura Callahan</v>
      </c>
      <c r="G1734" s="6">
        <v>10481</v>
      </c>
      <c r="H1734" s="9">
        <v>41440</v>
      </c>
      <c r="I1734" s="9">
        <v>41465</v>
      </c>
      <c r="J1734" s="9">
        <v>41460</v>
      </c>
      <c r="K1734" s="7">
        <v>4</v>
      </c>
      <c r="L1734" s="9" t="str">
        <f t="shared" si="109"/>
        <v>Produits laitiers</v>
      </c>
      <c r="M1734" s="6">
        <v>60</v>
      </c>
      <c r="N1734" s="6" t="str">
        <f t="shared" si="110"/>
        <v>Camembert Pierrot</v>
      </c>
      <c r="O1734" s="13">
        <v>76</v>
      </c>
      <c r="P1734" s="6">
        <v>75</v>
      </c>
      <c r="Q1734" s="13">
        <f t="shared" si="111"/>
        <v>5700</v>
      </c>
      <c r="R1734" s="14">
        <v>0.14000000000000001</v>
      </c>
      <c r="S1734" s="13">
        <v>8772</v>
      </c>
      <c r="T1734" s="13">
        <v>43.86</v>
      </c>
      <c r="U1734" s="13"/>
      <c r="V1734" s="9"/>
      <c r="W1734" s="9"/>
    </row>
    <row r="1735" spans="1:23" x14ac:dyDescent="0.25">
      <c r="A1735" s="6" t="s">
        <v>205</v>
      </c>
      <c r="B1735" s="6" t="s">
        <v>206</v>
      </c>
      <c r="C1735" s="6" t="s">
        <v>207</v>
      </c>
      <c r="D1735" s="6" t="s">
        <v>208</v>
      </c>
      <c r="E1735" s="6">
        <v>2</v>
      </c>
      <c r="F1735" s="6" t="str">
        <f t="shared" si="108"/>
        <v>Anne Dodsworth</v>
      </c>
      <c r="G1735" s="6">
        <v>10837</v>
      </c>
      <c r="H1735" s="9">
        <v>41440</v>
      </c>
      <c r="I1735" s="9">
        <v>41468</v>
      </c>
      <c r="J1735" s="9">
        <v>41471</v>
      </c>
      <c r="K1735" s="7">
        <v>1</v>
      </c>
      <c r="L1735" s="9" t="str">
        <f t="shared" si="109"/>
        <v>Boissons</v>
      </c>
      <c r="M1735" s="6">
        <v>76</v>
      </c>
      <c r="N1735" s="6" t="str">
        <f t="shared" si="110"/>
        <v>Lakkalikööri</v>
      </c>
      <c r="O1735" s="13">
        <v>76</v>
      </c>
      <c r="P1735" s="6">
        <v>87</v>
      </c>
      <c r="Q1735" s="13">
        <f t="shared" si="111"/>
        <v>6612</v>
      </c>
      <c r="R1735" s="14">
        <v>0</v>
      </c>
      <c r="S1735" s="13">
        <v>7830</v>
      </c>
      <c r="T1735" s="13">
        <v>86.13</v>
      </c>
      <c r="U1735" s="13"/>
      <c r="V1735" s="9"/>
      <c r="W1735" s="9"/>
    </row>
    <row r="1736" spans="1:23" x14ac:dyDescent="0.25">
      <c r="A1736" s="6" t="s">
        <v>228</v>
      </c>
      <c r="B1736" s="6" t="s">
        <v>229</v>
      </c>
      <c r="C1736" s="6" t="s">
        <v>122</v>
      </c>
      <c r="D1736" s="6" t="s">
        <v>123</v>
      </c>
      <c r="E1736" s="6">
        <v>7</v>
      </c>
      <c r="F1736" s="6" t="str">
        <f t="shared" si="108"/>
        <v>Jaime Dos Santos</v>
      </c>
      <c r="G1736" s="6">
        <v>10886</v>
      </c>
      <c r="H1736" s="9">
        <v>41440</v>
      </c>
      <c r="I1736" s="9">
        <v>41463</v>
      </c>
      <c r="J1736" s="9">
        <v>41459</v>
      </c>
      <c r="K1736" s="7">
        <v>8</v>
      </c>
      <c r="L1736" s="9" t="str">
        <f t="shared" si="109"/>
        <v>Poissons et fruits de mer</v>
      </c>
      <c r="M1736" s="6">
        <v>10</v>
      </c>
      <c r="N1736" s="6" t="str">
        <f t="shared" si="110"/>
        <v>Ikura</v>
      </c>
      <c r="O1736" s="13">
        <v>76</v>
      </c>
      <c r="P1736" s="6">
        <v>45</v>
      </c>
      <c r="Q1736" s="13">
        <f t="shared" si="111"/>
        <v>3420</v>
      </c>
      <c r="R1736" s="15">
        <v>0.09</v>
      </c>
      <c r="S1736" s="13">
        <v>6347.25</v>
      </c>
      <c r="T1736" s="13">
        <v>139.6395</v>
      </c>
      <c r="U1736" s="13"/>
      <c r="V1736" s="9"/>
      <c r="W1736" s="9"/>
    </row>
    <row r="1737" spans="1:23" x14ac:dyDescent="0.25">
      <c r="A1737" s="6" t="s">
        <v>209</v>
      </c>
      <c r="B1737" s="6" t="s">
        <v>210</v>
      </c>
      <c r="C1737" s="6" t="s">
        <v>211</v>
      </c>
      <c r="D1737" s="6" t="s">
        <v>212</v>
      </c>
      <c r="E1737" s="6">
        <v>1</v>
      </c>
      <c r="F1737" s="6" t="str">
        <f t="shared" si="108"/>
        <v>Francis Rivière</v>
      </c>
      <c r="G1737" s="6">
        <v>10781</v>
      </c>
      <c r="H1737" s="9">
        <v>41441</v>
      </c>
      <c r="I1737" s="9">
        <v>41468</v>
      </c>
      <c r="J1737" s="9">
        <v>41465</v>
      </c>
      <c r="K1737" s="7">
        <v>5</v>
      </c>
      <c r="L1737" s="9" t="str">
        <f t="shared" si="109"/>
        <v>Pâtes et céréales</v>
      </c>
      <c r="M1737" s="6">
        <v>56</v>
      </c>
      <c r="N1737" s="6" t="str">
        <f t="shared" si="110"/>
        <v>Gnocchi di nonna Alice</v>
      </c>
      <c r="O1737" s="13">
        <v>76</v>
      </c>
      <c r="P1737" s="6">
        <v>71</v>
      </c>
      <c r="Q1737" s="13">
        <f t="shared" si="111"/>
        <v>5396</v>
      </c>
      <c r="R1737" s="14">
        <v>-0.02</v>
      </c>
      <c r="S1737" s="13">
        <v>13759.800000000001</v>
      </c>
      <c r="T1737" s="13">
        <v>178.87740000000002</v>
      </c>
      <c r="U1737" s="13"/>
      <c r="V1737" s="9"/>
      <c r="W1737" s="9"/>
    </row>
    <row r="1738" spans="1:23" x14ac:dyDescent="0.25">
      <c r="A1738" s="6" t="s">
        <v>143</v>
      </c>
      <c r="B1738" s="6" t="s">
        <v>144</v>
      </c>
      <c r="C1738" s="6" t="s">
        <v>145</v>
      </c>
      <c r="D1738" s="6" t="s">
        <v>146</v>
      </c>
      <c r="E1738" s="6">
        <v>3</v>
      </c>
      <c r="F1738" s="6" t="str">
        <f t="shared" si="108"/>
        <v>Janet Leverling</v>
      </c>
      <c r="G1738" s="6">
        <v>10918</v>
      </c>
      <c r="H1738" s="9">
        <v>41441</v>
      </c>
      <c r="I1738" s="9">
        <v>41455</v>
      </c>
      <c r="J1738" s="9">
        <v>41454</v>
      </c>
      <c r="K1738" s="7">
        <v>1</v>
      </c>
      <c r="L1738" s="9" t="str">
        <f t="shared" si="109"/>
        <v>Boissons</v>
      </c>
      <c r="M1738" s="6">
        <v>1</v>
      </c>
      <c r="N1738" s="6" t="str">
        <f t="shared" si="110"/>
        <v>Chai</v>
      </c>
      <c r="O1738" s="13">
        <v>76</v>
      </c>
      <c r="P1738" s="6">
        <v>82</v>
      </c>
      <c r="Q1738" s="13">
        <f t="shared" si="111"/>
        <v>6232</v>
      </c>
      <c r="R1738" s="15">
        <v>0.08</v>
      </c>
      <c r="S1738" s="13">
        <v>6789.6</v>
      </c>
      <c r="T1738" s="13">
        <v>115.42320000000001</v>
      </c>
      <c r="U1738" s="13"/>
      <c r="V1738" s="9"/>
      <c r="W1738" s="9"/>
    </row>
    <row r="1739" spans="1:23" x14ac:dyDescent="0.25">
      <c r="A1739" s="6" t="s">
        <v>147</v>
      </c>
      <c r="B1739" s="6" t="s">
        <v>148</v>
      </c>
      <c r="C1739" s="6" t="s">
        <v>149</v>
      </c>
      <c r="D1739" s="6" t="s">
        <v>85</v>
      </c>
      <c r="E1739" s="6">
        <v>4</v>
      </c>
      <c r="F1739" s="6" t="str">
        <f t="shared" si="108"/>
        <v>Laura Callahan</v>
      </c>
      <c r="G1739" s="6">
        <v>10631</v>
      </c>
      <c r="H1739" s="9">
        <v>41442</v>
      </c>
      <c r="I1739" s="9">
        <v>41457</v>
      </c>
      <c r="J1739" s="9">
        <v>41454</v>
      </c>
      <c r="K1739" s="7">
        <v>1</v>
      </c>
      <c r="L1739" s="9" t="str">
        <f t="shared" si="109"/>
        <v>Boissons</v>
      </c>
      <c r="M1739" s="6">
        <v>75</v>
      </c>
      <c r="N1739" s="6" t="str">
        <f t="shared" si="110"/>
        <v>Rhönbräu Klosterbier</v>
      </c>
      <c r="O1739" s="13">
        <v>76</v>
      </c>
      <c r="P1739" s="6">
        <v>5</v>
      </c>
      <c r="Q1739" s="13">
        <f t="shared" si="111"/>
        <v>380</v>
      </c>
      <c r="R1739" s="14">
        <v>0</v>
      </c>
      <c r="S1739" s="13">
        <v>193.75</v>
      </c>
      <c r="T1739" s="13">
        <v>3.2937500000000002</v>
      </c>
      <c r="U1739" s="13"/>
      <c r="V1739" s="9"/>
      <c r="W1739" s="9"/>
    </row>
    <row r="1740" spans="1:23" x14ac:dyDescent="0.25">
      <c r="A1740" s="6" t="s">
        <v>166</v>
      </c>
      <c r="B1740" s="6" t="s">
        <v>167</v>
      </c>
      <c r="C1740" s="6" t="s">
        <v>168</v>
      </c>
      <c r="D1740" s="6" t="s">
        <v>169</v>
      </c>
      <c r="E1740" s="6">
        <v>6</v>
      </c>
      <c r="F1740" s="6" t="str">
        <f t="shared" si="108"/>
        <v>Ernst Junge</v>
      </c>
      <c r="G1740" s="6">
        <v>10701</v>
      </c>
      <c r="H1740" s="9">
        <v>41442</v>
      </c>
      <c r="I1740" s="9">
        <v>41453</v>
      </c>
      <c r="J1740" s="9">
        <v>41448</v>
      </c>
      <c r="K1740" s="7">
        <v>4</v>
      </c>
      <c r="L1740" s="9" t="str">
        <f t="shared" si="109"/>
        <v>Produits laitiers</v>
      </c>
      <c r="M1740" s="6">
        <v>71</v>
      </c>
      <c r="N1740" s="6" t="str">
        <f t="shared" si="110"/>
        <v>Fløtemysost</v>
      </c>
      <c r="O1740" s="13">
        <v>76</v>
      </c>
      <c r="P1740" s="6">
        <v>81</v>
      </c>
      <c r="Q1740" s="13">
        <f t="shared" si="111"/>
        <v>6156</v>
      </c>
      <c r="R1740" s="14">
        <v>0.02</v>
      </c>
      <c r="S1740" s="13">
        <v>8533.35</v>
      </c>
      <c r="T1740" s="13">
        <v>273.06720000000001</v>
      </c>
      <c r="U1740" s="13"/>
      <c r="V1740" s="9"/>
      <c r="W1740" s="9"/>
    </row>
    <row r="1741" spans="1:23" x14ac:dyDescent="0.25">
      <c r="A1741" s="6" t="s">
        <v>111</v>
      </c>
      <c r="B1741" s="6" t="s">
        <v>112</v>
      </c>
      <c r="C1741" s="6" t="s">
        <v>113</v>
      </c>
      <c r="D1741" s="6" t="s">
        <v>85</v>
      </c>
      <c r="E1741" s="6">
        <v>3</v>
      </c>
      <c r="F1741" s="6" t="str">
        <f t="shared" si="108"/>
        <v>Janet Leverling</v>
      </c>
      <c r="G1741" s="6">
        <v>10806</v>
      </c>
      <c r="H1741" s="9">
        <v>41442</v>
      </c>
      <c r="I1741" s="9">
        <v>41465</v>
      </c>
      <c r="J1741" s="9">
        <v>41464</v>
      </c>
      <c r="K1741" s="7">
        <v>2</v>
      </c>
      <c r="L1741" s="9" t="str">
        <f t="shared" si="109"/>
        <v>Condiments</v>
      </c>
      <c r="M1741" s="6">
        <v>65</v>
      </c>
      <c r="N1741" s="6" t="str">
        <f t="shared" si="110"/>
        <v>Louisiana Fiery Hot Pepper Sauce</v>
      </c>
      <c r="O1741" s="13">
        <v>76</v>
      </c>
      <c r="P1741" s="6">
        <v>79</v>
      </c>
      <c r="Q1741" s="13">
        <f t="shared" si="111"/>
        <v>6004</v>
      </c>
      <c r="R1741" s="14">
        <v>0.02</v>
      </c>
      <c r="S1741" s="13">
        <v>8148.4549999999999</v>
      </c>
      <c r="T1741" s="13">
        <v>0</v>
      </c>
      <c r="U1741" s="13"/>
      <c r="V1741" s="9"/>
      <c r="W1741" s="9"/>
    </row>
    <row r="1742" spans="1:23" x14ac:dyDescent="0.25">
      <c r="A1742" s="6" t="s">
        <v>120</v>
      </c>
      <c r="B1742" s="6" t="s">
        <v>121</v>
      </c>
      <c r="C1742" s="6" t="s">
        <v>122</v>
      </c>
      <c r="D1742" s="6" t="s">
        <v>123</v>
      </c>
      <c r="E1742" s="6">
        <v>9</v>
      </c>
      <c r="F1742" s="6" t="str">
        <f t="shared" si="108"/>
        <v>Steven Buchanan</v>
      </c>
      <c r="G1742" s="6">
        <v>10851</v>
      </c>
      <c r="H1742" s="9">
        <v>41442</v>
      </c>
      <c r="I1742" s="9">
        <v>41459</v>
      </c>
      <c r="J1742" s="9">
        <v>41462</v>
      </c>
      <c r="K1742" s="7">
        <v>1</v>
      </c>
      <c r="L1742" s="9" t="str">
        <f t="shared" si="109"/>
        <v>Boissons</v>
      </c>
      <c r="M1742" s="6">
        <v>2</v>
      </c>
      <c r="N1742" s="6" t="str">
        <f t="shared" si="110"/>
        <v>Chang</v>
      </c>
      <c r="O1742" s="13">
        <v>76</v>
      </c>
      <c r="P1742" s="6">
        <v>71</v>
      </c>
      <c r="Q1742" s="13">
        <f t="shared" si="111"/>
        <v>5396</v>
      </c>
      <c r="R1742" s="15">
        <v>0.17</v>
      </c>
      <c r="S1742" s="13">
        <v>5598.3499999999995</v>
      </c>
      <c r="T1742" s="13">
        <v>67.180199999999999</v>
      </c>
      <c r="U1742" s="13"/>
      <c r="V1742" s="9"/>
      <c r="W1742" s="9"/>
    </row>
    <row r="1743" spans="1:23" x14ac:dyDescent="0.25">
      <c r="A1743" s="6" t="s">
        <v>226</v>
      </c>
      <c r="B1743" s="6" t="s">
        <v>227</v>
      </c>
      <c r="C1743" s="6" t="s">
        <v>53</v>
      </c>
      <c r="D1743" s="6" t="s">
        <v>51</v>
      </c>
      <c r="E1743" s="6">
        <v>5</v>
      </c>
      <c r="F1743" s="6" t="str">
        <f t="shared" si="108"/>
        <v>Mohamed Ben Arfa</v>
      </c>
      <c r="G1743" s="6">
        <v>10931</v>
      </c>
      <c r="H1743" s="9">
        <v>41442</v>
      </c>
      <c r="I1743" s="9">
        <v>41453</v>
      </c>
      <c r="J1743" s="9">
        <v>41449</v>
      </c>
      <c r="K1743" s="7">
        <v>8</v>
      </c>
      <c r="L1743" s="9" t="str">
        <f t="shared" si="109"/>
        <v>Poissons et fruits de mer</v>
      </c>
      <c r="M1743" s="6">
        <v>13</v>
      </c>
      <c r="N1743" s="6" t="str">
        <f t="shared" si="110"/>
        <v>Konbu</v>
      </c>
      <c r="O1743" s="13">
        <v>76</v>
      </c>
      <c r="P1743" s="6">
        <v>1</v>
      </c>
      <c r="Q1743" s="13">
        <f t="shared" si="111"/>
        <v>76</v>
      </c>
      <c r="R1743" s="15">
        <v>0.06</v>
      </c>
      <c r="S1743" s="13">
        <v>28.2</v>
      </c>
      <c r="T1743" s="13">
        <v>0.76139999999999997</v>
      </c>
      <c r="U1743" s="13"/>
      <c r="V1743" s="9"/>
      <c r="W1743" s="9"/>
    </row>
    <row r="1744" spans="1:23" x14ac:dyDescent="0.25">
      <c r="A1744" s="6" t="s">
        <v>267</v>
      </c>
      <c r="B1744" s="6" t="s">
        <v>268</v>
      </c>
      <c r="C1744" s="6" t="s">
        <v>122</v>
      </c>
      <c r="D1744" s="6" t="s">
        <v>123</v>
      </c>
      <c r="E1744" s="6">
        <v>7</v>
      </c>
      <c r="F1744" s="6" t="str">
        <f t="shared" si="108"/>
        <v>Jaime Dos Santos</v>
      </c>
      <c r="G1744" s="6">
        <v>10587</v>
      </c>
      <c r="H1744" s="9">
        <v>41443</v>
      </c>
      <c r="I1744" s="9">
        <v>41456</v>
      </c>
      <c r="J1744" s="9">
        <v>41458</v>
      </c>
      <c r="K1744" s="7">
        <v>3</v>
      </c>
      <c r="L1744" s="9" t="str">
        <f t="shared" si="109"/>
        <v>Desserts</v>
      </c>
      <c r="M1744" s="6">
        <v>26</v>
      </c>
      <c r="N1744" s="6" t="str">
        <f t="shared" si="110"/>
        <v>Gumbär Gummibärchen</v>
      </c>
      <c r="O1744" s="13">
        <v>76</v>
      </c>
      <c r="P1744" s="6">
        <v>41</v>
      </c>
      <c r="Q1744" s="13">
        <f t="shared" si="111"/>
        <v>3116</v>
      </c>
      <c r="R1744" s="14">
        <v>0.01</v>
      </c>
      <c r="S1744" s="13">
        <v>6338.1285000000007</v>
      </c>
      <c r="T1744" s="13">
        <v>114.086313</v>
      </c>
      <c r="U1744" s="13"/>
      <c r="V1744" s="9"/>
      <c r="W1744" s="9"/>
    </row>
    <row r="1745" spans="1:23" x14ac:dyDescent="0.25">
      <c r="A1745" s="6" t="s">
        <v>308</v>
      </c>
      <c r="B1745" s="6" t="s">
        <v>309</v>
      </c>
      <c r="C1745" s="6" t="s">
        <v>203</v>
      </c>
      <c r="D1745" s="6" t="s">
        <v>204</v>
      </c>
      <c r="E1745" s="6">
        <v>2</v>
      </c>
      <c r="F1745" s="6" t="str">
        <f t="shared" si="108"/>
        <v>Anne Dodsworth</v>
      </c>
      <c r="G1745" s="6">
        <v>10828</v>
      </c>
      <c r="H1745" s="9">
        <v>41443</v>
      </c>
      <c r="I1745" s="9">
        <v>41458</v>
      </c>
      <c r="J1745" s="9">
        <v>41457</v>
      </c>
      <c r="K1745" s="7">
        <v>1</v>
      </c>
      <c r="L1745" s="9" t="str">
        <f t="shared" si="109"/>
        <v>Boissons</v>
      </c>
      <c r="M1745" s="6">
        <v>38</v>
      </c>
      <c r="N1745" s="6" t="str">
        <f t="shared" si="110"/>
        <v>Côte de Blaye</v>
      </c>
      <c r="O1745" s="13">
        <v>76</v>
      </c>
      <c r="P1745" s="6">
        <v>98</v>
      </c>
      <c r="Q1745" s="13">
        <f t="shared" si="111"/>
        <v>7448</v>
      </c>
      <c r="R1745" s="14">
        <v>0.12</v>
      </c>
      <c r="S1745" s="13">
        <v>113621.2</v>
      </c>
      <c r="T1745" s="13">
        <v>454.48480000000001</v>
      </c>
      <c r="U1745" s="13"/>
      <c r="V1745" s="9"/>
      <c r="W1745" s="9"/>
    </row>
    <row r="1746" spans="1:23" x14ac:dyDescent="0.25">
      <c r="A1746" s="6" t="s">
        <v>147</v>
      </c>
      <c r="B1746" s="6" t="s">
        <v>148</v>
      </c>
      <c r="C1746" s="6" t="s">
        <v>149</v>
      </c>
      <c r="D1746" s="6" t="s">
        <v>85</v>
      </c>
      <c r="E1746" s="6">
        <v>8</v>
      </c>
      <c r="F1746" s="6" t="str">
        <f t="shared" si="108"/>
        <v>Hicham Esmal</v>
      </c>
      <c r="G1746" s="6">
        <v>10923</v>
      </c>
      <c r="H1746" s="9">
        <v>41443</v>
      </c>
      <c r="I1746" s="9">
        <v>41462</v>
      </c>
      <c r="J1746" s="9">
        <v>41465</v>
      </c>
      <c r="K1746" s="7">
        <v>5</v>
      </c>
      <c r="L1746" s="9" t="str">
        <f t="shared" si="109"/>
        <v>Pâtes et céréales</v>
      </c>
      <c r="M1746" s="6">
        <v>42</v>
      </c>
      <c r="N1746" s="6" t="str">
        <f t="shared" si="110"/>
        <v>Singaporean Hokkien Fried Mee</v>
      </c>
      <c r="O1746" s="13">
        <v>76</v>
      </c>
      <c r="P1746" s="6">
        <v>5</v>
      </c>
      <c r="Q1746" s="13">
        <f t="shared" si="111"/>
        <v>380</v>
      </c>
      <c r="R1746" s="15">
        <v>0.03</v>
      </c>
      <c r="S1746" s="13">
        <v>339.5</v>
      </c>
      <c r="T1746" s="13">
        <v>10.5245</v>
      </c>
      <c r="U1746" s="13"/>
      <c r="V1746" s="9"/>
      <c r="W1746" s="9"/>
    </row>
    <row r="1747" spans="1:23" x14ac:dyDescent="0.25">
      <c r="A1747" s="6" t="s">
        <v>275</v>
      </c>
      <c r="B1747" s="6" t="s">
        <v>276</v>
      </c>
      <c r="C1747" s="6" t="s">
        <v>277</v>
      </c>
      <c r="D1747" s="6" t="s">
        <v>81</v>
      </c>
      <c r="E1747" s="6">
        <v>5</v>
      </c>
      <c r="F1747" s="6" t="str">
        <f t="shared" si="108"/>
        <v>Mohamed Ben Arfa</v>
      </c>
      <c r="G1747" s="6">
        <v>10600</v>
      </c>
      <c r="H1747" s="9">
        <v>41444</v>
      </c>
      <c r="I1747" s="9">
        <v>41462</v>
      </c>
      <c r="J1747" s="9">
        <v>41463</v>
      </c>
      <c r="K1747" s="7">
        <v>6</v>
      </c>
      <c r="L1747" s="9" t="str">
        <f t="shared" si="109"/>
        <v>Viandes</v>
      </c>
      <c r="M1747" s="6">
        <v>54</v>
      </c>
      <c r="N1747" s="6" t="str">
        <f t="shared" si="110"/>
        <v>Tourtière</v>
      </c>
      <c r="O1747" s="13">
        <v>76</v>
      </c>
      <c r="P1747" s="6">
        <v>35</v>
      </c>
      <c r="Q1747" s="13">
        <f t="shared" si="111"/>
        <v>2660</v>
      </c>
      <c r="R1747" s="14">
        <v>0.11</v>
      </c>
      <c r="S1747" s="13">
        <v>1160.3375000000001</v>
      </c>
      <c r="T1747" s="13">
        <v>34.810124999999999</v>
      </c>
      <c r="U1747" s="13"/>
      <c r="V1747" s="9"/>
      <c r="W1747" s="9"/>
    </row>
    <row r="1748" spans="1:23" x14ac:dyDescent="0.25">
      <c r="A1748" s="6" t="s">
        <v>177</v>
      </c>
      <c r="B1748" s="6" t="s">
        <v>178</v>
      </c>
      <c r="C1748" s="6" t="s">
        <v>159</v>
      </c>
      <c r="D1748" s="6" t="s">
        <v>136</v>
      </c>
      <c r="E1748" s="6">
        <v>3</v>
      </c>
      <c r="F1748" s="6" t="str">
        <f t="shared" si="108"/>
        <v>Janet Leverling</v>
      </c>
      <c r="G1748" s="6">
        <v>10684</v>
      </c>
      <c r="H1748" s="9">
        <v>41444</v>
      </c>
      <c r="I1748" s="9">
        <v>41462</v>
      </c>
      <c r="J1748" s="9">
        <v>41465</v>
      </c>
      <c r="K1748" s="7">
        <v>4</v>
      </c>
      <c r="L1748" s="9" t="str">
        <f t="shared" si="109"/>
        <v>Produits laitiers</v>
      </c>
      <c r="M1748" s="6">
        <v>60</v>
      </c>
      <c r="N1748" s="6" t="str">
        <f t="shared" si="110"/>
        <v>Camembert Pierrot</v>
      </c>
      <c r="O1748" s="13">
        <v>76</v>
      </c>
      <c r="P1748" s="6">
        <v>6</v>
      </c>
      <c r="Q1748" s="13">
        <f t="shared" si="111"/>
        <v>456</v>
      </c>
      <c r="R1748" s="14">
        <v>0.17</v>
      </c>
      <c r="S1748" s="13">
        <v>846.59999999999991</v>
      </c>
      <c r="T1748" s="13">
        <v>0</v>
      </c>
      <c r="U1748" s="13"/>
      <c r="V1748" s="9"/>
      <c r="W1748" s="9"/>
    </row>
    <row r="1749" spans="1:23" x14ac:dyDescent="0.25">
      <c r="A1749" s="6" t="s">
        <v>186</v>
      </c>
      <c r="B1749" s="6" t="s">
        <v>187</v>
      </c>
      <c r="C1749" s="6" t="s">
        <v>188</v>
      </c>
      <c r="D1749" s="6" t="s">
        <v>140</v>
      </c>
      <c r="E1749" s="6">
        <v>6</v>
      </c>
      <c r="F1749" s="6" t="str">
        <f t="shared" si="108"/>
        <v>Ernst Junge</v>
      </c>
      <c r="G1749" s="6">
        <v>10764</v>
      </c>
      <c r="H1749" s="9">
        <v>41444</v>
      </c>
      <c r="I1749" s="9">
        <v>41466</v>
      </c>
      <c r="J1749" s="9">
        <v>41464</v>
      </c>
      <c r="K1749" s="7">
        <v>2</v>
      </c>
      <c r="L1749" s="9" t="str">
        <f t="shared" si="109"/>
        <v>Condiments</v>
      </c>
      <c r="M1749" s="6">
        <v>3</v>
      </c>
      <c r="N1749" s="6" t="str">
        <f t="shared" si="110"/>
        <v>Aniseed Syrup</v>
      </c>
      <c r="O1749" s="13">
        <v>76</v>
      </c>
      <c r="P1749" s="6">
        <v>74</v>
      </c>
      <c r="Q1749" s="13">
        <f t="shared" si="111"/>
        <v>5624</v>
      </c>
      <c r="R1749" s="14">
        <v>0.15</v>
      </c>
      <c r="S1749" s="13">
        <v>3145</v>
      </c>
      <c r="T1749" s="13">
        <v>18.87</v>
      </c>
      <c r="U1749" s="13"/>
      <c r="V1749" s="9"/>
      <c r="W1749" s="9"/>
    </row>
    <row r="1750" spans="1:23" x14ac:dyDescent="0.25">
      <c r="A1750" s="6" t="s">
        <v>82</v>
      </c>
      <c r="B1750" s="6" t="s">
        <v>83</v>
      </c>
      <c r="C1750" s="6" t="s">
        <v>84</v>
      </c>
      <c r="D1750" s="6" t="s">
        <v>85</v>
      </c>
      <c r="E1750" s="6">
        <v>2</v>
      </c>
      <c r="F1750" s="6" t="str">
        <f t="shared" si="108"/>
        <v>Anne Dodsworth</v>
      </c>
      <c r="G1750" s="6">
        <v>10871</v>
      </c>
      <c r="H1750" s="9">
        <v>41444</v>
      </c>
      <c r="I1750" s="9">
        <v>41469</v>
      </c>
      <c r="J1750" s="9">
        <v>41465</v>
      </c>
      <c r="K1750" s="7">
        <v>3</v>
      </c>
      <c r="L1750" s="9" t="str">
        <f t="shared" si="109"/>
        <v>Desserts</v>
      </c>
      <c r="M1750" s="6">
        <v>16</v>
      </c>
      <c r="N1750" s="6" t="str">
        <f t="shared" si="110"/>
        <v>Pavlova</v>
      </c>
      <c r="O1750" s="13">
        <v>76</v>
      </c>
      <c r="P1750" s="6">
        <v>47</v>
      </c>
      <c r="Q1750" s="13">
        <f t="shared" si="111"/>
        <v>3572</v>
      </c>
      <c r="R1750" s="15">
        <v>0</v>
      </c>
      <c r="S1750" s="13">
        <v>4100.75</v>
      </c>
      <c r="T1750" s="13">
        <v>73.813500000000005</v>
      </c>
      <c r="U1750" s="13"/>
      <c r="V1750" s="9"/>
      <c r="W1750" s="9"/>
    </row>
    <row r="1751" spans="1:23" x14ac:dyDescent="0.25">
      <c r="A1751" s="6" t="s">
        <v>182</v>
      </c>
      <c r="B1751" s="6" t="s">
        <v>183</v>
      </c>
      <c r="C1751" s="6" t="s">
        <v>132</v>
      </c>
      <c r="D1751" s="6" t="s">
        <v>123</v>
      </c>
      <c r="E1751" s="6">
        <v>9</v>
      </c>
      <c r="F1751" s="6" t="str">
        <f t="shared" si="108"/>
        <v>Steven Buchanan</v>
      </c>
      <c r="G1751" s="6">
        <v>10650</v>
      </c>
      <c r="H1751" s="9">
        <v>41445</v>
      </c>
      <c r="I1751" s="9">
        <v>41463</v>
      </c>
      <c r="J1751" s="9">
        <v>41459</v>
      </c>
      <c r="K1751" s="7">
        <v>6</v>
      </c>
      <c r="L1751" s="9" t="str">
        <f t="shared" si="109"/>
        <v>Viandes</v>
      </c>
      <c r="M1751" s="6">
        <v>54</v>
      </c>
      <c r="N1751" s="6" t="str">
        <f t="shared" si="110"/>
        <v>Tourtière</v>
      </c>
      <c r="O1751" s="13">
        <v>76</v>
      </c>
      <c r="P1751" s="6">
        <v>53</v>
      </c>
      <c r="Q1751" s="13">
        <f t="shared" si="111"/>
        <v>4028</v>
      </c>
      <c r="R1751" s="14">
        <v>0.02</v>
      </c>
      <c r="S1751" s="13">
        <v>1934.7649999999999</v>
      </c>
      <c r="T1751" s="13">
        <v>48.369124999999997</v>
      </c>
      <c r="U1751" s="13"/>
      <c r="V1751" s="9"/>
      <c r="W1751" s="9"/>
    </row>
    <row r="1752" spans="1:23" x14ac:dyDescent="0.25">
      <c r="A1752" s="6" t="s">
        <v>114</v>
      </c>
      <c r="B1752" s="6" t="s">
        <v>115</v>
      </c>
      <c r="C1752" s="6" t="s">
        <v>116</v>
      </c>
      <c r="D1752" s="6" t="s">
        <v>81</v>
      </c>
      <c r="E1752" s="6">
        <v>3</v>
      </c>
      <c r="F1752" s="6" t="str">
        <f t="shared" si="108"/>
        <v>Janet Leverling</v>
      </c>
      <c r="G1752" s="6">
        <v>10479</v>
      </c>
      <c r="H1752" s="9">
        <v>41446</v>
      </c>
      <c r="I1752" s="9">
        <v>41476</v>
      </c>
      <c r="J1752" s="9">
        <v>41479</v>
      </c>
      <c r="K1752" s="7">
        <v>6</v>
      </c>
      <c r="L1752" s="9" t="str">
        <f t="shared" si="109"/>
        <v>Viandes</v>
      </c>
      <c r="M1752" s="6">
        <v>53</v>
      </c>
      <c r="N1752" s="6" t="str">
        <f t="shared" si="110"/>
        <v>Perth Pasties</v>
      </c>
      <c r="O1752" s="13">
        <v>76</v>
      </c>
      <c r="P1752" s="6">
        <v>67</v>
      </c>
      <c r="Q1752" s="13">
        <f t="shared" si="111"/>
        <v>5092</v>
      </c>
      <c r="R1752" s="14">
        <v>7.0000000000000007E-2</v>
      </c>
      <c r="S1752" s="13">
        <v>8162.61</v>
      </c>
      <c r="T1752" s="13">
        <v>171.41480999999999</v>
      </c>
      <c r="U1752" s="13"/>
      <c r="V1752" s="9"/>
      <c r="W1752" s="9"/>
    </row>
    <row r="1753" spans="1:23" x14ac:dyDescent="0.25">
      <c r="A1753" s="6" t="s">
        <v>291</v>
      </c>
      <c r="B1753" s="6" t="s">
        <v>292</v>
      </c>
      <c r="C1753" s="6" t="s">
        <v>97</v>
      </c>
      <c r="D1753" s="6" t="s">
        <v>98</v>
      </c>
      <c r="E1753" s="6">
        <v>3</v>
      </c>
      <c r="F1753" s="6" t="str">
        <f t="shared" si="108"/>
        <v>Janet Leverling</v>
      </c>
      <c r="G1753" s="6">
        <v>10625</v>
      </c>
      <c r="H1753" s="9">
        <v>41446</v>
      </c>
      <c r="I1753" s="9">
        <v>41471</v>
      </c>
      <c r="J1753" s="9">
        <v>41473</v>
      </c>
      <c r="K1753" s="7">
        <v>5</v>
      </c>
      <c r="L1753" s="9" t="str">
        <f t="shared" si="109"/>
        <v>Pâtes et céréales</v>
      </c>
      <c r="M1753" s="6">
        <v>42</v>
      </c>
      <c r="N1753" s="6" t="str">
        <f t="shared" si="110"/>
        <v>Singaporean Hokkien Fried Mee</v>
      </c>
      <c r="O1753" s="13">
        <v>76</v>
      </c>
      <c r="P1753" s="6">
        <v>89</v>
      </c>
      <c r="Q1753" s="13">
        <f t="shared" si="111"/>
        <v>6764</v>
      </c>
      <c r="R1753" s="14">
        <v>0.13</v>
      </c>
      <c r="S1753" s="13">
        <v>5420.1</v>
      </c>
      <c r="T1753" s="13">
        <v>184.28340000000003</v>
      </c>
      <c r="U1753" s="13"/>
      <c r="V1753" s="9"/>
      <c r="W1753" s="9"/>
    </row>
    <row r="1754" spans="1:23" x14ac:dyDescent="0.25">
      <c r="A1754" s="6" t="s">
        <v>184</v>
      </c>
      <c r="B1754" s="6" t="s">
        <v>185</v>
      </c>
      <c r="C1754" s="6" t="s">
        <v>159</v>
      </c>
      <c r="D1754" s="6" t="s">
        <v>136</v>
      </c>
      <c r="E1754" s="6">
        <v>4</v>
      </c>
      <c r="F1754" s="6" t="str">
        <f t="shared" si="108"/>
        <v>Laura Callahan</v>
      </c>
      <c r="G1754" s="6">
        <v>10632</v>
      </c>
      <c r="H1754" s="9">
        <v>41446</v>
      </c>
      <c r="I1754" s="9">
        <v>41465</v>
      </c>
      <c r="J1754" s="9">
        <v>41465</v>
      </c>
      <c r="K1754" s="7">
        <v>1</v>
      </c>
      <c r="L1754" s="9" t="str">
        <f t="shared" si="109"/>
        <v>Boissons</v>
      </c>
      <c r="M1754" s="6">
        <v>2</v>
      </c>
      <c r="N1754" s="6" t="str">
        <f t="shared" si="110"/>
        <v>Chang</v>
      </c>
      <c r="O1754" s="13">
        <v>76</v>
      </c>
      <c r="P1754" s="6">
        <v>59</v>
      </c>
      <c r="Q1754" s="13">
        <f t="shared" si="111"/>
        <v>4484</v>
      </c>
      <c r="R1754" s="14">
        <v>0.03</v>
      </c>
      <c r="S1754" s="13">
        <v>5436.8499999999995</v>
      </c>
      <c r="T1754" s="13">
        <v>108.73699999999998</v>
      </c>
      <c r="U1754" s="13"/>
      <c r="V1754" s="9"/>
      <c r="W1754" s="9"/>
    </row>
    <row r="1755" spans="1:23" x14ac:dyDescent="0.25">
      <c r="A1755" s="6" t="s">
        <v>205</v>
      </c>
      <c r="B1755" s="6" t="s">
        <v>206</v>
      </c>
      <c r="C1755" s="6" t="s">
        <v>207</v>
      </c>
      <c r="D1755" s="6" t="s">
        <v>208</v>
      </c>
      <c r="E1755" s="6">
        <v>2</v>
      </c>
      <c r="F1755" s="6" t="str">
        <f t="shared" si="108"/>
        <v>Anne Dodsworth</v>
      </c>
      <c r="G1755" s="6">
        <v>10672</v>
      </c>
      <c r="H1755" s="9">
        <v>41446</v>
      </c>
      <c r="I1755" s="9">
        <v>41474</v>
      </c>
      <c r="J1755" s="9">
        <v>41475</v>
      </c>
      <c r="K1755" s="7">
        <v>4</v>
      </c>
      <c r="L1755" s="9" t="str">
        <f t="shared" si="109"/>
        <v>Produits laitiers</v>
      </c>
      <c r="M1755" s="6">
        <v>71</v>
      </c>
      <c r="N1755" s="6" t="str">
        <f t="shared" si="110"/>
        <v>Fløtemysost</v>
      </c>
      <c r="O1755" s="13">
        <v>76</v>
      </c>
      <c r="P1755" s="6">
        <v>60</v>
      </c>
      <c r="Q1755" s="13">
        <f t="shared" si="111"/>
        <v>4560</v>
      </c>
      <c r="R1755" s="14">
        <v>-0.01</v>
      </c>
      <c r="S1755" s="13">
        <v>6514.5</v>
      </c>
      <c r="T1755" s="13">
        <v>123.77549999999999</v>
      </c>
      <c r="U1755" s="13"/>
      <c r="V1755" s="9"/>
      <c r="W1755" s="9"/>
    </row>
    <row r="1756" spans="1:23" x14ac:dyDescent="0.25">
      <c r="A1756" s="6" t="s">
        <v>186</v>
      </c>
      <c r="B1756" s="6" t="s">
        <v>187</v>
      </c>
      <c r="C1756" s="6" t="s">
        <v>188</v>
      </c>
      <c r="D1756" s="6" t="s">
        <v>140</v>
      </c>
      <c r="E1756" s="6">
        <v>7</v>
      </c>
      <c r="F1756" s="6" t="str">
        <f t="shared" si="108"/>
        <v>Jaime Dos Santos</v>
      </c>
      <c r="G1756" s="6">
        <v>10776</v>
      </c>
      <c r="H1756" s="9">
        <v>41446</v>
      </c>
      <c r="I1756" s="9">
        <v>41472</v>
      </c>
      <c r="J1756" s="9">
        <v>41473</v>
      </c>
      <c r="K1756" s="7">
        <v>5</v>
      </c>
      <c r="L1756" s="9" t="str">
        <f t="shared" si="109"/>
        <v>Pâtes et céréales</v>
      </c>
      <c r="M1756" s="6">
        <v>42</v>
      </c>
      <c r="N1756" s="6" t="str">
        <f t="shared" si="110"/>
        <v>Singaporean Hokkien Fried Mee</v>
      </c>
      <c r="O1756" s="13">
        <v>76</v>
      </c>
      <c r="P1756" s="6">
        <v>96</v>
      </c>
      <c r="Q1756" s="13">
        <f t="shared" si="111"/>
        <v>7296</v>
      </c>
      <c r="R1756" s="14">
        <v>0.1</v>
      </c>
      <c r="S1756" s="13">
        <v>6048</v>
      </c>
      <c r="T1756" s="13">
        <v>157.24799999999999</v>
      </c>
      <c r="U1756" s="13"/>
      <c r="V1756" s="9"/>
      <c r="W1756" s="9"/>
    </row>
    <row r="1757" spans="1:23" x14ac:dyDescent="0.25">
      <c r="A1757" s="6" t="s">
        <v>264</v>
      </c>
      <c r="B1757" s="6" t="s">
        <v>265</v>
      </c>
      <c r="C1757" s="6" t="s">
        <v>266</v>
      </c>
      <c r="D1757" s="6" t="s">
        <v>123</v>
      </c>
      <c r="E1757" s="6">
        <v>8</v>
      </c>
      <c r="F1757" s="6" t="str">
        <f t="shared" si="108"/>
        <v>Hicham Esmal</v>
      </c>
      <c r="G1757" s="6">
        <v>10809</v>
      </c>
      <c r="H1757" s="9">
        <v>41446</v>
      </c>
      <c r="I1757" s="9">
        <v>41459</v>
      </c>
      <c r="J1757" s="9">
        <v>41455</v>
      </c>
      <c r="K1757" s="7">
        <v>5</v>
      </c>
      <c r="L1757" s="9" t="str">
        <f t="shared" si="109"/>
        <v>Pâtes et céréales</v>
      </c>
      <c r="M1757" s="6">
        <v>52</v>
      </c>
      <c r="N1757" s="6" t="str">
        <f t="shared" si="110"/>
        <v>Filo Mix</v>
      </c>
      <c r="O1757" s="13">
        <v>76</v>
      </c>
      <c r="P1757" s="6">
        <v>58</v>
      </c>
      <c r="Q1757" s="13">
        <f t="shared" si="111"/>
        <v>4408</v>
      </c>
      <c r="R1757" s="14">
        <v>0.16</v>
      </c>
      <c r="S1757" s="13">
        <v>1705.2</v>
      </c>
      <c r="T1757" s="13">
        <v>59.682000000000002</v>
      </c>
      <c r="U1757" s="13"/>
      <c r="V1757" s="9"/>
      <c r="W1757" s="9"/>
    </row>
    <row r="1758" spans="1:23" x14ac:dyDescent="0.25">
      <c r="A1758" s="6" t="s">
        <v>179</v>
      </c>
      <c r="B1758" s="6" t="s">
        <v>180</v>
      </c>
      <c r="C1758" s="6" t="s">
        <v>181</v>
      </c>
      <c r="D1758" s="6" t="s">
        <v>81</v>
      </c>
      <c r="E1758" s="6">
        <v>6</v>
      </c>
      <c r="F1758" s="6" t="str">
        <f t="shared" si="108"/>
        <v>Ernst Junge</v>
      </c>
      <c r="G1758" s="6">
        <v>10555</v>
      </c>
      <c r="H1758" s="9">
        <v>41447</v>
      </c>
      <c r="I1758" s="9">
        <v>41476</v>
      </c>
      <c r="J1758" s="9">
        <v>41479</v>
      </c>
      <c r="K1758" s="7">
        <v>1</v>
      </c>
      <c r="L1758" s="9" t="str">
        <f t="shared" si="109"/>
        <v>Boissons</v>
      </c>
      <c r="M1758" s="6">
        <v>24</v>
      </c>
      <c r="N1758" s="6" t="str">
        <f t="shared" si="110"/>
        <v>Guaraná Fantástica</v>
      </c>
      <c r="O1758" s="13">
        <v>76</v>
      </c>
      <c r="P1758" s="6">
        <v>98</v>
      </c>
      <c r="Q1758" s="13">
        <f t="shared" si="111"/>
        <v>7448</v>
      </c>
      <c r="R1758" s="14">
        <v>0.01</v>
      </c>
      <c r="S1758" s="13">
        <v>2182.9499999999998</v>
      </c>
      <c r="T1758" s="13">
        <v>52.390799999999999</v>
      </c>
      <c r="U1758" s="13"/>
      <c r="V1758" s="9"/>
      <c r="W1758" s="9"/>
    </row>
    <row r="1759" spans="1:23" x14ac:dyDescent="0.25">
      <c r="A1759" s="6" t="s">
        <v>179</v>
      </c>
      <c r="B1759" s="6" t="s">
        <v>180</v>
      </c>
      <c r="C1759" s="6" t="s">
        <v>181</v>
      </c>
      <c r="D1759" s="6" t="s">
        <v>81</v>
      </c>
      <c r="E1759" s="6">
        <v>6</v>
      </c>
      <c r="F1759" s="6" t="str">
        <f t="shared" si="108"/>
        <v>Ernst Junge</v>
      </c>
      <c r="G1759" s="6">
        <v>10555</v>
      </c>
      <c r="H1759" s="9">
        <v>41447</v>
      </c>
      <c r="I1759" s="9">
        <v>41471</v>
      </c>
      <c r="J1759" s="9">
        <v>41466</v>
      </c>
      <c r="K1759" s="7">
        <v>5</v>
      </c>
      <c r="L1759" s="9" t="str">
        <f t="shared" si="109"/>
        <v>Pâtes et céréales</v>
      </c>
      <c r="M1759" s="6">
        <v>56</v>
      </c>
      <c r="N1759" s="6" t="str">
        <f t="shared" si="110"/>
        <v>Gnocchi di nonna Alice</v>
      </c>
      <c r="O1759" s="13">
        <v>76</v>
      </c>
      <c r="P1759" s="6">
        <v>8</v>
      </c>
      <c r="Q1759" s="13">
        <f t="shared" si="111"/>
        <v>608</v>
      </c>
      <c r="R1759" s="14">
        <v>0.16</v>
      </c>
      <c r="S1759" s="13">
        <v>1276.8</v>
      </c>
      <c r="T1759" s="13">
        <v>21.705599999999997</v>
      </c>
      <c r="U1759" s="13"/>
      <c r="V1759" s="9"/>
      <c r="W1759" s="9"/>
    </row>
    <row r="1760" spans="1:23" x14ac:dyDescent="0.25">
      <c r="A1760" s="6" t="s">
        <v>92</v>
      </c>
      <c r="B1760" s="6" t="s">
        <v>93</v>
      </c>
      <c r="C1760" s="6" t="s">
        <v>94</v>
      </c>
      <c r="D1760" s="6" t="s">
        <v>89</v>
      </c>
      <c r="E1760" s="6">
        <v>5</v>
      </c>
      <c r="F1760" s="6" t="str">
        <f t="shared" si="108"/>
        <v>Mohamed Ben Arfa</v>
      </c>
      <c r="G1760" s="6">
        <v>10621</v>
      </c>
      <c r="H1760" s="9">
        <v>41447</v>
      </c>
      <c r="I1760" s="9">
        <v>41463</v>
      </c>
      <c r="J1760" s="9">
        <v>41462</v>
      </c>
      <c r="K1760" s="7">
        <v>4</v>
      </c>
      <c r="L1760" s="9" t="str">
        <f t="shared" si="109"/>
        <v>Produits laitiers</v>
      </c>
      <c r="M1760" s="6">
        <v>71</v>
      </c>
      <c r="N1760" s="6" t="str">
        <f t="shared" si="110"/>
        <v>Fløtemysost</v>
      </c>
      <c r="O1760" s="13">
        <v>76</v>
      </c>
      <c r="P1760" s="6">
        <v>95</v>
      </c>
      <c r="Q1760" s="13">
        <f t="shared" si="111"/>
        <v>7220</v>
      </c>
      <c r="R1760" s="14">
        <v>0.01</v>
      </c>
      <c r="S1760" s="13">
        <v>10110.375</v>
      </c>
      <c r="T1760" s="13">
        <v>323.53199999999998</v>
      </c>
      <c r="U1760" s="13"/>
      <c r="V1760" s="9"/>
      <c r="W1760" s="9"/>
    </row>
    <row r="1761" spans="1:23" x14ac:dyDescent="0.25">
      <c r="A1761" s="6" t="s">
        <v>186</v>
      </c>
      <c r="B1761" s="6" t="s">
        <v>187</v>
      </c>
      <c r="C1761" s="6" t="s">
        <v>188</v>
      </c>
      <c r="D1761" s="6" t="s">
        <v>140</v>
      </c>
      <c r="E1761" s="6">
        <v>8</v>
      </c>
      <c r="F1761" s="6" t="str">
        <f t="shared" si="108"/>
        <v>Hicham Esmal</v>
      </c>
      <c r="G1761" s="6">
        <v>10836</v>
      </c>
      <c r="H1761" s="9">
        <v>41447</v>
      </c>
      <c r="I1761" s="9">
        <v>41466</v>
      </c>
      <c r="J1761" s="9">
        <v>41468</v>
      </c>
      <c r="K1761" s="7">
        <v>5</v>
      </c>
      <c r="L1761" s="9" t="str">
        <f t="shared" si="109"/>
        <v>Pâtes et céréales</v>
      </c>
      <c r="M1761" s="6">
        <v>57</v>
      </c>
      <c r="N1761" s="6" t="str">
        <f t="shared" si="110"/>
        <v>Ravioli Angelo</v>
      </c>
      <c r="O1761" s="13">
        <v>76</v>
      </c>
      <c r="P1761" s="6">
        <v>100</v>
      </c>
      <c r="Q1761" s="13">
        <f t="shared" si="111"/>
        <v>7600</v>
      </c>
      <c r="R1761" s="14">
        <v>0.01</v>
      </c>
      <c r="S1761" s="13">
        <v>9652.5</v>
      </c>
      <c r="T1761" s="13">
        <v>328.185</v>
      </c>
      <c r="U1761" s="13"/>
      <c r="V1761" s="9"/>
      <c r="W1761" s="9"/>
    </row>
    <row r="1762" spans="1:23" x14ac:dyDescent="0.25">
      <c r="A1762" s="6" t="s">
        <v>324</v>
      </c>
      <c r="B1762" s="6" t="s">
        <v>325</v>
      </c>
      <c r="C1762" s="6" t="s">
        <v>326</v>
      </c>
      <c r="D1762" s="6" t="s">
        <v>238</v>
      </c>
      <c r="E1762" s="6">
        <v>5</v>
      </c>
      <c r="F1762" s="6" t="str">
        <f t="shared" si="108"/>
        <v>Mohamed Ben Arfa</v>
      </c>
      <c r="G1762" s="6">
        <v>10801</v>
      </c>
      <c r="H1762" s="9">
        <v>41448</v>
      </c>
      <c r="I1762" s="9">
        <v>41459</v>
      </c>
      <c r="J1762" s="9">
        <v>41460</v>
      </c>
      <c r="K1762" s="7">
        <v>6</v>
      </c>
      <c r="L1762" s="9" t="str">
        <f t="shared" si="109"/>
        <v>Viandes</v>
      </c>
      <c r="M1762" s="6">
        <v>29</v>
      </c>
      <c r="N1762" s="6" t="str">
        <f t="shared" si="110"/>
        <v>Thüringer Rostbratwurst</v>
      </c>
      <c r="O1762" s="13">
        <v>76</v>
      </c>
      <c r="P1762" s="6">
        <v>89</v>
      </c>
      <c r="Q1762" s="13">
        <f t="shared" si="111"/>
        <v>6764</v>
      </c>
      <c r="R1762" s="14">
        <v>0.1</v>
      </c>
      <c r="S1762" s="13">
        <v>49577.895000000004</v>
      </c>
      <c r="T1762" s="13">
        <v>1090.7136900000003</v>
      </c>
      <c r="U1762" s="13"/>
      <c r="V1762" s="9"/>
      <c r="W1762" s="9"/>
    </row>
    <row r="1763" spans="1:23" x14ac:dyDescent="0.25">
      <c r="A1763" s="6" t="s">
        <v>111</v>
      </c>
      <c r="B1763" s="6" t="s">
        <v>112</v>
      </c>
      <c r="C1763" s="6" t="s">
        <v>113</v>
      </c>
      <c r="D1763" s="6" t="s">
        <v>85</v>
      </c>
      <c r="E1763" s="6">
        <v>7</v>
      </c>
      <c r="F1763" s="6" t="str">
        <f t="shared" si="108"/>
        <v>Jaime Dos Santos</v>
      </c>
      <c r="G1763" s="6">
        <v>10850</v>
      </c>
      <c r="H1763" s="9">
        <v>41448</v>
      </c>
      <c r="I1763" s="9">
        <v>41469</v>
      </c>
      <c r="J1763" s="9">
        <v>41466</v>
      </c>
      <c r="K1763" s="7">
        <v>3</v>
      </c>
      <c r="L1763" s="9" t="str">
        <f t="shared" si="109"/>
        <v>Desserts</v>
      </c>
      <c r="M1763" s="6">
        <v>25</v>
      </c>
      <c r="N1763" s="6" t="str">
        <f t="shared" si="110"/>
        <v>NuNuCa Nuß-Nougat-Creme</v>
      </c>
      <c r="O1763" s="13">
        <v>76</v>
      </c>
      <c r="P1763" s="6">
        <v>49</v>
      </c>
      <c r="Q1763" s="13">
        <f t="shared" si="111"/>
        <v>3724</v>
      </c>
      <c r="R1763" s="15">
        <v>-0.01</v>
      </c>
      <c r="S1763" s="13">
        <v>3464.3</v>
      </c>
      <c r="T1763" s="13">
        <v>31.178699999999999</v>
      </c>
      <c r="U1763" s="13"/>
      <c r="V1763" s="9"/>
      <c r="W1763" s="9"/>
    </row>
    <row r="1764" spans="1:23" x14ac:dyDescent="0.25">
      <c r="A1764" s="6" t="s">
        <v>78</v>
      </c>
      <c r="B1764" s="6" t="s">
        <v>79</v>
      </c>
      <c r="C1764" s="6" t="s">
        <v>80</v>
      </c>
      <c r="D1764" s="6" t="s">
        <v>81</v>
      </c>
      <c r="E1764" s="6">
        <v>5</v>
      </c>
      <c r="F1764" s="6" t="str">
        <f t="shared" si="108"/>
        <v>Mohamed Ben Arfa</v>
      </c>
      <c r="G1764" s="6">
        <v>10861</v>
      </c>
      <c r="H1764" s="9">
        <v>41448</v>
      </c>
      <c r="I1764" s="9">
        <v>41464</v>
      </c>
      <c r="J1764" s="9">
        <v>41462</v>
      </c>
      <c r="K1764" s="7">
        <v>3</v>
      </c>
      <c r="L1764" s="9" t="str">
        <f t="shared" si="109"/>
        <v>Desserts</v>
      </c>
      <c r="M1764" s="6">
        <v>21</v>
      </c>
      <c r="N1764" s="6" t="str">
        <f t="shared" si="110"/>
        <v>Sir Rodney's Scones</v>
      </c>
      <c r="O1764" s="13">
        <v>76</v>
      </c>
      <c r="P1764" s="6">
        <v>21</v>
      </c>
      <c r="Q1764" s="13">
        <f t="shared" si="111"/>
        <v>1596</v>
      </c>
      <c r="R1764" s="15">
        <v>0.18</v>
      </c>
      <c r="S1764" s="13">
        <v>861.00000000000011</v>
      </c>
      <c r="T1764" s="13">
        <v>16.359000000000002</v>
      </c>
      <c r="U1764" s="13"/>
      <c r="V1764" s="9"/>
      <c r="W1764" s="9"/>
    </row>
    <row r="1765" spans="1:23" x14ac:dyDescent="0.25">
      <c r="A1765" s="6" t="s">
        <v>124</v>
      </c>
      <c r="B1765" s="6" t="s">
        <v>125</v>
      </c>
      <c r="C1765" s="6" t="s">
        <v>126</v>
      </c>
      <c r="D1765" s="6" t="s">
        <v>81</v>
      </c>
      <c r="E1765" s="6">
        <v>4</v>
      </c>
      <c r="F1765" s="6" t="str">
        <f t="shared" si="108"/>
        <v>Laura Callahan</v>
      </c>
      <c r="G1765" s="6">
        <v>10545</v>
      </c>
      <c r="H1765" s="9">
        <v>41449</v>
      </c>
      <c r="I1765" s="9">
        <v>41472</v>
      </c>
      <c r="J1765" s="9">
        <v>41473</v>
      </c>
      <c r="K1765" s="7">
        <v>4</v>
      </c>
      <c r="L1765" s="9" t="str">
        <f t="shared" si="109"/>
        <v>Produits laitiers</v>
      </c>
      <c r="M1765" s="6">
        <v>11</v>
      </c>
      <c r="N1765" s="6" t="str">
        <f t="shared" si="110"/>
        <v>Queso Cabrales</v>
      </c>
      <c r="O1765" s="13">
        <v>76</v>
      </c>
      <c r="P1765" s="6">
        <v>96</v>
      </c>
      <c r="Q1765" s="13">
        <f t="shared" si="111"/>
        <v>7296</v>
      </c>
      <c r="R1765" s="14">
        <v>-0.03</v>
      </c>
      <c r="S1765" s="13">
        <v>10382.4</v>
      </c>
      <c r="T1765" s="13">
        <v>353.0016</v>
      </c>
      <c r="U1765" s="13"/>
      <c r="V1765" s="9"/>
      <c r="W1765" s="9"/>
    </row>
    <row r="1766" spans="1:23" x14ac:dyDescent="0.25">
      <c r="A1766" s="6" t="s">
        <v>173</v>
      </c>
      <c r="B1766" s="6" t="s">
        <v>174</v>
      </c>
      <c r="C1766" s="6" t="s">
        <v>135</v>
      </c>
      <c r="D1766" s="6" t="s">
        <v>136</v>
      </c>
      <c r="E1766" s="6">
        <v>7</v>
      </c>
      <c r="F1766" s="6" t="str">
        <f t="shared" si="108"/>
        <v>Jaime Dos Santos</v>
      </c>
      <c r="G1766" s="6">
        <v>10718</v>
      </c>
      <c r="H1766" s="9">
        <v>41450</v>
      </c>
      <c r="I1766" s="9">
        <v>41477</v>
      </c>
      <c r="J1766" s="9">
        <v>41476</v>
      </c>
      <c r="K1766" s="7">
        <v>3</v>
      </c>
      <c r="L1766" s="9" t="str">
        <f t="shared" si="109"/>
        <v>Desserts</v>
      </c>
      <c r="M1766" s="6">
        <v>16</v>
      </c>
      <c r="N1766" s="6" t="str">
        <f t="shared" si="110"/>
        <v>Pavlova</v>
      </c>
      <c r="O1766" s="13">
        <v>76</v>
      </c>
      <c r="P1766" s="6">
        <v>83</v>
      </c>
      <c r="Q1766" s="13">
        <f t="shared" si="111"/>
        <v>6308</v>
      </c>
      <c r="R1766" s="14">
        <v>0.09</v>
      </c>
      <c r="S1766" s="13">
        <v>6589.9925000000003</v>
      </c>
      <c r="T1766" s="13">
        <v>13.179985</v>
      </c>
      <c r="U1766" s="13"/>
      <c r="V1766" s="9"/>
      <c r="W1766" s="9"/>
    </row>
    <row r="1767" spans="1:23" x14ac:dyDescent="0.25">
      <c r="A1767" s="6" t="s">
        <v>160</v>
      </c>
      <c r="B1767" s="6" t="s">
        <v>161</v>
      </c>
      <c r="C1767" s="6" t="s">
        <v>162</v>
      </c>
      <c r="D1767" s="6" t="s">
        <v>106</v>
      </c>
      <c r="E1767" s="6">
        <v>9</v>
      </c>
      <c r="F1767" s="6" t="str">
        <f t="shared" si="108"/>
        <v>Steven Buchanan</v>
      </c>
      <c r="G1767" s="6">
        <v>10823</v>
      </c>
      <c r="H1767" s="9">
        <v>41450</v>
      </c>
      <c r="I1767" s="9">
        <v>41461</v>
      </c>
      <c r="J1767" s="9">
        <v>41462</v>
      </c>
      <c r="K1767" s="7">
        <v>4</v>
      </c>
      <c r="L1767" s="9" t="str">
        <f t="shared" si="109"/>
        <v>Produits laitiers</v>
      </c>
      <c r="M1767" s="6">
        <v>59</v>
      </c>
      <c r="N1767" s="6" t="str">
        <f t="shared" si="110"/>
        <v>Raclette Courdavault</v>
      </c>
      <c r="O1767" s="13">
        <v>76</v>
      </c>
      <c r="P1767" s="6">
        <v>18</v>
      </c>
      <c r="Q1767" s="13">
        <f t="shared" si="111"/>
        <v>1368</v>
      </c>
      <c r="R1767" s="14">
        <v>7.0000000000000007E-2</v>
      </c>
      <c r="S1767" s="13">
        <v>4603.5</v>
      </c>
      <c r="T1767" s="13">
        <v>151.91550000000001</v>
      </c>
      <c r="U1767" s="13"/>
      <c r="V1767" s="9"/>
      <c r="W1767" s="9"/>
    </row>
    <row r="1768" spans="1:23" x14ac:dyDescent="0.25">
      <c r="A1768" s="6" t="s">
        <v>99</v>
      </c>
      <c r="B1768" s="6" t="s">
        <v>100</v>
      </c>
      <c r="C1768" s="6" t="s">
        <v>101</v>
      </c>
      <c r="D1768" s="6" t="s">
        <v>102</v>
      </c>
      <c r="E1768" s="6">
        <v>1</v>
      </c>
      <c r="F1768" s="6" t="str">
        <f t="shared" si="108"/>
        <v>Francis Rivière</v>
      </c>
      <c r="G1768" s="6">
        <v>10846</v>
      </c>
      <c r="H1768" s="9">
        <v>41450</v>
      </c>
      <c r="I1768" s="9">
        <v>41462</v>
      </c>
      <c r="J1768" s="9">
        <v>41457</v>
      </c>
      <c r="K1768" s="7">
        <v>7</v>
      </c>
      <c r="L1768" s="9" t="str">
        <f t="shared" si="109"/>
        <v>Produits secs</v>
      </c>
      <c r="M1768" s="6">
        <v>74</v>
      </c>
      <c r="N1768" s="6" t="str">
        <f t="shared" si="110"/>
        <v>Longlife Tofu</v>
      </c>
      <c r="O1768" s="13">
        <v>76</v>
      </c>
      <c r="P1768" s="6">
        <v>16</v>
      </c>
      <c r="Q1768" s="13">
        <f t="shared" si="111"/>
        <v>1216</v>
      </c>
      <c r="R1768" s="15">
        <v>0.18</v>
      </c>
      <c r="S1768" s="13">
        <v>656</v>
      </c>
      <c r="T1768" s="13">
        <v>13.776</v>
      </c>
      <c r="U1768" s="13"/>
      <c r="V1768" s="9"/>
      <c r="W1768" s="9"/>
    </row>
    <row r="1769" spans="1:23" x14ac:dyDescent="0.25">
      <c r="A1769" s="6" t="s">
        <v>205</v>
      </c>
      <c r="B1769" s="6" t="s">
        <v>206</v>
      </c>
      <c r="C1769" s="6" t="s">
        <v>207</v>
      </c>
      <c r="D1769" s="6" t="s">
        <v>208</v>
      </c>
      <c r="E1769" s="6">
        <v>3</v>
      </c>
      <c r="F1769" s="6" t="str">
        <f t="shared" si="108"/>
        <v>Janet Leverling</v>
      </c>
      <c r="G1769" s="6">
        <v>10924</v>
      </c>
      <c r="H1769" s="9">
        <v>41450</v>
      </c>
      <c r="I1769" s="9">
        <v>41476</v>
      </c>
      <c r="J1769" s="9">
        <v>41473</v>
      </c>
      <c r="K1769" s="7">
        <v>8</v>
      </c>
      <c r="L1769" s="9" t="str">
        <f t="shared" si="109"/>
        <v>Poissons et fruits de mer</v>
      </c>
      <c r="M1769" s="6">
        <v>10</v>
      </c>
      <c r="N1769" s="6" t="str">
        <f t="shared" si="110"/>
        <v>Ikura</v>
      </c>
      <c r="O1769" s="13">
        <v>76</v>
      </c>
      <c r="P1769" s="6">
        <v>39</v>
      </c>
      <c r="Q1769" s="13">
        <f t="shared" si="111"/>
        <v>2964</v>
      </c>
      <c r="R1769" s="15">
        <v>0.02</v>
      </c>
      <c r="S1769" s="13">
        <v>5924.0999999999995</v>
      </c>
      <c r="T1769" s="13">
        <v>124.4061</v>
      </c>
      <c r="U1769" s="13"/>
      <c r="V1769" s="9"/>
      <c r="W1769" s="9"/>
    </row>
    <row r="1770" spans="1:23" x14ac:dyDescent="0.25">
      <c r="A1770" s="6" t="s">
        <v>182</v>
      </c>
      <c r="B1770" s="6" t="s">
        <v>183</v>
      </c>
      <c r="C1770" s="6" t="s">
        <v>132</v>
      </c>
      <c r="D1770" s="6" t="s">
        <v>123</v>
      </c>
      <c r="E1770" s="6">
        <v>9</v>
      </c>
      <c r="F1770" s="6" t="str">
        <f t="shared" si="108"/>
        <v>Steven Buchanan</v>
      </c>
      <c r="G1770" s="6">
        <v>10650</v>
      </c>
      <c r="H1770" s="9">
        <v>41451</v>
      </c>
      <c r="I1770" s="9">
        <v>41474</v>
      </c>
      <c r="J1770" s="9">
        <v>41471</v>
      </c>
      <c r="K1770" s="7">
        <v>8</v>
      </c>
      <c r="L1770" s="9" t="str">
        <f t="shared" si="109"/>
        <v>Poissons et fruits de mer</v>
      </c>
      <c r="M1770" s="6">
        <v>30</v>
      </c>
      <c r="N1770" s="6" t="str">
        <f t="shared" si="110"/>
        <v>Nord-Ost Matjeshering</v>
      </c>
      <c r="O1770" s="13">
        <v>76</v>
      </c>
      <c r="P1770" s="6">
        <v>41</v>
      </c>
      <c r="Q1770" s="13">
        <f t="shared" si="111"/>
        <v>3116</v>
      </c>
      <c r="R1770" s="14">
        <v>0.2</v>
      </c>
      <c r="S1770" s="13">
        <v>4245.96</v>
      </c>
      <c r="T1770" s="13">
        <v>110.39496000000001</v>
      </c>
      <c r="U1770" s="13"/>
      <c r="V1770" s="9"/>
      <c r="W1770" s="9"/>
    </row>
    <row r="1771" spans="1:23" x14ac:dyDescent="0.25">
      <c r="A1771" s="6" t="s">
        <v>179</v>
      </c>
      <c r="B1771" s="6" t="s">
        <v>180</v>
      </c>
      <c r="C1771" s="6" t="s">
        <v>181</v>
      </c>
      <c r="D1771" s="6" t="s">
        <v>81</v>
      </c>
      <c r="E1771" s="6">
        <v>3</v>
      </c>
      <c r="F1771" s="6" t="str">
        <f t="shared" si="108"/>
        <v>Janet Leverling</v>
      </c>
      <c r="G1771" s="6">
        <v>10700</v>
      </c>
      <c r="H1771" s="9">
        <v>41451</v>
      </c>
      <c r="I1771" s="9">
        <v>41464</v>
      </c>
      <c r="J1771" s="9">
        <v>41459</v>
      </c>
      <c r="K1771" s="7">
        <v>3</v>
      </c>
      <c r="L1771" s="9" t="str">
        <f t="shared" si="109"/>
        <v>Desserts</v>
      </c>
      <c r="M1771" s="6">
        <v>68</v>
      </c>
      <c r="N1771" s="6" t="str">
        <f t="shared" si="110"/>
        <v>Scottish Longbreads</v>
      </c>
      <c r="O1771" s="13">
        <v>76</v>
      </c>
      <c r="P1771" s="6">
        <v>36</v>
      </c>
      <c r="Q1771" s="13">
        <f t="shared" si="111"/>
        <v>2736</v>
      </c>
      <c r="R1771" s="14">
        <v>0.08</v>
      </c>
      <c r="S1771" s="13">
        <v>2070</v>
      </c>
      <c r="T1771" s="13">
        <v>24.84</v>
      </c>
      <c r="U1771" s="13"/>
      <c r="V1771" s="9"/>
      <c r="W1771" s="9"/>
    </row>
    <row r="1772" spans="1:23" x14ac:dyDescent="0.25">
      <c r="A1772" s="6" t="s">
        <v>99</v>
      </c>
      <c r="B1772" s="6" t="s">
        <v>100</v>
      </c>
      <c r="C1772" s="6" t="s">
        <v>101</v>
      </c>
      <c r="D1772" s="6" t="s">
        <v>102</v>
      </c>
      <c r="E1772" s="6">
        <v>6</v>
      </c>
      <c r="F1772" s="6" t="str">
        <f t="shared" si="108"/>
        <v>Ernst Junge</v>
      </c>
      <c r="G1772" s="6">
        <v>10885</v>
      </c>
      <c r="H1772" s="9">
        <v>41451</v>
      </c>
      <c r="I1772" s="9">
        <v>41465</v>
      </c>
      <c r="J1772" s="9">
        <v>41467</v>
      </c>
      <c r="K1772" s="7">
        <v>1</v>
      </c>
      <c r="L1772" s="9" t="str">
        <f t="shared" si="109"/>
        <v>Boissons</v>
      </c>
      <c r="M1772" s="6">
        <v>70</v>
      </c>
      <c r="N1772" s="6" t="str">
        <f t="shared" si="110"/>
        <v>Outback Lager</v>
      </c>
      <c r="O1772" s="13">
        <v>76</v>
      </c>
      <c r="P1772" s="6">
        <v>47</v>
      </c>
      <c r="Q1772" s="13">
        <f t="shared" si="111"/>
        <v>3572</v>
      </c>
      <c r="R1772" s="15">
        <v>0.04</v>
      </c>
      <c r="S1772" s="13">
        <v>3384</v>
      </c>
      <c r="T1772" s="13">
        <v>111.672</v>
      </c>
      <c r="U1772" s="13"/>
      <c r="V1772" s="9"/>
      <c r="W1772" s="9"/>
    </row>
    <row r="1773" spans="1:23" x14ac:dyDescent="0.25">
      <c r="A1773" s="6" t="s">
        <v>163</v>
      </c>
      <c r="B1773" s="6" t="s">
        <v>164</v>
      </c>
      <c r="C1773" s="6" t="s">
        <v>165</v>
      </c>
      <c r="D1773" s="6" t="s">
        <v>136</v>
      </c>
      <c r="E1773" s="6">
        <v>3</v>
      </c>
      <c r="F1773" s="6" t="str">
        <f t="shared" si="108"/>
        <v>Janet Leverling</v>
      </c>
      <c r="G1773" s="6">
        <v>10582</v>
      </c>
      <c r="H1773" s="9">
        <v>41452</v>
      </c>
      <c r="I1773" s="9">
        <v>41466</v>
      </c>
      <c r="J1773" s="9">
        <v>41462</v>
      </c>
      <c r="K1773" s="7">
        <v>1</v>
      </c>
      <c r="L1773" s="9" t="str">
        <f t="shared" si="109"/>
        <v>Boissons</v>
      </c>
      <c r="M1773" s="6">
        <v>76</v>
      </c>
      <c r="N1773" s="6" t="str">
        <f t="shared" si="110"/>
        <v>Lakkalikööri</v>
      </c>
      <c r="O1773" s="13">
        <v>76</v>
      </c>
      <c r="P1773" s="6">
        <v>85</v>
      </c>
      <c r="Q1773" s="13">
        <f t="shared" si="111"/>
        <v>6460</v>
      </c>
      <c r="R1773" s="14">
        <v>-0.03</v>
      </c>
      <c r="S1773" s="13">
        <v>7879.5</v>
      </c>
      <c r="T1773" s="13">
        <v>70.915499999999994</v>
      </c>
      <c r="U1773" s="13"/>
      <c r="V1773" s="9"/>
      <c r="W1773" s="9"/>
    </row>
    <row r="1774" spans="1:23" x14ac:dyDescent="0.25">
      <c r="A1774" s="6" t="s">
        <v>179</v>
      </c>
      <c r="B1774" s="6" t="s">
        <v>180</v>
      </c>
      <c r="C1774" s="6" t="s">
        <v>181</v>
      </c>
      <c r="D1774" s="6" t="s">
        <v>81</v>
      </c>
      <c r="E1774" s="6">
        <v>1</v>
      </c>
      <c r="F1774" s="6" t="str">
        <f t="shared" si="108"/>
        <v>Francis Rivière</v>
      </c>
      <c r="G1774" s="6">
        <v>10657</v>
      </c>
      <c r="H1774" s="9">
        <v>41452</v>
      </c>
      <c r="I1774" s="9">
        <v>41465</v>
      </c>
      <c r="J1774" s="9">
        <v>41465</v>
      </c>
      <c r="K1774" s="7">
        <v>3</v>
      </c>
      <c r="L1774" s="9" t="str">
        <f t="shared" si="109"/>
        <v>Desserts</v>
      </c>
      <c r="M1774" s="6">
        <v>47</v>
      </c>
      <c r="N1774" s="6" t="str">
        <f t="shared" si="110"/>
        <v>Zaanse koeken</v>
      </c>
      <c r="O1774" s="13">
        <v>76</v>
      </c>
      <c r="P1774" s="6">
        <v>40</v>
      </c>
      <c r="Q1774" s="13">
        <f t="shared" si="111"/>
        <v>3040</v>
      </c>
      <c r="R1774" s="14">
        <v>0.06</v>
      </c>
      <c r="S1774" s="13">
        <v>1786</v>
      </c>
      <c r="T1774" s="13">
        <v>41.078000000000003</v>
      </c>
      <c r="U1774" s="13"/>
      <c r="V1774" s="9"/>
      <c r="W1774" s="9"/>
    </row>
    <row r="1775" spans="1:23" x14ac:dyDescent="0.25">
      <c r="A1775" s="6" t="s">
        <v>196</v>
      </c>
      <c r="B1775" s="6" t="s">
        <v>197</v>
      </c>
      <c r="C1775" s="6" t="s">
        <v>52</v>
      </c>
      <c r="D1775" s="6" t="s">
        <v>51</v>
      </c>
      <c r="E1775" s="6">
        <v>8</v>
      </c>
      <c r="F1775" s="6" t="str">
        <f t="shared" si="108"/>
        <v>Hicham Esmal</v>
      </c>
      <c r="G1775" s="6">
        <v>10731</v>
      </c>
      <c r="H1775" s="9">
        <v>41452</v>
      </c>
      <c r="I1775" s="9">
        <v>41476</v>
      </c>
      <c r="J1775" s="9">
        <v>41479</v>
      </c>
      <c r="K1775" s="7">
        <v>3</v>
      </c>
      <c r="L1775" s="9" t="str">
        <f t="shared" si="109"/>
        <v>Desserts</v>
      </c>
      <c r="M1775" s="6">
        <v>21</v>
      </c>
      <c r="N1775" s="6" t="str">
        <f t="shared" si="110"/>
        <v>Sir Rodney's Scones</v>
      </c>
      <c r="O1775" s="13">
        <v>76</v>
      </c>
      <c r="P1775" s="6">
        <v>100</v>
      </c>
      <c r="Q1775" s="13">
        <f t="shared" si="111"/>
        <v>7600</v>
      </c>
      <c r="R1775" s="14">
        <v>-0.02</v>
      </c>
      <c r="S1775" s="13">
        <v>5100</v>
      </c>
      <c r="T1775" s="13">
        <v>96.9</v>
      </c>
      <c r="U1775" s="13"/>
      <c r="V1775" s="9"/>
      <c r="W1775" s="9"/>
    </row>
    <row r="1776" spans="1:23" x14ac:dyDescent="0.25">
      <c r="A1776" s="6" t="s">
        <v>186</v>
      </c>
      <c r="B1776" s="6" t="s">
        <v>187</v>
      </c>
      <c r="C1776" s="6" t="s">
        <v>188</v>
      </c>
      <c r="D1776" s="6" t="s">
        <v>140</v>
      </c>
      <c r="E1776" s="6">
        <v>7</v>
      </c>
      <c r="F1776" s="6" t="str">
        <f t="shared" si="108"/>
        <v>Jaime Dos Santos</v>
      </c>
      <c r="G1776" s="6">
        <v>10776</v>
      </c>
      <c r="H1776" s="9">
        <v>41452</v>
      </c>
      <c r="I1776" s="9">
        <v>41469</v>
      </c>
      <c r="J1776" s="9">
        <v>41472</v>
      </c>
      <c r="K1776" s="7">
        <v>7</v>
      </c>
      <c r="L1776" s="9" t="str">
        <f t="shared" si="109"/>
        <v>Produits secs</v>
      </c>
      <c r="M1776" s="6">
        <v>51</v>
      </c>
      <c r="N1776" s="6" t="str">
        <f t="shared" si="110"/>
        <v>Manjimup Dried Apples</v>
      </c>
      <c r="O1776" s="13">
        <v>76</v>
      </c>
      <c r="P1776" s="6">
        <v>88</v>
      </c>
      <c r="Q1776" s="13">
        <f t="shared" si="111"/>
        <v>6688</v>
      </c>
      <c r="R1776" s="14">
        <v>0.15</v>
      </c>
      <c r="S1776" s="13">
        <v>19822</v>
      </c>
      <c r="T1776" s="13">
        <v>574.83799999999997</v>
      </c>
      <c r="U1776" s="13"/>
      <c r="V1776" s="9"/>
      <c r="W1776" s="9"/>
    </row>
    <row r="1777" spans="1:23" x14ac:dyDescent="0.25">
      <c r="A1777" s="6" t="s">
        <v>245</v>
      </c>
      <c r="B1777" s="6" t="s">
        <v>246</v>
      </c>
      <c r="C1777" s="6" t="s">
        <v>247</v>
      </c>
      <c r="D1777" s="6" t="s">
        <v>85</v>
      </c>
      <c r="E1777" s="6">
        <v>6</v>
      </c>
      <c r="F1777" s="6" t="str">
        <f t="shared" si="108"/>
        <v>Ernst Junge</v>
      </c>
      <c r="G1777" s="6">
        <v>10826</v>
      </c>
      <c r="H1777" s="9">
        <v>41452</v>
      </c>
      <c r="I1777" s="9">
        <v>41480</v>
      </c>
      <c r="J1777" s="9">
        <v>41475</v>
      </c>
      <c r="K1777" s="7">
        <v>4</v>
      </c>
      <c r="L1777" s="9" t="str">
        <f t="shared" si="109"/>
        <v>Produits laitiers</v>
      </c>
      <c r="M1777" s="6">
        <v>31</v>
      </c>
      <c r="N1777" s="6" t="str">
        <f t="shared" si="110"/>
        <v>Gorgonzola Telino</v>
      </c>
      <c r="O1777" s="13">
        <v>76</v>
      </c>
      <c r="P1777" s="6">
        <v>62</v>
      </c>
      <c r="Q1777" s="13">
        <f t="shared" si="111"/>
        <v>4712</v>
      </c>
      <c r="R1777" s="14">
        <v>0.19</v>
      </c>
      <c r="S1777" s="13">
        <v>3138.75</v>
      </c>
      <c r="T1777" s="13">
        <v>84.746250000000003</v>
      </c>
      <c r="U1777" s="13"/>
      <c r="V1777" s="9"/>
      <c r="W1777" s="9"/>
    </row>
    <row r="1778" spans="1:23" x14ac:dyDescent="0.25">
      <c r="A1778" s="6" t="s">
        <v>285</v>
      </c>
      <c r="B1778" s="6" t="s">
        <v>286</v>
      </c>
      <c r="C1778" s="6" t="s">
        <v>287</v>
      </c>
      <c r="D1778" s="6" t="s">
        <v>212</v>
      </c>
      <c r="E1778" s="6">
        <v>7</v>
      </c>
      <c r="F1778" s="6" t="str">
        <f t="shared" si="108"/>
        <v>Jaime Dos Santos</v>
      </c>
      <c r="G1778" s="6">
        <v>10910</v>
      </c>
      <c r="H1778" s="9">
        <v>41452</v>
      </c>
      <c r="I1778" s="9">
        <v>41479</v>
      </c>
      <c r="J1778" s="9">
        <v>41478</v>
      </c>
      <c r="K1778" s="7">
        <v>3</v>
      </c>
      <c r="L1778" s="9" t="str">
        <f t="shared" si="109"/>
        <v>Desserts</v>
      </c>
      <c r="M1778" s="6">
        <v>49</v>
      </c>
      <c r="N1778" s="6" t="str">
        <f t="shared" si="110"/>
        <v>Maxilaku</v>
      </c>
      <c r="O1778" s="13">
        <v>76</v>
      </c>
      <c r="P1778" s="6">
        <v>54</v>
      </c>
      <c r="Q1778" s="13">
        <f t="shared" si="111"/>
        <v>4104</v>
      </c>
      <c r="R1778" s="15">
        <v>0.09</v>
      </c>
      <c r="S1778" s="13">
        <v>4914</v>
      </c>
      <c r="T1778" s="13">
        <v>34.398000000000003</v>
      </c>
      <c r="U1778" s="13"/>
      <c r="V1778" s="9"/>
      <c r="W1778" s="9"/>
    </row>
    <row r="1779" spans="1:23" x14ac:dyDescent="0.25">
      <c r="A1779" s="6" t="s">
        <v>329</v>
      </c>
      <c r="B1779" s="6" t="s">
        <v>330</v>
      </c>
      <c r="C1779" s="6" t="s">
        <v>331</v>
      </c>
      <c r="D1779" s="6" t="s">
        <v>85</v>
      </c>
      <c r="E1779" s="6">
        <v>5</v>
      </c>
      <c r="F1779" s="6" t="str">
        <f t="shared" si="108"/>
        <v>Mohamed Ben Arfa</v>
      </c>
      <c r="G1779" s="6">
        <v>10927</v>
      </c>
      <c r="H1779" s="9">
        <v>41452</v>
      </c>
      <c r="I1779" s="9">
        <v>41464</v>
      </c>
      <c r="J1779" s="9">
        <v>41466</v>
      </c>
      <c r="K1779" s="7">
        <v>1</v>
      </c>
      <c r="L1779" s="9" t="str">
        <f t="shared" si="109"/>
        <v>Boissons</v>
      </c>
      <c r="M1779" s="6">
        <v>76</v>
      </c>
      <c r="N1779" s="6" t="str">
        <f t="shared" si="110"/>
        <v>Lakkalikööri</v>
      </c>
      <c r="O1779" s="13">
        <v>76</v>
      </c>
      <c r="P1779" s="6">
        <v>50</v>
      </c>
      <c r="Q1779" s="13">
        <f t="shared" si="111"/>
        <v>3800</v>
      </c>
      <c r="R1779" s="15">
        <v>0.15</v>
      </c>
      <c r="S1779" s="13">
        <v>3825</v>
      </c>
      <c r="T1779" s="13">
        <v>7.65</v>
      </c>
      <c r="U1779" s="13"/>
      <c r="V1779" s="9"/>
      <c r="W1779" s="9"/>
    </row>
    <row r="1780" spans="1:23" x14ac:dyDescent="0.25">
      <c r="A1780" s="6" t="s">
        <v>166</v>
      </c>
      <c r="B1780" s="6" t="s">
        <v>167</v>
      </c>
      <c r="C1780" s="6" t="s">
        <v>168</v>
      </c>
      <c r="D1780" s="6" t="s">
        <v>169</v>
      </c>
      <c r="E1780" s="6">
        <v>2</v>
      </c>
      <c r="F1780" s="6" t="str">
        <f t="shared" si="108"/>
        <v>Anne Dodsworth</v>
      </c>
      <c r="G1780" s="6">
        <v>10646</v>
      </c>
      <c r="H1780" s="9">
        <v>41453</v>
      </c>
      <c r="I1780" s="9">
        <v>41470</v>
      </c>
      <c r="J1780" s="9">
        <v>41465</v>
      </c>
      <c r="K1780" s="7">
        <v>4</v>
      </c>
      <c r="L1780" s="9" t="str">
        <f t="shared" si="109"/>
        <v>Produits laitiers</v>
      </c>
      <c r="M1780" s="6">
        <v>71</v>
      </c>
      <c r="N1780" s="6" t="str">
        <f t="shared" si="110"/>
        <v>Fløtemysost</v>
      </c>
      <c r="O1780" s="13">
        <v>76</v>
      </c>
      <c r="P1780" s="6">
        <v>33</v>
      </c>
      <c r="Q1780" s="13">
        <f t="shared" si="111"/>
        <v>2508</v>
      </c>
      <c r="R1780" s="14">
        <v>-0.02</v>
      </c>
      <c r="S1780" s="13">
        <v>3618.4500000000003</v>
      </c>
      <c r="T1780" s="13">
        <v>25.329150000000002</v>
      </c>
      <c r="U1780" s="13"/>
      <c r="V1780" s="9"/>
      <c r="W1780" s="9"/>
    </row>
    <row r="1781" spans="1:23" x14ac:dyDescent="0.25">
      <c r="A1781" s="6" t="s">
        <v>182</v>
      </c>
      <c r="B1781" s="6" t="s">
        <v>183</v>
      </c>
      <c r="C1781" s="6" t="s">
        <v>132</v>
      </c>
      <c r="D1781" s="6" t="s">
        <v>123</v>
      </c>
      <c r="E1781" s="6">
        <v>5</v>
      </c>
      <c r="F1781" s="6" t="str">
        <f t="shared" si="108"/>
        <v>Mohamed Ben Arfa</v>
      </c>
      <c r="G1781" s="6">
        <v>10725</v>
      </c>
      <c r="H1781" s="9">
        <v>41453</v>
      </c>
      <c r="I1781" s="9">
        <v>41467</v>
      </c>
      <c r="J1781" s="9">
        <v>41470</v>
      </c>
      <c r="K1781" s="7">
        <v>8</v>
      </c>
      <c r="L1781" s="9" t="str">
        <f t="shared" si="109"/>
        <v>Poissons et fruits de mer</v>
      </c>
      <c r="M1781" s="6">
        <v>41</v>
      </c>
      <c r="N1781" s="6" t="str">
        <f t="shared" si="110"/>
        <v>Jack's New England Clam Chowder</v>
      </c>
      <c r="O1781" s="13">
        <v>76</v>
      </c>
      <c r="P1781" s="6">
        <v>97</v>
      </c>
      <c r="Q1781" s="13">
        <f t="shared" si="111"/>
        <v>7372</v>
      </c>
      <c r="R1781" s="14">
        <v>0.14000000000000001</v>
      </c>
      <c r="S1781" s="13">
        <v>4025.0149999999999</v>
      </c>
      <c r="T1781" s="13">
        <v>40.250150000000005</v>
      </c>
      <c r="U1781" s="13"/>
      <c r="V1781" s="9"/>
      <c r="W1781" s="9"/>
    </row>
    <row r="1782" spans="1:23" x14ac:dyDescent="0.25">
      <c r="A1782" s="6" t="s">
        <v>182</v>
      </c>
      <c r="B1782" s="6" t="s">
        <v>183</v>
      </c>
      <c r="C1782" s="6" t="s">
        <v>132</v>
      </c>
      <c r="D1782" s="6" t="s">
        <v>123</v>
      </c>
      <c r="E1782" s="6">
        <v>5</v>
      </c>
      <c r="F1782" s="6" t="str">
        <f t="shared" si="108"/>
        <v>Mohamed Ben Arfa</v>
      </c>
      <c r="G1782" s="6">
        <v>10725</v>
      </c>
      <c r="H1782" s="9">
        <v>41453</v>
      </c>
      <c r="I1782" s="9">
        <v>41469</v>
      </c>
      <c r="J1782" s="9">
        <v>41470</v>
      </c>
      <c r="K1782" s="7">
        <v>5</v>
      </c>
      <c r="L1782" s="9" t="str">
        <f t="shared" si="109"/>
        <v>Pâtes et céréales</v>
      </c>
      <c r="M1782" s="6">
        <v>52</v>
      </c>
      <c r="N1782" s="6" t="str">
        <f t="shared" si="110"/>
        <v>Filo Mix</v>
      </c>
      <c r="O1782" s="13">
        <v>76</v>
      </c>
      <c r="P1782" s="6">
        <v>6</v>
      </c>
      <c r="Q1782" s="13">
        <f t="shared" si="111"/>
        <v>456</v>
      </c>
      <c r="R1782" s="14">
        <v>0.06</v>
      </c>
      <c r="S1782" s="13">
        <v>197.39999999999998</v>
      </c>
      <c r="T1782" s="13">
        <v>6.3167999999999989</v>
      </c>
      <c r="U1782" s="13"/>
      <c r="V1782" s="9"/>
      <c r="W1782" s="9"/>
    </row>
    <row r="1783" spans="1:23" x14ac:dyDescent="0.25">
      <c r="A1783" s="6" t="s">
        <v>160</v>
      </c>
      <c r="B1783" s="6" t="s">
        <v>161</v>
      </c>
      <c r="C1783" s="6" t="s">
        <v>162</v>
      </c>
      <c r="D1783" s="6" t="s">
        <v>106</v>
      </c>
      <c r="E1783" s="6">
        <v>9</v>
      </c>
      <c r="F1783" s="6" t="str">
        <f t="shared" si="108"/>
        <v>Steven Buchanan</v>
      </c>
      <c r="G1783" s="6">
        <v>10823</v>
      </c>
      <c r="H1783" s="9">
        <v>41453</v>
      </c>
      <c r="I1783" s="9">
        <v>41464</v>
      </c>
      <c r="J1783" s="9">
        <v>41460</v>
      </c>
      <c r="K1783" s="7">
        <v>5</v>
      </c>
      <c r="L1783" s="9" t="str">
        <f t="shared" si="109"/>
        <v>Pâtes et céréales</v>
      </c>
      <c r="M1783" s="6">
        <v>57</v>
      </c>
      <c r="N1783" s="6" t="str">
        <f t="shared" si="110"/>
        <v>Ravioli Angelo</v>
      </c>
      <c r="O1783" s="13">
        <v>76</v>
      </c>
      <c r="P1783" s="6">
        <v>60</v>
      </c>
      <c r="Q1783" s="13">
        <f t="shared" si="111"/>
        <v>4560</v>
      </c>
      <c r="R1783" s="14">
        <v>0.1</v>
      </c>
      <c r="S1783" s="13">
        <v>5265</v>
      </c>
      <c r="T1783" s="13">
        <v>168.48</v>
      </c>
      <c r="U1783" s="13"/>
      <c r="V1783" s="9"/>
      <c r="W1783" s="9"/>
    </row>
    <row r="1784" spans="1:23" x14ac:dyDescent="0.25">
      <c r="A1784" s="6" t="s">
        <v>264</v>
      </c>
      <c r="B1784" s="6" t="s">
        <v>265</v>
      </c>
      <c r="C1784" s="6" t="s">
        <v>266</v>
      </c>
      <c r="D1784" s="6" t="s">
        <v>123</v>
      </c>
      <c r="E1784" s="6">
        <v>5</v>
      </c>
      <c r="F1784" s="6" t="str">
        <f t="shared" si="108"/>
        <v>Mohamed Ben Arfa</v>
      </c>
      <c r="G1784" s="6">
        <v>10935</v>
      </c>
      <c r="H1784" s="9">
        <v>41453</v>
      </c>
      <c r="I1784" s="9">
        <v>41463</v>
      </c>
      <c r="J1784" s="9">
        <v>41463</v>
      </c>
      <c r="K1784" s="7">
        <v>1</v>
      </c>
      <c r="L1784" s="9" t="str">
        <f t="shared" si="109"/>
        <v>Boissons</v>
      </c>
      <c r="M1784" s="6">
        <v>1</v>
      </c>
      <c r="N1784" s="6" t="str">
        <f t="shared" si="110"/>
        <v>Chai</v>
      </c>
      <c r="O1784" s="13">
        <v>76</v>
      </c>
      <c r="P1784" s="6">
        <v>72</v>
      </c>
      <c r="Q1784" s="13">
        <f t="shared" si="111"/>
        <v>5472</v>
      </c>
      <c r="R1784" s="15">
        <v>0.01</v>
      </c>
      <c r="S1784" s="13">
        <v>6415.2</v>
      </c>
      <c r="T1784" s="13">
        <v>186.04079999999999</v>
      </c>
      <c r="U1784" s="13"/>
      <c r="V1784" s="9"/>
      <c r="W1784" s="9"/>
    </row>
    <row r="1785" spans="1:23" x14ac:dyDescent="0.25">
      <c r="A1785" s="6" t="s">
        <v>173</v>
      </c>
      <c r="B1785" s="6" t="s">
        <v>174</v>
      </c>
      <c r="C1785" s="6" t="s">
        <v>135</v>
      </c>
      <c r="D1785" s="6" t="s">
        <v>136</v>
      </c>
      <c r="E1785" s="6">
        <v>2</v>
      </c>
      <c r="F1785" s="6" t="str">
        <f t="shared" si="108"/>
        <v>Anne Dodsworth</v>
      </c>
      <c r="G1785" s="6">
        <v>10893</v>
      </c>
      <c r="H1785" s="9">
        <v>41454</v>
      </c>
      <c r="I1785" s="9">
        <v>41472</v>
      </c>
      <c r="J1785" s="9">
        <v>41471</v>
      </c>
      <c r="K1785" s="7">
        <v>8</v>
      </c>
      <c r="L1785" s="9" t="str">
        <f t="shared" si="109"/>
        <v>Poissons et fruits de mer</v>
      </c>
      <c r="M1785" s="6">
        <v>30</v>
      </c>
      <c r="N1785" s="6" t="str">
        <f t="shared" si="110"/>
        <v>Nord-Ost Matjeshering</v>
      </c>
      <c r="O1785" s="13">
        <v>76</v>
      </c>
      <c r="P1785" s="6">
        <v>4</v>
      </c>
      <c r="Q1785" s="13">
        <f t="shared" si="111"/>
        <v>304</v>
      </c>
      <c r="R1785" s="15">
        <v>-0.02</v>
      </c>
      <c r="S1785" s="13">
        <v>528.15599999999995</v>
      </c>
      <c r="T1785" s="13">
        <v>17.957303999999997</v>
      </c>
      <c r="U1785" s="13"/>
      <c r="V1785" s="9"/>
      <c r="W1785" s="9"/>
    </row>
    <row r="1786" spans="1:23" x14ac:dyDescent="0.25">
      <c r="A1786" s="6" t="s">
        <v>92</v>
      </c>
      <c r="B1786" s="6" t="s">
        <v>93</v>
      </c>
      <c r="C1786" s="6" t="s">
        <v>94</v>
      </c>
      <c r="D1786" s="6" t="s">
        <v>89</v>
      </c>
      <c r="E1786" s="6">
        <v>7</v>
      </c>
      <c r="F1786" s="6" t="str">
        <f t="shared" si="108"/>
        <v>Jaime Dos Santos</v>
      </c>
      <c r="G1786" s="6">
        <v>10473</v>
      </c>
      <c r="H1786" s="9">
        <v>41455</v>
      </c>
      <c r="I1786" s="9">
        <v>41473</v>
      </c>
      <c r="J1786" s="9">
        <v>41471</v>
      </c>
      <c r="K1786" s="7">
        <v>4</v>
      </c>
      <c r="L1786" s="9" t="str">
        <f t="shared" si="109"/>
        <v>Produits laitiers</v>
      </c>
      <c r="M1786" s="6">
        <v>33</v>
      </c>
      <c r="N1786" s="6" t="str">
        <f t="shared" si="110"/>
        <v>Geitost</v>
      </c>
      <c r="O1786" s="13">
        <v>76</v>
      </c>
      <c r="P1786" s="6">
        <v>91</v>
      </c>
      <c r="Q1786" s="13">
        <f t="shared" si="111"/>
        <v>6916</v>
      </c>
      <c r="R1786" s="14">
        <v>0.11</v>
      </c>
      <c r="S1786" s="13">
        <v>809.9</v>
      </c>
      <c r="T1786" s="13">
        <v>1.6197999999999999</v>
      </c>
      <c r="U1786" s="13"/>
      <c r="V1786" s="9"/>
      <c r="W1786" s="9"/>
    </row>
    <row r="1787" spans="1:23" x14ac:dyDescent="0.25">
      <c r="A1787" s="6" t="s">
        <v>90</v>
      </c>
      <c r="B1787" s="6" t="s">
        <v>91</v>
      </c>
      <c r="C1787" s="6" t="s">
        <v>88</v>
      </c>
      <c r="D1787" s="6" t="s">
        <v>89</v>
      </c>
      <c r="E1787" s="6">
        <v>8</v>
      </c>
      <c r="F1787" s="6" t="str">
        <f t="shared" si="108"/>
        <v>Hicham Esmal</v>
      </c>
      <c r="G1787" s="6">
        <v>10523</v>
      </c>
      <c r="H1787" s="9">
        <v>41455</v>
      </c>
      <c r="I1787" s="9">
        <v>41474</v>
      </c>
      <c r="J1787" s="9">
        <v>41477</v>
      </c>
      <c r="K1787" s="7">
        <v>3</v>
      </c>
      <c r="L1787" s="9" t="str">
        <f t="shared" si="109"/>
        <v>Desserts</v>
      </c>
      <c r="M1787" s="6">
        <v>20</v>
      </c>
      <c r="N1787" s="6" t="str">
        <f t="shared" si="110"/>
        <v>Sir Rodney's Marmalade</v>
      </c>
      <c r="O1787" s="13">
        <v>76</v>
      </c>
      <c r="P1787" s="6">
        <v>92</v>
      </c>
      <c r="Q1787" s="13">
        <f t="shared" si="111"/>
        <v>6992</v>
      </c>
      <c r="R1787" s="14">
        <v>-0.01</v>
      </c>
      <c r="S1787" s="13">
        <v>37632.6</v>
      </c>
      <c r="T1787" s="13">
        <v>0</v>
      </c>
      <c r="U1787" s="13"/>
      <c r="V1787" s="9"/>
      <c r="W1787" s="9"/>
    </row>
    <row r="1788" spans="1:23" x14ac:dyDescent="0.25">
      <c r="A1788" s="6" t="s">
        <v>213</v>
      </c>
      <c r="B1788" s="6" t="s">
        <v>214</v>
      </c>
      <c r="C1788" s="6" t="s">
        <v>215</v>
      </c>
      <c r="D1788" s="6" t="s">
        <v>81</v>
      </c>
      <c r="E1788" s="6">
        <v>6</v>
      </c>
      <c r="F1788" s="6" t="str">
        <f t="shared" si="108"/>
        <v>Ernst Junge</v>
      </c>
      <c r="G1788" s="6">
        <v>10528</v>
      </c>
      <c r="H1788" s="9">
        <v>41455</v>
      </c>
      <c r="I1788" s="9">
        <v>41471</v>
      </c>
      <c r="J1788" s="9">
        <v>41466</v>
      </c>
      <c r="K1788" s="7">
        <v>4</v>
      </c>
      <c r="L1788" s="9" t="str">
        <f t="shared" si="109"/>
        <v>Produits laitiers</v>
      </c>
      <c r="M1788" s="6">
        <v>11</v>
      </c>
      <c r="N1788" s="6" t="str">
        <f t="shared" si="110"/>
        <v>Queso Cabrales</v>
      </c>
      <c r="O1788" s="13">
        <v>76</v>
      </c>
      <c r="P1788" s="6">
        <v>73</v>
      </c>
      <c r="Q1788" s="13">
        <f t="shared" si="111"/>
        <v>5548</v>
      </c>
      <c r="R1788" s="14">
        <v>0.06</v>
      </c>
      <c r="S1788" s="13">
        <v>7205.0999999999995</v>
      </c>
      <c r="T1788" s="13">
        <v>50.435699999999997</v>
      </c>
      <c r="U1788" s="13"/>
      <c r="V1788" s="9"/>
      <c r="W1788" s="9"/>
    </row>
    <row r="1789" spans="1:23" x14ac:dyDescent="0.25">
      <c r="A1789" s="6" t="s">
        <v>275</v>
      </c>
      <c r="B1789" s="6" t="s">
        <v>276</v>
      </c>
      <c r="C1789" s="6" t="s">
        <v>277</v>
      </c>
      <c r="D1789" s="6" t="s">
        <v>81</v>
      </c>
      <c r="E1789" s="6">
        <v>4</v>
      </c>
      <c r="F1789" s="6" t="str">
        <f t="shared" si="108"/>
        <v>Laura Callahan</v>
      </c>
      <c r="G1789" s="6">
        <v>10660</v>
      </c>
      <c r="H1789" s="9">
        <v>41455</v>
      </c>
      <c r="I1789" s="9">
        <v>41480</v>
      </c>
      <c r="J1789" s="9">
        <v>41479</v>
      </c>
      <c r="K1789" s="7">
        <v>3</v>
      </c>
      <c r="L1789" s="9" t="str">
        <f t="shared" si="109"/>
        <v>Desserts</v>
      </c>
      <c r="M1789" s="6">
        <v>20</v>
      </c>
      <c r="N1789" s="6" t="str">
        <f t="shared" si="110"/>
        <v>Sir Rodney's Marmalade</v>
      </c>
      <c r="O1789" s="13">
        <v>76</v>
      </c>
      <c r="P1789" s="6">
        <v>16</v>
      </c>
      <c r="Q1789" s="13">
        <f t="shared" si="111"/>
        <v>1216</v>
      </c>
      <c r="R1789" s="14">
        <v>0.17</v>
      </c>
      <c r="S1789" s="13">
        <v>5378.4</v>
      </c>
      <c r="T1789" s="13">
        <v>155.97359999999998</v>
      </c>
      <c r="U1789" s="13"/>
      <c r="V1789" s="9"/>
      <c r="W1789" s="9"/>
    </row>
    <row r="1790" spans="1:23" x14ac:dyDescent="0.25">
      <c r="A1790" s="6" t="s">
        <v>296</v>
      </c>
      <c r="B1790" s="6" t="s">
        <v>297</v>
      </c>
      <c r="C1790" s="6" t="s">
        <v>298</v>
      </c>
      <c r="D1790" s="6" t="s">
        <v>123</v>
      </c>
      <c r="E1790" s="6">
        <v>1</v>
      </c>
      <c r="F1790" s="6" t="str">
        <f t="shared" si="108"/>
        <v>Francis Rivière</v>
      </c>
      <c r="G1790" s="6">
        <v>10734</v>
      </c>
      <c r="H1790" s="9">
        <v>41455</v>
      </c>
      <c r="I1790" s="9">
        <v>41482</v>
      </c>
      <c r="J1790" s="9">
        <v>41478</v>
      </c>
      <c r="K1790" s="7">
        <v>8</v>
      </c>
      <c r="L1790" s="9" t="str">
        <f t="shared" si="109"/>
        <v>Poissons et fruits de mer</v>
      </c>
      <c r="M1790" s="6">
        <v>30</v>
      </c>
      <c r="N1790" s="6" t="str">
        <f t="shared" si="110"/>
        <v>Nord-Ost Matjeshering</v>
      </c>
      <c r="O1790" s="13">
        <v>76</v>
      </c>
      <c r="P1790" s="6">
        <v>4</v>
      </c>
      <c r="Q1790" s="13">
        <f t="shared" si="111"/>
        <v>304</v>
      </c>
      <c r="R1790" s="14">
        <v>-0.03</v>
      </c>
      <c r="S1790" s="13">
        <v>533.33399999999995</v>
      </c>
      <c r="T1790" s="13">
        <v>17.066687999999999</v>
      </c>
      <c r="U1790" s="13"/>
      <c r="V1790" s="9"/>
      <c r="W1790" s="9"/>
    </row>
    <row r="1791" spans="1:23" x14ac:dyDescent="0.25">
      <c r="A1791" s="6" t="s">
        <v>133</v>
      </c>
      <c r="B1791" s="6" t="s">
        <v>134</v>
      </c>
      <c r="C1791" s="6" t="s">
        <v>135</v>
      </c>
      <c r="D1791" s="6" t="s">
        <v>136</v>
      </c>
      <c r="E1791" s="6">
        <v>6</v>
      </c>
      <c r="F1791" s="6" t="str">
        <f t="shared" si="108"/>
        <v>Ernst Junge</v>
      </c>
      <c r="G1791" s="6">
        <v>10791</v>
      </c>
      <c r="H1791" s="9">
        <v>41455</v>
      </c>
      <c r="I1791" s="9">
        <v>41481</v>
      </c>
      <c r="J1791" s="9">
        <v>41483</v>
      </c>
      <c r="K1791" s="7">
        <v>8</v>
      </c>
      <c r="L1791" s="9" t="str">
        <f t="shared" si="109"/>
        <v>Poissons et fruits de mer</v>
      </c>
      <c r="M1791" s="6">
        <v>41</v>
      </c>
      <c r="N1791" s="6" t="str">
        <f t="shared" si="110"/>
        <v>Jack's New England Clam Chowder</v>
      </c>
      <c r="O1791" s="13">
        <v>76</v>
      </c>
      <c r="P1791" s="6">
        <v>63</v>
      </c>
      <c r="Q1791" s="13">
        <f t="shared" si="111"/>
        <v>4788</v>
      </c>
      <c r="R1791" s="14">
        <v>0.08</v>
      </c>
      <c r="S1791" s="13">
        <v>2796.57</v>
      </c>
      <c r="T1791" s="13">
        <v>27.965700000000002</v>
      </c>
      <c r="U1791" s="13"/>
      <c r="V1791" s="9"/>
      <c r="W1791" s="9"/>
    </row>
    <row r="1792" spans="1:23" x14ac:dyDescent="0.25">
      <c r="A1792" s="6" t="s">
        <v>111</v>
      </c>
      <c r="B1792" s="6" t="s">
        <v>112</v>
      </c>
      <c r="C1792" s="6" t="s">
        <v>113</v>
      </c>
      <c r="D1792" s="6" t="s">
        <v>85</v>
      </c>
      <c r="E1792" s="6">
        <v>7</v>
      </c>
      <c r="F1792" s="6" t="str">
        <f t="shared" si="108"/>
        <v>Jaime Dos Santos</v>
      </c>
      <c r="G1792" s="6">
        <v>10850</v>
      </c>
      <c r="H1792" s="9">
        <v>41455</v>
      </c>
      <c r="I1792" s="9">
        <v>41470</v>
      </c>
      <c r="J1792" s="9">
        <v>41465</v>
      </c>
      <c r="K1792" s="7">
        <v>1</v>
      </c>
      <c r="L1792" s="9" t="str">
        <f t="shared" si="109"/>
        <v>Boissons</v>
      </c>
      <c r="M1792" s="6">
        <v>70</v>
      </c>
      <c r="N1792" s="6" t="str">
        <f t="shared" si="110"/>
        <v>Outback Lager</v>
      </c>
      <c r="O1792" s="13">
        <v>76</v>
      </c>
      <c r="P1792" s="6">
        <v>28</v>
      </c>
      <c r="Q1792" s="13">
        <f t="shared" si="111"/>
        <v>2128</v>
      </c>
      <c r="R1792" s="15">
        <v>0.16</v>
      </c>
      <c r="S1792" s="13">
        <v>1764</v>
      </c>
      <c r="T1792" s="13">
        <v>15.875999999999999</v>
      </c>
      <c r="U1792" s="13"/>
      <c r="V1792" s="9"/>
      <c r="W1792" s="9"/>
    </row>
    <row r="1793" spans="1:23" x14ac:dyDescent="0.25">
      <c r="A1793" s="6" t="s">
        <v>205</v>
      </c>
      <c r="B1793" s="6" t="s">
        <v>206</v>
      </c>
      <c r="C1793" s="6" t="s">
        <v>207</v>
      </c>
      <c r="D1793" s="6" t="s">
        <v>208</v>
      </c>
      <c r="E1793" s="6">
        <v>7</v>
      </c>
      <c r="F1793" s="6" t="str">
        <f t="shared" si="108"/>
        <v>Jaime Dos Santos</v>
      </c>
      <c r="G1793" s="6">
        <v>10626</v>
      </c>
      <c r="H1793" s="9">
        <v>41456</v>
      </c>
      <c r="I1793" s="9">
        <v>41478</v>
      </c>
      <c r="J1793" s="9">
        <v>41476</v>
      </c>
      <c r="K1793" s="7">
        <v>4</v>
      </c>
      <c r="L1793" s="9" t="str">
        <f t="shared" si="109"/>
        <v>Produits laitiers</v>
      </c>
      <c r="M1793" s="6">
        <v>71</v>
      </c>
      <c r="N1793" s="6" t="str">
        <f t="shared" si="110"/>
        <v>Fløtemysost</v>
      </c>
      <c r="O1793" s="13">
        <v>76</v>
      </c>
      <c r="P1793" s="6">
        <v>43</v>
      </c>
      <c r="Q1793" s="13">
        <f t="shared" si="111"/>
        <v>3268</v>
      </c>
      <c r="R1793" s="14">
        <v>0.17</v>
      </c>
      <c r="S1793" s="13">
        <v>3836.6749999999997</v>
      </c>
      <c r="T1793" s="13">
        <v>0</v>
      </c>
      <c r="U1793" s="13"/>
      <c r="V1793" s="9"/>
      <c r="W1793" s="9"/>
    </row>
    <row r="1794" spans="1:23" x14ac:dyDescent="0.25">
      <c r="A1794" s="6" t="s">
        <v>173</v>
      </c>
      <c r="B1794" s="6" t="s">
        <v>174</v>
      </c>
      <c r="C1794" s="6" t="s">
        <v>135</v>
      </c>
      <c r="D1794" s="6" t="s">
        <v>136</v>
      </c>
      <c r="E1794" s="6">
        <v>7</v>
      </c>
      <c r="F1794" s="6" t="str">
        <f t="shared" si="108"/>
        <v>Jaime Dos Santos</v>
      </c>
      <c r="G1794" s="6">
        <v>10630</v>
      </c>
      <c r="H1794" s="9">
        <v>41456</v>
      </c>
      <c r="I1794" s="9">
        <v>41481</v>
      </c>
      <c r="J1794" s="9">
        <v>41482</v>
      </c>
      <c r="K1794" s="7">
        <v>1</v>
      </c>
      <c r="L1794" s="9" t="str">
        <f t="shared" si="109"/>
        <v>Boissons</v>
      </c>
      <c r="M1794" s="6">
        <v>76</v>
      </c>
      <c r="N1794" s="6" t="str">
        <f t="shared" si="110"/>
        <v>Lakkalikööri</v>
      </c>
      <c r="O1794" s="13">
        <v>76</v>
      </c>
      <c r="P1794" s="6">
        <v>31</v>
      </c>
      <c r="Q1794" s="13">
        <f t="shared" si="111"/>
        <v>2356</v>
      </c>
      <c r="R1794" s="14">
        <v>0.18</v>
      </c>
      <c r="S1794" s="13">
        <v>2287.8000000000002</v>
      </c>
      <c r="T1794" s="13">
        <v>2.2878000000000003</v>
      </c>
      <c r="U1794" s="13"/>
      <c r="V1794" s="9"/>
      <c r="W1794" s="9"/>
    </row>
    <row r="1795" spans="1:23" x14ac:dyDescent="0.25">
      <c r="A1795" s="6" t="s">
        <v>332</v>
      </c>
      <c r="B1795" s="6" t="s">
        <v>333</v>
      </c>
      <c r="C1795" s="6" t="s">
        <v>326</v>
      </c>
      <c r="D1795" s="6" t="s">
        <v>238</v>
      </c>
      <c r="E1795" s="6">
        <v>5</v>
      </c>
      <c r="F1795" s="6" t="str">
        <f t="shared" si="108"/>
        <v>Mohamed Ben Arfa</v>
      </c>
      <c r="G1795" s="6">
        <v>10917</v>
      </c>
      <c r="H1795" s="9">
        <v>41456</v>
      </c>
      <c r="I1795" s="9">
        <v>41466</v>
      </c>
      <c r="J1795" s="9">
        <v>41464</v>
      </c>
      <c r="K1795" s="7">
        <v>8</v>
      </c>
      <c r="L1795" s="9" t="str">
        <f t="shared" si="109"/>
        <v>Poissons et fruits de mer</v>
      </c>
      <c r="M1795" s="6">
        <v>30</v>
      </c>
      <c r="N1795" s="6" t="str">
        <f t="shared" si="110"/>
        <v>Nord-Ost Matjeshering</v>
      </c>
      <c r="O1795" s="13">
        <v>76</v>
      </c>
      <c r="P1795" s="6">
        <v>16</v>
      </c>
      <c r="Q1795" s="13">
        <f t="shared" si="111"/>
        <v>1216</v>
      </c>
      <c r="R1795" s="15">
        <v>0.1</v>
      </c>
      <c r="S1795" s="13">
        <v>1864.08</v>
      </c>
      <c r="T1795" s="13">
        <v>37.281599999999997</v>
      </c>
      <c r="U1795" s="13"/>
      <c r="V1795" s="9"/>
      <c r="W1795" s="9"/>
    </row>
    <row r="1796" spans="1:23" x14ac:dyDescent="0.25">
      <c r="A1796" s="6" t="s">
        <v>99</v>
      </c>
      <c r="B1796" s="6" t="s">
        <v>100</v>
      </c>
      <c r="C1796" s="6" t="s">
        <v>101</v>
      </c>
      <c r="D1796" s="6" t="s">
        <v>102</v>
      </c>
      <c r="E1796" s="6">
        <v>5</v>
      </c>
      <c r="F1796" s="6" t="str">
        <f t="shared" ref="F1796:F1859" si="112">VLOOKUP(E1796,ListeREPRESENTANTS,2,FALSE)</f>
        <v>Mohamed Ben Arfa</v>
      </c>
      <c r="G1796" s="6">
        <v>10930</v>
      </c>
      <c r="H1796" s="9">
        <v>41456</v>
      </c>
      <c r="I1796" s="9">
        <v>41474</v>
      </c>
      <c r="J1796" s="9">
        <v>41472</v>
      </c>
      <c r="K1796" s="7">
        <v>8</v>
      </c>
      <c r="L1796" s="9" t="str">
        <f t="shared" ref="L1796:L1859" si="113">VLOOKUP(K1796,ListeCATEGORIES,2,FALSE)</f>
        <v>Poissons et fruits de mer</v>
      </c>
      <c r="M1796" s="6">
        <v>58</v>
      </c>
      <c r="N1796" s="6" t="str">
        <f t="shared" ref="N1796:N1859" si="114">VLOOKUP(M1796,ListePRODUITS,2,FALSE)</f>
        <v>Escargots de Bourgogne</v>
      </c>
      <c r="O1796" s="13">
        <v>76</v>
      </c>
      <c r="P1796" s="6">
        <v>40</v>
      </c>
      <c r="Q1796" s="13">
        <f t="shared" si="111"/>
        <v>3040</v>
      </c>
      <c r="R1796" s="15">
        <v>0.19</v>
      </c>
      <c r="S1796" s="13">
        <v>2146.5</v>
      </c>
      <c r="T1796" s="13">
        <v>45.076500000000003</v>
      </c>
      <c r="U1796" s="13"/>
      <c r="V1796" s="9"/>
      <c r="W1796" s="9"/>
    </row>
    <row r="1797" spans="1:23" x14ac:dyDescent="0.25">
      <c r="A1797" s="6" t="s">
        <v>243</v>
      </c>
      <c r="B1797" s="6" t="s">
        <v>244</v>
      </c>
      <c r="C1797" s="6" t="s">
        <v>88</v>
      </c>
      <c r="D1797" s="6" t="s">
        <v>89</v>
      </c>
      <c r="E1797" s="6">
        <v>7</v>
      </c>
      <c r="F1797" s="6" t="str">
        <f t="shared" si="112"/>
        <v>Jaime Dos Santos</v>
      </c>
      <c r="G1797" s="6">
        <v>10558</v>
      </c>
      <c r="H1797" s="9">
        <v>41457</v>
      </c>
      <c r="I1797" s="9">
        <v>41473</v>
      </c>
      <c r="J1797" s="9">
        <v>41473</v>
      </c>
      <c r="K1797" s="7">
        <v>5</v>
      </c>
      <c r="L1797" s="9" t="str">
        <f t="shared" si="113"/>
        <v>Pâtes et céréales</v>
      </c>
      <c r="M1797" s="6">
        <v>52</v>
      </c>
      <c r="N1797" s="6" t="str">
        <f t="shared" si="114"/>
        <v>Filo Mix</v>
      </c>
      <c r="O1797" s="13">
        <v>76</v>
      </c>
      <c r="P1797" s="6">
        <v>54</v>
      </c>
      <c r="Q1797" s="13">
        <f t="shared" ref="Q1797:Q1860" si="115">O1797*P1797</f>
        <v>4104</v>
      </c>
      <c r="R1797" s="14">
        <v>0.1</v>
      </c>
      <c r="S1797" s="13">
        <v>1701</v>
      </c>
      <c r="T1797" s="13">
        <v>39.122999999999998</v>
      </c>
      <c r="U1797" s="13"/>
      <c r="V1797" s="9"/>
      <c r="W1797" s="9"/>
    </row>
    <row r="1798" spans="1:23" x14ac:dyDescent="0.25">
      <c r="A1798" s="6" t="s">
        <v>133</v>
      </c>
      <c r="B1798" s="6" t="s">
        <v>134</v>
      </c>
      <c r="C1798" s="6" t="s">
        <v>135</v>
      </c>
      <c r="D1798" s="6" t="s">
        <v>136</v>
      </c>
      <c r="E1798" s="6">
        <v>7</v>
      </c>
      <c r="F1798" s="6" t="str">
        <f t="shared" si="112"/>
        <v>Jaime Dos Santos</v>
      </c>
      <c r="G1798" s="6">
        <v>10653</v>
      </c>
      <c r="H1798" s="9">
        <v>41457</v>
      </c>
      <c r="I1798" s="9">
        <v>41473</v>
      </c>
      <c r="J1798" s="9">
        <v>41475</v>
      </c>
      <c r="K1798" s="7">
        <v>3</v>
      </c>
      <c r="L1798" s="9" t="str">
        <f t="shared" si="113"/>
        <v>Desserts</v>
      </c>
      <c r="M1798" s="6">
        <v>16</v>
      </c>
      <c r="N1798" s="6" t="str">
        <f t="shared" si="114"/>
        <v>Pavlova</v>
      </c>
      <c r="O1798" s="13">
        <v>76</v>
      </c>
      <c r="P1798" s="6">
        <v>51</v>
      </c>
      <c r="Q1798" s="13">
        <f t="shared" si="115"/>
        <v>3876</v>
      </c>
      <c r="R1798" s="14">
        <v>0.09</v>
      </c>
      <c r="S1798" s="13">
        <v>4049.2725</v>
      </c>
      <c r="T1798" s="13">
        <v>137.67526500000002</v>
      </c>
      <c r="U1798" s="13"/>
      <c r="V1798" s="9"/>
      <c r="W1798" s="9"/>
    </row>
    <row r="1799" spans="1:23" x14ac:dyDescent="0.25">
      <c r="A1799" s="6" t="s">
        <v>316</v>
      </c>
      <c r="B1799" s="6" t="s">
        <v>317</v>
      </c>
      <c r="C1799" s="6" t="s">
        <v>318</v>
      </c>
      <c r="D1799" s="6" t="s">
        <v>81</v>
      </c>
      <c r="E1799" s="6">
        <v>4</v>
      </c>
      <c r="F1799" s="6" t="str">
        <f t="shared" si="112"/>
        <v>Laura Callahan</v>
      </c>
      <c r="G1799" s="6">
        <v>10756</v>
      </c>
      <c r="H1799" s="9">
        <v>41457</v>
      </c>
      <c r="I1799" s="9">
        <v>41478</v>
      </c>
      <c r="J1799" s="9">
        <v>41481</v>
      </c>
      <c r="K1799" s="7">
        <v>8</v>
      </c>
      <c r="L1799" s="9" t="str">
        <f t="shared" si="113"/>
        <v>Poissons et fruits de mer</v>
      </c>
      <c r="M1799" s="6">
        <v>18</v>
      </c>
      <c r="N1799" s="6" t="str">
        <f t="shared" si="114"/>
        <v>Carnarvon Tigers</v>
      </c>
      <c r="O1799" s="13">
        <v>76</v>
      </c>
      <c r="P1799" s="6">
        <v>91</v>
      </c>
      <c r="Q1799" s="13">
        <f t="shared" si="115"/>
        <v>6916</v>
      </c>
      <c r="R1799" s="14">
        <v>0.15</v>
      </c>
      <c r="S1799" s="13">
        <v>24171.875</v>
      </c>
      <c r="T1799" s="13">
        <v>72.515625</v>
      </c>
      <c r="U1799" s="13"/>
      <c r="V1799" s="9"/>
      <c r="W1799" s="9"/>
    </row>
    <row r="1800" spans="1:23" x14ac:dyDescent="0.25">
      <c r="A1800" s="6" t="s">
        <v>130</v>
      </c>
      <c r="B1800" s="6" t="s">
        <v>131</v>
      </c>
      <c r="C1800" s="6" t="s">
        <v>132</v>
      </c>
      <c r="D1800" s="6" t="s">
        <v>123</v>
      </c>
      <c r="E1800" s="6">
        <v>4</v>
      </c>
      <c r="F1800" s="6" t="str">
        <f t="shared" si="112"/>
        <v>Laura Callahan</v>
      </c>
      <c r="G1800" s="6">
        <v>10786</v>
      </c>
      <c r="H1800" s="9">
        <v>41457</v>
      </c>
      <c r="I1800" s="9">
        <v>41487</v>
      </c>
      <c r="J1800" s="9">
        <v>41482</v>
      </c>
      <c r="K1800" s="7">
        <v>1</v>
      </c>
      <c r="L1800" s="9" t="str">
        <f t="shared" si="113"/>
        <v>Boissons</v>
      </c>
      <c r="M1800" s="6">
        <v>75</v>
      </c>
      <c r="N1800" s="6" t="str">
        <f t="shared" si="114"/>
        <v>Rhönbräu Klosterbier</v>
      </c>
      <c r="O1800" s="13">
        <v>76</v>
      </c>
      <c r="P1800" s="6">
        <v>45</v>
      </c>
      <c r="Q1800" s="13">
        <f t="shared" si="115"/>
        <v>3420</v>
      </c>
      <c r="R1800" s="14">
        <v>0.1</v>
      </c>
      <c r="S1800" s="13">
        <v>1569.375</v>
      </c>
      <c r="T1800" s="13">
        <v>45.511875000000003</v>
      </c>
      <c r="U1800" s="13"/>
      <c r="V1800" s="9"/>
      <c r="W1800" s="9"/>
    </row>
    <row r="1801" spans="1:23" x14ac:dyDescent="0.25">
      <c r="A1801" s="6" t="s">
        <v>278</v>
      </c>
      <c r="B1801" s="6" t="s">
        <v>279</v>
      </c>
      <c r="C1801" s="6" t="s">
        <v>280</v>
      </c>
      <c r="D1801" s="6" t="s">
        <v>85</v>
      </c>
      <c r="E1801" s="6">
        <v>8</v>
      </c>
      <c r="F1801" s="6" t="str">
        <f t="shared" si="112"/>
        <v>Hicham Esmal</v>
      </c>
      <c r="G1801" s="6">
        <v>10609</v>
      </c>
      <c r="H1801" s="9">
        <v>41458</v>
      </c>
      <c r="I1801" s="9">
        <v>41478</v>
      </c>
      <c r="J1801" s="9">
        <v>41477</v>
      </c>
      <c r="K1801" s="7">
        <v>1</v>
      </c>
      <c r="L1801" s="9" t="str">
        <f t="shared" si="113"/>
        <v>Boissons</v>
      </c>
      <c r="M1801" s="6">
        <v>1</v>
      </c>
      <c r="N1801" s="6" t="str">
        <f t="shared" si="114"/>
        <v>Chai</v>
      </c>
      <c r="O1801" s="13">
        <v>76</v>
      </c>
      <c r="P1801" s="6">
        <v>21</v>
      </c>
      <c r="Q1801" s="13">
        <f t="shared" si="115"/>
        <v>1596</v>
      </c>
      <c r="R1801" s="14">
        <v>-0.01</v>
      </c>
      <c r="S1801" s="13">
        <v>1908.9</v>
      </c>
      <c r="T1801" s="13">
        <v>17.180100000000003</v>
      </c>
      <c r="U1801" s="13"/>
      <c r="V1801" s="9"/>
      <c r="W1801" s="9"/>
    </row>
    <row r="1802" spans="1:23" x14ac:dyDescent="0.25">
      <c r="A1802" s="6" t="s">
        <v>196</v>
      </c>
      <c r="B1802" s="6" t="s">
        <v>197</v>
      </c>
      <c r="C1802" s="6" t="s">
        <v>52</v>
      </c>
      <c r="D1802" s="6" t="s">
        <v>51</v>
      </c>
      <c r="E1802" s="6">
        <v>7</v>
      </c>
      <c r="F1802" s="6" t="str">
        <f t="shared" si="112"/>
        <v>Jaime Dos Santos</v>
      </c>
      <c r="G1802" s="6">
        <v>10746</v>
      </c>
      <c r="H1802" s="9">
        <v>41458</v>
      </c>
      <c r="I1802" s="9">
        <v>41473</v>
      </c>
      <c r="J1802" s="9">
        <v>41472</v>
      </c>
      <c r="K1802" s="7">
        <v>8</v>
      </c>
      <c r="L1802" s="9" t="str">
        <f t="shared" si="113"/>
        <v>Poissons et fruits de mer</v>
      </c>
      <c r="M1802" s="6">
        <v>13</v>
      </c>
      <c r="N1802" s="6" t="str">
        <f t="shared" si="114"/>
        <v>Konbu</v>
      </c>
      <c r="O1802" s="13">
        <v>76</v>
      </c>
      <c r="P1802" s="6">
        <v>13</v>
      </c>
      <c r="Q1802" s="13">
        <f t="shared" si="115"/>
        <v>988</v>
      </c>
      <c r="R1802" s="14">
        <v>0.03</v>
      </c>
      <c r="S1802" s="13">
        <v>378.3</v>
      </c>
      <c r="T1802" s="13">
        <v>6.4311000000000007</v>
      </c>
      <c r="U1802" s="13"/>
      <c r="V1802" s="9"/>
      <c r="W1802" s="9"/>
    </row>
    <row r="1803" spans="1:23" x14ac:dyDescent="0.25">
      <c r="A1803" s="6" t="s">
        <v>86</v>
      </c>
      <c r="B1803" s="6" t="s">
        <v>87</v>
      </c>
      <c r="C1803" s="6" t="s">
        <v>88</v>
      </c>
      <c r="D1803" s="6" t="s">
        <v>89</v>
      </c>
      <c r="E1803" s="6">
        <v>3</v>
      </c>
      <c r="F1803" s="6" t="str">
        <f t="shared" si="112"/>
        <v>Janet Leverling</v>
      </c>
      <c r="G1803" s="6">
        <v>10484</v>
      </c>
      <c r="H1803" s="9">
        <v>41459</v>
      </c>
      <c r="I1803" s="9">
        <v>41480</v>
      </c>
      <c r="J1803" s="9">
        <v>41476</v>
      </c>
      <c r="K1803" s="7">
        <v>7</v>
      </c>
      <c r="L1803" s="9" t="str">
        <f t="shared" si="113"/>
        <v>Produits secs</v>
      </c>
      <c r="M1803" s="6">
        <v>51</v>
      </c>
      <c r="N1803" s="6" t="str">
        <f t="shared" si="114"/>
        <v>Manjimup Dried Apples</v>
      </c>
      <c r="O1803" s="13">
        <v>76</v>
      </c>
      <c r="P1803" s="6">
        <v>82</v>
      </c>
      <c r="Q1803" s="13">
        <f t="shared" si="115"/>
        <v>6232</v>
      </c>
      <c r="R1803" s="14">
        <v>-0.03</v>
      </c>
      <c r="S1803" s="13">
        <v>17905.52</v>
      </c>
      <c r="T1803" s="13">
        <v>393.92144000000002</v>
      </c>
      <c r="U1803" s="13"/>
      <c r="V1803" s="9"/>
      <c r="W1803" s="9"/>
    </row>
    <row r="1804" spans="1:23" x14ac:dyDescent="0.25">
      <c r="A1804" s="6" t="s">
        <v>221</v>
      </c>
      <c r="B1804" s="6" t="s">
        <v>222</v>
      </c>
      <c r="C1804" s="6" t="s">
        <v>88</v>
      </c>
      <c r="D1804" s="6" t="s">
        <v>89</v>
      </c>
      <c r="E1804" s="6">
        <v>8</v>
      </c>
      <c r="F1804" s="6" t="str">
        <f t="shared" si="112"/>
        <v>Hicham Esmal</v>
      </c>
      <c r="G1804" s="6">
        <v>10532</v>
      </c>
      <c r="H1804" s="9">
        <v>41459</v>
      </c>
      <c r="I1804" s="9">
        <v>41485</v>
      </c>
      <c r="J1804" s="9">
        <v>41480</v>
      </c>
      <c r="K1804" s="7">
        <v>2</v>
      </c>
      <c r="L1804" s="9" t="str">
        <f t="shared" si="113"/>
        <v>Condiments</v>
      </c>
      <c r="M1804" s="6">
        <v>66</v>
      </c>
      <c r="N1804" s="6" t="str">
        <f t="shared" si="114"/>
        <v>Louisiana Hot Spiced Okra</v>
      </c>
      <c r="O1804" s="13">
        <v>76</v>
      </c>
      <c r="P1804" s="6">
        <v>8</v>
      </c>
      <c r="Q1804" s="13">
        <f t="shared" si="115"/>
        <v>608</v>
      </c>
      <c r="R1804" s="14">
        <v>0.08</v>
      </c>
      <c r="S1804" s="13">
        <v>625.6</v>
      </c>
      <c r="T1804" s="13">
        <v>4.3792</v>
      </c>
      <c r="U1804" s="13"/>
      <c r="V1804" s="9"/>
      <c r="W1804" s="9"/>
    </row>
    <row r="1805" spans="1:23" x14ac:dyDescent="0.25">
      <c r="A1805" s="6" t="s">
        <v>179</v>
      </c>
      <c r="B1805" s="6" t="s">
        <v>180</v>
      </c>
      <c r="C1805" s="6" t="s">
        <v>181</v>
      </c>
      <c r="D1805" s="6" t="s">
        <v>81</v>
      </c>
      <c r="E1805" s="6">
        <v>7</v>
      </c>
      <c r="F1805" s="6" t="str">
        <f t="shared" si="112"/>
        <v>Jaime Dos Santos</v>
      </c>
      <c r="G1805" s="6">
        <v>10713</v>
      </c>
      <c r="H1805" s="9">
        <v>41459</v>
      </c>
      <c r="I1805" s="9">
        <v>41470</v>
      </c>
      <c r="J1805" s="9">
        <v>41467</v>
      </c>
      <c r="K1805" s="7">
        <v>8</v>
      </c>
      <c r="L1805" s="9" t="str">
        <f t="shared" si="113"/>
        <v>Poissons et fruits de mer</v>
      </c>
      <c r="M1805" s="6">
        <v>10</v>
      </c>
      <c r="N1805" s="6" t="str">
        <f t="shared" si="114"/>
        <v>Ikura</v>
      </c>
      <c r="O1805" s="13">
        <v>76</v>
      </c>
      <c r="P1805" s="6">
        <v>30</v>
      </c>
      <c r="Q1805" s="13">
        <f t="shared" si="115"/>
        <v>2280</v>
      </c>
      <c r="R1805" s="14">
        <v>-0.02</v>
      </c>
      <c r="S1805" s="13">
        <v>4743</v>
      </c>
      <c r="T1805" s="13">
        <v>4.7430000000000003</v>
      </c>
      <c r="U1805" s="13"/>
      <c r="V1805" s="9"/>
      <c r="W1805" s="9"/>
    </row>
    <row r="1806" spans="1:23" x14ac:dyDescent="0.25">
      <c r="A1806" s="6" t="s">
        <v>239</v>
      </c>
      <c r="B1806" s="6" t="s">
        <v>240</v>
      </c>
      <c r="C1806" s="6" t="s">
        <v>241</v>
      </c>
      <c r="D1806" s="6" t="s">
        <v>242</v>
      </c>
      <c r="E1806" s="6">
        <v>5</v>
      </c>
      <c r="F1806" s="6" t="str">
        <f t="shared" si="112"/>
        <v>Mohamed Ben Arfa</v>
      </c>
      <c r="G1806" s="6">
        <v>10802</v>
      </c>
      <c r="H1806" s="9">
        <v>41459</v>
      </c>
      <c r="I1806" s="9">
        <v>41477</v>
      </c>
      <c r="J1806" s="9">
        <v>41479</v>
      </c>
      <c r="K1806" s="7">
        <v>8</v>
      </c>
      <c r="L1806" s="9" t="str">
        <f t="shared" si="113"/>
        <v>Poissons et fruits de mer</v>
      </c>
      <c r="M1806" s="6">
        <v>30</v>
      </c>
      <c r="N1806" s="6" t="str">
        <f t="shared" si="114"/>
        <v>Nord-Ost Matjeshering</v>
      </c>
      <c r="O1806" s="13">
        <v>76</v>
      </c>
      <c r="P1806" s="6">
        <v>40</v>
      </c>
      <c r="Q1806" s="13">
        <f t="shared" si="115"/>
        <v>3040</v>
      </c>
      <c r="R1806" s="14">
        <v>0.01</v>
      </c>
      <c r="S1806" s="13">
        <v>5126.22</v>
      </c>
      <c r="T1806" s="13">
        <v>123.02928</v>
      </c>
      <c r="U1806" s="13"/>
      <c r="V1806" s="9"/>
      <c r="W1806" s="9"/>
    </row>
    <row r="1807" spans="1:23" x14ac:dyDescent="0.25">
      <c r="A1807" s="6" t="s">
        <v>316</v>
      </c>
      <c r="B1807" s="6" t="s">
        <v>317</v>
      </c>
      <c r="C1807" s="6" t="s">
        <v>318</v>
      </c>
      <c r="D1807" s="6" t="s">
        <v>81</v>
      </c>
      <c r="E1807" s="6">
        <v>7</v>
      </c>
      <c r="F1807" s="6" t="str">
        <f t="shared" si="112"/>
        <v>Jaime Dos Santos</v>
      </c>
      <c r="G1807" s="6">
        <v>10821</v>
      </c>
      <c r="H1807" s="9">
        <v>41459</v>
      </c>
      <c r="I1807" s="9">
        <v>41475</v>
      </c>
      <c r="J1807" s="9">
        <v>41475</v>
      </c>
      <c r="K1807" s="7">
        <v>7</v>
      </c>
      <c r="L1807" s="9" t="str">
        <f t="shared" si="113"/>
        <v>Produits secs</v>
      </c>
      <c r="M1807" s="6">
        <v>51</v>
      </c>
      <c r="N1807" s="6" t="str">
        <f t="shared" si="114"/>
        <v>Manjimup Dried Apples</v>
      </c>
      <c r="O1807" s="13">
        <v>76</v>
      </c>
      <c r="P1807" s="6">
        <v>84</v>
      </c>
      <c r="Q1807" s="13">
        <f t="shared" si="115"/>
        <v>6384</v>
      </c>
      <c r="R1807" s="14">
        <v>0.05</v>
      </c>
      <c r="S1807" s="13">
        <v>21147</v>
      </c>
      <c r="T1807" s="13">
        <v>422.94</v>
      </c>
      <c r="U1807" s="13"/>
      <c r="V1807" s="9"/>
      <c r="W1807" s="9"/>
    </row>
    <row r="1808" spans="1:23" x14ac:dyDescent="0.25">
      <c r="A1808" s="6" t="s">
        <v>152</v>
      </c>
      <c r="B1808" s="6" t="s">
        <v>153</v>
      </c>
      <c r="C1808" s="6" t="s">
        <v>154</v>
      </c>
      <c r="D1808" s="6" t="s">
        <v>146</v>
      </c>
      <c r="E1808" s="6">
        <v>3</v>
      </c>
      <c r="F1808" s="6" t="str">
        <f t="shared" si="112"/>
        <v>Janet Leverling</v>
      </c>
      <c r="G1808" s="6">
        <v>10495</v>
      </c>
      <c r="H1808" s="9">
        <v>41460</v>
      </c>
      <c r="I1808" s="9">
        <v>41472</v>
      </c>
      <c r="J1808" s="9">
        <v>41473</v>
      </c>
      <c r="K1808" s="7">
        <v>2</v>
      </c>
      <c r="L1808" s="9" t="str">
        <f t="shared" si="113"/>
        <v>Condiments</v>
      </c>
      <c r="M1808" s="6">
        <v>77</v>
      </c>
      <c r="N1808" s="6" t="str">
        <f t="shared" si="114"/>
        <v>Original Frankfurter grüne Soße</v>
      </c>
      <c r="O1808" s="13">
        <v>76</v>
      </c>
      <c r="P1808" s="6">
        <v>36</v>
      </c>
      <c r="Q1808" s="13">
        <f t="shared" si="115"/>
        <v>2736</v>
      </c>
      <c r="R1808" s="14">
        <v>0.05</v>
      </c>
      <c r="S1808" s="13">
        <v>1778.3999999999999</v>
      </c>
      <c r="T1808" s="13">
        <v>30.232800000000001</v>
      </c>
      <c r="U1808" s="13"/>
      <c r="V1808" s="9"/>
      <c r="W1808" s="9"/>
    </row>
    <row r="1809" spans="1:23" x14ac:dyDescent="0.25">
      <c r="A1809" s="6" t="s">
        <v>78</v>
      </c>
      <c r="B1809" s="6" t="s">
        <v>79</v>
      </c>
      <c r="C1809" s="6" t="s">
        <v>80</v>
      </c>
      <c r="D1809" s="6" t="s">
        <v>81</v>
      </c>
      <c r="E1809" s="6">
        <v>5</v>
      </c>
      <c r="F1809" s="6" t="str">
        <f t="shared" si="112"/>
        <v>Mohamed Ben Arfa</v>
      </c>
      <c r="G1809" s="6">
        <v>10504</v>
      </c>
      <c r="H1809" s="9">
        <v>41460</v>
      </c>
      <c r="I1809" s="9">
        <v>41472</v>
      </c>
      <c r="J1809" s="9">
        <v>41467</v>
      </c>
      <c r="K1809" s="7">
        <v>3</v>
      </c>
      <c r="L1809" s="9" t="str">
        <f t="shared" si="113"/>
        <v>Desserts</v>
      </c>
      <c r="M1809" s="6">
        <v>21</v>
      </c>
      <c r="N1809" s="6" t="str">
        <f t="shared" si="114"/>
        <v>Sir Rodney's Scones</v>
      </c>
      <c r="O1809" s="13">
        <v>76</v>
      </c>
      <c r="P1809" s="6">
        <v>45</v>
      </c>
      <c r="Q1809" s="13">
        <f t="shared" si="115"/>
        <v>3420</v>
      </c>
      <c r="R1809" s="14">
        <v>0.15</v>
      </c>
      <c r="S1809" s="13">
        <v>1912.5</v>
      </c>
      <c r="T1809" s="13">
        <v>34.424999999999997</v>
      </c>
      <c r="U1809" s="13"/>
      <c r="V1809" s="9"/>
      <c r="W1809" s="9"/>
    </row>
    <row r="1810" spans="1:23" x14ac:dyDescent="0.25">
      <c r="A1810" s="6" t="s">
        <v>205</v>
      </c>
      <c r="B1810" s="6" t="s">
        <v>206</v>
      </c>
      <c r="C1810" s="6" t="s">
        <v>207</v>
      </c>
      <c r="D1810" s="6" t="s">
        <v>208</v>
      </c>
      <c r="E1810" s="6">
        <v>7</v>
      </c>
      <c r="F1810" s="6" t="str">
        <f t="shared" si="112"/>
        <v>Jaime Dos Santos</v>
      </c>
      <c r="G1810" s="6">
        <v>10626</v>
      </c>
      <c r="H1810" s="9">
        <v>41460</v>
      </c>
      <c r="I1810" s="9">
        <v>41488</v>
      </c>
      <c r="J1810" s="9">
        <v>41485</v>
      </c>
      <c r="K1810" s="7">
        <v>4</v>
      </c>
      <c r="L1810" s="9" t="str">
        <f t="shared" si="113"/>
        <v>Produits laitiers</v>
      </c>
      <c r="M1810" s="6">
        <v>60</v>
      </c>
      <c r="N1810" s="6" t="str">
        <f t="shared" si="114"/>
        <v>Camembert Pierrot</v>
      </c>
      <c r="O1810" s="13">
        <v>76</v>
      </c>
      <c r="P1810" s="6">
        <v>15</v>
      </c>
      <c r="Q1810" s="13">
        <f t="shared" si="115"/>
        <v>1140</v>
      </c>
      <c r="R1810" s="14">
        <v>0.06</v>
      </c>
      <c r="S1810" s="13">
        <v>2397</v>
      </c>
      <c r="T1810" s="13">
        <v>19.175999999999998</v>
      </c>
      <c r="U1810" s="13"/>
      <c r="V1810" s="9"/>
      <c r="W1810" s="9"/>
    </row>
    <row r="1811" spans="1:23" x14ac:dyDescent="0.25">
      <c r="A1811" s="6" t="s">
        <v>243</v>
      </c>
      <c r="B1811" s="6" t="s">
        <v>244</v>
      </c>
      <c r="C1811" s="6" t="s">
        <v>88</v>
      </c>
      <c r="D1811" s="6" t="s">
        <v>89</v>
      </c>
      <c r="E1811" s="6">
        <v>7</v>
      </c>
      <c r="F1811" s="6" t="str">
        <f t="shared" si="112"/>
        <v>Jaime Dos Santos</v>
      </c>
      <c r="G1811" s="6">
        <v>10558</v>
      </c>
      <c r="H1811" s="9">
        <v>41461</v>
      </c>
      <c r="I1811" s="9">
        <v>41475</v>
      </c>
      <c r="J1811" s="9">
        <v>41471</v>
      </c>
      <c r="K1811" s="7">
        <v>8</v>
      </c>
      <c r="L1811" s="9" t="str">
        <f t="shared" si="113"/>
        <v>Poissons et fruits de mer</v>
      </c>
      <c r="M1811" s="6">
        <v>73</v>
      </c>
      <c r="N1811" s="6" t="str">
        <f t="shared" si="114"/>
        <v>Röd Kaviar</v>
      </c>
      <c r="O1811" s="13">
        <v>76</v>
      </c>
      <c r="P1811" s="6">
        <v>73</v>
      </c>
      <c r="Q1811" s="13">
        <f t="shared" si="115"/>
        <v>5548</v>
      </c>
      <c r="R1811" s="14">
        <v>-0.01</v>
      </c>
      <c r="S1811" s="13">
        <v>5529.75</v>
      </c>
      <c r="T1811" s="13">
        <v>132.714</v>
      </c>
      <c r="U1811" s="13"/>
      <c r="V1811" s="9"/>
      <c r="W1811" s="9"/>
    </row>
    <row r="1812" spans="1:23" x14ac:dyDescent="0.25">
      <c r="A1812" s="6" t="s">
        <v>120</v>
      </c>
      <c r="B1812" s="6" t="s">
        <v>121</v>
      </c>
      <c r="C1812" s="6" t="s">
        <v>122</v>
      </c>
      <c r="D1812" s="6" t="s">
        <v>123</v>
      </c>
      <c r="E1812" s="6">
        <v>5</v>
      </c>
      <c r="F1812" s="6" t="str">
        <f t="shared" si="112"/>
        <v>Mohamed Ben Arfa</v>
      </c>
      <c r="G1812" s="6">
        <v>10622</v>
      </c>
      <c r="H1812" s="9">
        <v>41461</v>
      </c>
      <c r="I1812" s="9">
        <v>41482</v>
      </c>
      <c r="J1812" s="9">
        <v>41483</v>
      </c>
      <c r="K1812" s="7">
        <v>3</v>
      </c>
      <c r="L1812" s="9" t="str">
        <f t="shared" si="113"/>
        <v>Desserts</v>
      </c>
      <c r="M1812" s="6">
        <v>68</v>
      </c>
      <c r="N1812" s="6" t="str">
        <f t="shared" si="114"/>
        <v>Scottish Longbreads</v>
      </c>
      <c r="O1812" s="13">
        <v>76</v>
      </c>
      <c r="P1812" s="6">
        <v>17</v>
      </c>
      <c r="Q1812" s="13">
        <f t="shared" si="115"/>
        <v>1292</v>
      </c>
      <c r="R1812" s="14">
        <v>0.08</v>
      </c>
      <c r="S1812" s="13">
        <v>977.5</v>
      </c>
      <c r="T1812" s="13">
        <v>32.2575</v>
      </c>
      <c r="U1812" s="13"/>
      <c r="V1812" s="9"/>
      <c r="W1812" s="9"/>
    </row>
    <row r="1813" spans="1:23" x14ac:dyDescent="0.25">
      <c r="A1813" s="6" t="s">
        <v>223</v>
      </c>
      <c r="B1813" s="6" t="s">
        <v>224</v>
      </c>
      <c r="C1813" s="6" t="s">
        <v>225</v>
      </c>
      <c r="D1813" s="6" t="s">
        <v>208</v>
      </c>
      <c r="E1813" s="6">
        <v>5</v>
      </c>
      <c r="F1813" s="6" t="str">
        <f t="shared" si="112"/>
        <v>Mohamed Ben Arfa</v>
      </c>
      <c r="G1813" s="6">
        <v>10774</v>
      </c>
      <c r="H1813" s="9">
        <v>41462</v>
      </c>
      <c r="I1813" s="9">
        <v>41476</v>
      </c>
      <c r="J1813" s="9">
        <v>41471</v>
      </c>
      <c r="K1813" s="7">
        <v>4</v>
      </c>
      <c r="L1813" s="9" t="str">
        <f t="shared" si="113"/>
        <v>Produits laitiers</v>
      </c>
      <c r="M1813" s="6">
        <v>31</v>
      </c>
      <c r="N1813" s="6" t="str">
        <f t="shared" si="114"/>
        <v>Gorgonzola Telino</v>
      </c>
      <c r="O1813" s="13">
        <v>76</v>
      </c>
      <c r="P1813" s="6">
        <v>57</v>
      </c>
      <c r="Q1813" s="13">
        <f t="shared" si="115"/>
        <v>4332</v>
      </c>
      <c r="R1813" s="14">
        <v>0.09</v>
      </c>
      <c r="S1813" s="13">
        <v>3241.875</v>
      </c>
      <c r="T1813" s="13">
        <v>110.22375</v>
      </c>
      <c r="U1813" s="13"/>
      <c r="V1813" s="9"/>
      <c r="W1813" s="9"/>
    </row>
    <row r="1814" spans="1:23" x14ac:dyDescent="0.25">
      <c r="A1814" s="6" t="s">
        <v>226</v>
      </c>
      <c r="B1814" s="6" t="s">
        <v>227</v>
      </c>
      <c r="C1814" s="6" t="s">
        <v>53</v>
      </c>
      <c r="D1814" s="6" t="s">
        <v>51</v>
      </c>
      <c r="E1814" s="6">
        <v>8</v>
      </c>
      <c r="F1814" s="6" t="str">
        <f t="shared" si="112"/>
        <v>Hicham Esmal</v>
      </c>
      <c r="G1814" s="6">
        <v>10666</v>
      </c>
      <c r="H1814" s="9">
        <v>41463</v>
      </c>
      <c r="I1814" s="9">
        <v>41488</v>
      </c>
      <c r="J1814" s="9">
        <v>41488</v>
      </c>
      <c r="K1814" s="7">
        <v>6</v>
      </c>
      <c r="L1814" s="9" t="str">
        <f t="shared" si="113"/>
        <v>Viandes</v>
      </c>
      <c r="M1814" s="6">
        <v>29</v>
      </c>
      <c r="N1814" s="6" t="str">
        <f t="shared" si="114"/>
        <v>Thüringer Rostbratwurst</v>
      </c>
      <c r="O1814" s="13">
        <v>76</v>
      </c>
      <c r="P1814" s="6">
        <v>11</v>
      </c>
      <c r="Q1814" s="13">
        <f t="shared" si="115"/>
        <v>836</v>
      </c>
      <c r="R1814" s="14">
        <v>0.03</v>
      </c>
      <c r="S1814" s="13">
        <v>6604.1965000000009</v>
      </c>
      <c r="T1814" s="13">
        <v>151.89651950000001</v>
      </c>
      <c r="U1814" s="13"/>
      <c r="V1814" s="9"/>
      <c r="W1814" s="9"/>
    </row>
    <row r="1815" spans="1:23" x14ac:dyDescent="0.25">
      <c r="A1815" s="6" t="s">
        <v>301</v>
      </c>
      <c r="B1815" s="6" t="s">
        <v>302</v>
      </c>
      <c r="C1815" s="6" t="s">
        <v>260</v>
      </c>
      <c r="D1815" s="6" t="s">
        <v>136</v>
      </c>
      <c r="E1815" s="6">
        <v>7</v>
      </c>
      <c r="F1815" s="6" t="str">
        <f t="shared" si="112"/>
        <v>Jaime Dos Santos</v>
      </c>
      <c r="G1815" s="6">
        <v>10835</v>
      </c>
      <c r="H1815" s="9">
        <v>41463</v>
      </c>
      <c r="I1815" s="9">
        <v>41485</v>
      </c>
      <c r="J1815" s="9">
        <v>41486</v>
      </c>
      <c r="K1815" s="7">
        <v>2</v>
      </c>
      <c r="L1815" s="9" t="str">
        <f t="shared" si="113"/>
        <v>Condiments</v>
      </c>
      <c r="M1815" s="6">
        <v>77</v>
      </c>
      <c r="N1815" s="6" t="str">
        <f t="shared" si="114"/>
        <v>Original Frankfurter grüne Soße</v>
      </c>
      <c r="O1815" s="13">
        <v>76</v>
      </c>
      <c r="P1815" s="6">
        <v>37</v>
      </c>
      <c r="Q1815" s="13">
        <f t="shared" si="115"/>
        <v>2812</v>
      </c>
      <c r="R1815" s="14">
        <v>0.08</v>
      </c>
      <c r="S1815" s="13">
        <v>2212.6</v>
      </c>
      <c r="T1815" s="13">
        <v>13.275599999999999</v>
      </c>
      <c r="U1815" s="13"/>
      <c r="V1815" s="9"/>
      <c r="W1815" s="9"/>
    </row>
    <row r="1816" spans="1:23" x14ac:dyDescent="0.25">
      <c r="A1816" s="6" t="s">
        <v>137</v>
      </c>
      <c r="B1816" s="6" t="s">
        <v>138</v>
      </c>
      <c r="C1816" s="6" t="s">
        <v>139</v>
      </c>
      <c r="D1816" s="6" t="s">
        <v>140</v>
      </c>
      <c r="E1816" s="6">
        <v>3</v>
      </c>
      <c r="F1816" s="6" t="str">
        <f t="shared" si="112"/>
        <v>Janet Leverling</v>
      </c>
      <c r="G1816" s="6">
        <v>10530</v>
      </c>
      <c r="H1816" s="9">
        <v>41464</v>
      </c>
      <c r="I1816" s="9">
        <v>41480</v>
      </c>
      <c r="J1816" s="9">
        <v>41483</v>
      </c>
      <c r="K1816" s="7">
        <v>1</v>
      </c>
      <c r="L1816" s="9" t="str">
        <f t="shared" si="113"/>
        <v>Boissons</v>
      </c>
      <c r="M1816" s="6">
        <v>76</v>
      </c>
      <c r="N1816" s="6" t="str">
        <f t="shared" si="114"/>
        <v>Lakkalikööri</v>
      </c>
      <c r="O1816" s="13">
        <v>76</v>
      </c>
      <c r="P1816" s="6">
        <v>43</v>
      </c>
      <c r="Q1816" s="13">
        <f t="shared" si="115"/>
        <v>3268</v>
      </c>
      <c r="R1816" s="14">
        <v>0.2</v>
      </c>
      <c r="S1816" s="13">
        <v>3096</v>
      </c>
      <c r="T1816" s="13">
        <v>77.400000000000006</v>
      </c>
      <c r="U1816" s="13"/>
      <c r="V1816" s="9"/>
      <c r="W1816" s="9"/>
    </row>
    <row r="1817" spans="1:23" x14ac:dyDescent="0.25">
      <c r="A1817" s="6" t="s">
        <v>186</v>
      </c>
      <c r="B1817" s="6" t="s">
        <v>187</v>
      </c>
      <c r="C1817" s="6" t="s">
        <v>188</v>
      </c>
      <c r="D1817" s="6" t="s">
        <v>140</v>
      </c>
      <c r="E1817" s="6">
        <v>1</v>
      </c>
      <c r="F1817" s="6" t="str">
        <f t="shared" si="112"/>
        <v>Francis Rivière</v>
      </c>
      <c r="G1817" s="6">
        <v>10595</v>
      </c>
      <c r="H1817" s="9">
        <v>41464</v>
      </c>
      <c r="I1817" s="9">
        <v>41477</v>
      </c>
      <c r="J1817" s="9">
        <v>41478</v>
      </c>
      <c r="K1817" s="7">
        <v>4</v>
      </c>
      <c r="L1817" s="9" t="str">
        <f t="shared" si="113"/>
        <v>Produits laitiers</v>
      </c>
      <c r="M1817" s="6">
        <v>69</v>
      </c>
      <c r="N1817" s="6" t="str">
        <f t="shared" si="114"/>
        <v>Gudbrandsdalsost</v>
      </c>
      <c r="O1817" s="13">
        <v>76</v>
      </c>
      <c r="P1817" s="6">
        <v>13</v>
      </c>
      <c r="Q1817" s="13">
        <f t="shared" si="115"/>
        <v>988</v>
      </c>
      <c r="R1817" s="14">
        <v>0.14000000000000001</v>
      </c>
      <c r="S1817" s="13">
        <v>2012.3999999999999</v>
      </c>
      <c r="T1817" s="13">
        <v>64.396799999999999</v>
      </c>
      <c r="U1817" s="13"/>
      <c r="V1817" s="9"/>
      <c r="W1817" s="9"/>
    </row>
    <row r="1818" spans="1:23" x14ac:dyDescent="0.25">
      <c r="A1818" s="6" t="s">
        <v>285</v>
      </c>
      <c r="B1818" s="6" t="s">
        <v>286</v>
      </c>
      <c r="C1818" s="6" t="s">
        <v>287</v>
      </c>
      <c r="D1818" s="6" t="s">
        <v>212</v>
      </c>
      <c r="E1818" s="6">
        <v>8</v>
      </c>
      <c r="F1818" s="6" t="str">
        <f t="shared" si="112"/>
        <v>Hicham Esmal</v>
      </c>
      <c r="G1818" s="6">
        <v>10695</v>
      </c>
      <c r="H1818" s="9">
        <v>41464</v>
      </c>
      <c r="I1818" s="9">
        <v>41479</v>
      </c>
      <c r="J1818" s="9">
        <v>41478</v>
      </c>
      <c r="K1818" s="7">
        <v>4</v>
      </c>
      <c r="L1818" s="9" t="str">
        <f t="shared" si="113"/>
        <v>Produits laitiers</v>
      </c>
      <c r="M1818" s="6">
        <v>12</v>
      </c>
      <c r="N1818" s="6" t="str">
        <f t="shared" si="114"/>
        <v>Queso Manchego La Pastora</v>
      </c>
      <c r="O1818" s="13">
        <v>76</v>
      </c>
      <c r="P1818" s="6">
        <v>42</v>
      </c>
      <c r="Q1818" s="13">
        <f t="shared" si="115"/>
        <v>3192</v>
      </c>
      <c r="R1818" s="14">
        <v>0.05</v>
      </c>
      <c r="S1818" s="13">
        <v>7581</v>
      </c>
      <c r="T1818" s="13">
        <v>219.84899999999999</v>
      </c>
      <c r="U1818" s="13"/>
      <c r="V1818" s="9"/>
      <c r="W1818" s="9"/>
    </row>
    <row r="1819" spans="1:23" x14ac:dyDescent="0.25">
      <c r="A1819" s="6" t="s">
        <v>173</v>
      </c>
      <c r="B1819" s="6" t="s">
        <v>174</v>
      </c>
      <c r="C1819" s="6" t="s">
        <v>135</v>
      </c>
      <c r="D1819" s="6" t="s">
        <v>136</v>
      </c>
      <c r="E1819" s="6">
        <v>2</v>
      </c>
      <c r="F1819" s="6" t="str">
        <f t="shared" si="112"/>
        <v>Anne Dodsworth</v>
      </c>
      <c r="G1819" s="6">
        <v>10893</v>
      </c>
      <c r="H1819" s="9">
        <v>41464</v>
      </c>
      <c r="I1819" s="9">
        <v>41494</v>
      </c>
      <c r="J1819" s="9">
        <v>41490</v>
      </c>
      <c r="K1819" s="7">
        <v>6</v>
      </c>
      <c r="L1819" s="9" t="str">
        <f t="shared" si="113"/>
        <v>Viandes</v>
      </c>
      <c r="M1819" s="6">
        <v>29</v>
      </c>
      <c r="N1819" s="6" t="str">
        <f t="shared" si="114"/>
        <v>Thüringer Rostbratwurst</v>
      </c>
      <c r="O1819" s="13">
        <v>76</v>
      </c>
      <c r="P1819" s="6">
        <v>44</v>
      </c>
      <c r="Q1819" s="13">
        <f t="shared" si="115"/>
        <v>3344</v>
      </c>
      <c r="R1819" s="15">
        <v>0.06</v>
      </c>
      <c r="S1819" s="13">
        <v>25599.772000000001</v>
      </c>
      <c r="T1819" s="13">
        <v>0</v>
      </c>
      <c r="U1819" s="13"/>
      <c r="V1819" s="9"/>
      <c r="W1819" s="9"/>
    </row>
    <row r="1820" spans="1:23" x14ac:dyDescent="0.25">
      <c r="A1820" s="6" t="s">
        <v>103</v>
      </c>
      <c r="B1820" s="6" t="s">
        <v>104</v>
      </c>
      <c r="C1820" s="6" t="s">
        <v>105</v>
      </c>
      <c r="D1820" s="6" t="s">
        <v>106</v>
      </c>
      <c r="E1820" s="6">
        <v>5</v>
      </c>
      <c r="F1820" s="6" t="str">
        <f t="shared" si="112"/>
        <v>Mohamed Ben Arfa</v>
      </c>
      <c r="G1820" s="6">
        <v>10613</v>
      </c>
      <c r="H1820" s="9">
        <v>41465</v>
      </c>
      <c r="I1820" s="9">
        <v>41478</v>
      </c>
      <c r="J1820" s="9">
        <v>41479</v>
      </c>
      <c r="K1820" s="7">
        <v>1</v>
      </c>
      <c r="L1820" s="9" t="str">
        <f t="shared" si="113"/>
        <v>Boissons</v>
      </c>
      <c r="M1820" s="6">
        <v>75</v>
      </c>
      <c r="N1820" s="6" t="str">
        <f t="shared" si="114"/>
        <v>Rhönbräu Klosterbier</v>
      </c>
      <c r="O1820" s="13">
        <v>76</v>
      </c>
      <c r="P1820" s="6">
        <v>76</v>
      </c>
      <c r="Q1820" s="13">
        <f t="shared" si="115"/>
        <v>5776</v>
      </c>
      <c r="R1820" s="14">
        <v>0.01</v>
      </c>
      <c r="S1820" s="13">
        <v>2915.55</v>
      </c>
      <c r="T1820" s="13">
        <v>37.902149999999999</v>
      </c>
      <c r="U1820" s="13"/>
      <c r="V1820" s="9"/>
      <c r="W1820" s="9"/>
    </row>
    <row r="1821" spans="1:23" x14ac:dyDescent="0.25">
      <c r="A1821" s="6" t="s">
        <v>114</v>
      </c>
      <c r="B1821" s="6" t="s">
        <v>115</v>
      </c>
      <c r="C1821" s="6" t="s">
        <v>116</v>
      </c>
      <c r="D1821" s="6" t="s">
        <v>81</v>
      </c>
      <c r="E1821" s="6">
        <v>9</v>
      </c>
      <c r="F1821" s="6" t="str">
        <f t="shared" si="112"/>
        <v>Steven Buchanan</v>
      </c>
      <c r="G1821" s="6">
        <v>10761</v>
      </c>
      <c r="H1821" s="9">
        <v>41465</v>
      </c>
      <c r="I1821" s="9">
        <v>41492</v>
      </c>
      <c r="J1821" s="9">
        <v>41490</v>
      </c>
      <c r="K1821" s="7">
        <v>3</v>
      </c>
      <c r="L1821" s="9" t="str">
        <f t="shared" si="113"/>
        <v>Desserts</v>
      </c>
      <c r="M1821" s="6">
        <v>25</v>
      </c>
      <c r="N1821" s="6" t="str">
        <f t="shared" si="114"/>
        <v>NuNuCa Nuß-Nougat-Creme</v>
      </c>
      <c r="O1821" s="13">
        <v>76</v>
      </c>
      <c r="P1821" s="6">
        <v>2</v>
      </c>
      <c r="Q1821" s="13">
        <f t="shared" si="115"/>
        <v>152</v>
      </c>
      <c r="R1821" s="14">
        <v>0.1</v>
      </c>
      <c r="S1821" s="13">
        <v>126</v>
      </c>
      <c r="T1821" s="13">
        <v>4.032</v>
      </c>
      <c r="U1821" s="13"/>
      <c r="V1821" s="9"/>
      <c r="W1821" s="9"/>
    </row>
    <row r="1822" spans="1:23" x14ac:dyDescent="0.25">
      <c r="A1822" s="6" t="s">
        <v>299</v>
      </c>
      <c r="B1822" s="6" t="s">
        <v>300</v>
      </c>
      <c r="C1822" s="6" t="s">
        <v>280</v>
      </c>
      <c r="D1822" s="6" t="s">
        <v>85</v>
      </c>
      <c r="E1822" s="6">
        <v>3</v>
      </c>
      <c r="F1822" s="6" t="str">
        <f t="shared" si="112"/>
        <v>Janet Leverling</v>
      </c>
      <c r="G1822" s="6">
        <v>10860</v>
      </c>
      <c r="H1822" s="9">
        <v>41465</v>
      </c>
      <c r="I1822" s="9">
        <v>41481</v>
      </c>
      <c r="J1822" s="9">
        <v>41484</v>
      </c>
      <c r="K1822" s="7">
        <v>1</v>
      </c>
      <c r="L1822" s="9" t="str">
        <f t="shared" si="113"/>
        <v>Boissons</v>
      </c>
      <c r="M1822" s="6">
        <v>76</v>
      </c>
      <c r="N1822" s="6" t="str">
        <f t="shared" si="114"/>
        <v>Lakkalikööri</v>
      </c>
      <c r="O1822" s="13">
        <v>76</v>
      </c>
      <c r="P1822" s="6">
        <v>53</v>
      </c>
      <c r="Q1822" s="13">
        <f t="shared" si="115"/>
        <v>4028</v>
      </c>
      <c r="R1822" s="15">
        <v>0.06</v>
      </c>
      <c r="S1822" s="13">
        <v>4483.8</v>
      </c>
      <c r="T1822" s="13">
        <v>85.1922</v>
      </c>
      <c r="U1822" s="13"/>
      <c r="V1822" s="9"/>
      <c r="W1822" s="9"/>
    </row>
    <row r="1823" spans="1:23" x14ac:dyDescent="0.25">
      <c r="A1823" s="6" t="s">
        <v>308</v>
      </c>
      <c r="B1823" s="6" t="s">
        <v>309</v>
      </c>
      <c r="C1823" s="6" t="s">
        <v>203</v>
      </c>
      <c r="D1823" s="6" t="s">
        <v>204</v>
      </c>
      <c r="E1823" s="6">
        <v>7</v>
      </c>
      <c r="F1823" s="6" t="str">
        <f t="shared" si="112"/>
        <v>Jaime Dos Santos</v>
      </c>
      <c r="G1823" s="6">
        <v>10916</v>
      </c>
      <c r="H1823" s="9">
        <v>41465</v>
      </c>
      <c r="I1823" s="9">
        <v>41477</v>
      </c>
      <c r="J1823" s="9">
        <v>41477</v>
      </c>
      <c r="K1823" s="7">
        <v>5</v>
      </c>
      <c r="L1823" s="9" t="str">
        <f t="shared" si="113"/>
        <v>Pâtes et céréales</v>
      </c>
      <c r="M1823" s="6">
        <v>57</v>
      </c>
      <c r="N1823" s="6" t="str">
        <f t="shared" si="114"/>
        <v>Ravioli Angelo</v>
      </c>
      <c r="O1823" s="13">
        <v>76</v>
      </c>
      <c r="P1823" s="6">
        <v>33</v>
      </c>
      <c r="Q1823" s="13">
        <f t="shared" si="115"/>
        <v>2508</v>
      </c>
      <c r="R1823" s="15">
        <v>0.2</v>
      </c>
      <c r="S1823" s="13">
        <v>2574</v>
      </c>
      <c r="T1823" s="13">
        <v>7.7220000000000004</v>
      </c>
      <c r="U1823" s="13"/>
      <c r="V1823" s="9"/>
      <c r="W1823" s="9"/>
    </row>
    <row r="1824" spans="1:23" x14ac:dyDescent="0.25">
      <c r="A1824" s="6" t="s">
        <v>316</v>
      </c>
      <c r="B1824" s="6" t="s">
        <v>317</v>
      </c>
      <c r="C1824" s="6" t="s">
        <v>318</v>
      </c>
      <c r="D1824" s="6" t="s">
        <v>81</v>
      </c>
      <c r="E1824" s="6">
        <v>4</v>
      </c>
      <c r="F1824" s="6" t="str">
        <f t="shared" si="112"/>
        <v>Laura Callahan</v>
      </c>
      <c r="G1824" s="6">
        <v>10756</v>
      </c>
      <c r="H1824" s="9">
        <v>41466</v>
      </c>
      <c r="I1824" s="9">
        <v>41477</v>
      </c>
      <c r="J1824" s="9">
        <v>41475</v>
      </c>
      <c r="K1824" s="7">
        <v>3</v>
      </c>
      <c r="L1824" s="9" t="str">
        <f t="shared" si="113"/>
        <v>Desserts</v>
      </c>
      <c r="M1824" s="6">
        <v>68</v>
      </c>
      <c r="N1824" s="6" t="str">
        <f t="shared" si="114"/>
        <v>Scottish Longbreads</v>
      </c>
      <c r="O1824" s="13">
        <v>76</v>
      </c>
      <c r="P1824" s="6">
        <v>27</v>
      </c>
      <c r="Q1824" s="13">
        <f t="shared" si="115"/>
        <v>2052</v>
      </c>
      <c r="R1824" s="14">
        <v>0.15</v>
      </c>
      <c r="S1824" s="13">
        <v>1434.375</v>
      </c>
      <c r="T1824" s="13">
        <v>1.434375</v>
      </c>
      <c r="U1824" s="13"/>
      <c r="V1824" s="9"/>
      <c r="W1824" s="9"/>
    </row>
    <row r="1825" spans="1:23" x14ac:dyDescent="0.25">
      <c r="A1825" s="6" t="s">
        <v>293</v>
      </c>
      <c r="B1825" s="6" t="s">
        <v>294</v>
      </c>
      <c r="C1825" s="6" t="s">
        <v>295</v>
      </c>
      <c r="D1825" s="6" t="s">
        <v>251</v>
      </c>
      <c r="E1825" s="6">
        <v>4</v>
      </c>
      <c r="F1825" s="6" t="str">
        <f t="shared" si="112"/>
        <v>Laura Callahan</v>
      </c>
      <c r="G1825" s="6">
        <v>10635</v>
      </c>
      <c r="H1825" s="9">
        <v>41467</v>
      </c>
      <c r="I1825" s="9">
        <v>41479</v>
      </c>
      <c r="J1825" s="9">
        <v>41476</v>
      </c>
      <c r="K1825" s="7">
        <v>2</v>
      </c>
      <c r="L1825" s="9" t="str">
        <f t="shared" si="113"/>
        <v>Condiments</v>
      </c>
      <c r="M1825" s="6">
        <v>5</v>
      </c>
      <c r="N1825" s="6" t="str">
        <f t="shared" si="114"/>
        <v>Chef Anton's Gumbo Mix</v>
      </c>
      <c r="O1825" s="13">
        <v>76</v>
      </c>
      <c r="P1825" s="6">
        <v>90</v>
      </c>
      <c r="Q1825" s="13">
        <f t="shared" si="115"/>
        <v>6840</v>
      </c>
      <c r="R1825" s="14">
        <v>0.05</v>
      </c>
      <c r="S1825" s="13">
        <v>9127.125</v>
      </c>
      <c r="T1825" s="13">
        <v>292.06799999999998</v>
      </c>
      <c r="U1825" s="13"/>
      <c r="V1825" s="9"/>
      <c r="W1825" s="9"/>
    </row>
    <row r="1826" spans="1:23" x14ac:dyDescent="0.25">
      <c r="A1826" s="6" t="s">
        <v>184</v>
      </c>
      <c r="B1826" s="6" t="s">
        <v>185</v>
      </c>
      <c r="C1826" s="6" t="s">
        <v>159</v>
      </c>
      <c r="D1826" s="6" t="s">
        <v>136</v>
      </c>
      <c r="E1826" s="6">
        <v>4</v>
      </c>
      <c r="F1826" s="6" t="str">
        <f t="shared" si="112"/>
        <v>Laura Callahan</v>
      </c>
      <c r="G1826" s="6">
        <v>10651</v>
      </c>
      <c r="H1826" s="9">
        <v>41467</v>
      </c>
      <c r="I1826" s="9">
        <v>41480</v>
      </c>
      <c r="J1826" s="9">
        <v>41483</v>
      </c>
      <c r="K1826" s="7">
        <v>3</v>
      </c>
      <c r="L1826" s="9" t="str">
        <f t="shared" si="113"/>
        <v>Desserts</v>
      </c>
      <c r="M1826" s="6">
        <v>19</v>
      </c>
      <c r="N1826" s="6" t="str">
        <f t="shared" si="114"/>
        <v>Teatime Chocolate Biscuits</v>
      </c>
      <c r="O1826" s="13">
        <v>76</v>
      </c>
      <c r="P1826" s="6">
        <v>72</v>
      </c>
      <c r="Q1826" s="13">
        <f t="shared" si="115"/>
        <v>5472</v>
      </c>
      <c r="R1826" s="14">
        <v>0.05</v>
      </c>
      <c r="S1826" s="13">
        <v>3146.3999999999996</v>
      </c>
      <c r="T1826" s="13">
        <v>91.245599999999996</v>
      </c>
      <c r="U1826" s="13"/>
      <c r="V1826" s="9"/>
      <c r="W1826" s="9"/>
    </row>
    <row r="1827" spans="1:23" x14ac:dyDescent="0.25">
      <c r="A1827" s="6" t="s">
        <v>78</v>
      </c>
      <c r="B1827" s="6" t="s">
        <v>79</v>
      </c>
      <c r="C1827" s="6" t="s">
        <v>80</v>
      </c>
      <c r="D1827" s="6" t="s">
        <v>81</v>
      </c>
      <c r="E1827" s="6">
        <v>4</v>
      </c>
      <c r="F1827" s="6" t="str">
        <f t="shared" si="112"/>
        <v>Laura Callahan</v>
      </c>
      <c r="G1827" s="6">
        <v>10696</v>
      </c>
      <c r="H1827" s="9">
        <v>41467</v>
      </c>
      <c r="I1827" s="9">
        <v>41485</v>
      </c>
      <c r="J1827" s="9">
        <v>41487</v>
      </c>
      <c r="K1827" s="7">
        <v>8</v>
      </c>
      <c r="L1827" s="9" t="str">
        <f t="shared" si="113"/>
        <v>Poissons et fruits de mer</v>
      </c>
      <c r="M1827" s="6">
        <v>46</v>
      </c>
      <c r="N1827" s="6" t="str">
        <f t="shared" si="114"/>
        <v>Spegesild</v>
      </c>
      <c r="O1827" s="13">
        <v>76</v>
      </c>
      <c r="P1827" s="6">
        <v>94</v>
      </c>
      <c r="Q1827" s="13">
        <f t="shared" si="115"/>
        <v>7144</v>
      </c>
      <c r="R1827" s="14">
        <v>0.06</v>
      </c>
      <c r="S1827" s="13">
        <v>5301.5999999999995</v>
      </c>
      <c r="T1827" s="13">
        <v>95.428799999999995</v>
      </c>
      <c r="U1827" s="13"/>
      <c r="V1827" s="9"/>
      <c r="W1827" s="9"/>
    </row>
    <row r="1828" spans="1:23" x14ac:dyDescent="0.25">
      <c r="A1828" s="6" t="s">
        <v>248</v>
      </c>
      <c r="B1828" s="6" t="s">
        <v>249</v>
      </c>
      <c r="C1828" s="6" t="s">
        <v>250</v>
      </c>
      <c r="D1828" s="6" t="s">
        <v>251</v>
      </c>
      <c r="E1828" s="6">
        <v>9</v>
      </c>
      <c r="F1828" s="6" t="str">
        <f t="shared" si="112"/>
        <v>Steven Buchanan</v>
      </c>
      <c r="G1828" s="6">
        <v>10812</v>
      </c>
      <c r="H1828" s="9">
        <v>41467</v>
      </c>
      <c r="I1828" s="9">
        <v>41484</v>
      </c>
      <c r="J1828" s="9">
        <v>41486</v>
      </c>
      <c r="K1828" s="7">
        <v>4</v>
      </c>
      <c r="L1828" s="9" t="str">
        <f t="shared" si="113"/>
        <v>Produits laitiers</v>
      </c>
      <c r="M1828" s="6">
        <v>72</v>
      </c>
      <c r="N1828" s="6" t="str">
        <f t="shared" si="114"/>
        <v>Mozzarella di Giovanni</v>
      </c>
      <c r="O1828" s="13">
        <v>76</v>
      </c>
      <c r="P1828" s="6">
        <v>46</v>
      </c>
      <c r="Q1828" s="13">
        <f t="shared" si="115"/>
        <v>3496</v>
      </c>
      <c r="R1828" s="14">
        <v>0.09</v>
      </c>
      <c r="S1828" s="13">
        <v>7283.64</v>
      </c>
      <c r="T1828" s="13">
        <v>50.985480000000003</v>
      </c>
      <c r="U1828" s="13"/>
      <c r="V1828" s="9"/>
      <c r="W1828" s="9"/>
    </row>
    <row r="1829" spans="1:23" x14ac:dyDescent="0.25">
      <c r="A1829" s="6" t="s">
        <v>78</v>
      </c>
      <c r="B1829" s="6" t="s">
        <v>79</v>
      </c>
      <c r="C1829" s="6" t="s">
        <v>80</v>
      </c>
      <c r="D1829" s="6" t="s">
        <v>81</v>
      </c>
      <c r="E1829" s="6">
        <v>5</v>
      </c>
      <c r="F1829" s="6" t="str">
        <f t="shared" si="112"/>
        <v>Mohamed Ben Arfa</v>
      </c>
      <c r="G1829" s="6">
        <v>10740</v>
      </c>
      <c r="H1829" s="9">
        <v>41468</v>
      </c>
      <c r="I1829" s="9">
        <v>41481</v>
      </c>
      <c r="J1829" s="9">
        <v>41484</v>
      </c>
      <c r="K1829" s="7">
        <v>8</v>
      </c>
      <c r="L1829" s="9" t="str">
        <f t="shared" si="113"/>
        <v>Poissons et fruits de mer</v>
      </c>
      <c r="M1829" s="6">
        <v>45</v>
      </c>
      <c r="N1829" s="6" t="str">
        <f t="shared" si="114"/>
        <v>Røgede sild</v>
      </c>
      <c r="O1829" s="13">
        <v>76</v>
      </c>
      <c r="P1829" s="6">
        <v>18</v>
      </c>
      <c r="Q1829" s="13">
        <f t="shared" si="115"/>
        <v>1368</v>
      </c>
      <c r="R1829" s="14">
        <v>0.14000000000000001</v>
      </c>
      <c r="S1829" s="13">
        <v>735.3</v>
      </c>
      <c r="T1829" s="13">
        <v>4.4117999999999995</v>
      </c>
      <c r="U1829" s="13"/>
      <c r="V1829" s="9"/>
      <c r="W1829" s="9"/>
    </row>
    <row r="1830" spans="1:23" x14ac:dyDescent="0.25">
      <c r="A1830" s="6" t="s">
        <v>155</v>
      </c>
      <c r="B1830" s="6" t="s">
        <v>156</v>
      </c>
      <c r="C1830" s="6" t="s">
        <v>132</v>
      </c>
      <c r="D1830" s="6" t="s">
        <v>123</v>
      </c>
      <c r="E1830" s="6">
        <v>5</v>
      </c>
      <c r="F1830" s="6" t="str">
        <f t="shared" si="112"/>
        <v>Mohamed Ben Arfa</v>
      </c>
      <c r="G1830" s="6">
        <v>10830</v>
      </c>
      <c r="H1830" s="9">
        <v>41468</v>
      </c>
      <c r="I1830" s="9">
        <v>41480</v>
      </c>
      <c r="J1830" s="9">
        <v>41480</v>
      </c>
      <c r="K1830" s="7">
        <v>2</v>
      </c>
      <c r="L1830" s="9" t="str">
        <f t="shared" si="113"/>
        <v>Condiments</v>
      </c>
      <c r="M1830" s="6">
        <v>6</v>
      </c>
      <c r="N1830" s="6" t="str">
        <f t="shared" si="114"/>
        <v>Grandma's Boysenberry Spread</v>
      </c>
      <c r="O1830" s="13">
        <v>76</v>
      </c>
      <c r="P1830" s="6">
        <v>38</v>
      </c>
      <c r="Q1830" s="13">
        <f t="shared" si="115"/>
        <v>2888</v>
      </c>
      <c r="R1830" s="14">
        <v>0.09</v>
      </c>
      <c r="S1830" s="13">
        <v>4322.5</v>
      </c>
      <c r="T1830" s="13">
        <v>25.934999999999999</v>
      </c>
      <c r="U1830" s="13"/>
      <c r="V1830" s="9"/>
      <c r="W1830" s="9"/>
    </row>
    <row r="1831" spans="1:23" x14ac:dyDescent="0.25">
      <c r="A1831" s="6" t="s">
        <v>103</v>
      </c>
      <c r="B1831" s="6" t="s">
        <v>104</v>
      </c>
      <c r="C1831" s="6" t="s">
        <v>105</v>
      </c>
      <c r="D1831" s="6" t="s">
        <v>106</v>
      </c>
      <c r="E1831" s="6">
        <v>5</v>
      </c>
      <c r="F1831" s="6" t="str">
        <f t="shared" si="112"/>
        <v>Mohamed Ben Arfa</v>
      </c>
      <c r="G1831" s="6">
        <v>10901</v>
      </c>
      <c r="H1831" s="9">
        <v>41469</v>
      </c>
      <c r="I1831" s="9">
        <v>41493</v>
      </c>
      <c r="J1831" s="9">
        <v>41492</v>
      </c>
      <c r="K1831" s="7">
        <v>4</v>
      </c>
      <c r="L1831" s="9" t="str">
        <f t="shared" si="113"/>
        <v>Produits laitiers</v>
      </c>
      <c r="M1831" s="6">
        <v>71</v>
      </c>
      <c r="N1831" s="6" t="str">
        <f t="shared" si="114"/>
        <v>Fløtemysost</v>
      </c>
      <c r="O1831" s="13">
        <v>76</v>
      </c>
      <c r="P1831" s="6">
        <v>55</v>
      </c>
      <c r="Q1831" s="13">
        <f t="shared" si="115"/>
        <v>4180</v>
      </c>
      <c r="R1831" s="15">
        <v>0.09</v>
      </c>
      <c r="S1831" s="13">
        <v>5380.375</v>
      </c>
      <c r="T1831" s="13">
        <v>145.27012500000001</v>
      </c>
      <c r="U1831" s="13"/>
      <c r="V1831" s="9"/>
      <c r="W1831" s="9"/>
    </row>
    <row r="1832" spans="1:23" x14ac:dyDescent="0.25">
      <c r="A1832" s="6" t="s">
        <v>95</v>
      </c>
      <c r="B1832" s="6" t="s">
        <v>96</v>
      </c>
      <c r="C1832" s="6" t="s">
        <v>97</v>
      </c>
      <c r="D1832" s="6" t="s">
        <v>98</v>
      </c>
      <c r="E1832" s="6">
        <v>9</v>
      </c>
      <c r="F1832" s="6" t="str">
        <f t="shared" si="112"/>
        <v>Steven Buchanan</v>
      </c>
      <c r="G1832" s="6">
        <v>10474</v>
      </c>
      <c r="H1832" s="9">
        <v>41470</v>
      </c>
      <c r="I1832" s="9">
        <v>41491</v>
      </c>
      <c r="J1832" s="9">
        <v>41489</v>
      </c>
      <c r="K1832" s="7">
        <v>7</v>
      </c>
      <c r="L1832" s="9" t="str">
        <f t="shared" si="113"/>
        <v>Produits secs</v>
      </c>
      <c r="M1832" s="6">
        <v>14</v>
      </c>
      <c r="N1832" s="6" t="str">
        <f t="shared" si="114"/>
        <v>Tofu</v>
      </c>
      <c r="O1832" s="13">
        <v>76</v>
      </c>
      <c r="P1832" s="6">
        <v>16</v>
      </c>
      <c r="Q1832" s="13">
        <f t="shared" si="115"/>
        <v>1216</v>
      </c>
      <c r="R1832" s="14">
        <v>0.13</v>
      </c>
      <c r="S1832" s="13">
        <v>1294.56</v>
      </c>
      <c r="T1832" s="13">
        <v>22.00752</v>
      </c>
      <c r="U1832" s="13"/>
      <c r="V1832" s="9"/>
      <c r="W1832" s="9"/>
    </row>
    <row r="1833" spans="1:23" x14ac:dyDescent="0.25">
      <c r="A1833" s="6" t="s">
        <v>160</v>
      </c>
      <c r="B1833" s="6" t="s">
        <v>161</v>
      </c>
      <c r="C1833" s="6" t="s">
        <v>162</v>
      </c>
      <c r="D1833" s="6" t="s">
        <v>106</v>
      </c>
      <c r="E1833" s="6">
        <v>9</v>
      </c>
      <c r="F1833" s="6" t="str">
        <f t="shared" si="112"/>
        <v>Steven Buchanan</v>
      </c>
      <c r="G1833" s="6">
        <v>10823</v>
      </c>
      <c r="H1833" s="9">
        <v>41470</v>
      </c>
      <c r="I1833" s="9">
        <v>41484</v>
      </c>
      <c r="J1833" s="9">
        <v>41482</v>
      </c>
      <c r="K1833" s="7">
        <v>2</v>
      </c>
      <c r="L1833" s="9" t="str">
        <f t="shared" si="113"/>
        <v>Condiments</v>
      </c>
      <c r="M1833" s="6">
        <v>77</v>
      </c>
      <c r="N1833" s="6" t="str">
        <f t="shared" si="114"/>
        <v>Original Frankfurter grüne Soße</v>
      </c>
      <c r="O1833" s="13">
        <v>76</v>
      </c>
      <c r="P1833" s="6">
        <v>63</v>
      </c>
      <c r="Q1833" s="13">
        <f t="shared" si="115"/>
        <v>4788</v>
      </c>
      <c r="R1833" s="14">
        <v>0.16</v>
      </c>
      <c r="S1833" s="13">
        <v>3439.7999999999997</v>
      </c>
      <c r="T1833" s="13">
        <v>51.596999999999994</v>
      </c>
      <c r="U1833" s="13"/>
      <c r="V1833" s="9"/>
      <c r="W1833" s="9"/>
    </row>
    <row r="1834" spans="1:23" x14ac:dyDescent="0.25">
      <c r="A1834" s="6" t="s">
        <v>230</v>
      </c>
      <c r="B1834" s="6" t="s">
        <v>231</v>
      </c>
      <c r="C1834" s="6" t="s">
        <v>232</v>
      </c>
      <c r="D1834" s="6" t="s">
        <v>81</v>
      </c>
      <c r="E1834" s="6">
        <v>5</v>
      </c>
      <c r="F1834" s="6" t="str">
        <f t="shared" si="112"/>
        <v>Mohamed Ben Arfa</v>
      </c>
      <c r="G1834" s="6">
        <v>10544</v>
      </c>
      <c r="H1834" s="9">
        <v>41472</v>
      </c>
      <c r="I1834" s="9">
        <v>41502</v>
      </c>
      <c r="J1834" s="9">
        <v>41504</v>
      </c>
      <c r="K1834" s="7">
        <v>1</v>
      </c>
      <c r="L1834" s="9" t="str">
        <f t="shared" si="113"/>
        <v>Boissons</v>
      </c>
      <c r="M1834" s="6">
        <v>67</v>
      </c>
      <c r="N1834" s="6" t="str">
        <f t="shared" si="114"/>
        <v>Laughing Lumberjack Lager</v>
      </c>
      <c r="O1834" s="13">
        <v>76</v>
      </c>
      <c r="P1834" s="6">
        <v>25</v>
      </c>
      <c r="Q1834" s="13">
        <f t="shared" si="115"/>
        <v>1900</v>
      </c>
      <c r="R1834" s="14">
        <v>0.1</v>
      </c>
      <c r="S1834" s="13">
        <v>1575</v>
      </c>
      <c r="T1834" s="13">
        <v>42.524999999999999</v>
      </c>
      <c r="U1834" s="13"/>
      <c r="V1834" s="9"/>
      <c r="W1834" s="9"/>
    </row>
    <row r="1835" spans="1:23" x14ac:dyDescent="0.25">
      <c r="A1835" s="6" t="s">
        <v>114</v>
      </c>
      <c r="B1835" s="6" t="s">
        <v>115</v>
      </c>
      <c r="C1835" s="6" t="s">
        <v>116</v>
      </c>
      <c r="D1835" s="6" t="s">
        <v>81</v>
      </c>
      <c r="E1835" s="6">
        <v>5</v>
      </c>
      <c r="F1835" s="6" t="str">
        <f t="shared" si="112"/>
        <v>Mohamed Ben Arfa</v>
      </c>
      <c r="G1835" s="6">
        <v>10564</v>
      </c>
      <c r="H1835" s="9">
        <v>41472</v>
      </c>
      <c r="I1835" s="9">
        <v>41484</v>
      </c>
      <c r="J1835" s="9">
        <v>41482</v>
      </c>
      <c r="K1835" s="7">
        <v>6</v>
      </c>
      <c r="L1835" s="9" t="str">
        <f t="shared" si="113"/>
        <v>Viandes</v>
      </c>
      <c r="M1835" s="6">
        <v>55</v>
      </c>
      <c r="N1835" s="6" t="str">
        <f t="shared" si="114"/>
        <v>Pâté chinois</v>
      </c>
      <c r="O1835" s="13">
        <v>76</v>
      </c>
      <c r="P1835" s="6">
        <v>53</v>
      </c>
      <c r="Q1835" s="13">
        <f t="shared" si="115"/>
        <v>4028</v>
      </c>
      <c r="R1835" s="14">
        <v>0.08</v>
      </c>
      <c r="S1835" s="13">
        <v>5851.2</v>
      </c>
      <c r="T1835" s="13">
        <v>169.6848</v>
      </c>
      <c r="U1835" s="13"/>
      <c r="V1835" s="9"/>
      <c r="W1835" s="9"/>
    </row>
    <row r="1836" spans="1:23" x14ac:dyDescent="0.25">
      <c r="A1836" s="6" t="s">
        <v>82</v>
      </c>
      <c r="B1836" s="6" t="s">
        <v>83</v>
      </c>
      <c r="C1836" s="6" t="s">
        <v>84</v>
      </c>
      <c r="D1836" s="6" t="s">
        <v>85</v>
      </c>
      <c r="E1836" s="6">
        <v>7</v>
      </c>
      <c r="F1836" s="6" t="str">
        <f t="shared" si="112"/>
        <v>Jaime Dos Santos</v>
      </c>
      <c r="G1836" s="6">
        <v>10827</v>
      </c>
      <c r="H1836" s="9">
        <v>41472</v>
      </c>
      <c r="I1836" s="9">
        <v>41500</v>
      </c>
      <c r="J1836" s="9">
        <v>41497</v>
      </c>
      <c r="K1836" s="7">
        <v>8</v>
      </c>
      <c r="L1836" s="9" t="str">
        <f t="shared" si="113"/>
        <v>Poissons et fruits de mer</v>
      </c>
      <c r="M1836" s="6">
        <v>10</v>
      </c>
      <c r="N1836" s="6" t="str">
        <f t="shared" si="114"/>
        <v>Ikura</v>
      </c>
      <c r="O1836" s="13">
        <v>76</v>
      </c>
      <c r="P1836" s="6">
        <v>6</v>
      </c>
      <c r="Q1836" s="13">
        <f t="shared" si="115"/>
        <v>456</v>
      </c>
      <c r="R1836" s="14">
        <v>0.16</v>
      </c>
      <c r="S1836" s="13">
        <v>781.19999999999993</v>
      </c>
      <c r="T1836" s="13">
        <v>1.5623999999999998</v>
      </c>
      <c r="U1836" s="13"/>
      <c r="V1836" s="9"/>
      <c r="W1836" s="9"/>
    </row>
    <row r="1837" spans="1:23" x14ac:dyDescent="0.25">
      <c r="A1837" s="6" t="s">
        <v>205</v>
      </c>
      <c r="B1837" s="6" t="s">
        <v>206</v>
      </c>
      <c r="C1837" s="6" t="s">
        <v>207</v>
      </c>
      <c r="D1837" s="6" t="s">
        <v>208</v>
      </c>
      <c r="E1837" s="6">
        <v>2</v>
      </c>
      <c r="F1837" s="6" t="str">
        <f t="shared" si="112"/>
        <v>Anne Dodsworth</v>
      </c>
      <c r="G1837" s="6">
        <v>10837</v>
      </c>
      <c r="H1837" s="9">
        <v>41472</v>
      </c>
      <c r="I1837" s="9">
        <v>41499</v>
      </c>
      <c r="J1837" s="9">
        <v>41500</v>
      </c>
      <c r="K1837" s="7">
        <v>8</v>
      </c>
      <c r="L1837" s="9" t="str">
        <f t="shared" si="113"/>
        <v>Poissons et fruits de mer</v>
      </c>
      <c r="M1837" s="6">
        <v>13</v>
      </c>
      <c r="N1837" s="6" t="str">
        <f t="shared" si="114"/>
        <v>Konbu</v>
      </c>
      <c r="O1837" s="13">
        <v>76</v>
      </c>
      <c r="P1837" s="6">
        <v>77</v>
      </c>
      <c r="Q1837" s="13">
        <f t="shared" si="115"/>
        <v>5852</v>
      </c>
      <c r="R1837" s="14">
        <v>0.13</v>
      </c>
      <c r="S1837" s="13">
        <v>2009.7</v>
      </c>
      <c r="T1837" s="13">
        <v>22.1067</v>
      </c>
      <c r="U1837" s="13"/>
      <c r="V1837" s="9"/>
      <c r="W1837" s="9"/>
    </row>
    <row r="1838" spans="1:23" x14ac:dyDescent="0.25">
      <c r="A1838" s="6" t="s">
        <v>130</v>
      </c>
      <c r="B1838" s="6" t="s">
        <v>131</v>
      </c>
      <c r="C1838" s="6" t="s">
        <v>132</v>
      </c>
      <c r="D1838" s="6" t="s">
        <v>123</v>
      </c>
      <c r="E1838" s="6">
        <v>8</v>
      </c>
      <c r="F1838" s="6" t="str">
        <f t="shared" si="112"/>
        <v>Hicham Esmal</v>
      </c>
      <c r="G1838" s="6">
        <v>10868</v>
      </c>
      <c r="H1838" s="9">
        <v>41472</v>
      </c>
      <c r="I1838" s="9">
        <v>41494</v>
      </c>
      <c r="J1838" s="9">
        <v>41492</v>
      </c>
      <c r="K1838" s="7">
        <v>1</v>
      </c>
      <c r="L1838" s="9" t="str">
        <f t="shared" si="113"/>
        <v>Boissons</v>
      </c>
      <c r="M1838" s="6">
        <v>35</v>
      </c>
      <c r="N1838" s="6" t="str">
        <f t="shared" si="114"/>
        <v>Steeleye Stout</v>
      </c>
      <c r="O1838" s="13">
        <v>76</v>
      </c>
      <c r="P1838" s="6">
        <v>87</v>
      </c>
      <c r="Q1838" s="13">
        <f t="shared" si="115"/>
        <v>6612</v>
      </c>
      <c r="R1838" s="15">
        <v>-0.01</v>
      </c>
      <c r="S1838" s="13">
        <v>7908.3</v>
      </c>
      <c r="T1838" s="13">
        <v>213.5241</v>
      </c>
      <c r="U1838" s="13"/>
      <c r="V1838" s="9"/>
      <c r="W1838" s="9"/>
    </row>
    <row r="1839" spans="1:23" x14ac:dyDescent="0.25">
      <c r="A1839" s="6" t="s">
        <v>179</v>
      </c>
      <c r="B1839" s="6" t="s">
        <v>180</v>
      </c>
      <c r="C1839" s="6" t="s">
        <v>181</v>
      </c>
      <c r="D1839" s="6" t="s">
        <v>81</v>
      </c>
      <c r="E1839" s="6">
        <v>9</v>
      </c>
      <c r="F1839" s="6" t="str">
        <f t="shared" si="112"/>
        <v>Steven Buchanan</v>
      </c>
      <c r="G1839" s="6">
        <v>10714</v>
      </c>
      <c r="H1839" s="9">
        <v>41473</v>
      </c>
      <c r="I1839" s="9">
        <v>41487</v>
      </c>
      <c r="J1839" s="9">
        <v>41487</v>
      </c>
      <c r="K1839" s="7">
        <v>8</v>
      </c>
      <c r="L1839" s="9" t="str">
        <f t="shared" si="113"/>
        <v>Poissons et fruits de mer</v>
      </c>
      <c r="M1839" s="6">
        <v>58</v>
      </c>
      <c r="N1839" s="6" t="str">
        <f t="shared" si="114"/>
        <v>Escargots de Bourgogne</v>
      </c>
      <c r="O1839" s="13">
        <v>76</v>
      </c>
      <c r="P1839" s="6">
        <v>4</v>
      </c>
      <c r="Q1839" s="13">
        <f t="shared" si="115"/>
        <v>304</v>
      </c>
      <c r="R1839" s="14">
        <v>0.09</v>
      </c>
      <c r="S1839" s="13">
        <v>241.15</v>
      </c>
      <c r="T1839" s="13">
        <v>4.3407</v>
      </c>
      <c r="U1839" s="13"/>
      <c r="V1839" s="9"/>
      <c r="W1839" s="9"/>
    </row>
    <row r="1840" spans="1:23" x14ac:dyDescent="0.25">
      <c r="A1840" s="6" t="s">
        <v>92</v>
      </c>
      <c r="B1840" s="6" t="s">
        <v>93</v>
      </c>
      <c r="C1840" s="6" t="s">
        <v>94</v>
      </c>
      <c r="D1840" s="6" t="s">
        <v>89</v>
      </c>
      <c r="E1840" s="6">
        <v>5</v>
      </c>
      <c r="F1840" s="6" t="str">
        <f t="shared" si="112"/>
        <v>Mohamed Ben Arfa</v>
      </c>
      <c r="G1840" s="6">
        <v>10749</v>
      </c>
      <c r="H1840" s="9">
        <v>41473</v>
      </c>
      <c r="I1840" s="9">
        <v>41494</v>
      </c>
      <c r="J1840" s="9">
        <v>41497</v>
      </c>
      <c r="K1840" s="7">
        <v>4</v>
      </c>
      <c r="L1840" s="9" t="str">
        <f t="shared" si="113"/>
        <v>Produits laitiers</v>
      </c>
      <c r="M1840" s="6">
        <v>59</v>
      </c>
      <c r="N1840" s="6" t="str">
        <f t="shared" si="114"/>
        <v>Raclette Courdavault</v>
      </c>
      <c r="O1840" s="13">
        <v>76</v>
      </c>
      <c r="P1840" s="6">
        <v>60</v>
      </c>
      <c r="Q1840" s="13">
        <f t="shared" si="115"/>
        <v>4560</v>
      </c>
      <c r="R1840" s="14">
        <v>0.16</v>
      </c>
      <c r="S1840" s="13">
        <v>13860</v>
      </c>
      <c r="T1840" s="13">
        <v>27.72</v>
      </c>
      <c r="U1840" s="13"/>
      <c r="V1840" s="9"/>
      <c r="W1840" s="9"/>
    </row>
    <row r="1841" spans="1:23" x14ac:dyDescent="0.25">
      <c r="A1841" s="6" t="s">
        <v>82</v>
      </c>
      <c r="B1841" s="6" t="s">
        <v>83</v>
      </c>
      <c r="C1841" s="6" t="s">
        <v>84</v>
      </c>
      <c r="D1841" s="6" t="s">
        <v>85</v>
      </c>
      <c r="E1841" s="6">
        <v>5</v>
      </c>
      <c r="F1841" s="6" t="str">
        <f t="shared" si="112"/>
        <v>Mohamed Ben Arfa</v>
      </c>
      <c r="G1841" s="6">
        <v>10755</v>
      </c>
      <c r="H1841" s="9">
        <v>41473</v>
      </c>
      <c r="I1841" s="9">
        <v>41496</v>
      </c>
      <c r="J1841" s="9">
        <v>41499</v>
      </c>
      <c r="K1841" s="7">
        <v>4</v>
      </c>
      <c r="L1841" s="9" t="str">
        <f t="shared" si="113"/>
        <v>Produits laitiers</v>
      </c>
      <c r="M1841" s="6">
        <v>69</v>
      </c>
      <c r="N1841" s="6" t="str">
        <f t="shared" si="114"/>
        <v>Gudbrandsdalsost</v>
      </c>
      <c r="O1841" s="13">
        <v>76</v>
      </c>
      <c r="P1841" s="6">
        <v>75</v>
      </c>
      <c r="Q1841" s="13">
        <f t="shared" si="115"/>
        <v>5700</v>
      </c>
      <c r="R1841" s="14">
        <v>0.05</v>
      </c>
      <c r="S1841" s="13">
        <v>12825</v>
      </c>
      <c r="T1841" s="13">
        <v>294.97500000000002</v>
      </c>
      <c r="U1841" s="13"/>
      <c r="V1841" s="9"/>
      <c r="W1841" s="9"/>
    </row>
    <row r="1842" spans="1:23" x14ac:dyDescent="0.25">
      <c r="A1842" s="6" t="s">
        <v>111</v>
      </c>
      <c r="B1842" s="6" t="s">
        <v>112</v>
      </c>
      <c r="C1842" s="6" t="s">
        <v>113</v>
      </c>
      <c r="D1842" s="6" t="s">
        <v>85</v>
      </c>
      <c r="E1842" s="6">
        <v>5</v>
      </c>
      <c r="F1842" s="6" t="str">
        <f t="shared" si="112"/>
        <v>Mohamed Ben Arfa</v>
      </c>
      <c r="G1842" s="6">
        <v>10843</v>
      </c>
      <c r="H1842" s="9">
        <v>41473</v>
      </c>
      <c r="I1842" s="9">
        <v>41493</v>
      </c>
      <c r="J1842" s="9">
        <v>41496</v>
      </c>
      <c r="K1842" s="7">
        <v>7</v>
      </c>
      <c r="L1842" s="9" t="str">
        <f t="shared" si="113"/>
        <v>Produits secs</v>
      </c>
      <c r="M1842" s="6">
        <v>51</v>
      </c>
      <c r="N1842" s="6" t="str">
        <f t="shared" si="114"/>
        <v>Manjimup Dried Apples</v>
      </c>
      <c r="O1842" s="13">
        <v>76</v>
      </c>
      <c r="P1842" s="6">
        <v>100</v>
      </c>
      <c r="Q1842" s="13">
        <f t="shared" si="115"/>
        <v>7600</v>
      </c>
      <c r="R1842" s="15">
        <v>-0.02</v>
      </c>
      <c r="S1842" s="13">
        <v>27030</v>
      </c>
      <c r="T1842" s="13">
        <v>270.3</v>
      </c>
      <c r="U1842" s="13"/>
      <c r="V1842" s="9"/>
      <c r="W1842" s="9"/>
    </row>
    <row r="1843" spans="1:23" x14ac:dyDescent="0.25">
      <c r="A1843" s="6" t="s">
        <v>189</v>
      </c>
      <c r="B1843" s="6" t="s">
        <v>190</v>
      </c>
      <c r="C1843" s="6" t="s">
        <v>191</v>
      </c>
      <c r="D1843" s="6" t="s">
        <v>136</v>
      </c>
      <c r="E1843" s="6">
        <v>9</v>
      </c>
      <c r="F1843" s="6" t="str">
        <f t="shared" si="112"/>
        <v>Steven Buchanan</v>
      </c>
      <c r="G1843" s="6">
        <v>10721</v>
      </c>
      <c r="H1843" s="9">
        <v>41474</v>
      </c>
      <c r="I1843" s="9">
        <v>41496</v>
      </c>
      <c r="J1843" s="9">
        <v>41491</v>
      </c>
      <c r="K1843" s="7">
        <v>2</v>
      </c>
      <c r="L1843" s="9" t="str">
        <f t="shared" si="113"/>
        <v>Condiments</v>
      </c>
      <c r="M1843" s="6">
        <v>44</v>
      </c>
      <c r="N1843" s="6" t="str">
        <f t="shared" si="114"/>
        <v>Gula Malacca</v>
      </c>
      <c r="O1843" s="13">
        <v>76</v>
      </c>
      <c r="P1843" s="6">
        <v>90</v>
      </c>
      <c r="Q1843" s="13">
        <f t="shared" si="115"/>
        <v>6840</v>
      </c>
      <c r="R1843" s="14">
        <v>0.01</v>
      </c>
      <c r="S1843" s="13">
        <v>8664.9750000000004</v>
      </c>
      <c r="T1843" s="13">
        <v>251.28427500000004</v>
      </c>
      <c r="U1843" s="13"/>
      <c r="V1843" s="9"/>
      <c r="W1843" s="9"/>
    </row>
    <row r="1844" spans="1:23" x14ac:dyDescent="0.25">
      <c r="A1844" s="6" t="s">
        <v>179</v>
      </c>
      <c r="B1844" s="6" t="s">
        <v>180</v>
      </c>
      <c r="C1844" s="6" t="s">
        <v>181</v>
      </c>
      <c r="D1844" s="6" t="s">
        <v>81</v>
      </c>
      <c r="E1844" s="6">
        <v>5</v>
      </c>
      <c r="F1844" s="6" t="str">
        <f t="shared" si="112"/>
        <v>Mohamed Ben Arfa</v>
      </c>
      <c r="G1844" s="6">
        <v>10847</v>
      </c>
      <c r="H1844" s="9">
        <v>41474</v>
      </c>
      <c r="I1844" s="9">
        <v>41495</v>
      </c>
      <c r="J1844" s="9">
        <v>41490</v>
      </c>
      <c r="K1844" s="7">
        <v>1</v>
      </c>
      <c r="L1844" s="9" t="str">
        <f t="shared" si="113"/>
        <v>Boissons</v>
      </c>
      <c r="M1844" s="6">
        <v>1</v>
      </c>
      <c r="N1844" s="6" t="str">
        <f t="shared" si="114"/>
        <v>Chai</v>
      </c>
      <c r="O1844" s="13">
        <v>76</v>
      </c>
      <c r="P1844" s="6">
        <v>100</v>
      </c>
      <c r="Q1844" s="13">
        <f t="shared" si="115"/>
        <v>7600</v>
      </c>
      <c r="R1844" s="15">
        <v>0.02</v>
      </c>
      <c r="S1844" s="13">
        <v>8820</v>
      </c>
      <c r="T1844" s="13">
        <v>52.92</v>
      </c>
      <c r="U1844" s="13"/>
      <c r="V1844" s="9"/>
      <c r="W1844" s="9"/>
    </row>
    <row r="1845" spans="1:23" x14ac:dyDescent="0.25">
      <c r="A1845" s="6" t="s">
        <v>137</v>
      </c>
      <c r="B1845" s="6" t="s">
        <v>138</v>
      </c>
      <c r="C1845" s="6" t="s">
        <v>139</v>
      </c>
      <c r="D1845" s="6" t="s">
        <v>140</v>
      </c>
      <c r="E1845" s="6">
        <v>8</v>
      </c>
      <c r="F1845" s="6" t="str">
        <f t="shared" si="112"/>
        <v>Hicham Esmal</v>
      </c>
      <c r="G1845" s="6">
        <v>10597</v>
      </c>
      <c r="H1845" s="9">
        <v>41475</v>
      </c>
      <c r="I1845" s="9">
        <v>41488</v>
      </c>
      <c r="J1845" s="9">
        <v>41485</v>
      </c>
      <c r="K1845" s="7">
        <v>2</v>
      </c>
      <c r="L1845" s="9" t="str">
        <f t="shared" si="113"/>
        <v>Condiments</v>
      </c>
      <c r="M1845" s="6">
        <v>65</v>
      </c>
      <c r="N1845" s="6" t="str">
        <f t="shared" si="114"/>
        <v>Louisiana Fiery Hot Pepper Sauce</v>
      </c>
      <c r="O1845" s="13">
        <v>76</v>
      </c>
      <c r="P1845" s="6">
        <v>99</v>
      </c>
      <c r="Q1845" s="13">
        <f t="shared" si="115"/>
        <v>7524</v>
      </c>
      <c r="R1845" s="14">
        <v>0.06</v>
      </c>
      <c r="S1845" s="13">
        <v>9794.5649999999987</v>
      </c>
      <c r="T1845" s="13">
        <v>9.7945649999999986</v>
      </c>
      <c r="U1845" s="13"/>
      <c r="V1845" s="9"/>
      <c r="W1845" s="9"/>
    </row>
    <row r="1846" spans="1:23" x14ac:dyDescent="0.25">
      <c r="A1846" s="6" t="s">
        <v>296</v>
      </c>
      <c r="B1846" s="6" t="s">
        <v>297</v>
      </c>
      <c r="C1846" s="6" t="s">
        <v>298</v>
      </c>
      <c r="D1846" s="6" t="s">
        <v>123</v>
      </c>
      <c r="E1846" s="6">
        <v>1</v>
      </c>
      <c r="F1846" s="6" t="str">
        <f t="shared" si="112"/>
        <v>Francis Rivière</v>
      </c>
      <c r="G1846" s="6">
        <v>10734</v>
      </c>
      <c r="H1846" s="9">
        <v>41475</v>
      </c>
      <c r="I1846" s="9">
        <v>41497</v>
      </c>
      <c r="J1846" s="9">
        <v>41499</v>
      </c>
      <c r="K1846" s="7">
        <v>2</v>
      </c>
      <c r="L1846" s="9" t="str">
        <f t="shared" si="113"/>
        <v>Condiments</v>
      </c>
      <c r="M1846" s="6">
        <v>6</v>
      </c>
      <c r="N1846" s="6" t="str">
        <f t="shared" si="114"/>
        <v>Grandma's Boysenberry Spread</v>
      </c>
      <c r="O1846" s="13">
        <v>76</v>
      </c>
      <c r="P1846" s="6">
        <v>77</v>
      </c>
      <c r="Q1846" s="13">
        <f t="shared" si="115"/>
        <v>5852</v>
      </c>
      <c r="R1846" s="14">
        <v>0.02</v>
      </c>
      <c r="S1846" s="13">
        <v>9432.5</v>
      </c>
      <c r="T1846" s="13">
        <v>226.38</v>
      </c>
      <c r="U1846" s="13"/>
      <c r="V1846" s="9"/>
      <c r="W1846" s="9"/>
    </row>
    <row r="1847" spans="1:23" x14ac:dyDescent="0.25">
      <c r="A1847" s="6" t="s">
        <v>90</v>
      </c>
      <c r="B1847" s="6" t="s">
        <v>91</v>
      </c>
      <c r="C1847" s="6" t="s">
        <v>88</v>
      </c>
      <c r="D1847" s="6" t="s">
        <v>89</v>
      </c>
      <c r="E1847" s="6">
        <v>9</v>
      </c>
      <c r="F1847" s="6" t="str">
        <f t="shared" si="112"/>
        <v>Steven Buchanan</v>
      </c>
      <c r="G1847" s="6">
        <v>10869</v>
      </c>
      <c r="H1847" s="9">
        <v>41475</v>
      </c>
      <c r="I1847" s="9">
        <v>41497</v>
      </c>
      <c r="J1847" s="9">
        <v>41494</v>
      </c>
      <c r="K1847" s="7">
        <v>4</v>
      </c>
      <c r="L1847" s="9" t="str">
        <f t="shared" si="113"/>
        <v>Produits laitiers</v>
      </c>
      <c r="M1847" s="6">
        <v>11</v>
      </c>
      <c r="N1847" s="6" t="str">
        <f t="shared" si="114"/>
        <v>Queso Cabrales</v>
      </c>
      <c r="O1847" s="13">
        <v>76</v>
      </c>
      <c r="P1847" s="6">
        <v>16</v>
      </c>
      <c r="Q1847" s="13">
        <f t="shared" si="115"/>
        <v>1216</v>
      </c>
      <c r="R1847" s="15">
        <v>7.0000000000000007E-2</v>
      </c>
      <c r="S1847" s="13">
        <v>1562.3999999999999</v>
      </c>
      <c r="T1847" s="13">
        <v>28.123199999999997</v>
      </c>
      <c r="U1847" s="13"/>
      <c r="V1847" s="9"/>
      <c r="W1847" s="9"/>
    </row>
    <row r="1848" spans="1:23" x14ac:dyDescent="0.25">
      <c r="A1848" s="6" t="s">
        <v>194</v>
      </c>
      <c r="B1848" s="6" t="s">
        <v>195</v>
      </c>
      <c r="C1848" s="6" t="s">
        <v>97</v>
      </c>
      <c r="D1848" s="6" t="s">
        <v>98</v>
      </c>
      <c r="E1848" s="6">
        <v>5</v>
      </c>
      <c r="F1848" s="6" t="str">
        <f t="shared" si="112"/>
        <v>Mohamed Ben Arfa</v>
      </c>
      <c r="G1848" s="6">
        <v>10518</v>
      </c>
      <c r="H1848" s="9">
        <v>41476</v>
      </c>
      <c r="I1848" s="9">
        <v>41500</v>
      </c>
      <c r="J1848" s="9">
        <v>41497</v>
      </c>
      <c r="K1848" s="7">
        <v>1</v>
      </c>
      <c r="L1848" s="9" t="str">
        <f t="shared" si="113"/>
        <v>Boissons</v>
      </c>
      <c r="M1848" s="6">
        <v>38</v>
      </c>
      <c r="N1848" s="6" t="str">
        <f t="shared" si="114"/>
        <v>Côte de Blaye</v>
      </c>
      <c r="O1848" s="13">
        <v>76</v>
      </c>
      <c r="P1848" s="6">
        <v>49</v>
      </c>
      <c r="Q1848" s="13">
        <f t="shared" si="115"/>
        <v>3724</v>
      </c>
      <c r="R1848" s="14">
        <v>0</v>
      </c>
      <c r="S1848" s="13">
        <v>64557.5</v>
      </c>
      <c r="T1848" s="13">
        <v>839.24749999999995</v>
      </c>
      <c r="U1848" s="13"/>
      <c r="V1848" s="9"/>
      <c r="W1848" s="9"/>
    </row>
    <row r="1849" spans="1:23" x14ac:dyDescent="0.25">
      <c r="A1849" s="6" t="s">
        <v>130</v>
      </c>
      <c r="B1849" s="6" t="s">
        <v>131</v>
      </c>
      <c r="C1849" s="6" t="s">
        <v>132</v>
      </c>
      <c r="D1849" s="6" t="s">
        <v>123</v>
      </c>
      <c r="E1849" s="6">
        <v>5</v>
      </c>
      <c r="F1849" s="6" t="str">
        <f t="shared" si="112"/>
        <v>Mohamed Ben Arfa</v>
      </c>
      <c r="G1849" s="6">
        <v>10728</v>
      </c>
      <c r="H1849" s="9">
        <v>41476</v>
      </c>
      <c r="I1849" s="9">
        <v>41502</v>
      </c>
      <c r="J1849" s="9">
        <v>41500</v>
      </c>
      <c r="K1849" s="7">
        <v>8</v>
      </c>
      <c r="L1849" s="9" t="str">
        <f t="shared" si="113"/>
        <v>Poissons et fruits de mer</v>
      </c>
      <c r="M1849" s="6">
        <v>40</v>
      </c>
      <c r="N1849" s="6" t="str">
        <f t="shared" si="114"/>
        <v>Boston Crab Meat</v>
      </c>
      <c r="O1849" s="13">
        <v>76</v>
      </c>
      <c r="P1849" s="6">
        <v>63</v>
      </c>
      <c r="Q1849" s="13">
        <f t="shared" si="115"/>
        <v>4788</v>
      </c>
      <c r="R1849" s="14">
        <v>0.13</v>
      </c>
      <c r="S1849" s="13">
        <v>5042.5199999999995</v>
      </c>
      <c r="T1849" s="13">
        <v>55.467719999999993</v>
      </c>
      <c r="U1849" s="13"/>
      <c r="V1849" s="9"/>
      <c r="W1849" s="9"/>
    </row>
    <row r="1850" spans="1:23" x14ac:dyDescent="0.25">
      <c r="A1850" s="6" t="s">
        <v>228</v>
      </c>
      <c r="B1850" s="6" t="s">
        <v>229</v>
      </c>
      <c r="C1850" s="6" t="s">
        <v>122</v>
      </c>
      <c r="D1850" s="6" t="s">
        <v>123</v>
      </c>
      <c r="E1850" s="6">
        <v>7</v>
      </c>
      <c r="F1850" s="6" t="str">
        <f t="shared" si="112"/>
        <v>Jaime Dos Santos</v>
      </c>
      <c r="G1850" s="6">
        <v>10886</v>
      </c>
      <c r="H1850" s="9">
        <v>41476</v>
      </c>
      <c r="I1850" s="9">
        <v>41493</v>
      </c>
      <c r="J1850" s="9">
        <v>41496</v>
      </c>
      <c r="K1850" s="7">
        <v>4</v>
      </c>
      <c r="L1850" s="9" t="str">
        <f t="shared" si="113"/>
        <v>Produits laitiers</v>
      </c>
      <c r="M1850" s="6">
        <v>31</v>
      </c>
      <c r="N1850" s="6" t="str">
        <f t="shared" si="114"/>
        <v>Gorgonzola Telino</v>
      </c>
      <c r="O1850" s="13">
        <v>76</v>
      </c>
      <c r="P1850" s="6">
        <v>69</v>
      </c>
      <c r="Q1850" s="13">
        <f t="shared" si="115"/>
        <v>5244</v>
      </c>
      <c r="R1850" s="15">
        <v>0.17</v>
      </c>
      <c r="S1850" s="13">
        <v>3579.375</v>
      </c>
      <c r="T1850" s="13">
        <v>78.746250000000003</v>
      </c>
      <c r="U1850" s="13"/>
      <c r="V1850" s="9"/>
      <c r="W1850" s="9"/>
    </row>
    <row r="1851" spans="1:23" x14ac:dyDescent="0.25">
      <c r="A1851" s="6" t="s">
        <v>157</v>
      </c>
      <c r="B1851" s="6" t="s">
        <v>158</v>
      </c>
      <c r="C1851" s="6" t="s">
        <v>159</v>
      </c>
      <c r="D1851" s="6" t="s">
        <v>136</v>
      </c>
      <c r="E1851" s="6">
        <v>4</v>
      </c>
      <c r="F1851" s="6" t="str">
        <f t="shared" si="112"/>
        <v>Laura Callahan</v>
      </c>
      <c r="G1851" s="6">
        <v>10534</v>
      </c>
      <c r="H1851" s="9">
        <v>41477</v>
      </c>
      <c r="I1851" s="9">
        <v>41489</v>
      </c>
      <c r="J1851" s="9">
        <v>41492</v>
      </c>
      <c r="K1851" s="7">
        <v>8</v>
      </c>
      <c r="L1851" s="9" t="str">
        <f t="shared" si="113"/>
        <v>Poissons et fruits de mer</v>
      </c>
      <c r="M1851" s="6">
        <v>40</v>
      </c>
      <c r="N1851" s="6" t="str">
        <f t="shared" si="114"/>
        <v>Boston Crab Meat</v>
      </c>
      <c r="O1851" s="13">
        <v>76</v>
      </c>
      <c r="P1851" s="6">
        <v>56</v>
      </c>
      <c r="Q1851" s="13">
        <f t="shared" si="115"/>
        <v>4256</v>
      </c>
      <c r="R1851" s="14">
        <v>0.11</v>
      </c>
      <c r="S1851" s="13">
        <v>4585.28</v>
      </c>
      <c r="T1851" s="13">
        <v>110.04672000000001</v>
      </c>
      <c r="U1851" s="13"/>
      <c r="V1851" s="9"/>
      <c r="W1851" s="9"/>
    </row>
    <row r="1852" spans="1:23" x14ac:dyDescent="0.25">
      <c r="A1852" s="6" t="s">
        <v>160</v>
      </c>
      <c r="B1852" s="6" t="s">
        <v>161</v>
      </c>
      <c r="C1852" s="6" t="s">
        <v>162</v>
      </c>
      <c r="D1852" s="6" t="s">
        <v>106</v>
      </c>
      <c r="E1852" s="6">
        <v>4</v>
      </c>
      <c r="F1852" s="6" t="str">
        <f t="shared" si="112"/>
        <v>Laura Callahan</v>
      </c>
      <c r="G1852" s="6">
        <v>10543</v>
      </c>
      <c r="H1852" s="9">
        <v>41477</v>
      </c>
      <c r="I1852" s="9">
        <v>41496</v>
      </c>
      <c r="J1852" s="9">
        <v>41495</v>
      </c>
      <c r="K1852" s="7">
        <v>4</v>
      </c>
      <c r="L1852" s="9" t="str">
        <f t="shared" si="113"/>
        <v>Produits laitiers</v>
      </c>
      <c r="M1852" s="6">
        <v>12</v>
      </c>
      <c r="N1852" s="6" t="str">
        <f t="shared" si="114"/>
        <v>Queso Manchego La Pastora</v>
      </c>
      <c r="O1852" s="13">
        <v>76</v>
      </c>
      <c r="P1852" s="6">
        <v>73</v>
      </c>
      <c r="Q1852" s="13">
        <f t="shared" si="115"/>
        <v>5548</v>
      </c>
      <c r="R1852" s="14">
        <v>0.04</v>
      </c>
      <c r="S1852" s="13">
        <v>13315.199999999999</v>
      </c>
      <c r="T1852" s="13">
        <v>306.24959999999999</v>
      </c>
      <c r="U1852" s="13"/>
      <c r="V1852" s="9"/>
      <c r="W1852" s="9"/>
    </row>
    <row r="1853" spans="1:23" x14ac:dyDescent="0.25">
      <c r="A1853" s="6" t="s">
        <v>194</v>
      </c>
      <c r="B1853" s="6" t="s">
        <v>195</v>
      </c>
      <c r="C1853" s="6" t="s">
        <v>97</v>
      </c>
      <c r="D1853" s="6" t="s">
        <v>98</v>
      </c>
      <c r="E1853" s="6">
        <v>3</v>
      </c>
      <c r="F1853" s="6" t="str">
        <f t="shared" si="112"/>
        <v>Janet Leverling</v>
      </c>
      <c r="G1853" s="6">
        <v>10576</v>
      </c>
      <c r="H1853" s="9">
        <v>41477</v>
      </c>
      <c r="I1853" s="9">
        <v>41501</v>
      </c>
      <c r="J1853" s="9">
        <v>41500</v>
      </c>
      <c r="K1853" s="7">
        <v>4</v>
      </c>
      <c r="L1853" s="9" t="str">
        <f t="shared" si="113"/>
        <v>Produits laitiers</v>
      </c>
      <c r="M1853" s="6">
        <v>31</v>
      </c>
      <c r="N1853" s="6" t="str">
        <f t="shared" si="114"/>
        <v>Gorgonzola Telino</v>
      </c>
      <c r="O1853" s="13">
        <v>76</v>
      </c>
      <c r="P1853" s="6">
        <v>16</v>
      </c>
      <c r="Q1853" s="13">
        <f t="shared" si="115"/>
        <v>1216</v>
      </c>
      <c r="R1853" s="14">
        <v>0.08</v>
      </c>
      <c r="S1853" s="13">
        <v>920</v>
      </c>
      <c r="T1853" s="13">
        <v>22.08</v>
      </c>
      <c r="U1853" s="13"/>
      <c r="V1853" s="9"/>
      <c r="W1853" s="9"/>
    </row>
    <row r="1854" spans="1:23" x14ac:dyDescent="0.25">
      <c r="A1854" s="6" t="s">
        <v>194</v>
      </c>
      <c r="B1854" s="6" t="s">
        <v>195</v>
      </c>
      <c r="C1854" s="6" t="s">
        <v>97</v>
      </c>
      <c r="D1854" s="6" t="s">
        <v>98</v>
      </c>
      <c r="E1854" s="6">
        <v>5</v>
      </c>
      <c r="F1854" s="6" t="str">
        <f t="shared" si="112"/>
        <v>Mohamed Ben Arfa</v>
      </c>
      <c r="G1854" s="6">
        <v>10518</v>
      </c>
      <c r="H1854" s="9">
        <v>41478</v>
      </c>
      <c r="I1854" s="9">
        <v>41491</v>
      </c>
      <c r="J1854" s="9">
        <v>41488</v>
      </c>
      <c r="K1854" s="7">
        <v>2</v>
      </c>
      <c r="L1854" s="9" t="str">
        <f t="shared" si="113"/>
        <v>Condiments</v>
      </c>
      <c r="M1854" s="6">
        <v>44</v>
      </c>
      <c r="N1854" s="6" t="str">
        <f t="shared" si="114"/>
        <v>Gula Malacca</v>
      </c>
      <c r="O1854" s="13">
        <v>76</v>
      </c>
      <c r="P1854" s="6">
        <v>44</v>
      </c>
      <c r="Q1854" s="13">
        <f t="shared" si="115"/>
        <v>3344</v>
      </c>
      <c r="R1854" s="14">
        <v>0.19</v>
      </c>
      <c r="S1854" s="13">
        <v>3465.9900000000002</v>
      </c>
      <c r="T1854" s="13">
        <v>58.92183</v>
      </c>
      <c r="U1854" s="13"/>
      <c r="V1854" s="9"/>
      <c r="W1854" s="9"/>
    </row>
    <row r="1855" spans="1:23" x14ac:dyDescent="0.25">
      <c r="A1855" s="6" t="s">
        <v>198</v>
      </c>
      <c r="B1855" s="6" t="s">
        <v>199</v>
      </c>
      <c r="C1855" s="6" t="s">
        <v>54</v>
      </c>
      <c r="D1855" s="6" t="s">
        <v>200</v>
      </c>
      <c r="E1855" s="6">
        <v>8</v>
      </c>
      <c r="F1855" s="6" t="str">
        <f t="shared" si="112"/>
        <v>Hicham Esmal</v>
      </c>
      <c r="G1855" s="6">
        <v>10520</v>
      </c>
      <c r="H1855" s="9">
        <v>41478</v>
      </c>
      <c r="I1855" s="9">
        <v>41495</v>
      </c>
      <c r="J1855" s="9">
        <v>41498</v>
      </c>
      <c r="K1855" s="7">
        <v>6</v>
      </c>
      <c r="L1855" s="9" t="str">
        <f t="shared" si="113"/>
        <v>Viandes</v>
      </c>
      <c r="M1855" s="6">
        <v>53</v>
      </c>
      <c r="N1855" s="6" t="str">
        <f t="shared" si="114"/>
        <v>Perth Pasties</v>
      </c>
      <c r="O1855" s="13">
        <v>76</v>
      </c>
      <c r="P1855" s="6">
        <v>53</v>
      </c>
      <c r="Q1855" s="13">
        <f t="shared" si="115"/>
        <v>4028</v>
      </c>
      <c r="R1855" s="14">
        <v>0.09</v>
      </c>
      <c r="S1855" s="13">
        <v>7909.72</v>
      </c>
      <c r="T1855" s="13">
        <v>47.458320000000001</v>
      </c>
      <c r="U1855" s="13"/>
      <c r="V1855" s="9"/>
      <c r="W1855" s="9"/>
    </row>
    <row r="1856" spans="1:23" x14ac:dyDescent="0.25">
      <c r="A1856" s="6" t="s">
        <v>177</v>
      </c>
      <c r="B1856" s="6" t="s">
        <v>178</v>
      </c>
      <c r="C1856" s="6" t="s">
        <v>159</v>
      </c>
      <c r="D1856" s="6" t="s">
        <v>136</v>
      </c>
      <c r="E1856" s="6">
        <v>5</v>
      </c>
      <c r="F1856" s="6" t="str">
        <f t="shared" si="112"/>
        <v>Mohamed Ben Arfa</v>
      </c>
      <c r="G1856" s="6">
        <v>10554</v>
      </c>
      <c r="H1856" s="9">
        <v>41478</v>
      </c>
      <c r="I1856" s="9">
        <v>41499</v>
      </c>
      <c r="J1856" s="9">
        <v>41499</v>
      </c>
      <c r="K1856" s="7">
        <v>3</v>
      </c>
      <c r="L1856" s="9" t="str">
        <f t="shared" si="113"/>
        <v>Desserts</v>
      </c>
      <c r="M1856" s="6">
        <v>62</v>
      </c>
      <c r="N1856" s="6" t="str">
        <f t="shared" si="114"/>
        <v>Tarte au sucre</v>
      </c>
      <c r="O1856" s="13">
        <v>76</v>
      </c>
      <c r="P1856" s="6">
        <v>81</v>
      </c>
      <c r="Q1856" s="13">
        <f t="shared" si="115"/>
        <v>6156</v>
      </c>
      <c r="R1856" s="14">
        <v>7.0000000000000007E-2</v>
      </c>
      <c r="S1856" s="13">
        <v>18568.844999999998</v>
      </c>
      <c r="T1856" s="13">
        <v>167.11960499999998</v>
      </c>
      <c r="U1856" s="13"/>
      <c r="V1856" s="9"/>
      <c r="W1856" s="9"/>
    </row>
    <row r="1857" spans="1:23" x14ac:dyDescent="0.25">
      <c r="A1857" s="6" t="s">
        <v>278</v>
      </c>
      <c r="B1857" s="6" t="s">
        <v>279</v>
      </c>
      <c r="C1857" s="6" t="s">
        <v>280</v>
      </c>
      <c r="D1857" s="6" t="s">
        <v>85</v>
      </c>
      <c r="E1857" s="6">
        <v>8</v>
      </c>
      <c r="F1857" s="6" t="str">
        <f t="shared" si="112"/>
        <v>Hicham Esmal</v>
      </c>
      <c r="G1857" s="6">
        <v>10609</v>
      </c>
      <c r="H1857" s="9">
        <v>41478</v>
      </c>
      <c r="I1857" s="9">
        <v>41502</v>
      </c>
      <c r="J1857" s="9">
        <v>41502</v>
      </c>
      <c r="K1857" s="7">
        <v>8</v>
      </c>
      <c r="L1857" s="9" t="str">
        <f t="shared" si="113"/>
        <v>Poissons et fruits de mer</v>
      </c>
      <c r="M1857" s="6">
        <v>10</v>
      </c>
      <c r="N1857" s="6" t="str">
        <f t="shared" si="114"/>
        <v>Ikura</v>
      </c>
      <c r="O1857" s="13">
        <v>76</v>
      </c>
      <c r="P1857" s="6">
        <v>65</v>
      </c>
      <c r="Q1857" s="13">
        <f t="shared" si="115"/>
        <v>4940</v>
      </c>
      <c r="R1857" s="14">
        <v>0.03</v>
      </c>
      <c r="S1857" s="13">
        <v>9772.75</v>
      </c>
      <c r="T1857" s="13">
        <v>195.45500000000001</v>
      </c>
      <c r="U1857" s="13"/>
      <c r="V1857" s="9"/>
      <c r="W1857" s="9"/>
    </row>
    <row r="1858" spans="1:23" x14ac:dyDescent="0.25">
      <c r="A1858" s="6" t="s">
        <v>179</v>
      </c>
      <c r="B1858" s="6" t="s">
        <v>180</v>
      </c>
      <c r="C1858" s="6" t="s">
        <v>181</v>
      </c>
      <c r="D1858" s="6" t="s">
        <v>81</v>
      </c>
      <c r="E1858" s="6">
        <v>1</v>
      </c>
      <c r="F1858" s="6" t="str">
        <f t="shared" si="112"/>
        <v>Francis Rivière</v>
      </c>
      <c r="G1858" s="6">
        <v>10657</v>
      </c>
      <c r="H1858" s="9">
        <v>41478</v>
      </c>
      <c r="I1858" s="9">
        <v>41507</v>
      </c>
      <c r="J1858" s="9">
        <v>41507</v>
      </c>
      <c r="K1858" s="7">
        <v>4</v>
      </c>
      <c r="L1858" s="9" t="str">
        <f t="shared" si="113"/>
        <v>Produits laitiers</v>
      </c>
      <c r="M1858" s="6">
        <v>60</v>
      </c>
      <c r="N1858" s="6" t="str">
        <f t="shared" si="114"/>
        <v>Camembert Pierrot</v>
      </c>
      <c r="O1858" s="13">
        <v>76</v>
      </c>
      <c r="P1858" s="6">
        <v>51</v>
      </c>
      <c r="Q1858" s="13">
        <f t="shared" si="115"/>
        <v>3876</v>
      </c>
      <c r="R1858" s="14">
        <v>-0.01</v>
      </c>
      <c r="S1858" s="13">
        <v>8756.7000000000007</v>
      </c>
      <c r="T1858" s="13">
        <v>26.270100000000003</v>
      </c>
      <c r="U1858" s="13"/>
      <c r="V1858" s="9"/>
      <c r="W1858" s="9"/>
    </row>
    <row r="1859" spans="1:23" x14ac:dyDescent="0.25">
      <c r="A1859" s="6" t="s">
        <v>78</v>
      </c>
      <c r="B1859" s="6" t="s">
        <v>79</v>
      </c>
      <c r="C1859" s="6" t="s">
        <v>80</v>
      </c>
      <c r="D1859" s="6" t="s">
        <v>81</v>
      </c>
      <c r="E1859" s="6">
        <v>3</v>
      </c>
      <c r="F1859" s="6" t="str">
        <f t="shared" si="112"/>
        <v>Janet Leverling</v>
      </c>
      <c r="G1859" s="6">
        <v>10693</v>
      </c>
      <c r="H1859" s="9">
        <v>41478</v>
      </c>
      <c r="I1859" s="9">
        <v>41501</v>
      </c>
      <c r="J1859" s="9">
        <v>41497</v>
      </c>
      <c r="K1859" s="7">
        <v>4</v>
      </c>
      <c r="L1859" s="9" t="str">
        <f t="shared" si="113"/>
        <v>Produits laitiers</v>
      </c>
      <c r="M1859" s="6">
        <v>69</v>
      </c>
      <c r="N1859" s="6" t="str">
        <f t="shared" si="114"/>
        <v>Gudbrandsdalsost</v>
      </c>
      <c r="O1859" s="13">
        <v>76</v>
      </c>
      <c r="P1859" s="6">
        <v>89</v>
      </c>
      <c r="Q1859" s="13">
        <f t="shared" si="115"/>
        <v>6764</v>
      </c>
      <c r="R1859" s="14">
        <v>0.04</v>
      </c>
      <c r="S1859" s="13">
        <v>15379.199999999999</v>
      </c>
      <c r="T1859" s="13">
        <v>153.792</v>
      </c>
      <c r="U1859" s="13"/>
      <c r="V1859" s="9"/>
      <c r="W1859" s="9"/>
    </row>
    <row r="1860" spans="1:23" x14ac:dyDescent="0.25">
      <c r="A1860" s="6" t="s">
        <v>133</v>
      </c>
      <c r="B1860" s="6" t="s">
        <v>134</v>
      </c>
      <c r="C1860" s="6" t="s">
        <v>135</v>
      </c>
      <c r="D1860" s="6" t="s">
        <v>136</v>
      </c>
      <c r="E1860" s="6">
        <v>7</v>
      </c>
      <c r="F1860" s="6" t="str">
        <f t="shared" ref="F1860:F1923" si="116">VLOOKUP(E1860,ListeREPRESENTANTS,2,FALSE)</f>
        <v>Jaime Dos Santos</v>
      </c>
      <c r="G1860" s="6">
        <v>10717</v>
      </c>
      <c r="H1860" s="9">
        <v>41478</v>
      </c>
      <c r="I1860" s="9">
        <v>41500</v>
      </c>
      <c r="J1860" s="9">
        <v>41496</v>
      </c>
      <c r="K1860" s="7">
        <v>3</v>
      </c>
      <c r="L1860" s="9" t="str">
        <f t="shared" ref="L1860:L1923" si="117">VLOOKUP(K1860,ListeCATEGORIES,2,FALSE)</f>
        <v>Desserts</v>
      </c>
      <c r="M1860" s="6">
        <v>21</v>
      </c>
      <c r="N1860" s="6" t="str">
        <f t="shared" ref="N1860:N1923" si="118">VLOOKUP(M1860,ListePRODUITS,2,FALSE)</f>
        <v>Sir Rodney's Scones</v>
      </c>
      <c r="O1860" s="13">
        <v>76</v>
      </c>
      <c r="P1860" s="6">
        <v>86</v>
      </c>
      <c r="Q1860" s="13">
        <f t="shared" si="115"/>
        <v>6536</v>
      </c>
      <c r="R1860" s="14">
        <v>0.03</v>
      </c>
      <c r="S1860" s="13">
        <v>4171</v>
      </c>
      <c r="T1860" s="13">
        <v>70.906999999999996</v>
      </c>
      <c r="U1860" s="13"/>
      <c r="V1860" s="9"/>
      <c r="W1860" s="9"/>
    </row>
    <row r="1861" spans="1:23" x14ac:dyDescent="0.25">
      <c r="A1861" s="6" t="s">
        <v>127</v>
      </c>
      <c r="B1861" s="6" t="s">
        <v>128</v>
      </c>
      <c r="C1861" s="6" t="s">
        <v>129</v>
      </c>
      <c r="D1861" s="6" t="s">
        <v>106</v>
      </c>
      <c r="E1861" s="6">
        <v>3</v>
      </c>
      <c r="F1861" s="6" t="str">
        <f t="shared" si="116"/>
        <v>Janet Leverling</v>
      </c>
      <c r="G1861" s="6">
        <v>10697</v>
      </c>
      <c r="H1861" s="9">
        <v>41479</v>
      </c>
      <c r="I1861" s="9">
        <v>41491</v>
      </c>
      <c r="J1861" s="9">
        <v>41491</v>
      </c>
      <c r="K1861" s="7">
        <v>1</v>
      </c>
      <c r="L1861" s="9" t="str">
        <f t="shared" si="117"/>
        <v>Boissons</v>
      </c>
      <c r="M1861" s="6">
        <v>70</v>
      </c>
      <c r="N1861" s="6" t="str">
        <f t="shared" si="118"/>
        <v>Outback Lager</v>
      </c>
      <c r="O1861" s="13">
        <v>76</v>
      </c>
      <c r="P1861" s="6">
        <v>74</v>
      </c>
      <c r="Q1861" s="13">
        <f t="shared" ref="Q1861:Q1924" si="119">O1861*P1861</f>
        <v>5624</v>
      </c>
      <c r="R1861" s="14">
        <v>0.09</v>
      </c>
      <c r="S1861" s="13">
        <v>5050.5</v>
      </c>
      <c r="T1861" s="13">
        <v>55.555500000000002</v>
      </c>
      <c r="U1861" s="13"/>
      <c r="V1861" s="9"/>
      <c r="W1861" s="9"/>
    </row>
    <row r="1862" spans="1:23" x14ac:dyDescent="0.25">
      <c r="A1862" s="6" t="s">
        <v>103</v>
      </c>
      <c r="B1862" s="6" t="s">
        <v>104</v>
      </c>
      <c r="C1862" s="6" t="s">
        <v>105</v>
      </c>
      <c r="D1862" s="6" t="s">
        <v>106</v>
      </c>
      <c r="E1862" s="6">
        <v>3</v>
      </c>
      <c r="F1862" s="6" t="str">
        <f t="shared" si="116"/>
        <v>Janet Leverling</v>
      </c>
      <c r="G1862" s="6">
        <v>10796</v>
      </c>
      <c r="H1862" s="9">
        <v>41479</v>
      </c>
      <c r="I1862" s="9">
        <v>41507</v>
      </c>
      <c r="J1862" s="9">
        <v>41509</v>
      </c>
      <c r="K1862" s="7">
        <v>4</v>
      </c>
      <c r="L1862" s="9" t="str">
        <f t="shared" si="117"/>
        <v>Produits laitiers</v>
      </c>
      <c r="M1862" s="6">
        <v>69</v>
      </c>
      <c r="N1862" s="6" t="str">
        <f t="shared" si="118"/>
        <v>Gudbrandsdalsost</v>
      </c>
      <c r="O1862" s="13">
        <v>76</v>
      </c>
      <c r="P1862" s="6">
        <v>13</v>
      </c>
      <c r="Q1862" s="13">
        <f t="shared" si="119"/>
        <v>988</v>
      </c>
      <c r="R1862" s="14">
        <v>0.12</v>
      </c>
      <c r="S1862" s="13">
        <v>2059.1999999999998</v>
      </c>
      <c r="T1862" s="13">
        <v>4.1183999999999994</v>
      </c>
      <c r="U1862" s="13"/>
      <c r="V1862" s="9"/>
      <c r="W1862" s="9"/>
    </row>
    <row r="1863" spans="1:23" x14ac:dyDescent="0.25">
      <c r="A1863" s="6" t="s">
        <v>82</v>
      </c>
      <c r="B1863" s="6" t="s">
        <v>83</v>
      </c>
      <c r="C1863" s="6" t="s">
        <v>84</v>
      </c>
      <c r="D1863" s="6" t="s">
        <v>85</v>
      </c>
      <c r="E1863" s="6">
        <v>5</v>
      </c>
      <c r="F1863" s="6" t="str">
        <f t="shared" si="116"/>
        <v>Mohamed Ben Arfa</v>
      </c>
      <c r="G1863" s="6">
        <v>10470</v>
      </c>
      <c r="H1863" s="9">
        <v>41480</v>
      </c>
      <c r="I1863" s="9">
        <v>41502</v>
      </c>
      <c r="J1863" s="9">
        <v>41499</v>
      </c>
      <c r="K1863" s="7">
        <v>8</v>
      </c>
      <c r="L1863" s="9" t="str">
        <f t="shared" si="117"/>
        <v>Poissons et fruits de mer</v>
      </c>
      <c r="M1863" s="6">
        <v>18</v>
      </c>
      <c r="N1863" s="6" t="str">
        <f t="shared" si="118"/>
        <v>Carnarvon Tigers</v>
      </c>
      <c r="O1863" s="13">
        <v>76</v>
      </c>
      <c r="P1863" s="6">
        <v>18</v>
      </c>
      <c r="Q1863" s="13">
        <f t="shared" si="119"/>
        <v>1368</v>
      </c>
      <c r="R1863" s="14">
        <v>-0.01</v>
      </c>
      <c r="S1863" s="13">
        <v>4545</v>
      </c>
      <c r="T1863" s="13">
        <v>31.815000000000001</v>
      </c>
      <c r="U1863" s="13"/>
      <c r="V1863" s="9"/>
      <c r="W1863" s="9"/>
    </row>
    <row r="1864" spans="1:23" x14ac:dyDescent="0.25">
      <c r="A1864" s="6" t="s">
        <v>117</v>
      </c>
      <c r="B1864" s="6" t="s">
        <v>118</v>
      </c>
      <c r="C1864" s="6" t="s">
        <v>119</v>
      </c>
      <c r="D1864" s="6" t="s">
        <v>85</v>
      </c>
      <c r="E1864" s="6">
        <v>5</v>
      </c>
      <c r="F1864" s="6" t="str">
        <f t="shared" si="116"/>
        <v>Mohamed Ben Arfa</v>
      </c>
      <c r="G1864" s="6">
        <v>10634</v>
      </c>
      <c r="H1864" s="9">
        <v>41480</v>
      </c>
      <c r="I1864" s="9">
        <v>41499</v>
      </c>
      <c r="J1864" s="9">
        <v>41500</v>
      </c>
      <c r="K1864" s="7">
        <v>8</v>
      </c>
      <c r="L1864" s="9" t="str">
        <f t="shared" si="117"/>
        <v>Poissons et fruits de mer</v>
      </c>
      <c r="M1864" s="6">
        <v>18</v>
      </c>
      <c r="N1864" s="6" t="str">
        <f t="shared" si="118"/>
        <v>Carnarvon Tigers</v>
      </c>
      <c r="O1864" s="13">
        <v>76</v>
      </c>
      <c r="P1864" s="6">
        <v>58</v>
      </c>
      <c r="Q1864" s="13">
        <f t="shared" si="119"/>
        <v>4408</v>
      </c>
      <c r="R1864" s="14">
        <v>0.17</v>
      </c>
      <c r="S1864" s="13">
        <v>15043.75</v>
      </c>
      <c r="T1864" s="13">
        <v>511.48750000000001</v>
      </c>
      <c r="U1864" s="13"/>
      <c r="V1864" s="9"/>
      <c r="W1864" s="9"/>
    </row>
    <row r="1865" spans="1:23" x14ac:dyDescent="0.25">
      <c r="A1865" s="6" t="s">
        <v>78</v>
      </c>
      <c r="B1865" s="6" t="s">
        <v>79</v>
      </c>
      <c r="C1865" s="6" t="s">
        <v>80</v>
      </c>
      <c r="D1865" s="6" t="s">
        <v>81</v>
      </c>
      <c r="E1865" s="6">
        <v>3</v>
      </c>
      <c r="F1865" s="6" t="str">
        <f t="shared" si="116"/>
        <v>Janet Leverling</v>
      </c>
      <c r="G1865" s="6">
        <v>10693</v>
      </c>
      <c r="H1865" s="9">
        <v>41480</v>
      </c>
      <c r="I1865" s="9">
        <v>41498</v>
      </c>
      <c r="J1865" s="9">
        <v>41493</v>
      </c>
      <c r="K1865" s="7">
        <v>6</v>
      </c>
      <c r="L1865" s="9" t="str">
        <f t="shared" si="117"/>
        <v>Viandes</v>
      </c>
      <c r="M1865" s="6">
        <v>54</v>
      </c>
      <c r="N1865" s="6" t="str">
        <f t="shared" si="118"/>
        <v>Tourtière</v>
      </c>
      <c r="O1865" s="13">
        <v>76</v>
      </c>
      <c r="P1865" s="6">
        <v>64</v>
      </c>
      <c r="Q1865" s="13">
        <f t="shared" si="119"/>
        <v>4864</v>
      </c>
      <c r="R1865" s="14">
        <v>0.01</v>
      </c>
      <c r="S1865" s="13">
        <v>2360.16</v>
      </c>
      <c r="T1865" s="13">
        <v>49.563360000000003</v>
      </c>
      <c r="U1865" s="13"/>
      <c r="V1865" s="9"/>
      <c r="W1865" s="9"/>
    </row>
    <row r="1866" spans="1:23" x14ac:dyDescent="0.25">
      <c r="A1866" s="6" t="s">
        <v>82</v>
      </c>
      <c r="B1866" s="6" t="s">
        <v>83</v>
      </c>
      <c r="C1866" s="6" t="s">
        <v>84</v>
      </c>
      <c r="D1866" s="6" t="s">
        <v>85</v>
      </c>
      <c r="E1866" s="6">
        <v>5</v>
      </c>
      <c r="F1866" s="6" t="str">
        <f t="shared" si="116"/>
        <v>Mohamed Ben Arfa</v>
      </c>
      <c r="G1866" s="6">
        <v>10755</v>
      </c>
      <c r="H1866" s="9">
        <v>41480</v>
      </c>
      <c r="I1866" s="9">
        <v>41504</v>
      </c>
      <c r="J1866" s="9">
        <v>41500</v>
      </c>
      <c r="K1866" s="7">
        <v>5</v>
      </c>
      <c r="L1866" s="9" t="str">
        <f t="shared" si="117"/>
        <v>Pâtes et céréales</v>
      </c>
      <c r="M1866" s="6">
        <v>56</v>
      </c>
      <c r="N1866" s="6" t="str">
        <f t="shared" si="118"/>
        <v>Gnocchi di nonna Alice</v>
      </c>
      <c r="O1866" s="13">
        <v>76</v>
      </c>
      <c r="P1866" s="6">
        <v>95</v>
      </c>
      <c r="Q1866" s="13">
        <f t="shared" si="119"/>
        <v>7220</v>
      </c>
      <c r="R1866" s="14">
        <v>0.08</v>
      </c>
      <c r="S1866" s="13">
        <v>16606</v>
      </c>
      <c r="T1866" s="13">
        <v>315.51400000000001</v>
      </c>
      <c r="U1866" s="13"/>
      <c r="V1866" s="9"/>
      <c r="W1866" s="9"/>
    </row>
    <row r="1867" spans="1:23" x14ac:dyDescent="0.25">
      <c r="A1867" s="6" t="s">
        <v>182</v>
      </c>
      <c r="B1867" s="6" t="s">
        <v>183</v>
      </c>
      <c r="C1867" s="6" t="s">
        <v>132</v>
      </c>
      <c r="D1867" s="6" t="s">
        <v>123</v>
      </c>
      <c r="E1867" s="6">
        <v>9</v>
      </c>
      <c r="F1867" s="6" t="str">
        <f t="shared" si="116"/>
        <v>Steven Buchanan</v>
      </c>
      <c r="G1867" s="6">
        <v>10650</v>
      </c>
      <c r="H1867" s="9">
        <v>41481</v>
      </c>
      <c r="I1867" s="9">
        <v>41492</v>
      </c>
      <c r="J1867" s="9">
        <v>41488</v>
      </c>
      <c r="K1867" s="7">
        <v>6</v>
      </c>
      <c r="L1867" s="9" t="str">
        <f t="shared" si="117"/>
        <v>Viandes</v>
      </c>
      <c r="M1867" s="6">
        <v>53</v>
      </c>
      <c r="N1867" s="6" t="str">
        <f t="shared" si="118"/>
        <v>Perth Pasties</v>
      </c>
      <c r="O1867" s="13">
        <v>76</v>
      </c>
      <c r="P1867" s="6">
        <v>51</v>
      </c>
      <c r="Q1867" s="13">
        <f t="shared" si="119"/>
        <v>3876</v>
      </c>
      <c r="R1867" s="14">
        <v>0</v>
      </c>
      <c r="S1867" s="13">
        <v>8364</v>
      </c>
      <c r="T1867" s="13">
        <v>133.82400000000001</v>
      </c>
      <c r="U1867" s="13"/>
      <c r="V1867" s="9"/>
      <c r="W1867" s="9"/>
    </row>
    <row r="1868" spans="1:23" x14ac:dyDescent="0.25">
      <c r="A1868" s="6" t="s">
        <v>308</v>
      </c>
      <c r="B1868" s="6" t="s">
        <v>309</v>
      </c>
      <c r="C1868" s="6" t="s">
        <v>203</v>
      </c>
      <c r="D1868" s="6" t="s">
        <v>204</v>
      </c>
      <c r="E1868" s="6">
        <v>2</v>
      </c>
      <c r="F1868" s="6" t="str">
        <f t="shared" si="116"/>
        <v>Anne Dodsworth</v>
      </c>
      <c r="G1868" s="6">
        <v>10828</v>
      </c>
      <c r="H1868" s="9">
        <v>41481</v>
      </c>
      <c r="I1868" s="9">
        <v>41491</v>
      </c>
      <c r="J1868" s="9">
        <v>41493</v>
      </c>
      <c r="K1868" s="7">
        <v>3</v>
      </c>
      <c r="L1868" s="9" t="str">
        <f t="shared" si="117"/>
        <v>Desserts</v>
      </c>
      <c r="M1868" s="6">
        <v>20</v>
      </c>
      <c r="N1868" s="6" t="str">
        <f t="shared" si="118"/>
        <v>Sir Rodney's Marmalade</v>
      </c>
      <c r="O1868" s="13">
        <v>76</v>
      </c>
      <c r="P1868" s="6">
        <v>34</v>
      </c>
      <c r="Q1868" s="13">
        <f t="shared" si="119"/>
        <v>2584</v>
      </c>
      <c r="R1868" s="14">
        <v>-0.03</v>
      </c>
      <c r="S1868" s="13">
        <v>14183.1</v>
      </c>
      <c r="T1868" s="13">
        <v>113.4648</v>
      </c>
      <c r="U1868" s="13"/>
      <c r="V1868" s="9"/>
      <c r="W1868" s="9"/>
    </row>
    <row r="1869" spans="1:23" x14ac:dyDescent="0.25">
      <c r="A1869" s="6" t="s">
        <v>179</v>
      </c>
      <c r="B1869" s="6" t="s">
        <v>180</v>
      </c>
      <c r="C1869" s="6" t="s">
        <v>181</v>
      </c>
      <c r="D1869" s="6" t="s">
        <v>81</v>
      </c>
      <c r="E1869" s="6">
        <v>4</v>
      </c>
      <c r="F1869" s="6" t="str">
        <f t="shared" si="116"/>
        <v>Laura Callahan</v>
      </c>
      <c r="G1869" s="6">
        <v>10722</v>
      </c>
      <c r="H1869" s="9">
        <v>41482</v>
      </c>
      <c r="I1869" s="9">
        <v>41493</v>
      </c>
      <c r="J1869" s="9">
        <v>41494</v>
      </c>
      <c r="K1869" s="7">
        <v>1</v>
      </c>
      <c r="L1869" s="9" t="str">
        <f t="shared" si="117"/>
        <v>Boissons</v>
      </c>
      <c r="M1869" s="6">
        <v>2</v>
      </c>
      <c r="N1869" s="6" t="str">
        <f t="shared" si="118"/>
        <v>Chang</v>
      </c>
      <c r="O1869" s="13">
        <v>76</v>
      </c>
      <c r="P1869" s="6">
        <v>100</v>
      </c>
      <c r="Q1869" s="13">
        <f t="shared" si="119"/>
        <v>7600</v>
      </c>
      <c r="R1869" s="14">
        <v>0.01</v>
      </c>
      <c r="S1869" s="13">
        <v>9405</v>
      </c>
      <c r="T1869" s="13">
        <v>206.91</v>
      </c>
      <c r="U1869" s="13"/>
      <c r="V1869" s="9"/>
      <c r="W1869" s="9"/>
    </row>
    <row r="1870" spans="1:23" x14ac:dyDescent="0.25">
      <c r="A1870" s="6" t="s">
        <v>147</v>
      </c>
      <c r="B1870" s="6" t="s">
        <v>148</v>
      </c>
      <c r="C1870" s="6" t="s">
        <v>149</v>
      </c>
      <c r="D1870" s="6" t="s">
        <v>85</v>
      </c>
      <c r="E1870" s="6">
        <v>1</v>
      </c>
      <c r="F1870" s="6" t="str">
        <f t="shared" si="116"/>
        <v>Francis Rivière</v>
      </c>
      <c r="G1870" s="6">
        <v>10787</v>
      </c>
      <c r="H1870" s="9">
        <v>41482</v>
      </c>
      <c r="I1870" s="9">
        <v>41494</v>
      </c>
      <c r="J1870" s="9">
        <v>41496</v>
      </c>
      <c r="K1870" s="7">
        <v>6</v>
      </c>
      <c r="L1870" s="9" t="str">
        <f t="shared" si="117"/>
        <v>Viandes</v>
      </c>
      <c r="M1870" s="6">
        <v>29</v>
      </c>
      <c r="N1870" s="6" t="str">
        <f t="shared" si="118"/>
        <v>Thüringer Rostbratwurst</v>
      </c>
      <c r="O1870" s="13">
        <v>76</v>
      </c>
      <c r="P1870" s="6">
        <v>96</v>
      </c>
      <c r="Q1870" s="13">
        <f t="shared" si="119"/>
        <v>7296</v>
      </c>
      <c r="R1870" s="14">
        <v>0.15</v>
      </c>
      <c r="S1870" s="13">
        <v>50506.32</v>
      </c>
      <c r="T1870" s="13">
        <v>606.07583999999997</v>
      </c>
      <c r="U1870" s="13"/>
      <c r="V1870" s="9"/>
      <c r="W1870" s="9"/>
    </row>
    <row r="1871" spans="1:23" x14ac:dyDescent="0.25">
      <c r="A1871" s="6" t="s">
        <v>230</v>
      </c>
      <c r="B1871" s="6" t="s">
        <v>231</v>
      </c>
      <c r="C1871" s="6" t="s">
        <v>232</v>
      </c>
      <c r="D1871" s="6" t="s">
        <v>81</v>
      </c>
      <c r="E1871" s="6">
        <v>4</v>
      </c>
      <c r="F1871" s="6" t="str">
        <f t="shared" si="116"/>
        <v>Laura Callahan</v>
      </c>
      <c r="G1871" s="6">
        <v>10883</v>
      </c>
      <c r="H1871" s="9">
        <v>41482</v>
      </c>
      <c r="I1871" s="9">
        <v>41504</v>
      </c>
      <c r="J1871" s="9">
        <v>41502</v>
      </c>
      <c r="K1871" s="7">
        <v>1</v>
      </c>
      <c r="L1871" s="9" t="str">
        <f t="shared" si="117"/>
        <v>Boissons</v>
      </c>
      <c r="M1871" s="6">
        <v>24</v>
      </c>
      <c r="N1871" s="6" t="str">
        <f t="shared" si="118"/>
        <v>Guaraná Fantástica</v>
      </c>
      <c r="O1871" s="13">
        <v>76</v>
      </c>
      <c r="P1871" s="6">
        <v>14</v>
      </c>
      <c r="Q1871" s="13">
        <f t="shared" si="119"/>
        <v>1064</v>
      </c>
      <c r="R1871" s="15">
        <v>0.04</v>
      </c>
      <c r="S1871" s="13">
        <v>302.39999999999998</v>
      </c>
      <c r="T1871" s="13">
        <v>4.2335999999999991</v>
      </c>
      <c r="U1871" s="13"/>
      <c r="V1871" s="9"/>
      <c r="W1871" s="9"/>
    </row>
    <row r="1872" spans="1:23" x14ac:dyDescent="0.25">
      <c r="A1872" s="6" t="s">
        <v>267</v>
      </c>
      <c r="B1872" s="6" t="s">
        <v>268</v>
      </c>
      <c r="C1872" s="6" t="s">
        <v>122</v>
      </c>
      <c r="D1872" s="6" t="s">
        <v>123</v>
      </c>
      <c r="E1872" s="6">
        <v>5</v>
      </c>
      <c r="F1872" s="6" t="str">
        <f t="shared" si="116"/>
        <v>Mohamed Ben Arfa</v>
      </c>
      <c r="G1872" s="6">
        <v>10647</v>
      </c>
      <c r="H1872" s="9">
        <v>41483</v>
      </c>
      <c r="I1872" s="9">
        <v>41509</v>
      </c>
      <c r="J1872" s="9">
        <v>41507</v>
      </c>
      <c r="K1872" s="7">
        <v>1</v>
      </c>
      <c r="L1872" s="9" t="str">
        <f t="shared" si="117"/>
        <v>Boissons</v>
      </c>
      <c r="M1872" s="6">
        <v>39</v>
      </c>
      <c r="N1872" s="6" t="str">
        <f t="shared" si="118"/>
        <v>Chartreuse verte</v>
      </c>
      <c r="O1872" s="13">
        <v>76</v>
      </c>
      <c r="P1872" s="6">
        <v>45</v>
      </c>
      <c r="Q1872" s="13">
        <f t="shared" si="119"/>
        <v>3420</v>
      </c>
      <c r="R1872" s="14">
        <v>0.02</v>
      </c>
      <c r="S1872" s="13">
        <v>3969</v>
      </c>
      <c r="T1872" s="13">
        <v>11.907</v>
      </c>
      <c r="U1872" s="13"/>
      <c r="V1872" s="9"/>
      <c r="W1872" s="9"/>
    </row>
    <row r="1873" spans="1:23" x14ac:dyDescent="0.25">
      <c r="A1873" s="6" t="s">
        <v>329</v>
      </c>
      <c r="B1873" s="6" t="s">
        <v>330</v>
      </c>
      <c r="C1873" s="6" t="s">
        <v>331</v>
      </c>
      <c r="D1873" s="6" t="s">
        <v>85</v>
      </c>
      <c r="E1873" s="6">
        <v>1</v>
      </c>
      <c r="F1873" s="6" t="str">
        <f t="shared" si="116"/>
        <v>Francis Rivière</v>
      </c>
      <c r="G1873" s="6">
        <v>10858</v>
      </c>
      <c r="H1873" s="9">
        <v>41483</v>
      </c>
      <c r="I1873" s="9">
        <v>41503</v>
      </c>
      <c r="J1873" s="9">
        <v>41502</v>
      </c>
      <c r="K1873" s="7">
        <v>7</v>
      </c>
      <c r="L1873" s="9" t="str">
        <f t="shared" si="117"/>
        <v>Produits secs</v>
      </c>
      <c r="M1873" s="6">
        <v>7</v>
      </c>
      <c r="N1873" s="6" t="str">
        <f t="shared" si="118"/>
        <v>Uncle Bob's Organic Dried Pears</v>
      </c>
      <c r="O1873" s="13">
        <v>76</v>
      </c>
      <c r="P1873" s="6">
        <v>14</v>
      </c>
      <c r="Q1873" s="13">
        <f t="shared" si="119"/>
        <v>1064</v>
      </c>
      <c r="R1873" s="15">
        <v>0.02</v>
      </c>
      <c r="S1873" s="13">
        <v>2058</v>
      </c>
      <c r="T1873" s="13">
        <v>0</v>
      </c>
      <c r="U1873" s="13"/>
      <c r="V1873" s="9"/>
      <c r="W1873" s="9"/>
    </row>
    <row r="1874" spans="1:23" x14ac:dyDescent="0.25">
      <c r="A1874" s="6" t="s">
        <v>170</v>
      </c>
      <c r="B1874" s="6" t="s">
        <v>171</v>
      </c>
      <c r="C1874" s="6" t="s">
        <v>172</v>
      </c>
      <c r="D1874" s="6" t="s">
        <v>146</v>
      </c>
      <c r="E1874" s="6">
        <v>3</v>
      </c>
      <c r="F1874" s="6" t="str">
        <f t="shared" si="116"/>
        <v>Janet Leverling</v>
      </c>
      <c r="G1874" s="6">
        <v>10505</v>
      </c>
      <c r="H1874" s="9">
        <v>41484</v>
      </c>
      <c r="I1874" s="9">
        <v>41507</v>
      </c>
      <c r="J1874" s="9">
        <v>41508</v>
      </c>
      <c r="K1874" s="7">
        <v>3</v>
      </c>
      <c r="L1874" s="9" t="str">
        <f t="shared" si="117"/>
        <v>Desserts</v>
      </c>
      <c r="M1874" s="6">
        <v>62</v>
      </c>
      <c r="N1874" s="6" t="str">
        <f t="shared" si="118"/>
        <v>Tarte au sucre</v>
      </c>
      <c r="O1874" s="13">
        <v>76</v>
      </c>
      <c r="P1874" s="6">
        <v>16</v>
      </c>
      <c r="Q1874" s="13">
        <f t="shared" si="119"/>
        <v>1216</v>
      </c>
      <c r="R1874" s="14">
        <v>0.16</v>
      </c>
      <c r="S1874" s="13">
        <v>3312.96</v>
      </c>
      <c r="T1874" s="13">
        <v>66.259199999999993</v>
      </c>
      <c r="U1874" s="13"/>
      <c r="V1874" s="9"/>
      <c r="W1874" s="9"/>
    </row>
    <row r="1875" spans="1:23" x14ac:dyDescent="0.25">
      <c r="A1875" s="6" t="s">
        <v>137</v>
      </c>
      <c r="B1875" s="6" t="s">
        <v>138</v>
      </c>
      <c r="C1875" s="6" t="s">
        <v>139</v>
      </c>
      <c r="D1875" s="6" t="s">
        <v>140</v>
      </c>
      <c r="E1875" s="6">
        <v>3</v>
      </c>
      <c r="F1875" s="6" t="str">
        <f t="shared" si="116"/>
        <v>Janet Leverling</v>
      </c>
      <c r="G1875" s="6">
        <v>10530</v>
      </c>
      <c r="H1875" s="9">
        <v>41484</v>
      </c>
      <c r="I1875" s="9">
        <v>41508</v>
      </c>
      <c r="J1875" s="9">
        <v>41510</v>
      </c>
      <c r="K1875" s="7">
        <v>1</v>
      </c>
      <c r="L1875" s="9" t="str">
        <f t="shared" si="117"/>
        <v>Boissons</v>
      </c>
      <c r="M1875" s="6">
        <v>43</v>
      </c>
      <c r="N1875" s="6" t="str">
        <f t="shared" si="118"/>
        <v>Ipoh Coffee</v>
      </c>
      <c r="O1875" s="13">
        <v>76</v>
      </c>
      <c r="P1875" s="6">
        <v>13</v>
      </c>
      <c r="Q1875" s="13">
        <f t="shared" si="119"/>
        <v>988</v>
      </c>
      <c r="R1875" s="14">
        <v>0.19</v>
      </c>
      <c r="S1875" s="13">
        <v>2421.9</v>
      </c>
      <c r="T1875" s="13">
        <v>16.953299999999999</v>
      </c>
      <c r="U1875" s="13"/>
      <c r="V1875" s="9"/>
      <c r="W1875" s="9"/>
    </row>
    <row r="1876" spans="1:23" x14ac:dyDescent="0.25">
      <c r="A1876" s="6" t="s">
        <v>216</v>
      </c>
      <c r="B1876" s="6" t="s">
        <v>217</v>
      </c>
      <c r="C1876" s="6" t="s">
        <v>218</v>
      </c>
      <c r="D1876" s="6" t="s">
        <v>102</v>
      </c>
      <c r="E1876" s="6">
        <v>8</v>
      </c>
      <c r="F1876" s="6" t="str">
        <f t="shared" si="116"/>
        <v>Hicham Esmal</v>
      </c>
      <c r="G1876" s="6">
        <v>10896</v>
      </c>
      <c r="H1876" s="9">
        <v>41484</v>
      </c>
      <c r="I1876" s="9">
        <v>41512</v>
      </c>
      <c r="J1876" s="9">
        <v>41511</v>
      </c>
      <c r="K1876" s="7">
        <v>5</v>
      </c>
      <c r="L1876" s="9" t="str">
        <f t="shared" si="117"/>
        <v>Pâtes et céréales</v>
      </c>
      <c r="M1876" s="6">
        <v>56</v>
      </c>
      <c r="N1876" s="6" t="str">
        <f t="shared" si="118"/>
        <v>Gnocchi di nonna Alice</v>
      </c>
      <c r="O1876" s="13">
        <v>76</v>
      </c>
      <c r="P1876" s="6">
        <v>96</v>
      </c>
      <c r="Q1876" s="13">
        <f t="shared" si="119"/>
        <v>7296</v>
      </c>
      <c r="R1876" s="15">
        <v>-0.01</v>
      </c>
      <c r="S1876" s="13">
        <v>18422.400000000001</v>
      </c>
      <c r="T1876" s="13">
        <v>331.60320000000002</v>
      </c>
      <c r="U1876" s="13"/>
      <c r="V1876" s="9"/>
      <c r="W1876" s="9"/>
    </row>
    <row r="1877" spans="1:23" x14ac:dyDescent="0.25">
      <c r="A1877" s="6" t="s">
        <v>90</v>
      </c>
      <c r="B1877" s="6" t="s">
        <v>91</v>
      </c>
      <c r="C1877" s="6" t="s">
        <v>88</v>
      </c>
      <c r="D1877" s="6" t="s">
        <v>89</v>
      </c>
      <c r="E1877" s="6">
        <v>8</v>
      </c>
      <c r="F1877" s="6" t="str">
        <f t="shared" si="116"/>
        <v>Hicham Esmal</v>
      </c>
      <c r="G1877" s="6">
        <v>10523</v>
      </c>
      <c r="H1877" s="9">
        <v>41485</v>
      </c>
      <c r="I1877" s="9">
        <v>41505</v>
      </c>
      <c r="J1877" s="9">
        <v>41504</v>
      </c>
      <c r="K1877" s="7">
        <v>8</v>
      </c>
      <c r="L1877" s="9" t="str">
        <f t="shared" si="117"/>
        <v>Poissons et fruits de mer</v>
      </c>
      <c r="M1877" s="6">
        <v>37</v>
      </c>
      <c r="N1877" s="6" t="str">
        <f t="shared" si="118"/>
        <v>Gravad lax</v>
      </c>
      <c r="O1877" s="13">
        <v>76</v>
      </c>
      <c r="P1877" s="6">
        <v>11</v>
      </c>
      <c r="Q1877" s="13">
        <f t="shared" si="119"/>
        <v>836</v>
      </c>
      <c r="R1877" s="14">
        <v>0.04</v>
      </c>
      <c r="S1877" s="13">
        <v>1372.8</v>
      </c>
      <c r="T1877" s="13">
        <v>9.6096000000000004</v>
      </c>
      <c r="U1877" s="13"/>
      <c r="V1877" s="9"/>
      <c r="W1877" s="9"/>
    </row>
    <row r="1878" spans="1:23" x14ac:dyDescent="0.25">
      <c r="A1878" s="6" t="s">
        <v>198</v>
      </c>
      <c r="B1878" s="6" t="s">
        <v>199</v>
      </c>
      <c r="C1878" s="6" t="s">
        <v>54</v>
      </c>
      <c r="D1878" s="6" t="s">
        <v>200</v>
      </c>
      <c r="E1878" s="6">
        <v>8</v>
      </c>
      <c r="F1878" s="6" t="str">
        <f t="shared" si="116"/>
        <v>Hicham Esmal</v>
      </c>
      <c r="G1878" s="6">
        <v>10639</v>
      </c>
      <c r="H1878" s="9">
        <v>41485</v>
      </c>
      <c r="I1878" s="9">
        <v>41501</v>
      </c>
      <c r="J1878" s="9">
        <v>41498</v>
      </c>
      <c r="K1878" s="7">
        <v>8</v>
      </c>
      <c r="L1878" s="9" t="str">
        <f t="shared" si="117"/>
        <v>Poissons et fruits de mer</v>
      </c>
      <c r="M1878" s="6">
        <v>18</v>
      </c>
      <c r="N1878" s="6" t="str">
        <f t="shared" si="118"/>
        <v>Carnarvon Tigers</v>
      </c>
      <c r="O1878" s="13">
        <v>76</v>
      </c>
      <c r="P1878" s="6">
        <v>20</v>
      </c>
      <c r="Q1878" s="13">
        <f t="shared" si="119"/>
        <v>1520</v>
      </c>
      <c r="R1878" s="14">
        <v>0.02</v>
      </c>
      <c r="S1878" s="13">
        <v>6125</v>
      </c>
      <c r="T1878" s="13">
        <v>67.375</v>
      </c>
      <c r="U1878" s="13"/>
      <c r="V1878" s="9"/>
      <c r="W1878" s="9"/>
    </row>
    <row r="1879" spans="1:23" x14ac:dyDescent="0.25">
      <c r="A1879" s="6" t="s">
        <v>267</v>
      </c>
      <c r="B1879" s="6" t="s">
        <v>268</v>
      </c>
      <c r="C1879" s="6" t="s">
        <v>122</v>
      </c>
      <c r="D1879" s="6" t="s">
        <v>123</v>
      </c>
      <c r="E1879" s="6">
        <v>4</v>
      </c>
      <c r="F1879" s="6" t="str">
        <f t="shared" si="116"/>
        <v>Laura Callahan</v>
      </c>
      <c r="G1879" s="6">
        <v>10720</v>
      </c>
      <c r="H1879" s="9">
        <v>41485</v>
      </c>
      <c r="I1879" s="9">
        <v>41509</v>
      </c>
      <c r="J1879" s="9">
        <v>41510</v>
      </c>
      <c r="K1879" s="7">
        <v>1</v>
      </c>
      <c r="L1879" s="9" t="str">
        <f t="shared" si="117"/>
        <v>Boissons</v>
      </c>
      <c r="M1879" s="6">
        <v>35</v>
      </c>
      <c r="N1879" s="6" t="str">
        <f t="shared" si="118"/>
        <v>Steeleye Stout</v>
      </c>
      <c r="O1879" s="13">
        <v>76</v>
      </c>
      <c r="P1879" s="6">
        <v>54</v>
      </c>
      <c r="Q1879" s="13">
        <f t="shared" si="119"/>
        <v>4104</v>
      </c>
      <c r="R1879" s="14">
        <v>0.02</v>
      </c>
      <c r="S1879" s="13">
        <v>4762.8</v>
      </c>
      <c r="T1879" s="13">
        <v>76.204800000000006</v>
      </c>
      <c r="U1879" s="13"/>
      <c r="V1879" s="9"/>
      <c r="W1879" s="9"/>
    </row>
    <row r="1880" spans="1:23" x14ac:dyDescent="0.25">
      <c r="A1880" s="6" t="s">
        <v>189</v>
      </c>
      <c r="B1880" s="6" t="s">
        <v>190</v>
      </c>
      <c r="C1880" s="6" t="s">
        <v>191</v>
      </c>
      <c r="D1880" s="6" t="s">
        <v>136</v>
      </c>
      <c r="E1880" s="6">
        <v>2</v>
      </c>
      <c r="F1880" s="6" t="str">
        <f t="shared" si="116"/>
        <v>Anne Dodsworth</v>
      </c>
      <c r="G1880" s="6">
        <v>10745</v>
      </c>
      <c r="H1880" s="9">
        <v>41485</v>
      </c>
      <c r="I1880" s="9">
        <v>41509</v>
      </c>
      <c r="J1880" s="9">
        <v>41510</v>
      </c>
      <c r="K1880" s="7">
        <v>4</v>
      </c>
      <c r="L1880" s="9" t="str">
        <f t="shared" si="117"/>
        <v>Produits laitiers</v>
      </c>
      <c r="M1880" s="6">
        <v>59</v>
      </c>
      <c r="N1880" s="6" t="str">
        <f t="shared" si="118"/>
        <v>Raclette Courdavault</v>
      </c>
      <c r="O1880" s="13">
        <v>76</v>
      </c>
      <c r="P1880" s="6">
        <v>87</v>
      </c>
      <c r="Q1880" s="13">
        <f t="shared" si="119"/>
        <v>6612</v>
      </c>
      <c r="R1880" s="14">
        <v>0.09</v>
      </c>
      <c r="S1880" s="13">
        <v>21771.75</v>
      </c>
      <c r="T1880" s="13">
        <v>87.087000000000003</v>
      </c>
      <c r="U1880" s="13"/>
      <c r="V1880" s="9"/>
      <c r="W1880" s="9"/>
    </row>
    <row r="1881" spans="1:23" x14ac:dyDescent="0.25">
      <c r="A1881" s="6" t="s">
        <v>152</v>
      </c>
      <c r="B1881" s="6" t="s">
        <v>153</v>
      </c>
      <c r="C1881" s="6" t="s">
        <v>154</v>
      </c>
      <c r="D1881" s="6" t="s">
        <v>146</v>
      </c>
      <c r="E1881" s="6">
        <v>1</v>
      </c>
      <c r="F1881" s="6" t="str">
        <f t="shared" si="116"/>
        <v>Francis Rivière</v>
      </c>
      <c r="G1881" s="6">
        <v>10620</v>
      </c>
      <c r="H1881" s="9">
        <v>41486</v>
      </c>
      <c r="I1881" s="9">
        <v>41513</v>
      </c>
      <c r="J1881" s="9">
        <v>41513</v>
      </c>
      <c r="K1881" s="7">
        <v>1</v>
      </c>
      <c r="L1881" s="9" t="str">
        <f t="shared" si="117"/>
        <v>Boissons</v>
      </c>
      <c r="M1881" s="6">
        <v>24</v>
      </c>
      <c r="N1881" s="6" t="str">
        <f t="shared" si="118"/>
        <v>Guaraná Fantástica</v>
      </c>
      <c r="O1881" s="13">
        <v>76</v>
      </c>
      <c r="P1881" s="6">
        <v>21</v>
      </c>
      <c r="Q1881" s="13">
        <f t="shared" si="119"/>
        <v>1596</v>
      </c>
      <c r="R1881" s="14">
        <v>0.15</v>
      </c>
      <c r="S1881" s="13">
        <v>401.625</v>
      </c>
      <c r="T1881" s="13">
        <v>7.6308749999999996</v>
      </c>
      <c r="U1881" s="13"/>
      <c r="V1881" s="9"/>
      <c r="W1881" s="9"/>
    </row>
    <row r="1882" spans="1:23" x14ac:dyDescent="0.25">
      <c r="A1882" s="6" t="s">
        <v>189</v>
      </c>
      <c r="B1882" s="6" t="s">
        <v>190</v>
      </c>
      <c r="C1882" s="6" t="s">
        <v>191</v>
      </c>
      <c r="D1882" s="6" t="s">
        <v>136</v>
      </c>
      <c r="E1882" s="6">
        <v>1</v>
      </c>
      <c r="F1882" s="6" t="str">
        <f t="shared" si="116"/>
        <v>Francis Rivière</v>
      </c>
      <c r="G1882" s="6">
        <v>10691</v>
      </c>
      <c r="H1882" s="9">
        <v>41486</v>
      </c>
      <c r="I1882" s="9">
        <v>41509</v>
      </c>
      <c r="J1882" s="9">
        <v>41506</v>
      </c>
      <c r="K1882" s="7">
        <v>6</v>
      </c>
      <c r="L1882" s="9" t="str">
        <f t="shared" si="117"/>
        <v>Viandes</v>
      </c>
      <c r="M1882" s="6">
        <v>29</v>
      </c>
      <c r="N1882" s="6" t="str">
        <f t="shared" si="118"/>
        <v>Thüringer Rostbratwurst</v>
      </c>
      <c r="O1882" s="13">
        <v>76</v>
      </c>
      <c r="P1882" s="6">
        <v>41</v>
      </c>
      <c r="Q1882" s="13">
        <f t="shared" si="119"/>
        <v>3116</v>
      </c>
      <c r="R1882" s="14">
        <v>0.16</v>
      </c>
      <c r="S1882" s="13">
        <v>21316.637999999999</v>
      </c>
      <c r="T1882" s="13">
        <v>63.949914</v>
      </c>
      <c r="U1882" s="13"/>
      <c r="V1882" s="9"/>
      <c r="W1882" s="9"/>
    </row>
    <row r="1883" spans="1:23" x14ac:dyDescent="0.25">
      <c r="A1883" s="6" t="s">
        <v>272</v>
      </c>
      <c r="B1883" s="6" t="s">
        <v>273</v>
      </c>
      <c r="C1883" s="6" t="s">
        <v>274</v>
      </c>
      <c r="D1883" s="6" t="s">
        <v>81</v>
      </c>
      <c r="E1883" s="6">
        <v>1</v>
      </c>
      <c r="F1883" s="6" t="str">
        <f t="shared" si="116"/>
        <v>Francis Rivière</v>
      </c>
      <c r="G1883" s="6">
        <v>10808</v>
      </c>
      <c r="H1883" s="9">
        <v>41486</v>
      </c>
      <c r="I1883" s="9">
        <v>41508</v>
      </c>
      <c r="J1883" s="9">
        <v>41503</v>
      </c>
      <c r="K1883" s="7">
        <v>1</v>
      </c>
      <c r="L1883" s="9" t="str">
        <f t="shared" si="117"/>
        <v>Boissons</v>
      </c>
      <c r="M1883" s="6">
        <v>76</v>
      </c>
      <c r="N1883" s="6" t="str">
        <f t="shared" si="118"/>
        <v>Lakkalikööri</v>
      </c>
      <c r="O1883" s="13">
        <v>76</v>
      </c>
      <c r="P1883" s="6">
        <v>9</v>
      </c>
      <c r="Q1883" s="13">
        <f t="shared" si="119"/>
        <v>684</v>
      </c>
      <c r="R1883" s="14">
        <v>0.18</v>
      </c>
      <c r="S1883" s="13">
        <v>664.2</v>
      </c>
      <c r="T1883" s="13">
        <v>0</v>
      </c>
      <c r="U1883" s="13"/>
      <c r="V1883" s="9"/>
      <c r="W1883" s="9"/>
    </row>
    <row r="1884" spans="1:23" x14ac:dyDescent="0.25">
      <c r="A1884" s="6" t="s">
        <v>194</v>
      </c>
      <c r="B1884" s="6" t="s">
        <v>195</v>
      </c>
      <c r="C1884" s="6" t="s">
        <v>97</v>
      </c>
      <c r="D1884" s="6" t="s">
        <v>98</v>
      </c>
      <c r="E1884" s="6">
        <v>7</v>
      </c>
      <c r="F1884" s="6" t="str">
        <f t="shared" si="116"/>
        <v>Jaime Dos Santos</v>
      </c>
      <c r="G1884" s="6">
        <v>10842</v>
      </c>
      <c r="H1884" s="9">
        <v>41486</v>
      </c>
      <c r="I1884" s="9">
        <v>41511</v>
      </c>
      <c r="J1884" s="9">
        <v>41511</v>
      </c>
      <c r="K1884" s="7">
        <v>1</v>
      </c>
      <c r="L1884" s="9" t="str">
        <f t="shared" si="117"/>
        <v>Boissons</v>
      </c>
      <c r="M1884" s="6">
        <v>43</v>
      </c>
      <c r="N1884" s="6" t="str">
        <f t="shared" si="118"/>
        <v>Ipoh Coffee</v>
      </c>
      <c r="O1884" s="13">
        <v>76</v>
      </c>
      <c r="P1884" s="6">
        <v>74</v>
      </c>
      <c r="Q1884" s="13">
        <f t="shared" si="119"/>
        <v>5624</v>
      </c>
      <c r="R1884" s="15">
        <v>0.06</v>
      </c>
      <c r="S1884" s="13">
        <v>15998.8</v>
      </c>
      <c r="T1884" s="13">
        <v>479.964</v>
      </c>
      <c r="U1884" s="13"/>
      <c r="V1884" s="9"/>
      <c r="W1884" s="9"/>
    </row>
    <row r="1885" spans="1:23" x14ac:dyDescent="0.25">
      <c r="A1885" s="6" t="s">
        <v>120</v>
      </c>
      <c r="B1885" s="6" t="s">
        <v>121</v>
      </c>
      <c r="C1885" s="6" t="s">
        <v>122</v>
      </c>
      <c r="D1885" s="6" t="s">
        <v>123</v>
      </c>
      <c r="E1885" s="6">
        <v>9</v>
      </c>
      <c r="F1885" s="6" t="str">
        <f t="shared" si="116"/>
        <v>Steven Buchanan</v>
      </c>
      <c r="G1885" s="6">
        <v>10851</v>
      </c>
      <c r="H1885" s="9">
        <v>41486</v>
      </c>
      <c r="I1885" s="9">
        <v>41508</v>
      </c>
      <c r="J1885" s="9">
        <v>41507</v>
      </c>
      <c r="K1885" s="7">
        <v>4</v>
      </c>
      <c r="L1885" s="9" t="str">
        <f t="shared" si="117"/>
        <v>Produits laitiers</v>
      </c>
      <c r="M1885" s="6">
        <v>59</v>
      </c>
      <c r="N1885" s="6" t="str">
        <f t="shared" si="118"/>
        <v>Raclette Courdavault</v>
      </c>
      <c r="O1885" s="13">
        <v>76</v>
      </c>
      <c r="P1885" s="6">
        <v>85</v>
      </c>
      <c r="Q1885" s="13">
        <f t="shared" si="119"/>
        <v>6460</v>
      </c>
      <c r="R1885" s="15">
        <v>0</v>
      </c>
      <c r="S1885" s="13">
        <v>23375</v>
      </c>
      <c r="T1885" s="13">
        <v>771.375</v>
      </c>
      <c r="U1885" s="13"/>
      <c r="V1885" s="9"/>
      <c r="W1885" s="9"/>
    </row>
    <row r="1886" spans="1:23" x14ac:dyDescent="0.25">
      <c r="A1886" s="6" t="s">
        <v>166</v>
      </c>
      <c r="B1886" s="6" t="s">
        <v>167</v>
      </c>
      <c r="C1886" s="6" t="s">
        <v>168</v>
      </c>
      <c r="D1886" s="6" t="s">
        <v>169</v>
      </c>
      <c r="E1886" s="6">
        <v>2</v>
      </c>
      <c r="F1886" s="6" t="str">
        <f t="shared" si="116"/>
        <v>Anne Dodsworth</v>
      </c>
      <c r="G1886" s="6">
        <v>10687</v>
      </c>
      <c r="H1886" s="9">
        <v>41488</v>
      </c>
      <c r="I1886" s="9">
        <v>41505</v>
      </c>
      <c r="J1886" s="9">
        <v>41502</v>
      </c>
      <c r="K1886" s="7">
        <v>8</v>
      </c>
      <c r="L1886" s="9" t="str">
        <f t="shared" si="117"/>
        <v>Poissons et fruits de mer</v>
      </c>
      <c r="M1886" s="6">
        <v>36</v>
      </c>
      <c r="N1886" s="6" t="str">
        <f t="shared" si="118"/>
        <v>Inlagd Sill</v>
      </c>
      <c r="O1886" s="13">
        <v>76</v>
      </c>
      <c r="P1886" s="6">
        <v>47</v>
      </c>
      <c r="Q1886" s="13">
        <f t="shared" si="119"/>
        <v>3572</v>
      </c>
      <c r="R1886" s="14">
        <v>0.03</v>
      </c>
      <c r="S1886" s="13">
        <v>4331.05</v>
      </c>
      <c r="T1886" s="13">
        <v>4.3310500000000003</v>
      </c>
      <c r="U1886" s="13"/>
      <c r="V1886" s="9"/>
      <c r="W1886" s="9"/>
    </row>
    <row r="1887" spans="1:23" x14ac:dyDescent="0.25">
      <c r="A1887" s="6" t="s">
        <v>201</v>
      </c>
      <c r="B1887" s="6" t="s">
        <v>202</v>
      </c>
      <c r="C1887" s="6" t="s">
        <v>203</v>
      </c>
      <c r="D1887" s="6" t="s">
        <v>204</v>
      </c>
      <c r="E1887" s="6">
        <v>1</v>
      </c>
      <c r="F1887" s="6" t="str">
        <f t="shared" si="116"/>
        <v>Francis Rivière</v>
      </c>
      <c r="G1887" s="6">
        <v>10819</v>
      </c>
      <c r="H1887" s="9">
        <v>41488</v>
      </c>
      <c r="I1887" s="9">
        <v>41510</v>
      </c>
      <c r="J1887" s="9">
        <v>41513</v>
      </c>
      <c r="K1887" s="7">
        <v>1</v>
      </c>
      <c r="L1887" s="9" t="str">
        <f t="shared" si="117"/>
        <v>Boissons</v>
      </c>
      <c r="M1887" s="6">
        <v>43</v>
      </c>
      <c r="N1887" s="6" t="str">
        <f t="shared" si="118"/>
        <v>Ipoh Coffee</v>
      </c>
      <c r="O1887" s="13">
        <v>76</v>
      </c>
      <c r="P1887" s="6">
        <v>11</v>
      </c>
      <c r="Q1887" s="13">
        <f t="shared" si="119"/>
        <v>836</v>
      </c>
      <c r="R1887" s="14">
        <v>0.04</v>
      </c>
      <c r="S1887" s="13">
        <v>2428.7999999999997</v>
      </c>
      <c r="T1887" s="13">
        <v>70.435199999999995</v>
      </c>
      <c r="U1887" s="13"/>
      <c r="V1887" s="9"/>
      <c r="W1887" s="9"/>
    </row>
    <row r="1888" spans="1:23" x14ac:dyDescent="0.25">
      <c r="A1888" s="6" t="s">
        <v>189</v>
      </c>
      <c r="B1888" s="6" t="s">
        <v>190</v>
      </c>
      <c r="C1888" s="6" t="s">
        <v>191</v>
      </c>
      <c r="D1888" s="6" t="s">
        <v>136</v>
      </c>
      <c r="E1888" s="6">
        <v>3</v>
      </c>
      <c r="F1888" s="6" t="str">
        <f t="shared" si="116"/>
        <v>Janet Leverling</v>
      </c>
      <c r="G1888" s="6">
        <v>10540</v>
      </c>
      <c r="H1888" s="9">
        <v>41489</v>
      </c>
      <c r="I1888" s="9">
        <v>41511</v>
      </c>
      <c r="J1888" s="9">
        <v>41506</v>
      </c>
      <c r="K1888" s="7">
        <v>3</v>
      </c>
      <c r="L1888" s="9" t="str">
        <f t="shared" si="117"/>
        <v>Desserts</v>
      </c>
      <c r="M1888" s="6">
        <v>26</v>
      </c>
      <c r="N1888" s="6" t="str">
        <f t="shared" si="118"/>
        <v>Gumbär Gummibärchen</v>
      </c>
      <c r="O1888" s="13">
        <v>76</v>
      </c>
      <c r="P1888" s="6">
        <v>87</v>
      </c>
      <c r="Q1888" s="13">
        <f t="shared" si="119"/>
        <v>6612</v>
      </c>
      <c r="R1888" s="14">
        <v>0.04</v>
      </c>
      <c r="S1888" s="13">
        <v>13041.648000000001</v>
      </c>
      <c r="T1888" s="13">
        <v>156.49977600000003</v>
      </c>
      <c r="U1888" s="13"/>
      <c r="V1888" s="9"/>
      <c r="W1888" s="9"/>
    </row>
    <row r="1889" spans="1:23" x14ac:dyDescent="0.25">
      <c r="A1889" s="6" t="s">
        <v>213</v>
      </c>
      <c r="B1889" s="6" t="s">
        <v>214</v>
      </c>
      <c r="C1889" s="6" t="s">
        <v>215</v>
      </c>
      <c r="D1889" s="6" t="s">
        <v>81</v>
      </c>
      <c r="E1889" s="6">
        <v>3</v>
      </c>
      <c r="F1889" s="6" t="str">
        <f t="shared" si="116"/>
        <v>Janet Leverling</v>
      </c>
      <c r="G1889" s="6">
        <v>10681</v>
      </c>
      <c r="H1889" s="9">
        <v>41489</v>
      </c>
      <c r="I1889" s="9">
        <v>41509</v>
      </c>
      <c r="J1889" s="9">
        <v>41512</v>
      </c>
      <c r="K1889" s="7">
        <v>3</v>
      </c>
      <c r="L1889" s="9" t="str">
        <f t="shared" si="117"/>
        <v>Desserts</v>
      </c>
      <c r="M1889" s="6">
        <v>21</v>
      </c>
      <c r="N1889" s="6" t="str">
        <f t="shared" si="118"/>
        <v>Sir Rodney's Scones</v>
      </c>
      <c r="O1889" s="13">
        <v>76</v>
      </c>
      <c r="P1889" s="6">
        <v>91</v>
      </c>
      <c r="Q1889" s="13">
        <f t="shared" si="119"/>
        <v>6916</v>
      </c>
      <c r="R1889" s="14">
        <v>0.15</v>
      </c>
      <c r="S1889" s="13">
        <v>3867.5</v>
      </c>
      <c r="T1889" s="13">
        <v>112.1575</v>
      </c>
      <c r="U1889" s="13"/>
      <c r="V1889" s="9"/>
      <c r="W1889" s="9"/>
    </row>
    <row r="1890" spans="1:23" x14ac:dyDescent="0.25">
      <c r="A1890" s="6" t="s">
        <v>235</v>
      </c>
      <c r="B1890" s="6" t="s">
        <v>236</v>
      </c>
      <c r="C1890" s="6" t="s">
        <v>237</v>
      </c>
      <c r="D1890" s="6" t="s">
        <v>238</v>
      </c>
      <c r="E1890" s="6">
        <v>7</v>
      </c>
      <c r="F1890" s="6" t="str">
        <f t="shared" si="116"/>
        <v>Jaime Dos Santos</v>
      </c>
      <c r="G1890" s="6">
        <v>10888</v>
      </c>
      <c r="H1890" s="9">
        <v>41489</v>
      </c>
      <c r="I1890" s="9">
        <v>41519</v>
      </c>
      <c r="J1890" s="9">
        <v>41515</v>
      </c>
      <c r="K1890" s="7">
        <v>3</v>
      </c>
      <c r="L1890" s="9" t="str">
        <f t="shared" si="117"/>
        <v>Desserts</v>
      </c>
      <c r="M1890" s="6">
        <v>68</v>
      </c>
      <c r="N1890" s="6" t="str">
        <f t="shared" si="118"/>
        <v>Scottish Longbreads</v>
      </c>
      <c r="O1890" s="13">
        <v>76</v>
      </c>
      <c r="P1890" s="6">
        <v>82</v>
      </c>
      <c r="Q1890" s="13">
        <f t="shared" si="119"/>
        <v>6232</v>
      </c>
      <c r="R1890" s="15">
        <v>0.19</v>
      </c>
      <c r="S1890" s="13">
        <v>4151.25</v>
      </c>
      <c r="T1890" s="13">
        <v>66.42</v>
      </c>
      <c r="U1890" s="13"/>
      <c r="V1890" s="9"/>
      <c r="W1890" s="9"/>
    </row>
    <row r="1891" spans="1:23" x14ac:dyDescent="0.25">
      <c r="A1891" s="6" t="s">
        <v>189</v>
      </c>
      <c r="B1891" s="6" t="s">
        <v>190</v>
      </c>
      <c r="C1891" s="6" t="s">
        <v>191</v>
      </c>
      <c r="D1891" s="6" t="s">
        <v>136</v>
      </c>
      <c r="E1891" s="6">
        <v>5</v>
      </c>
      <c r="F1891" s="6" t="str">
        <f t="shared" si="116"/>
        <v>Mohamed Ben Arfa</v>
      </c>
      <c r="G1891" s="6">
        <v>10658</v>
      </c>
      <c r="H1891" s="9">
        <v>41490</v>
      </c>
      <c r="I1891" s="9">
        <v>41500</v>
      </c>
      <c r="J1891" s="9">
        <v>41501</v>
      </c>
      <c r="K1891" s="7">
        <v>3</v>
      </c>
      <c r="L1891" s="9" t="str">
        <f t="shared" si="117"/>
        <v>Desserts</v>
      </c>
      <c r="M1891" s="6">
        <v>21</v>
      </c>
      <c r="N1891" s="6" t="str">
        <f t="shared" si="118"/>
        <v>Sir Rodney's Scones</v>
      </c>
      <c r="O1891" s="13">
        <v>76</v>
      </c>
      <c r="P1891" s="6">
        <v>49</v>
      </c>
      <c r="Q1891" s="13">
        <f t="shared" si="119"/>
        <v>3724</v>
      </c>
      <c r="R1891" s="14">
        <v>0.04</v>
      </c>
      <c r="S1891" s="13">
        <v>2352</v>
      </c>
      <c r="T1891" s="13">
        <v>9.4079999999999995</v>
      </c>
      <c r="U1891" s="13"/>
      <c r="V1891" s="9"/>
      <c r="W1891" s="9"/>
    </row>
    <row r="1892" spans="1:23" x14ac:dyDescent="0.25">
      <c r="A1892" s="6" t="s">
        <v>194</v>
      </c>
      <c r="B1892" s="6" t="s">
        <v>195</v>
      </c>
      <c r="C1892" s="6" t="s">
        <v>97</v>
      </c>
      <c r="D1892" s="6" t="s">
        <v>98</v>
      </c>
      <c r="E1892" s="6">
        <v>5</v>
      </c>
      <c r="F1892" s="6" t="str">
        <f t="shared" si="116"/>
        <v>Mohamed Ben Arfa</v>
      </c>
      <c r="G1892" s="6">
        <v>10518</v>
      </c>
      <c r="H1892" s="9">
        <v>41491</v>
      </c>
      <c r="I1892" s="9">
        <v>41518</v>
      </c>
      <c r="J1892" s="9">
        <v>41518</v>
      </c>
      <c r="K1892" s="7">
        <v>1</v>
      </c>
      <c r="L1892" s="9" t="str">
        <f t="shared" si="117"/>
        <v>Boissons</v>
      </c>
      <c r="M1892" s="6">
        <v>24</v>
      </c>
      <c r="N1892" s="6" t="str">
        <f t="shared" si="118"/>
        <v>Guaraná Fantástica</v>
      </c>
      <c r="O1892" s="13">
        <v>76</v>
      </c>
      <c r="P1892" s="6">
        <v>69</v>
      </c>
      <c r="Q1892" s="13">
        <f t="shared" si="119"/>
        <v>5244</v>
      </c>
      <c r="R1892" s="14">
        <v>-0.02</v>
      </c>
      <c r="S1892" s="13">
        <v>1583.55</v>
      </c>
      <c r="T1892" s="13">
        <v>7.9177499999999998</v>
      </c>
      <c r="U1892" s="13"/>
      <c r="V1892" s="9"/>
      <c r="W1892" s="9"/>
    </row>
    <row r="1893" spans="1:23" x14ac:dyDescent="0.25">
      <c r="A1893" s="6" t="s">
        <v>152</v>
      </c>
      <c r="B1893" s="6" t="s">
        <v>153</v>
      </c>
      <c r="C1893" s="6" t="s">
        <v>154</v>
      </c>
      <c r="D1893" s="6" t="s">
        <v>146</v>
      </c>
      <c r="E1893" s="6">
        <v>3</v>
      </c>
      <c r="F1893" s="6" t="str">
        <f t="shared" si="116"/>
        <v>Janet Leverling</v>
      </c>
      <c r="G1893" s="6">
        <v>10495</v>
      </c>
      <c r="H1893" s="9">
        <v>41492</v>
      </c>
      <c r="I1893" s="9">
        <v>41516</v>
      </c>
      <c r="J1893" s="9">
        <v>41518</v>
      </c>
      <c r="K1893" s="7">
        <v>8</v>
      </c>
      <c r="L1893" s="9" t="str">
        <f t="shared" si="117"/>
        <v>Poissons et fruits de mer</v>
      </c>
      <c r="M1893" s="6">
        <v>41</v>
      </c>
      <c r="N1893" s="6" t="str">
        <f t="shared" si="118"/>
        <v>Jack's New England Clam Chowder</v>
      </c>
      <c r="O1893" s="13">
        <v>76</v>
      </c>
      <c r="P1893" s="6">
        <v>91</v>
      </c>
      <c r="Q1893" s="13">
        <f t="shared" si="119"/>
        <v>6916</v>
      </c>
      <c r="R1893" s="14">
        <v>0.15</v>
      </c>
      <c r="S1893" s="13">
        <v>2977.9749999999999</v>
      </c>
      <c r="T1893" s="13">
        <v>0</v>
      </c>
      <c r="U1893" s="13"/>
      <c r="V1893" s="9"/>
      <c r="W1893" s="9"/>
    </row>
    <row r="1894" spans="1:23" x14ac:dyDescent="0.25">
      <c r="A1894" s="6" t="s">
        <v>205</v>
      </c>
      <c r="B1894" s="6" t="s">
        <v>206</v>
      </c>
      <c r="C1894" s="6" t="s">
        <v>207</v>
      </c>
      <c r="D1894" s="6" t="s">
        <v>208</v>
      </c>
      <c r="E1894" s="6">
        <v>7</v>
      </c>
      <c r="F1894" s="6" t="str">
        <f t="shared" si="116"/>
        <v>Jaime Dos Santos</v>
      </c>
      <c r="G1894" s="6">
        <v>10524</v>
      </c>
      <c r="H1894" s="9">
        <v>41492</v>
      </c>
      <c r="I1894" s="9">
        <v>41511</v>
      </c>
      <c r="J1894" s="9">
        <v>41513</v>
      </c>
      <c r="K1894" s="7">
        <v>8</v>
      </c>
      <c r="L1894" s="9" t="str">
        <f t="shared" si="117"/>
        <v>Poissons et fruits de mer</v>
      </c>
      <c r="M1894" s="6">
        <v>10</v>
      </c>
      <c r="N1894" s="6" t="str">
        <f t="shared" si="118"/>
        <v>Ikura</v>
      </c>
      <c r="O1894" s="13">
        <v>76</v>
      </c>
      <c r="P1894" s="6">
        <v>96</v>
      </c>
      <c r="Q1894" s="13">
        <f t="shared" si="119"/>
        <v>7296</v>
      </c>
      <c r="R1894" s="14">
        <v>0.06</v>
      </c>
      <c r="S1894" s="13">
        <v>13987.199999999999</v>
      </c>
      <c r="T1894" s="13">
        <v>265.7568</v>
      </c>
      <c r="U1894" s="13"/>
      <c r="V1894" s="9"/>
      <c r="W1894" s="9"/>
    </row>
    <row r="1895" spans="1:23" x14ac:dyDescent="0.25">
      <c r="A1895" s="6" t="s">
        <v>223</v>
      </c>
      <c r="B1895" s="6" t="s">
        <v>224</v>
      </c>
      <c r="C1895" s="6" t="s">
        <v>225</v>
      </c>
      <c r="D1895" s="6" t="s">
        <v>208</v>
      </c>
      <c r="E1895" s="6">
        <v>1</v>
      </c>
      <c r="F1895" s="6" t="str">
        <f t="shared" si="116"/>
        <v>Francis Rivière</v>
      </c>
      <c r="G1895" s="6">
        <v>10561</v>
      </c>
      <c r="H1895" s="9">
        <v>41492</v>
      </c>
      <c r="I1895" s="9">
        <v>41521</v>
      </c>
      <c r="J1895" s="9">
        <v>41520</v>
      </c>
      <c r="K1895" s="7">
        <v>7</v>
      </c>
      <c r="L1895" s="9" t="str">
        <f t="shared" si="117"/>
        <v>Produits secs</v>
      </c>
      <c r="M1895" s="6">
        <v>51</v>
      </c>
      <c r="N1895" s="6" t="str">
        <f t="shared" si="118"/>
        <v>Manjimup Dried Apples</v>
      </c>
      <c r="O1895" s="13">
        <v>76</v>
      </c>
      <c r="P1895" s="6">
        <v>85</v>
      </c>
      <c r="Q1895" s="13">
        <f t="shared" si="119"/>
        <v>6460</v>
      </c>
      <c r="R1895" s="14">
        <v>0.13</v>
      </c>
      <c r="S1895" s="13">
        <v>19596.75</v>
      </c>
      <c r="T1895" s="13">
        <v>450.72525000000002</v>
      </c>
      <c r="U1895" s="13"/>
      <c r="V1895" s="9"/>
      <c r="W1895" s="9"/>
    </row>
    <row r="1896" spans="1:23" x14ac:dyDescent="0.25">
      <c r="A1896" s="6" t="s">
        <v>157</v>
      </c>
      <c r="B1896" s="6" t="s">
        <v>158</v>
      </c>
      <c r="C1896" s="6" t="s">
        <v>159</v>
      </c>
      <c r="D1896" s="6" t="s">
        <v>136</v>
      </c>
      <c r="E1896" s="6">
        <v>8</v>
      </c>
      <c r="F1896" s="6" t="str">
        <f t="shared" si="116"/>
        <v>Hicham Esmal</v>
      </c>
      <c r="G1896" s="6">
        <v>10593</v>
      </c>
      <c r="H1896" s="9">
        <v>41492</v>
      </c>
      <c r="I1896" s="9">
        <v>41520</v>
      </c>
      <c r="J1896" s="9">
        <v>41517</v>
      </c>
      <c r="K1896" s="7">
        <v>3</v>
      </c>
      <c r="L1896" s="9" t="str">
        <f t="shared" si="117"/>
        <v>Desserts</v>
      </c>
      <c r="M1896" s="6">
        <v>20</v>
      </c>
      <c r="N1896" s="6" t="str">
        <f t="shared" si="118"/>
        <v>Sir Rodney's Marmalade</v>
      </c>
      <c r="O1896" s="13">
        <v>76</v>
      </c>
      <c r="P1896" s="6">
        <v>53</v>
      </c>
      <c r="Q1896" s="13">
        <f t="shared" si="119"/>
        <v>4028</v>
      </c>
      <c r="R1896" s="14">
        <v>0.17</v>
      </c>
      <c r="S1896" s="13">
        <v>17815.95</v>
      </c>
      <c r="T1896" s="13">
        <v>338.50304999999997</v>
      </c>
      <c r="U1896" s="13"/>
      <c r="V1896" s="9"/>
      <c r="W1896" s="9"/>
    </row>
    <row r="1897" spans="1:23" x14ac:dyDescent="0.25">
      <c r="A1897" s="6" t="s">
        <v>245</v>
      </c>
      <c r="B1897" s="6" t="s">
        <v>246</v>
      </c>
      <c r="C1897" s="6" t="s">
        <v>247</v>
      </c>
      <c r="D1897" s="6" t="s">
        <v>85</v>
      </c>
      <c r="E1897" s="6">
        <v>4</v>
      </c>
      <c r="F1897" s="6" t="str">
        <f t="shared" si="116"/>
        <v>Laura Callahan</v>
      </c>
      <c r="G1897" s="6">
        <v>10679</v>
      </c>
      <c r="H1897" s="9">
        <v>41492</v>
      </c>
      <c r="I1897" s="9">
        <v>41505</v>
      </c>
      <c r="J1897" s="9">
        <v>41504</v>
      </c>
      <c r="K1897" s="7">
        <v>4</v>
      </c>
      <c r="L1897" s="9" t="str">
        <f t="shared" si="117"/>
        <v>Produits laitiers</v>
      </c>
      <c r="M1897" s="6">
        <v>59</v>
      </c>
      <c r="N1897" s="6" t="str">
        <f t="shared" si="118"/>
        <v>Raclette Courdavault</v>
      </c>
      <c r="O1897" s="13">
        <v>76</v>
      </c>
      <c r="P1897" s="6">
        <v>18</v>
      </c>
      <c r="Q1897" s="13">
        <f t="shared" si="119"/>
        <v>1368</v>
      </c>
      <c r="R1897" s="14">
        <v>7.0000000000000007E-2</v>
      </c>
      <c r="S1897" s="13">
        <v>4603.5</v>
      </c>
      <c r="T1897" s="13">
        <v>23.017499999999998</v>
      </c>
      <c r="U1897" s="13"/>
      <c r="V1897" s="9"/>
      <c r="W1897" s="9"/>
    </row>
    <row r="1898" spans="1:23" x14ac:dyDescent="0.25">
      <c r="A1898" s="6" t="s">
        <v>209</v>
      </c>
      <c r="B1898" s="6" t="s">
        <v>210</v>
      </c>
      <c r="C1898" s="6" t="s">
        <v>211</v>
      </c>
      <c r="D1898" s="6" t="s">
        <v>212</v>
      </c>
      <c r="E1898" s="6">
        <v>2</v>
      </c>
      <c r="F1898" s="6" t="str">
        <f t="shared" si="116"/>
        <v>Anne Dodsworth</v>
      </c>
      <c r="G1898" s="6">
        <v>10750</v>
      </c>
      <c r="H1898" s="9">
        <v>41492</v>
      </c>
      <c r="I1898" s="9">
        <v>41520</v>
      </c>
      <c r="J1898" s="9">
        <v>41522</v>
      </c>
      <c r="K1898" s="7">
        <v>4</v>
      </c>
      <c r="L1898" s="9" t="str">
        <f t="shared" si="117"/>
        <v>Produits laitiers</v>
      </c>
      <c r="M1898" s="6">
        <v>59</v>
      </c>
      <c r="N1898" s="6" t="str">
        <f t="shared" si="118"/>
        <v>Raclette Courdavault</v>
      </c>
      <c r="O1898" s="13">
        <v>76</v>
      </c>
      <c r="P1898" s="6">
        <v>34</v>
      </c>
      <c r="Q1898" s="13">
        <f t="shared" si="119"/>
        <v>2584</v>
      </c>
      <c r="R1898" s="14">
        <v>0.1</v>
      </c>
      <c r="S1898" s="13">
        <v>8415</v>
      </c>
      <c r="T1898" s="13">
        <v>193.54499999999999</v>
      </c>
      <c r="U1898" s="13"/>
      <c r="V1898" s="9"/>
      <c r="W1898" s="9"/>
    </row>
    <row r="1899" spans="1:23" x14ac:dyDescent="0.25">
      <c r="A1899" s="6" t="s">
        <v>223</v>
      </c>
      <c r="B1899" s="6" t="s">
        <v>224</v>
      </c>
      <c r="C1899" s="6" t="s">
        <v>225</v>
      </c>
      <c r="D1899" s="6" t="s">
        <v>208</v>
      </c>
      <c r="E1899" s="6">
        <v>5</v>
      </c>
      <c r="F1899" s="6" t="str">
        <f t="shared" si="116"/>
        <v>Mohamed Ben Arfa</v>
      </c>
      <c r="G1899" s="6">
        <v>10774</v>
      </c>
      <c r="H1899" s="9">
        <v>41492</v>
      </c>
      <c r="I1899" s="9">
        <v>41519</v>
      </c>
      <c r="J1899" s="9">
        <v>41515</v>
      </c>
      <c r="K1899" s="7">
        <v>2</v>
      </c>
      <c r="L1899" s="9" t="str">
        <f t="shared" si="117"/>
        <v>Condiments</v>
      </c>
      <c r="M1899" s="6">
        <v>66</v>
      </c>
      <c r="N1899" s="6" t="str">
        <f t="shared" si="118"/>
        <v>Louisiana Hot Spiced Okra</v>
      </c>
      <c r="O1899" s="13">
        <v>76</v>
      </c>
      <c r="P1899" s="6">
        <v>50</v>
      </c>
      <c r="Q1899" s="13">
        <f t="shared" si="119"/>
        <v>3800</v>
      </c>
      <c r="R1899" s="14">
        <v>0.14000000000000001</v>
      </c>
      <c r="S1899" s="13">
        <v>3655</v>
      </c>
      <c r="T1899" s="13">
        <v>73.099999999999994</v>
      </c>
      <c r="U1899" s="13"/>
      <c r="V1899" s="9"/>
      <c r="W1899" s="9"/>
    </row>
    <row r="1900" spans="1:23" x14ac:dyDescent="0.25">
      <c r="A1900" s="6" t="s">
        <v>157</v>
      </c>
      <c r="B1900" s="6" t="s">
        <v>158</v>
      </c>
      <c r="C1900" s="6" t="s">
        <v>159</v>
      </c>
      <c r="D1900" s="6" t="s">
        <v>136</v>
      </c>
      <c r="E1900" s="6">
        <v>8</v>
      </c>
      <c r="F1900" s="6" t="str">
        <f t="shared" si="116"/>
        <v>Hicham Esmal</v>
      </c>
      <c r="G1900" s="6">
        <v>10891</v>
      </c>
      <c r="H1900" s="9">
        <v>41492</v>
      </c>
      <c r="I1900" s="9">
        <v>41509</v>
      </c>
      <c r="J1900" s="9">
        <v>41504</v>
      </c>
      <c r="K1900" s="7">
        <v>8</v>
      </c>
      <c r="L1900" s="9" t="str">
        <f t="shared" si="117"/>
        <v>Poissons et fruits de mer</v>
      </c>
      <c r="M1900" s="6">
        <v>30</v>
      </c>
      <c r="N1900" s="6" t="str">
        <f t="shared" si="118"/>
        <v>Nord-Ost Matjeshering</v>
      </c>
      <c r="O1900" s="13">
        <v>76</v>
      </c>
      <c r="P1900" s="6">
        <v>22</v>
      </c>
      <c r="Q1900" s="13">
        <f t="shared" si="119"/>
        <v>1672</v>
      </c>
      <c r="R1900" s="15">
        <v>0.15</v>
      </c>
      <c r="S1900" s="13">
        <v>2420.7149999999997</v>
      </c>
      <c r="T1900" s="13">
        <v>4.841429999999999</v>
      </c>
      <c r="U1900" s="13"/>
      <c r="V1900" s="9"/>
      <c r="W1900" s="9"/>
    </row>
    <row r="1901" spans="1:23" x14ac:dyDescent="0.25">
      <c r="A1901" s="6" t="s">
        <v>133</v>
      </c>
      <c r="B1901" s="6" t="s">
        <v>134</v>
      </c>
      <c r="C1901" s="6" t="s">
        <v>135</v>
      </c>
      <c r="D1901" s="6" t="s">
        <v>136</v>
      </c>
      <c r="E1901" s="6">
        <v>6</v>
      </c>
      <c r="F1901" s="6" t="str">
        <f t="shared" si="116"/>
        <v>Ernst Junge</v>
      </c>
      <c r="G1901" s="6">
        <v>10929</v>
      </c>
      <c r="H1901" s="9">
        <v>41492</v>
      </c>
      <c r="I1901" s="9">
        <v>41521</v>
      </c>
      <c r="J1901" s="9">
        <v>41518</v>
      </c>
      <c r="K1901" s="7">
        <v>1</v>
      </c>
      <c r="L1901" s="9" t="str">
        <f t="shared" si="117"/>
        <v>Boissons</v>
      </c>
      <c r="M1901" s="6">
        <v>75</v>
      </c>
      <c r="N1901" s="6" t="str">
        <f t="shared" si="118"/>
        <v>Rhönbräu Klosterbier</v>
      </c>
      <c r="O1901" s="13">
        <v>76</v>
      </c>
      <c r="P1901" s="6">
        <v>13</v>
      </c>
      <c r="Q1901" s="13">
        <f t="shared" si="119"/>
        <v>988</v>
      </c>
      <c r="R1901" s="15">
        <v>0.11</v>
      </c>
      <c r="S1901" s="13">
        <v>448.33750000000003</v>
      </c>
      <c r="T1901" s="13">
        <v>4.0350375000000005</v>
      </c>
      <c r="U1901" s="13"/>
      <c r="V1901" s="9"/>
      <c r="W1901" s="9"/>
    </row>
    <row r="1902" spans="1:23" x14ac:dyDescent="0.25">
      <c r="A1902" s="6" t="s">
        <v>226</v>
      </c>
      <c r="B1902" s="6" t="s">
        <v>227</v>
      </c>
      <c r="C1902" s="6" t="s">
        <v>53</v>
      </c>
      <c r="D1902" s="6" t="s">
        <v>51</v>
      </c>
      <c r="E1902" s="6">
        <v>7</v>
      </c>
      <c r="F1902" s="6" t="str">
        <f t="shared" si="116"/>
        <v>Jaime Dos Santos</v>
      </c>
      <c r="G1902" s="6">
        <v>10537</v>
      </c>
      <c r="H1902" s="9">
        <v>41493</v>
      </c>
      <c r="I1902" s="9">
        <v>41518</v>
      </c>
      <c r="J1902" s="9">
        <v>41518</v>
      </c>
      <c r="K1902" s="7">
        <v>4</v>
      </c>
      <c r="L1902" s="9" t="str">
        <f t="shared" si="117"/>
        <v>Produits laitiers</v>
      </c>
      <c r="M1902" s="6">
        <v>31</v>
      </c>
      <c r="N1902" s="6" t="str">
        <f t="shared" si="118"/>
        <v>Gorgonzola Telino</v>
      </c>
      <c r="O1902" s="13">
        <v>76</v>
      </c>
      <c r="P1902" s="6">
        <v>36</v>
      </c>
      <c r="Q1902" s="13">
        <f t="shared" si="119"/>
        <v>2736</v>
      </c>
      <c r="R1902" s="14">
        <v>0.12</v>
      </c>
      <c r="S1902" s="13">
        <v>1980</v>
      </c>
      <c r="T1902" s="13">
        <v>17.82</v>
      </c>
      <c r="U1902" s="13"/>
      <c r="V1902" s="9"/>
      <c r="W1902" s="9"/>
    </row>
    <row r="1903" spans="1:23" x14ac:dyDescent="0.25">
      <c r="A1903" s="6" t="s">
        <v>209</v>
      </c>
      <c r="B1903" s="6" t="s">
        <v>210</v>
      </c>
      <c r="C1903" s="6" t="s">
        <v>211</v>
      </c>
      <c r="D1903" s="6" t="s">
        <v>212</v>
      </c>
      <c r="E1903" s="6">
        <v>1</v>
      </c>
      <c r="F1903" s="6" t="str">
        <f t="shared" si="116"/>
        <v>Francis Rivière</v>
      </c>
      <c r="G1903" s="6">
        <v>10553</v>
      </c>
      <c r="H1903" s="9">
        <v>41493</v>
      </c>
      <c r="I1903" s="9">
        <v>41511</v>
      </c>
      <c r="J1903" s="9">
        <v>41510</v>
      </c>
      <c r="K1903" s="7">
        <v>1</v>
      </c>
      <c r="L1903" s="9" t="str">
        <f t="shared" si="117"/>
        <v>Boissons</v>
      </c>
      <c r="M1903" s="6">
        <v>35</v>
      </c>
      <c r="N1903" s="6" t="str">
        <f t="shared" si="118"/>
        <v>Steeleye Stout</v>
      </c>
      <c r="O1903" s="13">
        <v>76</v>
      </c>
      <c r="P1903" s="6">
        <v>51</v>
      </c>
      <c r="Q1903" s="13">
        <f t="shared" si="119"/>
        <v>3876</v>
      </c>
      <c r="R1903" s="14">
        <v>0.2</v>
      </c>
      <c r="S1903" s="13">
        <v>3672</v>
      </c>
      <c r="T1903" s="13">
        <v>99.144000000000005</v>
      </c>
      <c r="U1903" s="13"/>
      <c r="V1903" s="9"/>
      <c r="W1903" s="9"/>
    </row>
    <row r="1904" spans="1:23" x14ac:dyDescent="0.25">
      <c r="A1904" s="6" t="s">
        <v>223</v>
      </c>
      <c r="B1904" s="6" t="s">
        <v>224</v>
      </c>
      <c r="C1904" s="6" t="s">
        <v>225</v>
      </c>
      <c r="D1904" s="6" t="s">
        <v>208</v>
      </c>
      <c r="E1904" s="6">
        <v>3</v>
      </c>
      <c r="F1904" s="6" t="str">
        <f t="shared" si="116"/>
        <v>Janet Leverling</v>
      </c>
      <c r="G1904" s="6">
        <v>10762</v>
      </c>
      <c r="H1904" s="9">
        <v>41493</v>
      </c>
      <c r="I1904" s="9">
        <v>41520</v>
      </c>
      <c r="J1904" s="9">
        <v>41523</v>
      </c>
      <c r="K1904" s="7">
        <v>5</v>
      </c>
      <c r="L1904" s="9" t="str">
        <f t="shared" si="117"/>
        <v>Pâtes et céréales</v>
      </c>
      <c r="M1904" s="6">
        <v>56</v>
      </c>
      <c r="N1904" s="6" t="str">
        <f t="shared" si="118"/>
        <v>Gnocchi di nonna Alice</v>
      </c>
      <c r="O1904" s="13">
        <v>76</v>
      </c>
      <c r="P1904" s="6">
        <v>22</v>
      </c>
      <c r="Q1904" s="13">
        <f t="shared" si="119"/>
        <v>1672</v>
      </c>
      <c r="R1904" s="14">
        <v>0</v>
      </c>
      <c r="S1904" s="13">
        <v>4180</v>
      </c>
      <c r="T1904" s="13">
        <v>12.54</v>
      </c>
      <c r="U1904" s="13"/>
      <c r="V1904" s="9"/>
      <c r="W1904" s="9"/>
    </row>
    <row r="1905" spans="1:23" x14ac:dyDescent="0.25">
      <c r="A1905" s="6" t="s">
        <v>177</v>
      </c>
      <c r="B1905" s="6" t="s">
        <v>178</v>
      </c>
      <c r="C1905" s="6" t="s">
        <v>159</v>
      </c>
      <c r="D1905" s="6" t="s">
        <v>136</v>
      </c>
      <c r="E1905" s="6">
        <v>6</v>
      </c>
      <c r="F1905" s="6" t="str">
        <f t="shared" si="116"/>
        <v>Ernst Junge</v>
      </c>
      <c r="G1905" s="6">
        <v>10833</v>
      </c>
      <c r="H1905" s="9">
        <v>41493</v>
      </c>
      <c r="I1905" s="9">
        <v>41504</v>
      </c>
      <c r="J1905" s="9">
        <v>41505</v>
      </c>
      <c r="K1905" s="7">
        <v>7</v>
      </c>
      <c r="L1905" s="9" t="str">
        <f t="shared" si="117"/>
        <v>Produits secs</v>
      </c>
      <c r="M1905" s="6">
        <v>7</v>
      </c>
      <c r="N1905" s="6" t="str">
        <f t="shared" si="118"/>
        <v>Uncle Bob's Organic Dried Pears</v>
      </c>
      <c r="O1905" s="13">
        <v>76</v>
      </c>
      <c r="P1905" s="6">
        <v>80</v>
      </c>
      <c r="Q1905" s="13">
        <f t="shared" si="119"/>
        <v>6080</v>
      </c>
      <c r="R1905" s="14">
        <v>0.06</v>
      </c>
      <c r="S1905" s="13">
        <v>11280</v>
      </c>
      <c r="T1905" s="13">
        <v>135.36000000000001</v>
      </c>
      <c r="U1905" s="13"/>
      <c r="V1905" s="9"/>
      <c r="W1905" s="9"/>
    </row>
    <row r="1906" spans="1:23" x14ac:dyDescent="0.25">
      <c r="A1906" s="6" t="s">
        <v>175</v>
      </c>
      <c r="B1906" s="6" t="s">
        <v>176</v>
      </c>
      <c r="C1906" s="6" t="s">
        <v>97</v>
      </c>
      <c r="D1906" s="6" t="s">
        <v>98</v>
      </c>
      <c r="E1906" s="6">
        <v>8</v>
      </c>
      <c r="F1906" s="6" t="str">
        <f t="shared" si="116"/>
        <v>Hicham Esmal</v>
      </c>
      <c r="G1906" s="6">
        <v>10507</v>
      </c>
      <c r="H1906" s="9">
        <v>41494</v>
      </c>
      <c r="I1906" s="9">
        <v>41515</v>
      </c>
      <c r="J1906" s="9">
        <v>41510</v>
      </c>
      <c r="K1906" s="7">
        <v>1</v>
      </c>
      <c r="L1906" s="9" t="str">
        <f t="shared" si="117"/>
        <v>Boissons</v>
      </c>
      <c r="M1906" s="6">
        <v>43</v>
      </c>
      <c r="N1906" s="6" t="str">
        <f t="shared" si="118"/>
        <v>Ipoh Coffee</v>
      </c>
      <c r="O1906" s="13">
        <v>76</v>
      </c>
      <c r="P1906" s="6">
        <v>4</v>
      </c>
      <c r="Q1906" s="13">
        <f t="shared" si="119"/>
        <v>304</v>
      </c>
      <c r="R1906" s="14">
        <v>0.19</v>
      </c>
      <c r="S1906" s="13">
        <v>745.2</v>
      </c>
      <c r="T1906" s="13">
        <v>0.74520000000000008</v>
      </c>
      <c r="U1906" s="13"/>
      <c r="V1906" s="9"/>
      <c r="W1906" s="9"/>
    </row>
    <row r="1907" spans="1:23" x14ac:dyDescent="0.25">
      <c r="A1907" s="6" t="s">
        <v>221</v>
      </c>
      <c r="B1907" s="6" t="s">
        <v>222</v>
      </c>
      <c r="C1907" s="6" t="s">
        <v>88</v>
      </c>
      <c r="D1907" s="6" t="s">
        <v>89</v>
      </c>
      <c r="E1907" s="6">
        <v>8</v>
      </c>
      <c r="F1907" s="6" t="str">
        <f t="shared" si="116"/>
        <v>Hicham Esmal</v>
      </c>
      <c r="G1907" s="6">
        <v>10532</v>
      </c>
      <c r="H1907" s="9">
        <v>41494</v>
      </c>
      <c r="I1907" s="9">
        <v>41507</v>
      </c>
      <c r="J1907" s="9">
        <v>41507</v>
      </c>
      <c r="K1907" s="7">
        <v>8</v>
      </c>
      <c r="L1907" s="9" t="str">
        <f t="shared" si="117"/>
        <v>Poissons et fruits de mer</v>
      </c>
      <c r="M1907" s="6">
        <v>30</v>
      </c>
      <c r="N1907" s="6" t="str">
        <f t="shared" si="118"/>
        <v>Nord-Ost Matjeshering</v>
      </c>
      <c r="O1907" s="13">
        <v>76</v>
      </c>
      <c r="P1907" s="6">
        <v>51</v>
      </c>
      <c r="Q1907" s="13">
        <f t="shared" si="119"/>
        <v>3876</v>
      </c>
      <c r="R1907" s="14">
        <v>0.15</v>
      </c>
      <c r="S1907" s="13">
        <v>5611.6574999999993</v>
      </c>
      <c r="T1907" s="13">
        <v>140.29143749999997</v>
      </c>
      <c r="U1907" s="13"/>
      <c r="V1907" s="9"/>
      <c r="W1907" s="9"/>
    </row>
    <row r="1908" spans="1:23" x14ac:dyDescent="0.25">
      <c r="A1908" s="6" t="s">
        <v>170</v>
      </c>
      <c r="B1908" s="6" t="s">
        <v>171</v>
      </c>
      <c r="C1908" s="6" t="s">
        <v>172</v>
      </c>
      <c r="D1908" s="6" t="s">
        <v>146</v>
      </c>
      <c r="E1908" s="6">
        <v>3</v>
      </c>
      <c r="F1908" s="6" t="str">
        <f t="shared" si="116"/>
        <v>Janet Leverling</v>
      </c>
      <c r="G1908" s="6">
        <v>10619</v>
      </c>
      <c r="H1908" s="9">
        <v>41494</v>
      </c>
      <c r="I1908" s="9">
        <v>41510</v>
      </c>
      <c r="J1908" s="9">
        <v>41507</v>
      </c>
      <c r="K1908" s="7">
        <v>5</v>
      </c>
      <c r="L1908" s="9" t="str">
        <f t="shared" si="117"/>
        <v>Pâtes et céréales</v>
      </c>
      <c r="M1908" s="6">
        <v>22</v>
      </c>
      <c r="N1908" s="6" t="str">
        <f t="shared" si="118"/>
        <v>Gustaf's Knäckebröd</v>
      </c>
      <c r="O1908" s="13">
        <v>76</v>
      </c>
      <c r="P1908" s="6">
        <v>54</v>
      </c>
      <c r="Q1908" s="13">
        <f t="shared" si="119"/>
        <v>4104</v>
      </c>
      <c r="R1908" s="14">
        <v>0.14000000000000001</v>
      </c>
      <c r="S1908" s="13">
        <v>4876.2</v>
      </c>
      <c r="T1908" s="13">
        <v>53.638199999999998</v>
      </c>
      <c r="U1908" s="13"/>
      <c r="V1908" s="9"/>
      <c r="W1908" s="9"/>
    </row>
    <row r="1909" spans="1:23" x14ac:dyDescent="0.25">
      <c r="A1909" s="6" t="s">
        <v>264</v>
      </c>
      <c r="B1909" s="6" t="s">
        <v>265</v>
      </c>
      <c r="C1909" s="6" t="s">
        <v>266</v>
      </c>
      <c r="D1909" s="6" t="s">
        <v>123</v>
      </c>
      <c r="E1909" s="6">
        <v>5</v>
      </c>
      <c r="F1909" s="6" t="str">
        <f t="shared" si="116"/>
        <v>Mohamed Ben Arfa</v>
      </c>
      <c r="G1909" s="6">
        <v>10935</v>
      </c>
      <c r="H1909" s="9">
        <v>41494</v>
      </c>
      <c r="I1909" s="9">
        <v>41521</v>
      </c>
      <c r="J1909" s="9">
        <v>41524</v>
      </c>
      <c r="K1909" s="7">
        <v>8</v>
      </c>
      <c r="L1909" s="9" t="str">
        <f t="shared" si="117"/>
        <v>Poissons et fruits de mer</v>
      </c>
      <c r="M1909" s="6">
        <v>18</v>
      </c>
      <c r="N1909" s="6" t="str">
        <f t="shared" si="118"/>
        <v>Carnarvon Tigers</v>
      </c>
      <c r="O1909" s="13">
        <v>76</v>
      </c>
      <c r="P1909" s="6">
        <v>49</v>
      </c>
      <c r="Q1909" s="13">
        <f t="shared" si="119"/>
        <v>3724</v>
      </c>
      <c r="R1909" s="15">
        <v>0.08</v>
      </c>
      <c r="S1909" s="13">
        <v>14087.5</v>
      </c>
      <c r="T1909" s="13">
        <v>84.525000000000006</v>
      </c>
      <c r="U1909" s="13"/>
      <c r="V1909" s="9"/>
      <c r="W1909" s="9"/>
    </row>
    <row r="1910" spans="1:23" x14ac:dyDescent="0.25">
      <c r="A1910" s="6" t="s">
        <v>213</v>
      </c>
      <c r="B1910" s="6" t="s">
        <v>214</v>
      </c>
      <c r="C1910" s="6" t="s">
        <v>215</v>
      </c>
      <c r="D1910" s="6" t="s">
        <v>81</v>
      </c>
      <c r="E1910" s="6">
        <v>6</v>
      </c>
      <c r="F1910" s="6" t="str">
        <f t="shared" si="116"/>
        <v>Ernst Junge</v>
      </c>
      <c r="G1910" s="6">
        <v>10528</v>
      </c>
      <c r="H1910" s="9">
        <v>41495</v>
      </c>
      <c r="I1910" s="9">
        <v>41523</v>
      </c>
      <c r="J1910" s="9">
        <v>41524</v>
      </c>
      <c r="K1910" s="7">
        <v>4</v>
      </c>
      <c r="L1910" s="9" t="str">
        <f t="shared" si="117"/>
        <v>Produits laitiers</v>
      </c>
      <c r="M1910" s="6">
        <v>33</v>
      </c>
      <c r="N1910" s="6" t="str">
        <f t="shared" si="118"/>
        <v>Geitost</v>
      </c>
      <c r="O1910" s="13">
        <v>76</v>
      </c>
      <c r="P1910" s="6">
        <v>75</v>
      </c>
      <c r="Q1910" s="13">
        <f t="shared" si="119"/>
        <v>5700</v>
      </c>
      <c r="R1910" s="14">
        <v>0.11</v>
      </c>
      <c r="S1910" s="13">
        <v>834.375</v>
      </c>
      <c r="T1910" s="13">
        <v>10.012499999999999</v>
      </c>
      <c r="U1910" s="13"/>
      <c r="V1910" s="9"/>
      <c r="W1910" s="9"/>
    </row>
    <row r="1911" spans="1:23" x14ac:dyDescent="0.25">
      <c r="A1911" s="6" t="s">
        <v>228</v>
      </c>
      <c r="B1911" s="6" t="s">
        <v>229</v>
      </c>
      <c r="C1911" s="6" t="s">
        <v>122</v>
      </c>
      <c r="D1911" s="6" t="s">
        <v>123</v>
      </c>
      <c r="E1911" s="6">
        <v>1</v>
      </c>
      <c r="F1911" s="6" t="str">
        <f t="shared" si="116"/>
        <v>Francis Rivière</v>
      </c>
      <c r="G1911" s="6">
        <v>10541</v>
      </c>
      <c r="H1911" s="9">
        <v>41495</v>
      </c>
      <c r="I1911" s="9">
        <v>41524</v>
      </c>
      <c r="J1911" s="9">
        <v>41521</v>
      </c>
      <c r="K1911" s="7">
        <v>1</v>
      </c>
      <c r="L1911" s="9" t="str">
        <f t="shared" si="117"/>
        <v>Boissons</v>
      </c>
      <c r="M1911" s="6">
        <v>24</v>
      </c>
      <c r="N1911" s="6" t="str">
        <f t="shared" si="118"/>
        <v>Guaraná Fantástica</v>
      </c>
      <c r="O1911" s="13">
        <v>76</v>
      </c>
      <c r="P1911" s="6">
        <v>30</v>
      </c>
      <c r="Q1911" s="13">
        <f t="shared" si="119"/>
        <v>2280</v>
      </c>
      <c r="R1911" s="14">
        <v>0.2</v>
      </c>
      <c r="S1911" s="13">
        <v>540</v>
      </c>
      <c r="T1911" s="13">
        <v>12.96</v>
      </c>
      <c r="U1911" s="13"/>
      <c r="V1911" s="9"/>
      <c r="W1911" s="9"/>
    </row>
    <row r="1912" spans="1:23" x14ac:dyDescent="0.25">
      <c r="A1912" s="6" t="s">
        <v>137</v>
      </c>
      <c r="B1912" s="6" t="s">
        <v>138</v>
      </c>
      <c r="C1912" s="6" t="s">
        <v>139</v>
      </c>
      <c r="D1912" s="6" t="s">
        <v>140</v>
      </c>
      <c r="E1912" s="6">
        <v>8</v>
      </c>
      <c r="F1912" s="6" t="str">
        <f t="shared" si="116"/>
        <v>Hicham Esmal</v>
      </c>
      <c r="G1912" s="6">
        <v>10597</v>
      </c>
      <c r="H1912" s="9">
        <v>41495</v>
      </c>
      <c r="I1912" s="9">
        <v>41520</v>
      </c>
      <c r="J1912" s="9">
        <v>41523</v>
      </c>
      <c r="K1912" s="7">
        <v>1</v>
      </c>
      <c r="L1912" s="9" t="str">
        <f t="shared" si="117"/>
        <v>Boissons</v>
      </c>
      <c r="M1912" s="6">
        <v>24</v>
      </c>
      <c r="N1912" s="6" t="str">
        <f t="shared" si="118"/>
        <v>Guaraná Fantástica</v>
      </c>
      <c r="O1912" s="13">
        <v>76</v>
      </c>
      <c r="P1912" s="6">
        <v>99</v>
      </c>
      <c r="Q1912" s="13">
        <f t="shared" si="119"/>
        <v>7524</v>
      </c>
      <c r="R1912" s="14">
        <v>0.04</v>
      </c>
      <c r="S1912" s="13">
        <v>2138.4</v>
      </c>
      <c r="T1912" s="13">
        <v>59.875200000000007</v>
      </c>
      <c r="U1912" s="13"/>
      <c r="V1912" s="9"/>
      <c r="W1912" s="9"/>
    </row>
    <row r="1913" spans="1:23" x14ac:dyDescent="0.25">
      <c r="A1913" s="6" t="s">
        <v>296</v>
      </c>
      <c r="B1913" s="6" t="s">
        <v>297</v>
      </c>
      <c r="C1913" s="6" t="s">
        <v>298</v>
      </c>
      <c r="D1913" s="6" t="s">
        <v>123</v>
      </c>
      <c r="E1913" s="6">
        <v>5</v>
      </c>
      <c r="F1913" s="6" t="str">
        <f t="shared" si="116"/>
        <v>Mohamed Ben Arfa</v>
      </c>
      <c r="G1913" s="6">
        <v>10685</v>
      </c>
      <c r="H1913" s="9">
        <v>41495</v>
      </c>
      <c r="I1913" s="9">
        <v>41513</v>
      </c>
      <c r="J1913" s="9">
        <v>41514</v>
      </c>
      <c r="K1913" s="7">
        <v>8</v>
      </c>
      <c r="L1913" s="9" t="str">
        <f t="shared" si="117"/>
        <v>Poissons et fruits de mer</v>
      </c>
      <c r="M1913" s="6">
        <v>41</v>
      </c>
      <c r="N1913" s="6" t="str">
        <f t="shared" si="118"/>
        <v>Jack's New England Clam Chowder</v>
      </c>
      <c r="O1913" s="13">
        <v>76</v>
      </c>
      <c r="P1913" s="6">
        <v>48</v>
      </c>
      <c r="Q1913" s="13">
        <f t="shared" si="119"/>
        <v>3648</v>
      </c>
      <c r="R1913" s="14">
        <v>0.04</v>
      </c>
      <c r="S1913" s="13">
        <v>2223.36</v>
      </c>
      <c r="T1913" s="13">
        <v>77.817599999999999</v>
      </c>
      <c r="U1913" s="13"/>
      <c r="V1913" s="9"/>
      <c r="W1913" s="9"/>
    </row>
    <row r="1914" spans="1:23" x14ac:dyDescent="0.25">
      <c r="A1914" s="6" t="s">
        <v>186</v>
      </c>
      <c r="B1914" s="6" t="s">
        <v>187</v>
      </c>
      <c r="C1914" s="6" t="s">
        <v>188</v>
      </c>
      <c r="D1914" s="6" t="s">
        <v>140</v>
      </c>
      <c r="E1914" s="6">
        <v>2</v>
      </c>
      <c r="F1914" s="6" t="str">
        <f t="shared" si="116"/>
        <v>Anne Dodsworth</v>
      </c>
      <c r="G1914" s="6">
        <v>10771</v>
      </c>
      <c r="H1914" s="9">
        <v>41495</v>
      </c>
      <c r="I1914" s="9">
        <v>41508</v>
      </c>
      <c r="J1914" s="9">
        <v>41506</v>
      </c>
      <c r="K1914" s="7">
        <v>4</v>
      </c>
      <c r="L1914" s="9" t="str">
        <f t="shared" si="117"/>
        <v>Produits laitiers</v>
      </c>
      <c r="M1914" s="6">
        <v>71</v>
      </c>
      <c r="N1914" s="6" t="str">
        <f t="shared" si="118"/>
        <v>Fløtemysost</v>
      </c>
      <c r="O1914" s="13">
        <v>76</v>
      </c>
      <c r="P1914" s="6">
        <v>98</v>
      </c>
      <c r="Q1914" s="13">
        <f t="shared" si="119"/>
        <v>7448</v>
      </c>
      <c r="R1914" s="14">
        <v>0.13</v>
      </c>
      <c r="S1914" s="13">
        <v>9165.4500000000007</v>
      </c>
      <c r="T1914" s="13">
        <v>293.2944</v>
      </c>
      <c r="U1914" s="13"/>
      <c r="V1914" s="9"/>
      <c r="W1914" s="9"/>
    </row>
    <row r="1915" spans="1:23" x14ac:dyDescent="0.25">
      <c r="A1915" s="6" t="s">
        <v>189</v>
      </c>
      <c r="B1915" s="6" t="s">
        <v>190</v>
      </c>
      <c r="C1915" s="6" t="s">
        <v>191</v>
      </c>
      <c r="D1915" s="6" t="s">
        <v>136</v>
      </c>
      <c r="E1915" s="6">
        <v>3</v>
      </c>
      <c r="F1915" s="6" t="str">
        <f t="shared" si="116"/>
        <v>Janet Leverling</v>
      </c>
      <c r="G1915" s="6">
        <v>10540</v>
      </c>
      <c r="H1915" s="9">
        <v>41496</v>
      </c>
      <c r="I1915" s="9">
        <v>41519</v>
      </c>
      <c r="J1915" s="9">
        <v>41521</v>
      </c>
      <c r="K1915" s="7">
        <v>2</v>
      </c>
      <c r="L1915" s="9" t="str">
        <f t="shared" si="117"/>
        <v>Condiments</v>
      </c>
      <c r="M1915" s="6">
        <v>3</v>
      </c>
      <c r="N1915" s="6" t="str">
        <f t="shared" si="118"/>
        <v>Aniseed Syrup</v>
      </c>
      <c r="O1915" s="13">
        <v>76</v>
      </c>
      <c r="P1915" s="6">
        <v>75</v>
      </c>
      <c r="Q1915" s="13">
        <f t="shared" si="119"/>
        <v>5700</v>
      </c>
      <c r="R1915" s="14">
        <v>-0.01</v>
      </c>
      <c r="S1915" s="13">
        <v>3787.5</v>
      </c>
      <c r="T1915" s="13">
        <v>34.087499999999999</v>
      </c>
      <c r="U1915" s="13"/>
      <c r="V1915" s="9"/>
      <c r="W1915" s="9"/>
    </row>
    <row r="1916" spans="1:23" x14ac:dyDescent="0.25">
      <c r="A1916" s="6" t="s">
        <v>133</v>
      </c>
      <c r="B1916" s="6" t="s">
        <v>134</v>
      </c>
      <c r="C1916" s="6" t="s">
        <v>135</v>
      </c>
      <c r="D1916" s="6" t="s">
        <v>136</v>
      </c>
      <c r="E1916" s="6">
        <v>5</v>
      </c>
      <c r="F1916" s="6" t="str">
        <f t="shared" si="116"/>
        <v>Mohamed Ben Arfa</v>
      </c>
      <c r="G1916" s="6">
        <v>10670</v>
      </c>
      <c r="H1916" s="9">
        <v>41496</v>
      </c>
      <c r="I1916" s="9">
        <v>41520</v>
      </c>
      <c r="J1916" s="9">
        <v>41516</v>
      </c>
      <c r="K1916" s="7">
        <v>5</v>
      </c>
      <c r="L1916" s="9" t="str">
        <f t="shared" si="117"/>
        <v>Pâtes et céréales</v>
      </c>
      <c r="M1916" s="6">
        <v>23</v>
      </c>
      <c r="N1916" s="6" t="str">
        <f t="shared" si="118"/>
        <v>Tunnbröd</v>
      </c>
      <c r="O1916" s="13">
        <v>76</v>
      </c>
      <c r="P1916" s="6">
        <v>5</v>
      </c>
      <c r="Q1916" s="13">
        <f t="shared" si="119"/>
        <v>380</v>
      </c>
      <c r="R1916" s="14">
        <v>0.15</v>
      </c>
      <c r="S1916" s="13">
        <v>191.25</v>
      </c>
      <c r="T1916" s="13">
        <v>0.38250000000000001</v>
      </c>
      <c r="U1916" s="13"/>
      <c r="V1916" s="9"/>
      <c r="W1916" s="9"/>
    </row>
    <row r="1917" spans="1:23" x14ac:dyDescent="0.25">
      <c r="A1917" s="6" t="s">
        <v>82</v>
      </c>
      <c r="B1917" s="6" t="s">
        <v>83</v>
      </c>
      <c r="C1917" s="6" t="s">
        <v>84</v>
      </c>
      <c r="D1917" s="6" t="s">
        <v>85</v>
      </c>
      <c r="E1917" s="6">
        <v>8</v>
      </c>
      <c r="F1917" s="6" t="str">
        <f t="shared" si="116"/>
        <v>Hicham Esmal</v>
      </c>
      <c r="G1917" s="6">
        <v>10876</v>
      </c>
      <c r="H1917" s="9">
        <v>41496</v>
      </c>
      <c r="I1917" s="9">
        <v>41526</v>
      </c>
      <c r="J1917" s="9">
        <v>41526</v>
      </c>
      <c r="K1917" s="7">
        <v>5</v>
      </c>
      <c r="L1917" s="9" t="str">
        <f t="shared" si="117"/>
        <v>Pâtes et céréales</v>
      </c>
      <c r="M1917" s="6">
        <v>64</v>
      </c>
      <c r="N1917" s="6" t="str">
        <f t="shared" si="118"/>
        <v>Wimmers gute Semmelknödel</v>
      </c>
      <c r="O1917" s="13">
        <v>76</v>
      </c>
      <c r="P1917" s="6">
        <v>7</v>
      </c>
      <c r="Q1917" s="13">
        <f t="shared" si="119"/>
        <v>532</v>
      </c>
      <c r="R1917" s="15">
        <v>0.12</v>
      </c>
      <c r="S1917" s="13">
        <v>1024.0999999999999</v>
      </c>
      <c r="T1917" s="13">
        <v>33.795299999999997</v>
      </c>
      <c r="U1917" s="13"/>
      <c r="V1917" s="9"/>
      <c r="W1917" s="9"/>
    </row>
    <row r="1918" spans="1:23" x14ac:dyDescent="0.25">
      <c r="A1918" s="6" t="s">
        <v>103</v>
      </c>
      <c r="B1918" s="6" t="s">
        <v>104</v>
      </c>
      <c r="C1918" s="6" t="s">
        <v>105</v>
      </c>
      <c r="D1918" s="6" t="s">
        <v>106</v>
      </c>
      <c r="E1918" s="6">
        <v>4</v>
      </c>
      <c r="F1918" s="6" t="str">
        <f t="shared" si="116"/>
        <v>Laura Callahan</v>
      </c>
      <c r="G1918" s="6">
        <v>10498</v>
      </c>
      <c r="H1918" s="9">
        <v>41497</v>
      </c>
      <c r="I1918" s="9">
        <v>41523</v>
      </c>
      <c r="J1918" s="9">
        <v>41524</v>
      </c>
      <c r="K1918" s="7">
        <v>1</v>
      </c>
      <c r="L1918" s="9" t="str">
        <f t="shared" si="117"/>
        <v>Boissons</v>
      </c>
      <c r="M1918" s="6">
        <v>24</v>
      </c>
      <c r="N1918" s="6" t="str">
        <f t="shared" si="118"/>
        <v>Guaraná Fantástica</v>
      </c>
      <c r="O1918" s="13">
        <v>76</v>
      </c>
      <c r="P1918" s="6">
        <v>71</v>
      </c>
      <c r="Q1918" s="13">
        <f t="shared" si="119"/>
        <v>5396</v>
      </c>
      <c r="R1918" s="14">
        <v>0.08</v>
      </c>
      <c r="S1918" s="13">
        <v>1469.7</v>
      </c>
      <c r="T1918" s="13">
        <v>51.439500000000002</v>
      </c>
      <c r="U1918" s="13"/>
      <c r="V1918" s="9"/>
      <c r="W1918" s="9"/>
    </row>
    <row r="1919" spans="1:23" x14ac:dyDescent="0.25">
      <c r="A1919" s="6" t="s">
        <v>226</v>
      </c>
      <c r="B1919" s="6" t="s">
        <v>227</v>
      </c>
      <c r="C1919" s="6" t="s">
        <v>53</v>
      </c>
      <c r="D1919" s="6" t="s">
        <v>51</v>
      </c>
      <c r="E1919" s="6">
        <v>7</v>
      </c>
      <c r="F1919" s="6" t="str">
        <f t="shared" si="116"/>
        <v>Jaime Dos Santos</v>
      </c>
      <c r="G1919" s="6">
        <v>10537</v>
      </c>
      <c r="H1919" s="9">
        <v>41497</v>
      </c>
      <c r="I1919" s="9">
        <v>41515</v>
      </c>
      <c r="J1919" s="9">
        <v>41512</v>
      </c>
      <c r="K1919" s="7">
        <v>4</v>
      </c>
      <c r="L1919" s="9" t="str">
        <f t="shared" si="117"/>
        <v>Produits laitiers</v>
      </c>
      <c r="M1919" s="6">
        <v>72</v>
      </c>
      <c r="N1919" s="6" t="str">
        <f t="shared" si="118"/>
        <v>Mozzarella di Giovanni</v>
      </c>
      <c r="O1919" s="13">
        <v>76</v>
      </c>
      <c r="P1919" s="6">
        <v>5</v>
      </c>
      <c r="Q1919" s="13">
        <f t="shared" si="119"/>
        <v>380</v>
      </c>
      <c r="R1919" s="14">
        <v>0.16</v>
      </c>
      <c r="S1919" s="13">
        <v>730.8</v>
      </c>
      <c r="T1919" s="13">
        <v>11.6928</v>
      </c>
      <c r="U1919" s="13"/>
      <c r="V1919" s="9"/>
      <c r="W1919" s="9"/>
    </row>
    <row r="1920" spans="1:23" x14ac:dyDescent="0.25">
      <c r="A1920" s="6" t="s">
        <v>166</v>
      </c>
      <c r="B1920" s="6" t="s">
        <v>167</v>
      </c>
      <c r="C1920" s="6" t="s">
        <v>168</v>
      </c>
      <c r="D1920" s="6" t="s">
        <v>169</v>
      </c>
      <c r="E1920" s="6">
        <v>2</v>
      </c>
      <c r="F1920" s="6" t="str">
        <f t="shared" si="116"/>
        <v>Anne Dodsworth</v>
      </c>
      <c r="G1920" s="6">
        <v>10736</v>
      </c>
      <c r="H1920" s="9">
        <v>41497</v>
      </c>
      <c r="I1920" s="9">
        <v>41526</v>
      </c>
      <c r="J1920" s="9">
        <v>41525</v>
      </c>
      <c r="K1920" s="7">
        <v>2</v>
      </c>
      <c r="L1920" s="9" t="str">
        <f t="shared" si="117"/>
        <v>Condiments</v>
      </c>
      <c r="M1920" s="6">
        <v>65</v>
      </c>
      <c r="N1920" s="6" t="str">
        <f t="shared" si="118"/>
        <v>Louisiana Fiery Hot Pepper Sauce</v>
      </c>
      <c r="O1920" s="13">
        <v>76</v>
      </c>
      <c r="P1920" s="6">
        <v>34</v>
      </c>
      <c r="Q1920" s="13">
        <f t="shared" si="119"/>
        <v>2584</v>
      </c>
      <c r="R1920" s="14">
        <v>0.06</v>
      </c>
      <c r="S1920" s="13">
        <v>3363.79</v>
      </c>
      <c r="T1920" s="13">
        <v>90.822330000000008</v>
      </c>
      <c r="U1920" s="13"/>
      <c r="V1920" s="9"/>
      <c r="W1920" s="9"/>
    </row>
    <row r="1921" spans="1:23" x14ac:dyDescent="0.25">
      <c r="A1921" s="6" t="s">
        <v>269</v>
      </c>
      <c r="B1921" s="6" t="s">
        <v>270</v>
      </c>
      <c r="C1921" s="6" t="s">
        <v>271</v>
      </c>
      <c r="D1921" s="6" t="s">
        <v>242</v>
      </c>
      <c r="E1921" s="6">
        <v>3</v>
      </c>
      <c r="F1921" s="6" t="str">
        <f t="shared" si="116"/>
        <v>Janet Leverling</v>
      </c>
      <c r="G1921" s="6">
        <v>10769</v>
      </c>
      <c r="H1921" s="9">
        <v>41497</v>
      </c>
      <c r="I1921" s="9">
        <v>41511</v>
      </c>
      <c r="J1921" s="9">
        <v>41506</v>
      </c>
      <c r="K1921" s="7">
        <v>3</v>
      </c>
      <c r="L1921" s="9" t="str">
        <f t="shared" si="117"/>
        <v>Desserts</v>
      </c>
      <c r="M1921" s="6">
        <v>62</v>
      </c>
      <c r="N1921" s="6" t="str">
        <f t="shared" si="118"/>
        <v>Tarte au sucre</v>
      </c>
      <c r="O1921" s="13">
        <v>76</v>
      </c>
      <c r="P1921" s="6">
        <v>55</v>
      </c>
      <c r="Q1921" s="13">
        <f t="shared" si="119"/>
        <v>4180</v>
      </c>
      <c r="R1921" s="14">
        <v>0.15</v>
      </c>
      <c r="S1921" s="13">
        <v>11523.875</v>
      </c>
      <c r="T1921" s="13">
        <v>322.66849999999999</v>
      </c>
      <c r="U1921" s="13"/>
      <c r="V1921" s="9"/>
      <c r="W1921" s="9"/>
    </row>
    <row r="1922" spans="1:23" x14ac:dyDescent="0.25">
      <c r="A1922" s="6" t="s">
        <v>157</v>
      </c>
      <c r="B1922" s="6" t="s">
        <v>158</v>
      </c>
      <c r="C1922" s="6" t="s">
        <v>159</v>
      </c>
      <c r="D1922" s="6" t="s">
        <v>136</v>
      </c>
      <c r="E1922" s="6">
        <v>8</v>
      </c>
      <c r="F1922" s="6" t="str">
        <f t="shared" si="116"/>
        <v>Hicham Esmal</v>
      </c>
      <c r="G1922" s="6">
        <v>10497</v>
      </c>
      <c r="H1922" s="9">
        <v>41498</v>
      </c>
      <c r="I1922" s="9">
        <v>41528</v>
      </c>
      <c r="J1922" s="9">
        <v>41530</v>
      </c>
      <c r="K1922" s="7">
        <v>2</v>
      </c>
      <c r="L1922" s="9" t="str">
        <f t="shared" si="117"/>
        <v>Condiments</v>
      </c>
      <c r="M1922" s="6">
        <v>77</v>
      </c>
      <c r="N1922" s="6" t="str">
        <f t="shared" si="118"/>
        <v>Original Frankfurter grüne Soße</v>
      </c>
      <c r="O1922" s="13">
        <v>76</v>
      </c>
      <c r="P1922" s="6">
        <v>46</v>
      </c>
      <c r="Q1922" s="13">
        <f t="shared" si="119"/>
        <v>3496</v>
      </c>
      <c r="R1922" s="14">
        <v>0.11</v>
      </c>
      <c r="S1922" s="13">
        <v>2128.88</v>
      </c>
      <c r="T1922" s="13">
        <v>44.706480000000006</v>
      </c>
      <c r="U1922" s="13"/>
      <c r="V1922" s="9"/>
      <c r="W1922" s="9"/>
    </row>
    <row r="1923" spans="1:23" x14ac:dyDescent="0.25">
      <c r="A1923" s="6" t="s">
        <v>166</v>
      </c>
      <c r="B1923" s="6" t="s">
        <v>167</v>
      </c>
      <c r="C1923" s="6" t="s">
        <v>168</v>
      </c>
      <c r="D1923" s="6" t="s">
        <v>169</v>
      </c>
      <c r="E1923" s="6">
        <v>1</v>
      </c>
      <c r="F1923" s="6" t="str">
        <f t="shared" si="116"/>
        <v>Francis Rivière</v>
      </c>
      <c r="G1923" s="6">
        <v>10912</v>
      </c>
      <c r="H1923" s="9">
        <v>41498</v>
      </c>
      <c r="I1923" s="9">
        <v>41524</v>
      </c>
      <c r="J1923" s="9">
        <v>41523</v>
      </c>
      <c r="K1923" s="7">
        <v>6</v>
      </c>
      <c r="L1923" s="9" t="str">
        <f t="shared" si="117"/>
        <v>Viandes</v>
      </c>
      <c r="M1923" s="6">
        <v>29</v>
      </c>
      <c r="N1923" s="6" t="str">
        <f t="shared" si="118"/>
        <v>Thüringer Rostbratwurst</v>
      </c>
      <c r="O1923" s="13">
        <v>76</v>
      </c>
      <c r="P1923" s="6">
        <v>58</v>
      </c>
      <c r="Q1923" s="13">
        <f t="shared" si="119"/>
        <v>4408</v>
      </c>
      <c r="R1923" s="15">
        <v>0.08</v>
      </c>
      <c r="S1923" s="13">
        <v>33027.172000000006</v>
      </c>
      <c r="T1923" s="13">
        <v>33.027172000000007</v>
      </c>
      <c r="U1923" s="13"/>
      <c r="V1923" s="9"/>
      <c r="W1923" s="9"/>
    </row>
    <row r="1924" spans="1:23" x14ac:dyDescent="0.25">
      <c r="A1924" s="6" t="s">
        <v>329</v>
      </c>
      <c r="B1924" s="6" t="s">
        <v>330</v>
      </c>
      <c r="C1924" s="6" t="s">
        <v>331</v>
      </c>
      <c r="D1924" s="6" t="s">
        <v>85</v>
      </c>
      <c r="E1924" s="6">
        <v>5</v>
      </c>
      <c r="F1924" s="6" t="str">
        <f t="shared" ref="F1924:F1987" si="120">VLOOKUP(E1924,ListeREPRESENTANTS,2,FALSE)</f>
        <v>Mohamed Ben Arfa</v>
      </c>
      <c r="G1924" s="6">
        <v>10927</v>
      </c>
      <c r="H1924" s="9">
        <v>41498</v>
      </c>
      <c r="I1924" s="9">
        <v>41512</v>
      </c>
      <c r="J1924" s="9">
        <v>41510</v>
      </c>
      <c r="K1924" s="7">
        <v>3</v>
      </c>
      <c r="L1924" s="9" t="str">
        <f t="shared" ref="L1924:L1987" si="121">VLOOKUP(K1924,ListeCATEGORIES,2,FALSE)</f>
        <v>Desserts</v>
      </c>
      <c r="M1924" s="6">
        <v>20</v>
      </c>
      <c r="N1924" s="6" t="str">
        <f t="shared" ref="N1924:N1987" si="122">VLOOKUP(M1924,ListePRODUITS,2,FALSE)</f>
        <v>Sir Rodney's Marmalade</v>
      </c>
      <c r="O1924" s="13">
        <v>76</v>
      </c>
      <c r="P1924" s="6">
        <v>73</v>
      </c>
      <c r="Q1924" s="13">
        <f t="shared" si="119"/>
        <v>5548</v>
      </c>
      <c r="R1924" s="15">
        <v>0.17</v>
      </c>
      <c r="S1924" s="13">
        <v>24538.949999999997</v>
      </c>
      <c r="T1924" s="13">
        <v>809.78534999999988</v>
      </c>
      <c r="U1924" s="13"/>
      <c r="V1924" s="9"/>
      <c r="W1924" s="9"/>
    </row>
    <row r="1925" spans="1:23" x14ac:dyDescent="0.25">
      <c r="A1925" s="6" t="s">
        <v>177</v>
      </c>
      <c r="B1925" s="6" t="s">
        <v>178</v>
      </c>
      <c r="C1925" s="6" t="s">
        <v>159</v>
      </c>
      <c r="D1925" s="6" t="s">
        <v>136</v>
      </c>
      <c r="E1925" s="6">
        <v>5</v>
      </c>
      <c r="F1925" s="6" t="str">
        <f t="shared" si="120"/>
        <v>Mohamed Ben Arfa</v>
      </c>
      <c r="G1925" s="6">
        <v>10554</v>
      </c>
      <c r="H1925" s="9">
        <v>41499</v>
      </c>
      <c r="I1925" s="9">
        <v>41529</v>
      </c>
      <c r="J1925" s="9">
        <v>41525</v>
      </c>
      <c r="K1925" s="7">
        <v>5</v>
      </c>
      <c r="L1925" s="9" t="str">
        <f t="shared" si="121"/>
        <v>Pâtes et céréales</v>
      </c>
      <c r="M1925" s="6">
        <v>23</v>
      </c>
      <c r="N1925" s="6" t="str">
        <f t="shared" si="122"/>
        <v>Tunnbröd</v>
      </c>
      <c r="O1925" s="13">
        <v>76</v>
      </c>
      <c r="P1925" s="6">
        <v>56</v>
      </c>
      <c r="Q1925" s="13">
        <f t="shared" ref="Q1925:Q1988" si="123">O1925*P1925</f>
        <v>4256</v>
      </c>
      <c r="R1925" s="14">
        <v>0.04</v>
      </c>
      <c r="S1925" s="13">
        <v>2419.1999999999998</v>
      </c>
      <c r="T1925" s="13">
        <v>62.8992</v>
      </c>
      <c r="U1925" s="13"/>
      <c r="V1925" s="9"/>
      <c r="W1925" s="9"/>
    </row>
    <row r="1926" spans="1:23" x14ac:dyDescent="0.25">
      <c r="A1926" s="6" t="s">
        <v>189</v>
      </c>
      <c r="B1926" s="6" t="s">
        <v>190</v>
      </c>
      <c r="C1926" s="6" t="s">
        <v>191</v>
      </c>
      <c r="D1926" s="6" t="s">
        <v>136</v>
      </c>
      <c r="E1926" s="6">
        <v>7</v>
      </c>
      <c r="F1926" s="6" t="str">
        <f t="shared" si="120"/>
        <v>Jaime Dos Santos</v>
      </c>
      <c r="G1926" s="6">
        <v>10788</v>
      </c>
      <c r="H1926" s="9">
        <v>41499</v>
      </c>
      <c r="I1926" s="9">
        <v>41526</v>
      </c>
      <c r="J1926" s="9">
        <v>41529</v>
      </c>
      <c r="K1926" s="7">
        <v>3</v>
      </c>
      <c r="L1926" s="9" t="str">
        <f t="shared" si="121"/>
        <v>Desserts</v>
      </c>
      <c r="M1926" s="6">
        <v>19</v>
      </c>
      <c r="N1926" s="6" t="str">
        <f t="shared" si="122"/>
        <v>Teatime Chocolate Biscuits</v>
      </c>
      <c r="O1926" s="13">
        <v>76</v>
      </c>
      <c r="P1926" s="6">
        <v>66</v>
      </c>
      <c r="Q1926" s="13">
        <f t="shared" si="123"/>
        <v>5016</v>
      </c>
      <c r="R1926" s="14">
        <v>0.04</v>
      </c>
      <c r="S1926" s="13">
        <v>2914.56</v>
      </c>
      <c r="T1926" s="13">
        <v>37.889279999999999</v>
      </c>
      <c r="U1926" s="13"/>
      <c r="V1926" s="9"/>
      <c r="W1926" s="9"/>
    </row>
    <row r="1927" spans="1:23" x14ac:dyDescent="0.25">
      <c r="A1927" s="6" t="s">
        <v>179</v>
      </c>
      <c r="B1927" s="6" t="s">
        <v>180</v>
      </c>
      <c r="C1927" s="6" t="s">
        <v>181</v>
      </c>
      <c r="D1927" s="6" t="s">
        <v>81</v>
      </c>
      <c r="E1927" s="6">
        <v>7</v>
      </c>
      <c r="F1927" s="6" t="str">
        <f t="shared" si="120"/>
        <v>Jaime Dos Santos</v>
      </c>
      <c r="G1927" s="6">
        <v>10894</v>
      </c>
      <c r="H1927" s="9">
        <v>41499</v>
      </c>
      <c r="I1927" s="9">
        <v>41509</v>
      </c>
      <c r="J1927" s="9">
        <v>41504</v>
      </c>
      <c r="K1927" s="7">
        <v>4</v>
      </c>
      <c r="L1927" s="9" t="str">
        <f t="shared" si="121"/>
        <v>Produits laitiers</v>
      </c>
      <c r="M1927" s="6">
        <v>69</v>
      </c>
      <c r="N1927" s="6" t="str">
        <f t="shared" si="122"/>
        <v>Gudbrandsdalsost</v>
      </c>
      <c r="O1927" s="13">
        <v>76</v>
      </c>
      <c r="P1927" s="6">
        <v>29</v>
      </c>
      <c r="Q1927" s="13">
        <f t="shared" si="123"/>
        <v>2204</v>
      </c>
      <c r="R1927" s="15">
        <v>0.17</v>
      </c>
      <c r="S1927" s="13">
        <v>4332.5999999999995</v>
      </c>
      <c r="T1927" s="13">
        <v>142.97579999999999</v>
      </c>
      <c r="U1927" s="13"/>
      <c r="V1927" s="9"/>
      <c r="W1927" s="9"/>
    </row>
    <row r="1928" spans="1:23" x14ac:dyDescent="0.25">
      <c r="A1928" s="6" t="s">
        <v>177</v>
      </c>
      <c r="B1928" s="6" t="s">
        <v>178</v>
      </c>
      <c r="C1928" s="6" t="s">
        <v>159</v>
      </c>
      <c r="D1928" s="6" t="s">
        <v>136</v>
      </c>
      <c r="E1928" s="6">
        <v>7</v>
      </c>
      <c r="F1928" s="6" t="str">
        <f t="shared" si="120"/>
        <v>Jaime Dos Santos</v>
      </c>
      <c r="G1928" s="6">
        <v>10508</v>
      </c>
      <c r="H1928" s="9">
        <v>41500</v>
      </c>
      <c r="I1928" s="9">
        <v>41526</v>
      </c>
      <c r="J1928" s="9">
        <v>41521</v>
      </c>
      <c r="K1928" s="7">
        <v>8</v>
      </c>
      <c r="L1928" s="9" t="str">
        <f t="shared" si="121"/>
        <v>Poissons et fruits de mer</v>
      </c>
      <c r="M1928" s="6">
        <v>13</v>
      </c>
      <c r="N1928" s="6" t="str">
        <f t="shared" si="122"/>
        <v>Konbu</v>
      </c>
      <c r="O1928" s="13">
        <v>76</v>
      </c>
      <c r="P1928" s="6">
        <v>49</v>
      </c>
      <c r="Q1928" s="13">
        <f t="shared" si="123"/>
        <v>3724</v>
      </c>
      <c r="R1928" s="14">
        <v>0.18</v>
      </c>
      <c r="S1928" s="13">
        <v>1205.4000000000001</v>
      </c>
      <c r="T1928" s="13">
        <v>27.7242</v>
      </c>
      <c r="U1928" s="13"/>
      <c r="V1928" s="9"/>
      <c r="W1928" s="9"/>
    </row>
    <row r="1929" spans="1:23" x14ac:dyDescent="0.25">
      <c r="A1929" s="6" t="s">
        <v>166</v>
      </c>
      <c r="B1929" s="6" t="s">
        <v>167</v>
      </c>
      <c r="C1929" s="6" t="s">
        <v>168</v>
      </c>
      <c r="D1929" s="6" t="s">
        <v>169</v>
      </c>
      <c r="E1929" s="6">
        <v>2</v>
      </c>
      <c r="F1929" s="6" t="str">
        <f t="shared" si="120"/>
        <v>Anne Dodsworth</v>
      </c>
      <c r="G1929" s="6">
        <v>10736</v>
      </c>
      <c r="H1929" s="9">
        <v>41500</v>
      </c>
      <c r="I1929" s="9">
        <v>41529</v>
      </c>
      <c r="J1929" s="9">
        <v>41526</v>
      </c>
      <c r="K1929" s="7">
        <v>1</v>
      </c>
      <c r="L1929" s="9" t="str">
        <f t="shared" si="121"/>
        <v>Boissons</v>
      </c>
      <c r="M1929" s="6">
        <v>75</v>
      </c>
      <c r="N1929" s="6" t="str">
        <f t="shared" si="122"/>
        <v>Rhönbräu Klosterbier</v>
      </c>
      <c r="O1929" s="13">
        <v>76</v>
      </c>
      <c r="P1929" s="6">
        <v>12</v>
      </c>
      <c r="Q1929" s="13">
        <f t="shared" si="123"/>
        <v>912</v>
      </c>
      <c r="R1929" s="14">
        <v>0.18</v>
      </c>
      <c r="S1929" s="13">
        <v>381.3</v>
      </c>
      <c r="T1929" s="13">
        <v>1.1439000000000001</v>
      </c>
      <c r="U1929" s="13"/>
      <c r="V1929" s="9"/>
      <c r="W1929" s="9"/>
    </row>
    <row r="1930" spans="1:23" x14ac:dyDescent="0.25">
      <c r="A1930" s="6" t="s">
        <v>166</v>
      </c>
      <c r="B1930" s="6" t="s">
        <v>167</v>
      </c>
      <c r="C1930" s="6" t="s">
        <v>168</v>
      </c>
      <c r="D1930" s="6" t="s">
        <v>169</v>
      </c>
      <c r="E1930" s="6">
        <v>3</v>
      </c>
      <c r="F1930" s="6" t="str">
        <f t="shared" si="120"/>
        <v>Janet Leverling</v>
      </c>
      <c r="G1930" s="6">
        <v>10712</v>
      </c>
      <c r="H1930" s="9">
        <v>41501</v>
      </c>
      <c r="I1930" s="9">
        <v>41529</v>
      </c>
      <c r="J1930" s="9">
        <v>41526</v>
      </c>
      <c r="K1930" s="7">
        <v>6</v>
      </c>
      <c r="L1930" s="9" t="str">
        <f t="shared" si="121"/>
        <v>Viandes</v>
      </c>
      <c r="M1930" s="6">
        <v>53</v>
      </c>
      <c r="N1930" s="6" t="str">
        <f t="shared" si="122"/>
        <v>Perth Pasties</v>
      </c>
      <c r="O1930" s="13">
        <v>76</v>
      </c>
      <c r="P1930" s="6">
        <v>36</v>
      </c>
      <c r="Q1930" s="13">
        <f t="shared" si="123"/>
        <v>2736</v>
      </c>
      <c r="R1930" s="14">
        <v>0.2</v>
      </c>
      <c r="S1930" s="13">
        <v>4723.2</v>
      </c>
      <c r="T1930" s="13">
        <v>4.7231999999999994</v>
      </c>
      <c r="U1930" s="13"/>
      <c r="V1930" s="9"/>
      <c r="W1930" s="9"/>
    </row>
    <row r="1931" spans="1:23" x14ac:dyDescent="0.25">
      <c r="A1931" s="6" t="s">
        <v>179</v>
      </c>
      <c r="B1931" s="6" t="s">
        <v>180</v>
      </c>
      <c r="C1931" s="6" t="s">
        <v>181</v>
      </c>
      <c r="D1931" s="6" t="s">
        <v>81</v>
      </c>
      <c r="E1931" s="6">
        <v>3</v>
      </c>
      <c r="F1931" s="6" t="str">
        <f t="shared" si="120"/>
        <v>Janet Leverling</v>
      </c>
      <c r="G1931" s="6">
        <v>10748</v>
      </c>
      <c r="H1931" s="9">
        <v>41501</v>
      </c>
      <c r="I1931" s="9">
        <v>41523</v>
      </c>
      <c r="J1931" s="9">
        <v>41519</v>
      </c>
      <c r="K1931" s="7">
        <v>8</v>
      </c>
      <c r="L1931" s="9" t="str">
        <f t="shared" si="121"/>
        <v>Poissons et fruits de mer</v>
      </c>
      <c r="M1931" s="6">
        <v>40</v>
      </c>
      <c r="N1931" s="6" t="str">
        <f t="shared" si="122"/>
        <v>Boston Crab Meat</v>
      </c>
      <c r="O1931" s="13">
        <v>76</v>
      </c>
      <c r="P1931" s="6">
        <v>99</v>
      </c>
      <c r="Q1931" s="13">
        <f t="shared" si="123"/>
        <v>7524</v>
      </c>
      <c r="R1931" s="14">
        <v>0.08</v>
      </c>
      <c r="S1931" s="13">
        <v>8379.36</v>
      </c>
      <c r="T1931" s="13">
        <v>268.13952</v>
      </c>
      <c r="U1931" s="13"/>
      <c r="V1931" s="9"/>
      <c r="W1931" s="9"/>
    </row>
    <row r="1932" spans="1:23" x14ac:dyDescent="0.25">
      <c r="A1932" s="6" t="s">
        <v>184</v>
      </c>
      <c r="B1932" s="6" t="s">
        <v>185</v>
      </c>
      <c r="C1932" s="6" t="s">
        <v>159</v>
      </c>
      <c r="D1932" s="6" t="s">
        <v>136</v>
      </c>
      <c r="E1932" s="6">
        <v>7</v>
      </c>
      <c r="F1932" s="6" t="str">
        <f t="shared" si="120"/>
        <v>Jaime Dos Santos</v>
      </c>
      <c r="G1932" s="6">
        <v>10668</v>
      </c>
      <c r="H1932" s="9">
        <v>41502</v>
      </c>
      <c r="I1932" s="9">
        <v>41521</v>
      </c>
      <c r="J1932" s="9">
        <v>41521</v>
      </c>
      <c r="K1932" s="7">
        <v>5</v>
      </c>
      <c r="L1932" s="9" t="str">
        <f t="shared" si="121"/>
        <v>Pâtes et céréales</v>
      </c>
      <c r="M1932" s="6">
        <v>64</v>
      </c>
      <c r="N1932" s="6" t="str">
        <f t="shared" si="122"/>
        <v>Wimmers gute Semmelknödel</v>
      </c>
      <c r="O1932" s="13">
        <v>76</v>
      </c>
      <c r="P1932" s="6">
        <v>57</v>
      </c>
      <c r="Q1932" s="13">
        <f t="shared" si="123"/>
        <v>4332</v>
      </c>
      <c r="R1932" s="14">
        <v>0.04</v>
      </c>
      <c r="S1932" s="13">
        <v>9097.1999999999989</v>
      </c>
      <c r="T1932" s="13">
        <v>300.20759999999996</v>
      </c>
      <c r="U1932" s="13"/>
      <c r="V1932" s="9"/>
      <c r="W1932" s="9"/>
    </row>
    <row r="1933" spans="1:23" x14ac:dyDescent="0.25">
      <c r="A1933" s="6" t="s">
        <v>103</v>
      </c>
      <c r="B1933" s="6" t="s">
        <v>104</v>
      </c>
      <c r="C1933" s="6" t="s">
        <v>105</v>
      </c>
      <c r="D1933" s="6" t="s">
        <v>106</v>
      </c>
      <c r="E1933" s="6">
        <v>5</v>
      </c>
      <c r="F1933" s="6" t="str">
        <f t="shared" si="120"/>
        <v>Mohamed Ben Arfa</v>
      </c>
      <c r="G1933" s="6">
        <v>10901</v>
      </c>
      <c r="H1933" s="9">
        <v>41502</v>
      </c>
      <c r="I1933" s="9">
        <v>41526</v>
      </c>
      <c r="J1933" s="9">
        <v>41528</v>
      </c>
      <c r="K1933" s="7">
        <v>8</v>
      </c>
      <c r="L1933" s="9" t="str">
        <f t="shared" si="121"/>
        <v>Poissons et fruits de mer</v>
      </c>
      <c r="M1933" s="6">
        <v>41</v>
      </c>
      <c r="N1933" s="6" t="str">
        <f t="shared" si="122"/>
        <v>Jack's New England Clam Chowder</v>
      </c>
      <c r="O1933" s="13">
        <v>76</v>
      </c>
      <c r="P1933" s="6">
        <v>19</v>
      </c>
      <c r="Q1933" s="13">
        <f t="shared" si="123"/>
        <v>1444</v>
      </c>
      <c r="R1933" s="15">
        <v>0.03</v>
      </c>
      <c r="S1933" s="13">
        <v>889.24749999999995</v>
      </c>
      <c r="T1933" s="13">
        <v>17.784949999999998</v>
      </c>
      <c r="U1933" s="13"/>
      <c r="V1933" s="9"/>
      <c r="W1933" s="9"/>
    </row>
    <row r="1934" spans="1:23" x14ac:dyDescent="0.25">
      <c r="A1934" s="6" t="s">
        <v>170</v>
      </c>
      <c r="B1934" s="6" t="s">
        <v>171</v>
      </c>
      <c r="C1934" s="6" t="s">
        <v>172</v>
      </c>
      <c r="D1934" s="6" t="s">
        <v>146</v>
      </c>
      <c r="E1934" s="6">
        <v>7</v>
      </c>
      <c r="F1934" s="6" t="str">
        <f t="shared" si="120"/>
        <v>Jaime Dos Santos</v>
      </c>
      <c r="G1934" s="6">
        <v>10605</v>
      </c>
      <c r="H1934" s="9">
        <v>41503</v>
      </c>
      <c r="I1934" s="9">
        <v>41521</v>
      </c>
      <c r="J1934" s="9">
        <v>41517</v>
      </c>
      <c r="K1934" s="7">
        <v>4</v>
      </c>
      <c r="L1934" s="9" t="str">
        <f t="shared" si="121"/>
        <v>Produits laitiers</v>
      </c>
      <c r="M1934" s="6">
        <v>60</v>
      </c>
      <c r="N1934" s="6" t="str">
        <f t="shared" si="122"/>
        <v>Camembert Pierrot</v>
      </c>
      <c r="O1934" s="13">
        <v>76</v>
      </c>
      <c r="P1934" s="6">
        <v>6</v>
      </c>
      <c r="Q1934" s="13">
        <f t="shared" si="123"/>
        <v>456</v>
      </c>
      <c r="R1934" s="14">
        <v>0.17</v>
      </c>
      <c r="S1934" s="13">
        <v>846.59999999999991</v>
      </c>
      <c r="T1934" s="13">
        <v>26.244599999999998</v>
      </c>
      <c r="U1934" s="13"/>
      <c r="V1934" s="9"/>
      <c r="W1934" s="9"/>
    </row>
    <row r="1935" spans="1:23" x14ac:dyDescent="0.25">
      <c r="A1935" s="6" t="s">
        <v>166</v>
      </c>
      <c r="B1935" s="6" t="s">
        <v>167</v>
      </c>
      <c r="C1935" s="6" t="s">
        <v>168</v>
      </c>
      <c r="D1935" s="6" t="s">
        <v>169</v>
      </c>
      <c r="E1935" s="6">
        <v>3</v>
      </c>
      <c r="F1935" s="6" t="str">
        <f t="shared" si="120"/>
        <v>Janet Leverling</v>
      </c>
      <c r="G1935" s="6">
        <v>10712</v>
      </c>
      <c r="H1935" s="9">
        <v>41503</v>
      </c>
      <c r="I1935" s="9">
        <v>41517</v>
      </c>
      <c r="J1935" s="9">
        <v>41519</v>
      </c>
      <c r="K1935" s="7">
        <v>5</v>
      </c>
      <c r="L1935" s="9" t="str">
        <f t="shared" si="121"/>
        <v>Pâtes et céréales</v>
      </c>
      <c r="M1935" s="6">
        <v>56</v>
      </c>
      <c r="N1935" s="6" t="str">
        <f t="shared" si="122"/>
        <v>Gnocchi di nonna Alice</v>
      </c>
      <c r="O1935" s="13">
        <v>76</v>
      </c>
      <c r="P1935" s="6">
        <v>93</v>
      </c>
      <c r="Q1935" s="13">
        <f t="shared" si="123"/>
        <v>7068</v>
      </c>
      <c r="R1935" s="14">
        <v>0.19</v>
      </c>
      <c r="S1935" s="13">
        <v>14312.7</v>
      </c>
      <c r="T1935" s="13">
        <v>486.63180000000006</v>
      </c>
      <c r="U1935" s="13"/>
      <c r="V1935" s="9"/>
      <c r="W1935" s="9"/>
    </row>
    <row r="1936" spans="1:23" x14ac:dyDescent="0.25">
      <c r="A1936" s="6" t="s">
        <v>205</v>
      </c>
      <c r="B1936" s="6" t="s">
        <v>206</v>
      </c>
      <c r="C1936" s="6" t="s">
        <v>207</v>
      </c>
      <c r="D1936" s="6" t="s">
        <v>208</v>
      </c>
      <c r="E1936" s="6">
        <v>7</v>
      </c>
      <c r="F1936" s="6" t="str">
        <f t="shared" si="120"/>
        <v>Jaime Dos Santos</v>
      </c>
      <c r="G1936" s="6">
        <v>10733</v>
      </c>
      <c r="H1936" s="9">
        <v>41503</v>
      </c>
      <c r="I1936" s="9">
        <v>41520</v>
      </c>
      <c r="J1936" s="9">
        <v>41521</v>
      </c>
      <c r="K1936" s="7">
        <v>5</v>
      </c>
      <c r="L1936" s="9" t="str">
        <f t="shared" si="121"/>
        <v>Pâtes et céréales</v>
      </c>
      <c r="M1936" s="6">
        <v>52</v>
      </c>
      <c r="N1936" s="6" t="str">
        <f t="shared" si="122"/>
        <v>Filo Mix</v>
      </c>
      <c r="O1936" s="13">
        <v>76</v>
      </c>
      <c r="P1936" s="6">
        <v>27</v>
      </c>
      <c r="Q1936" s="13">
        <f t="shared" si="123"/>
        <v>2052</v>
      </c>
      <c r="R1936" s="14">
        <v>0.1</v>
      </c>
      <c r="S1936" s="13">
        <v>850.5</v>
      </c>
      <c r="T1936" s="13">
        <v>22.9635</v>
      </c>
      <c r="U1936" s="13"/>
      <c r="V1936" s="9"/>
      <c r="W1936" s="9"/>
    </row>
    <row r="1937" spans="1:23" x14ac:dyDescent="0.25">
      <c r="A1937" s="6" t="s">
        <v>296</v>
      </c>
      <c r="B1937" s="6" t="s">
        <v>297</v>
      </c>
      <c r="C1937" s="6" t="s">
        <v>298</v>
      </c>
      <c r="D1937" s="6" t="s">
        <v>123</v>
      </c>
      <c r="E1937" s="6">
        <v>6</v>
      </c>
      <c r="F1937" s="6" t="str">
        <f t="shared" si="120"/>
        <v>Ernst Junge</v>
      </c>
      <c r="G1937" s="6">
        <v>10790</v>
      </c>
      <c r="H1937" s="9">
        <v>41504</v>
      </c>
      <c r="I1937" s="9">
        <v>41526</v>
      </c>
      <c r="J1937" s="9">
        <v>41521</v>
      </c>
      <c r="K1937" s="7">
        <v>7</v>
      </c>
      <c r="L1937" s="9" t="str">
        <f t="shared" si="121"/>
        <v>Produits secs</v>
      </c>
      <c r="M1937" s="6">
        <v>7</v>
      </c>
      <c r="N1937" s="6" t="str">
        <f t="shared" si="122"/>
        <v>Uncle Bob's Organic Dried Pears</v>
      </c>
      <c r="O1937" s="13">
        <v>76</v>
      </c>
      <c r="P1937" s="6">
        <v>87</v>
      </c>
      <c r="Q1937" s="13">
        <f t="shared" si="123"/>
        <v>6612</v>
      </c>
      <c r="R1937" s="14">
        <v>0.02</v>
      </c>
      <c r="S1937" s="13">
        <v>12789</v>
      </c>
      <c r="T1937" s="13">
        <v>319.72500000000002</v>
      </c>
      <c r="U1937" s="13"/>
      <c r="V1937" s="9"/>
      <c r="W1937" s="9"/>
    </row>
    <row r="1938" spans="1:23" x14ac:dyDescent="0.25">
      <c r="A1938" s="6" t="s">
        <v>194</v>
      </c>
      <c r="B1938" s="6" t="s">
        <v>195</v>
      </c>
      <c r="C1938" s="6" t="s">
        <v>97</v>
      </c>
      <c r="D1938" s="6" t="s">
        <v>98</v>
      </c>
      <c r="E1938" s="6">
        <v>3</v>
      </c>
      <c r="F1938" s="6" t="str">
        <f t="shared" si="120"/>
        <v>Janet Leverling</v>
      </c>
      <c r="G1938" s="6">
        <v>10576</v>
      </c>
      <c r="H1938" s="9">
        <v>41505</v>
      </c>
      <c r="I1938" s="9">
        <v>41531</v>
      </c>
      <c r="J1938" s="9">
        <v>41528</v>
      </c>
      <c r="K1938" s="7">
        <v>2</v>
      </c>
      <c r="L1938" s="9" t="str">
        <f t="shared" si="121"/>
        <v>Condiments</v>
      </c>
      <c r="M1938" s="6">
        <v>44</v>
      </c>
      <c r="N1938" s="6" t="str">
        <f t="shared" si="122"/>
        <v>Gula Malacca</v>
      </c>
      <c r="O1938" s="13">
        <v>76</v>
      </c>
      <c r="P1938" s="6">
        <v>40</v>
      </c>
      <c r="Q1938" s="13">
        <f t="shared" si="123"/>
        <v>3040</v>
      </c>
      <c r="R1938" s="14">
        <v>0.04</v>
      </c>
      <c r="S1938" s="13">
        <v>3734.3999999999996</v>
      </c>
      <c r="T1938" s="13">
        <v>85.891199999999998</v>
      </c>
      <c r="U1938" s="13"/>
      <c r="V1938" s="9"/>
      <c r="W1938" s="9"/>
    </row>
    <row r="1939" spans="1:23" x14ac:dyDescent="0.25">
      <c r="A1939" s="6" t="s">
        <v>216</v>
      </c>
      <c r="B1939" s="6" t="s">
        <v>217</v>
      </c>
      <c r="C1939" s="6" t="s">
        <v>218</v>
      </c>
      <c r="D1939" s="6" t="s">
        <v>102</v>
      </c>
      <c r="E1939" s="6">
        <v>9</v>
      </c>
      <c r="F1939" s="6" t="str">
        <f t="shared" si="120"/>
        <v>Steven Buchanan</v>
      </c>
      <c r="G1939" s="6">
        <v>10649</v>
      </c>
      <c r="H1939" s="9">
        <v>41505</v>
      </c>
      <c r="I1939" s="9">
        <v>41533</v>
      </c>
      <c r="J1939" s="9">
        <v>41528</v>
      </c>
      <c r="K1939" s="7">
        <v>7</v>
      </c>
      <c r="L1939" s="9" t="str">
        <f t="shared" si="121"/>
        <v>Produits secs</v>
      </c>
      <c r="M1939" s="6">
        <v>28</v>
      </c>
      <c r="N1939" s="6" t="str">
        <f t="shared" si="122"/>
        <v>Rössle Sauerkraut</v>
      </c>
      <c r="O1939" s="13">
        <v>76</v>
      </c>
      <c r="P1939" s="6">
        <v>32</v>
      </c>
      <c r="Q1939" s="13">
        <f t="shared" si="123"/>
        <v>2432</v>
      </c>
      <c r="R1939" s="14">
        <v>0.16</v>
      </c>
      <c r="S1939" s="13">
        <v>6128.6399999999994</v>
      </c>
      <c r="T1939" s="13">
        <v>98.058239999999984</v>
      </c>
      <c r="U1939" s="13"/>
      <c r="V1939" s="9"/>
      <c r="W1939" s="9"/>
    </row>
    <row r="1940" spans="1:23" x14ac:dyDescent="0.25">
      <c r="A1940" s="6" t="s">
        <v>269</v>
      </c>
      <c r="B1940" s="6" t="s">
        <v>270</v>
      </c>
      <c r="C1940" s="6" t="s">
        <v>271</v>
      </c>
      <c r="D1940" s="6" t="s">
        <v>242</v>
      </c>
      <c r="E1940" s="6">
        <v>5</v>
      </c>
      <c r="F1940" s="6" t="str">
        <f t="shared" si="120"/>
        <v>Mohamed Ben Arfa</v>
      </c>
      <c r="G1940" s="6">
        <v>10688</v>
      </c>
      <c r="H1940" s="9">
        <v>41505</v>
      </c>
      <c r="I1940" s="9">
        <v>41522</v>
      </c>
      <c r="J1940" s="9">
        <v>41518</v>
      </c>
      <c r="K1940" s="7">
        <v>1</v>
      </c>
      <c r="L1940" s="9" t="str">
        <f t="shared" si="121"/>
        <v>Boissons</v>
      </c>
      <c r="M1940" s="6">
        <v>34</v>
      </c>
      <c r="N1940" s="6" t="str">
        <f t="shared" si="122"/>
        <v>Sasquatch Ale</v>
      </c>
      <c r="O1940" s="13">
        <v>76</v>
      </c>
      <c r="P1940" s="6">
        <v>50</v>
      </c>
      <c r="Q1940" s="13">
        <f t="shared" si="123"/>
        <v>3800</v>
      </c>
      <c r="R1940" s="14">
        <v>-0.03</v>
      </c>
      <c r="S1940" s="13">
        <v>3605</v>
      </c>
      <c r="T1940" s="13">
        <v>111.755</v>
      </c>
      <c r="U1940" s="13"/>
      <c r="V1940" s="9"/>
      <c r="W1940" s="9"/>
    </row>
    <row r="1941" spans="1:23" x14ac:dyDescent="0.25">
      <c r="A1941" s="6" t="s">
        <v>103</v>
      </c>
      <c r="B1941" s="6" t="s">
        <v>104</v>
      </c>
      <c r="C1941" s="6" t="s">
        <v>105</v>
      </c>
      <c r="D1941" s="6" t="s">
        <v>106</v>
      </c>
      <c r="E1941" s="6">
        <v>4</v>
      </c>
      <c r="F1941" s="6" t="str">
        <f t="shared" si="120"/>
        <v>Laura Callahan</v>
      </c>
      <c r="G1941" s="6">
        <v>10476</v>
      </c>
      <c r="H1941" s="9">
        <v>41506</v>
      </c>
      <c r="I1941" s="9">
        <v>41530</v>
      </c>
      <c r="J1941" s="9">
        <v>41532</v>
      </c>
      <c r="K1941" s="7">
        <v>6</v>
      </c>
      <c r="L1941" s="9" t="str">
        <f t="shared" si="121"/>
        <v>Viandes</v>
      </c>
      <c r="M1941" s="6">
        <v>55</v>
      </c>
      <c r="N1941" s="6" t="str">
        <f t="shared" si="122"/>
        <v>Pâté chinois</v>
      </c>
      <c r="O1941" s="13">
        <v>76</v>
      </c>
      <c r="P1941" s="6">
        <v>98</v>
      </c>
      <c r="Q1941" s="13">
        <f t="shared" si="123"/>
        <v>7448</v>
      </c>
      <c r="R1941" s="14">
        <v>0.03</v>
      </c>
      <c r="S1941" s="13">
        <v>9125.76</v>
      </c>
      <c r="T1941" s="13">
        <v>91.257600000000011</v>
      </c>
      <c r="U1941" s="13"/>
      <c r="V1941" s="9"/>
      <c r="W1941" s="9"/>
    </row>
    <row r="1942" spans="1:23" x14ac:dyDescent="0.25">
      <c r="A1942" s="6" t="s">
        <v>243</v>
      </c>
      <c r="B1942" s="6" t="s">
        <v>244</v>
      </c>
      <c r="C1942" s="6" t="s">
        <v>88</v>
      </c>
      <c r="D1942" s="6" t="s">
        <v>89</v>
      </c>
      <c r="E1942" s="6">
        <v>7</v>
      </c>
      <c r="F1942" s="6" t="str">
        <f t="shared" si="120"/>
        <v>Jaime Dos Santos</v>
      </c>
      <c r="G1942" s="6">
        <v>10558</v>
      </c>
      <c r="H1942" s="9">
        <v>41506</v>
      </c>
      <c r="I1942" s="9">
        <v>41530</v>
      </c>
      <c r="J1942" s="9">
        <v>41532</v>
      </c>
      <c r="K1942" s="7">
        <v>7</v>
      </c>
      <c r="L1942" s="9" t="str">
        <f t="shared" si="121"/>
        <v>Produits secs</v>
      </c>
      <c r="M1942" s="6">
        <v>51</v>
      </c>
      <c r="N1942" s="6" t="str">
        <f t="shared" si="122"/>
        <v>Manjimup Dried Apples</v>
      </c>
      <c r="O1942" s="13">
        <v>76</v>
      </c>
      <c r="P1942" s="6">
        <v>44</v>
      </c>
      <c r="Q1942" s="13">
        <f t="shared" si="123"/>
        <v>3344</v>
      </c>
      <c r="R1942" s="14">
        <v>0.06</v>
      </c>
      <c r="S1942" s="13">
        <v>10960.4</v>
      </c>
      <c r="T1942" s="13">
        <v>120.56439999999999</v>
      </c>
      <c r="U1942" s="13"/>
      <c r="V1942" s="9"/>
      <c r="W1942" s="9"/>
    </row>
    <row r="1943" spans="1:23" x14ac:dyDescent="0.25">
      <c r="A1943" s="6" t="s">
        <v>245</v>
      </c>
      <c r="B1943" s="6" t="s">
        <v>246</v>
      </c>
      <c r="C1943" s="6" t="s">
        <v>247</v>
      </c>
      <c r="D1943" s="6" t="s">
        <v>85</v>
      </c>
      <c r="E1943" s="6">
        <v>6</v>
      </c>
      <c r="F1943" s="6" t="str">
        <f t="shared" si="120"/>
        <v>Ernst Junge</v>
      </c>
      <c r="G1943" s="6">
        <v>10559</v>
      </c>
      <c r="H1943" s="9">
        <v>41506</v>
      </c>
      <c r="I1943" s="9">
        <v>41533</v>
      </c>
      <c r="J1943" s="9">
        <v>41536</v>
      </c>
      <c r="K1943" s="7">
        <v>6</v>
      </c>
      <c r="L1943" s="9" t="str">
        <f t="shared" si="121"/>
        <v>Viandes</v>
      </c>
      <c r="M1943" s="6">
        <v>55</v>
      </c>
      <c r="N1943" s="6" t="str">
        <f t="shared" si="122"/>
        <v>Pâté chinois</v>
      </c>
      <c r="O1943" s="13">
        <v>76</v>
      </c>
      <c r="P1943" s="6">
        <v>10</v>
      </c>
      <c r="Q1943" s="13">
        <f t="shared" si="123"/>
        <v>760</v>
      </c>
      <c r="R1943" s="14">
        <v>0.01</v>
      </c>
      <c r="S1943" s="13">
        <v>1188</v>
      </c>
      <c r="T1943" s="13">
        <v>2.3759999999999999</v>
      </c>
      <c r="U1943" s="13"/>
      <c r="V1943" s="9"/>
      <c r="W1943" s="9"/>
    </row>
    <row r="1944" spans="1:23" x14ac:dyDescent="0.25">
      <c r="A1944" s="6" t="s">
        <v>120</v>
      </c>
      <c r="B1944" s="6" t="s">
        <v>121</v>
      </c>
      <c r="C1944" s="6" t="s">
        <v>122</v>
      </c>
      <c r="D1944" s="6" t="s">
        <v>123</v>
      </c>
      <c r="E1944" s="6">
        <v>1</v>
      </c>
      <c r="F1944" s="6" t="str">
        <f t="shared" si="120"/>
        <v>Francis Rivière</v>
      </c>
      <c r="G1944" s="6">
        <v>10563</v>
      </c>
      <c r="H1944" s="9">
        <v>41506</v>
      </c>
      <c r="I1944" s="9">
        <v>41530</v>
      </c>
      <c r="J1944" s="9">
        <v>41531</v>
      </c>
      <c r="K1944" s="7">
        <v>5</v>
      </c>
      <c r="L1944" s="9" t="str">
        <f t="shared" si="121"/>
        <v>Pâtes et céréales</v>
      </c>
      <c r="M1944" s="6">
        <v>52</v>
      </c>
      <c r="N1944" s="6" t="str">
        <f t="shared" si="122"/>
        <v>Filo Mix</v>
      </c>
      <c r="O1944" s="13">
        <v>76</v>
      </c>
      <c r="P1944" s="6">
        <v>30</v>
      </c>
      <c r="Q1944" s="13">
        <f t="shared" si="123"/>
        <v>2280</v>
      </c>
      <c r="R1944" s="14">
        <v>0.12</v>
      </c>
      <c r="S1944" s="13">
        <v>924</v>
      </c>
      <c r="T1944" s="13">
        <v>6.468</v>
      </c>
      <c r="U1944" s="13"/>
      <c r="V1944" s="9"/>
      <c r="W1944" s="9"/>
    </row>
    <row r="1945" spans="1:23" x14ac:dyDescent="0.25">
      <c r="A1945" s="6" t="s">
        <v>82</v>
      </c>
      <c r="B1945" s="6" t="s">
        <v>83</v>
      </c>
      <c r="C1945" s="6" t="s">
        <v>84</v>
      </c>
      <c r="D1945" s="6" t="s">
        <v>85</v>
      </c>
      <c r="E1945" s="6">
        <v>3</v>
      </c>
      <c r="F1945" s="6" t="str">
        <f t="shared" si="120"/>
        <v>Janet Leverling</v>
      </c>
      <c r="G1945" s="6">
        <v>10715</v>
      </c>
      <c r="H1945" s="9">
        <v>41506</v>
      </c>
      <c r="I1945" s="9">
        <v>41527</v>
      </c>
      <c r="J1945" s="9">
        <v>41526</v>
      </c>
      <c r="K1945" s="7">
        <v>4</v>
      </c>
      <c r="L1945" s="9" t="str">
        <f t="shared" si="121"/>
        <v>Produits laitiers</v>
      </c>
      <c r="M1945" s="6">
        <v>71</v>
      </c>
      <c r="N1945" s="6" t="str">
        <f t="shared" si="122"/>
        <v>Fløtemysost</v>
      </c>
      <c r="O1945" s="13">
        <v>76</v>
      </c>
      <c r="P1945" s="6">
        <v>8</v>
      </c>
      <c r="Q1945" s="13">
        <f t="shared" si="123"/>
        <v>608</v>
      </c>
      <c r="R1945" s="14">
        <v>0.1</v>
      </c>
      <c r="S1945" s="13">
        <v>774</v>
      </c>
      <c r="T1945" s="13">
        <v>6.9660000000000002</v>
      </c>
      <c r="U1945" s="13"/>
      <c r="V1945" s="9"/>
      <c r="W1945" s="9"/>
    </row>
    <row r="1946" spans="1:23" x14ac:dyDescent="0.25">
      <c r="A1946" s="6" t="s">
        <v>332</v>
      </c>
      <c r="B1946" s="6" t="s">
        <v>333</v>
      </c>
      <c r="C1946" s="6" t="s">
        <v>326</v>
      </c>
      <c r="D1946" s="6" t="s">
        <v>238</v>
      </c>
      <c r="E1946" s="6">
        <v>5</v>
      </c>
      <c r="F1946" s="6" t="str">
        <f t="shared" si="120"/>
        <v>Mohamed Ben Arfa</v>
      </c>
      <c r="G1946" s="6">
        <v>10917</v>
      </c>
      <c r="H1946" s="9">
        <v>41506</v>
      </c>
      <c r="I1946" s="9">
        <v>41519</v>
      </c>
      <c r="J1946" s="9">
        <v>41516</v>
      </c>
      <c r="K1946" s="7">
        <v>4</v>
      </c>
      <c r="L1946" s="9" t="str">
        <f t="shared" si="121"/>
        <v>Produits laitiers</v>
      </c>
      <c r="M1946" s="6">
        <v>60</v>
      </c>
      <c r="N1946" s="6" t="str">
        <f t="shared" si="122"/>
        <v>Camembert Pierrot</v>
      </c>
      <c r="O1946" s="13">
        <v>76</v>
      </c>
      <c r="P1946" s="6">
        <v>86</v>
      </c>
      <c r="Q1946" s="13">
        <f t="shared" si="123"/>
        <v>6536</v>
      </c>
      <c r="R1946" s="15">
        <v>0.11</v>
      </c>
      <c r="S1946" s="13">
        <v>13011.800000000001</v>
      </c>
      <c r="T1946" s="13">
        <v>91.082599999999999</v>
      </c>
      <c r="U1946" s="13"/>
      <c r="V1946" s="9"/>
      <c r="W1946" s="9"/>
    </row>
    <row r="1947" spans="1:23" x14ac:dyDescent="0.25">
      <c r="A1947" s="6" t="s">
        <v>329</v>
      </c>
      <c r="B1947" s="6" t="s">
        <v>330</v>
      </c>
      <c r="C1947" s="6" t="s">
        <v>331</v>
      </c>
      <c r="D1947" s="6" t="s">
        <v>85</v>
      </c>
      <c r="E1947" s="6">
        <v>5</v>
      </c>
      <c r="F1947" s="6" t="str">
        <f t="shared" si="120"/>
        <v>Mohamed Ben Arfa</v>
      </c>
      <c r="G1947" s="6">
        <v>10927</v>
      </c>
      <c r="H1947" s="9">
        <v>41506</v>
      </c>
      <c r="I1947" s="9">
        <v>41518</v>
      </c>
      <c r="J1947" s="9">
        <v>41519</v>
      </c>
      <c r="K1947" s="7">
        <v>5</v>
      </c>
      <c r="L1947" s="9" t="str">
        <f t="shared" si="121"/>
        <v>Pâtes et céréales</v>
      </c>
      <c r="M1947" s="6">
        <v>52</v>
      </c>
      <c r="N1947" s="6" t="str">
        <f t="shared" si="122"/>
        <v>Filo Mix</v>
      </c>
      <c r="O1947" s="13">
        <v>76</v>
      </c>
      <c r="P1947" s="6">
        <v>21</v>
      </c>
      <c r="Q1947" s="13">
        <f t="shared" si="123"/>
        <v>1596</v>
      </c>
      <c r="R1947" s="15">
        <v>-0.03</v>
      </c>
      <c r="S1947" s="13">
        <v>757.05000000000007</v>
      </c>
      <c r="T1947" s="13">
        <v>2.27115</v>
      </c>
      <c r="U1947" s="13"/>
      <c r="V1947" s="9"/>
      <c r="W1947" s="9"/>
    </row>
    <row r="1948" spans="1:23" x14ac:dyDescent="0.25">
      <c r="A1948" s="6" t="s">
        <v>223</v>
      </c>
      <c r="B1948" s="6" t="s">
        <v>224</v>
      </c>
      <c r="C1948" s="6" t="s">
        <v>225</v>
      </c>
      <c r="D1948" s="6" t="s">
        <v>208</v>
      </c>
      <c r="E1948" s="6">
        <v>4</v>
      </c>
      <c r="F1948" s="6" t="str">
        <f t="shared" si="120"/>
        <v>Laura Callahan</v>
      </c>
      <c r="G1948" s="6">
        <v>10533</v>
      </c>
      <c r="H1948" s="9">
        <v>41507</v>
      </c>
      <c r="I1948" s="9">
        <v>41522</v>
      </c>
      <c r="J1948" s="9">
        <v>41525</v>
      </c>
      <c r="K1948" s="7">
        <v>4</v>
      </c>
      <c r="L1948" s="9" t="str">
        <f t="shared" si="121"/>
        <v>Produits laitiers</v>
      </c>
      <c r="M1948" s="6">
        <v>72</v>
      </c>
      <c r="N1948" s="6" t="str">
        <f t="shared" si="122"/>
        <v>Mozzarella di Giovanni</v>
      </c>
      <c r="O1948" s="13">
        <v>76</v>
      </c>
      <c r="P1948" s="6">
        <v>40</v>
      </c>
      <c r="Q1948" s="13">
        <f t="shared" si="123"/>
        <v>3040</v>
      </c>
      <c r="R1948" s="14">
        <v>0.15</v>
      </c>
      <c r="S1948" s="13">
        <v>5916</v>
      </c>
      <c r="T1948" s="13">
        <v>153.816</v>
      </c>
      <c r="U1948" s="13"/>
      <c r="V1948" s="9"/>
      <c r="W1948" s="9"/>
    </row>
    <row r="1949" spans="1:23" x14ac:dyDescent="0.25">
      <c r="A1949" s="6" t="s">
        <v>288</v>
      </c>
      <c r="B1949" s="6" t="s">
        <v>289</v>
      </c>
      <c r="C1949" s="6" t="s">
        <v>290</v>
      </c>
      <c r="D1949" s="6" t="s">
        <v>81</v>
      </c>
      <c r="E1949" s="6">
        <v>5</v>
      </c>
      <c r="F1949" s="6" t="str">
        <f t="shared" si="120"/>
        <v>Mohamed Ben Arfa</v>
      </c>
      <c r="G1949" s="6">
        <v>10624</v>
      </c>
      <c r="H1949" s="9">
        <v>41507</v>
      </c>
      <c r="I1949" s="9">
        <v>41537</v>
      </c>
      <c r="J1949" s="9">
        <v>41538</v>
      </c>
      <c r="K1949" s="7">
        <v>2</v>
      </c>
      <c r="L1949" s="9" t="str">
        <f t="shared" si="121"/>
        <v>Condiments</v>
      </c>
      <c r="M1949" s="6">
        <v>44</v>
      </c>
      <c r="N1949" s="6" t="str">
        <f t="shared" si="122"/>
        <v>Gula Malacca</v>
      </c>
      <c r="O1949" s="13">
        <v>76</v>
      </c>
      <c r="P1949" s="6">
        <v>54</v>
      </c>
      <c r="Q1949" s="13">
        <f t="shared" si="123"/>
        <v>4104</v>
      </c>
      <c r="R1949" s="14">
        <v>0.08</v>
      </c>
      <c r="S1949" s="13">
        <v>4831.38</v>
      </c>
      <c r="T1949" s="13">
        <v>86.964839999999995</v>
      </c>
      <c r="U1949" s="13"/>
      <c r="V1949" s="9"/>
      <c r="W1949" s="9"/>
    </row>
    <row r="1950" spans="1:23" x14ac:dyDescent="0.25">
      <c r="A1950" s="6" t="s">
        <v>228</v>
      </c>
      <c r="B1950" s="6" t="s">
        <v>229</v>
      </c>
      <c r="C1950" s="6" t="s">
        <v>122</v>
      </c>
      <c r="D1950" s="6" t="s">
        <v>123</v>
      </c>
      <c r="E1950" s="6">
        <v>5</v>
      </c>
      <c r="F1950" s="6" t="str">
        <f t="shared" si="120"/>
        <v>Mohamed Ben Arfa</v>
      </c>
      <c r="G1950" s="6">
        <v>10783</v>
      </c>
      <c r="H1950" s="9">
        <v>41507</v>
      </c>
      <c r="I1950" s="9">
        <v>41518</v>
      </c>
      <c r="J1950" s="9">
        <v>41520</v>
      </c>
      <c r="K1950" s="7">
        <v>1</v>
      </c>
      <c r="L1950" s="9" t="str">
        <f t="shared" si="121"/>
        <v>Boissons</v>
      </c>
      <c r="M1950" s="6">
        <v>38</v>
      </c>
      <c r="N1950" s="6" t="str">
        <f t="shared" si="122"/>
        <v>Côte de Blaye</v>
      </c>
      <c r="O1950" s="13">
        <v>76</v>
      </c>
      <c r="P1950" s="6">
        <v>9</v>
      </c>
      <c r="Q1950" s="13">
        <f t="shared" si="123"/>
        <v>684</v>
      </c>
      <c r="R1950" s="14">
        <v>0.14000000000000001</v>
      </c>
      <c r="S1950" s="13">
        <v>10197.450000000001</v>
      </c>
      <c r="T1950" s="13">
        <v>101.97450000000001</v>
      </c>
      <c r="U1950" s="13"/>
      <c r="V1950" s="9"/>
      <c r="W1950" s="9"/>
    </row>
    <row r="1951" spans="1:23" x14ac:dyDescent="0.25">
      <c r="A1951" s="6" t="s">
        <v>127</v>
      </c>
      <c r="B1951" s="6" t="s">
        <v>128</v>
      </c>
      <c r="C1951" s="6" t="s">
        <v>129</v>
      </c>
      <c r="D1951" s="6" t="s">
        <v>106</v>
      </c>
      <c r="E1951" s="6">
        <v>4</v>
      </c>
      <c r="F1951" s="6" t="str">
        <f t="shared" si="120"/>
        <v>Laura Callahan</v>
      </c>
      <c r="G1951" s="6">
        <v>10811</v>
      </c>
      <c r="H1951" s="9">
        <v>41507</v>
      </c>
      <c r="I1951" s="9">
        <v>41524</v>
      </c>
      <c r="J1951" s="9">
        <v>41519</v>
      </c>
      <c r="K1951" s="7">
        <v>8</v>
      </c>
      <c r="L1951" s="9" t="str">
        <f t="shared" si="121"/>
        <v>Poissons et fruits de mer</v>
      </c>
      <c r="M1951" s="6">
        <v>40</v>
      </c>
      <c r="N1951" s="6" t="str">
        <f t="shared" si="122"/>
        <v>Boston Crab Meat</v>
      </c>
      <c r="O1951" s="13">
        <v>76</v>
      </c>
      <c r="P1951" s="6">
        <v>93</v>
      </c>
      <c r="Q1951" s="13">
        <f t="shared" si="123"/>
        <v>7068</v>
      </c>
      <c r="R1951" s="14">
        <v>0</v>
      </c>
      <c r="S1951" s="13">
        <v>8556</v>
      </c>
      <c r="T1951" s="13">
        <v>256.68</v>
      </c>
      <c r="U1951" s="13"/>
      <c r="V1951" s="9"/>
      <c r="W1951" s="9"/>
    </row>
    <row r="1952" spans="1:23" x14ac:dyDescent="0.25">
      <c r="A1952" s="6" t="s">
        <v>120</v>
      </c>
      <c r="B1952" s="6" t="s">
        <v>121</v>
      </c>
      <c r="C1952" s="6" t="s">
        <v>122</v>
      </c>
      <c r="D1952" s="6" t="s">
        <v>123</v>
      </c>
      <c r="E1952" s="6">
        <v>7</v>
      </c>
      <c r="F1952" s="6" t="str">
        <f t="shared" si="120"/>
        <v>Jaime Dos Santos</v>
      </c>
      <c r="G1952" s="6">
        <v>10813</v>
      </c>
      <c r="H1952" s="9">
        <v>41507</v>
      </c>
      <c r="I1952" s="9">
        <v>41517</v>
      </c>
      <c r="J1952" s="9">
        <v>41512</v>
      </c>
      <c r="K1952" s="7">
        <v>8</v>
      </c>
      <c r="L1952" s="9" t="str">
        <f t="shared" si="121"/>
        <v>Poissons et fruits de mer</v>
      </c>
      <c r="M1952" s="6">
        <v>46</v>
      </c>
      <c r="N1952" s="6" t="str">
        <f t="shared" si="122"/>
        <v>Spegesild</v>
      </c>
      <c r="O1952" s="13">
        <v>76</v>
      </c>
      <c r="P1952" s="6">
        <v>49</v>
      </c>
      <c r="Q1952" s="13">
        <f t="shared" si="123"/>
        <v>3724</v>
      </c>
      <c r="R1952" s="14">
        <v>-0.03</v>
      </c>
      <c r="S1952" s="13">
        <v>3028.2000000000003</v>
      </c>
      <c r="T1952" s="13">
        <v>57.535800000000002</v>
      </c>
      <c r="U1952" s="13"/>
      <c r="V1952" s="9"/>
      <c r="W1952" s="9"/>
    </row>
    <row r="1953" spans="1:23" x14ac:dyDescent="0.25">
      <c r="A1953" s="6" t="s">
        <v>272</v>
      </c>
      <c r="B1953" s="6" t="s">
        <v>273</v>
      </c>
      <c r="C1953" s="6" t="s">
        <v>274</v>
      </c>
      <c r="D1953" s="6" t="s">
        <v>81</v>
      </c>
      <c r="E1953" s="6">
        <v>3</v>
      </c>
      <c r="F1953" s="6" t="str">
        <f t="shared" si="120"/>
        <v>Janet Leverling</v>
      </c>
      <c r="G1953" s="6">
        <v>10855</v>
      </c>
      <c r="H1953" s="9">
        <v>41507</v>
      </c>
      <c r="I1953" s="9">
        <v>41517</v>
      </c>
      <c r="J1953" s="9">
        <v>41516</v>
      </c>
      <c r="K1953" s="7">
        <v>2</v>
      </c>
      <c r="L1953" s="9" t="str">
        <f t="shared" si="121"/>
        <v>Condiments</v>
      </c>
      <c r="M1953" s="6">
        <v>65</v>
      </c>
      <c r="N1953" s="6" t="str">
        <f t="shared" si="122"/>
        <v>Louisiana Fiery Hot Pepper Sauce</v>
      </c>
      <c r="O1953" s="13">
        <v>76</v>
      </c>
      <c r="P1953" s="6">
        <v>65</v>
      </c>
      <c r="Q1953" s="13">
        <f t="shared" si="123"/>
        <v>4940</v>
      </c>
      <c r="R1953" s="15">
        <v>7.0000000000000007E-2</v>
      </c>
      <c r="S1953" s="13">
        <v>6362.3624999999993</v>
      </c>
      <c r="T1953" s="13">
        <v>127.24724999999998</v>
      </c>
      <c r="U1953" s="13"/>
      <c r="V1953" s="9"/>
      <c r="W1953" s="9"/>
    </row>
    <row r="1954" spans="1:23" x14ac:dyDescent="0.25">
      <c r="A1954" s="6" t="s">
        <v>127</v>
      </c>
      <c r="B1954" s="6" t="s">
        <v>128</v>
      </c>
      <c r="C1954" s="6" t="s">
        <v>129</v>
      </c>
      <c r="D1954" s="6" t="s">
        <v>106</v>
      </c>
      <c r="E1954" s="6">
        <v>5</v>
      </c>
      <c r="F1954" s="6" t="str">
        <f t="shared" si="120"/>
        <v>Mohamed Ben Arfa</v>
      </c>
      <c r="G1954" s="6">
        <v>10485</v>
      </c>
      <c r="H1954" s="9">
        <v>41508</v>
      </c>
      <c r="I1954" s="9">
        <v>41538</v>
      </c>
      <c r="J1954" s="9">
        <v>41533</v>
      </c>
      <c r="K1954" s="7">
        <v>2</v>
      </c>
      <c r="L1954" s="9" t="str">
        <f t="shared" si="121"/>
        <v>Condiments</v>
      </c>
      <c r="M1954" s="6">
        <v>3</v>
      </c>
      <c r="N1954" s="6" t="str">
        <f t="shared" si="122"/>
        <v>Aniseed Syrup</v>
      </c>
      <c r="O1954" s="13">
        <v>76</v>
      </c>
      <c r="P1954" s="6">
        <v>49</v>
      </c>
      <c r="Q1954" s="13">
        <f t="shared" si="123"/>
        <v>3724</v>
      </c>
      <c r="R1954" s="14">
        <v>0.18</v>
      </c>
      <c r="S1954" s="13">
        <v>1607.2</v>
      </c>
      <c r="T1954" s="13">
        <v>45.001599999999996</v>
      </c>
      <c r="U1954" s="13"/>
      <c r="V1954" s="9"/>
      <c r="W1954" s="9"/>
    </row>
    <row r="1955" spans="1:23" x14ac:dyDescent="0.25">
      <c r="A1955" s="6" t="s">
        <v>239</v>
      </c>
      <c r="B1955" s="6" t="s">
        <v>240</v>
      </c>
      <c r="C1955" s="6" t="s">
        <v>241</v>
      </c>
      <c r="D1955" s="6" t="s">
        <v>242</v>
      </c>
      <c r="E1955" s="6">
        <v>1</v>
      </c>
      <c r="F1955" s="6" t="str">
        <f t="shared" si="120"/>
        <v>Francis Rivière</v>
      </c>
      <c r="G1955" s="6">
        <v>10556</v>
      </c>
      <c r="H1955" s="9">
        <v>41508</v>
      </c>
      <c r="I1955" s="9">
        <v>41532</v>
      </c>
      <c r="J1955" s="9">
        <v>41535</v>
      </c>
      <c r="K1955" s="7">
        <v>4</v>
      </c>
      <c r="L1955" s="9" t="str">
        <f t="shared" si="121"/>
        <v>Produits laitiers</v>
      </c>
      <c r="M1955" s="6">
        <v>72</v>
      </c>
      <c r="N1955" s="6" t="str">
        <f t="shared" si="122"/>
        <v>Mozzarella di Giovanni</v>
      </c>
      <c r="O1955" s="13">
        <v>76</v>
      </c>
      <c r="P1955" s="6">
        <v>29</v>
      </c>
      <c r="Q1955" s="13">
        <f t="shared" si="123"/>
        <v>2204</v>
      </c>
      <c r="R1955" s="14">
        <v>0.11</v>
      </c>
      <c r="S1955" s="13">
        <v>4490.9400000000005</v>
      </c>
      <c r="T1955" s="13">
        <v>112.27350000000001</v>
      </c>
      <c r="U1955" s="13"/>
      <c r="V1955" s="9"/>
      <c r="W1955" s="9"/>
    </row>
    <row r="1956" spans="1:23" x14ac:dyDescent="0.25">
      <c r="A1956" s="6" t="s">
        <v>248</v>
      </c>
      <c r="B1956" s="6" t="s">
        <v>249</v>
      </c>
      <c r="C1956" s="6" t="s">
        <v>250</v>
      </c>
      <c r="D1956" s="6" t="s">
        <v>251</v>
      </c>
      <c r="E1956" s="6">
        <v>1</v>
      </c>
      <c r="F1956" s="6" t="str">
        <f t="shared" si="120"/>
        <v>Francis Rivière</v>
      </c>
      <c r="G1956" s="6">
        <v>10727</v>
      </c>
      <c r="H1956" s="9">
        <v>41508</v>
      </c>
      <c r="I1956" s="9">
        <v>41518</v>
      </c>
      <c r="J1956" s="9">
        <v>41514</v>
      </c>
      <c r="K1956" s="7">
        <v>4</v>
      </c>
      <c r="L1956" s="9" t="str">
        <f t="shared" si="121"/>
        <v>Produits laitiers</v>
      </c>
      <c r="M1956" s="6">
        <v>59</v>
      </c>
      <c r="N1956" s="6" t="str">
        <f t="shared" si="122"/>
        <v>Raclette Courdavault</v>
      </c>
      <c r="O1956" s="13">
        <v>76</v>
      </c>
      <c r="P1956" s="6">
        <v>88</v>
      </c>
      <c r="Q1956" s="13">
        <f t="shared" si="123"/>
        <v>6688</v>
      </c>
      <c r="R1956" s="14">
        <v>0.01</v>
      </c>
      <c r="S1956" s="13">
        <v>23958</v>
      </c>
      <c r="T1956" s="13">
        <v>95.831999999999994</v>
      </c>
      <c r="U1956" s="13"/>
      <c r="V1956" s="9"/>
      <c r="W1956" s="9"/>
    </row>
    <row r="1957" spans="1:23" x14ac:dyDescent="0.25">
      <c r="A1957" s="6" t="s">
        <v>205</v>
      </c>
      <c r="B1957" s="6" t="s">
        <v>206</v>
      </c>
      <c r="C1957" s="6" t="s">
        <v>207</v>
      </c>
      <c r="D1957" s="6" t="s">
        <v>208</v>
      </c>
      <c r="E1957" s="6">
        <v>5</v>
      </c>
      <c r="F1957" s="6" t="str">
        <f t="shared" si="120"/>
        <v>Mohamed Ben Arfa</v>
      </c>
      <c r="G1957" s="6">
        <v>10875</v>
      </c>
      <c r="H1957" s="9">
        <v>41508</v>
      </c>
      <c r="I1957" s="9">
        <v>41523</v>
      </c>
      <c r="J1957" s="9">
        <v>41525</v>
      </c>
      <c r="K1957" s="7">
        <v>3</v>
      </c>
      <c r="L1957" s="9" t="str">
        <f t="shared" si="121"/>
        <v>Desserts</v>
      </c>
      <c r="M1957" s="6">
        <v>19</v>
      </c>
      <c r="N1957" s="6" t="str">
        <f t="shared" si="122"/>
        <v>Teatime Chocolate Biscuits</v>
      </c>
      <c r="O1957" s="13">
        <v>76</v>
      </c>
      <c r="P1957" s="6">
        <v>75</v>
      </c>
      <c r="Q1957" s="13">
        <f t="shared" si="123"/>
        <v>5700</v>
      </c>
      <c r="R1957" s="15">
        <v>0.16</v>
      </c>
      <c r="S1957" s="13">
        <v>2898</v>
      </c>
      <c r="T1957" s="13">
        <v>34.776000000000003</v>
      </c>
      <c r="U1957" s="13"/>
      <c r="V1957" s="9"/>
      <c r="W1957" s="9"/>
    </row>
    <row r="1958" spans="1:23" x14ac:dyDescent="0.25">
      <c r="A1958" s="6" t="s">
        <v>216</v>
      </c>
      <c r="B1958" s="6" t="s">
        <v>217</v>
      </c>
      <c r="C1958" s="6" t="s">
        <v>218</v>
      </c>
      <c r="D1958" s="6" t="s">
        <v>102</v>
      </c>
      <c r="E1958" s="6">
        <v>5</v>
      </c>
      <c r="F1958" s="6" t="str">
        <f t="shared" si="120"/>
        <v>Mohamed Ben Arfa</v>
      </c>
      <c r="G1958" s="6">
        <v>10892</v>
      </c>
      <c r="H1958" s="9">
        <v>41508</v>
      </c>
      <c r="I1958" s="9">
        <v>41521</v>
      </c>
      <c r="J1958" s="9">
        <v>41516</v>
      </c>
      <c r="K1958" s="7">
        <v>4</v>
      </c>
      <c r="L1958" s="9" t="str">
        <f t="shared" si="121"/>
        <v>Produits laitiers</v>
      </c>
      <c r="M1958" s="6">
        <v>59</v>
      </c>
      <c r="N1958" s="6" t="str">
        <f t="shared" si="122"/>
        <v>Raclette Courdavault</v>
      </c>
      <c r="O1958" s="13">
        <v>76</v>
      </c>
      <c r="P1958" s="6">
        <v>22</v>
      </c>
      <c r="Q1958" s="13">
        <f t="shared" si="123"/>
        <v>1672</v>
      </c>
      <c r="R1958" s="15">
        <v>0.04</v>
      </c>
      <c r="S1958" s="13">
        <v>5808</v>
      </c>
      <c r="T1958" s="13">
        <v>58.08</v>
      </c>
      <c r="U1958" s="13"/>
      <c r="V1958" s="9"/>
      <c r="W1958" s="9"/>
    </row>
    <row r="1959" spans="1:23" x14ac:dyDescent="0.25">
      <c r="A1959" s="6" t="s">
        <v>205</v>
      </c>
      <c r="B1959" s="6" t="s">
        <v>206</v>
      </c>
      <c r="C1959" s="6" t="s">
        <v>207</v>
      </c>
      <c r="D1959" s="6" t="s">
        <v>208</v>
      </c>
      <c r="E1959" s="6">
        <v>9</v>
      </c>
      <c r="F1959" s="6" t="str">
        <f t="shared" si="120"/>
        <v>Steven Buchanan</v>
      </c>
      <c r="G1959" s="6">
        <v>10654</v>
      </c>
      <c r="H1959" s="9">
        <v>41510</v>
      </c>
      <c r="I1959" s="9">
        <v>41520</v>
      </c>
      <c r="J1959" s="9">
        <v>41522</v>
      </c>
      <c r="K1959" s="7">
        <v>1</v>
      </c>
      <c r="L1959" s="9" t="str">
        <f t="shared" si="121"/>
        <v>Boissons</v>
      </c>
      <c r="M1959" s="6">
        <v>39</v>
      </c>
      <c r="N1959" s="6" t="str">
        <f t="shared" si="122"/>
        <v>Chartreuse verte</v>
      </c>
      <c r="O1959" s="13">
        <v>76</v>
      </c>
      <c r="P1959" s="6">
        <v>23</v>
      </c>
      <c r="Q1959" s="13">
        <f t="shared" si="123"/>
        <v>1748</v>
      </c>
      <c r="R1959" s="14">
        <v>0.15</v>
      </c>
      <c r="S1959" s="13">
        <v>1759.5</v>
      </c>
      <c r="T1959" s="13">
        <v>14.076000000000001</v>
      </c>
      <c r="U1959" s="13"/>
      <c r="V1959" s="9"/>
      <c r="W1959" s="9"/>
    </row>
    <row r="1960" spans="1:23" x14ac:dyDescent="0.25">
      <c r="A1960" s="6" t="s">
        <v>186</v>
      </c>
      <c r="B1960" s="6" t="s">
        <v>187</v>
      </c>
      <c r="C1960" s="6" t="s">
        <v>188</v>
      </c>
      <c r="D1960" s="6" t="s">
        <v>140</v>
      </c>
      <c r="E1960" s="6">
        <v>8</v>
      </c>
      <c r="F1960" s="6" t="str">
        <f t="shared" si="120"/>
        <v>Hicham Esmal</v>
      </c>
      <c r="G1960" s="6">
        <v>10836</v>
      </c>
      <c r="H1960" s="9">
        <v>41510</v>
      </c>
      <c r="I1960" s="9">
        <v>41531</v>
      </c>
      <c r="J1960" s="9">
        <v>41530</v>
      </c>
      <c r="K1960" s="7">
        <v>5</v>
      </c>
      <c r="L1960" s="9" t="str">
        <f t="shared" si="121"/>
        <v>Pâtes et céréales</v>
      </c>
      <c r="M1960" s="6">
        <v>64</v>
      </c>
      <c r="N1960" s="6" t="str">
        <f t="shared" si="122"/>
        <v>Wimmers gute Semmelknödel</v>
      </c>
      <c r="O1960" s="13">
        <v>76</v>
      </c>
      <c r="P1960" s="6">
        <v>23</v>
      </c>
      <c r="Q1960" s="13">
        <f t="shared" si="123"/>
        <v>1748</v>
      </c>
      <c r="R1960" s="14">
        <v>0.08</v>
      </c>
      <c r="S1960" s="13">
        <v>3517.8500000000004</v>
      </c>
      <c r="T1960" s="13">
        <v>10.553550000000001</v>
      </c>
      <c r="U1960" s="13"/>
      <c r="V1960" s="9"/>
      <c r="W1960" s="9"/>
    </row>
    <row r="1961" spans="1:23" x14ac:dyDescent="0.25">
      <c r="A1961" s="6" t="s">
        <v>133</v>
      </c>
      <c r="B1961" s="6" t="s">
        <v>134</v>
      </c>
      <c r="C1961" s="6" t="s">
        <v>135</v>
      </c>
      <c r="D1961" s="6" t="s">
        <v>136</v>
      </c>
      <c r="E1961" s="6">
        <v>7</v>
      </c>
      <c r="F1961" s="6" t="str">
        <f t="shared" si="120"/>
        <v>Jaime Dos Santos</v>
      </c>
      <c r="G1961" s="6">
        <v>10859</v>
      </c>
      <c r="H1961" s="9">
        <v>41510</v>
      </c>
      <c r="I1961" s="9">
        <v>41533</v>
      </c>
      <c r="J1961" s="9">
        <v>41535</v>
      </c>
      <c r="K1961" s="7">
        <v>1</v>
      </c>
      <c r="L1961" s="9" t="str">
        <f t="shared" si="121"/>
        <v>Boissons</v>
      </c>
      <c r="M1961" s="6">
        <v>24</v>
      </c>
      <c r="N1961" s="6" t="str">
        <f t="shared" si="122"/>
        <v>Guaraná Fantástica</v>
      </c>
      <c r="O1961" s="13">
        <v>76</v>
      </c>
      <c r="P1961" s="6">
        <v>78</v>
      </c>
      <c r="Q1961" s="13">
        <f t="shared" si="123"/>
        <v>5928</v>
      </c>
      <c r="R1961" s="15">
        <v>0.04</v>
      </c>
      <c r="S1961" s="13">
        <v>1684.8</v>
      </c>
      <c r="T1961" s="13">
        <v>5.0543999999999993</v>
      </c>
      <c r="U1961" s="13"/>
      <c r="V1961" s="9"/>
      <c r="W1961" s="9"/>
    </row>
    <row r="1962" spans="1:23" x14ac:dyDescent="0.25">
      <c r="A1962" s="6" t="s">
        <v>86</v>
      </c>
      <c r="B1962" s="6" t="s">
        <v>87</v>
      </c>
      <c r="C1962" s="6" t="s">
        <v>88</v>
      </c>
      <c r="D1962" s="6" t="s">
        <v>89</v>
      </c>
      <c r="E1962" s="6">
        <v>1</v>
      </c>
      <c r="F1962" s="6" t="str">
        <f t="shared" si="120"/>
        <v>Francis Rivière</v>
      </c>
      <c r="G1962" s="6">
        <v>10471</v>
      </c>
      <c r="H1962" s="9">
        <v>41511</v>
      </c>
      <c r="I1962" s="9">
        <v>41522</v>
      </c>
      <c r="J1962" s="9">
        <v>41518</v>
      </c>
      <c r="K1962" s="7">
        <v>7</v>
      </c>
      <c r="L1962" s="9" t="str">
        <f t="shared" si="121"/>
        <v>Produits secs</v>
      </c>
      <c r="M1962" s="6">
        <v>7</v>
      </c>
      <c r="N1962" s="6" t="str">
        <f t="shared" si="122"/>
        <v>Uncle Bob's Organic Dried Pears</v>
      </c>
      <c r="O1962" s="13">
        <v>76</v>
      </c>
      <c r="P1962" s="6">
        <v>89</v>
      </c>
      <c r="Q1962" s="13">
        <f t="shared" si="123"/>
        <v>6764</v>
      </c>
      <c r="R1962" s="14">
        <v>0.2</v>
      </c>
      <c r="S1962" s="13">
        <v>8544</v>
      </c>
      <c r="T1962" s="13">
        <v>239.232</v>
      </c>
      <c r="U1962" s="13"/>
      <c r="V1962" s="9"/>
      <c r="W1962" s="9"/>
    </row>
    <row r="1963" spans="1:23" x14ac:dyDescent="0.25">
      <c r="A1963" s="6" t="s">
        <v>147</v>
      </c>
      <c r="B1963" s="6" t="s">
        <v>148</v>
      </c>
      <c r="C1963" s="6" t="s">
        <v>149</v>
      </c>
      <c r="D1963" s="6" t="s">
        <v>85</v>
      </c>
      <c r="E1963" s="6">
        <v>5</v>
      </c>
      <c r="F1963" s="6" t="str">
        <f t="shared" si="120"/>
        <v>Mohamed Ben Arfa</v>
      </c>
      <c r="G1963" s="6">
        <v>10493</v>
      </c>
      <c r="H1963" s="9">
        <v>41511</v>
      </c>
      <c r="I1963" s="9">
        <v>41528</v>
      </c>
      <c r="J1963" s="9">
        <v>41525</v>
      </c>
      <c r="K1963" s="7">
        <v>2</v>
      </c>
      <c r="L1963" s="9" t="str">
        <f t="shared" si="121"/>
        <v>Condiments</v>
      </c>
      <c r="M1963" s="6">
        <v>66</v>
      </c>
      <c r="N1963" s="6" t="str">
        <f t="shared" si="122"/>
        <v>Louisiana Hot Spiced Okra</v>
      </c>
      <c r="O1963" s="13">
        <v>76</v>
      </c>
      <c r="P1963" s="6">
        <v>4</v>
      </c>
      <c r="Q1963" s="13">
        <f t="shared" si="123"/>
        <v>304</v>
      </c>
      <c r="R1963" s="14">
        <v>0.1</v>
      </c>
      <c r="S1963" s="13">
        <v>244.8</v>
      </c>
      <c r="T1963" s="13">
        <v>2.2032000000000003</v>
      </c>
      <c r="U1963" s="13"/>
      <c r="V1963" s="9"/>
      <c r="W1963" s="9"/>
    </row>
    <row r="1964" spans="1:23" x14ac:dyDescent="0.25">
      <c r="A1964" s="6" t="s">
        <v>223</v>
      </c>
      <c r="B1964" s="6" t="s">
        <v>224</v>
      </c>
      <c r="C1964" s="6" t="s">
        <v>225</v>
      </c>
      <c r="D1964" s="6" t="s">
        <v>208</v>
      </c>
      <c r="E1964" s="6">
        <v>3</v>
      </c>
      <c r="F1964" s="6" t="str">
        <f t="shared" si="120"/>
        <v>Janet Leverling</v>
      </c>
      <c r="G1964" s="6">
        <v>10762</v>
      </c>
      <c r="H1964" s="9">
        <v>41511</v>
      </c>
      <c r="I1964" s="9">
        <v>41527</v>
      </c>
      <c r="J1964" s="9">
        <v>41522</v>
      </c>
      <c r="K1964" s="7">
        <v>7</v>
      </c>
      <c r="L1964" s="9" t="str">
        <f t="shared" si="121"/>
        <v>Produits secs</v>
      </c>
      <c r="M1964" s="6">
        <v>51</v>
      </c>
      <c r="N1964" s="6" t="str">
        <f t="shared" si="122"/>
        <v>Manjimup Dried Apples</v>
      </c>
      <c r="O1964" s="13">
        <v>76</v>
      </c>
      <c r="P1964" s="6">
        <v>54</v>
      </c>
      <c r="Q1964" s="13">
        <f t="shared" si="123"/>
        <v>4104</v>
      </c>
      <c r="R1964" s="14">
        <v>0.17</v>
      </c>
      <c r="S1964" s="13">
        <v>11877.3</v>
      </c>
      <c r="T1964" s="13">
        <v>273.17789999999997</v>
      </c>
      <c r="U1964" s="13"/>
      <c r="V1964" s="9"/>
      <c r="W1964" s="9"/>
    </row>
    <row r="1965" spans="1:23" x14ac:dyDescent="0.25">
      <c r="A1965" s="6" t="s">
        <v>175</v>
      </c>
      <c r="B1965" s="6" t="s">
        <v>176</v>
      </c>
      <c r="C1965" s="6" t="s">
        <v>97</v>
      </c>
      <c r="D1965" s="6" t="s">
        <v>98</v>
      </c>
      <c r="E1965" s="6">
        <v>3</v>
      </c>
      <c r="F1965" s="6" t="str">
        <f t="shared" si="120"/>
        <v>Janet Leverling</v>
      </c>
      <c r="G1965" s="6">
        <v>10682</v>
      </c>
      <c r="H1965" s="9">
        <v>41512</v>
      </c>
      <c r="I1965" s="9">
        <v>41529</v>
      </c>
      <c r="J1965" s="9">
        <v>41525</v>
      </c>
      <c r="K1965" s="7">
        <v>1</v>
      </c>
      <c r="L1965" s="9" t="str">
        <f t="shared" si="121"/>
        <v>Boissons</v>
      </c>
      <c r="M1965" s="6">
        <v>75</v>
      </c>
      <c r="N1965" s="6" t="str">
        <f t="shared" si="122"/>
        <v>Rhönbräu Klosterbier</v>
      </c>
      <c r="O1965" s="13">
        <v>76</v>
      </c>
      <c r="P1965" s="6">
        <v>31</v>
      </c>
      <c r="Q1965" s="13">
        <f t="shared" si="123"/>
        <v>2356</v>
      </c>
      <c r="R1965" s="14">
        <v>0.04</v>
      </c>
      <c r="S1965" s="13">
        <v>1153.2</v>
      </c>
      <c r="T1965" s="13">
        <v>25.3704</v>
      </c>
      <c r="U1965" s="13"/>
      <c r="V1965" s="9"/>
      <c r="W1965" s="9"/>
    </row>
    <row r="1966" spans="1:23" x14ac:dyDescent="0.25">
      <c r="A1966" s="6" t="s">
        <v>99</v>
      </c>
      <c r="B1966" s="6" t="s">
        <v>100</v>
      </c>
      <c r="C1966" s="6" t="s">
        <v>101</v>
      </c>
      <c r="D1966" s="6" t="s">
        <v>102</v>
      </c>
      <c r="E1966" s="6">
        <v>9</v>
      </c>
      <c r="F1966" s="6" t="str">
        <f t="shared" si="120"/>
        <v>Steven Buchanan</v>
      </c>
      <c r="G1966" s="6">
        <v>10841</v>
      </c>
      <c r="H1966" s="9">
        <v>41512</v>
      </c>
      <c r="I1966" s="9">
        <v>41529</v>
      </c>
      <c r="J1966" s="9">
        <v>41524</v>
      </c>
      <c r="K1966" s="7">
        <v>2</v>
      </c>
      <c r="L1966" s="9" t="str">
        <f t="shared" si="121"/>
        <v>Condiments</v>
      </c>
      <c r="M1966" s="6">
        <v>77</v>
      </c>
      <c r="N1966" s="6" t="str">
        <f t="shared" si="122"/>
        <v>Original Frankfurter grüne Soße</v>
      </c>
      <c r="O1966" s="13">
        <v>76</v>
      </c>
      <c r="P1966" s="6">
        <v>46</v>
      </c>
      <c r="Q1966" s="13">
        <f t="shared" si="123"/>
        <v>3496</v>
      </c>
      <c r="R1966" s="15">
        <v>-0.01</v>
      </c>
      <c r="S1966" s="13">
        <v>3019.9</v>
      </c>
      <c r="T1966" s="13">
        <v>72.47760000000001</v>
      </c>
      <c r="U1966" s="13"/>
      <c r="V1966" s="9"/>
      <c r="W1966" s="9"/>
    </row>
    <row r="1967" spans="1:23" x14ac:dyDescent="0.25">
      <c r="A1967" s="6" t="s">
        <v>120</v>
      </c>
      <c r="B1967" s="6" t="s">
        <v>121</v>
      </c>
      <c r="C1967" s="6" t="s">
        <v>122</v>
      </c>
      <c r="D1967" s="6" t="s">
        <v>123</v>
      </c>
      <c r="E1967" s="6">
        <v>9</v>
      </c>
      <c r="F1967" s="6" t="str">
        <f t="shared" si="120"/>
        <v>Steven Buchanan</v>
      </c>
      <c r="G1967" s="6">
        <v>10851</v>
      </c>
      <c r="H1967" s="9">
        <v>41512</v>
      </c>
      <c r="I1967" s="9">
        <v>41538</v>
      </c>
      <c r="J1967" s="9">
        <v>41538</v>
      </c>
      <c r="K1967" s="7">
        <v>5</v>
      </c>
      <c r="L1967" s="9" t="str">
        <f t="shared" si="121"/>
        <v>Pâtes et céréales</v>
      </c>
      <c r="M1967" s="6">
        <v>57</v>
      </c>
      <c r="N1967" s="6" t="str">
        <f t="shared" si="122"/>
        <v>Ravioli Angelo</v>
      </c>
      <c r="O1967" s="13">
        <v>76</v>
      </c>
      <c r="P1967" s="6">
        <v>49</v>
      </c>
      <c r="Q1967" s="13">
        <f t="shared" si="123"/>
        <v>3724</v>
      </c>
      <c r="R1967" s="15">
        <v>0.11</v>
      </c>
      <c r="S1967" s="13">
        <v>4251.9750000000004</v>
      </c>
      <c r="T1967" s="13">
        <v>106.29937500000001</v>
      </c>
      <c r="U1967" s="13"/>
      <c r="V1967" s="9"/>
      <c r="W1967" s="9"/>
    </row>
    <row r="1968" spans="1:23" x14ac:dyDescent="0.25">
      <c r="A1968" s="6" t="s">
        <v>130</v>
      </c>
      <c r="B1968" s="6" t="s">
        <v>131</v>
      </c>
      <c r="C1968" s="6" t="s">
        <v>132</v>
      </c>
      <c r="D1968" s="6" t="s">
        <v>123</v>
      </c>
      <c r="E1968" s="6">
        <v>8</v>
      </c>
      <c r="F1968" s="6" t="str">
        <f t="shared" si="120"/>
        <v>Hicham Esmal</v>
      </c>
      <c r="G1968" s="6">
        <v>10868</v>
      </c>
      <c r="H1968" s="9">
        <v>41512</v>
      </c>
      <c r="I1968" s="9">
        <v>41525</v>
      </c>
      <c r="J1968" s="9">
        <v>41525</v>
      </c>
      <c r="K1968" s="7">
        <v>3</v>
      </c>
      <c r="L1968" s="9" t="str">
        <f t="shared" si="121"/>
        <v>Desserts</v>
      </c>
      <c r="M1968" s="6">
        <v>49</v>
      </c>
      <c r="N1968" s="6" t="str">
        <f t="shared" si="122"/>
        <v>Maxilaku</v>
      </c>
      <c r="O1968" s="13">
        <v>76</v>
      </c>
      <c r="P1968" s="6">
        <v>85</v>
      </c>
      <c r="Q1968" s="13">
        <f t="shared" si="123"/>
        <v>6460</v>
      </c>
      <c r="R1968" s="15">
        <v>-0.02</v>
      </c>
      <c r="S1968" s="13">
        <v>8670</v>
      </c>
      <c r="T1968" s="13">
        <v>86.7</v>
      </c>
      <c r="U1968" s="13"/>
      <c r="V1968" s="9"/>
      <c r="W1968" s="9"/>
    </row>
    <row r="1969" spans="1:23" x14ac:dyDescent="0.25">
      <c r="A1969" s="6" t="s">
        <v>166</v>
      </c>
      <c r="B1969" s="6" t="s">
        <v>167</v>
      </c>
      <c r="C1969" s="6" t="s">
        <v>168</v>
      </c>
      <c r="D1969" s="6" t="s">
        <v>169</v>
      </c>
      <c r="E1969" s="6">
        <v>1</v>
      </c>
      <c r="F1969" s="6" t="str">
        <f t="shared" si="120"/>
        <v>Francis Rivière</v>
      </c>
      <c r="G1969" s="6">
        <v>10516</v>
      </c>
      <c r="H1969" s="9">
        <v>41513</v>
      </c>
      <c r="I1969" s="9">
        <v>41543</v>
      </c>
      <c r="J1969" s="9">
        <v>41542</v>
      </c>
      <c r="K1969" s="7">
        <v>8</v>
      </c>
      <c r="L1969" s="9" t="str">
        <f t="shared" si="121"/>
        <v>Poissons et fruits de mer</v>
      </c>
      <c r="M1969" s="6">
        <v>18</v>
      </c>
      <c r="N1969" s="6" t="str">
        <f t="shared" si="122"/>
        <v>Carnarvon Tigers</v>
      </c>
      <c r="O1969" s="13">
        <v>76</v>
      </c>
      <c r="P1969" s="6">
        <v>43</v>
      </c>
      <c r="Q1969" s="13">
        <f t="shared" si="123"/>
        <v>3268</v>
      </c>
      <c r="R1969" s="14">
        <v>0.08</v>
      </c>
      <c r="S1969" s="13">
        <v>12362.5</v>
      </c>
      <c r="T1969" s="13">
        <v>210.16249999999999</v>
      </c>
      <c r="U1969" s="13"/>
      <c r="V1969" s="9"/>
      <c r="W1969" s="9"/>
    </row>
    <row r="1970" spans="1:23" x14ac:dyDescent="0.25">
      <c r="A1970" s="6" t="s">
        <v>152</v>
      </c>
      <c r="B1970" s="6" t="s">
        <v>153</v>
      </c>
      <c r="C1970" s="6" t="s">
        <v>154</v>
      </c>
      <c r="D1970" s="6" t="s">
        <v>146</v>
      </c>
      <c r="E1970" s="6">
        <v>1</v>
      </c>
      <c r="F1970" s="6" t="str">
        <f t="shared" si="120"/>
        <v>Francis Rivière</v>
      </c>
      <c r="G1970" s="6">
        <v>10810</v>
      </c>
      <c r="H1970" s="9">
        <v>41513</v>
      </c>
      <c r="I1970" s="9">
        <v>41540</v>
      </c>
      <c r="J1970" s="9">
        <v>41536</v>
      </c>
      <c r="K1970" s="7">
        <v>1</v>
      </c>
      <c r="L1970" s="9" t="str">
        <f t="shared" si="121"/>
        <v>Boissons</v>
      </c>
      <c r="M1970" s="6">
        <v>70</v>
      </c>
      <c r="N1970" s="6" t="str">
        <f t="shared" si="122"/>
        <v>Outback Lager</v>
      </c>
      <c r="O1970" s="13">
        <v>76</v>
      </c>
      <c r="P1970" s="6">
        <v>6</v>
      </c>
      <c r="Q1970" s="13">
        <f t="shared" si="123"/>
        <v>456</v>
      </c>
      <c r="R1970" s="14">
        <v>7.0000000000000007E-2</v>
      </c>
      <c r="S1970" s="13">
        <v>418.5</v>
      </c>
      <c r="T1970" s="13">
        <v>2.9295</v>
      </c>
      <c r="U1970" s="13"/>
      <c r="V1970" s="9"/>
      <c r="W1970" s="9"/>
    </row>
    <row r="1971" spans="1:23" x14ac:dyDescent="0.25">
      <c r="A1971" s="6" t="s">
        <v>299</v>
      </c>
      <c r="B1971" s="6" t="s">
        <v>300</v>
      </c>
      <c r="C1971" s="6" t="s">
        <v>280</v>
      </c>
      <c r="D1971" s="6" t="s">
        <v>85</v>
      </c>
      <c r="E1971" s="6">
        <v>3</v>
      </c>
      <c r="F1971" s="6" t="str">
        <f t="shared" si="120"/>
        <v>Janet Leverling</v>
      </c>
      <c r="G1971" s="6">
        <v>10860</v>
      </c>
      <c r="H1971" s="9">
        <v>41513</v>
      </c>
      <c r="I1971" s="9">
        <v>41534</v>
      </c>
      <c r="J1971" s="9">
        <v>41533</v>
      </c>
      <c r="K1971" s="7">
        <v>7</v>
      </c>
      <c r="L1971" s="9" t="str">
        <f t="shared" si="121"/>
        <v>Produits secs</v>
      </c>
      <c r="M1971" s="6">
        <v>51</v>
      </c>
      <c r="N1971" s="6" t="str">
        <f t="shared" si="122"/>
        <v>Manjimup Dried Apples</v>
      </c>
      <c r="O1971" s="13">
        <v>76</v>
      </c>
      <c r="P1971" s="6">
        <v>48</v>
      </c>
      <c r="Q1971" s="13">
        <f t="shared" si="123"/>
        <v>3648</v>
      </c>
      <c r="R1971" s="15">
        <v>0.17</v>
      </c>
      <c r="S1971" s="13">
        <v>10557.6</v>
      </c>
      <c r="T1971" s="13">
        <v>337.84320000000002</v>
      </c>
      <c r="U1971" s="13"/>
      <c r="V1971" s="9"/>
      <c r="W1971" s="9"/>
    </row>
    <row r="1972" spans="1:23" x14ac:dyDescent="0.25">
      <c r="A1972" s="6" t="s">
        <v>189</v>
      </c>
      <c r="B1972" s="6" t="s">
        <v>190</v>
      </c>
      <c r="C1972" s="6" t="s">
        <v>191</v>
      </c>
      <c r="D1972" s="6" t="s">
        <v>136</v>
      </c>
      <c r="E1972" s="6">
        <v>1</v>
      </c>
      <c r="F1972" s="6" t="str">
        <f t="shared" si="120"/>
        <v>Francis Rivière</v>
      </c>
      <c r="G1972" s="6">
        <v>10515</v>
      </c>
      <c r="H1972" s="9">
        <v>41514</v>
      </c>
      <c r="I1972" s="9">
        <v>41536</v>
      </c>
      <c r="J1972" s="9">
        <v>41533</v>
      </c>
      <c r="K1972" s="7">
        <v>3</v>
      </c>
      <c r="L1972" s="9" t="str">
        <f t="shared" si="121"/>
        <v>Desserts</v>
      </c>
      <c r="M1972" s="6">
        <v>27</v>
      </c>
      <c r="N1972" s="6" t="str">
        <f t="shared" si="122"/>
        <v>Schoggi Schokolade</v>
      </c>
      <c r="O1972" s="13">
        <v>76</v>
      </c>
      <c r="P1972" s="6">
        <v>61</v>
      </c>
      <c r="Q1972" s="13">
        <f t="shared" si="123"/>
        <v>4636</v>
      </c>
      <c r="R1972" s="14">
        <v>0.05</v>
      </c>
      <c r="S1972" s="13">
        <v>12720.025</v>
      </c>
      <c r="T1972" s="13">
        <v>25.440049999999999</v>
      </c>
      <c r="U1972" s="13"/>
      <c r="V1972" s="9"/>
      <c r="W1972" s="9"/>
    </row>
    <row r="1973" spans="1:23" x14ac:dyDescent="0.25">
      <c r="A1973" s="6" t="s">
        <v>166</v>
      </c>
      <c r="B1973" s="6" t="s">
        <v>167</v>
      </c>
      <c r="C1973" s="6" t="s">
        <v>168</v>
      </c>
      <c r="D1973" s="6" t="s">
        <v>169</v>
      </c>
      <c r="E1973" s="6">
        <v>7</v>
      </c>
      <c r="F1973" s="6" t="str">
        <f t="shared" si="120"/>
        <v>Jaime Dos Santos</v>
      </c>
      <c r="G1973" s="6">
        <v>10567</v>
      </c>
      <c r="H1973" s="9">
        <v>41514</v>
      </c>
      <c r="I1973" s="9">
        <v>41541</v>
      </c>
      <c r="J1973" s="9">
        <v>41541</v>
      </c>
      <c r="K1973" s="7">
        <v>7</v>
      </c>
      <c r="L1973" s="9" t="str">
        <f t="shared" si="121"/>
        <v>Produits secs</v>
      </c>
      <c r="M1973" s="6">
        <v>51</v>
      </c>
      <c r="N1973" s="6" t="str">
        <f t="shared" si="122"/>
        <v>Manjimup Dried Apples</v>
      </c>
      <c r="O1973" s="13">
        <v>76</v>
      </c>
      <c r="P1973" s="6">
        <v>87</v>
      </c>
      <c r="Q1973" s="13">
        <f t="shared" si="123"/>
        <v>6612</v>
      </c>
      <c r="R1973" s="14">
        <v>0.06</v>
      </c>
      <c r="S1973" s="13">
        <v>21671.699999999997</v>
      </c>
      <c r="T1973" s="13">
        <v>303.40379999999993</v>
      </c>
      <c r="U1973" s="13"/>
      <c r="V1973" s="9"/>
      <c r="W1973" s="9"/>
    </row>
    <row r="1974" spans="1:23" x14ac:dyDescent="0.25">
      <c r="A1974" s="6" t="s">
        <v>170</v>
      </c>
      <c r="B1974" s="6" t="s">
        <v>171</v>
      </c>
      <c r="C1974" s="6" t="s">
        <v>172</v>
      </c>
      <c r="D1974" s="6" t="s">
        <v>146</v>
      </c>
      <c r="E1974" s="6">
        <v>7</v>
      </c>
      <c r="F1974" s="6" t="str">
        <f t="shared" si="120"/>
        <v>Jaime Dos Santos</v>
      </c>
      <c r="G1974" s="6">
        <v>10605</v>
      </c>
      <c r="H1974" s="9">
        <v>41514</v>
      </c>
      <c r="I1974" s="9">
        <v>41540</v>
      </c>
      <c r="J1974" s="9">
        <v>41538</v>
      </c>
      <c r="K1974" s="7">
        <v>3</v>
      </c>
      <c r="L1974" s="9" t="str">
        <f t="shared" si="121"/>
        <v>Desserts</v>
      </c>
      <c r="M1974" s="6">
        <v>16</v>
      </c>
      <c r="N1974" s="6" t="str">
        <f t="shared" si="122"/>
        <v>Pavlova</v>
      </c>
      <c r="O1974" s="13">
        <v>76</v>
      </c>
      <c r="P1974" s="6">
        <v>25</v>
      </c>
      <c r="Q1974" s="13">
        <f t="shared" si="123"/>
        <v>1900</v>
      </c>
      <c r="R1974" s="14">
        <v>0.2</v>
      </c>
      <c r="S1974" s="13">
        <v>1745</v>
      </c>
      <c r="T1974" s="13">
        <v>24.43</v>
      </c>
      <c r="U1974" s="13"/>
      <c r="V1974" s="9"/>
      <c r="W1974" s="9"/>
    </row>
    <row r="1975" spans="1:23" x14ac:dyDescent="0.25">
      <c r="A1975" s="6" t="s">
        <v>269</v>
      </c>
      <c r="B1975" s="6" t="s">
        <v>270</v>
      </c>
      <c r="C1975" s="6" t="s">
        <v>271</v>
      </c>
      <c r="D1975" s="6" t="s">
        <v>242</v>
      </c>
      <c r="E1975" s="6">
        <v>3</v>
      </c>
      <c r="F1975" s="6" t="str">
        <f t="shared" si="120"/>
        <v>Janet Leverling</v>
      </c>
      <c r="G1975" s="6">
        <v>10769</v>
      </c>
      <c r="H1975" s="9">
        <v>41514</v>
      </c>
      <c r="I1975" s="9">
        <v>41542</v>
      </c>
      <c r="J1975" s="9">
        <v>41545</v>
      </c>
      <c r="K1975" s="7">
        <v>8</v>
      </c>
      <c r="L1975" s="9" t="str">
        <f t="shared" si="121"/>
        <v>Poissons et fruits de mer</v>
      </c>
      <c r="M1975" s="6">
        <v>41</v>
      </c>
      <c r="N1975" s="6" t="str">
        <f t="shared" si="122"/>
        <v>Jack's New England Clam Chowder</v>
      </c>
      <c r="O1975" s="13">
        <v>76</v>
      </c>
      <c r="P1975" s="6">
        <v>68</v>
      </c>
      <c r="Q1975" s="13">
        <f t="shared" si="123"/>
        <v>5168</v>
      </c>
      <c r="R1975" s="14">
        <v>0.17</v>
      </c>
      <c r="S1975" s="13">
        <v>2723.23</v>
      </c>
      <c r="T1975" s="13">
        <v>59.911059999999999</v>
      </c>
      <c r="U1975" s="13"/>
      <c r="V1975" s="9"/>
      <c r="W1975" s="9"/>
    </row>
    <row r="1976" spans="1:23" x14ac:dyDescent="0.25">
      <c r="A1976" s="6" t="s">
        <v>269</v>
      </c>
      <c r="B1976" s="6" t="s">
        <v>270</v>
      </c>
      <c r="C1976" s="6" t="s">
        <v>271</v>
      </c>
      <c r="D1976" s="6" t="s">
        <v>242</v>
      </c>
      <c r="E1976" s="6">
        <v>3</v>
      </c>
      <c r="F1976" s="6" t="str">
        <f t="shared" si="120"/>
        <v>Janet Leverling</v>
      </c>
      <c r="G1976" s="6">
        <v>10769</v>
      </c>
      <c r="H1976" s="9">
        <v>41514</v>
      </c>
      <c r="I1976" s="9">
        <v>41534</v>
      </c>
      <c r="J1976" s="9">
        <v>41537</v>
      </c>
      <c r="K1976" s="7">
        <v>5</v>
      </c>
      <c r="L1976" s="9" t="str">
        <f t="shared" si="121"/>
        <v>Pâtes et céréales</v>
      </c>
      <c r="M1976" s="6">
        <v>52</v>
      </c>
      <c r="N1976" s="6" t="str">
        <f t="shared" si="122"/>
        <v>Filo Mix</v>
      </c>
      <c r="O1976" s="13">
        <v>76</v>
      </c>
      <c r="P1976" s="6">
        <v>67</v>
      </c>
      <c r="Q1976" s="13">
        <f t="shared" si="123"/>
        <v>5092</v>
      </c>
      <c r="R1976" s="14">
        <v>0.09</v>
      </c>
      <c r="S1976" s="13">
        <v>2133.9500000000003</v>
      </c>
      <c r="T1976" s="13">
        <v>36.277149999999999</v>
      </c>
      <c r="U1976" s="13"/>
      <c r="V1976" s="9"/>
      <c r="W1976" s="9"/>
    </row>
    <row r="1977" spans="1:23" x14ac:dyDescent="0.25">
      <c r="A1977" s="6" t="s">
        <v>201</v>
      </c>
      <c r="B1977" s="6" t="s">
        <v>202</v>
      </c>
      <c r="C1977" s="6" t="s">
        <v>203</v>
      </c>
      <c r="D1977" s="6" t="s">
        <v>204</v>
      </c>
      <c r="E1977" s="6">
        <v>1</v>
      </c>
      <c r="F1977" s="6" t="str">
        <f t="shared" si="120"/>
        <v>Francis Rivière</v>
      </c>
      <c r="G1977" s="6">
        <v>10819</v>
      </c>
      <c r="H1977" s="9">
        <v>41514</v>
      </c>
      <c r="I1977" s="9">
        <v>41539</v>
      </c>
      <c r="J1977" s="9">
        <v>41535</v>
      </c>
      <c r="K1977" s="7">
        <v>1</v>
      </c>
      <c r="L1977" s="9" t="str">
        <f t="shared" si="121"/>
        <v>Boissons</v>
      </c>
      <c r="M1977" s="6">
        <v>75</v>
      </c>
      <c r="N1977" s="6" t="str">
        <f t="shared" si="122"/>
        <v>Rhönbräu Klosterbier</v>
      </c>
      <c r="O1977" s="13">
        <v>76</v>
      </c>
      <c r="P1977" s="6">
        <v>35</v>
      </c>
      <c r="Q1977" s="13">
        <f t="shared" si="123"/>
        <v>2660</v>
      </c>
      <c r="R1977" s="14">
        <v>0.19</v>
      </c>
      <c r="S1977" s="13">
        <v>1098.5625</v>
      </c>
      <c r="T1977" s="13">
        <v>26.365500000000001</v>
      </c>
      <c r="U1977" s="13"/>
      <c r="V1977" s="9"/>
      <c r="W1977" s="9"/>
    </row>
    <row r="1978" spans="1:23" x14ac:dyDescent="0.25">
      <c r="A1978" s="6" t="s">
        <v>163</v>
      </c>
      <c r="B1978" s="6" t="s">
        <v>164</v>
      </c>
      <c r="C1978" s="6" t="s">
        <v>165</v>
      </c>
      <c r="D1978" s="6" t="s">
        <v>136</v>
      </c>
      <c r="E1978" s="6">
        <v>2</v>
      </c>
      <c r="F1978" s="6" t="str">
        <f t="shared" si="120"/>
        <v>Anne Dodsworth</v>
      </c>
      <c r="G1978" s="6">
        <v>10501</v>
      </c>
      <c r="H1978" s="9">
        <v>41515</v>
      </c>
      <c r="I1978" s="9">
        <v>41537</v>
      </c>
      <c r="J1978" s="9">
        <v>41539</v>
      </c>
      <c r="K1978" s="7">
        <v>6</v>
      </c>
      <c r="L1978" s="9" t="str">
        <f t="shared" si="121"/>
        <v>Viandes</v>
      </c>
      <c r="M1978" s="6">
        <v>54</v>
      </c>
      <c r="N1978" s="6" t="str">
        <f t="shared" si="122"/>
        <v>Tourtière</v>
      </c>
      <c r="O1978" s="13">
        <v>76</v>
      </c>
      <c r="P1978" s="6">
        <v>22</v>
      </c>
      <c r="Q1978" s="13">
        <f t="shared" si="123"/>
        <v>1672</v>
      </c>
      <c r="R1978" s="14">
        <v>0.05</v>
      </c>
      <c r="S1978" s="13">
        <v>778.52499999999998</v>
      </c>
      <c r="T1978" s="13">
        <v>26.469849999999997</v>
      </c>
      <c r="U1978" s="13"/>
      <c r="V1978" s="9"/>
      <c r="W1978" s="9"/>
    </row>
    <row r="1979" spans="1:23" x14ac:dyDescent="0.25">
      <c r="A1979" s="6" t="s">
        <v>213</v>
      </c>
      <c r="B1979" s="6" t="s">
        <v>214</v>
      </c>
      <c r="C1979" s="6" t="s">
        <v>215</v>
      </c>
      <c r="D1979" s="6" t="s">
        <v>81</v>
      </c>
      <c r="E1979" s="6">
        <v>6</v>
      </c>
      <c r="F1979" s="6" t="str">
        <f t="shared" si="120"/>
        <v>Ernst Junge</v>
      </c>
      <c r="G1979" s="6">
        <v>10656</v>
      </c>
      <c r="H1979" s="9">
        <v>41515</v>
      </c>
      <c r="I1979" s="9">
        <v>41539</v>
      </c>
      <c r="J1979" s="9">
        <v>41538</v>
      </c>
      <c r="K1979" s="7">
        <v>7</v>
      </c>
      <c r="L1979" s="9" t="str">
        <f t="shared" si="121"/>
        <v>Produits secs</v>
      </c>
      <c r="M1979" s="6">
        <v>14</v>
      </c>
      <c r="N1979" s="6" t="str">
        <f t="shared" si="122"/>
        <v>Tofu</v>
      </c>
      <c r="O1979" s="13">
        <v>76</v>
      </c>
      <c r="P1979" s="6">
        <v>69</v>
      </c>
      <c r="Q1979" s="13">
        <f t="shared" si="123"/>
        <v>5244</v>
      </c>
      <c r="R1979" s="14">
        <v>0.14000000000000001</v>
      </c>
      <c r="S1979" s="13">
        <v>6898.2749999999996</v>
      </c>
      <c r="T1979" s="13">
        <v>206.94825</v>
      </c>
      <c r="U1979" s="13"/>
      <c r="V1979" s="9"/>
      <c r="W1979" s="9"/>
    </row>
    <row r="1980" spans="1:23" x14ac:dyDescent="0.25">
      <c r="A1980" s="6" t="s">
        <v>133</v>
      </c>
      <c r="B1980" s="6" t="s">
        <v>134</v>
      </c>
      <c r="C1980" s="6" t="s">
        <v>135</v>
      </c>
      <c r="D1980" s="6" t="s">
        <v>136</v>
      </c>
      <c r="E1980" s="6">
        <v>5</v>
      </c>
      <c r="F1980" s="6" t="str">
        <f t="shared" si="120"/>
        <v>Mohamed Ben Arfa</v>
      </c>
      <c r="G1980" s="6">
        <v>10670</v>
      </c>
      <c r="H1980" s="9">
        <v>41515</v>
      </c>
      <c r="I1980" s="9">
        <v>41544</v>
      </c>
      <c r="J1980" s="9">
        <v>41546</v>
      </c>
      <c r="K1980" s="7">
        <v>1</v>
      </c>
      <c r="L1980" s="9" t="str">
        <f t="shared" si="121"/>
        <v>Boissons</v>
      </c>
      <c r="M1980" s="6">
        <v>75</v>
      </c>
      <c r="N1980" s="6" t="str">
        <f t="shared" si="122"/>
        <v>Rhönbräu Klosterbier</v>
      </c>
      <c r="O1980" s="13">
        <v>76</v>
      </c>
      <c r="P1980" s="6">
        <v>76</v>
      </c>
      <c r="Q1980" s="13">
        <f t="shared" si="123"/>
        <v>5776</v>
      </c>
      <c r="R1980" s="14">
        <v>0</v>
      </c>
      <c r="S1980" s="13">
        <v>2945</v>
      </c>
      <c r="T1980" s="13">
        <v>44.174999999999997</v>
      </c>
      <c r="U1980" s="13"/>
      <c r="V1980" s="9"/>
      <c r="W1980" s="9"/>
    </row>
    <row r="1981" spans="1:23" x14ac:dyDescent="0.25">
      <c r="A1981" s="6" t="s">
        <v>179</v>
      </c>
      <c r="B1981" s="6" t="s">
        <v>180</v>
      </c>
      <c r="C1981" s="6" t="s">
        <v>181</v>
      </c>
      <c r="D1981" s="6" t="s">
        <v>81</v>
      </c>
      <c r="E1981" s="6">
        <v>9</v>
      </c>
      <c r="F1981" s="6" t="str">
        <f t="shared" si="120"/>
        <v>Steven Buchanan</v>
      </c>
      <c r="G1981" s="6">
        <v>10607</v>
      </c>
      <c r="H1981" s="9">
        <v>41516</v>
      </c>
      <c r="I1981" s="9">
        <v>41539</v>
      </c>
      <c r="J1981" s="9">
        <v>41541</v>
      </c>
      <c r="K1981" s="7">
        <v>7</v>
      </c>
      <c r="L1981" s="9" t="str">
        <f t="shared" si="121"/>
        <v>Produits secs</v>
      </c>
      <c r="M1981" s="6">
        <v>7</v>
      </c>
      <c r="N1981" s="6" t="str">
        <f t="shared" si="122"/>
        <v>Uncle Bob's Organic Dried Pears</v>
      </c>
      <c r="O1981" s="13">
        <v>76</v>
      </c>
      <c r="P1981" s="6">
        <v>62</v>
      </c>
      <c r="Q1981" s="13">
        <f t="shared" si="123"/>
        <v>4712</v>
      </c>
      <c r="R1981" s="14">
        <v>0.01</v>
      </c>
      <c r="S1981" s="13">
        <v>9207</v>
      </c>
      <c r="T1981" s="13">
        <v>267.00299999999999</v>
      </c>
      <c r="U1981" s="13"/>
      <c r="V1981" s="9"/>
      <c r="W1981" s="9"/>
    </row>
    <row r="1982" spans="1:23" x14ac:dyDescent="0.25">
      <c r="A1982" s="6" t="s">
        <v>166</v>
      </c>
      <c r="B1982" s="6" t="s">
        <v>167</v>
      </c>
      <c r="C1982" s="6" t="s">
        <v>168</v>
      </c>
      <c r="D1982" s="6" t="s">
        <v>169</v>
      </c>
      <c r="E1982" s="6">
        <v>2</v>
      </c>
      <c r="F1982" s="6" t="str">
        <f t="shared" si="120"/>
        <v>Anne Dodsworth</v>
      </c>
      <c r="G1982" s="6">
        <v>10646</v>
      </c>
      <c r="H1982" s="9">
        <v>41516</v>
      </c>
      <c r="I1982" s="9">
        <v>41533</v>
      </c>
      <c r="J1982" s="9">
        <v>41530</v>
      </c>
      <c r="K1982" s="7">
        <v>2</v>
      </c>
      <c r="L1982" s="9" t="str">
        <f t="shared" si="121"/>
        <v>Condiments</v>
      </c>
      <c r="M1982" s="6">
        <v>77</v>
      </c>
      <c r="N1982" s="6" t="str">
        <f t="shared" si="122"/>
        <v>Original Frankfurter grüne Soße</v>
      </c>
      <c r="O1982" s="13">
        <v>76</v>
      </c>
      <c r="P1982" s="6">
        <v>78</v>
      </c>
      <c r="Q1982" s="13">
        <f t="shared" si="123"/>
        <v>5928</v>
      </c>
      <c r="R1982" s="14">
        <v>-0.02</v>
      </c>
      <c r="S1982" s="13">
        <v>5171.3999999999996</v>
      </c>
      <c r="T1982" s="13">
        <v>87.913799999999995</v>
      </c>
      <c r="U1982" s="13"/>
      <c r="V1982" s="9"/>
      <c r="W1982" s="9"/>
    </row>
    <row r="1983" spans="1:23" x14ac:dyDescent="0.25">
      <c r="A1983" s="6" t="s">
        <v>209</v>
      </c>
      <c r="B1983" s="6" t="s">
        <v>210</v>
      </c>
      <c r="C1983" s="6" t="s">
        <v>211</v>
      </c>
      <c r="D1983" s="6" t="s">
        <v>212</v>
      </c>
      <c r="E1983" s="6">
        <v>1</v>
      </c>
      <c r="F1983" s="6" t="str">
        <f t="shared" si="120"/>
        <v>Francis Rivière</v>
      </c>
      <c r="G1983" s="6">
        <v>10781</v>
      </c>
      <c r="H1983" s="9">
        <v>41516</v>
      </c>
      <c r="I1983" s="9">
        <v>41541</v>
      </c>
      <c r="J1983" s="9">
        <v>41537</v>
      </c>
      <c r="K1983" s="7">
        <v>6</v>
      </c>
      <c r="L1983" s="9" t="str">
        <f t="shared" si="121"/>
        <v>Viandes</v>
      </c>
      <c r="M1983" s="6">
        <v>54</v>
      </c>
      <c r="N1983" s="6" t="str">
        <f t="shared" si="122"/>
        <v>Tourtière</v>
      </c>
      <c r="O1983" s="13">
        <v>76</v>
      </c>
      <c r="P1983" s="6">
        <v>14</v>
      </c>
      <c r="Q1983" s="13">
        <f t="shared" si="123"/>
        <v>1064</v>
      </c>
      <c r="R1983" s="14">
        <v>7.0000000000000007E-2</v>
      </c>
      <c r="S1983" s="13">
        <v>484.99499999999995</v>
      </c>
      <c r="T1983" s="13">
        <v>12.609869999999999</v>
      </c>
      <c r="U1983" s="13"/>
      <c r="V1983" s="9"/>
      <c r="W1983" s="9"/>
    </row>
    <row r="1984" spans="1:23" x14ac:dyDescent="0.25">
      <c r="A1984" s="6" t="s">
        <v>86</v>
      </c>
      <c r="B1984" s="6" t="s">
        <v>87</v>
      </c>
      <c r="C1984" s="6" t="s">
        <v>88</v>
      </c>
      <c r="D1984" s="6" t="s">
        <v>89</v>
      </c>
      <c r="E1984" s="6">
        <v>6</v>
      </c>
      <c r="F1984" s="6" t="str">
        <f t="shared" si="120"/>
        <v>Ernst Junge</v>
      </c>
      <c r="G1984" s="6">
        <v>10539</v>
      </c>
      <c r="H1984" s="9">
        <v>41517</v>
      </c>
      <c r="I1984" s="9">
        <v>41536</v>
      </c>
      <c r="J1984" s="9">
        <v>41537</v>
      </c>
      <c r="K1984" s="7">
        <v>3</v>
      </c>
      <c r="L1984" s="9" t="str">
        <f t="shared" si="121"/>
        <v>Desserts</v>
      </c>
      <c r="M1984" s="6">
        <v>21</v>
      </c>
      <c r="N1984" s="6" t="str">
        <f t="shared" si="122"/>
        <v>Sir Rodney's Scones</v>
      </c>
      <c r="O1984" s="13">
        <v>76</v>
      </c>
      <c r="P1984" s="6">
        <v>44</v>
      </c>
      <c r="Q1984" s="13">
        <f t="shared" si="123"/>
        <v>3344</v>
      </c>
      <c r="R1984" s="14">
        <v>0.15</v>
      </c>
      <c r="S1984" s="13">
        <v>1870</v>
      </c>
      <c r="T1984" s="13">
        <v>28.05</v>
      </c>
      <c r="U1984" s="13"/>
      <c r="V1984" s="9"/>
      <c r="W1984" s="9"/>
    </row>
    <row r="1985" spans="1:23" x14ac:dyDescent="0.25">
      <c r="A1985" s="6" t="s">
        <v>243</v>
      </c>
      <c r="B1985" s="6" t="s">
        <v>244</v>
      </c>
      <c r="C1985" s="6" t="s">
        <v>88</v>
      </c>
      <c r="D1985" s="6" t="s">
        <v>89</v>
      </c>
      <c r="E1985" s="6">
        <v>5</v>
      </c>
      <c r="F1985" s="6" t="str">
        <f t="shared" si="120"/>
        <v>Mohamed Ben Arfa</v>
      </c>
      <c r="G1985" s="6">
        <v>10707</v>
      </c>
      <c r="H1985" s="9">
        <v>41517</v>
      </c>
      <c r="I1985" s="9">
        <v>41527</v>
      </c>
      <c r="J1985" s="9">
        <v>41523</v>
      </c>
      <c r="K1985" s="7">
        <v>5</v>
      </c>
      <c r="L1985" s="9" t="str">
        <f t="shared" si="121"/>
        <v>Pâtes et céréales</v>
      </c>
      <c r="M1985" s="6">
        <v>57</v>
      </c>
      <c r="N1985" s="6" t="str">
        <f t="shared" si="122"/>
        <v>Ravioli Angelo</v>
      </c>
      <c r="O1985" s="13">
        <v>76</v>
      </c>
      <c r="P1985" s="6">
        <v>53</v>
      </c>
      <c r="Q1985" s="13">
        <f t="shared" si="123"/>
        <v>4028</v>
      </c>
      <c r="R1985" s="14">
        <v>0.17</v>
      </c>
      <c r="S1985" s="13">
        <v>4289.0249999999996</v>
      </c>
      <c r="T1985" s="13">
        <v>60.04634999999999</v>
      </c>
      <c r="U1985" s="13"/>
      <c r="V1985" s="9"/>
      <c r="W1985" s="9"/>
    </row>
    <row r="1986" spans="1:23" x14ac:dyDescent="0.25">
      <c r="A1986" s="6" t="s">
        <v>137</v>
      </c>
      <c r="B1986" s="6" t="s">
        <v>138</v>
      </c>
      <c r="C1986" s="6" t="s">
        <v>139</v>
      </c>
      <c r="D1986" s="6" t="s">
        <v>140</v>
      </c>
      <c r="E1986" s="6">
        <v>6</v>
      </c>
      <c r="F1986" s="6" t="str">
        <f t="shared" si="120"/>
        <v>Ernst Junge</v>
      </c>
      <c r="G1986" s="6">
        <v>10747</v>
      </c>
      <c r="H1986" s="9">
        <v>41517</v>
      </c>
      <c r="I1986" s="9">
        <v>41539</v>
      </c>
      <c r="J1986" s="9">
        <v>41537</v>
      </c>
      <c r="K1986" s="7">
        <v>4</v>
      </c>
      <c r="L1986" s="9" t="str">
        <f t="shared" si="121"/>
        <v>Produits laitiers</v>
      </c>
      <c r="M1986" s="6">
        <v>31</v>
      </c>
      <c r="N1986" s="6" t="str">
        <f t="shared" si="122"/>
        <v>Gorgonzola Telino</v>
      </c>
      <c r="O1986" s="13">
        <v>76</v>
      </c>
      <c r="P1986" s="6">
        <v>73</v>
      </c>
      <c r="Q1986" s="13">
        <f t="shared" si="123"/>
        <v>5548</v>
      </c>
      <c r="R1986" s="14">
        <v>0.06</v>
      </c>
      <c r="S1986" s="13">
        <v>4288.75</v>
      </c>
      <c r="T1986" s="13">
        <v>64.331249999999997</v>
      </c>
      <c r="U1986" s="13"/>
      <c r="V1986" s="9"/>
      <c r="W1986" s="9"/>
    </row>
    <row r="1987" spans="1:23" x14ac:dyDescent="0.25">
      <c r="A1987" s="6" t="s">
        <v>90</v>
      </c>
      <c r="B1987" s="6" t="s">
        <v>91</v>
      </c>
      <c r="C1987" s="6" t="s">
        <v>88</v>
      </c>
      <c r="D1987" s="6" t="s">
        <v>89</v>
      </c>
      <c r="E1987" s="6">
        <v>7</v>
      </c>
      <c r="F1987" s="6" t="str">
        <f t="shared" si="120"/>
        <v>Jaime Dos Santos</v>
      </c>
      <c r="G1987" s="6">
        <v>10800</v>
      </c>
      <c r="H1987" s="9">
        <v>41517</v>
      </c>
      <c r="I1987" s="9">
        <v>41543</v>
      </c>
      <c r="J1987" s="9">
        <v>41539</v>
      </c>
      <c r="K1987" s="7">
        <v>4</v>
      </c>
      <c r="L1987" s="9" t="str">
        <f t="shared" si="121"/>
        <v>Produits laitiers</v>
      </c>
      <c r="M1987" s="6">
        <v>11</v>
      </c>
      <c r="N1987" s="6" t="str">
        <f t="shared" si="122"/>
        <v>Queso Cabrales</v>
      </c>
      <c r="O1987" s="13">
        <v>76</v>
      </c>
      <c r="P1987" s="6">
        <v>72</v>
      </c>
      <c r="Q1987" s="13">
        <f t="shared" si="123"/>
        <v>5472</v>
      </c>
      <c r="R1987" s="14">
        <v>0.03</v>
      </c>
      <c r="S1987" s="13">
        <v>7333.2</v>
      </c>
      <c r="T1987" s="13">
        <v>80.665199999999999</v>
      </c>
      <c r="U1987" s="13"/>
      <c r="V1987" s="9"/>
      <c r="W1987" s="9"/>
    </row>
    <row r="1988" spans="1:23" x14ac:dyDescent="0.25">
      <c r="A1988" s="6" t="s">
        <v>78</v>
      </c>
      <c r="B1988" s="6" t="s">
        <v>79</v>
      </c>
      <c r="C1988" s="6" t="s">
        <v>80</v>
      </c>
      <c r="D1988" s="6" t="s">
        <v>81</v>
      </c>
      <c r="E1988" s="6">
        <v>3</v>
      </c>
      <c r="F1988" s="6" t="str">
        <f t="shared" ref="F1988:F2051" si="124">VLOOKUP(E1988,ListeREPRESENTANTS,2,FALSE)</f>
        <v>Janet Leverling</v>
      </c>
      <c r="G1988" s="6">
        <v>10904</v>
      </c>
      <c r="H1988" s="9">
        <v>41517</v>
      </c>
      <c r="I1988" s="9">
        <v>41530</v>
      </c>
      <c r="J1988" s="9">
        <v>41533</v>
      </c>
      <c r="K1988" s="7">
        <v>3</v>
      </c>
      <c r="L1988" s="9" t="str">
        <f t="shared" ref="L1988:L2051" si="125">VLOOKUP(K1988,ListeCATEGORIES,2,FALSE)</f>
        <v>Desserts</v>
      </c>
      <c r="M1988" s="6">
        <v>62</v>
      </c>
      <c r="N1988" s="6" t="str">
        <f t="shared" ref="N1988:N2051" si="126">VLOOKUP(M1988,ListePRODUITS,2,FALSE)</f>
        <v>Tarte au sucre</v>
      </c>
      <c r="O1988" s="13">
        <v>76</v>
      </c>
      <c r="P1988" s="6">
        <v>33</v>
      </c>
      <c r="Q1988" s="13">
        <f t="shared" si="123"/>
        <v>2508</v>
      </c>
      <c r="R1988" s="15">
        <v>0.03</v>
      </c>
      <c r="S1988" s="13">
        <v>7890.4650000000001</v>
      </c>
      <c r="T1988" s="13">
        <v>189.37116</v>
      </c>
      <c r="U1988" s="13"/>
      <c r="V1988" s="9"/>
      <c r="W1988" s="9"/>
    </row>
    <row r="1989" spans="1:23" x14ac:dyDescent="0.25">
      <c r="A1989" s="6" t="s">
        <v>243</v>
      </c>
      <c r="B1989" s="6" t="s">
        <v>244</v>
      </c>
      <c r="C1989" s="6" t="s">
        <v>88</v>
      </c>
      <c r="D1989" s="6" t="s">
        <v>89</v>
      </c>
      <c r="E1989" s="6">
        <v>7</v>
      </c>
      <c r="F1989" s="6" t="str">
        <f t="shared" si="124"/>
        <v>Jaime Dos Santos</v>
      </c>
      <c r="G1989" s="6">
        <v>10558</v>
      </c>
      <c r="H1989" s="9">
        <v>41518</v>
      </c>
      <c r="I1989" s="9">
        <v>41544</v>
      </c>
      <c r="J1989" s="9">
        <v>41546</v>
      </c>
      <c r="K1989" s="7">
        <v>3</v>
      </c>
      <c r="L1989" s="9" t="str">
        <f t="shared" si="125"/>
        <v>Desserts</v>
      </c>
      <c r="M1989" s="6">
        <v>47</v>
      </c>
      <c r="N1989" s="6" t="str">
        <f t="shared" si="126"/>
        <v>Zaanse koeken</v>
      </c>
      <c r="O1989" s="13">
        <v>76</v>
      </c>
      <c r="P1989" s="6">
        <v>23</v>
      </c>
      <c r="Q1989" s="13">
        <f t="shared" ref="Q1989:Q2052" si="127">O1989*P1989</f>
        <v>1748</v>
      </c>
      <c r="R1989" s="14">
        <v>0.04</v>
      </c>
      <c r="S1989" s="13">
        <v>1048.8</v>
      </c>
      <c r="T1989" s="13">
        <v>6.2927999999999988</v>
      </c>
      <c r="U1989" s="13"/>
      <c r="V1989" s="9"/>
      <c r="W1989" s="9"/>
    </row>
    <row r="1990" spans="1:23" x14ac:dyDescent="0.25">
      <c r="A1990" s="6" t="s">
        <v>255</v>
      </c>
      <c r="B1990" s="6" t="s">
        <v>256</v>
      </c>
      <c r="C1990" s="6" t="s">
        <v>257</v>
      </c>
      <c r="D1990" s="6" t="s">
        <v>81</v>
      </c>
      <c r="E1990" s="6">
        <v>2</v>
      </c>
      <c r="F1990" s="6" t="str">
        <f t="shared" si="124"/>
        <v>Anne Dodsworth</v>
      </c>
      <c r="G1990" s="6">
        <v>10577</v>
      </c>
      <c r="H1990" s="9">
        <v>41518</v>
      </c>
      <c r="I1990" s="9">
        <v>41540</v>
      </c>
      <c r="J1990" s="9">
        <v>41540</v>
      </c>
      <c r="K1990" s="7">
        <v>2</v>
      </c>
      <c r="L1990" s="9" t="str">
        <f t="shared" si="125"/>
        <v>Condiments</v>
      </c>
      <c r="M1990" s="6">
        <v>77</v>
      </c>
      <c r="N1990" s="6" t="str">
        <f t="shared" si="126"/>
        <v>Original Frankfurter grüne Soße</v>
      </c>
      <c r="O1990" s="13">
        <v>76</v>
      </c>
      <c r="P1990" s="6">
        <v>83</v>
      </c>
      <c r="Q1990" s="13">
        <f t="shared" si="127"/>
        <v>6308</v>
      </c>
      <c r="R1990" s="14">
        <v>0.19</v>
      </c>
      <c r="S1990" s="13">
        <v>4369.9500000000007</v>
      </c>
      <c r="T1990" s="13">
        <v>109.24875000000002</v>
      </c>
      <c r="U1990" s="13"/>
      <c r="V1990" s="9"/>
      <c r="W1990" s="9"/>
    </row>
    <row r="1991" spans="1:23" x14ac:dyDescent="0.25">
      <c r="A1991" s="6" t="s">
        <v>170</v>
      </c>
      <c r="B1991" s="6" t="s">
        <v>171</v>
      </c>
      <c r="C1991" s="6" t="s">
        <v>172</v>
      </c>
      <c r="D1991" s="6" t="s">
        <v>146</v>
      </c>
      <c r="E1991" s="6">
        <v>5</v>
      </c>
      <c r="F1991" s="6" t="str">
        <f t="shared" si="124"/>
        <v>Mohamed Ben Arfa</v>
      </c>
      <c r="G1991" s="6">
        <v>10590</v>
      </c>
      <c r="H1991" s="9">
        <v>41518</v>
      </c>
      <c r="I1991" s="9">
        <v>41538</v>
      </c>
      <c r="J1991" s="9">
        <v>41536</v>
      </c>
      <c r="K1991" s="7">
        <v>1</v>
      </c>
      <c r="L1991" s="9" t="str">
        <f t="shared" si="125"/>
        <v>Boissons</v>
      </c>
      <c r="M1991" s="6">
        <v>1</v>
      </c>
      <c r="N1991" s="6" t="str">
        <f t="shared" si="126"/>
        <v>Chai</v>
      </c>
      <c r="O1991" s="13">
        <v>76</v>
      </c>
      <c r="P1991" s="6">
        <v>23</v>
      </c>
      <c r="Q1991" s="13">
        <f t="shared" si="127"/>
        <v>1748</v>
      </c>
      <c r="R1991" s="14">
        <v>-0.01</v>
      </c>
      <c r="S1991" s="13">
        <v>2090.6999999999998</v>
      </c>
      <c r="T1991" s="13">
        <v>71.083799999999982</v>
      </c>
      <c r="U1991" s="13"/>
      <c r="V1991" s="9"/>
      <c r="W1991" s="9"/>
    </row>
    <row r="1992" spans="1:23" x14ac:dyDescent="0.25">
      <c r="A1992" s="6" t="s">
        <v>179</v>
      </c>
      <c r="B1992" s="6" t="s">
        <v>180</v>
      </c>
      <c r="C1992" s="6" t="s">
        <v>181</v>
      </c>
      <c r="D1992" s="6" t="s">
        <v>81</v>
      </c>
      <c r="E1992" s="6">
        <v>7</v>
      </c>
      <c r="F1992" s="6" t="str">
        <f t="shared" si="124"/>
        <v>Jaime Dos Santos</v>
      </c>
      <c r="G1992" s="6">
        <v>10612</v>
      </c>
      <c r="H1992" s="9">
        <v>41518</v>
      </c>
      <c r="I1992" s="9">
        <v>41537</v>
      </c>
      <c r="J1992" s="9">
        <v>41533</v>
      </c>
      <c r="K1992" s="7">
        <v>1</v>
      </c>
      <c r="L1992" s="9" t="str">
        <f t="shared" si="125"/>
        <v>Boissons</v>
      </c>
      <c r="M1992" s="6">
        <v>76</v>
      </c>
      <c r="N1992" s="6" t="str">
        <f t="shared" si="126"/>
        <v>Lakkalikööri</v>
      </c>
      <c r="O1992" s="13">
        <v>76</v>
      </c>
      <c r="P1992" s="6">
        <v>53</v>
      </c>
      <c r="Q1992" s="13">
        <f t="shared" si="127"/>
        <v>4028</v>
      </c>
      <c r="R1992" s="14">
        <v>0.15</v>
      </c>
      <c r="S1992" s="13">
        <v>4054.5</v>
      </c>
      <c r="T1992" s="13">
        <v>77.035499999999999</v>
      </c>
      <c r="U1992" s="13"/>
      <c r="V1992" s="9"/>
      <c r="W1992" s="9"/>
    </row>
    <row r="1993" spans="1:23" x14ac:dyDescent="0.25">
      <c r="A1993" s="6" t="s">
        <v>170</v>
      </c>
      <c r="B1993" s="6" t="s">
        <v>171</v>
      </c>
      <c r="C1993" s="6" t="s">
        <v>172</v>
      </c>
      <c r="D1993" s="6" t="s">
        <v>146</v>
      </c>
      <c r="E1993" s="6">
        <v>4</v>
      </c>
      <c r="F1993" s="6" t="str">
        <f t="shared" si="124"/>
        <v>Laura Callahan</v>
      </c>
      <c r="G1993" s="6">
        <v>10724</v>
      </c>
      <c r="H1993" s="9">
        <v>41518</v>
      </c>
      <c r="I1993" s="9">
        <v>41544</v>
      </c>
      <c r="J1993" s="9">
        <v>41547</v>
      </c>
      <c r="K1993" s="7">
        <v>8</v>
      </c>
      <c r="L1993" s="9" t="str">
        <f t="shared" si="125"/>
        <v>Poissons et fruits de mer</v>
      </c>
      <c r="M1993" s="6">
        <v>10</v>
      </c>
      <c r="N1993" s="6" t="str">
        <f t="shared" si="126"/>
        <v>Ikura</v>
      </c>
      <c r="O1993" s="13">
        <v>76</v>
      </c>
      <c r="P1993" s="6">
        <v>79</v>
      </c>
      <c r="Q1993" s="13">
        <f t="shared" si="127"/>
        <v>6004</v>
      </c>
      <c r="R1993" s="14">
        <v>0.04</v>
      </c>
      <c r="S1993" s="13">
        <v>11755.199999999999</v>
      </c>
      <c r="T1993" s="13">
        <v>82.2864</v>
      </c>
      <c r="U1993" s="13"/>
      <c r="V1993" s="9"/>
      <c r="W1993" s="9"/>
    </row>
    <row r="1994" spans="1:23" x14ac:dyDescent="0.25">
      <c r="A1994" s="6" t="s">
        <v>177</v>
      </c>
      <c r="B1994" s="6" t="s">
        <v>178</v>
      </c>
      <c r="C1994" s="6" t="s">
        <v>159</v>
      </c>
      <c r="D1994" s="6" t="s">
        <v>136</v>
      </c>
      <c r="E1994" s="6">
        <v>5</v>
      </c>
      <c r="F1994" s="6" t="str">
        <f t="shared" si="124"/>
        <v>Mohamed Ben Arfa</v>
      </c>
      <c r="G1994" s="6">
        <v>10766</v>
      </c>
      <c r="H1994" s="9">
        <v>41518</v>
      </c>
      <c r="I1994" s="9">
        <v>41539</v>
      </c>
      <c r="J1994" s="9">
        <v>41536</v>
      </c>
      <c r="K1994" s="7">
        <v>3</v>
      </c>
      <c r="L1994" s="9" t="str">
        <f t="shared" si="125"/>
        <v>Desserts</v>
      </c>
      <c r="M1994" s="6">
        <v>68</v>
      </c>
      <c r="N1994" s="6" t="str">
        <f t="shared" si="126"/>
        <v>Scottish Longbreads</v>
      </c>
      <c r="O1994" s="13">
        <v>76</v>
      </c>
      <c r="P1994" s="6">
        <v>9</v>
      </c>
      <c r="Q1994" s="13">
        <f t="shared" si="127"/>
        <v>684</v>
      </c>
      <c r="R1994" s="14">
        <v>0.01</v>
      </c>
      <c r="S1994" s="13">
        <v>556.875</v>
      </c>
      <c r="T1994" s="13">
        <v>7.7962499999999997</v>
      </c>
      <c r="U1994" s="13"/>
      <c r="V1994" s="9"/>
      <c r="W1994" s="9"/>
    </row>
    <row r="1995" spans="1:23" x14ac:dyDescent="0.25">
      <c r="A1995" s="6" t="s">
        <v>99</v>
      </c>
      <c r="B1995" s="6" t="s">
        <v>100</v>
      </c>
      <c r="C1995" s="6" t="s">
        <v>101</v>
      </c>
      <c r="D1995" s="6" t="s">
        <v>102</v>
      </c>
      <c r="E1995" s="6">
        <v>9</v>
      </c>
      <c r="F1995" s="6" t="str">
        <f t="shared" si="124"/>
        <v>Steven Buchanan</v>
      </c>
      <c r="G1995" s="6">
        <v>10841</v>
      </c>
      <c r="H1995" s="9">
        <v>41518</v>
      </c>
      <c r="I1995" s="9">
        <v>41531</v>
      </c>
      <c r="J1995" s="9">
        <v>41527</v>
      </c>
      <c r="K1995" s="7">
        <v>4</v>
      </c>
      <c r="L1995" s="9" t="str">
        <f t="shared" si="125"/>
        <v>Produits laitiers</v>
      </c>
      <c r="M1995" s="6">
        <v>59</v>
      </c>
      <c r="N1995" s="6" t="str">
        <f t="shared" si="126"/>
        <v>Raclette Courdavault</v>
      </c>
      <c r="O1995" s="13">
        <v>76</v>
      </c>
      <c r="P1995" s="6">
        <v>35</v>
      </c>
      <c r="Q1995" s="13">
        <f t="shared" si="127"/>
        <v>2660</v>
      </c>
      <c r="R1995" s="15">
        <v>7.0000000000000007E-2</v>
      </c>
      <c r="S1995" s="13">
        <v>8951.25</v>
      </c>
      <c r="T1995" s="13">
        <v>143.22</v>
      </c>
      <c r="U1995" s="13"/>
      <c r="V1995" s="9"/>
      <c r="W1995" s="9"/>
    </row>
    <row r="1996" spans="1:23" x14ac:dyDescent="0.25">
      <c r="A1996" s="6" t="s">
        <v>78</v>
      </c>
      <c r="B1996" s="6" t="s">
        <v>79</v>
      </c>
      <c r="C1996" s="6" t="s">
        <v>80</v>
      </c>
      <c r="D1996" s="6" t="s">
        <v>81</v>
      </c>
      <c r="E1996" s="6">
        <v>5</v>
      </c>
      <c r="F1996" s="6" t="str">
        <f t="shared" si="124"/>
        <v>Mohamed Ben Arfa</v>
      </c>
      <c r="G1996" s="6">
        <v>10861</v>
      </c>
      <c r="H1996" s="9">
        <v>41518</v>
      </c>
      <c r="I1996" s="9">
        <v>41541</v>
      </c>
      <c r="J1996" s="9">
        <v>41536</v>
      </c>
      <c r="K1996" s="7">
        <v>6</v>
      </c>
      <c r="L1996" s="9" t="str">
        <f t="shared" si="125"/>
        <v>Viandes</v>
      </c>
      <c r="M1996" s="6">
        <v>17</v>
      </c>
      <c r="N1996" s="6" t="str">
        <f t="shared" si="126"/>
        <v>Alice Mutton</v>
      </c>
      <c r="O1996" s="13">
        <v>76</v>
      </c>
      <c r="P1996" s="6">
        <v>94</v>
      </c>
      <c r="Q1996" s="13">
        <f t="shared" si="127"/>
        <v>7144</v>
      </c>
      <c r="R1996" s="15">
        <v>0.2</v>
      </c>
      <c r="S1996" s="13">
        <v>14664</v>
      </c>
      <c r="T1996" s="13">
        <v>58.655999999999999</v>
      </c>
      <c r="U1996" s="13"/>
      <c r="V1996" s="9"/>
      <c r="W1996" s="9"/>
    </row>
    <row r="1997" spans="1:23" x14ac:dyDescent="0.25">
      <c r="A1997" s="6" t="s">
        <v>235</v>
      </c>
      <c r="B1997" s="6" t="s">
        <v>236</v>
      </c>
      <c r="C1997" s="6" t="s">
        <v>237</v>
      </c>
      <c r="D1997" s="6" t="s">
        <v>238</v>
      </c>
      <c r="E1997" s="6">
        <v>9</v>
      </c>
      <c r="F1997" s="6" t="str">
        <f t="shared" si="124"/>
        <v>Steven Buchanan</v>
      </c>
      <c r="G1997" s="6">
        <v>10872</v>
      </c>
      <c r="H1997" s="9">
        <v>41518</v>
      </c>
      <c r="I1997" s="9">
        <v>41534</v>
      </c>
      <c r="J1997" s="9">
        <v>41533</v>
      </c>
      <c r="K1997" s="7">
        <v>5</v>
      </c>
      <c r="L1997" s="9" t="str">
        <f t="shared" si="125"/>
        <v>Pâtes et céréales</v>
      </c>
      <c r="M1997" s="6">
        <v>64</v>
      </c>
      <c r="N1997" s="6" t="str">
        <f t="shared" si="126"/>
        <v>Wimmers gute Semmelknödel</v>
      </c>
      <c r="O1997" s="13">
        <v>76</v>
      </c>
      <c r="P1997" s="6">
        <v>66</v>
      </c>
      <c r="Q1997" s="13">
        <f t="shared" si="127"/>
        <v>5016</v>
      </c>
      <c r="R1997" s="15">
        <v>0.01</v>
      </c>
      <c r="S1997" s="13">
        <v>10862.775</v>
      </c>
      <c r="T1997" s="13">
        <v>293.29492499999998</v>
      </c>
      <c r="U1997" s="13"/>
      <c r="V1997" s="9"/>
      <c r="W1997" s="9"/>
    </row>
    <row r="1998" spans="1:23" x14ac:dyDescent="0.25">
      <c r="A1998" s="6" t="s">
        <v>173</v>
      </c>
      <c r="B1998" s="6" t="s">
        <v>174</v>
      </c>
      <c r="C1998" s="6" t="s">
        <v>135</v>
      </c>
      <c r="D1998" s="6" t="s">
        <v>136</v>
      </c>
      <c r="E1998" s="6">
        <v>7</v>
      </c>
      <c r="F1998" s="6" t="str">
        <f t="shared" si="124"/>
        <v>Jaime Dos Santos</v>
      </c>
      <c r="G1998" s="6">
        <v>10718</v>
      </c>
      <c r="H1998" s="9">
        <v>41519</v>
      </c>
      <c r="I1998" s="9">
        <v>41539</v>
      </c>
      <c r="J1998" s="9">
        <v>41537</v>
      </c>
      <c r="K1998" s="7">
        <v>3</v>
      </c>
      <c r="L1998" s="9" t="str">
        <f t="shared" si="125"/>
        <v>Desserts</v>
      </c>
      <c r="M1998" s="6">
        <v>62</v>
      </c>
      <c r="N1998" s="6" t="str">
        <f t="shared" si="126"/>
        <v>Tarte au sucre</v>
      </c>
      <c r="O1998" s="13">
        <v>76</v>
      </c>
      <c r="P1998" s="6">
        <v>92</v>
      </c>
      <c r="Q1998" s="13">
        <f t="shared" si="127"/>
        <v>6992</v>
      </c>
      <c r="R1998" s="14">
        <v>0.16</v>
      </c>
      <c r="S1998" s="13">
        <v>19049.52</v>
      </c>
      <c r="T1998" s="13">
        <v>419.08944000000002</v>
      </c>
      <c r="U1998" s="13"/>
      <c r="V1998" s="9"/>
      <c r="W1998" s="9"/>
    </row>
    <row r="1999" spans="1:23" x14ac:dyDescent="0.25">
      <c r="A1999" s="6" t="s">
        <v>130</v>
      </c>
      <c r="B1999" s="6" t="s">
        <v>131</v>
      </c>
      <c r="C1999" s="6" t="s">
        <v>132</v>
      </c>
      <c r="D1999" s="6" t="s">
        <v>123</v>
      </c>
      <c r="E1999" s="6">
        <v>8</v>
      </c>
      <c r="F1999" s="6" t="str">
        <f t="shared" si="124"/>
        <v>Hicham Esmal</v>
      </c>
      <c r="G1999" s="6">
        <v>10659</v>
      </c>
      <c r="H1999" s="9">
        <v>41520</v>
      </c>
      <c r="I1999" s="9">
        <v>41530</v>
      </c>
      <c r="J1999" s="9">
        <v>41531</v>
      </c>
      <c r="K1999" s="7">
        <v>4</v>
      </c>
      <c r="L1999" s="9" t="str">
        <f t="shared" si="125"/>
        <v>Produits laitiers</v>
      </c>
      <c r="M1999" s="6">
        <v>31</v>
      </c>
      <c r="N1999" s="6" t="str">
        <f t="shared" si="126"/>
        <v>Gorgonzola Telino</v>
      </c>
      <c r="O1999" s="13">
        <v>76</v>
      </c>
      <c r="P1999" s="6">
        <v>97</v>
      </c>
      <c r="Q1999" s="13">
        <f t="shared" si="127"/>
        <v>7372</v>
      </c>
      <c r="R1999" s="14">
        <v>-0.01</v>
      </c>
      <c r="S1999" s="13">
        <v>6123.125</v>
      </c>
      <c r="T1999" s="13">
        <v>24.4925</v>
      </c>
      <c r="U1999" s="13"/>
      <c r="V1999" s="9"/>
      <c r="W1999" s="9"/>
    </row>
    <row r="2000" spans="1:23" x14ac:dyDescent="0.25">
      <c r="A2000" s="6" t="s">
        <v>86</v>
      </c>
      <c r="B2000" s="6" t="s">
        <v>87</v>
      </c>
      <c r="C2000" s="6" t="s">
        <v>88</v>
      </c>
      <c r="D2000" s="6" t="s">
        <v>89</v>
      </c>
      <c r="E2000" s="6">
        <v>5</v>
      </c>
      <c r="F2000" s="6" t="str">
        <f t="shared" si="124"/>
        <v>Mohamed Ben Arfa</v>
      </c>
      <c r="G2000" s="6">
        <v>10692</v>
      </c>
      <c r="H2000" s="9">
        <v>41520</v>
      </c>
      <c r="I2000" s="9">
        <v>41548</v>
      </c>
      <c r="J2000" s="9">
        <v>41548</v>
      </c>
      <c r="K2000" s="7">
        <v>2</v>
      </c>
      <c r="L2000" s="9" t="str">
        <f t="shared" si="125"/>
        <v>Condiments</v>
      </c>
      <c r="M2000" s="6">
        <v>63</v>
      </c>
      <c r="N2000" s="6" t="str">
        <f t="shared" si="126"/>
        <v>Vegie-spread</v>
      </c>
      <c r="O2000" s="13">
        <v>76</v>
      </c>
      <c r="P2000" s="6">
        <v>1</v>
      </c>
      <c r="Q2000" s="13">
        <f t="shared" si="127"/>
        <v>76</v>
      </c>
      <c r="R2000" s="14">
        <v>0.15</v>
      </c>
      <c r="S2000" s="13">
        <v>186.57499999999999</v>
      </c>
      <c r="T2000" s="13">
        <v>3.7315</v>
      </c>
      <c r="U2000" s="13"/>
      <c r="V2000" s="9"/>
      <c r="W2000" s="9"/>
    </row>
    <row r="2001" spans="1:23" x14ac:dyDescent="0.25">
      <c r="A2001" s="6" t="s">
        <v>157</v>
      </c>
      <c r="B2001" s="6" t="s">
        <v>158</v>
      </c>
      <c r="C2001" s="6" t="s">
        <v>159</v>
      </c>
      <c r="D2001" s="6" t="s">
        <v>136</v>
      </c>
      <c r="E2001" s="6">
        <v>2</v>
      </c>
      <c r="F2001" s="6" t="str">
        <f t="shared" si="124"/>
        <v>Anne Dodsworth</v>
      </c>
      <c r="G2001" s="6">
        <v>10557</v>
      </c>
      <c r="H2001" s="9">
        <v>41521</v>
      </c>
      <c r="I2001" s="9">
        <v>41540</v>
      </c>
      <c r="J2001" s="9">
        <v>41540</v>
      </c>
      <c r="K2001" s="7">
        <v>5</v>
      </c>
      <c r="L2001" s="9" t="str">
        <f t="shared" si="125"/>
        <v>Pâtes et céréales</v>
      </c>
      <c r="M2001" s="6">
        <v>64</v>
      </c>
      <c r="N2001" s="6" t="str">
        <f t="shared" si="126"/>
        <v>Wimmers gute Semmelknödel</v>
      </c>
      <c r="O2001" s="13">
        <v>76</v>
      </c>
      <c r="P2001" s="6">
        <v>46</v>
      </c>
      <c r="Q2001" s="13">
        <f t="shared" si="127"/>
        <v>3496</v>
      </c>
      <c r="R2001" s="14">
        <v>0.17</v>
      </c>
      <c r="S2001" s="13">
        <v>6347.4249999999993</v>
      </c>
      <c r="T2001" s="13">
        <v>31.737124999999995</v>
      </c>
      <c r="U2001" s="13"/>
      <c r="V2001" s="9"/>
      <c r="W2001" s="9"/>
    </row>
    <row r="2002" spans="1:23" x14ac:dyDescent="0.25">
      <c r="A2002" s="6" t="s">
        <v>179</v>
      </c>
      <c r="B2002" s="6" t="s">
        <v>180</v>
      </c>
      <c r="C2002" s="6" t="s">
        <v>181</v>
      </c>
      <c r="D2002" s="6" t="s">
        <v>81</v>
      </c>
      <c r="E2002" s="6">
        <v>9</v>
      </c>
      <c r="F2002" s="6" t="str">
        <f t="shared" si="124"/>
        <v>Steven Buchanan</v>
      </c>
      <c r="G2002" s="6">
        <v>10714</v>
      </c>
      <c r="H2002" s="9">
        <v>41521</v>
      </c>
      <c r="I2002" s="9">
        <v>41550</v>
      </c>
      <c r="J2002" s="9">
        <v>41548</v>
      </c>
      <c r="K2002" s="7">
        <v>5</v>
      </c>
      <c r="L2002" s="9" t="str">
        <f t="shared" si="125"/>
        <v>Pâtes et céréales</v>
      </c>
      <c r="M2002" s="6">
        <v>56</v>
      </c>
      <c r="N2002" s="6" t="str">
        <f t="shared" si="126"/>
        <v>Gnocchi di nonna Alice</v>
      </c>
      <c r="O2002" s="13">
        <v>76</v>
      </c>
      <c r="P2002" s="6">
        <v>16</v>
      </c>
      <c r="Q2002" s="13">
        <f t="shared" si="127"/>
        <v>1216</v>
      </c>
      <c r="R2002" s="14">
        <v>0.15</v>
      </c>
      <c r="S2002" s="13">
        <v>2584</v>
      </c>
      <c r="T2002" s="13">
        <v>67.183999999999997</v>
      </c>
      <c r="U2002" s="13"/>
      <c r="V2002" s="9"/>
      <c r="W2002" s="9"/>
    </row>
    <row r="2003" spans="1:23" x14ac:dyDescent="0.25">
      <c r="A2003" s="6" t="s">
        <v>179</v>
      </c>
      <c r="B2003" s="6" t="s">
        <v>180</v>
      </c>
      <c r="C2003" s="6" t="s">
        <v>181</v>
      </c>
      <c r="D2003" s="6" t="s">
        <v>81</v>
      </c>
      <c r="E2003" s="6">
        <v>4</v>
      </c>
      <c r="F2003" s="6" t="str">
        <f t="shared" si="124"/>
        <v>Laura Callahan</v>
      </c>
      <c r="G2003" s="6">
        <v>10722</v>
      </c>
      <c r="H2003" s="9">
        <v>41521</v>
      </c>
      <c r="I2003" s="9">
        <v>41546</v>
      </c>
      <c r="J2003" s="9">
        <v>41547</v>
      </c>
      <c r="K2003" s="7">
        <v>1</v>
      </c>
      <c r="L2003" s="9" t="str">
        <f t="shared" si="125"/>
        <v>Boissons</v>
      </c>
      <c r="M2003" s="6">
        <v>75</v>
      </c>
      <c r="N2003" s="6" t="str">
        <f t="shared" si="126"/>
        <v>Rhönbräu Klosterbier</v>
      </c>
      <c r="O2003" s="13">
        <v>76</v>
      </c>
      <c r="P2003" s="6">
        <v>64</v>
      </c>
      <c r="Q2003" s="13">
        <f t="shared" si="127"/>
        <v>4864</v>
      </c>
      <c r="R2003" s="14">
        <v>0.16</v>
      </c>
      <c r="S2003" s="13">
        <v>2083.1999999999998</v>
      </c>
      <c r="T2003" s="13">
        <v>12.499199999999998</v>
      </c>
      <c r="U2003" s="13"/>
      <c r="V2003" s="9"/>
      <c r="W2003" s="9"/>
    </row>
    <row r="2004" spans="1:23" x14ac:dyDescent="0.25">
      <c r="A2004" s="6" t="s">
        <v>296</v>
      </c>
      <c r="B2004" s="6" t="s">
        <v>297</v>
      </c>
      <c r="C2004" s="6" t="s">
        <v>298</v>
      </c>
      <c r="D2004" s="6" t="s">
        <v>123</v>
      </c>
      <c r="E2004" s="6">
        <v>1</v>
      </c>
      <c r="F2004" s="6" t="str">
        <f t="shared" si="124"/>
        <v>Francis Rivière</v>
      </c>
      <c r="G2004" s="6">
        <v>10734</v>
      </c>
      <c r="H2004" s="9">
        <v>41521</v>
      </c>
      <c r="I2004" s="9">
        <v>41546</v>
      </c>
      <c r="J2004" s="9">
        <v>41548</v>
      </c>
      <c r="K2004" s="7">
        <v>1</v>
      </c>
      <c r="L2004" s="9" t="str">
        <f t="shared" si="125"/>
        <v>Boissons</v>
      </c>
      <c r="M2004" s="6">
        <v>76</v>
      </c>
      <c r="N2004" s="6" t="str">
        <f t="shared" si="126"/>
        <v>Lakkalikööri</v>
      </c>
      <c r="O2004" s="13">
        <v>76</v>
      </c>
      <c r="P2004" s="6">
        <v>74</v>
      </c>
      <c r="Q2004" s="13">
        <f t="shared" si="127"/>
        <v>5624</v>
      </c>
      <c r="R2004" s="14">
        <v>0.09</v>
      </c>
      <c r="S2004" s="13">
        <v>6060.6</v>
      </c>
      <c r="T2004" s="13">
        <v>187.87860000000001</v>
      </c>
      <c r="U2004" s="13"/>
      <c r="V2004" s="9"/>
      <c r="W2004" s="9"/>
    </row>
    <row r="2005" spans="1:23" x14ac:dyDescent="0.25">
      <c r="A2005" s="6" t="s">
        <v>114</v>
      </c>
      <c r="B2005" s="6" t="s">
        <v>115</v>
      </c>
      <c r="C2005" s="6" t="s">
        <v>116</v>
      </c>
      <c r="D2005" s="6" t="s">
        <v>81</v>
      </c>
      <c r="E2005" s="6">
        <v>4</v>
      </c>
      <c r="F2005" s="6" t="str">
        <f t="shared" si="124"/>
        <v>Laura Callahan</v>
      </c>
      <c r="G2005" s="6">
        <v>10852</v>
      </c>
      <c r="H2005" s="9">
        <v>41521</v>
      </c>
      <c r="I2005" s="9">
        <v>41544</v>
      </c>
      <c r="J2005" s="9">
        <v>41541</v>
      </c>
      <c r="K2005" s="7">
        <v>1</v>
      </c>
      <c r="L2005" s="9" t="str">
        <f t="shared" si="125"/>
        <v>Boissons</v>
      </c>
      <c r="M2005" s="6">
        <v>2</v>
      </c>
      <c r="N2005" s="6" t="str">
        <f t="shared" si="126"/>
        <v>Chang</v>
      </c>
      <c r="O2005" s="13">
        <v>76</v>
      </c>
      <c r="P2005" s="6">
        <v>41</v>
      </c>
      <c r="Q2005" s="13">
        <f t="shared" si="127"/>
        <v>3116</v>
      </c>
      <c r="R2005" s="15">
        <v>0.11</v>
      </c>
      <c r="S2005" s="13">
        <v>3466.55</v>
      </c>
      <c r="T2005" s="13">
        <v>110.92960000000001</v>
      </c>
      <c r="U2005" s="13"/>
      <c r="V2005" s="9"/>
      <c r="W2005" s="9"/>
    </row>
    <row r="2006" spans="1:23" x14ac:dyDescent="0.25">
      <c r="A2006" s="6" t="s">
        <v>90</v>
      </c>
      <c r="B2006" s="6" t="s">
        <v>91</v>
      </c>
      <c r="C2006" s="6" t="s">
        <v>88</v>
      </c>
      <c r="D2006" s="6" t="s">
        <v>89</v>
      </c>
      <c r="E2006" s="6">
        <v>9</v>
      </c>
      <c r="F2006" s="6" t="str">
        <f t="shared" si="124"/>
        <v>Steven Buchanan</v>
      </c>
      <c r="G2006" s="6">
        <v>10869</v>
      </c>
      <c r="H2006" s="9">
        <v>41521</v>
      </c>
      <c r="I2006" s="9">
        <v>41541</v>
      </c>
      <c r="J2006" s="9">
        <v>41537</v>
      </c>
      <c r="K2006" s="7">
        <v>1</v>
      </c>
      <c r="L2006" s="9" t="str">
        <f t="shared" si="125"/>
        <v>Boissons</v>
      </c>
      <c r="M2006" s="6">
        <v>1</v>
      </c>
      <c r="N2006" s="6" t="str">
        <f t="shared" si="126"/>
        <v>Chai</v>
      </c>
      <c r="O2006" s="13">
        <v>76</v>
      </c>
      <c r="P2006" s="6">
        <v>24</v>
      </c>
      <c r="Q2006" s="13">
        <f t="shared" si="127"/>
        <v>1824</v>
      </c>
      <c r="R2006" s="15">
        <v>0.17</v>
      </c>
      <c r="S2006" s="13">
        <v>1792.8</v>
      </c>
      <c r="T2006" s="13">
        <v>30.477599999999999</v>
      </c>
      <c r="U2006" s="13"/>
      <c r="V2006" s="9"/>
      <c r="W2006" s="9"/>
    </row>
    <row r="2007" spans="1:23" x14ac:dyDescent="0.25">
      <c r="A2007" s="6" t="s">
        <v>179</v>
      </c>
      <c r="B2007" s="6" t="s">
        <v>180</v>
      </c>
      <c r="C2007" s="6" t="s">
        <v>181</v>
      </c>
      <c r="D2007" s="6" t="s">
        <v>81</v>
      </c>
      <c r="E2007" s="6">
        <v>7</v>
      </c>
      <c r="F2007" s="6" t="str">
        <f t="shared" si="124"/>
        <v>Jaime Dos Santos</v>
      </c>
      <c r="G2007" s="6">
        <v>10612</v>
      </c>
      <c r="H2007" s="9">
        <v>41522</v>
      </c>
      <c r="I2007" s="9">
        <v>41541</v>
      </c>
      <c r="J2007" s="9">
        <v>41543</v>
      </c>
      <c r="K2007" s="7">
        <v>4</v>
      </c>
      <c r="L2007" s="9" t="str">
        <f t="shared" si="125"/>
        <v>Produits laitiers</v>
      </c>
      <c r="M2007" s="6">
        <v>60</v>
      </c>
      <c r="N2007" s="6" t="str">
        <f t="shared" si="126"/>
        <v>Camembert Pierrot</v>
      </c>
      <c r="O2007" s="13">
        <v>76</v>
      </c>
      <c r="P2007" s="6">
        <v>77</v>
      </c>
      <c r="Q2007" s="13">
        <f t="shared" si="127"/>
        <v>5852</v>
      </c>
      <c r="R2007" s="14">
        <v>0.14000000000000001</v>
      </c>
      <c r="S2007" s="13">
        <v>11257.4</v>
      </c>
      <c r="T2007" s="13">
        <v>382.7516</v>
      </c>
      <c r="U2007" s="13"/>
      <c r="V2007" s="9"/>
      <c r="W2007" s="9"/>
    </row>
    <row r="2008" spans="1:23" x14ac:dyDescent="0.25">
      <c r="A2008" s="6" t="s">
        <v>223</v>
      </c>
      <c r="B2008" s="6" t="s">
        <v>224</v>
      </c>
      <c r="C2008" s="6" t="s">
        <v>225</v>
      </c>
      <c r="D2008" s="6" t="s">
        <v>208</v>
      </c>
      <c r="E2008" s="6">
        <v>6</v>
      </c>
      <c r="F2008" s="6" t="str">
        <f t="shared" si="124"/>
        <v>Ernst Junge</v>
      </c>
      <c r="G2008" s="6">
        <v>10703</v>
      </c>
      <c r="H2008" s="9">
        <v>41522</v>
      </c>
      <c r="I2008" s="9">
        <v>41535</v>
      </c>
      <c r="J2008" s="9">
        <v>41538</v>
      </c>
      <c r="K2008" s="7">
        <v>8</v>
      </c>
      <c r="L2008" s="9" t="str">
        <f t="shared" si="125"/>
        <v>Poissons et fruits de mer</v>
      </c>
      <c r="M2008" s="6">
        <v>73</v>
      </c>
      <c r="N2008" s="6" t="str">
        <f t="shared" si="126"/>
        <v>Röd Kaviar</v>
      </c>
      <c r="O2008" s="13">
        <v>76</v>
      </c>
      <c r="P2008" s="6">
        <v>86</v>
      </c>
      <c r="Q2008" s="13">
        <f t="shared" si="127"/>
        <v>6536</v>
      </c>
      <c r="R2008" s="14">
        <v>0.03</v>
      </c>
      <c r="S2008" s="13">
        <v>6256.5</v>
      </c>
      <c r="T2008" s="13">
        <v>156.41249999999999</v>
      </c>
      <c r="U2008" s="13"/>
      <c r="V2008" s="9"/>
      <c r="W2008" s="9"/>
    </row>
    <row r="2009" spans="1:23" x14ac:dyDescent="0.25">
      <c r="A2009" s="6" t="s">
        <v>310</v>
      </c>
      <c r="B2009" s="6" t="s">
        <v>311</v>
      </c>
      <c r="C2009" s="6" t="s">
        <v>312</v>
      </c>
      <c r="D2009" s="6" t="s">
        <v>85</v>
      </c>
      <c r="E2009" s="6">
        <v>3</v>
      </c>
      <c r="F2009" s="6" t="str">
        <f t="shared" si="124"/>
        <v>Janet Leverling</v>
      </c>
      <c r="G2009" s="6">
        <v>10739</v>
      </c>
      <c r="H2009" s="9">
        <v>41522</v>
      </c>
      <c r="I2009" s="9">
        <v>41546</v>
      </c>
      <c r="J2009" s="9">
        <v>41542</v>
      </c>
      <c r="K2009" s="7">
        <v>8</v>
      </c>
      <c r="L2009" s="9" t="str">
        <f t="shared" si="125"/>
        <v>Poissons et fruits de mer</v>
      </c>
      <c r="M2009" s="6">
        <v>36</v>
      </c>
      <c r="N2009" s="6" t="str">
        <f t="shared" si="126"/>
        <v>Inlagd Sill</v>
      </c>
      <c r="O2009" s="13">
        <v>76</v>
      </c>
      <c r="P2009" s="6">
        <v>72</v>
      </c>
      <c r="Q2009" s="13">
        <f t="shared" si="127"/>
        <v>5472</v>
      </c>
      <c r="R2009" s="14">
        <v>0.13</v>
      </c>
      <c r="S2009" s="13">
        <v>5950.8</v>
      </c>
      <c r="T2009" s="13">
        <v>172.57320000000001</v>
      </c>
      <c r="U2009" s="13"/>
      <c r="V2009" s="9"/>
      <c r="W2009" s="9"/>
    </row>
    <row r="2010" spans="1:23" x14ac:dyDescent="0.25">
      <c r="A2010" s="6" t="s">
        <v>261</v>
      </c>
      <c r="B2010" s="6" t="s">
        <v>262</v>
      </c>
      <c r="C2010" s="6" t="s">
        <v>263</v>
      </c>
      <c r="D2010" s="6" t="s">
        <v>81</v>
      </c>
      <c r="E2010" s="6">
        <v>5</v>
      </c>
      <c r="F2010" s="6" t="str">
        <f t="shared" si="124"/>
        <v>Mohamed Ben Arfa</v>
      </c>
      <c r="G2010" s="6">
        <v>10884</v>
      </c>
      <c r="H2010" s="9">
        <v>41522</v>
      </c>
      <c r="I2010" s="9">
        <v>41537</v>
      </c>
      <c r="J2010" s="9">
        <v>41540</v>
      </c>
      <c r="K2010" s="7">
        <v>3</v>
      </c>
      <c r="L2010" s="9" t="str">
        <f t="shared" si="125"/>
        <v>Desserts</v>
      </c>
      <c r="M2010" s="6">
        <v>21</v>
      </c>
      <c r="N2010" s="6" t="str">
        <f t="shared" si="126"/>
        <v>Sir Rodney's Scones</v>
      </c>
      <c r="O2010" s="13">
        <v>76</v>
      </c>
      <c r="P2010" s="6">
        <v>88</v>
      </c>
      <c r="Q2010" s="13">
        <f t="shared" si="127"/>
        <v>6688</v>
      </c>
      <c r="R2010" s="15">
        <v>0.1</v>
      </c>
      <c r="S2010" s="13">
        <v>3960</v>
      </c>
      <c r="T2010" s="13">
        <v>59.4</v>
      </c>
      <c r="U2010" s="13"/>
      <c r="V2010" s="9"/>
      <c r="W2010" s="9"/>
    </row>
    <row r="2011" spans="1:23" x14ac:dyDescent="0.25">
      <c r="A2011" s="6" t="s">
        <v>209</v>
      </c>
      <c r="B2011" s="6" t="s">
        <v>210</v>
      </c>
      <c r="C2011" s="6" t="s">
        <v>211</v>
      </c>
      <c r="D2011" s="6" t="s">
        <v>212</v>
      </c>
      <c r="E2011" s="6">
        <v>5</v>
      </c>
      <c r="F2011" s="6" t="str">
        <f t="shared" si="124"/>
        <v>Mohamed Ben Arfa</v>
      </c>
      <c r="G2011" s="6">
        <v>10636</v>
      </c>
      <c r="H2011" s="9">
        <v>41523</v>
      </c>
      <c r="I2011" s="9">
        <v>41533</v>
      </c>
      <c r="J2011" s="9">
        <v>41532</v>
      </c>
      <c r="K2011" s="7">
        <v>8</v>
      </c>
      <c r="L2011" s="9" t="str">
        <f t="shared" si="125"/>
        <v>Poissons et fruits de mer</v>
      </c>
      <c r="M2011" s="6">
        <v>58</v>
      </c>
      <c r="N2011" s="6" t="str">
        <f t="shared" si="126"/>
        <v>Escargots de Bourgogne</v>
      </c>
      <c r="O2011" s="13">
        <v>76</v>
      </c>
      <c r="P2011" s="6">
        <v>77</v>
      </c>
      <c r="Q2011" s="13">
        <f t="shared" si="127"/>
        <v>5852</v>
      </c>
      <c r="R2011" s="14">
        <v>0.03</v>
      </c>
      <c r="S2011" s="13">
        <v>4948.2124999999996</v>
      </c>
      <c r="T2011" s="13">
        <v>173.18743749999999</v>
      </c>
      <c r="U2011" s="13"/>
      <c r="V2011" s="9"/>
      <c r="W2011" s="9"/>
    </row>
    <row r="2012" spans="1:23" x14ac:dyDescent="0.25">
      <c r="A2012" s="6" t="s">
        <v>103</v>
      </c>
      <c r="B2012" s="6" t="s">
        <v>104</v>
      </c>
      <c r="C2012" s="6" t="s">
        <v>105</v>
      </c>
      <c r="D2012" s="6" t="s">
        <v>106</v>
      </c>
      <c r="E2012" s="6">
        <v>2</v>
      </c>
      <c r="F2012" s="6" t="str">
        <f t="shared" si="124"/>
        <v>Anne Dodsworth</v>
      </c>
      <c r="G2012" s="6">
        <v>10705</v>
      </c>
      <c r="H2012" s="9">
        <v>41523</v>
      </c>
      <c r="I2012" s="9">
        <v>41537</v>
      </c>
      <c r="J2012" s="9">
        <v>41537</v>
      </c>
      <c r="K2012" s="7">
        <v>4</v>
      </c>
      <c r="L2012" s="9" t="str">
        <f t="shared" si="125"/>
        <v>Produits laitiers</v>
      </c>
      <c r="M2012" s="6">
        <v>32</v>
      </c>
      <c r="N2012" s="6" t="str">
        <f t="shared" si="126"/>
        <v>Mascarpone Fabioli</v>
      </c>
      <c r="O2012" s="13">
        <v>76</v>
      </c>
      <c r="P2012" s="6">
        <v>44</v>
      </c>
      <c r="Q2012" s="13">
        <f t="shared" si="127"/>
        <v>3344</v>
      </c>
      <c r="R2012" s="14">
        <v>0.19</v>
      </c>
      <c r="S2012" s="13">
        <v>5702.4000000000005</v>
      </c>
      <c r="T2012" s="13">
        <v>34.214400000000005</v>
      </c>
      <c r="U2012" s="13"/>
      <c r="V2012" s="9"/>
      <c r="W2012" s="9"/>
    </row>
    <row r="2013" spans="1:23" x14ac:dyDescent="0.25">
      <c r="A2013" s="6" t="s">
        <v>216</v>
      </c>
      <c r="B2013" s="6" t="s">
        <v>217</v>
      </c>
      <c r="C2013" s="6" t="s">
        <v>218</v>
      </c>
      <c r="D2013" s="6" t="s">
        <v>102</v>
      </c>
      <c r="E2013" s="6">
        <v>5</v>
      </c>
      <c r="F2013" s="6" t="str">
        <f t="shared" si="124"/>
        <v>Mohamed Ben Arfa</v>
      </c>
      <c r="G2013" s="6">
        <v>10760</v>
      </c>
      <c r="H2013" s="9">
        <v>41523</v>
      </c>
      <c r="I2013" s="9">
        <v>41551</v>
      </c>
      <c r="J2013" s="9">
        <v>41548</v>
      </c>
      <c r="K2013" s="7">
        <v>3</v>
      </c>
      <c r="L2013" s="9" t="str">
        <f t="shared" si="125"/>
        <v>Desserts</v>
      </c>
      <c r="M2013" s="6">
        <v>27</v>
      </c>
      <c r="N2013" s="6" t="str">
        <f t="shared" si="126"/>
        <v>Schoggi Schokolade</v>
      </c>
      <c r="O2013" s="13">
        <v>76</v>
      </c>
      <c r="P2013" s="6">
        <v>34</v>
      </c>
      <c r="Q2013" s="13">
        <f t="shared" si="127"/>
        <v>2584</v>
      </c>
      <c r="R2013" s="14">
        <v>-0.03</v>
      </c>
      <c r="S2013" s="13">
        <v>7686.89</v>
      </c>
      <c r="T2013" s="13">
        <v>61.49512</v>
      </c>
      <c r="U2013" s="13"/>
      <c r="V2013" s="9"/>
      <c r="W2013" s="9"/>
    </row>
    <row r="2014" spans="1:23" x14ac:dyDescent="0.25">
      <c r="A2014" s="6" t="s">
        <v>103</v>
      </c>
      <c r="B2014" s="6" t="s">
        <v>104</v>
      </c>
      <c r="C2014" s="6" t="s">
        <v>105</v>
      </c>
      <c r="D2014" s="6" t="s">
        <v>106</v>
      </c>
      <c r="E2014" s="6">
        <v>4</v>
      </c>
      <c r="F2014" s="6" t="str">
        <f t="shared" si="124"/>
        <v>Laura Callahan</v>
      </c>
      <c r="G2014" s="6">
        <v>10498</v>
      </c>
      <c r="H2014" s="9">
        <v>41524</v>
      </c>
      <c r="I2014" s="9">
        <v>41546</v>
      </c>
      <c r="J2014" s="9">
        <v>41542</v>
      </c>
      <c r="K2014" s="7">
        <v>5</v>
      </c>
      <c r="L2014" s="9" t="str">
        <f t="shared" si="125"/>
        <v>Pâtes et céréales</v>
      </c>
      <c r="M2014" s="6">
        <v>42</v>
      </c>
      <c r="N2014" s="6" t="str">
        <f t="shared" si="126"/>
        <v>Singaporean Hokkien Fried Mee</v>
      </c>
      <c r="O2014" s="13">
        <v>76</v>
      </c>
      <c r="P2014" s="6">
        <v>24</v>
      </c>
      <c r="Q2014" s="13">
        <f t="shared" si="127"/>
        <v>1824</v>
      </c>
      <c r="R2014" s="14">
        <v>0.15</v>
      </c>
      <c r="S2014" s="13">
        <v>1428</v>
      </c>
      <c r="T2014" s="13">
        <v>44.268000000000001</v>
      </c>
      <c r="U2014" s="13"/>
      <c r="V2014" s="9"/>
      <c r="W2014" s="9"/>
    </row>
    <row r="2015" spans="1:23" x14ac:dyDescent="0.25">
      <c r="A2015" s="6" t="s">
        <v>233</v>
      </c>
      <c r="B2015" s="6" t="s">
        <v>234</v>
      </c>
      <c r="C2015" s="6" t="s">
        <v>191</v>
      </c>
      <c r="D2015" s="6" t="s">
        <v>136</v>
      </c>
      <c r="E2015" s="6">
        <v>5</v>
      </c>
      <c r="F2015" s="6" t="str">
        <f t="shared" si="124"/>
        <v>Mohamed Ben Arfa</v>
      </c>
      <c r="G2015" s="6">
        <v>10608</v>
      </c>
      <c r="H2015" s="9">
        <v>41524</v>
      </c>
      <c r="I2015" s="9">
        <v>41552</v>
      </c>
      <c r="J2015" s="9">
        <v>41554</v>
      </c>
      <c r="K2015" s="7">
        <v>5</v>
      </c>
      <c r="L2015" s="9" t="str">
        <f t="shared" si="125"/>
        <v>Pâtes et céréales</v>
      </c>
      <c r="M2015" s="6">
        <v>56</v>
      </c>
      <c r="N2015" s="6" t="str">
        <f t="shared" si="126"/>
        <v>Gnocchi di nonna Alice</v>
      </c>
      <c r="O2015" s="13">
        <v>76</v>
      </c>
      <c r="P2015" s="6">
        <v>66</v>
      </c>
      <c r="Q2015" s="13">
        <f t="shared" si="127"/>
        <v>5016</v>
      </c>
      <c r="R2015" s="14">
        <v>0.04</v>
      </c>
      <c r="S2015" s="13">
        <v>12038.4</v>
      </c>
      <c r="T2015" s="13">
        <v>421.34399999999999</v>
      </c>
      <c r="U2015" s="13"/>
      <c r="V2015" s="9"/>
      <c r="W2015" s="9"/>
    </row>
    <row r="2016" spans="1:23" x14ac:dyDescent="0.25">
      <c r="A2016" s="6" t="s">
        <v>186</v>
      </c>
      <c r="B2016" s="6" t="s">
        <v>187</v>
      </c>
      <c r="C2016" s="6" t="s">
        <v>188</v>
      </c>
      <c r="D2016" s="6" t="s">
        <v>140</v>
      </c>
      <c r="E2016" s="6">
        <v>4</v>
      </c>
      <c r="F2016" s="6" t="str">
        <f t="shared" si="124"/>
        <v>Laura Callahan</v>
      </c>
      <c r="G2016" s="6">
        <v>10795</v>
      </c>
      <c r="H2016" s="9">
        <v>41524</v>
      </c>
      <c r="I2016" s="9">
        <v>41537</v>
      </c>
      <c r="J2016" s="9">
        <v>41532</v>
      </c>
      <c r="K2016" s="7">
        <v>3</v>
      </c>
      <c r="L2016" s="9" t="str">
        <f t="shared" si="125"/>
        <v>Desserts</v>
      </c>
      <c r="M2016" s="6">
        <v>16</v>
      </c>
      <c r="N2016" s="6" t="str">
        <f t="shared" si="126"/>
        <v>Pavlova</v>
      </c>
      <c r="O2016" s="13">
        <v>76</v>
      </c>
      <c r="P2016" s="6">
        <v>79</v>
      </c>
      <c r="Q2016" s="13">
        <f t="shared" si="127"/>
        <v>6004</v>
      </c>
      <c r="R2016" s="14">
        <v>-0.01</v>
      </c>
      <c r="S2016" s="13">
        <v>6961.6774999999998</v>
      </c>
      <c r="T2016" s="13">
        <v>104.42516249999998</v>
      </c>
      <c r="U2016" s="13"/>
      <c r="V2016" s="9"/>
      <c r="W2016" s="9"/>
    </row>
    <row r="2017" spans="1:23" x14ac:dyDescent="0.25">
      <c r="A2017" s="6" t="s">
        <v>173</v>
      </c>
      <c r="B2017" s="6" t="s">
        <v>174</v>
      </c>
      <c r="C2017" s="6" t="s">
        <v>135</v>
      </c>
      <c r="D2017" s="6" t="s">
        <v>136</v>
      </c>
      <c r="E2017" s="6">
        <v>2</v>
      </c>
      <c r="F2017" s="6" t="str">
        <f t="shared" si="124"/>
        <v>Anne Dodsworth</v>
      </c>
      <c r="G2017" s="6">
        <v>10893</v>
      </c>
      <c r="H2017" s="9">
        <v>41524</v>
      </c>
      <c r="I2017" s="9">
        <v>41536</v>
      </c>
      <c r="J2017" s="9">
        <v>41536</v>
      </c>
      <c r="K2017" s="7">
        <v>1</v>
      </c>
      <c r="L2017" s="9" t="str">
        <f t="shared" si="125"/>
        <v>Boissons</v>
      </c>
      <c r="M2017" s="6">
        <v>24</v>
      </c>
      <c r="N2017" s="6" t="str">
        <f t="shared" si="126"/>
        <v>Guaraná Fantástica</v>
      </c>
      <c r="O2017" s="13">
        <v>76</v>
      </c>
      <c r="P2017" s="6">
        <v>11</v>
      </c>
      <c r="Q2017" s="13">
        <f t="shared" si="127"/>
        <v>836</v>
      </c>
      <c r="R2017" s="15">
        <v>0.1</v>
      </c>
      <c r="S2017" s="13">
        <v>222.75</v>
      </c>
      <c r="T2017" s="13">
        <v>7.7962499999999997</v>
      </c>
      <c r="U2017" s="13"/>
      <c r="V2017" s="9"/>
      <c r="W2017" s="9"/>
    </row>
    <row r="2018" spans="1:23" x14ac:dyDescent="0.25">
      <c r="A2018" s="6" t="s">
        <v>114</v>
      </c>
      <c r="B2018" s="6" t="s">
        <v>115</v>
      </c>
      <c r="C2018" s="6" t="s">
        <v>116</v>
      </c>
      <c r="D2018" s="6" t="s">
        <v>81</v>
      </c>
      <c r="E2018" s="6">
        <v>3</v>
      </c>
      <c r="F2018" s="6" t="str">
        <f t="shared" si="124"/>
        <v>Janet Leverling</v>
      </c>
      <c r="G2018" s="6">
        <v>10479</v>
      </c>
      <c r="H2018" s="9">
        <v>41525</v>
      </c>
      <c r="I2018" s="9">
        <v>41546</v>
      </c>
      <c r="J2018" s="9">
        <v>41544</v>
      </c>
      <c r="K2018" s="7">
        <v>5</v>
      </c>
      <c r="L2018" s="9" t="str">
        <f t="shared" si="125"/>
        <v>Pâtes et céréales</v>
      </c>
      <c r="M2018" s="6">
        <v>64</v>
      </c>
      <c r="N2018" s="6" t="str">
        <f t="shared" si="126"/>
        <v>Wimmers gute Semmelknödel</v>
      </c>
      <c r="O2018" s="13">
        <v>76</v>
      </c>
      <c r="P2018" s="6">
        <v>80</v>
      </c>
      <c r="Q2018" s="13">
        <f t="shared" si="127"/>
        <v>6080</v>
      </c>
      <c r="R2018" s="14">
        <v>0</v>
      </c>
      <c r="S2018" s="13">
        <v>10640</v>
      </c>
      <c r="T2018" s="13">
        <v>31.92</v>
      </c>
      <c r="U2018" s="13"/>
      <c r="V2018" s="9"/>
      <c r="W2018" s="9"/>
    </row>
    <row r="2019" spans="1:23" x14ac:dyDescent="0.25">
      <c r="A2019" s="6" t="s">
        <v>301</v>
      </c>
      <c r="B2019" s="6" t="s">
        <v>302</v>
      </c>
      <c r="C2019" s="6" t="s">
        <v>260</v>
      </c>
      <c r="D2019" s="6" t="s">
        <v>136</v>
      </c>
      <c r="E2019" s="6">
        <v>7</v>
      </c>
      <c r="F2019" s="6" t="str">
        <f t="shared" si="124"/>
        <v>Jaime Dos Santos</v>
      </c>
      <c r="G2019" s="6">
        <v>10835</v>
      </c>
      <c r="H2019" s="9">
        <v>41525</v>
      </c>
      <c r="I2019" s="9">
        <v>41547</v>
      </c>
      <c r="J2019" s="9">
        <v>41547</v>
      </c>
      <c r="K2019" s="7">
        <v>4</v>
      </c>
      <c r="L2019" s="9" t="str">
        <f t="shared" si="125"/>
        <v>Produits laitiers</v>
      </c>
      <c r="M2019" s="6">
        <v>59</v>
      </c>
      <c r="N2019" s="6" t="str">
        <f t="shared" si="126"/>
        <v>Raclette Courdavault</v>
      </c>
      <c r="O2019" s="13">
        <v>76</v>
      </c>
      <c r="P2019" s="6">
        <v>25</v>
      </c>
      <c r="Q2019" s="13">
        <f t="shared" si="127"/>
        <v>1900</v>
      </c>
      <c r="R2019" s="14">
        <v>0.19</v>
      </c>
      <c r="S2019" s="13">
        <v>5568.75</v>
      </c>
      <c r="T2019" s="13">
        <v>150.35624999999999</v>
      </c>
      <c r="U2019" s="13"/>
      <c r="V2019" s="9"/>
      <c r="W2019" s="9"/>
    </row>
    <row r="2020" spans="1:23" x14ac:dyDescent="0.25">
      <c r="A2020" s="6" t="s">
        <v>291</v>
      </c>
      <c r="B2020" s="6" t="s">
        <v>292</v>
      </c>
      <c r="C2020" s="6" t="s">
        <v>97</v>
      </c>
      <c r="D2020" s="6" t="s">
        <v>98</v>
      </c>
      <c r="E2020" s="6">
        <v>5</v>
      </c>
      <c r="F2020" s="6" t="str">
        <f t="shared" si="124"/>
        <v>Mohamed Ben Arfa</v>
      </c>
      <c r="G2020" s="6">
        <v>10926</v>
      </c>
      <c r="H2020" s="9">
        <v>41525</v>
      </c>
      <c r="I2020" s="9">
        <v>41539</v>
      </c>
      <c r="J2020" s="9">
        <v>41537</v>
      </c>
      <c r="K2020" s="7">
        <v>3</v>
      </c>
      <c r="L2020" s="9" t="str">
        <f t="shared" si="125"/>
        <v>Desserts</v>
      </c>
      <c r="M2020" s="6">
        <v>19</v>
      </c>
      <c r="N2020" s="6" t="str">
        <f t="shared" si="126"/>
        <v>Teatime Chocolate Biscuits</v>
      </c>
      <c r="O2020" s="13">
        <v>76</v>
      </c>
      <c r="P2020" s="6">
        <v>68</v>
      </c>
      <c r="Q2020" s="13">
        <f t="shared" si="127"/>
        <v>5168</v>
      </c>
      <c r="R2020" s="15">
        <v>0.05</v>
      </c>
      <c r="S2020" s="13">
        <v>2971.6</v>
      </c>
      <c r="T2020" s="13">
        <v>41.602400000000003</v>
      </c>
      <c r="U2020" s="13"/>
      <c r="V2020" s="9"/>
      <c r="W2020" s="9"/>
    </row>
    <row r="2021" spans="1:23" x14ac:dyDescent="0.25">
      <c r="A2021" s="6" t="s">
        <v>179</v>
      </c>
      <c r="B2021" s="6" t="s">
        <v>180</v>
      </c>
      <c r="C2021" s="6" t="s">
        <v>181</v>
      </c>
      <c r="D2021" s="6" t="s">
        <v>81</v>
      </c>
      <c r="E2021" s="6">
        <v>9</v>
      </c>
      <c r="F2021" s="6" t="str">
        <f t="shared" si="124"/>
        <v>Steven Buchanan</v>
      </c>
      <c r="G2021" s="6">
        <v>10714</v>
      </c>
      <c r="H2021" s="9">
        <v>41526</v>
      </c>
      <c r="I2021" s="9">
        <v>41546</v>
      </c>
      <c r="J2021" s="9">
        <v>41548</v>
      </c>
      <c r="K2021" s="7">
        <v>3</v>
      </c>
      <c r="L2021" s="9" t="str">
        <f t="shared" si="125"/>
        <v>Desserts</v>
      </c>
      <c r="M2021" s="6">
        <v>47</v>
      </c>
      <c r="N2021" s="6" t="str">
        <f t="shared" si="126"/>
        <v>Zaanse koeken</v>
      </c>
      <c r="O2021" s="13">
        <v>76</v>
      </c>
      <c r="P2021" s="6">
        <v>76</v>
      </c>
      <c r="Q2021" s="13">
        <f t="shared" si="127"/>
        <v>5776</v>
      </c>
      <c r="R2021" s="14">
        <v>0.02</v>
      </c>
      <c r="S2021" s="13">
        <v>3537.7999999999997</v>
      </c>
      <c r="T2021" s="13">
        <v>21.226800000000001</v>
      </c>
      <c r="U2021" s="13"/>
      <c r="V2021" s="9"/>
      <c r="W2021" s="9"/>
    </row>
    <row r="2022" spans="1:23" x14ac:dyDescent="0.25">
      <c r="A2022" s="6" t="s">
        <v>143</v>
      </c>
      <c r="B2022" s="6" t="s">
        <v>144</v>
      </c>
      <c r="C2022" s="6" t="s">
        <v>145</v>
      </c>
      <c r="D2022" s="6" t="s">
        <v>146</v>
      </c>
      <c r="E2022" s="6">
        <v>3</v>
      </c>
      <c r="F2022" s="6" t="str">
        <f t="shared" si="124"/>
        <v>Janet Leverling</v>
      </c>
      <c r="G2022" s="6">
        <v>10742</v>
      </c>
      <c r="H2022" s="9">
        <v>41526</v>
      </c>
      <c r="I2022" s="9">
        <v>41549</v>
      </c>
      <c r="J2022" s="9">
        <v>41552</v>
      </c>
      <c r="K2022" s="7">
        <v>2</v>
      </c>
      <c r="L2022" s="9" t="str">
        <f t="shared" si="125"/>
        <v>Condiments</v>
      </c>
      <c r="M2022" s="6">
        <v>3</v>
      </c>
      <c r="N2022" s="6" t="str">
        <f t="shared" si="126"/>
        <v>Aniseed Syrup</v>
      </c>
      <c r="O2022" s="13">
        <v>76</v>
      </c>
      <c r="P2022" s="6">
        <v>88</v>
      </c>
      <c r="Q2022" s="13">
        <f t="shared" si="127"/>
        <v>6688</v>
      </c>
      <c r="R2022" s="14">
        <v>0.1</v>
      </c>
      <c r="S2022" s="13">
        <v>3960</v>
      </c>
      <c r="T2022" s="13">
        <v>122.76</v>
      </c>
      <c r="U2022" s="13"/>
      <c r="V2022" s="9"/>
      <c r="W2022" s="9"/>
    </row>
    <row r="2023" spans="1:23" x14ac:dyDescent="0.25">
      <c r="A2023" s="6" t="s">
        <v>99</v>
      </c>
      <c r="B2023" s="6" t="s">
        <v>100</v>
      </c>
      <c r="C2023" s="6" t="s">
        <v>101</v>
      </c>
      <c r="D2023" s="6" t="s">
        <v>102</v>
      </c>
      <c r="E2023" s="6">
        <v>1</v>
      </c>
      <c r="F2023" s="6" t="str">
        <f t="shared" si="124"/>
        <v>Francis Rivière</v>
      </c>
      <c r="G2023" s="6">
        <v>10846</v>
      </c>
      <c r="H2023" s="9">
        <v>41526</v>
      </c>
      <c r="I2023" s="9">
        <v>41553</v>
      </c>
      <c r="J2023" s="9">
        <v>41551</v>
      </c>
      <c r="K2023" s="7">
        <v>1</v>
      </c>
      <c r="L2023" s="9" t="str">
        <f t="shared" si="125"/>
        <v>Boissons</v>
      </c>
      <c r="M2023" s="6">
        <v>70</v>
      </c>
      <c r="N2023" s="6" t="str">
        <f t="shared" si="126"/>
        <v>Outback Lager</v>
      </c>
      <c r="O2023" s="13">
        <v>76</v>
      </c>
      <c r="P2023" s="6">
        <v>61</v>
      </c>
      <c r="Q2023" s="13">
        <f t="shared" si="127"/>
        <v>4636</v>
      </c>
      <c r="R2023" s="15">
        <v>0.16</v>
      </c>
      <c r="S2023" s="13">
        <v>3843</v>
      </c>
      <c r="T2023" s="13">
        <v>122.976</v>
      </c>
      <c r="U2023" s="13"/>
      <c r="V2023" s="9"/>
      <c r="W2023" s="9"/>
    </row>
    <row r="2024" spans="1:23" x14ac:dyDescent="0.25">
      <c r="A2024" s="6" t="s">
        <v>235</v>
      </c>
      <c r="B2024" s="6" t="s">
        <v>236</v>
      </c>
      <c r="C2024" s="6" t="s">
        <v>237</v>
      </c>
      <c r="D2024" s="6" t="s">
        <v>238</v>
      </c>
      <c r="E2024" s="6">
        <v>3</v>
      </c>
      <c r="F2024" s="6" t="str">
        <f t="shared" si="124"/>
        <v>Janet Leverling</v>
      </c>
      <c r="G2024" s="6">
        <v>10911</v>
      </c>
      <c r="H2024" s="9">
        <v>41526</v>
      </c>
      <c r="I2024" s="9">
        <v>41542</v>
      </c>
      <c r="J2024" s="9">
        <v>41542</v>
      </c>
      <c r="K2024" s="7">
        <v>1</v>
      </c>
      <c r="L2024" s="9" t="str">
        <f t="shared" si="125"/>
        <v>Boissons</v>
      </c>
      <c r="M2024" s="6">
        <v>1</v>
      </c>
      <c r="N2024" s="6" t="str">
        <f t="shared" si="126"/>
        <v>Chai</v>
      </c>
      <c r="O2024" s="13">
        <v>76</v>
      </c>
      <c r="P2024" s="6">
        <v>87</v>
      </c>
      <c r="Q2024" s="13">
        <f t="shared" si="127"/>
        <v>6612</v>
      </c>
      <c r="R2024" s="15">
        <v>0.11</v>
      </c>
      <c r="S2024" s="13">
        <v>6968.7</v>
      </c>
      <c r="T2024" s="13">
        <v>76.655699999999996</v>
      </c>
      <c r="U2024" s="13"/>
      <c r="V2024" s="9"/>
      <c r="W2024" s="9"/>
    </row>
    <row r="2025" spans="1:23" x14ac:dyDescent="0.25">
      <c r="A2025" s="6" t="s">
        <v>78</v>
      </c>
      <c r="B2025" s="6" t="s">
        <v>79</v>
      </c>
      <c r="C2025" s="6" t="s">
        <v>80</v>
      </c>
      <c r="D2025" s="6" t="s">
        <v>81</v>
      </c>
      <c r="E2025" s="6">
        <v>5</v>
      </c>
      <c r="F2025" s="6" t="str">
        <f t="shared" si="124"/>
        <v>Mohamed Ben Arfa</v>
      </c>
      <c r="G2025" s="6">
        <v>10740</v>
      </c>
      <c r="H2025" s="9">
        <v>41527</v>
      </c>
      <c r="I2025" s="9">
        <v>41539</v>
      </c>
      <c r="J2025" s="9">
        <v>41535</v>
      </c>
      <c r="K2025" s="7">
        <v>1</v>
      </c>
      <c r="L2025" s="9" t="str">
        <f t="shared" si="125"/>
        <v>Boissons</v>
      </c>
      <c r="M2025" s="6">
        <v>35</v>
      </c>
      <c r="N2025" s="6" t="str">
        <f t="shared" si="126"/>
        <v>Steeleye Stout</v>
      </c>
      <c r="O2025" s="13">
        <v>76</v>
      </c>
      <c r="P2025" s="6">
        <v>1</v>
      </c>
      <c r="Q2025" s="13">
        <f t="shared" si="127"/>
        <v>76</v>
      </c>
      <c r="R2025" s="14">
        <v>-0.01</v>
      </c>
      <c r="S2025" s="13">
        <v>90.9</v>
      </c>
      <c r="T2025" s="13">
        <v>2.3633999999999999</v>
      </c>
      <c r="U2025" s="13"/>
      <c r="V2025" s="9"/>
      <c r="W2025" s="9"/>
    </row>
    <row r="2026" spans="1:23" x14ac:dyDescent="0.25">
      <c r="A2026" s="6" t="s">
        <v>205</v>
      </c>
      <c r="B2026" s="6" t="s">
        <v>206</v>
      </c>
      <c r="C2026" s="6" t="s">
        <v>207</v>
      </c>
      <c r="D2026" s="6" t="s">
        <v>208</v>
      </c>
      <c r="E2026" s="6">
        <v>9</v>
      </c>
      <c r="F2026" s="6" t="str">
        <f t="shared" si="124"/>
        <v>Steven Buchanan</v>
      </c>
      <c r="G2026" s="6">
        <v>10866</v>
      </c>
      <c r="H2026" s="9">
        <v>41527</v>
      </c>
      <c r="I2026" s="9">
        <v>41537</v>
      </c>
      <c r="J2026" s="9">
        <v>41539</v>
      </c>
      <c r="K2026" s="7">
        <v>1</v>
      </c>
      <c r="L2026" s="9" t="str">
        <f t="shared" si="125"/>
        <v>Boissons</v>
      </c>
      <c r="M2026" s="6">
        <v>24</v>
      </c>
      <c r="N2026" s="6" t="str">
        <f t="shared" si="126"/>
        <v>Guaraná Fantástica</v>
      </c>
      <c r="O2026" s="13">
        <v>76</v>
      </c>
      <c r="P2026" s="6">
        <v>48</v>
      </c>
      <c r="Q2026" s="13">
        <f t="shared" si="127"/>
        <v>3648</v>
      </c>
      <c r="R2026" s="15">
        <v>0.03</v>
      </c>
      <c r="S2026" s="13">
        <v>1047.5999999999999</v>
      </c>
      <c r="T2026" s="13">
        <v>8.3807999999999989</v>
      </c>
      <c r="U2026" s="13"/>
      <c r="V2026" s="9"/>
      <c r="W2026" s="9"/>
    </row>
    <row r="2027" spans="1:23" x14ac:dyDescent="0.25">
      <c r="A2027" s="6" t="s">
        <v>120</v>
      </c>
      <c r="B2027" s="6" t="s">
        <v>121</v>
      </c>
      <c r="C2027" s="6" t="s">
        <v>122</v>
      </c>
      <c r="D2027" s="6" t="s">
        <v>123</v>
      </c>
      <c r="E2027" s="6">
        <v>4</v>
      </c>
      <c r="F2027" s="6" t="str">
        <f t="shared" si="124"/>
        <v>Laura Callahan</v>
      </c>
      <c r="G2027" s="6">
        <v>10481</v>
      </c>
      <c r="H2027" s="9">
        <v>41528</v>
      </c>
      <c r="I2027" s="9">
        <v>41557</v>
      </c>
      <c r="J2027" s="9">
        <v>41559</v>
      </c>
      <c r="K2027" s="7">
        <v>3</v>
      </c>
      <c r="L2027" s="9" t="str">
        <f t="shared" si="125"/>
        <v>Desserts</v>
      </c>
      <c r="M2027" s="6">
        <v>49</v>
      </c>
      <c r="N2027" s="6" t="str">
        <f t="shared" si="126"/>
        <v>Maxilaku</v>
      </c>
      <c r="O2027" s="13">
        <v>76</v>
      </c>
      <c r="P2027" s="6">
        <v>73</v>
      </c>
      <c r="Q2027" s="13">
        <f t="shared" si="127"/>
        <v>5548</v>
      </c>
      <c r="R2027" s="14">
        <v>0.04</v>
      </c>
      <c r="S2027" s="13">
        <v>5606.4</v>
      </c>
      <c r="T2027" s="13">
        <v>44.851199999999999</v>
      </c>
      <c r="U2027" s="13"/>
      <c r="V2027" s="9"/>
      <c r="W2027" s="9"/>
    </row>
    <row r="2028" spans="1:23" x14ac:dyDescent="0.25">
      <c r="A2028" s="6" t="s">
        <v>90</v>
      </c>
      <c r="B2028" s="6" t="s">
        <v>91</v>
      </c>
      <c r="C2028" s="6" t="s">
        <v>88</v>
      </c>
      <c r="D2028" s="6" t="s">
        <v>89</v>
      </c>
      <c r="E2028" s="6">
        <v>3</v>
      </c>
      <c r="F2028" s="6" t="str">
        <f t="shared" si="124"/>
        <v>Janet Leverling</v>
      </c>
      <c r="G2028" s="6">
        <v>10547</v>
      </c>
      <c r="H2028" s="9">
        <v>41529</v>
      </c>
      <c r="I2028" s="9">
        <v>41552</v>
      </c>
      <c r="J2028" s="9">
        <v>41555</v>
      </c>
      <c r="K2028" s="7">
        <v>8</v>
      </c>
      <c r="L2028" s="9" t="str">
        <f t="shared" si="125"/>
        <v>Poissons et fruits de mer</v>
      </c>
      <c r="M2028" s="6">
        <v>36</v>
      </c>
      <c r="N2028" s="6" t="str">
        <f t="shared" si="126"/>
        <v>Inlagd Sill</v>
      </c>
      <c r="O2028" s="13">
        <v>76</v>
      </c>
      <c r="P2028" s="6">
        <v>71</v>
      </c>
      <c r="Q2028" s="13">
        <f t="shared" si="127"/>
        <v>5396</v>
      </c>
      <c r="R2028" s="14">
        <v>0.02</v>
      </c>
      <c r="S2028" s="13">
        <v>6610.0999999999995</v>
      </c>
      <c r="T2028" s="13">
        <v>191.69289999999998</v>
      </c>
      <c r="U2028" s="13"/>
      <c r="V2028" s="9"/>
      <c r="W2028" s="9"/>
    </row>
    <row r="2029" spans="1:23" x14ac:dyDescent="0.25">
      <c r="A2029" s="6" t="s">
        <v>235</v>
      </c>
      <c r="B2029" s="6" t="s">
        <v>236</v>
      </c>
      <c r="C2029" s="6" t="s">
        <v>237</v>
      </c>
      <c r="D2029" s="6" t="s">
        <v>238</v>
      </c>
      <c r="E2029" s="6">
        <v>8</v>
      </c>
      <c r="F2029" s="6" t="str">
        <f t="shared" si="124"/>
        <v>Hicham Esmal</v>
      </c>
      <c r="G2029" s="6">
        <v>10550</v>
      </c>
      <c r="H2029" s="9">
        <v>41529</v>
      </c>
      <c r="I2029" s="9">
        <v>41554</v>
      </c>
      <c r="J2029" s="9">
        <v>41557</v>
      </c>
      <c r="K2029" s="7">
        <v>2</v>
      </c>
      <c r="L2029" s="9" t="str">
        <f t="shared" si="125"/>
        <v>Condiments</v>
      </c>
      <c r="M2029" s="6">
        <v>61</v>
      </c>
      <c r="N2029" s="6" t="str">
        <f t="shared" si="126"/>
        <v>Sirop d'érable</v>
      </c>
      <c r="O2029" s="13">
        <v>76</v>
      </c>
      <c r="P2029" s="6">
        <v>3</v>
      </c>
      <c r="Q2029" s="13">
        <f t="shared" si="127"/>
        <v>228</v>
      </c>
      <c r="R2029" s="14">
        <v>0.1</v>
      </c>
      <c r="S2029" s="13">
        <v>384.75</v>
      </c>
      <c r="T2029" s="13">
        <v>6.1559999999999997</v>
      </c>
      <c r="U2029" s="13"/>
      <c r="V2029" s="9"/>
      <c r="W2029" s="9"/>
    </row>
    <row r="2030" spans="1:23" x14ac:dyDescent="0.25">
      <c r="A2030" s="6" t="s">
        <v>184</v>
      </c>
      <c r="B2030" s="6" t="s">
        <v>185</v>
      </c>
      <c r="C2030" s="6" t="s">
        <v>159</v>
      </c>
      <c r="D2030" s="6" t="s">
        <v>136</v>
      </c>
      <c r="E2030" s="6">
        <v>8</v>
      </c>
      <c r="F2030" s="6" t="str">
        <f t="shared" si="124"/>
        <v>Hicham Esmal</v>
      </c>
      <c r="G2030" s="6">
        <v>10513</v>
      </c>
      <c r="H2030" s="9">
        <v>41530</v>
      </c>
      <c r="I2030" s="9">
        <v>41555</v>
      </c>
      <c r="J2030" s="9">
        <v>41550</v>
      </c>
      <c r="K2030" s="7">
        <v>3</v>
      </c>
      <c r="L2030" s="9" t="str">
        <f t="shared" si="125"/>
        <v>Desserts</v>
      </c>
      <c r="M2030" s="6">
        <v>21</v>
      </c>
      <c r="N2030" s="6" t="str">
        <f t="shared" si="126"/>
        <v>Sir Rodney's Scones</v>
      </c>
      <c r="O2030" s="13">
        <v>76</v>
      </c>
      <c r="P2030" s="6">
        <v>19</v>
      </c>
      <c r="Q2030" s="13">
        <f t="shared" si="127"/>
        <v>1444</v>
      </c>
      <c r="R2030" s="14">
        <v>0.14000000000000001</v>
      </c>
      <c r="S2030" s="13">
        <v>817</v>
      </c>
      <c r="T2030" s="13">
        <v>1.6339999999999999</v>
      </c>
      <c r="U2030" s="13"/>
      <c r="V2030" s="9"/>
      <c r="W2030" s="9"/>
    </row>
    <row r="2031" spans="1:23" x14ac:dyDescent="0.25">
      <c r="A2031" s="6" t="s">
        <v>117</v>
      </c>
      <c r="B2031" s="6" t="s">
        <v>118</v>
      </c>
      <c r="C2031" s="6" t="s">
        <v>119</v>
      </c>
      <c r="D2031" s="6" t="s">
        <v>85</v>
      </c>
      <c r="E2031" s="6">
        <v>3</v>
      </c>
      <c r="F2031" s="6" t="str">
        <f t="shared" si="124"/>
        <v>Janet Leverling</v>
      </c>
      <c r="G2031" s="6">
        <v>10763</v>
      </c>
      <c r="H2031" s="9">
        <v>41530</v>
      </c>
      <c r="I2031" s="9">
        <v>41548</v>
      </c>
      <c r="J2031" s="9">
        <v>41544</v>
      </c>
      <c r="K2031" s="7">
        <v>3</v>
      </c>
      <c r="L2031" s="9" t="str">
        <f t="shared" si="125"/>
        <v>Desserts</v>
      </c>
      <c r="M2031" s="6">
        <v>21</v>
      </c>
      <c r="N2031" s="6" t="str">
        <f t="shared" si="126"/>
        <v>Sir Rodney's Scones</v>
      </c>
      <c r="O2031" s="13">
        <v>76</v>
      </c>
      <c r="P2031" s="6">
        <v>76</v>
      </c>
      <c r="Q2031" s="13">
        <f t="shared" si="127"/>
        <v>5776</v>
      </c>
      <c r="R2031" s="14">
        <v>0.11</v>
      </c>
      <c r="S2031" s="13">
        <v>3382</v>
      </c>
      <c r="T2031" s="13">
        <v>27.056000000000001</v>
      </c>
      <c r="U2031" s="13"/>
      <c r="V2031" s="9"/>
      <c r="W2031" s="9"/>
    </row>
    <row r="2032" spans="1:23" x14ac:dyDescent="0.25">
      <c r="A2032" s="6" t="s">
        <v>243</v>
      </c>
      <c r="B2032" s="6" t="s">
        <v>244</v>
      </c>
      <c r="C2032" s="6" t="s">
        <v>88</v>
      </c>
      <c r="D2032" s="6" t="s">
        <v>89</v>
      </c>
      <c r="E2032" s="6">
        <v>3</v>
      </c>
      <c r="F2032" s="6" t="str">
        <f t="shared" si="124"/>
        <v>Janet Leverling</v>
      </c>
      <c r="G2032" s="6">
        <v>10768</v>
      </c>
      <c r="H2032" s="9">
        <v>41530</v>
      </c>
      <c r="I2032" s="9">
        <v>41552</v>
      </c>
      <c r="J2032" s="9">
        <v>41553</v>
      </c>
      <c r="K2032" s="7">
        <v>4</v>
      </c>
      <c r="L2032" s="9" t="str">
        <f t="shared" si="125"/>
        <v>Produits laitiers</v>
      </c>
      <c r="M2032" s="6">
        <v>31</v>
      </c>
      <c r="N2032" s="6" t="str">
        <f t="shared" si="126"/>
        <v>Gorgonzola Telino</v>
      </c>
      <c r="O2032" s="13">
        <v>76</v>
      </c>
      <c r="P2032" s="6">
        <v>94</v>
      </c>
      <c r="Q2032" s="13">
        <f t="shared" si="127"/>
        <v>7144</v>
      </c>
      <c r="R2032" s="14">
        <v>0.05</v>
      </c>
      <c r="S2032" s="13">
        <v>5581.25</v>
      </c>
      <c r="T2032" s="13">
        <v>5.5812499999999998</v>
      </c>
      <c r="U2032" s="13"/>
      <c r="V2032" s="9"/>
      <c r="W2032" s="9"/>
    </row>
    <row r="2033" spans="1:23" x14ac:dyDescent="0.25">
      <c r="A2033" s="6" t="s">
        <v>223</v>
      </c>
      <c r="B2033" s="6" t="s">
        <v>224</v>
      </c>
      <c r="C2033" s="6" t="s">
        <v>225</v>
      </c>
      <c r="D2033" s="6" t="s">
        <v>208</v>
      </c>
      <c r="E2033" s="6">
        <v>8</v>
      </c>
      <c r="F2033" s="6" t="str">
        <f t="shared" si="124"/>
        <v>Hicham Esmal</v>
      </c>
      <c r="G2033" s="6">
        <v>10880</v>
      </c>
      <c r="H2033" s="9">
        <v>41530</v>
      </c>
      <c r="I2033" s="9">
        <v>41557</v>
      </c>
      <c r="J2033" s="9">
        <v>41552</v>
      </c>
      <c r="K2033" s="7">
        <v>1</v>
      </c>
      <c r="L2033" s="9" t="str">
        <f t="shared" si="125"/>
        <v>Boissons</v>
      </c>
      <c r="M2033" s="6">
        <v>70</v>
      </c>
      <c r="N2033" s="6" t="str">
        <f t="shared" si="126"/>
        <v>Outback Lager</v>
      </c>
      <c r="O2033" s="13">
        <v>76</v>
      </c>
      <c r="P2033" s="6">
        <v>93</v>
      </c>
      <c r="Q2033" s="13">
        <f t="shared" si="127"/>
        <v>7068</v>
      </c>
      <c r="R2033" s="15">
        <v>-0.01</v>
      </c>
      <c r="S2033" s="13">
        <v>7044.75</v>
      </c>
      <c r="T2033" s="13">
        <v>176.11875000000001</v>
      </c>
      <c r="U2033" s="13"/>
      <c r="V2033" s="9"/>
      <c r="W2033" s="9"/>
    </row>
    <row r="2034" spans="1:23" x14ac:dyDescent="0.25">
      <c r="A2034" s="6" t="s">
        <v>179</v>
      </c>
      <c r="B2034" s="6" t="s">
        <v>180</v>
      </c>
      <c r="C2034" s="6" t="s">
        <v>181</v>
      </c>
      <c r="D2034" s="6" t="s">
        <v>81</v>
      </c>
      <c r="E2034" s="6">
        <v>9</v>
      </c>
      <c r="F2034" s="6" t="str">
        <f t="shared" si="124"/>
        <v>Steven Buchanan</v>
      </c>
      <c r="G2034" s="6">
        <v>10607</v>
      </c>
      <c r="H2034" s="9">
        <v>41531</v>
      </c>
      <c r="I2034" s="9">
        <v>41559</v>
      </c>
      <c r="J2034" s="9">
        <v>41561</v>
      </c>
      <c r="K2034" s="7">
        <v>4</v>
      </c>
      <c r="L2034" s="9" t="str">
        <f t="shared" si="125"/>
        <v>Produits laitiers</v>
      </c>
      <c r="M2034" s="6">
        <v>72</v>
      </c>
      <c r="N2034" s="6" t="str">
        <f t="shared" si="126"/>
        <v>Mozzarella di Giovanni</v>
      </c>
      <c r="O2034" s="13">
        <v>76</v>
      </c>
      <c r="P2034" s="6">
        <v>99</v>
      </c>
      <c r="Q2034" s="13">
        <f t="shared" si="127"/>
        <v>7524</v>
      </c>
      <c r="R2034" s="14">
        <v>0.06</v>
      </c>
      <c r="S2034" s="13">
        <v>16192.439999999999</v>
      </c>
      <c r="T2034" s="13">
        <v>388.61855999999995</v>
      </c>
      <c r="U2034" s="13"/>
      <c r="V2034" s="9"/>
      <c r="W2034" s="9"/>
    </row>
    <row r="2035" spans="1:23" x14ac:dyDescent="0.25">
      <c r="A2035" s="6" t="s">
        <v>179</v>
      </c>
      <c r="B2035" s="6" t="s">
        <v>180</v>
      </c>
      <c r="C2035" s="6" t="s">
        <v>181</v>
      </c>
      <c r="D2035" s="6" t="s">
        <v>81</v>
      </c>
      <c r="E2035" s="6">
        <v>5</v>
      </c>
      <c r="F2035" s="6" t="str">
        <f t="shared" si="124"/>
        <v>Mohamed Ben Arfa</v>
      </c>
      <c r="G2035" s="6">
        <v>10847</v>
      </c>
      <c r="H2035" s="9">
        <v>41531</v>
      </c>
      <c r="I2035" s="9">
        <v>41541</v>
      </c>
      <c r="J2035" s="9">
        <v>41538</v>
      </c>
      <c r="K2035" s="7">
        <v>4</v>
      </c>
      <c r="L2035" s="9" t="str">
        <f t="shared" si="125"/>
        <v>Produits laitiers</v>
      </c>
      <c r="M2035" s="6">
        <v>60</v>
      </c>
      <c r="N2035" s="6" t="str">
        <f t="shared" si="126"/>
        <v>Camembert Pierrot</v>
      </c>
      <c r="O2035" s="13">
        <v>76</v>
      </c>
      <c r="P2035" s="6">
        <v>29</v>
      </c>
      <c r="Q2035" s="13">
        <f t="shared" si="127"/>
        <v>2204</v>
      </c>
      <c r="R2035" s="15">
        <v>0.16</v>
      </c>
      <c r="S2035" s="13">
        <v>4141.2</v>
      </c>
      <c r="T2035" s="13">
        <v>120.09479999999999</v>
      </c>
      <c r="U2035" s="13"/>
      <c r="V2035" s="9"/>
      <c r="W2035" s="9"/>
    </row>
    <row r="2036" spans="1:23" x14ac:dyDescent="0.25">
      <c r="A2036" s="6" t="s">
        <v>141</v>
      </c>
      <c r="B2036" s="6" t="s">
        <v>142</v>
      </c>
      <c r="C2036" s="6" t="s">
        <v>109</v>
      </c>
      <c r="D2036" s="6" t="s">
        <v>110</v>
      </c>
      <c r="E2036" s="6">
        <v>4</v>
      </c>
      <c r="F2036" s="6" t="str">
        <f t="shared" si="124"/>
        <v>Laura Callahan</v>
      </c>
      <c r="G2036" s="6">
        <v>10491</v>
      </c>
      <c r="H2036" s="9">
        <v>41532</v>
      </c>
      <c r="I2036" s="9">
        <v>41560</v>
      </c>
      <c r="J2036" s="9">
        <v>41562</v>
      </c>
      <c r="K2036" s="7">
        <v>2</v>
      </c>
      <c r="L2036" s="9" t="str">
        <f t="shared" si="125"/>
        <v>Condiments</v>
      </c>
      <c r="M2036" s="6">
        <v>77</v>
      </c>
      <c r="N2036" s="6" t="str">
        <f t="shared" si="126"/>
        <v>Original Frankfurter grüne Soße</v>
      </c>
      <c r="O2036" s="13">
        <v>76</v>
      </c>
      <c r="P2036" s="6">
        <v>92</v>
      </c>
      <c r="Q2036" s="13">
        <f t="shared" si="127"/>
        <v>6992</v>
      </c>
      <c r="R2036" s="14">
        <v>0.05</v>
      </c>
      <c r="S2036" s="13">
        <v>4544.8</v>
      </c>
      <c r="T2036" s="13">
        <v>90.896000000000001</v>
      </c>
      <c r="U2036" s="13"/>
      <c r="V2036" s="9"/>
      <c r="W2036" s="9"/>
    </row>
    <row r="2037" spans="1:23" x14ac:dyDescent="0.25">
      <c r="A2037" s="6" t="s">
        <v>179</v>
      </c>
      <c r="B2037" s="6" t="s">
        <v>180</v>
      </c>
      <c r="C2037" s="6" t="s">
        <v>181</v>
      </c>
      <c r="D2037" s="6" t="s">
        <v>81</v>
      </c>
      <c r="E2037" s="6">
        <v>6</v>
      </c>
      <c r="F2037" s="6" t="str">
        <f t="shared" si="124"/>
        <v>Ernst Junge</v>
      </c>
      <c r="G2037" s="6">
        <v>10510</v>
      </c>
      <c r="H2037" s="9">
        <v>41532</v>
      </c>
      <c r="I2037" s="9">
        <v>41551</v>
      </c>
      <c r="J2037" s="9">
        <v>41554</v>
      </c>
      <c r="K2037" s="7">
        <v>1</v>
      </c>
      <c r="L2037" s="9" t="str">
        <f t="shared" si="125"/>
        <v>Boissons</v>
      </c>
      <c r="M2037" s="6">
        <v>75</v>
      </c>
      <c r="N2037" s="6" t="str">
        <f t="shared" si="126"/>
        <v>Rhönbräu Klosterbier</v>
      </c>
      <c r="O2037" s="13">
        <v>76</v>
      </c>
      <c r="P2037" s="6">
        <v>87</v>
      </c>
      <c r="Q2037" s="13">
        <f t="shared" si="127"/>
        <v>6612</v>
      </c>
      <c r="R2037" s="14">
        <v>0.2</v>
      </c>
      <c r="S2037" s="13">
        <v>2697</v>
      </c>
      <c r="T2037" s="13">
        <v>18.879000000000001</v>
      </c>
      <c r="U2037" s="13"/>
      <c r="V2037" s="9"/>
      <c r="W2037" s="9"/>
    </row>
    <row r="2038" spans="1:23" x14ac:dyDescent="0.25">
      <c r="A2038" s="6" t="s">
        <v>226</v>
      </c>
      <c r="B2038" s="6" t="s">
        <v>227</v>
      </c>
      <c r="C2038" s="6" t="s">
        <v>53</v>
      </c>
      <c r="D2038" s="6" t="s">
        <v>51</v>
      </c>
      <c r="E2038" s="6">
        <v>7</v>
      </c>
      <c r="F2038" s="6" t="str">
        <f t="shared" si="124"/>
        <v>Jaime Dos Santos</v>
      </c>
      <c r="G2038" s="6">
        <v>10537</v>
      </c>
      <c r="H2038" s="9">
        <v>41532</v>
      </c>
      <c r="I2038" s="9">
        <v>41550</v>
      </c>
      <c r="J2038" s="9">
        <v>41553</v>
      </c>
      <c r="K2038" s="7">
        <v>8</v>
      </c>
      <c r="L2038" s="9" t="str">
        <f t="shared" si="125"/>
        <v>Poissons et fruits de mer</v>
      </c>
      <c r="M2038" s="6">
        <v>58</v>
      </c>
      <c r="N2038" s="6" t="str">
        <f t="shared" si="126"/>
        <v>Escargots de Bourgogne</v>
      </c>
      <c r="O2038" s="13">
        <v>76</v>
      </c>
      <c r="P2038" s="6">
        <v>90</v>
      </c>
      <c r="Q2038" s="13">
        <f t="shared" si="127"/>
        <v>6840</v>
      </c>
      <c r="R2038" s="14">
        <v>0.06</v>
      </c>
      <c r="S2038" s="13">
        <v>5604.75</v>
      </c>
      <c r="T2038" s="13">
        <v>173.74725000000001</v>
      </c>
      <c r="U2038" s="13"/>
      <c r="V2038" s="9"/>
      <c r="W2038" s="9"/>
    </row>
    <row r="2039" spans="1:23" x14ac:dyDescent="0.25">
      <c r="A2039" s="6" t="s">
        <v>269</v>
      </c>
      <c r="B2039" s="6" t="s">
        <v>270</v>
      </c>
      <c r="C2039" s="6" t="s">
        <v>271</v>
      </c>
      <c r="D2039" s="6" t="s">
        <v>242</v>
      </c>
      <c r="E2039" s="6">
        <v>7</v>
      </c>
      <c r="F2039" s="6" t="str">
        <f t="shared" si="124"/>
        <v>Jaime Dos Santos</v>
      </c>
      <c r="G2039" s="6">
        <v>10591</v>
      </c>
      <c r="H2039" s="9">
        <v>41532</v>
      </c>
      <c r="I2039" s="9">
        <v>41545</v>
      </c>
      <c r="J2039" s="9">
        <v>41544</v>
      </c>
      <c r="K2039" s="7">
        <v>2</v>
      </c>
      <c r="L2039" s="9" t="str">
        <f t="shared" si="125"/>
        <v>Condiments</v>
      </c>
      <c r="M2039" s="6">
        <v>3</v>
      </c>
      <c r="N2039" s="6" t="str">
        <f t="shared" si="126"/>
        <v>Aniseed Syrup</v>
      </c>
      <c r="O2039" s="13">
        <v>76</v>
      </c>
      <c r="P2039" s="6">
        <v>66</v>
      </c>
      <c r="Q2039" s="13">
        <f t="shared" si="127"/>
        <v>5016</v>
      </c>
      <c r="R2039" s="14">
        <v>0.14000000000000001</v>
      </c>
      <c r="S2039" s="13">
        <v>2838</v>
      </c>
      <c r="T2039" s="13">
        <v>96.492000000000004</v>
      </c>
      <c r="U2039" s="13"/>
      <c r="V2039" s="9"/>
      <c r="W2039" s="9"/>
    </row>
    <row r="2040" spans="1:23" x14ac:dyDescent="0.25">
      <c r="A2040" s="6" t="s">
        <v>296</v>
      </c>
      <c r="B2040" s="6" t="s">
        <v>297</v>
      </c>
      <c r="C2040" s="6" t="s">
        <v>298</v>
      </c>
      <c r="D2040" s="6" t="s">
        <v>123</v>
      </c>
      <c r="E2040" s="6">
        <v>6</v>
      </c>
      <c r="F2040" s="6" t="str">
        <f t="shared" si="124"/>
        <v>Ernst Junge</v>
      </c>
      <c r="G2040" s="6">
        <v>10790</v>
      </c>
      <c r="H2040" s="9">
        <v>41532</v>
      </c>
      <c r="I2040" s="9">
        <v>41544</v>
      </c>
      <c r="J2040" s="9">
        <v>41546</v>
      </c>
      <c r="K2040" s="7">
        <v>5</v>
      </c>
      <c r="L2040" s="9" t="str">
        <f t="shared" si="125"/>
        <v>Pâtes et céréales</v>
      </c>
      <c r="M2040" s="6">
        <v>56</v>
      </c>
      <c r="N2040" s="6" t="str">
        <f t="shared" si="126"/>
        <v>Gnocchi di nonna Alice</v>
      </c>
      <c r="O2040" s="13">
        <v>76</v>
      </c>
      <c r="P2040" s="6">
        <v>7</v>
      </c>
      <c r="Q2040" s="13">
        <f t="shared" si="127"/>
        <v>532</v>
      </c>
      <c r="R2040" s="14">
        <v>0.16</v>
      </c>
      <c r="S2040" s="13">
        <v>1117.2</v>
      </c>
      <c r="T2040" s="13">
        <v>10.054800000000002</v>
      </c>
      <c r="U2040" s="13"/>
      <c r="V2040" s="9"/>
      <c r="W2040" s="9"/>
    </row>
    <row r="2041" spans="1:23" x14ac:dyDescent="0.25">
      <c r="A2041" s="6" t="s">
        <v>198</v>
      </c>
      <c r="B2041" s="6" t="s">
        <v>199</v>
      </c>
      <c r="C2041" s="6" t="s">
        <v>54</v>
      </c>
      <c r="D2041" s="6" t="s">
        <v>200</v>
      </c>
      <c r="E2041" s="6">
        <v>3</v>
      </c>
      <c r="F2041" s="6" t="str">
        <f t="shared" si="124"/>
        <v>Janet Leverling</v>
      </c>
      <c r="G2041" s="6">
        <v>10831</v>
      </c>
      <c r="H2041" s="9">
        <v>41532</v>
      </c>
      <c r="I2041" s="9">
        <v>41546</v>
      </c>
      <c r="J2041" s="9">
        <v>41544</v>
      </c>
      <c r="K2041" s="7">
        <v>3</v>
      </c>
      <c r="L2041" s="9" t="str">
        <f t="shared" si="125"/>
        <v>Desserts</v>
      </c>
      <c r="M2041" s="6">
        <v>19</v>
      </c>
      <c r="N2041" s="6" t="str">
        <f t="shared" si="126"/>
        <v>Teatime Chocolate Biscuits</v>
      </c>
      <c r="O2041" s="13">
        <v>76</v>
      </c>
      <c r="P2041" s="6">
        <v>37</v>
      </c>
      <c r="Q2041" s="13">
        <f t="shared" si="127"/>
        <v>2812</v>
      </c>
      <c r="R2041" s="14">
        <v>0.04</v>
      </c>
      <c r="S2041" s="13">
        <v>1633.9199999999998</v>
      </c>
      <c r="T2041" s="13">
        <v>42.481919999999995</v>
      </c>
      <c r="U2041" s="13"/>
      <c r="V2041" s="9"/>
      <c r="W2041" s="9"/>
    </row>
    <row r="2042" spans="1:23" x14ac:dyDescent="0.25">
      <c r="A2042" s="6" t="s">
        <v>175</v>
      </c>
      <c r="B2042" s="6" t="s">
        <v>176</v>
      </c>
      <c r="C2042" s="6" t="s">
        <v>97</v>
      </c>
      <c r="D2042" s="6" t="s">
        <v>98</v>
      </c>
      <c r="E2042" s="6">
        <v>3</v>
      </c>
      <c r="F2042" s="6" t="str">
        <f t="shared" si="124"/>
        <v>Janet Leverling</v>
      </c>
      <c r="G2042" s="6">
        <v>10856</v>
      </c>
      <c r="H2042" s="9">
        <v>41532</v>
      </c>
      <c r="I2042" s="9">
        <v>41544</v>
      </c>
      <c r="J2042" s="9">
        <v>41539</v>
      </c>
      <c r="K2042" s="7">
        <v>1</v>
      </c>
      <c r="L2042" s="9" t="str">
        <f t="shared" si="125"/>
        <v>Boissons</v>
      </c>
      <c r="M2042" s="6">
        <v>2</v>
      </c>
      <c r="N2042" s="6" t="str">
        <f t="shared" si="126"/>
        <v>Chang</v>
      </c>
      <c r="O2042" s="13">
        <v>76</v>
      </c>
      <c r="P2042" s="6">
        <v>62</v>
      </c>
      <c r="Q2042" s="13">
        <f t="shared" si="127"/>
        <v>4712</v>
      </c>
      <c r="R2042" s="15">
        <v>0.02</v>
      </c>
      <c r="S2042" s="13">
        <v>5772.2</v>
      </c>
      <c r="T2042" s="13">
        <v>178.93819999999999</v>
      </c>
      <c r="U2042" s="13"/>
      <c r="V2042" s="9"/>
      <c r="W2042" s="9"/>
    </row>
    <row r="2043" spans="1:23" x14ac:dyDescent="0.25">
      <c r="A2043" s="6" t="s">
        <v>213</v>
      </c>
      <c r="B2043" s="6" t="s">
        <v>214</v>
      </c>
      <c r="C2043" s="6" t="s">
        <v>215</v>
      </c>
      <c r="D2043" s="6" t="s">
        <v>81</v>
      </c>
      <c r="E2043" s="6">
        <v>4</v>
      </c>
      <c r="F2043" s="6" t="str">
        <f t="shared" si="124"/>
        <v>Laura Callahan</v>
      </c>
      <c r="G2043" s="6">
        <v>10589</v>
      </c>
      <c r="H2043" s="9">
        <v>41533</v>
      </c>
      <c r="I2043" s="9">
        <v>41551</v>
      </c>
      <c r="J2043" s="9">
        <v>41547</v>
      </c>
      <c r="K2043" s="7">
        <v>1</v>
      </c>
      <c r="L2043" s="9" t="str">
        <f t="shared" si="125"/>
        <v>Boissons</v>
      </c>
      <c r="M2043" s="6">
        <v>35</v>
      </c>
      <c r="N2043" s="6" t="str">
        <f t="shared" si="126"/>
        <v>Steeleye Stout</v>
      </c>
      <c r="O2043" s="13">
        <v>76</v>
      </c>
      <c r="P2043" s="6">
        <v>43</v>
      </c>
      <c r="Q2043" s="13">
        <f t="shared" si="127"/>
        <v>3268</v>
      </c>
      <c r="R2043" s="14">
        <v>0.12</v>
      </c>
      <c r="S2043" s="13">
        <v>3405.6</v>
      </c>
      <c r="T2043" s="13">
        <v>17.027999999999999</v>
      </c>
      <c r="U2043" s="13"/>
      <c r="V2043" s="9"/>
      <c r="W2043" s="9"/>
    </row>
    <row r="2044" spans="1:23" x14ac:dyDescent="0.25">
      <c r="A2044" s="6" t="s">
        <v>308</v>
      </c>
      <c r="B2044" s="6" t="s">
        <v>309</v>
      </c>
      <c r="C2044" s="6" t="s">
        <v>203</v>
      </c>
      <c r="D2044" s="6" t="s">
        <v>204</v>
      </c>
      <c r="E2044" s="6">
        <v>5</v>
      </c>
      <c r="F2044" s="6" t="str">
        <f t="shared" si="124"/>
        <v>Mohamed Ben Arfa</v>
      </c>
      <c r="G2044" s="6">
        <v>10716</v>
      </c>
      <c r="H2044" s="9">
        <v>41533</v>
      </c>
      <c r="I2044" s="9">
        <v>41562</v>
      </c>
      <c r="J2044" s="9">
        <v>41559</v>
      </c>
      <c r="K2044" s="7">
        <v>3</v>
      </c>
      <c r="L2044" s="9" t="str">
        <f t="shared" si="125"/>
        <v>Desserts</v>
      </c>
      <c r="M2044" s="6">
        <v>21</v>
      </c>
      <c r="N2044" s="6" t="str">
        <f t="shared" si="126"/>
        <v>Sir Rodney's Scones</v>
      </c>
      <c r="O2044" s="13">
        <v>76</v>
      </c>
      <c r="P2044" s="6">
        <v>76</v>
      </c>
      <c r="Q2044" s="13">
        <f t="shared" si="127"/>
        <v>5776</v>
      </c>
      <c r="R2044" s="14">
        <v>0.12</v>
      </c>
      <c r="S2044" s="13">
        <v>3344</v>
      </c>
      <c r="T2044" s="13">
        <v>3.3439999999999999</v>
      </c>
      <c r="U2044" s="13"/>
      <c r="V2044" s="9"/>
      <c r="W2044" s="9"/>
    </row>
    <row r="2045" spans="1:23" x14ac:dyDescent="0.25">
      <c r="A2045" s="6" t="s">
        <v>147</v>
      </c>
      <c r="B2045" s="6" t="s">
        <v>148</v>
      </c>
      <c r="C2045" s="6" t="s">
        <v>149</v>
      </c>
      <c r="D2045" s="6" t="s">
        <v>85</v>
      </c>
      <c r="E2045" s="6">
        <v>6</v>
      </c>
      <c r="F2045" s="6" t="str">
        <f t="shared" si="124"/>
        <v>Ernst Junge</v>
      </c>
      <c r="G2045" s="6">
        <v>10500</v>
      </c>
      <c r="H2045" s="9">
        <v>41534</v>
      </c>
      <c r="I2045" s="9">
        <v>41547</v>
      </c>
      <c r="J2045" s="9">
        <v>41546</v>
      </c>
      <c r="K2045" s="7">
        <v>7</v>
      </c>
      <c r="L2045" s="9" t="str">
        <f t="shared" si="125"/>
        <v>Produits secs</v>
      </c>
      <c r="M2045" s="6">
        <v>28</v>
      </c>
      <c r="N2045" s="6" t="str">
        <f t="shared" si="126"/>
        <v>Rössle Sauerkraut</v>
      </c>
      <c r="O2045" s="13">
        <v>76</v>
      </c>
      <c r="P2045" s="6">
        <v>100</v>
      </c>
      <c r="Q2045" s="13">
        <f t="shared" si="127"/>
        <v>7600</v>
      </c>
      <c r="R2045" s="14">
        <v>-0.03</v>
      </c>
      <c r="S2045" s="13">
        <v>23484</v>
      </c>
      <c r="T2045" s="13">
        <v>140.904</v>
      </c>
      <c r="U2045" s="13"/>
      <c r="V2045" s="9"/>
      <c r="W2045" s="9"/>
    </row>
    <row r="2046" spans="1:23" x14ac:dyDescent="0.25">
      <c r="A2046" s="6" t="s">
        <v>133</v>
      </c>
      <c r="B2046" s="6" t="s">
        <v>134</v>
      </c>
      <c r="C2046" s="6" t="s">
        <v>135</v>
      </c>
      <c r="D2046" s="6" t="s">
        <v>136</v>
      </c>
      <c r="E2046" s="6">
        <v>4</v>
      </c>
      <c r="F2046" s="6" t="str">
        <f t="shared" si="124"/>
        <v>Laura Callahan</v>
      </c>
      <c r="G2046" s="6">
        <v>10623</v>
      </c>
      <c r="H2046" s="9">
        <v>41534</v>
      </c>
      <c r="I2046" s="9">
        <v>41547</v>
      </c>
      <c r="J2046" s="9">
        <v>41543</v>
      </c>
      <c r="K2046" s="7">
        <v>3</v>
      </c>
      <c r="L2046" s="9" t="str">
        <f t="shared" si="125"/>
        <v>Desserts</v>
      </c>
      <c r="M2046" s="6">
        <v>19</v>
      </c>
      <c r="N2046" s="6" t="str">
        <f t="shared" si="126"/>
        <v>Teatime Chocolate Biscuits</v>
      </c>
      <c r="O2046" s="13">
        <v>76</v>
      </c>
      <c r="P2046" s="6">
        <v>41</v>
      </c>
      <c r="Q2046" s="13">
        <f t="shared" si="127"/>
        <v>3116</v>
      </c>
      <c r="R2046" s="14">
        <v>0.08</v>
      </c>
      <c r="S2046" s="13">
        <v>1735.1200000000001</v>
      </c>
      <c r="T2046" s="13">
        <v>3.4702400000000004</v>
      </c>
      <c r="U2046" s="13"/>
      <c r="V2046" s="9"/>
      <c r="W2046" s="9"/>
    </row>
    <row r="2047" spans="1:23" x14ac:dyDescent="0.25">
      <c r="A2047" s="6" t="s">
        <v>179</v>
      </c>
      <c r="B2047" s="6" t="s">
        <v>180</v>
      </c>
      <c r="C2047" s="6" t="s">
        <v>181</v>
      </c>
      <c r="D2047" s="6" t="s">
        <v>81</v>
      </c>
      <c r="E2047" s="6">
        <v>1</v>
      </c>
      <c r="F2047" s="6" t="str">
        <f t="shared" si="124"/>
        <v>Francis Rivière</v>
      </c>
      <c r="G2047" s="6">
        <v>10657</v>
      </c>
      <c r="H2047" s="9">
        <v>41534</v>
      </c>
      <c r="I2047" s="9">
        <v>41557</v>
      </c>
      <c r="J2047" s="9">
        <v>41555</v>
      </c>
      <c r="K2047" s="7">
        <v>5</v>
      </c>
      <c r="L2047" s="9" t="str">
        <f t="shared" si="125"/>
        <v>Pâtes et céréales</v>
      </c>
      <c r="M2047" s="6">
        <v>56</v>
      </c>
      <c r="N2047" s="6" t="str">
        <f t="shared" si="126"/>
        <v>Gnocchi di nonna Alice</v>
      </c>
      <c r="O2047" s="13">
        <v>76</v>
      </c>
      <c r="P2047" s="6">
        <v>73</v>
      </c>
      <c r="Q2047" s="13">
        <f t="shared" si="127"/>
        <v>5548</v>
      </c>
      <c r="R2047" s="14">
        <v>0.04</v>
      </c>
      <c r="S2047" s="13">
        <v>13315.199999999999</v>
      </c>
      <c r="T2047" s="13">
        <v>226.35839999999999</v>
      </c>
      <c r="U2047" s="13"/>
      <c r="V2047" s="9"/>
      <c r="W2047" s="9"/>
    </row>
    <row r="2048" spans="1:23" x14ac:dyDescent="0.25">
      <c r="A2048" s="6" t="s">
        <v>255</v>
      </c>
      <c r="B2048" s="6" t="s">
        <v>256</v>
      </c>
      <c r="C2048" s="6" t="s">
        <v>257</v>
      </c>
      <c r="D2048" s="6" t="s">
        <v>81</v>
      </c>
      <c r="E2048" s="6">
        <v>6</v>
      </c>
      <c r="F2048" s="6" t="str">
        <f t="shared" si="124"/>
        <v>Ernst Junge</v>
      </c>
      <c r="G2048" s="6">
        <v>10822</v>
      </c>
      <c r="H2048" s="9">
        <v>41534</v>
      </c>
      <c r="I2048" s="9">
        <v>41559</v>
      </c>
      <c r="J2048" s="9">
        <v>41561</v>
      </c>
      <c r="K2048" s="7">
        <v>1</v>
      </c>
      <c r="L2048" s="9" t="str">
        <f t="shared" si="125"/>
        <v>Boissons</v>
      </c>
      <c r="M2048" s="6">
        <v>70</v>
      </c>
      <c r="N2048" s="6" t="str">
        <f t="shared" si="126"/>
        <v>Outback Lager</v>
      </c>
      <c r="O2048" s="13">
        <v>76</v>
      </c>
      <c r="P2048" s="6">
        <v>51</v>
      </c>
      <c r="Q2048" s="13">
        <f t="shared" si="127"/>
        <v>3876</v>
      </c>
      <c r="R2048" s="14">
        <v>7.0000000000000007E-2</v>
      </c>
      <c r="S2048" s="13">
        <v>3557.2499999999995</v>
      </c>
      <c r="T2048" s="13">
        <v>42.686999999999991</v>
      </c>
      <c r="U2048" s="13"/>
      <c r="V2048" s="9"/>
      <c r="W2048" s="9"/>
    </row>
    <row r="2049" spans="1:23" x14ac:dyDescent="0.25">
      <c r="A2049" s="6" t="s">
        <v>252</v>
      </c>
      <c r="B2049" s="6" t="s">
        <v>253</v>
      </c>
      <c r="C2049" s="6" t="s">
        <v>254</v>
      </c>
      <c r="D2049" s="6" t="s">
        <v>238</v>
      </c>
      <c r="E2049" s="6">
        <v>7</v>
      </c>
      <c r="F2049" s="6" t="str">
        <f t="shared" si="124"/>
        <v>Jaime Dos Santos</v>
      </c>
      <c r="G2049" s="6">
        <v>10928</v>
      </c>
      <c r="H2049" s="9">
        <v>41534</v>
      </c>
      <c r="I2049" s="9">
        <v>41546</v>
      </c>
      <c r="J2049" s="9">
        <v>41543</v>
      </c>
      <c r="K2049" s="7">
        <v>3</v>
      </c>
      <c r="L2049" s="9" t="str">
        <f t="shared" si="125"/>
        <v>Desserts</v>
      </c>
      <c r="M2049" s="6">
        <v>47</v>
      </c>
      <c r="N2049" s="6" t="str">
        <f t="shared" si="126"/>
        <v>Zaanse koeken</v>
      </c>
      <c r="O2049" s="13">
        <v>76</v>
      </c>
      <c r="P2049" s="6">
        <v>95</v>
      </c>
      <c r="Q2049" s="13">
        <f t="shared" si="127"/>
        <v>7220</v>
      </c>
      <c r="R2049" s="15">
        <v>0.14000000000000001</v>
      </c>
      <c r="S2049" s="13">
        <v>3880.75</v>
      </c>
      <c r="T2049" s="13">
        <v>77.614999999999995</v>
      </c>
      <c r="U2049" s="13"/>
      <c r="V2049" s="9"/>
      <c r="W2049" s="9"/>
    </row>
    <row r="2050" spans="1:23" x14ac:dyDescent="0.25">
      <c r="A2050" s="6" t="s">
        <v>141</v>
      </c>
      <c r="B2050" s="6" t="s">
        <v>142</v>
      </c>
      <c r="C2050" s="6" t="s">
        <v>109</v>
      </c>
      <c r="D2050" s="6" t="s">
        <v>110</v>
      </c>
      <c r="E2050" s="6">
        <v>4</v>
      </c>
      <c r="F2050" s="6" t="str">
        <f t="shared" si="124"/>
        <v>Laura Callahan</v>
      </c>
      <c r="G2050" s="6">
        <v>10491</v>
      </c>
      <c r="H2050" s="9">
        <v>41535</v>
      </c>
      <c r="I2050" s="9">
        <v>41554</v>
      </c>
      <c r="J2050" s="9">
        <v>41552</v>
      </c>
      <c r="K2050" s="7">
        <v>2</v>
      </c>
      <c r="L2050" s="9" t="str">
        <f t="shared" si="125"/>
        <v>Condiments</v>
      </c>
      <c r="M2050" s="6">
        <v>44</v>
      </c>
      <c r="N2050" s="6" t="str">
        <f t="shared" si="126"/>
        <v>Gula Malacca</v>
      </c>
      <c r="O2050" s="13">
        <v>76</v>
      </c>
      <c r="P2050" s="6">
        <v>55</v>
      </c>
      <c r="Q2050" s="13">
        <f t="shared" si="127"/>
        <v>4180</v>
      </c>
      <c r="R2050" s="14">
        <v>0.19</v>
      </c>
      <c r="S2050" s="13">
        <v>3452.625</v>
      </c>
      <c r="T2050" s="13">
        <v>0</v>
      </c>
      <c r="U2050" s="13"/>
      <c r="V2050" s="9"/>
      <c r="W2050" s="9"/>
    </row>
    <row r="2051" spans="1:23" x14ac:dyDescent="0.25">
      <c r="A2051" s="6" t="s">
        <v>130</v>
      </c>
      <c r="B2051" s="6" t="s">
        <v>131</v>
      </c>
      <c r="C2051" s="6" t="s">
        <v>132</v>
      </c>
      <c r="D2051" s="6" t="s">
        <v>123</v>
      </c>
      <c r="E2051" s="6">
        <v>6</v>
      </c>
      <c r="F2051" s="6" t="str">
        <f t="shared" si="124"/>
        <v>Ernst Junge</v>
      </c>
      <c r="G2051" s="6">
        <v>10637</v>
      </c>
      <c r="H2051" s="9">
        <v>41535</v>
      </c>
      <c r="I2051" s="9">
        <v>41554</v>
      </c>
      <c r="J2051" s="9">
        <v>41556</v>
      </c>
      <c r="K2051" s="7">
        <v>4</v>
      </c>
      <c r="L2051" s="9" t="str">
        <f t="shared" si="125"/>
        <v>Produits laitiers</v>
      </c>
      <c r="M2051" s="6">
        <v>11</v>
      </c>
      <c r="N2051" s="6" t="str">
        <f t="shared" si="126"/>
        <v>Queso Cabrales</v>
      </c>
      <c r="O2051" s="13">
        <v>76</v>
      </c>
      <c r="P2051" s="6">
        <v>22</v>
      </c>
      <c r="Q2051" s="13">
        <f t="shared" si="127"/>
        <v>1672</v>
      </c>
      <c r="R2051" s="14">
        <v>0.03</v>
      </c>
      <c r="S2051" s="13">
        <v>2240.6999999999998</v>
      </c>
      <c r="T2051" s="13">
        <v>22.407</v>
      </c>
      <c r="U2051" s="13"/>
      <c r="V2051" s="9"/>
      <c r="W2051" s="9"/>
    </row>
    <row r="2052" spans="1:23" x14ac:dyDescent="0.25">
      <c r="A2052" s="6" t="s">
        <v>301</v>
      </c>
      <c r="B2052" s="6" t="s">
        <v>302</v>
      </c>
      <c r="C2052" s="6" t="s">
        <v>260</v>
      </c>
      <c r="D2052" s="6" t="s">
        <v>136</v>
      </c>
      <c r="E2052" s="6">
        <v>5</v>
      </c>
      <c r="F2052" s="6" t="str">
        <f t="shared" ref="F2052:F2115" si="128">VLOOKUP(E2052,ListeREPRESENTANTS,2,FALSE)</f>
        <v>Mohamed Ben Arfa</v>
      </c>
      <c r="G2052" s="6">
        <v>10702</v>
      </c>
      <c r="H2052" s="9">
        <v>41535</v>
      </c>
      <c r="I2052" s="9">
        <v>41564</v>
      </c>
      <c r="J2052" s="9">
        <v>41566</v>
      </c>
      <c r="K2052" s="7">
        <v>2</v>
      </c>
      <c r="L2052" s="9" t="str">
        <f t="shared" ref="L2052:L2115" si="129">VLOOKUP(K2052,ListeCATEGORIES,2,FALSE)</f>
        <v>Condiments</v>
      </c>
      <c r="M2052" s="6">
        <v>3</v>
      </c>
      <c r="N2052" s="6" t="str">
        <f t="shared" ref="N2052:N2115" si="130">VLOOKUP(M2052,ListePRODUITS,2,FALSE)</f>
        <v>Aniseed Syrup</v>
      </c>
      <c r="O2052" s="13">
        <v>76</v>
      </c>
      <c r="P2052" s="6">
        <v>78</v>
      </c>
      <c r="Q2052" s="13">
        <f t="shared" si="127"/>
        <v>5928</v>
      </c>
      <c r="R2052" s="14">
        <v>0.15</v>
      </c>
      <c r="S2052" s="13">
        <v>3315</v>
      </c>
      <c r="T2052" s="13">
        <v>79.56</v>
      </c>
      <c r="U2052" s="13"/>
      <c r="V2052" s="9"/>
      <c r="W2052" s="9"/>
    </row>
    <row r="2053" spans="1:23" x14ac:dyDescent="0.25">
      <c r="A2053" s="6" t="s">
        <v>303</v>
      </c>
      <c r="B2053" s="6" t="s">
        <v>304</v>
      </c>
      <c r="C2053" s="6" t="s">
        <v>232</v>
      </c>
      <c r="D2053" s="6" t="s">
        <v>81</v>
      </c>
      <c r="E2053" s="6">
        <v>1</v>
      </c>
      <c r="F2053" s="6" t="str">
        <f t="shared" si="128"/>
        <v>Francis Rivière</v>
      </c>
      <c r="G2053" s="6">
        <v>10805</v>
      </c>
      <c r="H2053" s="9">
        <v>41535</v>
      </c>
      <c r="I2053" s="9">
        <v>41559</v>
      </c>
      <c r="J2053" s="9">
        <v>41558</v>
      </c>
      <c r="K2053" s="7">
        <v>1</v>
      </c>
      <c r="L2053" s="9" t="str">
        <f t="shared" si="129"/>
        <v>Boissons</v>
      </c>
      <c r="M2053" s="6">
        <v>34</v>
      </c>
      <c r="N2053" s="6" t="str">
        <f t="shared" si="130"/>
        <v>Sasquatch Ale</v>
      </c>
      <c r="O2053" s="13">
        <v>76</v>
      </c>
      <c r="P2053" s="6">
        <v>71</v>
      </c>
      <c r="Q2053" s="13">
        <f t="shared" ref="Q2053:Q2116" si="131">O2053*P2053</f>
        <v>5396</v>
      </c>
      <c r="R2053" s="14">
        <v>0</v>
      </c>
      <c r="S2053" s="13">
        <v>4970</v>
      </c>
      <c r="T2053" s="13">
        <v>29.82</v>
      </c>
      <c r="U2053" s="13"/>
      <c r="V2053" s="9"/>
      <c r="W2053" s="9"/>
    </row>
    <row r="2054" spans="1:23" x14ac:dyDescent="0.25">
      <c r="A2054" s="6" t="s">
        <v>173</v>
      </c>
      <c r="B2054" s="6" t="s">
        <v>174</v>
      </c>
      <c r="C2054" s="6" t="s">
        <v>135</v>
      </c>
      <c r="D2054" s="6" t="s">
        <v>136</v>
      </c>
      <c r="E2054" s="6">
        <v>3</v>
      </c>
      <c r="F2054" s="6" t="str">
        <f t="shared" si="128"/>
        <v>Janet Leverling</v>
      </c>
      <c r="G2054" s="6">
        <v>10817</v>
      </c>
      <c r="H2054" s="9">
        <v>41535</v>
      </c>
      <c r="I2054" s="9">
        <v>41554</v>
      </c>
      <c r="J2054" s="9">
        <v>41549</v>
      </c>
      <c r="K2054" s="7">
        <v>3</v>
      </c>
      <c r="L2054" s="9" t="str">
        <f t="shared" si="129"/>
        <v>Desserts</v>
      </c>
      <c r="M2054" s="6">
        <v>62</v>
      </c>
      <c r="N2054" s="6" t="str">
        <f t="shared" si="130"/>
        <v>Tarte au sucre</v>
      </c>
      <c r="O2054" s="13">
        <v>76</v>
      </c>
      <c r="P2054" s="6">
        <v>62</v>
      </c>
      <c r="Q2054" s="13">
        <f t="shared" si="131"/>
        <v>4712</v>
      </c>
      <c r="R2054" s="14">
        <v>0.2</v>
      </c>
      <c r="S2054" s="13">
        <v>12226.400000000001</v>
      </c>
      <c r="T2054" s="13">
        <v>281.2072</v>
      </c>
      <c r="U2054" s="13"/>
      <c r="V2054" s="9"/>
      <c r="W2054" s="9"/>
    </row>
    <row r="2055" spans="1:23" x14ac:dyDescent="0.25">
      <c r="A2055" s="6" t="s">
        <v>285</v>
      </c>
      <c r="B2055" s="6" t="s">
        <v>286</v>
      </c>
      <c r="C2055" s="6" t="s">
        <v>287</v>
      </c>
      <c r="D2055" s="6" t="s">
        <v>212</v>
      </c>
      <c r="E2055" s="6">
        <v>3</v>
      </c>
      <c r="F2055" s="6" t="str">
        <f t="shared" si="128"/>
        <v>Janet Leverling</v>
      </c>
      <c r="G2055" s="6">
        <v>10879</v>
      </c>
      <c r="H2055" s="9">
        <v>41535</v>
      </c>
      <c r="I2055" s="9">
        <v>41546</v>
      </c>
      <c r="J2055" s="9">
        <v>41549</v>
      </c>
      <c r="K2055" s="7">
        <v>2</v>
      </c>
      <c r="L2055" s="9" t="str">
        <f t="shared" si="129"/>
        <v>Condiments</v>
      </c>
      <c r="M2055" s="6">
        <v>65</v>
      </c>
      <c r="N2055" s="6" t="str">
        <f t="shared" si="130"/>
        <v>Louisiana Fiery Hot Pepper Sauce</v>
      </c>
      <c r="O2055" s="13">
        <v>76</v>
      </c>
      <c r="P2055" s="6">
        <v>55</v>
      </c>
      <c r="Q2055" s="13">
        <f t="shared" si="131"/>
        <v>4180</v>
      </c>
      <c r="R2055" s="15">
        <v>0.09</v>
      </c>
      <c r="S2055" s="13">
        <v>5267.7624999999998</v>
      </c>
      <c r="T2055" s="13">
        <v>142.22958750000001</v>
      </c>
      <c r="U2055" s="13"/>
      <c r="V2055" s="9"/>
      <c r="W2055" s="9"/>
    </row>
    <row r="2056" spans="1:23" x14ac:dyDescent="0.25">
      <c r="A2056" s="6" t="s">
        <v>130</v>
      </c>
      <c r="B2056" s="6" t="s">
        <v>131</v>
      </c>
      <c r="C2056" s="6" t="s">
        <v>132</v>
      </c>
      <c r="D2056" s="6" t="s">
        <v>123</v>
      </c>
      <c r="E2056" s="6">
        <v>5</v>
      </c>
      <c r="F2056" s="6" t="str">
        <f t="shared" si="128"/>
        <v>Mohamed Ben Arfa</v>
      </c>
      <c r="G2056" s="6">
        <v>10913</v>
      </c>
      <c r="H2056" s="9">
        <v>41535</v>
      </c>
      <c r="I2056" s="9">
        <v>41548</v>
      </c>
      <c r="J2056" s="9">
        <v>41547</v>
      </c>
      <c r="K2056" s="7">
        <v>8</v>
      </c>
      <c r="L2056" s="9" t="str">
        <f t="shared" si="129"/>
        <v>Poissons et fruits de mer</v>
      </c>
      <c r="M2056" s="6">
        <v>58</v>
      </c>
      <c r="N2056" s="6" t="str">
        <f t="shared" si="130"/>
        <v>Escargots de Bourgogne</v>
      </c>
      <c r="O2056" s="13">
        <v>76</v>
      </c>
      <c r="P2056" s="6">
        <v>89</v>
      </c>
      <c r="Q2056" s="13">
        <f t="shared" si="131"/>
        <v>6764</v>
      </c>
      <c r="R2056" s="15">
        <v>-0.01</v>
      </c>
      <c r="S2056" s="13">
        <v>5955.2124999999996</v>
      </c>
      <c r="T2056" s="13">
        <v>125.0594625</v>
      </c>
      <c r="U2056" s="13"/>
      <c r="V2056" s="9"/>
      <c r="W2056" s="9"/>
    </row>
    <row r="2057" spans="1:23" x14ac:dyDescent="0.25">
      <c r="A2057" s="6" t="s">
        <v>78</v>
      </c>
      <c r="B2057" s="6" t="s">
        <v>79</v>
      </c>
      <c r="C2057" s="6" t="s">
        <v>80</v>
      </c>
      <c r="D2057" s="6" t="s">
        <v>81</v>
      </c>
      <c r="E2057" s="6">
        <v>7</v>
      </c>
      <c r="F2057" s="6" t="str">
        <f t="shared" si="128"/>
        <v>Jaime Dos Santos</v>
      </c>
      <c r="G2057" s="6">
        <v>10469</v>
      </c>
      <c r="H2057" s="9">
        <v>41536</v>
      </c>
      <c r="I2057" s="9">
        <v>41564</v>
      </c>
      <c r="J2057" s="9">
        <v>41567</v>
      </c>
      <c r="K2057" s="7">
        <v>1</v>
      </c>
      <c r="L2057" s="9" t="str">
        <f t="shared" si="129"/>
        <v>Boissons</v>
      </c>
      <c r="M2057" s="6">
        <v>2</v>
      </c>
      <c r="N2057" s="6" t="str">
        <f t="shared" si="130"/>
        <v>Chang</v>
      </c>
      <c r="O2057" s="13">
        <v>76</v>
      </c>
      <c r="P2057" s="6">
        <v>26</v>
      </c>
      <c r="Q2057" s="13">
        <f t="shared" si="131"/>
        <v>1976</v>
      </c>
      <c r="R2057" s="14">
        <v>7.0000000000000007E-2</v>
      </c>
      <c r="S2057" s="13">
        <v>1837.6799999999998</v>
      </c>
      <c r="T2057" s="13">
        <v>29.402879999999996</v>
      </c>
      <c r="U2057" s="13"/>
      <c r="V2057" s="9"/>
      <c r="W2057" s="9"/>
    </row>
    <row r="2058" spans="1:23" x14ac:dyDescent="0.25">
      <c r="A2058" s="6" t="s">
        <v>157</v>
      </c>
      <c r="B2058" s="6" t="s">
        <v>158</v>
      </c>
      <c r="C2058" s="6" t="s">
        <v>159</v>
      </c>
      <c r="D2058" s="6" t="s">
        <v>136</v>
      </c>
      <c r="E2058" s="6">
        <v>8</v>
      </c>
      <c r="F2058" s="6" t="str">
        <f t="shared" si="128"/>
        <v>Hicham Esmal</v>
      </c>
      <c r="G2058" s="6">
        <v>10497</v>
      </c>
      <c r="H2058" s="9">
        <v>41536</v>
      </c>
      <c r="I2058" s="9">
        <v>41560</v>
      </c>
      <c r="J2058" s="9">
        <v>41560</v>
      </c>
      <c r="K2058" s="7">
        <v>4</v>
      </c>
      <c r="L2058" s="9" t="str">
        <f t="shared" si="129"/>
        <v>Produits laitiers</v>
      </c>
      <c r="M2058" s="6">
        <v>72</v>
      </c>
      <c r="N2058" s="6" t="str">
        <f t="shared" si="130"/>
        <v>Mozzarella di Giovanni</v>
      </c>
      <c r="O2058" s="13">
        <v>76</v>
      </c>
      <c r="P2058" s="6">
        <v>13</v>
      </c>
      <c r="Q2058" s="13">
        <f t="shared" si="131"/>
        <v>988</v>
      </c>
      <c r="R2058" s="14">
        <v>-0.01</v>
      </c>
      <c r="S2058" s="13">
        <v>1825.07</v>
      </c>
      <c r="T2058" s="13">
        <v>16.425630000000002</v>
      </c>
      <c r="U2058" s="13"/>
      <c r="V2058" s="9"/>
      <c r="W2058" s="9"/>
    </row>
    <row r="2059" spans="1:23" x14ac:dyDescent="0.25">
      <c r="A2059" s="6" t="s">
        <v>173</v>
      </c>
      <c r="B2059" s="6" t="s">
        <v>174</v>
      </c>
      <c r="C2059" s="6" t="s">
        <v>135</v>
      </c>
      <c r="D2059" s="6" t="s">
        <v>136</v>
      </c>
      <c r="E2059" s="6">
        <v>7</v>
      </c>
      <c r="F2059" s="6" t="str">
        <f t="shared" si="128"/>
        <v>Jaime Dos Santos</v>
      </c>
      <c r="G2059" s="6">
        <v>10630</v>
      </c>
      <c r="H2059" s="9">
        <v>41536</v>
      </c>
      <c r="I2059" s="9">
        <v>41553</v>
      </c>
      <c r="J2059" s="9">
        <v>41552</v>
      </c>
      <c r="K2059" s="7">
        <v>6</v>
      </c>
      <c r="L2059" s="9" t="str">
        <f t="shared" si="129"/>
        <v>Viandes</v>
      </c>
      <c r="M2059" s="6">
        <v>55</v>
      </c>
      <c r="N2059" s="6" t="str">
        <f t="shared" si="130"/>
        <v>Pâté chinois</v>
      </c>
      <c r="O2059" s="13">
        <v>76</v>
      </c>
      <c r="P2059" s="6">
        <v>76</v>
      </c>
      <c r="Q2059" s="13">
        <f t="shared" si="131"/>
        <v>5776</v>
      </c>
      <c r="R2059" s="14">
        <v>0.05</v>
      </c>
      <c r="S2059" s="13">
        <v>8664</v>
      </c>
      <c r="T2059" s="13">
        <v>294.57600000000002</v>
      </c>
      <c r="U2059" s="13"/>
      <c r="V2059" s="9"/>
      <c r="W2059" s="9"/>
    </row>
    <row r="2060" spans="1:23" x14ac:dyDescent="0.25">
      <c r="A2060" s="6" t="s">
        <v>213</v>
      </c>
      <c r="B2060" s="6" t="s">
        <v>214</v>
      </c>
      <c r="C2060" s="6" t="s">
        <v>215</v>
      </c>
      <c r="D2060" s="6" t="s">
        <v>81</v>
      </c>
      <c r="E2060" s="6">
        <v>5</v>
      </c>
      <c r="F2060" s="6" t="str">
        <f t="shared" si="128"/>
        <v>Mohamed Ben Arfa</v>
      </c>
      <c r="G2060" s="6">
        <v>10816</v>
      </c>
      <c r="H2060" s="9">
        <v>41536</v>
      </c>
      <c r="I2060" s="9">
        <v>41549</v>
      </c>
      <c r="J2060" s="9">
        <v>41548</v>
      </c>
      <c r="K2060" s="7">
        <v>3</v>
      </c>
      <c r="L2060" s="9" t="str">
        <f t="shared" si="129"/>
        <v>Desserts</v>
      </c>
      <c r="M2060" s="6">
        <v>62</v>
      </c>
      <c r="N2060" s="6" t="str">
        <f t="shared" si="130"/>
        <v>Tarte au sucre</v>
      </c>
      <c r="O2060" s="13">
        <v>76</v>
      </c>
      <c r="P2060" s="6">
        <v>20</v>
      </c>
      <c r="Q2060" s="13">
        <f t="shared" si="131"/>
        <v>1520</v>
      </c>
      <c r="R2060" s="14">
        <v>0.06</v>
      </c>
      <c r="S2060" s="13">
        <v>4634.2</v>
      </c>
      <c r="T2060" s="13">
        <v>4.6341999999999999</v>
      </c>
      <c r="U2060" s="13"/>
      <c r="V2060" s="9"/>
      <c r="W2060" s="9"/>
    </row>
    <row r="2061" spans="1:23" x14ac:dyDescent="0.25">
      <c r="A2061" s="6" t="s">
        <v>99</v>
      </c>
      <c r="B2061" s="6" t="s">
        <v>100</v>
      </c>
      <c r="C2061" s="6" t="s">
        <v>101</v>
      </c>
      <c r="D2061" s="6" t="s">
        <v>102</v>
      </c>
      <c r="E2061" s="6">
        <v>9</v>
      </c>
      <c r="F2061" s="6" t="str">
        <f t="shared" si="128"/>
        <v>Steven Buchanan</v>
      </c>
      <c r="G2061" s="6">
        <v>10841</v>
      </c>
      <c r="H2061" s="9">
        <v>41536</v>
      </c>
      <c r="I2061" s="9">
        <v>41562</v>
      </c>
      <c r="J2061" s="9">
        <v>41557</v>
      </c>
      <c r="K2061" s="7">
        <v>5</v>
      </c>
      <c r="L2061" s="9" t="str">
        <f t="shared" si="129"/>
        <v>Pâtes et céréales</v>
      </c>
      <c r="M2061" s="6">
        <v>56</v>
      </c>
      <c r="N2061" s="6" t="str">
        <f t="shared" si="130"/>
        <v>Gnocchi di nonna Alice</v>
      </c>
      <c r="O2061" s="13">
        <v>76</v>
      </c>
      <c r="P2061" s="6">
        <v>19</v>
      </c>
      <c r="Q2061" s="13">
        <f t="shared" si="131"/>
        <v>1444</v>
      </c>
      <c r="R2061" s="15">
        <v>-0.03</v>
      </c>
      <c r="S2061" s="13">
        <v>3718.3</v>
      </c>
      <c r="T2061" s="13">
        <v>104.11240000000001</v>
      </c>
      <c r="U2061" s="13"/>
      <c r="V2061" s="9"/>
      <c r="W2061" s="9"/>
    </row>
    <row r="2062" spans="1:23" x14ac:dyDescent="0.25">
      <c r="A2062" s="6" t="s">
        <v>329</v>
      </c>
      <c r="B2062" s="6" t="s">
        <v>330</v>
      </c>
      <c r="C2062" s="6" t="s">
        <v>331</v>
      </c>
      <c r="D2062" s="6" t="s">
        <v>85</v>
      </c>
      <c r="E2062" s="6">
        <v>1</v>
      </c>
      <c r="F2062" s="6" t="str">
        <f t="shared" si="128"/>
        <v>Francis Rivière</v>
      </c>
      <c r="G2062" s="6">
        <v>10858</v>
      </c>
      <c r="H2062" s="9">
        <v>41536</v>
      </c>
      <c r="I2062" s="9">
        <v>41563</v>
      </c>
      <c r="J2062" s="9">
        <v>41561</v>
      </c>
      <c r="K2062" s="7">
        <v>3</v>
      </c>
      <c r="L2062" s="9" t="str">
        <f t="shared" si="129"/>
        <v>Desserts</v>
      </c>
      <c r="M2062" s="6">
        <v>27</v>
      </c>
      <c r="N2062" s="6" t="str">
        <f t="shared" si="130"/>
        <v>Schoggi Schokolade</v>
      </c>
      <c r="O2062" s="13">
        <v>76</v>
      </c>
      <c r="P2062" s="6">
        <v>1</v>
      </c>
      <c r="Q2062" s="13">
        <f t="shared" si="131"/>
        <v>76</v>
      </c>
      <c r="R2062" s="15">
        <v>0.2</v>
      </c>
      <c r="S2062" s="13">
        <v>175.60000000000002</v>
      </c>
      <c r="T2062" s="13">
        <v>2.1072000000000002</v>
      </c>
      <c r="U2062" s="13"/>
      <c r="V2062" s="9"/>
      <c r="W2062" s="9"/>
    </row>
    <row r="2063" spans="1:23" x14ac:dyDescent="0.25">
      <c r="A2063" s="6" t="s">
        <v>133</v>
      </c>
      <c r="B2063" s="6" t="s">
        <v>134</v>
      </c>
      <c r="C2063" s="6" t="s">
        <v>135</v>
      </c>
      <c r="D2063" s="6" t="s">
        <v>136</v>
      </c>
      <c r="E2063" s="6">
        <v>7</v>
      </c>
      <c r="F2063" s="6" t="str">
        <f t="shared" si="128"/>
        <v>Jaime Dos Santos</v>
      </c>
      <c r="G2063" s="6">
        <v>10717</v>
      </c>
      <c r="H2063" s="9">
        <v>41537</v>
      </c>
      <c r="I2063" s="9">
        <v>41567</v>
      </c>
      <c r="J2063" s="9">
        <v>41567</v>
      </c>
      <c r="K2063" s="7">
        <v>6</v>
      </c>
      <c r="L2063" s="9" t="str">
        <f t="shared" si="129"/>
        <v>Viandes</v>
      </c>
      <c r="M2063" s="6">
        <v>54</v>
      </c>
      <c r="N2063" s="6" t="str">
        <f t="shared" si="130"/>
        <v>Tourtière</v>
      </c>
      <c r="O2063" s="13">
        <v>76</v>
      </c>
      <c r="P2063" s="6">
        <v>30</v>
      </c>
      <c r="Q2063" s="13">
        <f t="shared" si="131"/>
        <v>2280</v>
      </c>
      <c r="R2063" s="14">
        <v>0.17</v>
      </c>
      <c r="S2063" s="13">
        <v>927.52499999999998</v>
      </c>
      <c r="T2063" s="13">
        <v>23.188124999999999</v>
      </c>
      <c r="U2063" s="13"/>
      <c r="V2063" s="9"/>
      <c r="W2063" s="9"/>
    </row>
    <row r="2064" spans="1:23" x14ac:dyDescent="0.25">
      <c r="A2064" s="6" t="s">
        <v>285</v>
      </c>
      <c r="B2064" s="6" t="s">
        <v>286</v>
      </c>
      <c r="C2064" s="6" t="s">
        <v>287</v>
      </c>
      <c r="D2064" s="6" t="s">
        <v>212</v>
      </c>
      <c r="E2064" s="6">
        <v>7</v>
      </c>
      <c r="F2064" s="6" t="str">
        <f t="shared" si="128"/>
        <v>Jaime Dos Santos</v>
      </c>
      <c r="G2064" s="6">
        <v>10910</v>
      </c>
      <c r="H2064" s="9">
        <v>41537</v>
      </c>
      <c r="I2064" s="9">
        <v>41549</v>
      </c>
      <c r="J2064" s="9">
        <v>41550</v>
      </c>
      <c r="K2064" s="7">
        <v>2</v>
      </c>
      <c r="L2064" s="9" t="str">
        <f t="shared" si="129"/>
        <v>Condiments</v>
      </c>
      <c r="M2064" s="6">
        <v>61</v>
      </c>
      <c r="N2064" s="6" t="str">
        <f t="shared" si="130"/>
        <v>Sirop d'érable</v>
      </c>
      <c r="O2064" s="13">
        <v>76</v>
      </c>
      <c r="P2064" s="6">
        <v>62</v>
      </c>
      <c r="Q2064" s="13">
        <f t="shared" si="131"/>
        <v>4712</v>
      </c>
      <c r="R2064" s="15">
        <v>0.11</v>
      </c>
      <c r="S2064" s="13">
        <v>7863.1500000000005</v>
      </c>
      <c r="T2064" s="13">
        <v>70.768350000000012</v>
      </c>
      <c r="U2064" s="13"/>
      <c r="V2064" s="9"/>
      <c r="W2064" s="9"/>
    </row>
    <row r="2065" spans="1:23" x14ac:dyDescent="0.25">
      <c r="A2065" s="6" t="s">
        <v>216</v>
      </c>
      <c r="B2065" s="6" t="s">
        <v>217</v>
      </c>
      <c r="C2065" s="6" t="s">
        <v>218</v>
      </c>
      <c r="D2065" s="6" t="s">
        <v>102</v>
      </c>
      <c r="E2065" s="6">
        <v>9</v>
      </c>
      <c r="F2065" s="6" t="str">
        <f t="shared" si="128"/>
        <v>Steven Buchanan</v>
      </c>
      <c r="G2065" s="6">
        <v>10529</v>
      </c>
      <c r="H2065" s="9">
        <v>41538</v>
      </c>
      <c r="I2065" s="9">
        <v>41551</v>
      </c>
      <c r="J2065" s="9">
        <v>41552</v>
      </c>
      <c r="K2065" s="7">
        <v>3</v>
      </c>
      <c r="L2065" s="9" t="str">
        <f t="shared" si="129"/>
        <v>Desserts</v>
      </c>
      <c r="M2065" s="6">
        <v>68</v>
      </c>
      <c r="N2065" s="6" t="str">
        <f t="shared" si="130"/>
        <v>Scottish Longbreads</v>
      </c>
      <c r="O2065" s="13">
        <v>76</v>
      </c>
      <c r="P2065" s="6">
        <v>45</v>
      </c>
      <c r="Q2065" s="13">
        <f t="shared" si="131"/>
        <v>3420</v>
      </c>
      <c r="R2065" s="14">
        <v>0.06</v>
      </c>
      <c r="S2065" s="13">
        <v>2643.75</v>
      </c>
      <c r="T2065" s="13">
        <v>42.3</v>
      </c>
      <c r="U2065" s="13"/>
      <c r="V2065" s="9"/>
      <c r="W2065" s="9"/>
    </row>
    <row r="2066" spans="1:23" x14ac:dyDescent="0.25">
      <c r="A2066" s="6" t="s">
        <v>255</v>
      </c>
      <c r="B2066" s="6" t="s">
        <v>256</v>
      </c>
      <c r="C2066" s="6" t="s">
        <v>257</v>
      </c>
      <c r="D2066" s="6" t="s">
        <v>81</v>
      </c>
      <c r="E2066" s="6">
        <v>5</v>
      </c>
      <c r="F2066" s="6" t="str">
        <f t="shared" si="128"/>
        <v>Mohamed Ben Arfa</v>
      </c>
      <c r="G2066" s="6">
        <v>10574</v>
      </c>
      <c r="H2066" s="9">
        <v>41538</v>
      </c>
      <c r="I2066" s="9">
        <v>41566</v>
      </c>
      <c r="J2066" s="9">
        <v>41564</v>
      </c>
      <c r="K2066" s="7">
        <v>8</v>
      </c>
      <c r="L2066" s="9" t="str">
        <f t="shared" si="129"/>
        <v>Poissons et fruits de mer</v>
      </c>
      <c r="M2066" s="6">
        <v>40</v>
      </c>
      <c r="N2066" s="6" t="str">
        <f t="shared" si="130"/>
        <v>Boston Crab Meat</v>
      </c>
      <c r="O2066" s="13">
        <v>76</v>
      </c>
      <c r="P2066" s="6">
        <v>100</v>
      </c>
      <c r="Q2066" s="13">
        <f t="shared" si="131"/>
        <v>7600</v>
      </c>
      <c r="R2066" s="14">
        <v>0.1</v>
      </c>
      <c r="S2066" s="13">
        <v>8280</v>
      </c>
      <c r="T2066" s="13">
        <v>240.12</v>
      </c>
      <c r="U2066" s="13"/>
      <c r="V2066" s="9"/>
      <c r="W2066" s="9"/>
    </row>
    <row r="2067" spans="1:23" x14ac:dyDescent="0.25">
      <c r="A2067" s="6" t="s">
        <v>177</v>
      </c>
      <c r="B2067" s="6" t="s">
        <v>178</v>
      </c>
      <c r="C2067" s="6" t="s">
        <v>159</v>
      </c>
      <c r="D2067" s="6" t="s">
        <v>136</v>
      </c>
      <c r="E2067" s="6">
        <v>5</v>
      </c>
      <c r="F2067" s="6" t="str">
        <f t="shared" si="128"/>
        <v>Mohamed Ben Arfa</v>
      </c>
      <c r="G2067" s="6">
        <v>10580</v>
      </c>
      <c r="H2067" s="9">
        <v>41539</v>
      </c>
      <c r="I2067" s="9">
        <v>41565</v>
      </c>
      <c r="J2067" s="9">
        <v>41568</v>
      </c>
      <c r="K2067" s="7">
        <v>8</v>
      </c>
      <c r="L2067" s="9" t="str">
        <f t="shared" si="129"/>
        <v>Poissons et fruits de mer</v>
      </c>
      <c r="M2067" s="6">
        <v>41</v>
      </c>
      <c r="N2067" s="6" t="str">
        <f t="shared" si="130"/>
        <v>Jack's New England Clam Chowder</v>
      </c>
      <c r="O2067" s="13">
        <v>76</v>
      </c>
      <c r="P2067" s="6">
        <v>55</v>
      </c>
      <c r="Q2067" s="13">
        <f t="shared" si="131"/>
        <v>4180</v>
      </c>
      <c r="R2067" s="14">
        <v>0.15</v>
      </c>
      <c r="S2067" s="13">
        <v>2255.6875</v>
      </c>
      <c r="T2067" s="13">
        <v>74.437687499999996</v>
      </c>
      <c r="U2067" s="13"/>
      <c r="V2067" s="9"/>
      <c r="W2067" s="9"/>
    </row>
    <row r="2068" spans="1:23" x14ac:dyDescent="0.25">
      <c r="A2068" s="6" t="s">
        <v>173</v>
      </c>
      <c r="B2068" s="6" t="s">
        <v>174</v>
      </c>
      <c r="C2068" s="6" t="s">
        <v>135</v>
      </c>
      <c r="D2068" s="6" t="s">
        <v>136</v>
      </c>
      <c r="E2068" s="6">
        <v>7</v>
      </c>
      <c r="F2068" s="6" t="str">
        <f t="shared" si="128"/>
        <v>Jaime Dos Santos</v>
      </c>
      <c r="G2068" s="6">
        <v>10718</v>
      </c>
      <c r="H2068" s="9">
        <v>41539</v>
      </c>
      <c r="I2068" s="9">
        <v>41562</v>
      </c>
      <c r="J2068" s="9">
        <v>41562</v>
      </c>
      <c r="K2068" s="7">
        <v>4</v>
      </c>
      <c r="L2068" s="9" t="str">
        <f t="shared" si="129"/>
        <v>Produits laitiers</v>
      </c>
      <c r="M2068" s="6">
        <v>12</v>
      </c>
      <c r="N2068" s="6" t="str">
        <f t="shared" si="130"/>
        <v>Queso Manchego La Pastora</v>
      </c>
      <c r="O2068" s="13">
        <v>76</v>
      </c>
      <c r="P2068" s="6">
        <v>95</v>
      </c>
      <c r="Q2068" s="13">
        <f t="shared" si="131"/>
        <v>7220</v>
      </c>
      <c r="R2068" s="14">
        <v>0.12</v>
      </c>
      <c r="S2068" s="13">
        <v>15884</v>
      </c>
      <c r="T2068" s="13">
        <v>0</v>
      </c>
      <c r="U2068" s="13"/>
      <c r="V2068" s="9"/>
      <c r="W2068" s="9"/>
    </row>
    <row r="2069" spans="1:23" x14ac:dyDescent="0.25">
      <c r="A2069" s="6" t="s">
        <v>313</v>
      </c>
      <c r="B2069" s="6" t="s">
        <v>314</v>
      </c>
      <c r="C2069" s="6" t="s">
        <v>315</v>
      </c>
      <c r="D2069" s="6" t="s">
        <v>85</v>
      </c>
      <c r="E2069" s="6">
        <v>1</v>
      </c>
      <c r="F2069" s="6" t="str">
        <f t="shared" si="128"/>
        <v>Francis Rivière</v>
      </c>
      <c r="G2069" s="6">
        <v>10738</v>
      </c>
      <c r="H2069" s="9">
        <v>41539</v>
      </c>
      <c r="I2069" s="9">
        <v>41562</v>
      </c>
      <c r="J2069" s="9">
        <v>41560</v>
      </c>
      <c r="K2069" s="7">
        <v>3</v>
      </c>
      <c r="L2069" s="9" t="str">
        <f t="shared" si="129"/>
        <v>Desserts</v>
      </c>
      <c r="M2069" s="6">
        <v>16</v>
      </c>
      <c r="N2069" s="6" t="str">
        <f t="shared" si="130"/>
        <v>Pavlova</v>
      </c>
      <c r="O2069" s="13">
        <v>76</v>
      </c>
      <c r="P2069" s="6">
        <v>33</v>
      </c>
      <c r="Q2069" s="13">
        <f t="shared" si="131"/>
        <v>2508</v>
      </c>
      <c r="R2069" s="14">
        <v>0</v>
      </c>
      <c r="S2069" s="13">
        <v>2879.25</v>
      </c>
      <c r="T2069" s="13">
        <v>80.619</v>
      </c>
      <c r="U2069" s="13"/>
      <c r="V2069" s="9"/>
      <c r="W2069" s="9"/>
    </row>
    <row r="2070" spans="1:23" x14ac:dyDescent="0.25">
      <c r="A2070" s="6" t="s">
        <v>267</v>
      </c>
      <c r="B2070" s="6" t="s">
        <v>268</v>
      </c>
      <c r="C2070" s="6" t="s">
        <v>122</v>
      </c>
      <c r="D2070" s="6" t="s">
        <v>123</v>
      </c>
      <c r="E2070" s="6">
        <v>6</v>
      </c>
      <c r="F2070" s="6" t="str">
        <f t="shared" si="128"/>
        <v>Ernst Junge</v>
      </c>
      <c r="G2070" s="6">
        <v>10794</v>
      </c>
      <c r="H2070" s="9">
        <v>41539</v>
      </c>
      <c r="I2070" s="9">
        <v>41565</v>
      </c>
      <c r="J2070" s="9">
        <v>41566</v>
      </c>
      <c r="K2070" s="7">
        <v>6</v>
      </c>
      <c r="L2070" s="9" t="str">
        <f t="shared" si="129"/>
        <v>Viandes</v>
      </c>
      <c r="M2070" s="6">
        <v>54</v>
      </c>
      <c r="N2070" s="6" t="str">
        <f t="shared" si="130"/>
        <v>Tourtière</v>
      </c>
      <c r="O2070" s="13">
        <v>76</v>
      </c>
      <c r="P2070" s="6">
        <v>92</v>
      </c>
      <c r="Q2070" s="13">
        <f t="shared" si="131"/>
        <v>6992</v>
      </c>
      <c r="R2070" s="14">
        <v>0.02</v>
      </c>
      <c r="S2070" s="13">
        <v>3358.46</v>
      </c>
      <c r="T2070" s="13">
        <v>43.659980000000004</v>
      </c>
      <c r="U2070" s="13"/>
      <c r="V2070" s="9"/>
      <c r="W2070" s="9"/>
    </row>
    <row r="2071" spans="1:23" x14ac:dyDescent="0.25">
      <c r="A2071" s="6" t="s">
        <v>230</v>
      </c>
      <c r="B2071" s="6" t="s">
        <v>231</v>
      </c>
      <c r="C2071" s="6" t="s">
        <v>232</v>
      </c>
      <c r="D2071" s="6" t="s">
        <v>81</v>
      </c>
      <c r="E2071" s="6">
        <v>6</v>
      </c>
      <c r="F2071" s="6" t="str">
        <f t="shared" si="128"/>
        <v>Ernst Junge</v>
      </c>
      <c r="G2071" s="6">
        <v>10867</v>
      </c>
      <c r="H2071" s="9">
        <v>41539</v>
      </c>
      <c r="I2071" s="9">
        <v>41558</v>
      </c>
      <c r="J2071" s="9">
        <v>41559</v>
      </c>
      <c r="K2071" s="7">
        <v>6</v>
      </c>
      <c r="L2071" s="9" t="str">
        <f t="shared" si="129"/>
        <v>Viandes</v>
      </c>
      <c r="M2071" s="6">
        <v>53</v>
      </c>
      <c r="N2071" s="6" t="str">
        <f t="shared" si="130"/>
        <v>Perth Pasties</v>
      </c>
      <c r="O2071" s="13">
        <v>76</v>
      </c>
      <c r="P2071" s="6">
        <v>99</v>
      </c>
      <c r="Q2071" s="13">
        <f t="shared" si="131"/>
        <v>7524</v>
      </c>
      <c r="R2071" s="15">
        <v>0.01</v>
      </c>
      <c r="S2071" s="13">
        <v>16073.64</v>
      </c>
      <c r="T2071" s="13">
        <v>369.69371999999998</v>
      </c>
      <c r="U2071" s="13"/>
      <c r="V2071" s="9"/>
      <c r="W2071" s="9"/>
    </row>
    <row r="2072" spans="1:23" x14ac:dyDescent="0.25">
      <c r="A2072" s="6" t="s">
        <v>196</v>
      </c>
      <c r="B2072" s="6" t="s">
        <v>197</v>
      </c>
      <c r="C2072" s="6" t="s">
        <v>52</v>
      </c>
      <c r="D2072" s="6" t="s">
        <v>51</v>
      </c>
      <c r="E2072" s="6">
        <v>6</v>
      </c>
      <c r="F2072" s="6" t="str">
        <f t="shared" si="128"/>
        <v>Ernst Junge</v>
      </c>
      <c r="G2072" s="6">
        <v>10519</v>
      </c>
      <c r="H2072" s="9">
        <v>41540</v>
      </c>
      <c r="I2072" s="9">
        <v>41561</v>
      </c>
      <c r="J2072" s="9">
        <v>41564</v>
      </c>
      <c r="K2072" s="7">
        <v>4</v>
      </c>
      <c r="L2072" s="9" t="str">
        <f t="shared" si="129"/>
        <v>Produits laitiers</v>
      </c>
      <c r="M2072" s="6">
        <v>60</v>
      </c>
      <c r="N2072" s="6" t="str">
        <f t="shared" si="130"/>
        <v>Camembert Pierrot</v>
      </c>
      <c r="O2072" s="13">
        <v>76</v>
      </c>
      <c r="P2072" s="6">
        <v>64</v>
      </c>
      <c r="Q2072" s="13">
        <f t="shared" si="131"/>
        <v>4864</v>
      </c>
      <c r="R2072" s="14">
        <v>0.19</v>
      </c>
      <c r="S2072" s="13">
        <v>8812.8000000000011</v>
      </c>
      <c r="T2072" s="13">
        <v>282.00960000000003</v>
      </c>
      <c r="U2072" s="13"/>
      <c r="V2072" s="9"/>
      <c r="W2072" s="9"/>
    </row>
    <row r="2073" spans="1:23" x14ac:dyDescent="0.25">
      <c r="A2073" s="6" t="s">
        <v>245</v>
      </c>
      <c r="B2073" s="6" t="s">
        <v>246</v>
      </c>
      <c r="C2073" s="6" t="s">
        <v>247</v>
      </c>
      <c r="D2073" s="6" t="s">
        <v>85</v>
      </c>
      <c r="E2073" s="6">
        <v>6</v>
      </c>
      <c r="F2073" s="6" t="str">
        <f t="shared" si="128"/>
        <v>Ernst Junge</v>
      </c>
      <c r="G2073" s="6">
        <v>10559</v>
      </c>
      <c r="H2073" s="9">
        <v>41540</v>
      </c>
      <c r="I2073" s="9">
        <v>41570</v>
      </c>
      <c r="J2073" s="9">
        <v>41572</v>
      </c>
      <c r="K2073" s="7">
        <v>8</v>
      </c>
      <c r="L2073" s="9" t="str">
        <f t="shared" si="129"/>
        <v>Poissons et fruits de mer</v>
      </c>
      <c r="M2073" s="6">
        <v>41</v>
      </c>
      <c r="N2073" s="6" t="str">
        <f t="shared" si="130"/>
        <v>Jack's New England Clam Chowder</v>
      </c>
      <c r="O2073" s="13">
        <v>76</v>
      </c>
      <c r="P2073" s="6">
        <v>96</v>
      </c>
      <c r="Q2073" s="13">
        <f t="shared" si="131"/>
        <v>7296</v>
      </c>
      <c r="R2073" s="14">
        <v>0.15</v>
      </c>
      <c r="S2073" s="13">
        <v>3937.2</v>
      </c>
      <c r="T2073" s="13">
        <v>15.748799999999999</v>
      </c>
      <c r="U2073" s="13"/>
      <c r="V2073" s="9"/>
      <c r="W2073" s="9"/>
    </row>
    <row r="2074" spans="1:23" x14ac:dyDescent="0.25">
      <c r="A2074" s="6" t="s">
        <v>205</v>
      </c>
      <c r="B2074" s="6" t="s">
        <v>206</v>
      </c>
      <c r="C2074" s="6" t="s">
        <v>207</v>
      </c>
      <c r="D2074" s="6" t="s">
        <v>208</v>
      </c>
      <c r="E2074" s="6">
        <v>3</v>
      </c>
      <c r="F2074" s="6" t="str">
        <f t="shared" si="128"/>
        <v>Janet Leverling</v>
      </c>
      <c r="G2074" s="6">
        <v>10572</v>
      </c>
      <c r="H2074" s="9">
        <v>41540</v>
      </c>
      <c r="I2074" s="9">
        <v>41554</v>
      </c>
      <c r="J2074" s="9">
        <v>41552</v>
      </c>
      <c r="K2074" s="7">
        <v>3</v>
      </c>
      <c r="L2074" s="9" t="str">
        <f t="shared" si="129"/>
        <v>Desserts</v>
      </c>
      <c r="M2074" s="6">
        <v>16</v>
      </c>
      <c r="N2074" s="6" t="str">
        <f t="shared" si="130"/>
        <v>Pavlova</v>
      </c>
      <c r="O2074" s="13">
        <v>76</v>
      </c>
      <c r="P2074" s="6">
        <v>78</v>
      </c>
      <c r="Q2074" s="13">
        <f t="shared" si="131"/>
        <v>5928</v>
      </c>
      <c r="R2074" s="14">
        <v>7.0000000000000007E-2</v>
      </c>
      <c r="S2074" s="13">
        <v>6329.1149999999998</v>
      </c>
      <c r="T2074" s="13">
        <v>196.20256499999999</v>
      </c>
      <c r="U2074" s="13"/>
      <c r="V2074" s="9"/>
      <c r="W2074" s="9"/>
    </row>
    <row r="2075" spans="1:23" x14ac:dyDescent="0.25">
      <c r="A2075" s="6" t="s">
        <v>177</v>
      </c>
      <c r="B2075" s="6" t="s">
        <v>178</v>
      </c>
      <c r="C2075" s="6" t="s">
        <v>159</v>
      </c>
      <c r="D2075" s="6" t="s">
        <v>136</v>
      </c>
      <c r="E2075" s="6">
        <v>5</v>
      </c>
      <c r="F2075" s="6" t="str">
        <f t="shared" si="128"/>
        <v>Mohamed Ben Arfa</v>
      </c>
      <c r="G2075" s="6">
        <v>10580</v>
      </c>
      <c r="H2075" s="9">
        <v>41540</v>
      </c>
      <c r="I2075" s="9">
        <v>41563</v>
      </c>
      <c r="J2075" s="9">
        <v>41560</v>
      </c>
      <c r="K2075" s="7">
        <v>7</v>
      </c>
      <c r="L2075" s="9" t="str">
        <f t="shared" si="129"/>
        <v>Produits secs</v>
      </c>
      <c r="M2075" s="6">
        <v>14</v>
      </c>
      <c r="N2075" s="6" t="str">
        <f t="shared" si="130"/>
        <v>Tofu</v>
      </c>
      <c r="O2075" s="13">
        <v>76</v>
      </c>
      <c r="P2075" s="6">
        <v>4</v>
      </c>
      <c r="Q2075" s="13">
        <f t="shared" si="131"/>
        <v>304</v>
      </c>
      <c r="R2075" s="14">
        <v>0.08</v>
      </c>
      <c r="S2075" s="13">
        <v>427.8</v>
      </c>
      <c r="T2075" s="13">
        <v>7.2726000000000006</v>
      </c>
      <c r="U2075" s="13"/>
      <c r="V2075" s="9"/>
      <c r="W2075" s="9"/>
    </row>
    <row r="2076" spans="1:23" x14ac:dyDescent="0.25">
      <c r="A2076" s="6" t="s">
        <v>78</v>
      </c>
      <c r="B2076" s="6" t="s">
        <v>79</v>
      </c>
      <c r="C2076" s="6" t="s">
        <v>80</v>
      </c>
      <c r="D2076" s="6" t="s">
        <v>81</v>
      </c>
      <c r="E2076" s="6">
        <v>5</v>
      </c>
      <c r="F2076" s="6" t="str">
        <f t="shared" si="128"/>
        <v>Mohamed Ben Arfa</v>
      </c>
      <c r="G2076" s="6">
        <v>10740</v>
      </c>
      <c r="H2076" s="9">
        <v>41540</v>
      </c>
      <c r="I2076" s="9">
        <v>41560</v>
      </c>
      <c r="J2076" s="9">
        <v>41560</v>
      </c>
      <c r="K2076" s="7">
        <v>5</v>
      </c>
      <c r="L2076" s="9" t="str">
        <f t="shared" si="129"/>
        <v>Pâtes et céréales</v>
      </c>
      <c r="M2076" s="6">
        <v>56</v>
      </c>
      <c r="N2076" s="6" t="str">
        <f t="shared" si="130"/>
        <v>Gnocchi di nonna Alice</v>
      </c>
      <c r="O2076" s="13">
        <v>76</v>
      </c>
      <c r="P2076" s="6">
        <v>60</v>
      </c>
      <c r="Q2076" s="13">
        <f t="shared" si="131"/>
        <v>4560</v>
      </c>
      <c r="R2076" s="14">
        <v>0.15</v>
      </c>
      <c r="S2076" s="13">
        <v>9690</v>
      </c>
      <c r="T2076" s="13">
        <v>48.45</v>
      </c>
      <c r="U2076" s="13"/>
      <c r="V2076" s="9"/>
      <c r="W2076" s="9"/>
    </row>
    <row r="2077" spans="1:23" x14ac:dyDescent="0.25">
      <c r="A2077" s="6" t="s">
        <v>186</v>
      </c>
      <c r="B2077" s="6" t="s">
        <v>187</v>
      </c>
      <c r="C2077" s="6" t="s">
        <v>188</v>
      </c>
      <c r="D2077" s="6" t="s">
        <v>140</v>
      </c>
      <c r="E2077" s="6">
        <v>7</v>
      </c>
      <c r="F2077" s="6" t="str">
        <f t="shared" si="128"/>
        <v>Jaime Dos Santos</v>
      </c>
      <c r="G2077" s="6">
        <v>10773</v>
      </c>
      <c r="H2077" s="9">
        <v>41540</v>
      </c>
      <c r="I2077" s="9">
        <v>41550</v>
      </c>
      <c r="J2077" s="9">
        <v>41548</v>
      </c>
      <c r="K2077" s="7">
        <v>1</v>
      </c>
      <c r="L2077" s="9" t="str">
        <f t="shared" si="129"/>
        <v>Boissons</v>
      </c>
      <c r="M2077" s="6">
        <v>75</v>
      </c>
      <c r="N2077" s="6" t="str">
        <f t="shared" si="130"/>
        <v>Rhönbräu Klosterbier</v>
      </c>
      <c r="O2077" s="13">
        <v>76</v>
      </c>
      <c r="P2077" s="6">
        <v>45</v>
      </c>
      <c r="Q2077" s="13">
        <f t="shared" si="131"/>
        <v>3420</v>
      </c>
      <c r="R2077" s="14">
        <v>0.06</v>
      </c>
      <c r="S2077" s="13">
        <v>1639.125</v>
      </c>
      <c r="T2077" s="13">
        <v>18.030374999999999</v>
      </c>
      <c r="U2077" s="13"/>
      <c r="V2077" s="9"/>
      <c r="W2077" s="9"/>
    </row>
    <row r="2078" spans="1:23" x14ac:dyDescent="0.25">
      <c r="A2078" s="6" t="s">
        <v>291</v>
      </c>
      <c r="B2078" s="6" t="s">
        <v>292</v>
      </c>
      <c r="C2078" s="6" t="s">
        <v>97</v>
      </c>
      <c r="D2078" s="6" t="s">
        <v>98</v>
      </c>
      <c r="E2078" s="6">
        <v>5</v>
      </c>
      <c r="F2078" s="6" t="str">
        <f t="shared" si="128"/>
        <v>Mohamed Ben Arfa</v>
      </c>
      <c r="G2078" s="6">
        <v>10926</v>
      </c>
      <c r="H2078" s="9">
        <v>41540</v>
      </c>
      <c r="I2078" s="9">
        <v>41565</v>
      </c>
      <c r="J2078" s="9">
        <v>41565</v>
      </c>
      <c r="K2078" s="7">
        <v>4</v>
      </c>
      <c r="L2078" s="9" t="str">
        <f t="shared" si="129"/>
        <v>Produits laitiers</v>
      </c>
      <c r="M2078" s="6">
        <v>11</v>
      </c>
      <c r="N2078" s="6" t="str">
        <f t="shared" si="130"/>
        <v>Queso Cabrales</v>
      </c>
      <c r="O2078" s="13">
        <v>76</v>
      </c>
      <c r="P2078" s="6">
        <v>60</v>
      </c>
      <c r="Q2078" s="13">
        <f t="shared" si="131"/>
        <v>4560</v>
      </c>
      <c r="R2078" s="15">
        <v>0.12</v>
      </c>
      <c r="S2078" s="13">
        <v>5544</v>
      </c>
      <c r="T2078" s="13">
        <v>88.703999999999994</v>
      </c>
      <c r="U2078" s="13"/>
      <c r="V2078" s="9"/>
      <c r="W2078" s="9"/>
    </row>
    <row r="2079" spans="1:23" x14ac:dyDescent="0.25">
      <c r="A2079" s="6" t="s">
        <v>205</v>
      </c>
      <c r="B2079" s="6" t="s">
        <v>206</v>
      </c>
      <c r="C2079" s="6" t="s">
        <v>207</v>
      </c>
      <c r="D2079" s="6" t="s">
        <v>208</v>
      </c>
      <c r="E2079" s="6">
        <v>7</v>
      </c>
      <c r="F2079" s="6" t="str">
        <f t="shared" si="128"/>
        <v>Jaime Dos Santos</v>
      </c>
      <c r="G2079" s="6">
        <v>10626</v>
      </c>
      <c r="H2079" s="9">
        <v>41541</v>
      </c>
      <c r="I2079" s="9">
        <v>41565</v>
      </c>
      <c r="J2079" s="9">
        <v>41563</v>
      </c>
      <c r="K2079" s="7">
        <v>6</v>
      </c>
      <c r="L2079" s="9" t="str">
        <f t="shared" si="129"/>
        <v>Viandes</v>
      </c>
      <c r="M2079" s="6">
        <v>53</v>
      </c>
      <c r="N2079" s="6" t="str">
        <f t="shared" si="130"/>
        <v>Perth Pasties</v>
      </c>
      <c r="O2079" s="13">
        <v>76</v>
      </c>
      <c r="P2079" s="6">
        <v>86</v>
      </c>
      <c r="Q2079" s="13">
        <f t="shared" si="131"/>
        <v>6536</v>
      </c>
      <c r="R2079" s="14">
        <v>0.08</v>
      </c>
      <c r="S2079" s="13">
        <v>12975.68</v>
      </c>
      <c r="T2079" s="13">
        <v>103.80544</v>
      </c>
      <c r="U2079" s="13"/>
      <c r="V2079" s="9"/>
      <c r="W2079" s="9"/>
    </row>
    <row r="2080" spans="1:23" x14ac:dyDescent="0.25">
      <c r="A2080" s="6" t="s">
        <v>186</v>
      </c>
      <c r="B2080" s="6" t="s">
        <v>187</v>
      </c>
      <c r="C2080" s="6" t="s">
        <v>188</v>
      </c>
      <c r="D2080" s="6" t="s">
        <v>140</v>
      </c>
      <c r="E2080" s="6">
        <v>7</v>
      </c>
      <c r="F2080" s="6" t="str">
        <f t="shared" si="128"/>
        <v>Jaime Dos Santos</v>
      </c>
      <c r="G2080" s="6">
        <v>10773</v>
      </c>
      <c r="H2080" s="9">
        <v>41541</v>
      </c>
      <c r="I2080" s="9">
        <v>41571</v>
      </c>
      <c r="J2080" s="9">
        <v>41569</v>
      </c>
      <c r="K2080" s="7">
        <v>6</v>
      </c>
      <c r="L2080" s="9" t="str">
        <f t="shared" si="129"/>
        <v>Viandes</v>
      </c>
      <c r="M2080" s="6">
        <v>17</v>
      </c>
      <c r="N2080" s="6" t="str">
        <f t="shared" si="130"/>
        <v>Alice Mutton</v>
      </c>
      <c r="O2080" s="13">
        <v>76</v>
      </c>
      <c r="P2080" s="6">
        <v>68</v>
      </c>
      <c r="Q2080" s="13">
        <f t="shared" si="131"/>
        <v>5168</v>
      </c>
      <c r="R2080" s="14">
        <v>0.1</v>
      </c>
      <c r="S2080" s="13">
        <v>11934</v>
      </c>
      <c r="T2080" s="13">
        <v>95.471999999999994</v>
      </c>
      <c r="U2080" s="13"/>
      <c r="V2080" s="9"/>
      <c r="W2080" s="9"/>
    </row>
    <row r="2081" spans="1:23" x14ac:dyDescent="0.25">
      <c r="A2081" s="6" t="s">
        <v>177</v>
      </c>
      <c r="B2081" s="6" t="s">
        <v>178</v>
      </c>
      <c r="C2081" s="6" t="s">
        <v>159</v>
      </c>
      <c r="D2081" s="6" t="s">
        <v>136</v>
      </c>
      <c r="E2081" s="6">
        <v>6</v>
      </c>
      <c r="F2081" s="6" t="str">
        <f t="shared" si="128"/>
        <v>Ernst Junge</v>
      </c>
      <c r="G2081" s="6">
        <v>10833</v>
      </c>
      <c r="H2081" s="9">
        <v>41541</v>
      </c>
      <c r="I2081" s="9">
        <v>41556</v>
      </c>
      <c r="J2081" s="9">
        <v>41552</v>
      </c>
      <c r="K2081" s="7">
        <v>4</v>
      </c>
      <c r="L2081" s="9" t="str">
        <f t="shared" si="129"/>
        <v>Produits laitiers</v>
      </c>
      <c r="M2081" s="6">
        <v>31</v>
      </c>
      <c r="N2081" s="6" t="str">
        <f t="shared" si="130"/>
        <v>Gorgonzola Telino</v>
      </c>
      <c r="O2081" s="13">
        <v>76</v>
      </c>
      <c r="P2081" s="6">
        <v>85</v>
      </c>
      <c r="Q2081" s="13">
        <f t="shared" si="131"/>
        <v>6460</v>
      </c>
      <c r="R2081" s="14">
        <v>0.17</v>
      </c>
      <c r="S2081" s="13">
        <v>4409.375</v>
      </c>
      <c r="T2081" s="13">
        <v>79.368750000000006</v>
      </c>
      <c r="U2081" s="13"/>
      <c r="V2081" s="9"/>
      <c r="W2081" s="9"/>
    </row>
    <row r="2082" spans="1:23" x14ac:dyDescent="0.25">
      <c r="A2082" s="6" t="s">
        <v>189</v>
      </c>
      <c r="B2082" s="6" t="s">
        <v>190</v>
      </c>
      <c r="C2082" s="6" t="s">
        <v>191</v>
      </c>
      <c r="D2082" s="6" t="s">
        <v>136</v>
      </c>
      <c r="E2082" s="6">
        <v>5</v>
      </c>
      <c r="F2082" s="6" t="str">
        <f t="shared" si="128"/>
        <v>Mohamed Ben Arfa</v>
      </c>
      <c r="G2082" s="6">
        <v>10658</v>
      </c>
      <c r="H2082" s="9">
        <v>41542</v>
      </c>
      <c r="I2082" s="9">
        <v>41566</v>
      </c>
      <c r="J2082" s="9">
        <v>41563</v>
      </c>
      <c r="K2082" s="7">
        <v>4</v>
      </c>
      <c r="L2082" s="9" t="str">
        <f t="shared" si="129"/>
        <v>Produits laitiers</v>
      </c>
      <c r="M2082" s="6">
        <v>60</v>
      </c>
      <c r="N2082" s="6" t="str">
        <f t="shared" si="130"/>
        <v>Camembert Pierrot</v>
      </c>
      <c r="O2082" s="13">
        <v>76</v>
      </c>
      <c r="P2082" s="6">
        <v>50</v>
      </c>
      <c r="Q2082" s="13">
        <f t="shared" si="131"/>
        <v>3800</v>
      </c>
      <c r="R2082" s="14">
        <v>0.01</v>
      </c>
      <c r="S2082" s="13">
        <v>8415</v>
      </c>
      <c r="T2082" s="13">
        <v>117.81</v>
      </c>
      <c r="U2082" s="13"/>
      <c r="V2082" s="9"/>
      <c r="W2082" s="9"/>
    </row>
    <row r="2083" spans="1:23" x14ac:dyDescent="0.25">
      <c r="A2083" s="6" t="s">
        <v>201</v>
      </c>
      <c r="B2083" s="6" t="s">
        <v>202</v>
      </c>
      <c r="C2083" s="6" t="s">
        <v>203</v>
      </c>
      <c r="D2083" s="6" t="s">
        <v>204</v>
      </c>
      <c r="E2083" s="6">
        <v>2</v>
      </c>
      <c r="F2083" s="6" t="str">
        <f t="shared" si="128"/>
        <v>Anne Dodsworth</v>
      </c>
      <c r="G2083" s="6">
        <v>10782</v>
      </c>
      <c r="H2083" s="9">
        <v>41542</v>
      </c>
      <c r="I2083" s="9">
        <v>41556</v>
      </c>
      <c r="J2083" s="9">
        <v>41556</v>
      </c>
      <c r="K2083" s="7">
        <v>4</v>
      </c>
      <c r="L2083" s="9" t="str">
        <f t="shared" si="129"/>
        <v>Produits laitiers</v>
      </c>
      <c r="M2083" s="6">
        <v>31</v>
      </c>
      <c r="N2083" s="6" t="str">
        <f t="shared" si="130"/>
        <v>Gorgonzola Telino</v>
      </c>
      <c r="O2083" s="13">
        <v>76</v>
      </c>
      <c r="P2083" s="6">
        <v>72</v>
      </c>
      <c r="Q2083" s="13">
        <f t="shared" si="131"/>
        <v>5472</v>
      </c>
      <c r="R2083" s="14">
        <v>0.14000000000000001</v>
      </c>
      <c r="S2083" s="13">
        <v>3870</v>
      </c>
      <c r="T2083" s="13">
        <v>38.700000000000003</v>
      </c>
      <c r="U2083" s="13"/>
      <c r="V2083" s="9"/>
      <c r="W2083" s="9"/>
    </row>
    <row r="2084" spans="1:23" x14ac:dyDescent="0.25">
      <c r="A2084" s="6" t="s">
        <v>327</v>
      </c>
      <c r="B2084" s="6" t="s">
        <v>328</v>
      </c>
      <c r="C2084" s="6" t="s">
        <v>88</v>
      </c>
      <c r="D2084" s="6" t="s">
        <v>89</v>
      </c>
      <c r="E2084" s="6">
        <v>8</v>
      </c>
      <c r="F2084" s="6" t="str">
        <f t="shared" si="128"/>
        <v>Hicham Esmal</v>
      </c>
      <c r="G2084" s="6">
        <v>10848</v>
      </c>
      <c r="H2084" s="9">
        <v>41542</v>
      </c>
      <c r="I2084" s="9">
        <v>41569</v>
      </c>
      <c r="J2084" s="9">
        <v>41564</v>
      </c>
      <c r="K2084" s="7">
        <v>2</v>
      </c>
      <c r="L2084" s="9" t="str">
        <f t="shared" si="129"/>
        <v>Condiments</v>
      </c>
      <c r="M2084" s="6">
        <v>5</v>
      </c>
      <c r="N2084" s="6" t="str">
        <f t="shared" si="130"/>
        <v>Chef Anton's Gumbo Mix</v>
      </c>
      <c r="O2084" s="13">
        <v>76</v>
      </c>
      <c r="P2084" s="6">
        <v>38</v>
      </c>
      <c r="Q2084" s="13">
        <f t="shared" si="131"/>
        <v>2888</v>
      </c>
      <c r="R2084" s="15">
        <v>0</v>
      </c>
      <c r="S2084" s="13">
        <v>4056.5</v>
      </c>
      <c r="T2084" s="13">
        <v>12.169499999999999</v>
      </c>
      <c r="U2084" s="13"/>
      <c r="V2084" s="9"/>
      <c r="W2084" s="9"/>
    </row>
    <row r="2085" spans="1:23" x14ac:dyDescent="0.25">
      <c r="A2085" s="6" t="s">
        <v>267</v>
      </c>
      <c r="B2085" s="6" t="s">
        <v>268</v>
      </c>
      <c r="C2085" s="6" t="s">
        <v>122</v>
      </c>
      <c r="D2085" s="6" t="s">
        <v>123</v>
      </c>
      <c r="E2085" s="6">
        <v>7</v>
      </c>
      <c r="F2085" s="6" t="str">
        <f t="shared" si="128"/>
        <v>Jaime Dos Santos</v>
      </c>
      <c r="G2085" s="6">
        <v>10587</v>
      </c>
      <c r="H2085" s="9">
        <v>41543</v>
      </c>
      <c r="I2085" s="9">
        <v>41565</v>
      </c>
      <c r="J2085" s="9">
        <v>41566</v>
      </c>
      <c r="K2085" s="7">
        <v>2</v>
      </c>
      <c r="L2085" s="9" t="str">
        <f t="shared" si="129"/>
        <v>Condiments</v>
      </c>
      <c r="M2085" s="6">
        <v>77</v>
      </c>
      <c r="N2085" s="6" t="str">
        <f t="shared" si="130"/>
        <v>Original Frankfurter grüne Soße</v>
      </c>
      <c r="O2085" s="13">
        <v>76</v>
      </c>
      <c r="P2085" s="6">
        <v>3</v>
      </c>
      <c r="Q2085" s="13">
        <f t="shared" si="131"/>
        <v>228</v>
      </c>
      <c r="R2085" s="14">
        <v>0.08</v>
      </c>
      <c r="S2085" s="13">
        <v>179.4</v>
      </c>
      <c r="T2085" s="13">
        <v>1.9734</v>
      </c>
      <c r="U2085" s="13"/>
      <c r="V2085" s="9"/>
      <c r="W2085" s="9"/>
    </row>
    <row r="2086" spans="1:23" x14ac:dyDescent="0.25">
      <c r="A2086" s="6" t="s">
        <v>205</v>
      </c>
      <c r="B2086" s="6" t="s">
        <v>206</v>
      </c>
      <c r="C2086" s="6" t="s">
        <v>207</v>
      </c>
      <c r="D2086" s="6" t="s">
        <v>208</v>
      </c>
      <c r="E2086" s="6">
        <v>9</v>
      </c>
      <c r="F2086" s="6" t="str">
        <f t="shared" si="128"/>
        <v>Steven Buchanan</v>
      </c>
      <c r="G2086" s="6">
        <v>10654</v>
      </c>
      <c r="H2086" s="9">
        <v>41543</v>
      </c>
      <c r="I2086" s="9">
        <v>41572</v>
      </c>
      <c r="J2086" s="9">
        <v>41572</v>
      </c>
      <c r="K2086" s="7">
        <v>6</v>
      </c>
      <c r="L2086" s="9" t="str">
        <f t="shared" si="129"/>
        <v>Viandes</v>
      </c>
      <c r="M2086" s="6">
        <v>54</v>
      </c>
      <c r="N2086" s="6" t="str">
        <f t="shared" si="130"/>
        <v>Tourtière</v>
      </c>
      <c r="O2086" s="13">
        <v>76</v>
      </c>
      <c r="P2086" s="6">
        <v>100</v>
      </c>
      <c r="Q2086" s="13">
        <f t="shared" si="131"/>
        <v>7600</v>
      </c>
      <c r="R2086" s="14">
        <v>0.08</v>
      </c>
      <c r="S2086" s="13">
        <v>3427</v>
      </c>
      <c r="T2086" s="13">
        <v>65.113</v>
      </c>
      <c r="U2086" s="13"/>
      <c r="V2086" s="9"/>
      <c r="W2086" s="9"/>
    </row>
    <row r="2087" spans="1:23" x14ac:dyDescent="0.25">
      <c r="A2087" s="6" t="s">
        <v>163</v>
      </c>
      <c r="B2087" s="6" t="s">
        <v>164</v>
      </c>
      <c r="C2087" s="6" t="s">
        <v>165</v>
      </c>
      <c r="D2087" s="6" t="s">
        <v>136</v>
      </c>
      <c r="E2087" s="6">
        <v>4</v>
      </c>
      <c r="F2087" s="6" t="str">
        <f t="shared" si="128"/>
        <v>Laura Callahan</v>
      </c>
      <c r="G2087" s="6">
        <v>10614</v>
      </c>
      <c r="H2087" s="9">
        <v>41545</v>
      </c>
      <c r="I2087" s="9">
        <v>41564</v>
      </c>
      <c r="J2087" s="9">
        <v>41567</v>
      </c>
      <c r="K2087" s="7">
        <v>1</v>
      </c>
      <c r="L2087" s="9" t="str">
        <f t="shared" si="129"/>
        <v>Boissons</v>
      </c>
      <c r="M2087" s="6">
        <v>39</v>
      </c>
      <c r="N2087" s="6" t="str">
        <f t="shared" si="130"/>
        <v>Chartreuse verte</v>
      </c>
      <c r="O2087" s="13">
        <v>76</v>
      </c>
      <c r="P2087" s="6">
        <v>60</v>
      </c>
      <c r="Q2087" s="13">
        <f t="shared" si="131"/>
        <v>4560</v>
      </c>
      <c r="R2087" s="14">
        <v>0.04</v>
      </c>
      <c r="S2087" s="13">
        <v>5184</v>
      </c>
      <c r="T2087" s="13">
        <v>25.92</v>
      </c>
      <c r="U2087" s="13"/>
      <c r="V2087" s="9"/>
      <c r="W2087" s="9"/>
    </row>
    <row r="2088" spans="1:23" x14ac:dyDescent="0.25">
      <c r="A2088" s="6" t="s">
        <v>255</v>
      </c>
      <c r="B2088" s="6" t="s">
        <v>256</v>
      </c>
      <c r="C2088" s="6" t="s">
        <v>257</v>
      </c>
      <c r="D2088" s="6" t="s">
        <v>81</v>
      </c>
      <c r="E2088" s="6">
        <v>6</v>
      </c>
      <c r="F2088" s="6" t="str">
        <f t="shared" si="128"/>
        <v>Ernst Junge</v>
      </c>
      <c r="G2088" s="6">
        <v>10822</v>
      </c>
      <c r="H2088" s="9">
        <v>41545</v>
      </c>
      <c r="I2088" s="9">
        <v>41564</v>
      </c>
      <c r="J2088" s="9">
        <v>41559</v>
      </c>
      <c r="K2088" s="7">
        <v>3</v>
      </c>
      <c r="L2088" s="9" t="str">
        <f t="shared" si="129"/>
        <v>Desserts</v>
      </c>
      <c r="M2088" s="6">
        <v>62</v>
      </c>
      <c r="N2088" s="6" t="str">
        <f t="shared" si="130"/>
        <v>Tarte au sucre</v>
      </c>
      <c r="O2088" s="13">
        <v>76</v>
      </c>
      <c r="P2088" s="6">
        <v>81</v>
      </c>
      <c r="Q2088" s="13">
        <f t="shared" si="131"/>
        <v>6156</v>
      </c>
      <c r="R2088" s="14">
        <v>0.12</v>
      </c>
      <c r="S2088" s="13">
        <v>17570.52</v>
      </c>
      <c r="T2088" s="13">
        <v>0</v>
      </c>
      <c r="U2088" s="13"/>
      <c r="V2088" s="9"/>
      <c r="W2088" s="9"/>
    </row>
    <row r="2089" spans="1:23" x14ac:dyDescent="0.25">
      <c r="A2089" s="6" t="s">
        <v>216</v>
      </c>
      <c r="B2089" s="6" t="s">
        <v>217</v>
      </c>
      <c r="C2089" s="6" t="s">
        <v>218</v>
      </c>
      <c r="D2089" s="6" t="s">
        <v>102</v>
      </c>
      <c r="E2089" s="6">
        <v>9</v>
      </c>
      <c r="F2089" s="6" t="str">
        <f t="shared" si="128"/>
        <v>Steven Buchanan</v>
      </c>
      <c r="G2089" s="6">
        <v>10649</v>
      </c>
      <c r="H2089" s="9">
        <v>41546</v>
      </c>
      <c r="I2089" s="9">
        <v>41557</v>
      </c>
      <c r="J2089" s="9">
        <v>41559</v>
      </c>
      <c r="K2089" s="7">
        <v>4</v>
      </c>
      <c r="L2089" s="9" t="str">
        <f t="shared" si="129"/>
        <v>Produits laitiers</v>
      </c>
      <c r="M2089" s="6">
        <v>72</v>
      </c>
      <c r="N2089" s="6" t="str">
        <f t="shared" si="130"/>
        <v>Mozzarella di Giovanni</v>
      </c>
      <c r="O2089" s="13">
        <v>76</v>
      </c>
      <c r="P2089" s="6">
        <v>29</v>
      </c>
      <c r="Q2089" s="13">
        <f t="shared" si="131"/>
        <v>2204</v>
      </c>
      <c r="R2089" s="14">
        <v>0.05</v>
      </c>
      <c r="S2089" s="13">
        <v>4793.7</v>
      </c>
      <c r="T2089" s="13">
        <v>91.080300000000008</v>
      </c>
      <c r="U2089" s="13"/>
      <c r="V2089" s="9"/>
      <c r="W2089" s="9"/>
    </row>
    <row r="2090" spans="1:23" x14ac:dyDescent="0.25">
      <c r="A2090" s="6" t="s">
        <v>226</v>
      </c>
      <c r="B2090" s="6" t="s">
        <v>227</v>
      </c>
      <c r="C2090" s="6" t="s">
        <v>53</v>
      </c>
      <c r="D2090" s="6" t="s">
        <v>51</v>
      </c>
      <c r="E2090" s="6">
        <v>8</v>
      </c>
      <c r="F2090" s="6" t="str">
        <f t="shared" si="128"/>
        <v>Hicham Esmal</v>
      </c>
      <c r="G2090" s="6">
        <v>10666</v>
      </c>
      <c r="H2090" s="9">
        <v>41546</v>
      </c>
      <c r="I2090" s="9">
        <v>41559</v>
      </c>
      <c r="J2090" s="9">
        <v>41555</v>
      </c>
      <c r="K2090" s="7">
        <v>2</v>
      </c>
      <c r="L2090" s="9" t="str">
        <f t="shared" si="129"/>
        <v>Condiments</v>
      </c>
      <c r="M2090" s="6">
        <v>65</v>
      </c>
      <c r="N2090" s="6" t="str">
        <f t="shared" si="130"/>
        <v>Louisiana Fiery Hot Pepper Sauce</v>
      </c>
      <c r="O2090" s="13">
        <v>76</v>
      </c>
      <c r="P2090" s="6">
        <v>34</v>
      </c>
      <c r="Q2090" s="13">
        <f t="shared" si="131"/>
        <v>2584</v>
      </c>
      <c r="R2090" s="14">
        <v>0.1</v>
      </c>
      <c r="S2090" s="13">
        <v>3220.65</v>
      </c>
      <c r="T2090" s="13">
        <v>96.619500000000002</v>
      </c>
      <c r="U2090" s="13"/>
      <c r="V2090" s="9"/>
      <c r="W2090" s="9"/>
    </row>
    <row r="2091" spans="1:23" x14ac:dyDescent="0.25">
      <c r="A2091" s="6" t="s">
        <v>114</v>
      </c>
      <c r="B2091" s="6" t="s">
        <v>115</v>
      </c>
      <c r="C2091" s="6" t="s">
        <v>116</v>
      </c>
      <c r="D2091" s="6" t="s">
        <v>81</v>
      </c>
      <c r="E2091" s="6">
        <v>3</v>
      </c>
      <c r="F2091" s="6" t="str">
        <f t="shared" si="128"/>
        <v>Janet Leverling</v>
      </c>
      <c r="G2091" s="6">
        <v>10479</v>
      </c>
      <c r="H2091" s="9">
        <v>41547</v>
      </c>
      <c r="I2091" s="9">
        <v>41561</v>
      </c>
      <c r="J2091" s="9">
        <v>41558</v>
      </c>
      <c r="K2091" s="7">
        <v>4</v>
      </c>
      <c r="L2091" s="9" t="str">
        <f t="shared" si="129"/>
        <v>Produits laitiers</v>
      </c>
      <c r="M2091" s="6">
        <v>59</v>
      </c>
      <c r="N2091" s="6" t="str">
        <f t="shared" si="130"/>
        <v>Raclette Courdavault</v>
      </c>
      <c r="O2091" s="13">
        <v>76</v>
      </c>
      <c r="P2091" s="6">
        <v>83</v>
      </c>
      <c r="Q2091" s="13">
        <f t="shared" si="131"/>
        <v>6308</v>
      </c>
      <c r="R2091" s="14">
        <v>0.02</v>
      </c>
      <c r="S2091" s="13">
        <v>17894.8</v>
      </c>
      <c r="T2091" s="13">
        <v>447.37</v>
      </c>
      <c r="U2091" s="13"/>
      <c r="V2091" s="9"/>
      <c r="W2091" s="9"/>
    </row>
    <row r="2092" spans="1:23" x14ac:dyDescent="0.25">
      <c r="A2092" s="6" t="s">
        <v>226</v>
      </c>
      <c r="B2092" s="6" t="s">
        <v>227</v>
      </c>
      <c r="C2092" s="6" t="s">
        <v>53</v>
      </c>
      <c r="D2092" s="6" t="s">
        <v>51</v>
      </c>
      <c r="E2092" s="6">
        <v>7</v>
      </c>
      <c r="F2092" s="6" t="str">
        <f t="shared" si="128"/>
        <v>Jaime Dos Santos</v>
      </c>
      <c r="G2092" s="6">
        <v>10537</v>
      </c>
      <c r="H2092" s="9">
        <v>41547</v>
      </c>
      <c r="I2092" s="9">
        <v>41558</v>
      </c>
      <c r="J2092" s="9">
        <v>41554</v>
      </c>
      <c r="K2092" s="7">
        <v>7</v>
      </c>
      <c r="L2092" s="9" t="str">
        <f t="shared" si="129"/>
        <v>Produits secs</v>
      </c>
      <c r="M2092" s="6">
        <v>51</v>
      </c>
      <c r="N2092" s="6" t="str">
        <f t="shared" si="130"/>
        <v>Manjimup Dried Apples</v>
      </c>
      <c r="O2092" s="13">
        <v>76</v>
      </c>
      <c r="P2092" s="6">
        <v>74</v>
      </c>
      <c r="Q2092" s="13">
        <f t="shared" si="131"/>
        <v>5624</v>
      </c>
      <c r="R2092" s="14">
        <v>0.16</v>
      </c>
      <c r="S2092" s="13">
        <v>16472.399999999998</v>
      </c>
      <c r="T2092" s="13">
        <v>115.30679999999998</v>
      </c>
      <c r="U2092" s="13"/>
      <c r="V2092" s="9"/>
      <c r="W2092" s="9"/>
    </row>
    <row r="2093" spans="1:23" x14ac:dyDescent="0.25">
      <c r="A2093" s="6" t="s">
        <v>205</v>
      </c>
      <c r="B2093" s="6" t="s">
        <v>206</v>
      </c>
      <c r="C2093" s="6" t="s">
        <v>207</v>
      </c>
      <c r="D2093" s="6" t="s">
        <v>208</v>
      </c>
      <c r="E2093" s="6">
        <v>3</v>
      </c>
      <c r="F2093" s="6" t="str">
        <f t="shared" si="128"/>
        <v>Janet Leverling</v>
      </c>
      <c r="G2093" s="6">
        <v>10778</v>
      </c>
      <c r="H2093" s="9">
        <v>41547</v>
      </c>
      <c r="I2093" s="9">
        <v>41563</v>
      </c>
      <c r="J2093" s="9">
        <v>41562</v>
      </c>
      <c r="K2093" s="7">
        <v>8</v>
      </c>
      <c r="L2093" s="9" t="str">
        <f t="shared" si="129"/>
        <v>Poissons et fruits de mer</v>
      </c>
      <c r="M2093" s="6">
        <v>41</v>
      </c>
      <c r="N2093" s="6" t="str">
        <f t="shared" si="130"/>
        <v>Jack's New England Clam Chowder</v>
      </c>
      <c r="O2093" s="13">
        <v>76</v>
      </c>
      <c r="P2093" s="6">
        <v>92</v>
      </c>
      <c r="Q2093" s="13">
        <f t="shared" si="131"/>
        <v>6992</v>
      </c>
      <c r="R2093" s="14">
        <v>0.03</v>
      </c>
      <c r="S2093" s="13">
        <v>4305.83</v>
      </c>
      <c r="T2093" s="13">
        <v>150.70405</v>
      </c>
      <c r="U2093" s="13"/>
      <c r="V2093" s="9"/>
      <c r="W2093" s="9"/>
    </row>
    <row r="2094" spans="1:23" x14ac:dyDescent="0.25">
      <c r="A2094" s="6" t="s">
        <v>147</v>
      </c>
      <c r="B2094" s="6" t="s">
        <v>148</v>
      </c>
      <c r="C2094" s="6" t="s">
        <v>149</v>
      </c>
      <c r="D2094" s="6" t="s">
        <v>85</v>
      </c>
      <c r="E2094" s="6">
        <v>8</v>
      </c>
      <c r="F2094" s="6" t="str">
        <f t="shared" si="128"/>
        <v>Hicham Esmal</v>
      </c>
      <c r="G2094" s="6">
        <v>10923</v>
      </c>
      <c r="H2094" s="9">
        <v>41547</v>
      </c>
      <c r="I2094" s="9">
        <v>41567</v>
      </c>
      <c r="J2094" s="9">
        <v>41566</v>
      </c>
      <c r="K2094" s="7">
        <v>1</v>
      </c>
      <c r="L2094" s="9" t="str">
        <f t="shared" si="129"/>
        <v>Boissons</v>
      </c>
      <c r="M2094" s="6">
        <v>43</v>
      </c>
      <c r="N2094" s="6" t="str">
        <f t="shared" si="130"/>
        <v>Ipoh Coffee</v>
      </c>
      <c r="O2094" s="13">
        <v>76</v>
      </c>
      <c r="P2094" s="6">
        <v>13</v>
      </c>
      <c r="Q2094" s="13">
        <f t="shared" si="131"/>
        <v>988</v>
      </c>
      <c r="R2094" s="15">
        <v>0.01</v>
      </c>
      <c r="S2094" s="13">
        <v>2960.1</v>
      </c>
      <c r="T2094" s="13">
        <v>97.683300000000003</v>
      </c>
      <c r="U2094" s="13"/>
      <c r="V2094" s="9"/>
      <c r="W2094" s="9"/>
    </row>
    <row r="2095" spans="1:23" x14ac:dyDescent="0.25">
      <c r="A2095" s="6" t="s">
        <v>127</v>
      </c>
      <c r="B2095" s="6" t="s">
        <v>128</v>
      </c>
      <c r="C2095" s="6" t="s">
        <v>129</v>
      </c>
      <c r="D2095" s="6" t="s">
        <v>106</v>
      </c>
      <c r="E2095" s="6">
        <v>5</v>
      </c>
      <c r="F2095" s="6" t="str">
        <f t="shared" si="128"/>
        <v>Mohamed Ben Arfa</v>
      </c>
      <c r="G2095" s="6">
        <v>10485</v>
      </c>
      <c r="H2095" s="9">
        <v>41548</v>
      </c>
      <c r="I2095" s="9">
        <v>41576</v>
      </c>
      <c r="J2095" s="9">
        <v>41576</v>
      </c>
      <c r="K2095" s="7">
        <v>1</v>
      </c>
      <c r="L2095" s="9" t="str">
        <f t="shared" si="129"/>
        <v>Boissons</v>
      </c>
      <c r="M2095" s="6">
        <v>2</v>
      </c>
      <c r="N2095" s="6" t="str">
        <f t="shared" si="130"/>
        <v>Chang</v>
      </c>
      <c r="O2095" s="13">
        <v>76</v>
      </c>
      <c r="P2095" s="6">
        <v>51</v>
      </c>
      <c r="Q2095" s="13">
        <f t="shared" si="131"/>
        <v>3876</v>
      </c>
      <c r="R2095" s="14">
        <v>0.16</v>
      </c>
      <c r="S2095" s="13">
        <v>3255.8399999999997</v>
      </c>
      <c r="T2095" s="13">
        <v>65.116799999999998</v>
      </c>
      <c r="U2095" s="13"/>
      <c r="V2095" s="9"/>
      <c r="W2095" s="9"/>
    </row>
    <row r="2096" spans="1:23" x14ac:dyDescent="0.25">
      <c r="A2096" s="6" t="s">
        <v>103</v>
      </c>
      <c r="B2096" s="6" t="s">
        <v>104</v>
      </c>
      <c r="C2096" s="6" t="s">
        <v>105</v>
      </c>
      <c r="D2096" s="6" t="s">
        <v>106</v>
      </c>
      <c r="E2096" s="6">
        <v>7</v>
      </c>
      <c r="F2096" s="6" t="str">
        <f t="shared" si="128"/>
        <v>Jaime Dos Santos</v>
      </c>
      <c r="G2096" s="6">
        <v>10486</v>
      </c>
      <c r="H2096" s="9">
        <v>41548</v>
      </c>
      <c r="I2096" s="9">
        <v>41565</v>
      </c>
      <c r="J2096" s="9">
        <v>41564</v>
      </c>
      <c r="K2096" s="7">
        <v>4</v>
      </c>
      <c r="L2096" s="9" t="str">
        <f t="shared" si="129"/>
        <v>Produits laitiers</v>
      </c>
      <c r="M2096" s="6">
        <v>11</v>
      </c>
      <c r="N2096" s="6" t="str">
        <f t="shared" si="130"/>
        <v>Queso Cabrales</v>
      </c>
      <c r="O2096" s="13">
        <v>76</v>
      </c>
      <c r="P2096" s="6">
        <v>84</v>
      </c>
      <c r="Q2096" s="13">
        <f t="shared" si="131"/>
        <v>6384</v>
      </c>
      <c r="R2096" s="14">
        <v>0.19</v>
      </c>
      <c r="S2096" s="13">
        <v>5715.3600000000006</v>
      </c>
      <c r="T2096" s="13">
        <v>5.7153600000000004</v>
      </c>
      <c r="U2096" s="13"/>
      <c r="V2096" s="9"/>
      <c r="W2096" s="9"/>
    </row>
    <row r="2097" spans="1:23" x14ac:dyDescent="0.25">
      <c r="A2097" s="6" t="s">
        <v>264</v>
      </c>
      <c r="B2097" s="6" t="s">
        <v>265</v>
      </c>
      <c r="C2097" s="6" t="s">
        <v>266</v>
      </c>
      <c r="D2097" s="6" t="s">
        <v>123</v>
      </c>
      <c r="E2097" s="6">
        <v>8</v>
      </c>
      <c r="F2097" s="6" t="str">
        <f t="shared" si="128"/>
        <v>Hicham Esmal</v>
      </c>
      <c r="G2097" s="6">
        <v>10585</v>
      </c>
      <c r="H2097" s="9">
        <v>41549</v>
      </c>
      <c r="I2097" s="9">
        <v>41568</v>
      </c>
      <c r="J2097" s="9">
        <v>41569</v>
      </c>
      <c r="K2097" s="7">
        <v>3</v>
      </c>
      <c r="L2097" s="9" t="str">
        <f t="shared" si="129"/>
        <v>Desserts</v>
      </c>
      <c r="M2097" s="6">
        <v>47</v>
      </c>
      <c r="N2097" s="6" t="str">
        <f t="shared" si="130"/>
        <v>Zaanse koeken</v>
      </c>
      <c r="O2097" s="13">
        <v>76</v>
      </c>
      <c r="P2097" s="6">
        <v>41</v>
      </c>
      <c r="Q2097" s="13">
        <f t="shared" si="131"/>
        <v>3116</v>
      </c>
      <c r="R2097" s="14">
        <v>0.05</v>
      </c>
      <c r="S2097" s="13">
        <v>1850.125</v>
      </c>
      <c r="T2097" s="13">
        <v>35.152374999999999</v>
      </c>
      <c r="U2097" s="13"/>
      <c r="V2097" s="9"/>
      <c r="W2097" s="9"/>
    </row>
    <row r="2098" spans="1:23" x14ac:dyDescent="0.25">
      <c r="A2098" s="6" t="s">
        <v>278</v>
      </c>
      <c r="B2098" s="6" t="s">
        <v>279</v>
      </c>
      <c r="C2098" s="6" t="s">
        <v>280</v>
      </c>
      <c r="D2098" s="6" t="s">
        <v>85</v>
      </c>
      <c r="E2098" s="6">
        <v>8</v>
      </c>
      <c r="F2098" s="6" t="str">
        <f t="shared" si="128"/>
        <v>Hicham Esmal</v>
      </c>
      <c r="G2098" s="6">
        <v>10609</v>
      </c>
      <c r="H2098" s="9">
        <v>41549</v>
      </c>
      <c r="I2098" s="9">
        <v>41572</v>
      </c>
      <c r="J2098" s="9">
        <v>41567</v>
      </c>
      <c r="K2098" s="7">
        <v>3</v>
      </c>
      <c r="L2098" s="9" t="str">
        <f t="shared" si="129"/>
        <v>Desserts</v>
      </c>
      <c r="M2098" s="6">
        <v>21</v>
      </c>
      <c r="N2098" s="6" t="str">
        <f t="shared" si="130"/>
        <v>Sir Rodney's Scones</v>
      </c>
      <c r="O2098" s="13">
        <v>76</v>
      </c>
      <c r="P2098" s="6">
        <v>60</v>
      </c>
      <c r="Q2098" s="13">
        <f t="shared" si="131"/>
        <v>4560</v>
      </c>
      <c r="R2098" s="14">
        <v>0.1</v>
      </c>
      <c r="S2098" s="13">
        <v>2700</v>
      </c>
      <c r="T2098" s="13">
        <v>43.2</v>
      </c>
      <c r="U2098" s="13"/>
      <c r="V2098" s="9"/>
      <c r="W2098" s="9"/>
    </row>
    <row r="2099" spans="1:23" x14ac:dyDescent="0.25">
      <c r="A2099" s="6" t="s">
        <v>127</v>
      </c>
      <c r="B2099" s="6" t="s">
        <v>128</v>
      </c>
      <c r="C2099" s="6" t="s">
        <v>129</v>
      </c>
      <c r="D2099" s="6" t="s">
        <v>106</v>
      </c>
      <c r="E2099" s="6">
        <v>3</v>
      </c>
      <c r="F2099" s="6" t="str">
        <f t="shared" si="128"/>
        <v>Janet Leverling</v>
      </c>
      <c r="G2099" s="6">
        <v>10697</v>
      </c>
      <c r="H2099" s="9">
        <v>41549</v>
      </c>
      <c r="I2099" s="9">
        <v>41561</v>
      </c>
      <c r="J2099" s="9">
        <v>41563</v>
      </c>
      <c r="K2099" s="7">
        <v>8</v>
      </c>
      <c r="L2099" s="9" t="str">
        <f t="shared" si="129"/>
        <v>Poissons et fruits de mer</v>
      </c>
      <c r="M2099" s="6">
        <v>58</v>
      </c>
      <c r="N2099" s="6" t="str">
        <f t="shared" si="130"/>
        <v>Escargots de Bourgogne</v>
      </c>
      <c r="O2099" s="13">
        <v>76</v>
      </c>
      <c r="P2099" s="6">
        <v>11</v>
      </c>
      <c r="Q2099" s="13">
        <f t="shared" si="131"/>
        <v>836</v>
      </c>
      <c r="R2099" s="14">
        <v>0.15</v>
      </c>
      <c r="S2099" s="13">
        <v>619.4375</v>
      </c>
      <c r="T2099" s="13">
        <v>1.8583125</v>
      </c>
      <c r="U2099" s="13"/>
      <c r="V2099" s="9"/>
      <c r="W2099" s="9"/>
    </row>
    <row r="2100" spans="1:23" x14ac:dyDescent="0.25">
      <c r="A2100" s="6" t="s">
        <v>117</v>
      </c>
      <c r="B2100" s="6" t="s">
        <v>118</v>
      </c>
      <c r="C2100" s="6" t="s">
        <v>119</v>
      </c>
      <c r="D2100" s="6" t="s">
        <v>85</v>
      </c>
      <c r="E2100" s="6">
        <v>7</v>
      </c>
      <c r="F2100" s="6" t="str">
        <f t="shared" si="128"/>
        <v>Jaime Dos Santos</v>
      </c>
      <c r="G2100" s="6">
        <v>10789</v>
      </c>
      <c r="H2100" s="9">
        <v>41549</v>
      </c>
      <c r="I2100" s="9">
        <v>41571</v>
      </c>
      <c r="J2100" s="9">
        <v>41566</v>
      </c>
      <c r="K2100" s="7">
        <v>3</v>
      </c>
      <c r="L2100" s="9" t="str">
        <f t="shared" si="129"/>
        <v>Desserts</v>
      </c>
      <c r="M2100" s="6">
        <v>68</v>
      </c>
      <c r="N2100" s="6" t="str">
        <f t="shared" si="130"/>
        <v>Scottish Longbreads</v>
      </c>
      <c r="O2100" s="13">
        <v>76</v>
      </c>
      <c r="P2100" s="6">
        <v>25</v>
      </c>
      <c r="Q2100" s="13">
        <f t="shared" si="131"/>
        <v>1900</v>
      </c>
      <c r="R2100" s="14">
        <v>0.09</v>
      </c>
      <c r="S2100" s="13">
        <v>1421.875</v>
      </c>
      <c r="T2100" s="13">
        <v>46.921875</v>
      </c>
      <c r="U2100" s="13"/>
      <c r="V2100" s="9"/>
      <c r="W2100" s="9"/>
    </row>
    <row r="2101" spans="1:23" x14ac:dyDescent="0.25">
      <c r="A2101" s="6" t="s">
        <v>82</v>
      </c>
      <c r="B2101" s="6" t="s">
        <v>83</v>
      </c>
      <c r="C2101" s="6" t="s">
        <v>84</v>
      </c>
      <c r="D2101" s="6" t="s">
        <v>85</v>
      </c>
      <c r="E2101" s="6">
        <v>5</v>
      </c>
      <c r="F2101" s="6" t="str">
        <f t="shared" si="128"/>
        <v>Mohamed Ben Arfa</v>
      </c>
      <c r="G2101" s="6">
        <v>10470</v>
      </c>
      <c r="H2101" s="9">
        <v>41550</v>
      </c>
      <c r="I2101" s="9">
        <v>41574</v>
      </c>
      <c r="J2101" s="9">
        <v>41576</v>
      </c>
      <c r="K2101" s="7">
        <v>5</v>
      </c>
      <c r="L2101" s="9" t="str">
        <f t="shared" si="129"/>
        <v>Pâtes et céréales</v>
      </c>
      <c r="M2101" s="6">
        <v>23</v>
      </c>
      <c r="N2101" s="6" t="str">
        <f t="shared" si="130"/>
        <v>Tunnbröd</v>
      </c>
      <c r="O2101" s="13">
        <v>76</v>
      </c>
      <c r="P2101" s="6">
        <v>47</v>
      </c>
      <c r="Q2101" s="13">
        <f t="shared" si="131"/>
        <v>3572</v>
      </c>
      <c r="R2101" s="14">
        <v>0.14000000000000001</v>
      </c>
      <c r="S2101" s="13">
        <v>1455.12</v>
      </c>
      <c r="T2101" s="13">
        <v>0</v>
      </c>
      <c r="U2101" s="13"/>
      <c r="V2101" s="9"/>
      <c r="W2101" s="9"/>
    </row>
    <row r="2102" spans="1:23" x14ac:dyDescent="0.25">
      <c r="A2102" s="6" t="s">
        <v>269</v>
      </c>
      <c r="B2102" s="6" t="s">
        <v>270</v>
      </c>
      <c r="C2102" s="6" t="s">
        <v>271</v>
      </c>
      <c r="D2102" s="6" t="s">
        <v>242</v>
      </c>
      <c r="E2102" s="6">
        <v>4</v>
      </c>
      <c r="F2102" s="6" t="str">
        <f t="shared" si="128"/>
        <v>Laura Callahan</v>
      </c>
      <c r="G2102" s="6">
        <v>10602</v>
      </c>
      <c r="H2102" s="9">
        <v>41550</v>
      </c>
      <c r="I2102" s="9">
        <v>41578</v>
      </c>
      <c r="J2102" s="9">
        <v>41581</v>
      </c>
      <c r="K2102" s="7">
        <v>2</v>
      </c>
      <c r="L2102" s="9" t="str">
        <f t="shared" si="129"/>
        <v>Condiments</v>
      </c>
      <c r="M2102" s="6">
        <v>77</v>
      </c>
      <c r="N2102" s="6" t="str">
        <f t="shared" si="130"/>
        <v>Original Frankfurter grüne Soße</v>
      </c>
      <c r="O2102" s="13">
        <v>76</v>
      </c>
      <c r="P2102" s="6">
        <v>97</v>
      </c>
      <c r="Q2102" s="13">
        <f t="shared" si="131"/>
        <v>7372</v>
      </c>
      <c r="R2102" s="14">
        <v>0.19</v>
      </c>
      <c r="S2102" s="13">
        <v>5107.05</v>
      </c>
      <c r="T2102" s="13">
        <v>61.284600000000005</v>
      </c>
      <c r="U2102" s="13"/>
      <c r="V2102" s="9"/>
      <c r="W2102" s="9"/>
    </row>
    <row r="2103" spans="1:23" x14ac:dyDescent="0.25">
      <c r="A2103" s="6" t="s">
        <v>223</v>
      </c>
      <c r="B2103" s="6" t="s">
        <v>224</v>
      </c>
      <c r="C2103" s="6" t="s">
        <v>225</v>
      </c>
      <c r="D2103" s="6" t="s">
        <v>208</v>
      </c>
      <c r="E2103" s="6">
        <v>4</v>
      </c>
      <c r="F2103" s="6" t="str">
        <f t="shared" si="128"/>
        <v>Laura Callahan</v>
      </c>
      <c r="G2103" s="6">
        <v>10824</v>
      </c>
      <c r="H2103" s="9">
        <v>41550</v>
      </c>
      <c r="I2103" s="9">
        <v>41578</v>
      </c>
      <c r="J2103" s="9">
        <v>41576</v>
      </c>
      <c r="K2103" s="7">
        <v>8</v>
      </c>
      <c r="L2103" s="9" t="str">
        <f t="shared" si="129"/>
        <v>Poissons et fruits de mer</v>
      </c>
      <c r="M2103" s="6">
        <v>41</v>
      </c>
      <c r="N2103" s="6" t="str">
        <f t="shared" si="130"/>
        <v>Jack's New England Clam Chowder</v>
      </c>
      <c r="O2103" s="13">
        <v>76</v>
      </c>
      <c r="P2103" s="6">
        <v>66</v>
      </c>
      <c r="Q2103" s="13">
        <f t="shared" si="131"/>
        <v>5016</v>
      </c>
      <c r="R2103" s="14">
        <v>-0.03</v>
      </c>
      <c r="S2103" s="13">
        <v>3280.0350000000003</v>
      </c>
      <c r="T2103" s="13">
        <v>98.401049999999998</v>
      </c>
      <c r="U2103" s="13"/>
      <c r="V2103" s="9"/>
      <c r="W2103" s="9"/>
    </row>
    <row r="2104" spans="1:23" x14ac:dyDescent="0.25">
      <c r="A2104" s="6" t="s">
        <v>194</v>
      </c>
      <c r="B2104" s="6" t="s">
        <v>195</v>
      </c>
      <c r="C2104" s="6" t="s">
        <v>97</v>
      </c>
      <c r="D2104" s="6" t="s">
        <v>98</v>
      </c>
      <c r="E2104" s="6">
        <v>1</v>
      </c>
      <c r="F2104" s="6" t="str">
        <f t="shared" si="128"/>
        <v>Francis Rivière</v>
      </c>
      <c r="G2104" s="6">
        <v>10676</v>
      </c>
      <c r="H2104" s="9">
        <v>41551</v>
      </c>
      <c r="I2104" s="9">
        <v>41565</v>
      </c>
      <c r="J2104" s="9">
        <v>41563</v>
      </c>
      <c r="K2104" s="7">
        <v>2</v>
      </c>
      <c r="L2104" s="9" t="str">
        <f t="shared" si="129"/>
        <v>Condiments</v>
      </c>
      <c r="M2104" s="6">
        <v>44</v>
      </c>
      <c r="N2104" s="6" t="str">
        <f t="shared" si="130"/>
        <v>Gula Malacca</v>
      </c>
      <c r="O2104" s="13">
        <v>76</v>
      </c>
      <c r="P2104" s="6">
        <v>76</v>
      </c>
      <c r="Q2104" s="13">
        <f t="shared" si="131"/>
        <v>5776</v>
      </c>
      <c r="R2104" s="14">
        <v>0.17</v>
      </c>
      <c r="S2104" s="13">
        <v>6134.53</v>
      </c>
      <c r="T2104" s="13">
        <v>18.403590000000001</v>
      </c>
      <c r="U2104" s="13"/>
      <c r="V2104" s="9"/>
      <c r="W2104" s="9"/>
    </row>
    <row r="2105" spans="1:23" x14ac:dyDescent="0.25">
      <c r="A2105" s="6" t="s">
        <v>291</v>
      </c>
      <c r="B2105" s="6" t="s">
        <v>292</v>
      </c>
      <c r="C2105" s="6" t="s">
        <v>97</v>
      </c>
      <c r="D2105" s="6" t="s">
        <v>98</v>
      </c>
      <c r="E2105" s="6">
        <v>3</v>
      </c>
      <c r="F2105" s="6" t="str">
        <f t="shared" si="128"/>
        <v>Janet Leverling</v>
      </c>
      <c r="G2105" s="6">
        <v>10759</v>
      </c>
      <c r="H2105" s="9">
        <v>41551</v>
      </c>
      <c r="I2105" s="9">
        <v>41580</v>
      </c>
      <c r="J2105" s="9">
        <v>41578</v>
      </c>
      <c r="K2105" s="7">
        <v>4</v>
      </c>
      <c r="L2105" s="9" t="str">
        <f t="shared" si="129"/>
        <v>Produits laitiers</v>
      </c>
      <c r="M2105" s="6">
        <v>32</v>
      </c>
      <c r="N2105" s="6" t="str">
        <f t="shared" si="130"/>
        <v>Mascarpone Fabioli</v>
      </c>
      <c r="O2105" s="13">
        <v>76</v>
      </c>
      <c r="P2105" s="6">
        <v>63</v>
      </c>
      <c r="Q2105" s="13">
        <f t="shared" si="131"/>
        <v>4788</v>
      </c>
      <c r="R2105" s="14">
        <v>0.11</v>
      </c>
      <c r="S2105" s="13">
        <v>8971.2000000000007</v>
      </c>
      <c r="T2105" s="13">
        <v>260.16480000000001</v>
      </c>
      <c r="U2105" s="13"/>
      <c r="V2105" s="9"/>
      <c r="W2105" s="9"/>
    </row>
    <row r="2106" spans="1:23" x14ac:dyDescent="0.25">
      <c r="A2106" s="6" t="s">
        <v>235</v>
      </c>
      <c r="B2106" s="6" t="s">
        <v>236</v>
      </c>
      <c r="C2106" s="6" t="s">
        <v>237</v>
      </c>
      <c r="D2106" s="6" t="s">
        <v>238</v>
      </c>
      <c r="E2106" s="6">
        <v>9</v>
      </c>
      <c r="F2106" s="6" t="str">
        <f t="shared" si="128"/>
        <v>Steven Buchanan</v>
      </c>
      <c r="G2106" s="6">
        <v>10872</v>
      </c>
      <c r="H2106" s="9">
        <v>41551</v>
      </c>
      <c r="I2106" s="9">
        <v>41564</v>
      </c>
      <c r="J2106" s="9">
        <v>41559</v>
      </c>
      <c r="K2106" s="7">
        <v>2</v>
      </c>
      <c r="L2106" s="9" t="str">
        <f t="shared" si="129"/>
        <v>Condiments</v>
      </c>
      <c r="M2106" s="6">
        <v>65</v>
      </c>
      <c r="N2106" s="6" t="str">
        <f t="shared" si="130"/>
        <v>Louisiana Fiery Hot Pepper Sauce</v>
      </c>
      <c r="O2106" s="13">
        <v>76</v>
      </c>
      <c r="P2106" s="6">
        <v>25</v>
      </c>
      <c r="Q2106" s="13">
        <f t="shared" si="131"/>
        <v>1900</v>
      </c>
      <c r="R2106" s="15">
        <v>0.04</v>
      </c>
      <c r="S2106" s="13">
        <v>2526</v>
      </c>
      <c r="T2106" s="13">
        <v>63.15</v>
      </c>
      <c r="U2106" s="13"/>
      <c r="V2106" s="9"/>
      <c r="W2106" s="9"/>
    </row>
    <row r="2107" spans="1:23" x14ac:dyDescent="0.25">
      <c r="A2107" s="6" t="s">
        <v>175</v>
      </c>
      <c r="B2107" s="6" t="s">
        <v>176</v>
      </c>
      <c r="C2107" s="6" t="s">
        <v>97</v>
      </c>
      <c r="D2107" s="6" t="s">
        <v>98</v>
      </c>
      <c r="E2107" s="6">
        <v>5</v>
      </c>
      <c r="F2107" s="6" t="str">
        <f t="shared" si="128"/>
        <v>Mohamed Ben Arfa</v>
      </c>
      <c r="G2107" s="6">
        <v>10535</v>
      </c>
      <c r="H2107" s="9">
        <v>41552</v>
      </c>
      <c r="I2107" s="9">
        <v>41582</v>
      </c>
      <c r="J2107" s="9">
        <v>41584</v>
      </c>
      <c r="K2107" s="7">
        <v>4</v>
      </c>
      <c r="L2107" s="9" t="str">
        <f t="shared" si="129"/>
        <v>Produits laitiers</v>
      </c>
      <c r="M2107" s="6">
        <v>11</v>
      </c>
      <c r="N2107" s="6" t="str">
        <f t="shared" si="130"/>
        <v>Queso Cabrales</v>
      </c>
      <c r="O2107" s="13">
        <v>76</v>
      </c>
      <c r="P2107" s="6">
        <v>56</v>
      </c>
      <c r="Q2107" s="13">
        <f t="shared" si="131"/>
        <v>4256</v>
      </c>
      <c r="R2107" s="14">
        <v>0.08</v>
      </c>
      <c r="S2107" s="13">
        <v>5409.6</v>
      </c>
      <c r="T2107" s="13">
        <v>37.867200000000004</v>
      </c>
      <c r="U2107" s="13"/>
      <c r="V2107" s="9"/>
      <c r="W2107" s="9"/>
    </row>
    <row r="2108" spans="1:23" x14ac:dyDescent="0.25">
      <c r="A2108" s="6" t="s">
        <v>245</v>
      </c>
      <c r="B2108" s="6" t="s">
        <v>246</v>
      </c>
      <c r="C2108" s="6" t="s">
        <v>247</v>
      </c>
      <c r="D2108" s="6" t="s">
        <v>85</v>
      </c>
      <c r="E2108" s="6">
        <v>5</v>
      </c>
      <c r="F2108" s="6" t="str">
        <f t="shared" si="128"/>
        <v>Mohamed Ben Arfa</v>
      </c>
      <c r="G2108" s="6">
        <v>10628</v>
      </c>
      <c r="H2108" s="9">
        <v>41552</v>
      </c>
      <c r="I2108" s="9">
        <v>41582</v>
      </c>
      <c r="J2108" s="9">
        <v>41581</v>
      </c>
      <c r="K2108" s="7">
        <v>1</v>
      </c>
      <c r="L2108" s="9" t="str">
        <f t="shared" si="129"/>
        <v>Boissons</v>
      </c>
      <c r="M2108" s="6">
        <v>1</v>
      </c>
      <c r="N2108" s="6" t="str">
        <f t="shared" si="130"/>
        <v>Chai</v>
      </c>
      <c r="O2108" s="13">
        <v>76</v>
      </c>
      <c r="P2108" s="6">
        <v>87</v>
      </c>
      <c r="Q2108" s="13">
        <f t="shared" si="131"/>
        <v>6612</v>
      </c>
      <c r="R2108" s="14">
        <v>0.16</v>
      </c>
      <c r="S2108" s="13">
        <v>6577.2</v>
      </c>
      <c r="T2108" s="13">
        <v>46.040399999999998</v>
      </c>
      <c r="U2108" s="13"/>
      <c r="V2108" s="9"/>
      <c r="W2108" s="9"/>
    </row>
    <row r="2109" spans="1:23" x14ac:dyDescent="0.25">
      <c r="A2109" s="6" t="s">
        <v>243</v>
      </c>
      <c r="B2109" s="6" t="s">
        <v>244</v>
      </c>
      <c r="C2109" s="6" t="s">
        <v>88</v>
      </c>
      <c r="D2109" s="6" t="s">
        <v>89</v>
      </c>
      <c r="E2109" s="6">
        <v>6</v>
      </c>
      <c r="F2109" s="6" t="str">
        <f t="shared" si="128"/>
        <v>Ernst Junge</v>
      </c>
      <c r="G2109" s="6">
        <v>10643</v>
      </c>
      <c r="H2109" s="9">
        <v>41552</v>
      </c>
      <c r="I2109" s="9">
        <v>41569</v>
      </c>
      <c r="J2109" s="9">
        <v>41570</v>
      </c>
      <c r="K2109" s="7">
        <v>8</v>
      </c>
      <c r="L2109" s="9" t="str">
        <f t="shared" si="129"/>
        <v>Poissons et fruits de mer</v>
      </c>
      <c r="M2109" s="6">
        <v>46</v>
      </c>
      <c r="N2109" s="6" t="str">
        <f t="shared" si="130"/>
        <v>Spegesild</v>
      </c>
      <c r="O2109" s="13">
        <v>76</v>
      </c>
      <c r="P2109" s="6">
        <v>70</v>
      </c>
      <c r="Q2109" s="13">
        <f t="shared" si="131"/>
        <v>5320</v>
      </c>
      <c r="R2109" s="14">
        <v>0.18</v>
      </c>
      <c r="S2109" s="13">
        <v>3444.0000000000005</v>
      </c>
      <c r="T2109" s="13">
        <v>110.20800000000001</v>
      </c>
      <c r="U2109" s="13"/>
      <c r="V2109" s="9"/>
      <c r="W2109" s="9"/>
    </row>
    <row r="2110" spans="1:23" x14ac:dyDescent="0.25">
      <c r="A2110" s="6" t="s">
        <v>293</v>
      </c>
      <c r="B2110" s="6" t="s">
        <v>294</v>
      </c>
      <c r="C2110" s="6" t="s">
        <v>295</v>
      </c>
      <c r="D2110" s="6" t="s">
        <v>251</v>
      </c>
      <c r="E2110" s="6">
        <v>5</v>
      </c>
      <c r="F2110" s="6" t="str">
        <f t="shared" si="128"/>
        <v>Mohamed Ben Arfa</v>
      </c>
      <c r="G2110" s="6">
        <v>10784</v>
      </c>
      <c r="H2110" s="9">
        <v>41552</v>
      </c>
      <c r="I2110" s="9">
        <v>41582</v>
      </c>
      <c r="J2110" s="9">
        <v>41580</v>
      </c>
      <c r="K2110" s="7">
        <v>4</v>
      </c>
      <c r="L2110" s="9" t="str">
        <f t="shared" si="129"/>
        <v>Produits laitiers</v>
      </c>
      <c r="M2110" s="6">
        <v>72</v>
      </c>
      <c r="N2110" s="6" t="str">
        <f t="shared" si="130"/>
        <v>Mozzarella di Giovanni</v>
      </c>
      <c r="O2110" s="13">
        <v>76</v>
      </c>
      <c r="P2110" s="6">
        <v>7</v>
      </c>
      <c r="Q2110" s="13">
        <f t="shared" si="131"/>
        <v>532</v>
      </c>
      <c r="R2110" s="14">
        <v>0.18</v>
      </c>
      <c r="S2110" s="13">
        <v>998.7600000000001</v>
      </c>
      <c r="T2110" s="13">
        <v>14.981400000000001</v>
      </c>
      <c r="U2110" s="13"/>
      <c r="V2110" s="9"/>
      <c r="W2110" s="9"/>
    </row>
    <row r="2111" spans="1:23" x14ac:dyDescent="0.25">
      <c r="A2111" s="6" t="s">
        <v>147</v>
      </c>
      <c r="B2111" s="6" t="s">
        <v>148</v>
      </c>
      <c r="C2111" s="6" t="s">
        <v>149</v>
      </c>
      <c r="D2111" s="6" t="s">
        <v>85</v>
      </c>
      <c r="E2111" s="6">
        <v>1</v>
      </c>
      <c r="F2111" s="6" t="str">
        <f t="shared" si="128"/>
        <v>Francis Rivière</v>
      </c>
      <c r="G2111" s="6">
        <v>10832</v>
      </c>
      <c r="H2111" s="9">
        <v>41552</v>
      </c>
      <c r="I2111" s="9">
        <v>41570</v>
      </c>
      <c r="J2111" s="9">
        <v>41566</v>
      </c>
      <c r="K2111" s="7">
        <v>5</v>
      </c>
      <c r="L2111" s="9" t="str">
        <f t="shared" si="129"/>
        <v>Pâtes et céréales</v>
      </c>
      <c r="M2111" s="6">
        <v>64</v>
      </c>
      <c r="N2111" s="6" t="str">
        <f t="shared" si="130"/>
        <v>Wimmers gute Semmelknödel</v>
      </c>
      <c r="O2111" s="13">
        <v>76</v>
      </c>
      <c r="P2111" s="6">
        <v>56</v>
      </c>
      <c r="Q2111" s="13">
        <f t="shared" si="131"/>
        <v>4256</v>
      </c>
      <c r="R2111" s="14">
        <v>0.02</v>
      </c>
      <c r="S2111" s="13">
        <v>9123.7999999999993</v>
      </c>
      <c r="T2111" s="13">
        <v>18.247599999999998</v>
      </c>
      <c r="U2111" s="13"/>
      <c r="V2111" s="9"/>
      <c r="W2111" s="9"/>
    </row>
    <row r="2112" spans="1:23" x14ac:dyDescent="0.25">
      <c r="A2112" s="6" t="s">
        <v>288</v>
      </c>
      <c r="B2112" s="6" t="s">
        <v>289</v>
      </c>
      <c r="C2112" s="6" t="s">
        <v>290</v>
      </c>
      <c r="D2112" s="6" t="s">
        <v>81</v>
      </c>
      <c r="E2112" s="6">
        <v>5</v>
      </c>
      <c r="F2112" s="6" t="str">
        <f t="shared" si="128"/>
        <v>Mohamed Ben Arfa</v>
      </c>
      <c r="G2112" s="6">
        <v>10624</v>
      </c>
      <c r="H2112" s="9">
        <v>41553</v>
      </c>
      <c r="I2112" s="9">
        <v>41571</v>
      </c>
      <c r="J2112" s="9">
        <v>41572</v>
      </c>
      <c r="K2112" s="7">
        <v>7</v>
      </c>
      <c r="L2112" s="9" t="str">
        <f t="shared" si="129"/>
        <v>Produits secs</v>
      </c>
      <c r="M2112" s="6">
        <v>28</v>
      </c>
      <c r="N2112" s="6" t="str">
        <f t="shared" si="130"/>
        <v>Rössle Sauerkraut</v>
      </c>
      <c r="O2112" s="13">
        <v>76</v>
      </c>
      <c r="P2112" s="6">
        <v>60</v>
      </c>
      <c r="Q2112" s="13">
        <f t="shared" si="131"/>
        <v>4560</v>
      </c>
      <c r="R2112" s="14">
        <v>0.06</v>
      </c>
      <c r="S2112" s="13">
        <v>12859.199999999999</v>
      </c>
      <c r="T2112" s="13">
        <v>437.21280000000002</v>
      </c>
      <c r="U2112" s="13"/>
      <c r="V2112" s="9"/>
      <c r="W2112" s="9"/>
    </row>
    <row r="2113" spans="1:23" x14ac:dyDescent="0.25">
      <c r="A2113" s="6" t="s">
        <v>285</v>
      </c>
      <c r="B2113" s="6" t="s">
        <v>286</v>
      </c>
      <c r="C2113" s="6" t="s">
        <v>287</v>
      </c>
      <c r="D2113" s="6" t="s">
        <v>212</v>
      </c>
      <c r="E2113" s="6">
        <v>1</v>
      </c>
      <c r="F2113" s="6" t="str">
        <f t="shared" si="128"/>
        <v>Francis Rivière</v>
      </c>
      <c r="G2113" s="6">
        <v>10673</v>
      </c>
      <c r="H2113" s="9">
        <v>41553</v>
      </c>
      <c r="I2113" s="9">
        <v>41564</v>
      </c>
      <c r="J2113" s="9">
        <v>41566</v>
      </c>
      <c r="K2113" s="7">
        <v>5</v>
      </c>
      <c r="L2113" s="9" t="str">
        <f t="shared" si="129"/>
        <v>Pâtes et céréales</v>
      </c>
      <c r="M2113" s="6">
        <v>42</v>
      </c>
      <c r="N2113" s="6" t="str">
        <f t="shared" si="130"/>
        <v>Singaporean Hokkien Fried Mee</v>
      </c>
      <c r="O2113" s="13">
        <v>76</v>
      </c>
      <c r="P2113" s="6">
        <v>28</v>
      </c>
      <c r="Q2113" s="13">
        <f t="shared" si="131"/>
        <v>2128</v>
      </c>
      <c r="R2113" s="14">
        <v>0.01</v>
      </c>
      <c r="S2113" s="13">
        <v>1940.4</v>
      </c>
      <c r="T2113" s="13">
        <v>21.3444</v>
      </c>
      <c r="U2113" s="13"/>
      <c r="V2113" s="9"/>
      <c r="W2113" s="9"/>
    </row>
    <row r="2114" spans="1:23" x14ac:dyDescent="0.25">
      <c r="A2114" s="6" t="s">
        <v>189</v>
      </c>
      <c r="B2114" s="6" t="s">
        <v>190</v>
      </c>
      <c r="C2114" s="6" t="s">
        <v>191</v>
      </c>
      <c r="D2114" s="6" t="s">
        <v>136</v>
      </c>
      <c r="E2114" s="6">
        <v>4</v>
      </c>
      <c r="F2114" s="6" t="str">
        <f t="shared" si="128"/>
        <v>Laura Callahan</v>
      </c>
      <c r="G2114" s="6">
        <v>10694</v>
      </c>
      <c r="H2114" s="9">
        <v>41553</v>
      </c>
      <c r="I2114" s="9">
        <v>41575</v>
      </c>
      <c r="J2114" s="9">
        <v>41570</v>
      </c>
      <c r="K2114" s="7">
        <v>4</v>
      </c>
      <c r="L2114" s="9" t="str">
        <f t="shared" si="129"/>
        <v>Produits laitiers</v>
      </c>
      <c r="M2114" s="6">
        <v>59</v>
      </c>
      <c r="N2114" s="6" t="str">
        <f t="shared" si="130"/>
        <v>Raclette Courdavault</v>
      </c>
      <c r="O2114" s="13">
        <v>76</v>
      </c>
      <c r="P2114" s="6">
        <v>96</v>
      </c>
      <c r="Q2114" s="13">
        <f t="shared" si="131"/>
        <v>7296</v>
      </c>
      <c r="R2114" s="14">
        <v>0.2</v>
      </c>
      <c r="S2114" s="13">
        <v>21120</v>
      </c>
      <c r="T2114" s="13">
        <v>316.8</v>
      </c>
      <c r="U2114" s="13"/>
      <c r="V2114" s="9"/>
      <c r="W2114" s="9"/>
    </row>
    <row r="2115" spans="1:23" x14ac:dyDescent="0.25">
      <c r="A2115" s="6" t="s">
        <v>179</v>
      </c>
      <c r="B2115" s="6" t="s">
        <v>180</v>
      </c>
      <c r="C2115" s="6" t="s">
        <v>181</v>
      </c>
      <c r="D2115" s="6" t="s">
        <v>81</v>
      </c>
      <c r="E2115" s="6">
        <v>4</v>
      </c>
      <c r="F2115" s="6" t="str">
        <f t="shared" si="128"/>
        <v>Laura Callahan</v>
      </c>
      <c r="G2115" s="6">
        <v>10627</v>
      </c>
      <c r="H2115" s="9">
        <v>41554</v>
      </c>
      <c r="I2115" s="9">
        <v>41570</v>
      </c>
      <c r="J2115" s="9">
        <v>41568</v>
      </c>
      <c r="K2115" s="7">
        <v>3</v>
      </c>
      <c r="L2115" s="9" t="str">
        <f t="shared" si="129"/>
        <v>Desserts</v>
      </c>
      <c r="M2115" s="6">
        <v>62</v>
      </c>
      <c r="N2115" s="6" t="str">
        <f t="shared" si="130"/>
        <v>Tarte au sucre</v>
      </c>
      <c r="O2115" s="13">
        <v>76</v>
      </c>
      <c r="P2115" s="6">
        <v>80</v>
      </c>
      <c r="Q2115" s="13">
        <f t="shared" si="131"/>
        <v>6080</v>
      </c>
      <c r="R2115" s="14">
        <v>0.03</v>
      </c>
      <c r="S2115" s="13">
        <v>19128.399999999998</v>
      </c>
      <c r="T2115" s="13">
        <v>631.23719999999992</v>
      </c>
      <c r="U2115" s="13"/>
      <c r="V2115" s="9"/>
      <c r="W2115" s="9"/>
    </row>
    <row r="2116" spans="1:23" x14ac:dyDescent="0.25">
      <c r="A2116" s="6" t="s">
        <v>186</v>
      </c>
      <c r="B2116" s="6" t="s">
        <v>187</v>
      </c>
      <c r="C2116" s="6" t="s">
        <v>188</v>
      </c>
      <c r="D2116" s="6" t="s">
        <v>140</v>
      </c>
      <c r="E2116" s="6">
        <v>8</v>
      </c>
      <c r="F2116" s="6" t="str">
        <f t="shared" ref="F2116:F2179" si="132">VLOOKUP(E2116,ListeREPRESENTANTS,2,FALSE)</f>
        <v>Hicham Esmal</v>
      </c>
      <c r="G2116" s="6">
        <v>10667</v>
      </c>
      <c r="H2116" s="9">
        <v>41554</v>
      </c>
      <c r="I2116" s="9">
        <v>41575</v>
      </c>
      <c r="J2116" s="9">
        <v>41570</v>
      </c>
      <c r="K2116" s="7">
        <v>4</v>
      </c>
      <c r="L2116" s="9" t="str">
        <f t="shared" ref="L2116:L2179" si="133">VLOOKUP(K2116,ListeCATEGORIES,2,FALSE)</f>
        <v>Produits laitiers</v>
      </c>
      <c r="M2116" s="6">
        <v>71</v>
      </c>
      <c r="N2116" s="6" t="str">
        <f t="shared" ref="N2116:N2179" si="134">VLOOKUP(M2116,ListePRODUITS,2,FALSE)</f>
        <v>Fløtemysost</v>
      </c>
      <c r="O2116" s="13">
        <v>76</v>
      </c>
      <c r="P2116" s="6">
        <v>29</v>
      </c>
      <c r="Q2116" s="13">
        <f t="shared" si="131"/>
        <v>2204</v>
      </c>
      <c r="R2116" s="14">
        <v>0.03</v>
      </c>
      <c r="S2116" s="13">
        <v>3023.9749999999999</v>
      </c>
      <c r="T2116" s="13">
        <v>63.503475000000002</v>
      </c>
      <c r="U2116" s="13"/>
      <c r="V2116" s="9"/>
      <c r="W2116" s="9"/>
    </row>
    <row r="2117" spans="1:23" x14ac:dyDescent="0.25">
      <c r="A2117" s="6" t="s">
        <v>303</v>
      </c>
      <c r="B2117" s="6" t="s">
        <v>304</v>
      </c>
      <c r="C2117" s="6" t="s">
        <v>232</v>
      </c>
      <c r="D2117" s="6" t="s">
        <v>81</v>
      </c>
      <c r="E2117" s="6">
        <v>1</v>
      </c>
      <c r="F2117" s="6" t="str">
        <f t="shared" si="132"/>
        <v>Francis Rivière</v>
      </c>
      <c r="G2117" s="6">
        <v>10805</v>
      </c>
      <c r="H2117" s="9">
        <v>41554</v>
      </c>
      <c r="I2117" s="9">
        <v>41576</v>
      </c>
      <c r="J2117" s="9">
        <v>41579</v>
      </c>
      <c r="K2117" s="7">
        <v>1</v>
      </c>
      <c r="L2117" s="9" t="str">
        <f t="shared" si="133"/>
        <v>Boissons</v>
      </c>
      <c r="M2117" s="6">
        <v>38</v>
      </c>
      <c r="N2117" s="6" t="str">
        <f t="shared" si="134"/>
        <v>Côte de Blaye</v>
      </c>
      <c r="O2117" s="13">
        <v>76</v>
      </c>
      <c r="P2117" s="6">
        <v>78</v>
      </c>
      <c r="Q2117" s="13">
        <f t="shared" ref="Q2117:Q2180" si="135">O2117*P2117</f>
        <v>5928</v>
      </c>
      <c r="R2117" s="14">
        <v>0.05</v>
      </c>
      <c r="S2117" s="13">
        <v>97626.75</v>
      </c>
      <c r="T2117" s="13">
        <v>2635.9222500000001</v>
      </c>
      <c r="U2117" s="13"/>
      <c r="V2117" s="9"/>
      <c r="W2117" s="9"/>
    </row>
    <row r="2118" spans="1:23" x14ac:dyDescent="0.25">
      <c r="A2118" s="6" t="s">
        <v>205</v>
      </c>
      <c r="B2118" s="6" t="s">
        <v>206</v>
      </c>
      <c r="C2118" s="6" t="s">
        <v>207</v>
      </c>
      <c r="D2118" s="6" t="s">
        <v>208</v>
      </c>
      <c r="E2118" s="6">
        <v>4</v>
      </c>
      <c r="F2118" s="6" t="str">
        <f t="shared" si="132"/>
        <v>Laura Callahan</v>
      </c>
      <c r="G2118" s="6">
        <v>10857</v>
      </c>
      <c r="H2118" s="9">
        <v>41554</v>
      </c>
      <c r="I2118" s="9">
        <v>41572</v>
      </c>
      <c r="J2118" s="9">
        <v>41571</v>
      </c>
      <c r="K2118" s="7">
        <v>2</v>
      </c>
      <c r="L2118" s="9" t="str">
        <f t="shared" si="133"/>
        <v>Condiments</v>
      </c>
      <c r="M2118" s="6">
        <v>3</v>
      </c>
      <c r="N2118" s="6" t="str">
        <f t="shared" si="134"/>
        <v>Aniseed Syrup</v>
      </c>
      <c r="O2118" s="13">
        <v>76</v>
      </c>
      <c r="P2118" s="6">
        <v>7</v>
      </c>
      <c r="Q2118" s="13">
        <f t="shared" si="135"/>
        <v>532</v>
      </c>
      <c r="R2118" s="15">
        <v>0.02</v>
      </c>
      <c r="S2118" s="13">
        <v>343</v>
      </c>
      <c r="T2118" s="13">
        <v>0.34300000000000003</v>
      </c>
      <c r="U2118" s="13"/>
      <c r="V2118" s="9"/>
      <c r="W2118" s="9"/>
    </row>
    <row r="2119" spans="1:23" x14ac:dyDescent="0.25">
      <c r="A2119" s="6" t="s">
        <v>157</v>
      </c>
      <c r="B2119" s="6" t="s">
        <v>158</v>
      </c>
      <c r="C2119" s="6" t="s">
        <v>159</v>
      </c>
      <c r="D2119" s="6" t="s">
        <v>136</v>
      </c>
      <c r="E2119" s="6">
        <v>4</v>
      </c>
      <c r="F2119" s="6" t="str">
        <f t="shared" si="132"/>
        <v>Laura Callahan</v>
      </c>
      <c r="G2119" s="6">
        <v>10534</v>
      </c>
      <c r="H2119" s="9">
        <v>41555</v>
      </c>
      <c r="I2119" s="9">
        <v>41572</v>
      </c>
      <c r="J2119" s="9">
        <v>41575</v>
      </c>
      <c r="K2119" s="7">
        <v>8</v>
      </c>
      <c r="L2119" s="9" t="str">
        <f t="shared" si="133"/>
        <v>Poissons et fruits de mer</v>
      </c>
      <c r="M2119" s="6">
        <v>30</v>
      </c>
      <c r="N2119" s="6" t="str">
        <f t="shared" si="134"/>
        <v>Nord-Ost Matjeshering</v>
      </c>
      <c r="O2119" s="13">
        <v>76</v>
      </c>
      <c r="P2119" s="6">
        <v>88</v>
      </c>
      <c r="Q2119" s="13">
        <f t="shared" si="135"/>
        <v>6688</v>
      </c>
      <c r="R2119" s="14">
        <v>0.01</v>
      </c>
      <c r="S2119" s="13">
        <v>11277.683999999999</v>
      </c>
      <c r="T2119" s="13">
        <v>248.10904799999997</v>
      </c>
      <c r="U2119" s="13"/>
      <c r="V2119" s="9"/>
      <c r="W2119" s="9"/>
    </row>
    <row r="2120" spans="1:23" x14ac:dyDescent="0.25">
      <c r="A2120" s="6" t="s">
        <v>175</v>
      </c>
      <c r="B2120" s="6" t="s">
        <v>176</v>
      </c>
      <c r="C2120" s="6" t="s">
        <v>97</v>
      </c>
      <c r="D2120" s="6" t="s">
        <v>98</v>
      </c>
      <c r="E2120" s="6">
        <v>5</v>
      </c>
      <c r="F2120" s="6" t="str">
        <f t="shared" si="132"/>
        <v>Mohamed Ben Arfa</v>
      </c>
      <c r="G2120" s="6">
        <v>10535</v>
      </c>
      <c r="H2120" s="9">
        <v>41556</v>
      </c>
      <c r="I2120" s="9">
        <v>41581</v>
      </c>
      <c r="J2120" s="9">
        <v>41576</v>
      </c>
      <c r="K2120" s="7">
        <v>5</v>
      </c>
      <c r="L2120" s="9" t="str">
        <f t="shared" si="133"/>
        <v>Pâtes et céréales</v>
      </c>
      <c r="M2120" s="6">
        <v>57</v>
      </c>
      <c r="N2120" s="6" t="str">
        <f t="shared" si="134"/>
        <v>Ravioli Angelo</v>
      </c>
      <c r="O2120" s="13">
        <v>76</v>
      </c>
      <c r="P2120" s="6">
        <v>48</v>
      </c>
      <c r="Q2120" s="13">
        <f t="shared" si="135"/>
        <v>3648</v>
      </c>
      <c r="R2120" s="14">
        <v>0.06</v>
      </c>
      <c r="S2120" s="13">
        <v>4399.2</v>
      </c>
      <c r="T2120" s="13">
        <v>145.17359999999999</v>
      </c>
      <c r="U2120" s="13"/>
      <c r="V2120" s="9"/>
      <c r="W2120" s="9"/>
    </row>
    <row r="2121" spans="1:23" x14ac:dyDescent="0.25">
      <c r="A2121" s="6" t="s">
        <v>157</v>
      </c>
      <c r="B2121" s="6" t="s">
        <v>158</v>
      </c>
      <c r="C2121" s="6" t="s">
        <v>159</v>
      </c>
      <c r="D2121" s="6" t="s">
        <v>136</v>
      </c>
      <c r="E2121" s="6">
        <v>3</v>
      </c>
      <c r="F2121" s="6" t="str">
        <f t="shared" si="132"/>
        <v>Janet Leverling</v>
      </c>
      <c r="G2121" s="6">
        <v>10772</v>
      </c>
      <c r="H2121" s="9">
        <v>41556</v>
      </c>
      <c r="I2121" s="9">
        <v>41566</v>
      </c>
      <c r="J2121" s="9">
        <v>41567</v>
      </c>
      <c r="K2121" s="7">
        <v>6</v>
      </c>
      <c r="L2121" s="9" t="str">
        <f t="shared" si="133"/>
        <v>Viandes</v>
      </c>
      <c r="M2121" s="6">
        <v>29</v>
      </c>
      <c r="N2121" s="6" t="str">
        <f t="shared" si="134"/>
        <v>Thüringer Rostbratwurst</v>
      </c>
      <c r="O2121" s="13">
        <v>76</v>
      </c>
      <c r="P2121" s="6">
        <v>23</v>
      </c>
      <c r="Q2121" s="13">
        <f t="shared" si="135"/>
        <v>1748</v>
      </c>
      <c r="R2121" s="14">
        <v>0.05</v>
      </c>
      <c r="S2121" s="13">
        <v>13524.057499999999</v>
      </c>
      <c r="T2121" s="13">
        <v>270.48114999999996</v>
      </c>
      <c r="U2121" s="13"/>
      <c r="V2121" s="9"/>
      <c r="W2121" s="9"/>
    </row>
    <row r="2122" spans="1:23" x14ac:dyDescent="0.25">
      <c r="A2122" s="6" t="s">
        <v>179</v>
      </c>
      <c r="B2122" s="6" t="s">
        <v>180</v>
      </c>
      <c r="C2122" s="6" t="s">
        <v>181</v>
      </c>
      <c r="D2122" s="6" t="s">
        <v>81</v>
      </c>
      <c r="E2122" s="6">
        <v>9</v>
      </c>
      <c r="F2122" s="6" t="str">
        <f t="shared" si="132"/>
        <v>Steven Buchanan</v>
      </c>
      <c r="G2122" s="6">
        <v>10714</v>
      </c>
      <c r="H2122" s="9">
        <v>41557</v>
      </c>
      <c r="I2122" s="9">
        <v>41568</v>
      </c>
      <c r="J2122" s="9">
        <v>41568</v>
      </c>
      <c r="K2122" s="7">
        <v>6</v>
      </c>
      <c r="L2122" s="9" t="str">
        <f t="shared" si="133"/>
        <v>Viandes</v>
      </c>
      <c r="M2122" s="6">
        <v>17</v>
      </c>
      <c r="N2122" s="6" t="str">
        <f t="shared" si="134"/>
        <v>Alice Mutton</v>
      </c>
      <c r="O2122" s="13">
        <v>76</v>
      </c>
      <c r="P2122" s="6">
        <v>52</v>
      </c>
      <c r="Q2122" s="13">
        <f t="shared" si="135"/>
        <v>3952</v>
      </c>
      <c r="R2122" s="14">
        <v>0.18</v>
      </c>
      <c r="S2122" s="13">
        <v>8314.8000000000011</v>
      </c>
      <c r="T2122" s="13">
        <v>133.03680000000003</v>
      </c>
      <c r="U2122" s="13"/>
      <c r="V2122" s="9"/>
      <c r="W2122" s="9"/>
    </row>
    <row r="2123" spans="1:23" x14ac:dyDescent="0.25">
      <c r="A2123" s="6" t="s">
        <v>198</v>
      </c>
      <c r="B2123" s="6" t="s">
        <v>199</v>
      </c>
      <c r="C2123" s="6" t="s">
        <v>54</v>
      </c>
      <c r="D2123" s="6" t="s">
        <v>200</v>
      </c>
      <c r="E2123" s="6">
        <v>7</v>
      </c>
      <c r="F2123" s="6" t="str">
        <f t="shared" si="132"/>
        <v>Jaime Dos Santos</v>
      </c>
      <c r="G2123" s="6">
        <v>10909</v>
      </c>
      <c r="H2123" s="9">
        <v>41557</v>
      </c>
      <c r="I2123" s="9">
        <v>41585</v>
      </c>
      <c r="J2123" s="9">
        <v>41580</v>
      </c>
      <c r="K2123" s="7">
        <v>3</v>
      </c>
      <c r="L2123" s="9" t="str">
        <f t="shared" si="133"/>
        <v>Desserts</v>
      </c>
      <c r="M2123" s="6">
        <v>16</v>
      </c>
      <c r="N2123" s="6" t="str">
        <f t="shared" si="134"/>
        <v>Pavlova</v>
      </c>
      <c r="O2123" s="13">
        <v>76</v>
      </c>
      <c r="P2123" s="6">
        <v>80</v>
      </c>
      <c r="Q2123" s="13">
        <f t="shared" si="135"/>
        <v>6080</v>
      </c>
      <c r="R2123" s="15">
        <v>0.05</v>
      </c>
      <c r="S2123" s="13">
        <v>6631</v>
      </c>
      <c r="T2123" s="13">
        <v>0</v>
      </c>
      <c r="U2123" s="13"/>
      <c r="V2123" s="9"/>
      <c r="W2123" s="9"/>
    </row>
    <row r="2124" spans="1:23" x14ac:dyDescent="0.25">
      <c r="A2124" s="6" t="s">
        <v>319</v>
      </c>
      <c r="B2124" s="6" t="s">
        <v>320</v>
      </c>
      <c r="C2124" s="6" t="s">
        <v>321</v>
      </c>
      <c r="D2124" s="6" t="s">
        <v>106</v>
      </c>
      <c r="E2124" s="6">
        <v>7</v>
      </c>
      <c r="F2124" s="6" t="str">
        <f t="shared" si="132"/>
        <v>Jaime Dos Santos</v>
      </c>
      <c r="G2124" s="6">
        <v>10785</v>
      </c>
      <c r="H2124" s="9">
        <v>41558</v>
      </c>
      <c r="I2124" s="9">
        <v>41574</v>
      </c>
      <c r="J2124" s="9">
        <v>41574</v>
      </c>
      <c r="K2124" s="7">
        <v>1</v>
      </c>
      <c r="L2124" s="9" t="str">
        <f t="shared" si="133"/>
        <v>Boissons</v>
      </c>
      <c r="M2124" s="6">
        <v>75</v>
      </c>
      <c r="N2124" s="6" t="str">
        <f t="shared" si="134"/>
        <v>Rhönbräu Klosterbier</v>
      </c>
      <c r="O2124" s="13">
        <v>76</v>
      </c>
      <c r="P2124" s="6">
        <v>31</v>
      </c>
      <c r="Q2124" s="13">
        <f t="shared" si="135"/>
        <v>2356</v>
      </c>
      <c r="R2124" s="14">
        <v>0.1</v>
      </c>
      <c r="S2124" s="13">
        <v>1081.125</v>
      </c>
      <c r="T2124" s="13">
        <v>25.946999999999999</v>
      </c>
      <c r="U2124" s="13"/>
      <c r="V2124" s="9"/>
      <c r="W2124" s="9"/>
    </row>
    <row r="2125" spans="1:23" x14ac:dyDescent="0.25">
      <c r="A2125" s="6" t="s">
        <v>141</v>
      </c>
      <c r="B2125" s="6" t="s">
        <v>142</v>
      </c>
      <c r="C2125" s="6" t="s">
        <v>109</v>
      </c>
      <c r="D2125" s="6" t="s">
        <v>110</v>
      </c>
      <c r="E2125" s="6">
        <v>7</v>
      </c>
      <c r="F2125" s="6" t="str">
        <f t="shared" si="132"/>
        <v>Jaime Dos Santos</v>
      </c>
      <c r="G2125" s="6">
        <v>10604</v>
      </c>
      <c r="H2125" s="9">
        <v>41559</v>
      </c>
      <c r="I2125" s="9">
        <v>41575</v>
      </c>
      <c r="J2125" s="9">
        <v>41572</v>
      </c>
      <c r="K2125" s="7">
        <v>3</v>
      </c>
      <c r="L2125" s="9" t="str">
        <f t="shared" si="133"/>
        <v>Desserts</v>
      </c>
      <c r="M2125" s="6">
        <v>48</v>
      </c>
      <c r="N2125" s="6" t="str">
        <f t="shared" si="134"/>
        <v>Chocolade</v>
      </c>
      <c r="O2125" s="13">
        <v>76</v>
      </c>
      <c r="P2125" s="6">
        <v>14</v>
      </c>
      <c r="Q2125" s="13">
        <f t="shared" si="135"/>
        <v>1064</v>
      </c>
      <c r="R2125" s="14">
        <v>0.11</v>
      </c>
      <c r="S2125" s="13">
        <v>794.32500000000005</v>
      </c>
      <c r="T2125" s="13">
        <v>2.3829750000000005</v>
      </c>
      <c r="U2125" s="13"/>
      <c r="V2125" s="9"/>
      <c r="W2125" s="9"/>
    </row>
    <row r="2126" spans="1:23" x14ac:dyDescent="0.25">
      <c r="A2126" s="6" t="s">
        <v>130</v>
      </c>
      <c r="B2126" s="6" t="s">
        <v>131</v>
      </c>
      <c r="C2126" s="6" t="s">
        <v>132</v>
      </c>
      <c r="D2126" s="6" t="s">
        <v>123</v>
      </c>
      <c r="E2126" s="6">
        <v>4</v>
      </c>
      <c r="F2126" s="6" t="str">
        <f t="shared" si="132"/>
        <v>Laura Callahan</v>
      </c>
      <c r="G2126" s="6">
        <v>10786</v>
      </c>
      <c r="H2126" s="9">
        <v>41559</v>
      </c>
      <c r="I2126" s="9">
        <v>41579</v>
      </c>
      <c r="J2126" s="9">
        <v>41574</v>
      </c>
      <c r="K2126" s="7">
        <v>2</v>
      </c>
      <c r="L2126" s="9" t="str">
        <f t="shared" si="133"/>
        <v>Condiments</v>
      </c>
      <c r="M2126" s="6">
        <v>8</v>
      </c>
      <c r="N2126" s="6" t="str">
        <f t="shared" si="134"/>
        <v>Northwoods Cranberry Sauce</v>
      </c>
      <c r="O2126" s="13">
        <v>76</v>
      </c>
      <c r="P2126" s="6">
        <v>24</v>
      </c>
      <c r="Q2126" s="13">
        <f t="shared" si="135"/>
        <v>1824</v>
      </c>
      <c r="R2126" s="14">
        <v>0.2</v>
      </c>
      <c r="S2126" s="13">
        <v>3840</v>
      </c>
      <c r="T2126" s="13">
        <v>34.56</v>
      </c>
      <c r="U2126" s="13"/>
      <c r="V2126" s="9"/>
      <c r="W2126" s="9"/>
    </row>
    <row r="2127" spans="1:23" x14ac:dyDescent="0.25">
      <c r="A2127" s="6" t="s">
        <v>143</v>
      </c>
      <c r="B2127" s="6" t="s">
        <v>144</v>
      </c>
      <c r="C2127" s="6" t="s">
        <v>145</v>
      </c>
      <c r="D2127" s="6" t="s">
        <v>146</v>
      </c>
      <c r="E2127" s="6">
        <v>3</v>
      </c>
      <c r="F2127" s="6" t="str">
        <f t="shared" si="132"/>
        <v>Janet Leverling</v>
      </c>
      <c r="G2127" s="6">
        <v>10918</v>
      </c>
      <c r="H2127" s="9">
        <v>41559</v>
      </c>
      <c r="I2127" s="9">
        <v>41576</v>
      </c>
      <c r="J2127" s="9">
        <v>41574</v>
      </c>
      <c r="K2127" s="7">
        <v>4</v>
      </c>
      <c r="L2127" s="9" t="str">
        <f t="shared" si="133"/>
        <v>Produits laitiers</v>
      </c>
      <c r="M2127" s="6">
        <v>60</v>
      </c>
      <c r="N2127" s="6" t="str">
        <f t="shared" si="134"/>
        <v>Camembert Pierrot</v>
      </c>
      <c r="O2127" s="13">
        <v>76</v>
      </c>
      <c r="P2127" s="6">
        <v>81</v>
      </c>
      <c r="Q2127" s="13">
        <f t="shared" si="135"/>
        <v>6156</v>
      </c>
      <c r="R2127" s="15">
        <v>0.14000000000000001</v>
      </c>
      <c r="S2127" s="13">
        <v>11842.199999999999</v>
      </c>
      <c r="T2127" s="13">
        <v>272.37059999999997</v>
      </c>
      <c r="U2127" s="13"/>
      <c r="V2127" s="9"/>
      <c r="W2127" s="9"/>
    </row>
    <row r="2128" spans="1:23" x14ac:dyDescent="0.25">
      <c r="A2128" s="6" t="s">
        <v>255</v>
      </c>
      <c r="B2128" s="6" t="s">
        <v>256</v>
      </c>
      <c r="C2128" s="6" t="s">
        <v>257</v>
      </c>
      <c r="D2128" s="6" t="s">
        <v>81</v>
      </c>
      <c r="E2128" s="6">
        <v>5</v>
      </c>
      <c r="F2128" s="6" t="str">
        <f t="shared" si="132"/>
        <v>Mohamed Ben Arfa</v>
      </c>
      <c r="G2128" s="6">
        <v>10574</v>
      </c>
      <c r="H2128" s="9">
        <v>41560</v>
      </c>
      <c r="I2128" s="9">
        <v>41573</v>
      </c>
      <c r="J2128" s="9">
        <v>41573</v>
      </c>
      <c r="K2128" s="7">
        <v>4</v>
      </c>
      <c r="L2128" s="9" t="str">
        <f t="shared" si="133"/>
        <v>Produits laitiers</v>
      </c>
      <c r="M2128" s="6">
        <v>33</v>
      </c>
      <c r="N2128" s="6" t="str">
        <f t="shared" si="134"/>
        <v>Geitost</v>
      </c>
      <c r="O2128" s="13">
        <v>76</v>
      </c>
      <c r="P2128" s="6">
        <v>86</v>
      </c>
      <c r="Q2128" s="13">
        <f t="shared" si="135"/>
        <v>6536</v>
      </c>
      <c r="R2128" s="14">
        <v>0.15</v>
      </c>
      <c r="S2128" s="13">
        <v>913.75</v>
      </c>
      <c r="T2128" s="13">
        <v>21.93</v>
      </c>
      <c r="U2128" s="13"/>
      <c r="V2128" s="9"/>
      <c r="W2128" s="9"/>
    </row>
    <row r="2129" spans="1:23" x14ac:dyDescent="0.25">
      <c r="A2129" s="6" t="s">
        <v>209</v>
      </c>
      <c r="B2129" s="6" t="s">
        <v>210</v>
      </c>
      <c r="C2129" s="6" t="s">
        <v>211</v>
      </c>
      <c r="D2129" s="6" t="s">
        <v>212</v>
      </c>
      <c r="E2129" s="6">
        <v>1</v>
      </c>
      <c r="F2129" s="6" t="str">
        <f t="shared" si="132"/>
        <v>Francis Rivière</v>
      </c>
      <c r="G2129" s="6">
        <v>10781</v>
      </c>
      <c r="H2129" s="9">
        <v>41560</v>
      </c>
      <c r="I2129" s="9">
        <v>41582</v>
      </c>
      <c r="J2129" s="9">
        <v>41584</v>
      </c>
      <c r="K2129" s="7">
        <v>7</v>
      </c>
      <c r="L2129" s="9" t="str">
        <f t="shared" si="133"/>
        <v>Produits secs</v>
      </c>
      <c r="M2129" s="6">
        <v>74</v>
      </c>
      <c r="N2129" s="6" t="str">
        <f t="shared" si="134"/>
        <v>Longlife Tofu</v>
      </c>
      <c r="O2129" s="13">
        <v>76</v>
      </c>
      <c r="P2129" s="6">
        <v>26</v>
      </c>
      <c r="Q2129" s="13">
        <f t="shared" si="135"/>
        <v>1976</v>
      </c>
      <c r="R2129" s="14">
        <v>0.1</v>
      </c>
      <c r="S2129" s="13">
        <v>1170</v>
      </c>
      <c r="T2129" s="13">
        <v>0</v>
      </c>
      <c r="U2129" s="13"/>
      <c r="V2129" s="9"/>
      <c r="W2129" s="9"/>
    </row>
    <row r="2130" spans="1:23" x14ac:dyDescent="0.25">
      <c r="A2130" s="6" t="s">
        <v>194</v>
      </c>
      <c r="B2130" s="6" t="s">
        <v>195</v>
      </c>
      <c r="C2130" s="6" t="s">
        <v>97</v>
      </c>
      <c r="D2130" s="6" t="s">
        <v>98</v>
      </c>
      <c r="E2130" s="6">
        <v>7</v>
      </c>
      <c r="F2130" s="6" t="str">
        <f t="shared" si="132"/>
        <v>Jaime Dos Santos</v>
      </c>
      <c r="G2130" s="6">
        <v>10842</v>
      </c>
      <c r="H2130" s="9">
        <v>41560</v>
      </c>
      <c r="I2130" s="9">
        <v>41571</v>
      </c>
      <c r="J2130" s="9">
        <v>41566</v>
      </c>
      <c r="K2130" s="7">
        <v>4</v>
      </c>
      <c r="L2130" s="9" t="str">
        <f t="shared" si="133"/>
        <v>Produits laitiers</v>
      </c>
      <c r="M2130" s="6">
        <v>11</v>
      </c>
      <c r="N2130" s="6" t="str">
        <f t="shared" si="134"/>
        <v>Queso Cabrales</v>
      </c>
      <c r="O2130" s="13">
        <v>76</v>
      </c>
      <c r="P2130" s="6">
        <v>24</v>
      </c>
      <c r="Q2130" s="13">
        <f t="shared" si="135"/>
        <v>1824</v>
      </c>
      <c r="R2130" s="15">
        <v>0.2</v>
      </c>
      <c r="S2130" s="13">
        <v>2016</v>
      </c>
      <c r="T2130" s="13">
        <v>18.143999999999998</v>
      </c>
      <c r="U2130" s="13"/>
      <c r="V2130" s="9"/>
      <c r="W2130" s="9"/>
    </row>
    <row r="2131" spans="1:23" x14ac:dyDescent="0.25">
      <c r="A2131" s="6" t="s">
        <v>103</v>
      </c>
      <c r="B2131" s="6" t="s">
        <v>104</v>
      </c>
      <c r="C2131" s="6" t="s">
        <v>105</v>
      </c>
      <c r="D2131" s="6" t="s">
        <v>106</v>
      </c>
      <c r="E2131" s="6">
        <v>8</v>
      </c>
      <c r="F2131" s="6" t="str">
        <f t="shared" si="132"/>
        <v>Hicham Esmal</v>
      </c>
      <c r="G2131" s="6">
        <v>10490</v>
      </c>
      <c r="H2131" s="9">
        <v>41561</v>
      </c>
      <c r="I2131" s="9">
        <v>41591</v>
      </c>
      <c r="J2131" s="9">
        <v>41593</v>
      </c>
      <c r="K2131" s="7">
        <v>3</v>
      </c>
      <c r="L2131" s="9" t="str">
        <f t="shared" si="133"/>
        <v>Desserts</v>
      </c>
      <c r="M2131" s="6">
        <v>68</v>
      </c>
      <c r="N2131" s="6" t="str">
        <f t="shared" si="134"/>
        <v>Scottish Longbreads</v>
      </c>
      <c r="O2131" s="13">
        <v>76</v>
      </c>
      <c r="P2131" s="6">
        <v>92</v>
      </c>
      <c r="Q2131" s="13">
        <f t="shared" si="135"/>
        <v>6992</v>
      </c>
      <c r="R2131" s="14">
        <v>0.19</v>
      </c>
      <c r="S2131" s="13">
        <v>3726.0000000000005</v>
      </c>
      <c r="T2131" s="13">
        <v>89.424000000000021</v>
      </c>
      <c r="U2131" s="13"/>
      <c r="V2131" s="9"/>
      <c r="W2131" s="9"/>
    </row>
    <row r="2132" spans="1:23" x14ac:dyDescent="0.25">
      <c r="A2132" s="6" t="s">
        <v>160</v>
      </c>
      <c r="B2132" s="6" t="s">
        <v>161</v>
      </c>
      <c r="C2132" s="6" t="s">
        <v>162</v>
      </c>
      <c r="D2132" s="6" t="s">
        <v>106</v>
      </c>
      <c r="E2132" s="6">
        <v>5</v>
      </c>
      <c r="F2132" s="6" t="str">
        <f t="shared" si="132"/>
        <v>Mohamed Ben Arfa</v>
      </c>
      <c r="G2132" s="6">
        <v>10499</v>
      </c>
      <c r="H2132" s="9">
        <v>41561</v>
      </c>
      <c r="I2132" s="9">
        <v>41590</v>
      </c>
      <c r="J2132" s="9">
        <v>41585</v>
      </c>
      <c r="K2132" s="7">
        <v>7</v>
      </c>
      <c r="L2132" s="9" t="str">
        <f t="shared" si="133"/>
        <v>Produits secs</v>
      </c>
      <c r="M2132" s="6">
        <v>28</v>
      </c>
      <c r="N2132" s="6" t="str">
        <f t="shared" si="134"/>
        <v>Rössle Sauerkraut</v>
      </c>
      <c r="O2132" s="13">
        <v>76</v>
      </c>
      <c r="P2132" s="6">
        <v>84</v>
      </c>
      <c r="Q2132" s="13">
        <f t="shared" si="135"/>
        <v>6384</v>
      </c>
      <c r="R2132" s="14">
        <v>0.12</v>
      </c>
      <c r="S2132" s="13">
        <v>16853.759999999998</v>
      </c>
      <c r="T2132" s="13">
        <v>33.707519999999995</v>
      </c>
      <c r="U2132" s="13"/>
      <c r="V2132" s="9"/>
      <c r="W2132" s="9"/>
    </row>
    <row r="2133" spans="1:23" x14ac:dyDescent="0.25">
      <c r="A2133" s="6" t="s">
        <v>95</v>
      </c>
      <c r="B2133" s="6" t="s">
        <v>96</v>
      </c>
      <c r="C2133" s="6" t="s">
        <v>97</v>
      </c>
      <c r="D2133" s="6" t="s">
        <v>98</v>
      </c>
      <c r="E2133" s="6">
        <v>1</v>
      </c>
      <c r="F2133" s="6" t="str">
        <f t="shared" si="132"/>
        <v>Francis Rivière</v>
      </c>
      <c r="G2133" s="6">
        <v>10502</v>
      </c>
      <c r="H2133" s="9">
        <v>41561</v>
      </c>
      <c r="I2133" s="9">
        <v>41586</v>
      </c>
      <c r="J2133" s="9">
        <v>41588</v>
      </c>
      <c r="K2133" s="7">
        <v>8</v>
      </c>
      <c r="L2133" s="9" t="str">
        <f t="shared" si="133"/>
        <v>Poissons et fruits de mer</v>
      </c>
      <c r="M2133" s="6">
        <v>45</v>
      </c>
      <c r="N2133" s="6" t="str">
        <f t="shared" si="134"/>
        <v>Røgede sild</v>
      </c>
      <c r="O2133" s="13">
        <v>76</v>
      </c>
      <c r="P2133" s="6">
        <v>55</v>
      </c>
      <c r="Q2133" s="13">
        <f t="shared" si="135"/>
        <v>4180</v>
      </c>
      <c r="R2133" s="14">
        <v>0.09</v>
      </c>
      <c r="S2133" s="13">
        <v>2377.375</v>
      </c>
      <c r="T2133" s="13">
        <v>71.321250000000006</v>
      </c>
      <c r="U2133" s="13"/>
      <c r="V2133" s="9"/>
      <c r="W2133" s="9"/>
    </row>
    <row r="2134" spans="1:23" x14ac:dyDescent="0.25">
      <c r="A2134" s="6" t="s">
        <v>111</v>
      </c>
      <c r="B2134" s="6" t="s">
        <v>112</v>
      </c>
      <c r="C2134" s="6" t="s">
        <v>113</v>
      </c>
      <c r="D2134" s="6" t="s">
        <v>85</v>
      </c>
      <c r="E2134" s="6">
        <v>1</v>
      </c>
      <c r="F2134" s="6" t="str">
        <f t="shared" si="132"/>
        <v>Francis Rivière</v>
      </c>
      <c r="G2134" s="6">
        <v>10478</v>
      </c>
      <c r="H2134" s="9">
        <v>41562</v>
      </c>
      <c r="I2134" s="9">
        <v>41575</v>
      </c>
      <c r="J2134" s="9">
        <v>41573</v>
      </c>
      <c r="K2134" s="7">
        <v>8</v>
      </c>
      <c r="L2134" s="9" t="str">
        <f t="shared" si="133"/>
        <v>Poissons et fruits de mer</v>
      </c>
      <c r="M2134" s="6">
        <v>10</v>
      </c>
      <c r="N2134" s="6" t="str">
        <f t="shared" si="134"/>
        <v>Ikura</v>
      </c>
      <c r="O2134" s="13">
        <v>76</v>
      </c>
      <c r="P2134" s="6">
        <v>90</v>
      </c>
      <c r="Q2134" s="13">
        <f t="shared" si="135"/>
        <v>6840</v>
      </c>
      <c r="R2134" s="14">
        <v>0.15</v>
      </c>
      <c r="S2134" s="13">
        <v>9486</v>
      </c>
      <c r="T2134" s="13">
        <v>218.178</v>
      </c>
      <c r="U2134" s="13"/>
      <c r="V2134" s="9"/>
      <c r="W2134" s="9"/>
    </row>
    <row r="2135" spans="1:23" x14ac:dyDescent="0.25">
      <c r="A2135" s="6" t="s">
        <v>147</v>
      </c>
      <c r="B2135" s="6" t="s">
        <v>148</v>
      </c>
      <c r="C2135" s="6" t="s">
        <v>149</v>
      </c>
      <c r="D2135" s="6" t="s">
        <v>85</v>
      </c>
      <c r="E2135" s="6">
        <v>4</v>
      </c>
      <c r="F2135" s="6" t="str">
        <f t="shared" si="132"/>
        <v>Laura Callahan</v>
      </c>
      <c r="G2135" s="6">
        <v>10610</v>
      </c>
      <c r="H2135" s="9">
        <v>41562</v>
      </c>
      <c r="I2135" s="9">
        <v>41586</v>
      </c>
      <c r="J2135" s="9">
        <v>41589</v>
      </c>
      <c r="K2135" s="7">
        <v>8</v>
      </c>
      <c r="L2135" s="9" t="str">
        <f t="shared" si="133"/>
        <v>Poissons et fruits de mer</v>
      </c>
      <c r="M2135" s="6">
        <v>36</v>
      </c>
      <c r="N2135" s="6" t="str">
        <f t="shared" si="134"/>
        <v>Inlagd Sill</v>
      </c>
      <c r="O2135" s="13">
        <v>76</v>
      </c>
      <c r="P2135" s="6">
        <v>51</v>
      </c>
      <c r="Q2135" s="13">
        <f t="shared" si="135"/>
        <v>3876</v>
      </c>
      <c r="R2135" s="14">
        <v>0.13</v>
      </c>
      <c r="S2135" s="13">
        <v>4215.1499999999996</v>
      </c>
      <c r="T2135" s="13">
        <v>101.16359999999999</v>
      </c>
      <c r="U2135" s="13"/>
      <c r="V2135" s="9"/>
      <c r="W2135" s="9"/>
    </row>
    <row r="2136" spans="1:23" x14ac:dyDescent="0.25">
      <c r="A2136" s="6" t="s">
        <v>186</v>
      </c>
      <c r="B2136" s="6" t="s">
        <v>187</v>
      </c>
      <c r="C2136" s="6" t="s">
        <v>188</v>
      </c>
      <c r="D2136" s="6" t="s">
        <v>140</v>
      </c>
      <c r="E2136" s="6">
        <v>8</v>
      </c>
      <c r="F2136" s="6" t="str">
        <f t="shared" si="132"/>
        <v>Hicham Esmal</v>
      </c>
      <c r="G2136" s="6">
        <v>10633</v>
      </c>
      <c r="H2136" s="9">
        <v>41562</v>
      </c>
      <c r="I2136" s="9">
        <v>41591</v>
      </c>
      <c r="J2136" s="9">
        <v>41594</v>
      </c>
      <c r="K2136" s="7">
        <v>3</v>
      </c>
      <c r="L2136" s="9" t="str">
        <f t="shared" si="133"/>
        <v>Desserts</v>
      </c>
      <c r="M2136" s="6">
        <v>62</v>
      </c>
      <c r="N2136" s="6" t="str">
        <f t="shared" si="134"/>
        <v>Tarte au sucre</v>
      </c>
      <c r="O2136" s="13">
        <v>76</v>
      </c>
      <c r="P2136" s="6">
        <v>65</v>
      </c>
      <c r="Q2136" s="13">
        <f t="shared" si="135"/>
        <v>4940</v>
      </c>
      <c r="R2136" s="14">
        <v>0.06</v>
      </c>
      <c r="S2136" s="13">
        <v>15061.15</v>
      </c>
      <c r="T2136" s="13">
        <v>451.83449999999999</v>
      </c>
      <c r="U2136" s="13"/>
      <c r="V2136" s="9"/>
      <c r="W2136" s="9"/>
    </row>
    <row r="2137" spans="1:23" x14ac:dyDescent="0.25">
      <c r="A2137" s="6" t="s">
        <v>177</v>
      </c>
      <c r="B2137" s="6" t="s">
        <v>178</v>
      </c>
      <c r="C2137" s="6" t="s">
        <v>159</v>
      </c>
      <c r="D2137" s="6" t="s">
        <v>136</v>
      </c>
      <c r="E2137" s="6">
        <v>3</v>
      </c>
      <c r="F2137" s="6" t="str">
        <f t="shared" si="132"/>
        <v>Janet Leverling</v>
      </c>
      <c r="G2137" s="6">
        <v>10684</v>
      </c>
      <c r="H2137" s="9">
        <v>41562</v>
      </c>
      <c r="I2137" s="9">
        <v>41584</v>
      </c>
      <c r="J2137" s="9">
        <v>41579</v>
      </c>
      <c r="K2137" s="7">
        <v>3</v>
      </c>
      <c r="L2137" s="9" t="str">
        <f t="shared" si="133"/>
        <v>Desserts</v>
      </c>
      <c r="M2137" s="6">
        <v>47</v>
      </c>
      <c r="N2137" s="6" t="str">
        <f t="shared" si="134"/>
        <v>Zaanse koeken</v>
      </c>
      <c r="O2137" s="13">
        <v>76</v>
      </c>
      <c r="P2137" s="6">
        <v>98</v>
      </c>
      <c r="Q2137" s="13">
        <f t="shared" si="135"/>
        <v>7448</v>
      </c>
      <c r="R2137" s="14">
        <v>0.16</v>
      </c>
      <c r="S2137" s="13">
        <v>3910.2</v>
      </c>
      <c r="T2137" s="13">
        <v>58.652999999999999</v>
      </c>
      <c r="U2137" s="13"/>
      <c r="V2137" s="9"/>
      <c r="W2137" s="9"/>
    </row>
    <row r="2138" spans="1:23" x14ac:dyDescent="0.25">
      <c r="A2138" s="6" t="s">
        <v>152</v>
      </c>
      <c r="B2138" s="6" t="s">
        <v>153</v>
      </c>
      <c r="C2138" s="6" t="s">
        <v>154</v>
      </c>
      <c r="D2138" s="6" t="s">
        <v>146</v>
      </c>
      <c r="E2138" s="6">
        <v>1</v>
      </c>
      <c r="F2138" s="6" t="str">
        <f t="shared" si="132"/>
        <v>Francis Rivière</v>
      </c>
      <c r="G2138" s="6">
        <v>10810</v>
      </c>
      <c r="H2138" s="9">
        <v>41562</v>
      </c>
      <c r="I2138" s="9">
        <v>41588</v>
      </c>
      <c r="J2138" s="9">
        <v>41587</v>
      </c>
      <c r="K2138" s="7">
        <v>8</v>
      </c>
      <c r="L2138" s="9" t="str">
        <f t="shared" si="133"/>
        <v>Poissons et fruits de mer</v>
      </c>
      <c r="M2138" s="6">
        <v>13</v>
      </c>
      <c r="N2138" s="6" t="str">
        <f t="shared" si="134"/>
        <v>Konbu</v>
      </c>
      <c r="O2138" s="13">
        <v>76</v>
      </c>
      <c r="P2138" s="6">
        <v>31</v>
      </c>
      <c r="Q2138" s="13">
        <f t="shared" si="135"/>
        <v>2356</v>
      </c>
      <c r="R2138" s="14">
        <v>0.09</v>
      </c>
      <c r="S2138" s="13">
        <v>846.30000000000007</v>
      </c>
      <c r="T2138" s="13">
        <v>20.311199999999999</v>
      </c>
      <c r="U2138" s="13"/>
      <c r="V2138" s="9"/>
      <c r="W2138" s="9"/>
    </row>
    <row r="2139" spans="1:23" x14ac:dyDescent="0.25">
      <c r="A2139" s="6" t="s">
        <v>95</v>
      </c>
      <c r="B2139" s="6" t="s">
        <v>96</v>
      </c>
      <c r="C2139" s="6" t="s">
        <v>97</v>
      </c>
      <c r="D2139" s="6" t="s">
        <v>98</v>
      </c>
      <c r="E2139" s="6">
        <v>9</v>
      </c>
      <c r="F2139" s="6" t="str">
        <f t="shared" si="132"/>
        <v>Steven Buchanan</v>
      </c>
      <c r="G2139" s="6">
        <v>10474</v>
      </c>
      <c r="H2139" s="9">
        <v>41563</v>
      </c>
      <c r="I2139" s="9">
        <v>41579</v>
      </c>
      <c r="J2139" s="9">
        <v>41575</v>
      </c>
      <c r="K2139" s="7">
        <v>1</v>
      </c>
      <c r="L2139" s="9" t="str">
        <f t="shared" si="133"/>
        <v>Boissons</v>
      </c>
      <c r="M2139" s="6">
        <v>75</v>
      </c>
      <c r="N2139" s="6" t="str">
        <f t="shared" si="134"/>
        <v>Rhönbräu Klosterbier</v>
      </c>
      <c r="O2139" s="13">
        <v>76</v>
      </c>
      <c r="P2139" s="6">
        <v>48</v>
      </c>
      <c r="Q2139" s="13">
        <f t="shared" si="135"/>
        <v>3648</v>
      </c>
      <c r="R2139" s="14">
        <v>-0.01</v>
      </c>
      <c r="S2139" s="13">
        <v>1502.88</v>
      </c>
      <c r="T2139" s="13">
        <v>22.543200000000002</v>
      </c>
      <c r="U2139" s="13"/>
      <c r="V2139" s="9"/>
      <c r="W2139" s="9"/>
    </row>
    <row r="2140" spans="1:23" x14ac:dyDescent="0.25">
      <c r="A2140" s="6" t="s">
        <v>82</v>
      </c>
      <c r="B2140" s="6" t="s">
        <v>83</v>
      </c>
      <c r="C2140" s="6" t="s">
        <v>84</v>
      </c>
      <c r="D2140" s="6" t="s">
        <v>85</v>
      </c>
      <c r="E2140" s="6">
        <v>5</v>
      </c>
      <c r="F2140" s="6" t="str">
        <f t="shared" si="132"/>
        <v>Mohamed Ben Arfa</v>
      </c>
      <c r="G2140" s="6">
        <v>10511</v>
      </c>
      <c r="H2140" s="9">
        <v>41563</v>
      </c>
      <c r="I2140" s="9">
        <v>41591</v>
      </c>
      <c r="J2140" s="9">
        <v>41588</v>
      </c>
      <c r="K2140" s="7">
        <v>2</v>
      </c>
      <c r="L2140" s="9" t="str">
        <f t="shared" si="133"/>
        <v>Condiments</v>
      </c>
      <c r="M2140" s="6">
        <v>4</v>
      </c>
      <c r="N2140" s="6" t="str">
        <f t="shared" si="134"/>
        <v>Chef Anton's Cajun Seasoning</v>
      </c>
      <c r="O2140" s="13">
        <v>76</v>
      </c>
      <c r="P2140" s="6">
        <v>52</v>
      </c>
      <c r="Q2140" s="13">
        <f t="shared" si="135"/>
        <v>3952</v>
      </c>
      <c r="R2140" s="14">
        <v>0.12</v>
      </c>
      <c r="S2140" s="13">
        <v>5033.6000000000004</v>
      </c>
      <c r="T2140" s="13">
        <v>176.17599999999999</v>
      </c>
      <c r="U2140" s="13"/>
      <c r="V2140" s="9"/>
      <c r="W2140" s="9"/>
    </row>
    <row r="2141" spans="1:23" x14ac:dyDescent="0.25">
      <c r="A2141" s="6" t="s">
        <v>219</v>
      </c>
      <c r="B2141" s="6" t="s">
        <v>220</v>
      </c>
      <c r="C2141" s="6" t="s">
        <v>203</v>
      </c>
      <c r="D2141" s="6" t="s">
        <v>204</v>
      </c>
      <c r="E2141" s="6">
        <v>8</v>
      </c>
      <c r="F2141" s="6" t="str">
        <f t="shared" si="132"/>
        <v>Hicham Esmal</v>
      </c>
      <c r="G2141" s="6">
        <v>10531</v>
      </c>
      <c r="H2141" s="9">
        <v>41563</v>
      </c>
      <c r="I2141" s="9">
        <v>41578</v>
      </c>
      <c r="J2141" s="9">
        <v>41577</v>
      </c>
      <c r="K2141" s="7">
        <v>4</v>
      </c>
      <c r="L2141" s="9" t="str">
        <f t="shared" si="133"/>
        <v>Produits laitiers</v>
      </c>
      <c r="M2141" s="6">
        <v>59</v>
      </c>
      <c r="N2141" s="6" t="str">
        <f t="shared" si="134"/>
        <v>Raclette Courdavault</v>
      </c>
      <c r="O2141" s="13">
        <v>76</v>
      </c>
      <c r="P2141" s="6">
        <v>75</v>
      </c>
      <c r="Q2141" s="13">
        <f t="shared" si="135"/>
        <v>5700</v>
      </c>
      <c r="R2141" s="14">
        <v>0.19</v>
      </c>
      <c r="S2141" s="13">
        <v>16706.25</v>
      </c>
      <c r="T2141" s="13">
        <v>467.77499999999998</v>
      </c>
      <c r="U2141" s="13"/>
      <c r="V2141" s="9"/>
      <c r="W2141" s="9"/>
    </row>
    <row r="2142" spans="1:23" x14ac:dyDescent="0.25">
      <c r="A2142" s="6" t="s">
        <v>288</v>
      </c>
      <c r="B2142" s="6" t="s">
        <v>289</v>
      </c>
      <c r="C2142" s="6" t="s">
        <v>290</v>
      </c>
      <c r="D2142" s="6" t="s">
        <v>81</v>
      </c>
      <c r="E2142" s="6">
        <v>8</v>
      </c>
      <c r="F2142" s="6" t="str">
        <f t="shared" si="132"/>
        <v>Hicham Esmal</v>
      </c>
      <c r="G2142" s="6">
        <v>10775</v>
      </c>
      <c r="H2142" s="9">
        <v>41563</v>
      </c>
      <c r="I2142" s="9">
        <v>41587</v>
      </c>
      <c r="J2142" s="9">
        <v>41582</v>
      </c>
      <c r="K2142" s="7">
        <v>1</v>
      </c>
      <c r="L2142" s="9" t="str">
        <f t="shared" si="133"/>
        <v>Boissons</v>
      </c>
      <c r="M2142" s="6">
        <v>67</v>
      </c>
      <c r="N2142" s="6" t="str">
        <f t="shared" si="134"/>
        <v>Laughing Lumberjack Lager</v>
      </c>
      <c r="O2142" s="13">
        <v>76</v>
      </c>
      <c r="P2142" s="6">
        <v>38</v>
      </c>
      <c r="Q2142" s="13">
        <f t="shared" si="135"/>
        <v>2888</v>
      </c>
      <c r="R2142" s="14">
        <v>0.18</v>
      </c>
      <c r="S2142" s="13">
        <v>2181.2000000000003</v>
      </c>
      <c r="T2142" s="13">
        <v>54.530000000000008</v>
      </c>
      <c r="U2142" s="13"/>
      <c r="V2142" s="9"/>
      <c r="W2142" s="9"/>
    </row>
    <row r="2143" spans="1:23" x14ac:dyDescent="0.25">
      <c r="A2143" s="6" t="s">
        <v>130</v>
      </c>
      <c r="B2143" s="6" t="s">
        <v>131</v>
      </c>
      <c r="C2143" s="6" t="s">
        <v>132</v>
      </c>
      <c r="D2143" s="6" t="s">
        <v>123</v>
      </c>
      <c r="E2143" s="6">
        <v>4</v>
      </c>
      <c r="F2143" s="6" t="str">
        <f t="shared" si="132"/>
        <v>Laura Callahan</v>
      </c>
      <c r="G2143" s="6">
        <v>10786</v>
      </c>
      <c r="H2143" s="9">
        <v>41563</v>
      </c>
      <c r="I2143" s="9">
        <v>41586</v>
      </c>
      <c r="J2143" s="9">
        <v>41584</v>
      </c>
      <c r="K2143" s="7">
        <v>8</v>
      </c>
      <c r="L2143" s="9" t="str">
        <f t="shared" si="133"/>
        <v>Poissons et fruits de mer</v>
      </c>
      <c r="M2143" s="6">
        <v>30</v>
      </c>
      <c r="N2143" s="6" t="str">
        <f t="shared" si="134"/>
        <v>Nord-Ost Matjeshering</v>
      </c>
      <c r="O2143" s="13">
        <v>76</v>
      </c>
      <c r="P2143" s="6">
        <v>23</v>
      </c>
      <c r="Q2143" s="13">
        <f t="shared" si="135"/>
        <v>1748</v>
      </c>
      <c r="R2143" s="14">
        <v>0.12</v>
      </c>
      <c r="S2143" s="13">
        <v>2620.0679999999998</v>
      </c>
      <c r="T2143" s="13">
        <v>68.121768000000003</v>
      </c>
      <c r="U2143" s="13"/>
      <c r="V2143" s="9"/>
      <c r="W2143" s="9"/>
    </row>
    <row r="2144" spans="1:23" x14ac:dyDescent="0.25">
      <c r="A2144" s="6" t="s">
        <v>310</v>
      </c>
      <c r="B2144" s="6" t="s">
        <v>311</v>
      </c>
      <c r="C2144" s="6" t="s">
        <v>312</v>
      </c>
      <c r="D2144" s="6" t="s">
        <v>85</v>
      </c>
      <c r="E2144" s="6">
        <v>1</v>
      </c>
      <c r="F2144" s="6" t="str">
        <f t="shared" si="132"/>
        <v>Francis Rivière</v>
      </c>
      <c r="G2144" s="6">
        <v>10737</v>
      </c>
      <c r="H2144" s="9">
        <v>41564</v>
      </c>
      <c r="I2144" s="9">
        <v>41579</v>
      </c>
      <c r="J2144" s="9">
        <v>41580</v>
      </c>
      <c r="K2144" s="7">
        <v>8</v>
      </c>
      <c r="L2144" s="9" t="str">
        <f t="shared" si="133"/>
        <v>Poissons et fruits de mer</v>
      </c>
      <c r="M2144" s="6">
        <v>41</v>
      </c>
      <c r="N2144" s="6" t="str">
        <f t="shared" si="134"/>
        <v>Jack's New England Clam Chowder</v>
      </c>
      <c r="O2144" s="13">
        <v>76</v>
      </c>
      <c r="P2144" s="6">
        <v>34</v>
      </c>
      <c r="Q2144" s="13">
        <f t="shared" si="135"/>
        <v>2584</v>
      </c>
      <c r="R2144" s="14">
        <v>0.05</v>
      </c>
      <c r="S2144" s="13">
        <v>1558.4749999999999</v>
      </c>
      <c r="T2144" s="13">
        <v>12.467799999999999</v>
      </c>
      <c r="U2144" s="13"/>
      <c r="V2144" s="9"/>
      <c r="W2144" s="9"/>
    </row>
    <row r="2145" spans="1:23" x14ac:dyDescent="0.25">
      <c r="A2145" s="6" t="s">
        <v>205</v>
      </c>
      <c r="B2145" s="6" t="s">
        <v>206</v>
      </c>
      <c r="C2145" s="6" t="s">
        <v>207</v>
      </c>
      <c r="D2145" s="6" t="s">
        <v>208</v>
      </c>
      <c r="E2145" s="6">
        <v>7</v>
      </c>
      <c r="F2145" s="6" t="str">
        <f t="shared" si="132"/>
        <v>Jaime Dos Santos</v>
      </c>
      <c r="G2145" s="6">
        <v>10524</v>
      </c>
      <c r="H2145" s="9">
        <v>41565</v>
      </c>
      <c r="I2145" s="9">
        <v>41580</v>
      </c>
      <c r="J2145" s="9">
        <v>41583</v>
      </c>
      <c r="K2145" s="7">
        <v>6</v>
      </c>
      <c r="L2145" s="9" t="str">
        <f t="shared" si="133"/>
        <v>Viandes</v>
      </c>
      <c r="M2145" s="6">
        <v>54</v>
      </c>
      <c r="N2145" s="6" t="str">
        <f t="shared" si="134"/>
        <v>Tourtière</v>
      </c>
      <c r="O2145" s="13">
        <v>76</v>
      </c>
      <c r="P2145" s="6">
        <v>81</v>
      </c>
      <c r="Q2145" s="13">
        <f t="shared" si="135"/>
        <v>6156</v>
      </c>
      <c r="R2145" s="14">
        <v>0.11</v>
      </c>
      <c r="S2145" s="13">
        <v>2685.3525</v>
      </c>
      <c r="T2145" s="13">
        <v>40.2802875</v>
      </c>
      <c r="U2145" s="13"/>
      <c r="V2145" s="9"/>
      <c r="W2145" s="9"/>
    </row>
    <row r="2146" spans="1:23" x14ac:dyDescent="0.25">
      <c r="A2146" s="6" t="s">
        <v>107</v>
      </c>
      <c r="B2146" s="6" t="s">
        <v>108</v>
      </c>
      <c r="C2146" s="6" t="s">
        <v>109</v>
      </c>
      <c r="D2146" s="6" t="s">
        <v>110</v>
      </c>
      <c r="E2146" s="6">
        <v>9</v>
      </c>
      <c r="F2146" s="6" t="str">
        <f t="shared" si="132"/>
        <v>Steven Buchanan</v>
      </c>
      <c r="G2146" s="6">
        <v>10477</v>
      </c>
      <c r="H2146" s="9">
        <v>41566</v>
      </c>
      <c r="I2146" s="9">
        <v>41596</v>
      </c>
      <c r="J2146" s="9">
        <v>41597</v>
      </c>
      <c r="K2146" s="7">
        <v>1</v>
      </c>
      <c r="L2146" s="9" t="str">
        <f t="shared" si="133"/>
        <v>Boissons</v>
      </c>
      <c r="M2146" s="6">
        <v>1</v>
      </c>
      <c r="N2146" s="6" t="str">
        <f t="shared" si="134"/>
        <v>Chai</v>
      </c>
      <c r="O2146" s="13">
        <v>76</v>
      </c>
      <c r="P2146" s="6">
        <v>33</v>
      </c>
      <c r="Q2146" s="13">
        <f t="shared" si="135"/>
        <v>2508</v>
      </c>
      <c r="R2146" s="14">
        <v>0.12</v>
      </c>
      <c r="S2146" s="13">
        <v>2090.88</v>
      </c>
      <c r="T2146" s="13">
        <v>16.727040000000002</v>
      </c>
      <c r="U2146" s="13"/>
      <c r="V2146" s="9"/>
      <c r="W2146" s="9"/>
    </row>
    <row r="2147" spans="1:23" x14ac:dyDescent="0.25">
      <c r="A2147" s="6" t="s">
        <v>179</v>
      </c>
      <c r="B2147" s="6" t="s">
        <v>180</v>
      </c>
      <c r="C2147" s="6" t="s">
        <v>181</v>
      </c>
      <c r="D2147" s="6" t="s">
        <v>81</v>
      </c>
      <c r="E2147" s="6">
        <v>9</v>
      </c>
      <c r="F2147" s="6" t="str">
        <f t="shared" si="132"/>
        <v>Steven Buchanan</v>
      </c>
      <c r="G2147" s="6">
        <v>10711</v>
      </c>
      <c r="H2147" s="9">
        <v>41566</v>
      </c>
      <c r="I2147" s="9">
        <v>41577</v>
      </c>
      <c r="J2147" s="9">
        <v>41579</v>
      </c>
      <c r="K2147" s="7">
        <v>3</v>
      </c>
      <c r="L2147" s="9" t="str">
        <f t="shared" si="133"/>
        <v>Desserts</v>
      </c>
      <c r="M2147" s="6">
        <v>19</v>
      </c>
      <c r="N2147" s="6" t="str">
        <f t="shared" si="134"/>
        <v>Teatime Chocolate Biscuits</v>
      </c>
      <c r="O2147" s="13">
        <v>76</v>
      </c>
      <c r="P2147" s="6">
        <v>44</v>
      </c>
      <c r="Q2147" s="13">
        <f t="shared" si="135"/>
        <v>3344</v>
      </c>
      <c r="R2147" s="14">
        <v>0.16</v>
      </c>
      <c r="S2147" s="13">
        <v>1700.1599999999999</v>
      </c>
      <c r="T2147" s="13">
        <v>30.602879999999999</v>
      </c>
      <c r="U2147" s="13"/>
      <c r="V2147" s="9"/>
      <c r="W2147" s="9"/>
    </row>
    <row r="2148" spans="1:23" x14ac:dyDescent="0.25">
      <c r="A2148" s="6" t="s">
        <v>186</v>
      </c>
      <c r="B2148" s="6" t="s">
        <v>187</v>
      </c>
      <c r="C2148" s="6" t="s">
        <v>188</v>
      </c>
      <c r="D2148" s="6" t="s">
        <v>140</v>
      </c>
      <c r="E2148" s="6">
        <v>8</v>
      </c>
      <c r="F2148" s="6" t="str">
        <f t="shared" si="132"/>
        <v>Hicham Esmal</v>
      </c>
      <c r="G2148" s="6">
        <v>10836</v>
      </c>
      <c r="H2148" s="9">
        <v>41566</v>
      </c>
      <c r="I2148" s="9">
        <v>41579</v>
      </c>
      <c r="J2148" s="9">
        <v>41578</v>
      </c>
      <c r="K2148" s="7">
        <v>1</v>
      </c>
      <c r="L2148" s="9" t="str">
        <f t="shared" si="133"/>
        <v>Boissons</v>
      </c>
      <c r="M2148" s="6">
        <v>35</v>
      </c>
      <c r="N2148" s="6" t="str">
        <f t="shared" si="134"/>
        <v>Steeleye Stout</v>
      </c>
      <c r="O2148" s="13">
        <v>76</v>
      </c>
      <c r="P2148" s="6">
        <v>8</v>
      </c>
      <c r="Q2148" s="13">
        <f t="shared" si="135"/>
        <v>608</v>
      </c>
      <c r="R2148" s="14">
        <v>0.17</v>
      </c>
      <c r="S2148" s="13">
        <v>597.6</v>
      </c>
      <c r="T2148" s="13">
        <v>14.342400000000001</v>
      </c>
      <c r="U2148" s="13"/>
      <c r="V2148" s="9"/>
      <c r="W2148" s="9"/>
    </row>
    <row r="2149" spans="1:23" x14ac:dyDescent="0.25">
      <c r="A2149" s="6" t="s">
        <v>196</v>
      </c>
      <c r="B2149" s="6" t="s">
        <v>197</v>
      </c>
      <c r="C2149" s="6" t="s">
        <v>52</v>
      </c>
      <c r="D2149" s="6" t="s">
        <v>51</v>
      </c>
      <c r="E2149" s="6">
        <v>6</v>
      </c>
      <c r="F2149" s="6" t="str">
        <f t="shared" si="132"/>
        <v>Ernst Junge</v>
      </c>
      <c r="G2149" s="6">
        <v>10519</v>
      </c>
      <c r="H2149" s="9">
        <v>41567</v>
      </c>
      <c r="I2149" s="9">
        <v>41596</v>
      </c>
      <c r="J2149" s="9">
        <v>41593</v>
      </c>
      <c r="K2149" s="7">
        <v>8</v>
      </c>
      <c r="L2149" s="9" t="str">
        <f t="shared" si="133"/>
        <v>Poissons et fruits de mer</v>
      </c>
      <c r="M2149" s="6">
        <v>10</v>
      </c>
      <c r="N2149" s="6" t="str">
        <f t="shared" si="134"/>
        <v>Ikura</v>
      </c>
      <c r="O2149" s="13">
        <v>76</v>
      </c>
      <c r="P2149" s="6">
        <v>99</v>
      </c>
      <c r="Q2149" s="13">
        <f t="shared" si="135"/>
        <v>7524</v>
      </c>
      <c r="R2149" s="14">
        <v>0.14000000000000001</v>
      </c>
      <c r="S2149" s="13">
        <v>13196.699999999999</v>
      </c>
      <c r="T2149" s="13">
        <v>145.16369999999998</v>
      </c>
      <c r="U2149" s="13"/>
      <c r="V2149" s="9"/>
      <c r="W2149" s="9"/>
    </row>
    <row r="2150" spans="1:23" x14ac:dyDescent="0.25">
      <c r="A2150" s="6" t="s">
        <v>255</v>
      </c>
      <c r="B2150" s="6" t="s">
        <v>256</v>
      </c>
      <c r="C2150" s="6" t="s">
        <v>257</v>
      </c>
      <c r="D2150" s="6" t="s">
        <v>81</v>
      </c>
      <c r="E2150" s="6">
        <v>2</v>
      </c>
      <c r="F2150" s="6" t="str">
        <f t="shared" si="132"/>
        <v>Anne Dodsworth</v>
      </c>
      <c r="G2150" s="6">
        <v>10577</v>
      </c>
      <c r="H2150" s="9">
        <v>41567</v>
      </c>
      <c r="I2150" s="9">
        <v>41586</v>
      </c>
      <c r="J2150" s="9">
        <v>41582</v>
      </c>
      <c r="K2150" s="7">
        <v>1</v>
      </c>
      <c r="L2150" s="9" t="str">
        <f t="shared" si="133"/>
        <v>Boissons</v>
      </c>
      <c r="M2150" s="6">
        <v>75</v>
      </c>
      <c r="N2150" s="6" t="str">
        <f t="shared" si="134"/>
        <v>Rhönbräu Klosterbier</v>
      </c>
      <c r="O2150" s="13">
        <v>76</v>
      </c>
      <c r="P2150" s="6">
        <v>68</v>
      </c>
      <c r="Q2150" s="13">
        <f t="shared" si="135"/>
        <v>5168</v>
      </c>
      <c r="R2150" s="14">
        <v>0.11</v>
      </c>
      <c r="S2150" s="13">
        <v>2345.15</v>
      </c>
      <c r="T2150" s="13">
        <v>9.3806000000000012</v>
      </c>
      <c r="U2150" s="13"/>
      <c r="V2150" s="9"/>
      <c r="W2150" s="9"/>
    </row>
    <row r="2151" spans="1:23" x14ac:dyDescent="0.25">
      <c r="A2151" s="6" t="s">
        <v>264</v>
      </c>
      <c r="B2151" s="6" t="s">
        <v>265</v>
      </c>
      <c r="C2151" s="6" t="s">
        <v>266</v>
      </c>
      <c r="D2151" s="6" t="s">
        <v>123</v>
      </c>
      <c r="E2151" s="6">
        <v>3</v>
      </c>
      <c r="F2151" s="6" t="str">
        <f t="shared" si="132"/>
        <v>Janet Leverling</v>
      </c>
      <c r="G2151" s="6">
        <v>10644</v>
      </c>
      <c r="H2151" s="9">
        <v>41567</v>
      </c>
      <c r="I2151" s="9">
        <v>41597</v>
      </c>
      <c r="J2151" s="9">
        <v>41592</v>
      </c>
      <c r="K2151" s="7">
        <v>8</v>
      </c>
      <c r="L2151" s="9" t="str">
        <f t="shared" si="133"/>
        <v>Poissons et fruits de mer</v>
      </c>
      <c r="M2151" s="6">
        <v>18</v>
      </c>
      <c r="N2151" s="6" t="str">
        <f t="shared" si="134"/>
        <v>Carnarvon Tigers</v>
      </c>
      <c r="O2151" s="13">
        <v>76</v>
      </c>
      <c r="P2151" s="6">
        <v>92</v>
      </c>
      <c r="Q2151" s="13">
        <f t="shared" si="135"/>
        <v>6992</v>
      </c>
      <c r="R2151" s="14">
        <v>0.06</v>
      </c>
      <c r="S2151" s="13">
        <v>27025</v>
      </c>
      <c r="T2151" s="13">
        <v>918.85</v>
      </c>
      <c r="U2151" s="13"/>
      <c r="V2151" s="9"/>
      <c r="W2151" s="9"/>
    </row>
    <row r="2152" spans="1:23" x14ac:dyDescent="0.25">
      <c r="A2152" s="6" t="s">
        <v>147</v>
      </c>
      <c r="B2152" s="6" t="s">
        <v>148</v>
      </c>
      <c r="C2152" s="6" t="s">
        <v>149</v>
      </c>
      <c r="D2152" s="6" t="s">
        <v>85</v>
      </c>
      <c r="E2152" s="6">
        <v>1</v>
      </c>
      <c r="F2152" s="6" t="str">
        <f t="shared" si="132"/>
        <v>Francis Rivière</v>
      </c>
      <c r="G2152" s="6">
        <v>10832</v>
      </c>
      <c r="H2152" s="9">
        <v>41567</v>
      </c>
      <c r="I2152" s="9">
        <v>41597</v>
      </c>
      <c r="J2152" s="9">
        <v>41599</v>
      </c>
      <c r="K2152" s="7">
        <v>2</v>
      </c>
      <c r="L2152" s="9" t="str">
        <f t="shared" si="133"/>
        <v>Condiments</v>
      </c>
      <c r="M2152" s="6">
        <v>44</v>
      </c>
      <c r="N2152" s="6" t="str">
        <f t="shared" si="134"/>
        <v>Gula Malacca</v>
      </c>
      <c r="O2152" s="13">
        <v>76</v>
      </c>
      <c r="P2152" s="6">
        <v>55</v>
      </c>
      <c r="Q2152" s="13">
        <f t="shared" si="135"/>
        <v>4180</v>
      </c>
      <c r="R2152" s="14">
        <v>0.05</v>
      </c>
      <c r="S2152" s="13">
        <v>5081.3125</v>
      </c>
      <c r="T2152" s="13">
        <v>152.43937500000001</v>
      </c>
      <c r="U2152" s="13"/>
      <c r="V2152" s="9"/>
      <c r="W2152" s="9"/>
    </row>
    <row r="2153" spans="1:23" x14ac:dyDescent="0.25">
      <c r="A2153" s="6" t="s">
        <v>216</v>
      </c>
      <c r="B2153" s="6" t="s">
        <v>217</v>
      </c>
      <c r="C2153" s="6" t="s">
        <v>218</v>
      </c>
      <c r="D2153" s="6" t="s">
        <v>102</v>
      </c>
      <c r="E2153" s="6">
        <v>9</v>
      </c>
      <c r="F2153" s="6" t="str">
        <f t="shared" si="132"/>
        <v>Steven Buchanan</v>
      </c>
      <c r="G2153" s="6">
        <v>10529</v>
      </c>
      <c r="H2153" s="9">
        <v>41568</v>
      </c>
      <c r="I2153" s="9">
        <v>41593</v>
      </c>
      <c r="J2153" s="9">
        <v>41596</v>
      </c>
      <c r="K2153" s="7">
        <v>6</v>
      </c>
      <c r="L2153" s="9" t="str">
        <f t="shared" si="133"/>
        <v>Viandes</v>
      </c>
      <c r="M2153" s="6">
        <v>55</v>
      </c>
      <c r="N2153" s="6" t="str">
        <f t="shared" si="134"/>
        <v>Pâté chinois</v>
      </c>
      <c r="O2153" s="13">
        <v>76</v>
      </c>
      <c r="P2153" s="6">
        <v>28</v>
      </c>
      <c r="Q2153" s="13">
        <f t="shared" si="135"/>
        <v>2128</v>
      </c>
      <c r="R2153" s="14">
        <v>0.14000000000000001</v>
      </c>
      <c r="S2153" s="13">
        <v>2889.6</v>
      </c>
      <c r="T2153" s="13">
        <v>72.239999999999995</v>
      </c>
      <c r="U2153" s="13"/>
      <c r="V2153" s="9"/>
      <c r="W2153" s="9"/>
    </row>
    <row r="2154" spans="1:23" x14ac:dyDescent="0.25">
      <c r="A2154" s="6" t="s">
        <v>160</v>
      </c>
      <c r="B2154" s="6" t="s">
        <v>161</v>
      </c>
      <c r="C2154" s="6" t="s">
        <v>162</v>
      </c>
      <c r="D2154" s="6" t="s">
        <v>106</v>
      </c>
      <c r="E2154" s="6">
        <v>1</v>
      </c>
      <c r="F2154" s="6" t="str">
        <f t="shared" si="132"/>
        <v>Francis Rivière</v>
      </c>
      <c r="G2154" s="6">
        <v>10780</v>
      </c>
      <c r="H2154" s="9">
        <v>41568</v>
      </c>
      <c r="I2154" s="9">
        <v>41586</v>
      </c>
      <c r="J2154" s="9">
        <v>41583</v>
      </c>
      <c r="K2154" s="7">
        <v>1</v>
      </c>
      <c r="L2154" s="9" t="str">
        <f t="shared" si="133"/>
        <v>Boissons</v>
      </c>
      <c r="M2154" s="6">
        <v>70</v>
      </c>
      <c r="N2154" s="6" t="str">
        <f t="shared" si="134"/>
        <v>Outback Lager</v>
      </c>
      <c r="O2154" s="13">
        <v>76</v>
      </c>
      <c r="P2154" s="6">
        <v>99</v>
      </c>
      <c r="Q2154" s="13">
        <f t="shared" si="135"/>
        <v>7524</v>
      </c>
      <c r="R2154" s="14">
        <v>-0.01</v>
      </c>
      <c r="S2154" s="13">
        <v>7499.25</v>
      </c>
      <c r="T2154" s="13">
        <v>14.9985</v>
      </c>
      <c r="U2154" s="13"/>
      <c r="V2154" s="9"/>
      <c r="W2154" s="9"/>
    </row>
    <row r="2155" spans="1:23" x14ac:dyDescent="0.25">
      <c r="A2155" s="6" t="s">
        <v>205</v>
      </c>
      <c r="B2155" s="6" t="s">
        <v>206</v>
      </c>
      <c r="C2155" s="6" t="s">
        <v>207</v>
      </c>
      <c r="D2155" s="6" t="s">
        <v>208</v>
      </c>
      <c r="E2155" s="6">
        <v>2</v>
      </c>
      <c r="F2155" s="6" t="str">
        <f t="shared" si="132"/>
        <v>Anne Dodsworth</v>
      </c>
      <c r="G2155" s="6">
        <v>10837</v>
      </c>
      <c r="H2155" s="9">
        <v>41568</v>
      </c>
      <c r="I2155" s="9">
        <v>41579</v>
      </c>
      <c r="J2155" s="9">
        <v>41582</v>
      </c>
      <c r="K2155" s="7">
        <v>3</v>
      </c>
      <c r="L2155" s="9" t="str">
        <f t="shared" si="133"/>
        <v>Desserts</v>
      </c>
      <c r="M2155" s="6">
        <v>47</v>
      </c>
      <c r="N2155" s="6" t="str">
        <f t="shared" si="134"/>
        <v>Zaanse koeken</v>
      </c>
      <c r="O2155" s="13">
        <v>76</v>
      </c>
      <c r="P2155" s="6">
        <v>26</v>
      </c>
      <c r="Q2155" s="13">
        <f t="shared" si="135"/>
        <v>1976</v>
      </c>
      <c r="R2155" s="14">
        <v>0.17</v>
      </c>
      <c r="S2155" s="13">
        <v>1025.05</v>
      </c>
      <c r="T2155" s="13">
        <v>27.676349999999999</v>
      </c>
      <c r="U2155" s="13"/>
      <c r="V2155" s="9"/>
      <c r="W2155" s="9"/>
    </row>
    <row r="2156" spans="1:23" x14ac:dyDescent="0.25">
      <c r="A2156" s="6" t="s">
        <v>133</v>
      </c>
      <c r="B2156" s="6" t="s">
        <v>134</v>
      </c>
      <c r="C2156" s="6" t="s">
        <v>135</v>
      </c>
      <c r="D2156" s="6" t="s">
        <v>136</v>
      </c>
      <c r="E2156" s="6">
        <v>7</v>
      </c>
      <c r="F2156" s="6" t="str">
        <f t="shared" si="132"/>
        <v>Jaime Dos Santos</v>
      </c>
      <c r="G2156" s="6">
        <v>10859</v>
      </c>
      <c r="H2156" s="9">
        <v>41568</v>
      </c>
      <c r="I2156" s="9">
        <v>41584</v>
      </c>
      <c r="J2156" s="9">
        <v>41579</v>
      </c>
      <c r="K2156" s="7">
        <v>6</v>
      </c>
      <c r="L2156" s="9" t="str">
        <f t="shared" si="133"/>
        <v>Viandes</v>
      </c>
      <c r="M2156" s="6">
        <v>54</v>
      </c>
      <c r="N2156" s="6" t="str">
        <f t="shared" si="134"/>
        <v>Tourtière</v>
      </c>
      <c r="O2156" s="13">
        <v>76</v>
      </c>
      <c r="P2156" s="6">
        <v>85</v>
      </c>
      <c r="Q2156" s="13">
        <f t="shared" si="135"/>
        <v>6460</v>
      </c>
      <c r="R2156" s="15">
        <v>0.01</v>
      </c>
      <c r="S2156" s="13">
        <v>3134.5875000000001</v>
      </c>
      <c r="T2156" s="13">
        <v>21.9421125</v>
      </c>
      <c r="U2156" s="13"/>
      <c r="V2156" s="9"/>
      <c r="W2156" s="9"/>
    </row>
    <row r="2157" spans="1:23" x14ac:dyDescent="0.25">
      <c r="A2157" s="6" t="s">
        <v>86</v>
      </c>
      <c r="B2157" s="6" t="s">
        <v>87</v>
      </c>
      <c r="C2157" s="6" t="s">
        <v>88</v>
      </c>
      <c r="D2157" s="6" t="s">
        <v>89</v>
      </c>
      <c r="E2157" s="6">
        <v>3</v>
      </c>
      <c r="F2157" s="6" t="str">
        <f t="shared" si="132"/>
        <v>Janet Leverling</v>
      </c>
      <c r="G2157" s="6">
        <v>10484</v>
      </c>
      <c r="H2157" s="9">
        <v>41569</v>
      </c>
      <c r="I2157" s="9">
        <v>41595</v>
      </c>
      <c r="J2157" s="9">
        <v>41596</v>
      </c>
      <c r="K2157" s="7">
        <v>3</v>
      </c>
      <c r="L2157" s="9" t="str">
        <f t="shared" si="133"/>
        <v>Desserts</v>
      </c>
      <c r="M2157" s="6">
        <v>21</v>
      </c>
      <c r="N2157" s="6" t="str">
        <f t="shared" si="134"/>
        <v>Sir Rodney's Scones</v>
      </c>
      <c r="O2157" s="13">
        <v>76</v>
      </c>
      <c r="P2157" s="6">
        <v>1</v>
      </c>
      <c r="Q2157" s="13">
        <f t="shared" si="135"/>
        <v>76</v>
      </c>
      <c r="R2157" s="14">
        <v>0.2</v>
      </c>
      <c r="S2157" s="13">
        <v>32</v>
      </c>
      <c r="T2157" s="13">
        <v>0.89600000000000002</v>
      </c>
      <c r="U2157" s="13"/>
      <c r="V2157" s="9"/>
      <c r="W2157" s="9"/>
    </row>
    <row r="2158" spans="1:23" x14ac:dyDescent="0.25">
      <c r="A2158" s="6" t="s">
        <v>189</v>
      </c>
      <c r="B2158" s="6" t="s">
        <v>190</v>
      </c>
      <c r="C2158" s="6" t="s">
        <v>191</v>
      </c>
      <c r="D2158" s="6" t="s">
        <v>136</v>
      </c>
      <c r="E2158" s="6">
        <v>1</v>
      </c>
      <c r="F2158" s="6" t="str">
        <f t="shared" si="132"/>
        <v>Francis Rivière</v>
      </c>
      <c r="G2158" s="6">
        <v>10515</v>
      </c>
      <c r="H2158" s="9">
        <v>41569</v>
      </c>
      <c r="I2158" s="9">
        <v>41595</v>
      </c>
      <c r="J2158" s="9">
        <v>41597</v>
      </c>
      <c r="K2158" s="7">
        <v>6</v>
      </c>
      <c r="L2158" s="9" t="str">
        <f t="shared" si="133"/>
        <v>Viandes</v>
      </c>
      <c r="M2158" s="6">
        <v>9</v>
      </c>
      <c r="N2158" s="6" t="str">
        <f t="shared" si="134"/>
        <v>Mishi Kobe Niku</v>
      </c>
      <c r="O2158" s="13">
        <v>76</v>
      </c>
      <c r="P2158" s="6">
        <v>92</v>
      </c>
      <c r="Q2158" s="13">
        <f t="shared" si="135"/>
        <v>6992</v>
      </c>
      <c r="R2158" s="14">
        <v>0.1</v>
      </c>
      <c r="S2158" s="13">
        <v>40158</v>
      </c>
      <c r="T2158" s="13">
        <v>401.58</v>
      </c>
      <c r="U2158" s="13"/>
      <c r="V2158" s="9"/>
      <c r="W2158" s="9"/>
    </row>
    <row r="2159" spans="1:23" x14ac:dyDescent="0.25">
      <c r="A2159" s="6" t="s">
        <v>213</v>
      </c>
      <c r="B2159" s="6" t="s">
        <v>214</v>
      </c>
      <c r="C2159" s="6" t="s">
        <v>215</v>
      </c>
      <c r="D2159" s="6" t="s">
        <v>81</v>
      </c>
      <c r="E2159" s="6">
        <v>6</v>
      </c>
      <c r="F2159" s="6" t="str">
        <f t="shared" si="132"/>
        <v>Ernst Junge</v>
      </c>
      <c r="G2159" s="6">
        <v>10656</v>
      </c>
      <c r="H2159" s="9">
        <v>41569</v>
      </c>
      <c r="I2159" s="9">
        <v>41579</v>
      </c>
      <c r="J2159" s="9">
        <v>41579</v>
      </c>
      <c r="K2159" s="7">
        <v>3</v>
      </c>
      <c r="L2159" s="9" t="str">
        <f t="shared" si="133"/>
        <v>Desserts</v>
      </c>
      <c r="M2159" s="6">
        <v>47</v>
      </c>
      <c r="N2159" s="6" t="str">
        <f t="shared" si="134"/>
        <v>Zaanse koeken</v>
      </c>
      <c r="O2159" s="13">
        <v>76</v>
      </c>
      <c r="P2159" s="6">
        <v>1</v>
      </c>
      <c r="Q2159" s="13">
        <f t="shared" si="135"/>
        <v>76</v>
      </c>
      <c r="R2159" s="14">
        <v>0.09</v>
      </c>
      <c r="S2159" s="13">
        <v>43.225000000000001</v>
      </c>
      <c r="T2159" s="13">
        <v>1.2102999999999999</v>
      </c>
      <c r="U2159" s="13"/>
    </row>
    <row r="2160" spans="1:23" x14ac:dyDescent="0.25">
      <c r="A2160" s="6" t="s">
        <v>264</v>
      </c>
      <c r="B2160" s="6" t="s">
        <v>265</v>
      </c>
      <c r="C2160" s="6" t="s">
        <v>266</v>
      </c>
      <c r="D2160" s="6" t="s">
        <v>123</v>
      </c>
      <c r="E2160" s="6">
        <v>5</v>
      </c>
      <c r="F2160" s="6" t="str">
        <f t="shared" si="132"/>
        <v>Mohamed Ben Arfa</v>
      </c>
      <c r="G2160" s="6">
        <v>10935</v>
      </c>
      <c r="H2160" s="9">
        <v>41569</v>
      </c>
      <c r="I2160" s="9">
        <v>41599</v>
      </c>
      <c r="J2160" s="9">
        <v>41595</v>
      </c>
      <c r="K2160" s="7">
        <v>5</v>
      </c>
      <c r="L2160" s="9" t="str">
        <f t="shared" si="133"/>
        <v>Pâtes et céréales</v>
      </c>
      <c r="M2160" s="6">
        <v>23</v>
      </c>
      <c r="N2160" s="6" t="str">
        <f t="shared" si="134"/>
        <v>Tunnbröd</v>
      </c>
      <c r="O2160" s="13">
        <v>76</v>
      </c>
      <c r="P2160" s="6">
        <v>82</v>
      </c>
      <c r="Q2160" s="13">
        <f t="shared" si="135"/>
        <v>6232</v>
      </c>
      <c r="R2160" s="15">
        <v>0.12</v>
      </c>
      <c r="S2160" s="13">
        <v>3247.2</v>
      </c>
      <c r="T2160" s="13">
        <v>77.932799999999986</v>
      </c>
      <c r="U2160" s="13"/>
    </row>
    <row r="2161" spans="1:21" x14ac:dyDescent="0.25">
      <c r="A2161" s="6" t="s">
        <v>209</v>
      </c>
      <c r="B2161" s="6" t="s">
        <v>210</v>
      </c>
      <c r="C2161" s="6" t="s">
        <v>211</v>
      </c>
      <c r="D2161" s="6" t="s">
        <v>212</v>
      </c>
      <c r="E2161" s="6">
        <v>5</v>
      </c>
      <c r="F2161" s="6" t="str">
        <f t="shared" si="132"/>
        <v>Mohamed Ben Arfa</v>
      </c>
      <c r="G2161" s="6">
        <v>10526</v>
      </c>
      <c r="H2161" s="9">
        <v>41570</v>
      </c>
      <c r="I2161" s="9">
        <v>41587</v>
      </c>
      <c r="J2161" s="9">
        <v>41589</v>
      </c>
      <c r="K2161" s="7">
        <v>1</v>
      </c>
      <c r="L2161" s="9" t="str">
        <f t="shared" si="133"/>
        <v>Boissons</v>
      </c>
      <c r="M2161" s="6">
        <v>1</v>
      </c>
      <c r="N2161" s="6" t="str">
        <f t="shared" si="134"/>
        <v>Chai</v>
      </c>
      <c r="O2161" s="13">
        <v>76</v>
      </c>
      <c r="P2161" s="6">
        <v>58</v>
      </c>
      <c r="Q2161" s="13">
        <f t="shared" si="135"/>
        <v>4408</v>
      </c>
      <c r="R2161" s="14">
        <v>0.08</v>
      </c>
      <c r="S2161" s="13">
        <v>4802.4000000000005</v>
      </c>
      <c r="T2161" s="13">
        <v>100.85040000000001</v>
      </c>
      <c r="U2161" s="13"/>
    </row>
    <row r="2162" spans="1:21" x14ac:dyDescent="0.25">
      <c r="A2162" s="6" t="s">
        <v>243</v>
      </c>
      <c r="B2162" s="6" t="s">
        <v>244</v>
      </c>
      <c r="C2162" s="6" t="s">
        <v>88</v>
      </c>
      <c r="D2162" s="6" t="s">
        <v>89</v>
      </c>
      <c r="E2162" s="6">
        <v>5</v>
      </c>
      <c r="F2162" s="6" t="str">
        <f t="shared" si="132"/>
        <v>Mohamed Ben Arfa</v>
      </c>
      <c r="G2162" s="6">
        <v>10707</v>
      </c>
      <c r="H2162" s="9">
        <v>41570</v>
      </c>
      <c r="I2162" s="9">
        <v>41592</v>
      </c>
      <c r="J2162" s="9">
        <v>41595</v>
      </c>
      <c r="K2162" s="7">
        <v>1</v>
      </c>
      <c r="L2162" s="9" t="str">
        <f t="shared" si="133"/>
        <v>Boissons</v>
      </c>
      <c r="M2162" s="6">
        <v>70</v>
      </c>
      <c r="N2162" s="6" t="str">
        <f t="shared" si="134"/>
        <v>Outback Lager</v>
      </c>
      <c r="O2162" s="13">
        <v>76</v>
      </c>
      <c r="P2162" s="6">
        <v>80</v>
      </c>
      <c r="Q2162" s="13">
        <f t="shared" si="135"/>
        <v>6080</v>
      </c>
      <c r="R2162" s="14">
        <v>0.09</v>
      </c>
      <c r="S2162" s="13">
        <v>5460</v>
      </c>
      <c r="T2162" s="13">
        <v>92.82</v>
      </c>
      <c r="U2162" s="13"/>
    </row>
    <row r="2163" spans="1:21" x14ac:dyDescent="0.25">
      <c r="A2163" s="6" t="s">
        <v>228</v>
      </c>
      <c r="B2163" s="6" t="s">
        <v>229</v>
      </c>
      <c r="C2163" s="6" t="s">
        <v>122</v>
      </c>
      <c r="D2163" s="6" t="s">
        <v>123</v>
      </c>
      <c r="E2163" s="6">
        <v>3</v>
      </c>
      <c r="F2163" s="6" t="str">
        <f t="shared" si="132"/>
        <v>Janet Leverling</v>
      </c>
      <c r="G2163" s="6">
        <v>10925</v>
      </c>
      <c r="H2163" s="9">
        <v>41570</v>
      </c>
      <c r="I2163" s="9">
        <v>41586</v>
      </c>
      <c r="J2163" s="9">
        <v>41589</v>
      </c>
      <c r="K2163" s="7">
        <v>5</v>
      </c>
      <c r="L2163" s="9" t="str">
        <f t="shared" si="133"/>
        <v>Pâtes et céréales</v>
      </c>
      <c r="M2163" s="6">
        <v>52</v>
      </c>
      <c r="N2163" s="6" t="str">
        <f t="shared" si="134"/>
        <v>Filo Mix</v>
      </c>
      <c r="O2163" s="13">
        <v>76</v>
      </c>
      <c r="P2163" s="6">
        <v>76</v>
      </c>
      <c r="Q2163" s="13">
        <f t="shared" si="135"/>
        <v>5776</v>
      </c>
      <c r="R2163" s="15">
        <v>0.03</v>
      </c>
      <c r="S2163" s="13">
        <v>2580.1999999999998</v>
      </c>
      <c r="T2163" s="13">
        <v>2.5801999999999996</v>
      </c>
      <c r="U2163" s="13"/>
    </row>
    <row r="2164" spans="1:21" x14ac:dyDescent="0.25">
      <c r="A2164" s="6" t="s">
        <v>192</v>
      </c>
      <c r="B2164" s="6" t="s">
        <v>193</v>
      </c>
      <c r="C2164" s="6" t="s">
        <v>88</v>
      </c>
      <c r="D2164" s="6" t="s">
        <v>89</v>
      </c>
      <c r="E2164" s="6">
        <v>3</v>
      </c>
      <c r="F2164" s="6" t="str">
        <f t="shared" si="132"/>
        <v>Janet Leverling</v>
      </c>
      <c r="G2164" s="6">
        <v>10517</v>
      </c>
      <c r="H2164" s="9">
        <v>41571</v>
      </c>
      <c r="I2164" s="9">
        <v>41593</v>
      </c>
      <c r="J2164" s="9">
        <v>41589</v>
      </c>
      <c r="K2164" s="7">
        <v>5</v>
      </c>
      <c r="L2164" s="9" t="str">
        <f t="shared" si="133"/>
        <v>Pâtes et céréales</v>
      </c>
      <c r="M2164" s="6">
        <v>52</v>
      </c>
      <c r="N2164" s="6" t="str">
        <f t="shared" si="134"/>
        <v>Filo Mix</v>
      </c>
      <c r="O2164" s="13">
        <v>76</v>
      </c>
      <c r="P2164" s="6">
        <v>43</v>
      </c>
      <c r="Q2164" s="13">
        <f t="shared" si="135"/>
        <v>3268</v>
      </c>
      <c r="R2164" s="14">
        <v>0.05</v>
      </c>
      <c r="S2164" s="13">
        <v>1429.75</v>
      </c>
      <c r="T2164" s="13">
        <v>40.033000000000001</v>
      </c>
      <c r="U2164" s="13"/>
    </row>
    <row r="2165" spans="1:21" x14ac:dyDescent="0.25">
      <c r="A2165" s="6" t="s">
        <v>189</v>
      </c>
      <c r="B2165" s="6" t="s">
        <v>190</v>
      </c>
      <c r="C2165" s="6" t="s">
        <v>191</v>
      </c>
      <c r="D2165" s="6" t="s">
        <v>136</v>
      </c>
      <c r="E2165" s="6">
        <v>4</v>
      </c>
      <c r="F2165" s="6" t="str">
        <f t="shared" si="132"/>
        <v>Laura Callahan</v>
      </c>
      <c r="G2165" s="6">
        <v>10845</v>
      </c>
      <c r="H2165" s="9">
        <v>41571</v>
      </c>
      <c r="I2165" s="9">
        <v>41593</v>
      </c>
      <c r="J2165" s="9">
        <v>41591</v>
      </c>
      <c r="K2165" s="7">
        <v>5</v>
      </c>
      <c r="L2165" s="9" t="str">
        <f t="shared" si="133"/>
        <v>Pâtes et céréales</v>
      </c>
      <c r="M2165" s="6">
        <v>42</v>
      </c>
      <c r="N2165" s="6" t="str">
        <f t="shared" si="134"/>
        <v>Singaporean Hokkien Fried Mee</v>
      </c>
      <c r="O2165" s="13">
        <v>76</v>
      </c>
      <c r="P2165" s="6">
        <v>33</v>
      </c>
      <c r="Q2165" s="13">
        <f t="shared" si="135"/>
        <v>2508</v>
      </c>
      <c r="R2165" s="15">
        <v>0.02</v>
      </c>
      <c r="S2165" s="13">
        <v>2263.8000000000002</v>
      </c>
      <c r="T2165" s="13">
        <v>18.110400000000002</v>
      </c>
      <c r="U2165" s="13"/>
    </row>
    <row r="2166" spans="1:21" x14ac:dyDescent="0.25">
      <c r="A2166" s="6" t="s">
        <v>133</v>
      </c>
      <c r="B2166" s="6" t="s">
        <v>134</v>
      </c>
      <c r="C2166" s="6" t="s">
        <v>135</v>
      </c>
      <c r="D2166" s="6" t="s">
        <v>136</v>
      </c>
      <c r="E2166" s="6">
        <v>7</v>
      </c>
      <c r="F2166" s="6" t="str">
        <f t="shared" si="132"/>
        <v>Jaime Dos Santos</v>
      </c>
      <c r="G2166" s="6">
        <v>10859</v>
      </c>
      <c r="H2166" s="9">
        <v>41571</v>
      </c>
      <c r="I2166" s="9">
        <v>41591</v>
      </c>
      <c r="J2166" s="9">
        <v>41588</v>
      </c>
      <c r="K2166" s="7">
        <v>5</v>
      </c>
      <c r="L2166" s="9" t="str">
        <f t="shared" si="133"/>
        <v>Pâtes et céréales</v>
      </c>
      <c r="M2166" s="6">
        <v>64</v>
      </c>
      <c r="N2166" s="6" t="str">
        <f t="shared" si="134"/>
        <v>Wimmers gute Semmelknödel</v>
      </c>
      <c r="O2166" s="13">
        <v>76</v>
      </c>
      <c r="P2166" s="6">
        <v>93</v>
      </c>
      <c r="Q2166" s="13">
        <f t="shared" si="135"/>
        <v>7068</v>
      </c>
      <c r="R2166" s="15">
        <v>0.09</v>
      </c>
      <c r="S2166" s="13">
        <v>14069.737500000001</v>
      </c>
      <c r="T2166" s="13">
        <v>337.6737</v>
      </c>
      <c r="U2166" s="13"/>
    </row>
    <row r="2167" spans="1:21" x14ac:dyDescent="0.25">
      <c r="A2167" s="6" t="s">
        <v>272</v>
      </c>
      <c r="B2167" s="6" t="s">
        <v>273</v>
      </c>
      <c r="C2167" s="6" t="s">
        <v>274</v>
      </c>
      <c r="D2167" s="6" t="s">
        <v>81</v>
      </c>
      <c r="E2167" s="6">
        <v>7</v>
      </c>
      <c r="F2167" s="6" t="str">
        <f t="shared" si="132"/>
        <v>Jaime Dos Santos</v>
      </c>
      <c r="G2167" s="6">
        <v>10680</v>
      </c>
      <c r="H2167" s="9">
        <v>41572</v>
      </c>
      <c r="I2167" s="9">
        <v>41599</v>
      </c>
      <c r="J2167" s="9">
        <v>41597</v>
      </c>
      <c r="K2167" s="7">
        <v>5</v>
      </c>
      <c r="L2167" s="9" t="str">
        <f t="shared" si="133"/>
        <v>Pâtes et céréales</v>
      </c>
      <c r="M2167" s="6">
        <v>42</v>
      </c>
      <c r="N2167" s="6" t="str">
        <f t="shared" si="134"/>
        <v>Singaporean Hokkien Fried Mee</v>
      </c>
      <c r="O2167" s="13">
        <v>76</v>
      </c>
      <c r="P2167" s="6">
        <v>63</v>
      </c>
      <c r="Q2167" s="13">
        <f t="shared" si="135"/>
        <v>4788</v>
      </c>
      <c r="R2167" s="14">
        <v>0.02</v>
      </c>
      <c r="S2167" s="13">
        <v>4321.8</v>
      </c>
      <c r="T2167" s="13">
        <v>43.218000000000004</v>
      </c>
      <c r="U2167" s="13"/>
    </row>
    <row r="2168" spans="1:21" x14ac:dyDescent="0.25">
      <c r="A2168" s="6" t="s">
        <v>114</v>
      </c>
      <c r="B2168" s="6" t="s">
        <v>115</v>
      </c>
      <c r="C2168" s="6" t="s">
        <v>116</v>
      </c>
      <c r="D2168" s="6" t="s">
        <v>81</v>
      </c>
      <c r="E2168" s="6">
        <v>9</v>
      </c>
      <c r="F2168" s="6" t="str">
        <f t="shared" si="132"/>
        <v>Steven Buchanan</v>
      </c>
      <c r="G2168" s="6">
        <v>10569</v>
      </c>
      <c r="H2168" s="9">
        <v>41573</v>
      </c>
      <c r="I2168" s="9">
        <v>41591</v>
      </c>
      <c r="J2168" s="9">
        <v>41594</v>
      </c>
      <c r="K2168" s="7">
        <v>4</v>
      </c>
      <c r="L2168" s="9" t="str">
        <f t="shared" si="133"/>
        <v>Produits laitiers</v>
      </c>
      <c r="M2168" s="6">
        <v>31</v>
      </c>
      <c r="N2168" s="6" t="str">
        <f t="shared" si="134"/>
        <v>Gorgonzola Telino</v>
      </c>
      <c r="O2168" s="13">
        <v>76</v>
      </c>
      <c r="P2168" s="6">
        <v>79</v>
      </c>
      <c r="Q2168" s="13">
        <f t="shared" si="135"/>
        <v>6004</v>
      </c>
      <c r="R2168" s="14">
        <v>0.03</v>
      </c>
      <c r="S2168" s="13">
        <v>4789.375</v>
      </c>
      <c r="T2168" s="13">
        <v>162.83875</v>
      </c>
      <c r="U2168" s="13"/>
    </row>
    <row r="2169" spans="1:21" x14ac:dyDescent="0.25">
      <c r="A2169" s="6" t="s">
        <v>186</v>
      </c>
      <c r="B2169" s="6" t="s">
        <v>187</v>
      </c>
      <c r="C2169" s="6" t="s">
        <v>188</v>
      </c>
      <c r="D2169" s="6" t="s">
        <v>140</v>
      </c>
      <c r="E2169" s="6">
        <v>8</v>
      </c>
      <c r="F2169" s="6" t="str">
        <f t="shared" si="132"/>
        <v>Hicham Esmal</v>
      </c>
      <c r="G2169" s="6">
        <v>10633</v>
      </c>
      <c r="H2169" s="9">
        <v>41573</v>
      </c>
      <c r="I2169" s="9">
        <v>41595</v>
      </c>
      <c r="J2169" s="9">
        <v>41593</v>
      </c>
      <c r="K2169" s="7">
        <v>8</v>
      </c>
      <c r="L2169" s="9" t="str">
        <f t="shared" si="133"/>
        <v>Poissons et fruits de mer</v>
      </c>
      <c r="M2169" s="6">
        <v>13</v>
      </c>
      <c r="N2169" s="6" t="str">
        <f t="shared" si="134"/>
        <v>Konbu</v>
      </c>
      <c r="O2169" s="13">
        <v>76</v>
      </c>
      <c r="P2169" s="6">
        <v>54</v>
      </c>
      <c r="Q2169" s="13">
        <f t="shared" si="135"/>
        <v>4104</v>
      </c>
      <c r="R2169" s="14">
        <v>0.1</v>
      </c>
      <c r="S2169" s="13">
        <v>1458</v>
      </c>
      <c r="T2169" s="13">
        <v>42.281999999999996</v>
      </c>
      <c r="U2169" s="13"/>
    </row>
    <row r="2170" spans="1:21" x14ac:dyDescent="0.25">
      <c r="A2170" s="6" t="s">
        <v>127</v>
      </c>
      <c r="B2170" s="6" t="s">
        <v>128</v>
      </c>
      <c r="C2170" s="6" t="s">
        <v>129</v>
      </c>
      <c r="D2170" s="6" t="s">
        <v>106</v>
      </c>
      <c r="E2170" s="6">
        <v>3</v>
      </c>
      <c r="F2170" s="6" t="str">
        <f t="shared" si="132"/>
        <v>Janet Leverling</v>
      </c>
      <c r="G2170" s="6">
        <v>10838</v>
      </c>
      <c r="H2170" s="9">
        <v>41573</v>
      </c>
      <c r="I2170" s="9">
        <v>41598</v>
      </c>
      <c r="J2170" s="9">
        <v>41598</v>
      </c>
      <c r="K2170" s="7">
        <v>1</v>
      </c>
      <c r="L2170" s="9" t="str">
        <f t="shared" si="133"/>
        <v>Boissons</v>
      </c>
      <c r="M2170" s="6">
        <v>1</v>
      </c>
      <c r="N2170" s="6" t="str">
        <f t="shared" si="134"/>
        <v>Chai</v>
      </c>
      <c r="O2170" s="13">
        <v>76</v>
      </c>
      <c r="P2170" s="6">
        <v>63</v>
      </c>
      <c r="Q2170" s="13">
        <f t="shared" si="135"/>
        <v>4788</v>
      </c>
      <c r="R2170" s="15">
        <v>0.19</v>
      </c>
      <c r="S2170" s="13">
        <v>4592.7000000000007</v>
      </c>
      <c r="T2170" s="13">
        <v>36.741600000000005</v>
      </c>
      <c r="U2170" s="13"/>
    </row>
    <row r="2171" spans="1:21" x14ac:dyDescent="0.25">
      <c r="A2171" s="6" t="s">
        <v>78</v>
      </c>
      <c r="B2171" s="6" t="s">
        <v>79</v>
      </c>
      <c r="C2171" s="6" t="s">
        <v>80</v>
      </c>
      <c r="D2171" s="6" t="s">
        <v>81</v>
      </c>
      <c r="E2171" s="6">
        <v>7</v>
      </c>
      <c r="F2171" s="6" t="str">
        <f t="shared" si="132"/>
        <v>Jaime Dos Santos</v>
      </c>
      <c r="G2171" s="6">
        <v>10469</v>
      </c>
      <c r="H2171" s="9">
        <v>41574</v>
      </c>
      <c r="I2171" s="9">
        <v>41586</v>
      </c>
      <c r="J2171" s="9">
        <v>41589</v>
      </c>
      <c r="K2171" s="7">
        <v>2</v>
      </c>
      <c r="L2171" s="9" t="str">
        <f t="shared" si="133"/>
        <v>Condiments</v>
      </c>
      <c r="M2171" s="6">
        <v>44</v>
      </c>
      <c r="N2171" s="6" t="str">
        <f t="shared" si="134"/>
        <v>Gula Malacca</v>
      </c>
      <c r="O2171" s="13">
        <v>76</v>
      </c>
      <c r="P2171" s="6">
        <v>80</v>
      </c>
      <c r="Q2171" s="13">
        <f t="shared" si="135"/>
        <v>6080</v>
      </c>
      <c r="R2171" s="14">
        <v>0.03</v>
      </c>
      <c r="S2171" s="13">
        <v>6014</v>
      </c>
      <c r="T2171" s="13">
        <v>48.112000000000002</v>
      </c>
      <c r="U2171" s="13"/>
    </row>
    <row r="2172" spans="1:21" x14ac:dyDescent="0.25">
      <c r="A2172" s="6" t="s">
        <v>261</v>
      </c>
      <c r="B2172" s="6" t="s">
        <v>262</v>
      </c>
      <c r="C2172" s="6" t="s">
        <v>263</v>
      </c>
      <c r="D2172" s="6" t="s">
        <v>81</v>
      </c>
      <c r="E2172" s="6">
        <v>7</v>
      </c>
      <c r="F2172" s="6" t="str">
        <f t="shared" si="132"/>
        <v>Jaime Dos Santos</v>
      </c>
      <c r="G2172" s="6">
        <v>10579</v>
      </c>
      <c r="H2172" s="9">
        <v>41574</v>
      </c>
      <c r="I2172" s="9">
        <v>41604</v>
      </c>
      <c r="J2172" s="9">
        <v>41600</v>
      </c>
      <c r="K2172" s="7">
        <v>1</v>
      </c>
      <c r="L2172" s="9" t="str">
        <f t="shared" si="133"/>
        <v>Boissons</v>
      </c>
      <c r="M2172" s="6">
        <v>75</v>
      </c>
      <c r="N2172" s="6" t="str">
        <f t="shared" si="134"/>
        <v>Rhönbräu Klosterbier</v>
      </c>
      <c r="O2172" s="13">
        <v>76</v>
      </c>
      <c r="P2172" s="6">
        <v>74</v>
      </c>
      <c r="Q2172" s="13">
        <f t="shared" si="135"/>
        <v>5624</v>
      </c>
      <c r="R2172" s="14">
        <v>0.13</v>
      </c>
      <c r="S2172" s="13">
        <v>2494.7249999999999</v>
      </c>
      <c r="T2172" s="13">
        <v>82.325924999999998</v>
      </c>
      <c r="U2172" s="13"/>
    </row>
    <row r="2173" spans="1:21" x14ac:dyDescent="0.25">
      <c r="A2173" s="6" t="s">
        <v>261</v>
      </c>
      <c r="B2173" s="6" t="s">
        <v>262</v>
      </c>
      <c r="C2173" s="6" t="s">
        <v>263</v>
      </c>
      <c r="D2173" s="6" t="s">
        <v>81</v>
      </c>
      <c r="E2173" s="6">
        <v>5</v>
      </c>
      <c r="F2173" s="6" t="str">
        <f t="shared" si="132"/>
        <v>Mohamed Ben Arfa</v>
      </c>
      <c r="G2173" s="6">
        <v>10884</v>
      </c>
      <c r="H2173" s="9">
        <v>41574</v>
      </c>
      <c r="I2173" s="9">
        <v>41589</v>
      </c>
      <c r="J2173" s="9">
        <v>41589</v>
      </c>
      <c r="K2173" s="7">
        <v>5</v>
      </c>
      <c r="L2173" s="9" t="str">
        <f t="shared" si="133"/>
        <v>Pâtes et céréales</v>
      </c>
      <c r="M2173" s="6">
        <v>56</v>
      </c>
      <c r="N2173" s="6" t="str">
        <f t="shared" si="134"/>
        <v>Gnocchi di nonna Alice</v>
      </c>
      <c r="O2173" s="13">
        <v>76</v>
      </c>
      <c r="P2173" s="6">
        <v>82</v>
      </c>
      <c r="Q2173" s="13">
        <f t="shared" si="135"/>
        <v>6232</v>
      </c>
      <c r="R2173" s="15">
        <v>-0.01</v>
      </c>
      <c r="S2173" s="13">
        <v>15735.8</v>
      </c>
      <c r="T2173" s="13">
        <v>330.45179999999999</v>
      </c>
      <c r="U2173" s="13"/>
    </row>
    <row r="2174" spans="1:21" x14ac:dyDescent="0.25">
      <c r="A2174" s="6" t="s">
        <v>78</v>
      </c>
      <c r="B2174" s="6" t="s">
        <v>79</v>
      </c>
      <c r="C2174" s="6" t="s">
        <v>80</v>
      </c>
      <c r="D2174" s="6" t="s">
        <v>81</v>
      </c>
      <c r="E2174" s="6">
        <v>5</v>
      </c>
      <c r="F2174" s="6" t="str">
        <f t="shared" si="132"/>
        <v>Mohamed Ben Arfa</v>
      </c>
      <c r="G2174" s="6">
        <v>10504</v>
      </c>
      <c r="H2174" s="9">
        <v>41575</v>
      </c>
      <c r="I2174" s="9">
        <v>41589</v>
      </c>
      <c r="J2174" s="9">
        <v>41590</v>
      </c>
      <c r="K2174" s="7">
        <v>6</v>
      </c>
      <c r="L2174" s="9" t="str">
        <f t="shared" si="133"/>
        <v>Viandes</v>
      </c>
      <c r="M2174" s="6">
        <v>53</v>
      </c>
      <c r="N2174" s="6" t="str">
        <f t="shared" si="134"/>
        <v>Perth Pasties</v>
      </c>
      <c r="O2174" s="13">
        <v>76</v>
      </c>
      <c r="P2174" s="6">
        <v>27</v>
      </c>
      <c r="Q2174" s="13">
        <f t="shared" si="135"/>
        <v>2052</v>
      </c>
      <c r="R2174" s="14">
        <v>7.0000000000000007E-2</v>
      </c>
      <c r="S2174" s="13">
        <v>4118.04</v>
      </c>
      <c r="T2174" s="13">
        <v>65.888639999999995</v>
      </c>
      <c r="U2174" s="13"/>
    </row>
    <row r="2175" spans="1:21" x14ac:dyDescent="0.25">
      <c r="A2175" s="6" t="s">
        <v>78</v>
      </c>
      <c r="B2175" s="6" t="s">
        <v>79</v>
      </c>
      <c r="C2175" s="6" t="s">
        <v>80</v>
      </c>
      <c r="D2175" s="6" t="s">
        <v>81</v>
      </c>
      <c r="E2175" s="6">
        <v>5</v>
      </c>
      <c r="F2175" s="6" t="str">
        <f t="shared" si="132"/>
        <v>Mohamed Ben Arfa</v>
      </c>
      <c r="G2175" s="6">
        <v>10504</v>
      </c>
      <c r="H2175" s="9">
        <v>41575</v>
      </c>
      <c r="I2175" s="9">
        <v>41593</v>
      </c>
      <c r="J2175" s="9">
        <v>41594</v>
      </c>
      <c r="K2175" s="7">
        <v>2</v>
      </c>
      <c r="L2175" s="9" t="str">
        <f t="shared" si="133"/>
        <v>Condiments</v>
      </c>
      <c r="M2175" s="6">
        <v>61</v>
      </c>
      <c r="N2175" s="6" t="str">
        <f t="shared" si="134"/>
        <v>Sirop d'érable</v>
      </c>
      <c r="O2175" s="13">
        <v>76</v>
      </c>
      <c r="P2175" s="6">
        <v>23</v>
      </c>
      <c r="Q2175" s="13">
        <f t="shared" si="135"/>
        <v>1748</v>
      </c>
      <c r="R2175" s="14">
        <v>0.04</v>
      </c>
      <c r="S2175" s="13">
        <v>3146.4</v>
      </c>
      <c r="T2175" s="13">
        <v>78.66</v>
      </c>
      <c r="U2175" s="13"/>
    </row>
    <row r="2176" spans="1:21" x14ac:dyDescent="0.25">
      <c r="A2176" s="6" t="s">
        <v>137</v>
      </c>
      <c r="B2176" s="6" t="s">
        <v>138</v>
      </c>
      <c r="C2176" s="6" t="s">
        <v>139</v>
      </c>
      <c r="D2176" s="6" t="s">
        <v>140</v>
      </c>
      <c r="E2176" s="6">
        <v>1</v>
      </c>
      <c r="F2176" s="6" t="str">
        <f t="shared" si="132"/>
        <v>Francis Rivière</v>
      </c>
      <c r="G2176" s="6">
        <v>10686</v>
      </c>
      <c r="H2176" s="9">
        <v>41575</v>
      </c>
      <c r="I2176" s="9">
        <v>41600</v>
      </c>
      <c r="J2176" s="9">
        <v>41599</v>
      </c>
      <c r="K2176" s="7">
        <v>6</v>
      </c>
      <c r="L2176" s="9" t="str">
        <f t="shared" si="133"/>
        <v>Viandes</v>
      </c>
      <c r="M2176" s="6">
        <v>17</v>
      </c>
      <c r="N2176" s="6" t="str">
        <f t="shared" si="134"/>
        <v>Alice Mutton</v>
      </c>
      <c r="O2176" s="13">
        <v>76</v>
      </c>
      <c r="P2176" s="6">
        <v>64</v>
      </c>
      <c r="Q2176" s="13">
        <f t="shared" si="135"/>
        <v>4864</v>
      </c>
      <c r="R2176" s="14">
        <v>0.05</v>
      </c>
      <c r="S2176" s="13">
        <v>11856</v>
      </c>
      <c r="T2176" s="13">
        <v>0</v>
      </c>
      <c r="U2176" s="13"/>
    </row>
    <row r="2177" spans="1:21" x14ac:dyDescent="0.25">
      <c r="A2177" s="6" t="s">
        <v>177</v>
      </c>
      <c r="B2177" s="6" t="s">
        <v>178</v>
      </c>
      <c r="C2177" s="6" t="s">
        <v>159</v>
      </c>
      <c r="D2177" s="6" t="s">
        <v>136</v>
      </c>
      <c r="E2177" s="6">
        <v>6</v>
      </c>
      <c r="F2177" s="6" t="str">
        <f t="shared" si="132"/>
        <v>Ernst Junge</v>
      </c>
      <c r="G2177" s="6">
        <v>10833</v>
      </c>
      <c r="H2177" s="9">
        <v>41575</v>
      </c>
      <c r="I2177" s="9">
        <v>41589</v>
      </c>
      <c r="J2177" s="9">
        <v>41590</v>
      </c>
      <c r="K2177" s="7">
        <v>6</v>
      </c>
      <c r="L2177" s="9" t="str">
        <f t="shared" si="133"/>
        <v>Viandes</v>
      </c>
      <c r="M2177" s="6">
        <v>53</v>
      </c>
      <c r="N2177" s="6" t="str">
        <f t="shared" si="134"/>
        <v>Perth Pasties</v>
      </c>
      <c r="O2177" s="13">
        <v>76</v>
      </c>
      <c r="P2177" s="6">
        <v>22</v>
      </c>
      <c r="Q2177" s="13">
        <f t="shared" si="135"/>
        <v>1672</v>
      </c>
      <c r="R2177" s="14">
        <v>0.18</v>
      </c>
      <c r="S2177" s="13">
        <v>2958.5600000000004</v>
      </c>
      <c r="T2177" s="13">
        <v>11.834240000000001</v>
      </c>
      <c r="U2177" s="13"/>
    </row>
    <row r="2178" spans="1:21" x14ac:dyDescent="0.25">
      <c r="A2178" s="6" t="s">
        <v>189</v>
      </c>
      <c r="B2178" s="6" t="s">
        <v>190</v>
      </c>
      <c r="C2178" s="6" t="s">
        <v>191</v>
      </c>
      <c r="D2178" s="6" t="s">
        <v>136</v>
      </c>
      <c r="E2178" s="6">
        <v>4</v>
      </c>
      <c r="F2178" s="6" t="str">
        <f t="shared" si="132"/>
        <v>Laura Callahan</v>
      </c>
      <c r="G2178" s="6">
        <v>10845</v>
      </c>
      <c r="H2178" s="9">
        <v>41575</v>
      </c>
      <c r="I2178" s="9">
        <v>41586</v>
      </c>
      <c r="J2178" s="9">
        <v>41582</v>
      </c>
      <c r="K2178" s="7">
        <v>8</v>
      </c>
      <c r="L2178" s="9" t="str">
        <f t="shared" si="133"/>
        <v>Poissons et fruits de mer</v>
      </c>
      <c r="M2178" s="6">
        <v>58</v>
      </c>
      <c r="N2178" s="6" t="str">
        <f t="shared" si="134"/>
        <v>Escargots de Bourgogne</v>
      </c>
      <c r="O2178" s="13">
        <v>76</v>
      </c>
      <c r="P2178" s="6">
        <v>37</v>
      </c>
      <c r="Q2178" s="13">
        <f t="shared" si="135"/>
        <v>2812</v>
      </c>
      <c r="R2178" s="15">
        <v>0.01</v>
      </c>
      <c r="S2178" s="13">
        <v>2426.7375000000002</v>
      </c>
      <c r="T2178" s="13">
        <v>19.413900000000002</v>
      </c>
      <c r="U2178" s="13"/>
    </row>
    <row r="2179" spans="1:21" x14ac:dyDescent="0.25">
      <c r="A2179" s="6" t="s">
        <v>189</v>
      </c>
      <c r="B2179" s="6" t="s">
        <v>190</v>
      </c>
      <c r="C2179" s="6" t="s">
        <v>191</v>
      </c>
      <c r="D2179" s="6" t="s">
        <v>136</v>
      </c>
      <c r="E2179" s="6">
        <v>1</v>
      </c>
      <c r="F2179" s="6" t="str">
        <f t="shared" si="132"/>
        <v>Francis Rivière</v>
      </c>
      <c r="G2179" s="6">
        <v>10865</v>
      </c>
      <c r="H2179" s="9">
        <v>41575</v>
      </c>
      <c r="I2179" s="9">
        <v>41605</v>
      </c>
      <c r="J2179" s="9">
        <v>41600</v>
      </c>
      <c r="K2179" s="7">
        <v>1</v>
      </c>
      <c r="L2179" s="9" t="str">
        <f t="shared" si="133"/>
        <v>Boissons</v>
      </c>
      <c r="M2179" s="6">
        <v>38</v>
      </c>
      <c r="N2179" s="6" t="str">
        <f t="shared" si="134"/>
        <v>Côte de Blaye</v>
      </c>
      <c r="O2179" s="13">
        <v>76</v>
      </c>
      <c r="P2179" s="6">
        <v>9</v>
      </c>
      <c r="Q2179" s="13">
        <f t="shared" si="135"/>
        <v>684</v>
      </c>
      <c r="R2179" s="15">
        <v>0.2</v>
      </c>
      <c r="S2179" s="13">
        <v>9486</v>
      </c>
      <c r="T2179" s="13">
        <v>85.373999999999995</v>
      </c>
      <c r="U2179" s="13"/>
    </row>
    <row r="2180" spans="1:21" x14ac:dyDescent="0.25">
      <c r="A2180" s="6" t="s">
        <v>82</v>
      </c>
      <c r="B2180" s="6" t="s">
        <v>83</v>
      </c>
      <c r="C2180" s="6" t="s">
        <v>84</v>
      </c>
      <c r="D2180" s="6" t="s">
        <v>85</v>
      </c>
      <c r="E2180" s="6">
        <v>5</v>
      </c>
      <c r="F2180" s="6" t="str">
        <f t="shared" ref="F2180:F2243" si="136">VLOOKUP(E2180,ListeREPRESENTANTS,2,FALSE)</f>
        <v>Mohamed Ben Arfa</v>
      </c>
      <c r="G2180" s="6">
        <v>10511</v>
      </c>
      <c r="H2180" s="9">
        <v>41576</v>
      </c>
      <c r="I2180" s="9">
        <v>41604</v>
      </c>
      <c r="J2180" s="9">
        <v>41600</v>
      </c>
      <c r="K2180" s="7">
        <v>7</v>
      </c>
      <c r="L2180" s="9" t="str">
        <f t="shared" ref="L2180:L2243" si="137">VLOOKUP(K2180,ListeCATEGORIES,2,FALSE)</f>
        <v>Produits secs</v>
      </c>
      <c r="M2180" s="6">
        <v>7</v>
      </c>
      <c r="N2180" s="6" t="str">
        <f t="shared" ref="N2180:N2243" si="138">VLOOKUP(M2180,ListePRODUITS,2,FALSE)</f>
        <v>Uncle Bob's Organic Dried Pears</v>
      </c>
      <c r="O2180" s="13">
        <v>76</v>
      </c>
      <c r="P2180" s="6">
        <v>75</v>
      </c>
      <c r="Q2180" s="13">
        <f t="shared" si="135"/>
        <v>5700</v>
      </c>
      <c r="R2180" s="14">
        <v>-0.01</v>
      </c>
      <c r="S2180" s="13">
        <v>11362.5</v>
      </c>
      <c r="T2180" s="13">
        <v>238.61250000000001</v>
      </c>
      <c r="U2180" s="13"/>
    </row>
    <row r="2181" spans="1:21" x14ac:dyDescent="0.25">
      <c r="A2181" s="6" t="s">
        <v>226</v>
      </c>
      <c r="B2181" s="6" t="s">
        <v>227</v>
      </c>
      <c r="C2181" s="6" t="s">
        <v>53</v>
      </c>
      <c r="D2181" s="6" t="s">
        <v>51</v>
      </c>
      <c r="E2181" s="6">
        <v>7</v>
      </c>
      <c r="F2181" s="6" t="str">
        <f t="shared" si="136"/>
        <v>Jaime Dos Santos</v>
      </c>
      <c r="G2181" s="6">
        <v>10537</v>
      </c>
      <c r="H2181" s="9">
        <v>41576</v>
      </c>
      <c r="I2181" s="9">
        <v>41602</v>
      </c>
      <c r="J2181" s="9">
        <v>41598</v>
      </c>
      <c r="K2181" s="7">
        <v>8</v>
      </c>
      <c r="L2181" s="9" t="str">
        <f t="shared" si="137"/>
        <v>Poissons et fruits de mer</v>
      </c>
      <c r="M2181" s="6">
        <v>73</v>
      </c>
      <c r="N2181" s="6" t="str">
        <f t="shared" si="138"/>
        <v>Röd Kaviar</v>
      </c>
      <c r="O2181" s="13">
        <v>76</v>
      </c>
      <c r="P2181" s="6">
        <v>77</v>
      </c>
      <c r="Q2181" s="13">
        <f t="shared" ref="Q2181:Q2244" si="139">O2181*P2181</f>
        <v>5852</v>
      </c>
      <c r="R2181" s="14">
        <v>0.18</v>
      </c>
      <c r="S2181" s="13">
        <v>4735.5</v>
      </c>
      <c r="T2181" s="13">
        <v>80.503500000000003</v>
      </c>
      <c r="U2181" s="13"/>
    </row>
    <row r="2182" spans="1:21" x14ac:dyDescent="0.25">
      <c r="A2182" s="6" t="s">
        <v>114</v>
      </c>
      <c r="B2182" s="6" t="s">
        <v>115</v>
      </c>
      <c r="C2182" s="6" t="s">
        <v>116</v>
      </c>
      <c r="D2182" s="6" t="s">
        <v>81</v>
      </c>
      <c r="E2182" s="6">
        <v>9</v>
      </c>
      <c r="F2182" s="6" t="str">
        <f t="shared" si="136"/>
        <v>Steven Buchanan</v>
      </c>
      <c r="G2182" s="6">
        <v>10569</v>
      </c>
      <c r="H2182" s="9">
        <v>41576</v>
      </c>
      <c r="I2182" s="9">
        <v>41593</v>
      </c>
      <c r="J2182" s="9">
        <v>41593</v>
      </c>
      <c r="K2182" s="7">
        <v>1</v>
      </c>
      <c r="L2182" s="9" t="str">
        <f t="shared" si="137"/>
        <v>Boissons</v>
      </c>
      <c r="M2182" s="6">
        <v>76</v>
      </c>
      <c r="N2182" s="6" t="str">
        <f t="shared" si="138"/>
        <v>Lakkalikööri</v>
      </c>
      <c r="O2182" s="13">
        <v>76</v>
      </c>
      <c r="P2182" s="6">
        <v>85</v>
      </c>
      <c r="Q2182" s="13">
        <f t="shared" si="139"/>
        <v>6460</v>
      </c>
      <c r="R2182" s="14">
        <v>0.19</v>
      </c>
      <c r="S2182" s="13">
        <v>6196.5</v>
      </c>
      <c r="T2182" s="13">
        <v>154.91249999999999</v>
      </c>
      <c r="U2182" s="13"/>
    </row>
    <row r="2183" spans="1:21" x14ac:dyDescent="0.25">
      <c r="A2183" s="6" t="s">
        <v>281</v>
      </c>
      <c r="B2183" s="6" t="s">
        <v>282</v>
      </c>
      <c r="C2183" s="6" t="s">
        <v>283</v>
      </c>
      <c r="D2183" s="6" t="s">
        <v>284</v>
      </c>
      <c r="E2183" s="6">
        <v>9</v>
      </c>
      <c r="F2183" s="6" t="str">
        <f t="shared" si="136"/>
        <v>Steven Buchanan</v>
      </c>
      <c r="G2183" s="6">
        <v>10870</v>
      </c>
      <c r="H2183" s="9">
        <v>41576</v>
      </c>
      <c r="I2183" s="9">
        <v>41588</v>
      </c>
      <c r="J2183" s="9">
        <v>41591</v>
      </c>
      <c r="K2183" s="7">
        <v>1</v>
      </c>
      <c r="L2183" s="9" t="str">
        <f t="shared" si="137"/>
        <v>Boissons</v>
      </c>
      <c r="M2183" s="6">
        <v>35</v>
      </c>
      <c r="N2183" s="6" t="str">
        <f t="shared" si="138"/>
        <v>Steeleye Stout</v>
      </c>
      <c r="O2183" s="13">
        <v>76</v>
      </c>
      <c r="P2183" s="6">
        <v>10</v>
      </c>
      <c r="Q2183" s="13">
        <f t="shared" si="139"/>
        <v>760</v>
      </c>
      <c r="R2183" s="15">
        <v>7.0000000000000007E-2</v>
      </c>
      <c r="S2183" s="13">
        <v>837</v>
      </c>
      <c r="T2183" s="13">
        <v>3.3479999999999999</v>
      </c>
      <c r="U2183" s="13"/>
    </row>
    <row r="2184" spans="1:21" x14ac:dyDescent="0.25">
      <c r="A2184" s="6" t="s">
        <v>173</v>
      </c>
      <c r="B2184" s="6" t="s">
        <v>174</v>
      </c>
      <c r="C2184" s="6" t="s">
        <v>135</v>
      </c>
      <c r="D2184" s="6" t="s">
        <v>136</v>
      </c>
      <c r="E2184" s="6">
        <v>2</v>
      </c>
      <c r="F2184" s="6" t="str">
        <f t="shared" si="136"/>
        <v>Anne Dodsworth</v>
      </c>
      <c r="G2184" s="6">
        <v>10893</v>
      </c>
      <c r="H2184" s="9">
        <v>41576</v>
      </c>
      <c r="I2184" s="9">
        <v>41599</v>
      </c>
      <c r="J2184" s="9">
        <v>41594</v>
      </c>
      <c r="K2184" s="7">
        <v>8</v>
      </c>
      <c r="L2184" s="9" t="str">
        <f t="shared" si="137"/>
        <v>Poissons et fruits de mer</v>
      </c>
      <c r="M2184" s="6">
        <v>36</v>
      </c>
      <c r="N2184" s="6" t="str">
        <f t="shared" si="138"/>
        <v>Inlagd Sill</v>
      </c>
      <c r="O2184" s="13">
        <v>76</v>
      </c>
      <c r="P2184" s="6">
        <v>77</v>
      </c>
      <c r="Q2184" s="13">
        <f t="shared" si="139"/>
        <v>5852</v>
      </c>
      <c r="R2184" s="15">
        <v>0.05</v>
      </c>
      <c r="S2184" s="13">
        <v>6949.25</v>
      </c>
      <c r="T2184" s="13">
        <v>236.27449999999999</v>
      </c>
      <c r="U2184" s="13"/>
    </row>
    <row r="2185" spans="1:21" x14ac:dyDescent="0.25">
      <c r="A2185" s="6" t="s">
        <v>92</v>
      </c>
      <c r="B2185" s="6" t="s">
        <v>93</v>
      </c>
      <c r="C2185" s="6" t="s">
        <v>94</v>
      </c>
      <c r="D2185" s="6" t="s">
        <v>89</v>
      </c>
      <c r="E2185" s="6">
        <v>6</v>
      </c>
      <c r="F2185" s="6" t="str">
        <f t="shared" si="136"/>
        <v>Ernst Junge</v>
      </c>
      <c r="G2185" s="6">
        <v>10933</v>
      </c>
      <c r="H2185" s="9">
        <v>41576</v>
      </c>
      <c r="I2185" s="9">
        <v>41597</v>
      </c>
      <c r="J2185" s="9">
        <v>41599</v>
      </c>
      <c r="K2185" s="7">
        <v>6</v>
      </c>
      <c r="L2185" s="9" t="str">
        <f t="shared" si="137"/>
        <v>Viandes</v>
      </c>
      <c r="M2185" s="6">
        <v>53</v>
      </c>
      <c r="N2185" s="6" t="str">
        <f t="shared" si="138"/>
        <v>Perth Pasties</v>
      </c>
      <c r="O2185" s="13">
        <v>76</v>
      </c>
      <c r="P2185" s="6">
        <v>78</v>
      </c>
      <c r="Q2185" s="13">
        <f t="shared" si="139"/>
        <v>5928</v>
      </c>
      <c r="R2185" s="15">
        <v>0.15</v>
      </c>
      <c r="S2185" s="13">
        <v>10873.199999999999</v>
      </c>
      <c r="T2185" s="13">
        <v>315.32279999999997</v>
      </c>
      <c r="U2185" s="13"/>
    </row>
    <row r="2186" spans="1:21" x14ac:dyDescent="0.25">
      <c r="A2186" s="6" t="s">
        <v>86</v>
      </c>
      <c r="B2186" s="6" t="s">
        <v>87</v>
      </c>
      <c r="C2186" s="6" t="s">
        <v>88</v>
      </c>
      <c r="D2186" s="6" t="s">
        <v>89</v>
      </c>
      <c r="E2186" s="6">
        <v>6</v>
      </c>
      <c r="F2186" s="6" t="str">
        <f t="shared" si="136"/>
        <v>Ernst Junge</v>
      </c>
      <c r="G2186" s="6">
        <v>10539</v>
      </c>
      <c r="H2186" s="9">
        <v>41577</v>
      </c>
      <c r="I2186" s="9">
        <v>41597</v>
      </c>
      <c r="J2186" s="9">
        <v>41600</v>
      </c>
      <c r="K2186" s="7">
        <v>4</v>
      </c>
      <c r="L2186" s="9" t="str">
        <f t="shared" si="137"/>
        <v>Produits laitiers</v>
      </c>
      <c r="M2186" s="6">
        <v>33</v>
      </c>
      <c r="N2186" s="6" t="str">
        <f t="shared" si="138"/>
        <v>Geitost</v>
      </c>
      <c r="O2186" s="13">
        <v>76</v>
      </c>
      <c r="P2186" s="6">
        <v>3</v>
      </c>
      <c r="Q2186" s="13">
        <f t="shared" si="139"/>
        <v>228</v>
      </c>
      <c r="R2186" s="14">
        <v>0.06</v>
      </c>
      <c r="S2186" s="13">
        <v>35.25</v>
      </c>
      <c r="T2186" s="13">
        <v>0.45824999999999999</v>
      </c>
      <c r="U2186" s="13"/>
    </row>
    <row r="2187" spans="1:21" x14ac:dyDescent="0.25">
      <c r="A2187" s="6" t="s">
        <v>103</v>
      </c>
      <c r="B2187" s="6" t="s">
        <v>104</v>
      </c>
      <c r="C2187" s="6" t="s">
        <v>105</v>
      </c>
      <c r="D2187" s="6" t="s">
        <v>106</v>
      </c>
      <c r="E2187" s="6">
        <v>8</v>
      </c>
      <c r="F2187" s="6" t="str">
        <f t="shared" si="136"/>
        <v>Hicham Esmal</v>
      </c>
      <c r="G2187" s="6">
        <v>10601</v>
      </c>
      <c r="H2187" s="9">
        <v>41577</v>
      </c>
      <c r="I2187" s="9">
        <v>41593</v>
      </c>
      <c r="J2187" s="9">
        <v>41593</v>
      </c>
      <c r="K2187" s="7">
        <v>4</v>
      </c>
      <c r="L2187" s="9" t="str">
        <f t="shared" si="137"/>
        <v>Produits laitiers</v>
      </c>
      <c r="M2187" s="6">
        <v>59</v>
      </c>
      <c r="N2187" s="6" t="str">
        <f t="shared" si="138"/>
        <v>Raclette Courdavault</v>
      </c>
      <c r="O2187" s="13">
        <v>76</v>
      </c>
      <c r="P2187" s="6">
        <v>8</v>
      </c>
      <c r="Q2187" s="13">
        <f t="shared" si="139"/>
        <v>608</v>
      </c>
      <c r="R2187" s="14">
        <v>7.0000000000000007E-2</v>
      </c>
      <c r="S2187" s="13">
        <v>2045.9999999999998</v>
      </c>
      <c r="T2187" s="13">
        <v>20.459999999999997</v>
      </c>
      <c r="U2187" s="13"/>
    </row>
    <row r="2188" spans="1:21" x14ac:dyDescent="0.25">
      <c r="A2188" s="6" t="s">
        <v>133</v>
      </c>
      <c r="B2188" s="6" t="s">
        <v>134</v>
      </c>
      <c r="C2188" s="6" t="s">
        <v>135</v>
      </c>
      <c r="D2188" s="6" t="s">
        <v>136</v>
      </c>
      <c r="E2188" s="6">
        <v>7</v>
      </c>
      <c r="F2188" s="6" t="str">
        <f t="shared" si="136"/>
        <v>Jaime Dos Santos</v>
      </c>
      <c r="G2188" s="6">
        <v>10653</v>
      </c>
      <c r="H2188" s="9">
        <v>41577</v>
      </c>
      <c r="I2188" s="9">
        <v>41604</v>
      </c>
      <c r="J2188" s="9">
        <v>41603</v>
      </c>
      <c r="K2188" s="7">
        <v>4</v>
      </c>
      <c r="L2188" s="9" t="str">
        <f t="shared" si="137"/>
        <v>Produits laitiers</v>
      </c>
      <c r="M2188" s="6">
        <v>60</v>
      </c>
      <c r="N2188" s="6" t="str">
        <f t="shared" si="138"/>
        <v>Camembert Pierrot</v>
      </c>
      <c r="O2188" s="13">
        <v>76</v>
      </c>
      <c r="P2188" s="6">
        <v>50</v>
      </c>
      <c r="Q2188" s="13">
        <f t="shared" si="139"/>
        <v>3800</v>
      </c>
      <c r="R2188" s="14">
        <v>0.01</v>
      </c>
      <c r="S2188" s="13">
        <v>8415</v>
      </c>
      <c r="T2188" s="13">
        <v>286.11</v>
      </c>
      <c r="U2188" s="13"/>
    </row>
    <row r="2189" spans="1:21" x14ac:dyDescent="0.25">
      <c r="A2189" s="6" t="s">
        <v>130</v>
      </c>
      <c r="B2189" s="6" t="s">
        <v>131</v>
      </c>
      <c r="C2189" s="6" t="s">
        <v>132</v>
      </c>
      <c r="D2189" s="6" t="s">
        <v>123</v>
      </c>
      <c r="E2189" s="6">
        <v>8</v>
      </c>
      <c r="F2189" s="6" t="str">
        <f t="shared" si="136"/>
        <v>Hicham Esmal</v>
      </c>
      <c r="G2189" s="6">
        <v>10659</v>
      </c>
      <c r="H2189" s="9">
        <v>41577</v>
      </c>
      <c r="I2189" s="9">
        <v>41587</v>
      </c>
      <c r="J2189" s="9">
        <v>41587</v>
      </c>
      <c r="K2189" s="7">
        <v>1</v>
      </c>
      <c r="L2189" s="9" t="str">
        <f t="shared" si="137"/>
        <v>Boissons</v>
      </c>
      <c r="M2189" s="6">
        <v>70</v>
      </c>
      <c r="N2189" s="6" t="str">
        <f t="shared" si="138"/>
        <v>Outback Lager</v>
      </c>
      <c r="O2189" s="13">
        <v>76</v>
      </c>
      <c r="P2189" s="6">
        <v>2</v>
      </c>
      <c r="Q2189" s="13">
        <f t="shared" si="139"/>
        <v>152</v>
      </c>
      <c r="R2189" s="14">
        <v>-0.01</v>
      </c>
      <c r="S2189" s="13">
        <v>151.5</v>
      </c>
      <c r="T2189" s="13">
        <v>0</v>
      </c>
      <c r="U2189" s="13"/>
    </row>
    <row r="2190" spans="1:21" x14ac:dyDescent="0.25">
      <c r="A2190" s="6" t="s">
        <v>230</v>
      </c>
      <c r="B2190" s="6" t="s">
        <v>231</v>
      </c>
      <c r="C2190" s="6" t="s">
        <v>232</v>
      </c>
      <c r="D2190" s="6" t="s">
        <v>81</v>
      </c>
      <c r="E2190" s="6">
        <v>7</v>
      </c>
      <c r="F2190" s="6" t="str">
        <f t="shared" si="136"/>
        <v>Jaime Dos Santos</v>
      </c>
      <c r="G2190" s="6">
        <v>10665</v>
      </c>
      <c r="H2190" s="9">
        <v>41577</v>
      </c>
      <c r="I2190" s="9">
        <v>41602</v>
      </c>
      <c r="J2190" s="9">
        <v>41602</v>
      </c>
      <c r="K2190" s="7">
        <v>1</v>
      </c>
      <c r="L2190" s="9" t="str">
        <f t="shared" si="137"/>
        <v>Boissons</v>
      </c>
      <c r="M2190" s="6">
        <v>76</v>
      </c>
      <c r="N2190" s="6" t="str">
        <f t="shared" si="138"/>
        <v>Lakkalikööri</v>
      </c>
      <c r="O2190" s="13">
        <v>76</v>
      </c>
      <c r="P2190" s="6">
        <v>24</v>
      </c>
      <c r="Q2190" s="13">
        <f t="shared" si="139"/>
        <v>1824</v>
      </c>
      <c r="R2190" s="14">
        <v>0.19</v>
      </c>
      <c r="S2190" s="13">
        <v>1749.6000000000001</v>
      </c>
      <c r="T2190" s="13">
        <v>31.492800000000003</v>
      </c>
      <c r="U2190" s="13"/>
    </row>
    <row r="2191" spans="1:21" x14ac:dyDescent="0.25">
      <c r="A2191" s="6" t="s">
        <v>179</v>
      </c>
      <c r="B2191" s="6" t="s">
        <v>180</v>
      </c>
      <c r="C2191" s="6" t="s">
        <v>181</v>
      </c>
      <c r="D2191" s="6" t="s">
        <v>81</v>
      </c>
      <c r="E2191" s="6">
        <v>9</v>
      </c>
      <c r="F2191" s="6" t="str">
        <f t="shared" si="136"/>
        <v>Steven Buchanan</v>
      </c>
      <c r="G2191" s="6">
        <v>10714</v>
      </c>
      <c r="H2191" s="9">
        <v>41577</v>
      </c>
      <c r="I2191" s="9">
        <v>41604</v>
      </c>
      <c r="J2191" s="9">
        <v>41599</v>
      </c>
      <c r="K2191" s="7">
        <v>1</v>
      </c>
      <c r="L2191" s="9" t="str">
        <f t="shared" si="137"/>
        <v>Boissons</v>
      </c>
      <c r="M2191" s="6">
        <v>2</v>
      </c>
      <c r="N2191" s="6" t="str">
        <f t="shared" si="138"/>
        <v>Chang</v>
      </c>
      <c r="O2191" s="13">
        <v>76</v>
      </c>
      <c r="P2191" s="6">
        <v>23</v>
      </c>
      <c r="Q2191" s="13">
        <f t="shared" si="139"/>
        <v>1748</v>
      </c>
      <c r="R2191" s="14">
        <v>0.15</v>
      </c>
      <c r="S2191" s="13">
        <v>1857.25</v>
      </c>
      <c r="T2191" s="13">
        <v>33.430500000000002</v>
      </c>
      <c r="U2191" s="13"/>
    </row>
    <row r="2192" spans="1:21" x14ac:dyDescent="0.25">
      <c r="A2192" s="6" t="s">
        <v>189</v>
      </c>
      <c r="B2192" s="6" t="s">
        <v>190</v>
      </c>
      <c r="C2192" s="6" t="s">
        <v>191</v>
      </c>
      <c r="D2192" s="6" t="s">
        <v>136</v>
      </c>
      <c r="E2192" s="6">
        <v>4</v>
      </c>
      <c r="F2192" s="6" t="str">
        <f t="shared" si="136"/>
        <v>Laura Callahan</v>
      </c>
      <c r="G2192" s="6">
        <v>10845</v>
      </c>
      <c r="H2192" s="9">
        <v>41577</v>
      </c>
      <c r="I2192" s="9">
        <v>41596</v>
      </c>
      <c r="J2192" s="9">
        <v>41596</v>
      </c>
      <c r="K2192" s="7">
        <v>5</v>
      </c>
      <c r="L2192" s="9" t="str">
        <f t="shared" si="137"/>
        <v>Pâtes et céréales</v>
      </c>
      <c r="M2192" s="6">
        <v>23</v>
      </c>
      <c r="N2192" s="6" t="str">
        <f t="shared" si="138"/>
        <v>Tunnbröd</v>
      </c>
      <c r="O2192" s="13">
        <v>76</v>
      </c>
      <c r="P2192" s="6">
        <v>74</v>
      </c>
      <c r="Q2192" s="13">
        <f t="shared" si="139"/>
        <v>5624</v>
      </c>
      <c r="R2192" s="15">
        <v>0.05</v>
      </c>
      <c r="S2192" s="13">
        <v>3163.5</v>
      </c>
      <c r="T2192" s="13">
        <v>15.817500000000001</v>
      </c>
      <c r="U2192" s="13"/>
    </row>
    <row r="2193" spans="1:21" x14ac:dyDescent="0.25">
      <c r="A2193" s="6" t="s">
        <v>179</v>
      </c>
      <c r="B2193" s="6" t="s">
        <v>180</v>
      </c>
      <c r="C2193" s="6" t="s">
        <v>181</v>
      </c>
      <c r="D2193" s="6" t="s">
        <v>81</v>
      </c>
      <c r="E2193" s="6">
        <v>5</v>
      </c>
      <c r="F2193" s="6" t="str">
        <f t="shared" si="136"/>
        <v>Mohamed Ben Arfa</v>
      </c>
      <c r="G2193" s="6">
        <v>10847</v>
      </c>
      <c r="H2193" s="9">
        <v>41577</v>
      </c>
      <c r="I2193" s="9">
        <v>41603</v>
      </c>
      <c r="J2193" s="9">
        <v>41603</v>
      </c>
      <c r="K2193" s="7">
        <v>3</v>
      </c>
      <c r="L2193" s="9" t="str">
        <f t="shared" si="137"/>
        <v>Desserts</v>
      </c>
      <c r="M2193" s="6">
        <v>19</v>
      </c>
      <c r="N2193" s="6" t="str">
        <f t="shared" si="138"/>
        <v>Teatime Chocolate Biscuits</v>
      </c>
      <c r="O2193" s="13">
        <v>76</v>
      </c>
      <c r="P2193" s="6">
        <v>13</v>
      </c>
      <c r="Q2193" s="13">
        <f t="shared" si="139"/>
        <v>988</v>
      </c>
      <c r="R2193" s="15">
        <v>0.08</v>
      </c>
      <c r="S2193" s="13">
        <v>550.16</v>
      </c>
      <c r="T2193" s="13">
        <v>2.2006399999999999</v>
      </c>
      <c r="U2193" s="13"/>
    </row>
    <row r="2194" spans="1:21" x14ac:dyDescent="0.25">
      <c r="A2194" s="6" t="s">
        <v>133</v>
      </c>
      <c r="B2194" s="6" t="s">
        <v>134</v>
      </c>
      <c r="C2194" s="6" t="s">
        <v>135</v>
      </c>
      <c r="D2194" s="6" t="s">
        <v>136</v>
      </c>
      <c r="E2194" s="6">
        <v>4</v>
      </c>
      <c r="F2194" s="6" t="str">
        <f t="shared" si="136"/>
        <v>Laura Callahan</v>
      </c>
      <c r="G2194" s="6">
        <v>10623</v>
      </c>
      <c r="H2194" s="9">
        <v>41578</v>
      </c>
      <c r="I2194" s="9">
        <v>41595</v>
      </c>
      <c r="J2194" s="9">
        <v>41595</v>
      </c>
      <c r="K2194" s="7">
        <v>1</v>
      </c>
      <c r="L2194" s="9" t="str">
        <f t="shared" si="137"/>
        <v>Boissons</v>
      </c>
      <c r="M2194" s="6">
        <v>24</v>
      </c>
      <c r="N2194" s="6" t="str">
        <f t="shared" si="138"/>
        <v>Guaraná Fantástica</v>
      </c>
      <c r="O2194" s="13">
        <v>76</v>
      </c>
      <c r="P2194" s="6">
        <v>57</v>
      </c>
      <c r="Q2194" s="13">
        <f t="shared" si="139"/>
        <v>4332</v>
      </c>
      <c r="R2194" s="14">
        <v>7.0000000000000007E-2</v>
      </c>
      <c r="S2194" s="13">
        <v>1192.7249999999999</v>
      </c>
      <c r="T2194" s="13">
        <v>21.469049999999999</v>
      </c>
      <c r="U2194" s="13"/>
    </row>
    <row r="2195" spans="1:21" x14ac:dyDescent="0.25">
      <c r="A2195" s="6" t="s">
        <v>78</v>
      </c>
      <c r="B2195" s="6" t="s">
        <v>79</v>
      </c>
      <c r="C2195" s="6" t="s">
        <v>80</v>
      </c>
      <c r="D2195" s="6" t="s">
        <v>81</v>
      </c>
      <c r="E2195" s="6">
        <v>5</v>
      </c>
      <c r="F2195" s="6" t="str">
        <f t="shared" si="136"/>
        <v>Mohamed Ben Arfa</v>
      </c>
      <c r="G2195" s="6">
        <v>10740</v>
      </c>
      <c r="H2195" s="9">
        <v>41578</v>
      </c>
      <c r="I2195" s="9">
        <v>41592</v>
      </c>
      <c r="J2195" s="9">
        <v>41591</v>
      </c>
      <c r="K2195" s="7">
        <v>7</v>
      </c>
      <c r="L2195" s="9" t="str">
        <f t="shared" si="137"/>
        <v>Produits secs</v>
      </c>
      <c r="M2195" s="6">
        <v>28</v>
      </c>
      <c r="N2195" s="6" t="str">
        <f t="shared" si="138"/>
        <v>Rössle Sauerkraut</v>
      </c>
      <c r="O2195" s="13">
        <v>76</v>
      </c>
      <c r="P2195" s="6">
        <v>7</v>
      </c>
      <c r="Q2195" s="13">
        <f t="shared" si="139"/>
        <v>532</v>
      </c>
      <c r="R2195" s="14">
        <v>0.05</v>
      </c>
      <c r="S2195" s="13">
        <v>1516.1999999999998</v>
      </c>
      <c r="T2195" s="13">
        <v>48.518399999999993</v>
      </c>
      <c r="U2195" s="13"/>
    </row>
    <row r="2196" spans="1:21" x14ac:dyDescent="0.25">
      <c r="A2196" s="6" t="s">
        <v>86</v>
      </c>
      <c r="B2196" s="6" t="s">
        <v>87</v>
      </c>
      <c r="C2196" s="6" t="s">
        <v>88</v>
      </c>
      <c r="D2196" s="6" t="s">
        <v>89</v>
      </c>
      <c r="E2196" s="6">
        <v>6</v>
      </c>
      <c r="F2196" s="6" t="str">
        <f t="shared" si="136"/>
        <v>Ernst Junge</v>
      </c>
      <c r="G2196" s="6">
        <v>10539</v>
      </c>
      <c r="H2196" s="9">
        <v>41579</v>
      </c>
      <c r="I2196" s="9">
        <v>41606</v>
      </c>
      <c r="J2196" s="9">
        <v>41601</v>
      </c>
      <c r="K2196" s="7">
        <v>8</v>
      </c>
      <c r="L2196" s="9" t="str">
        <f t="shared" si="137"/>
        <v>Poissons et fruits de mer</v>
      </c>
      <c r="M2196" s="6">
        <v>13</v>
      </c>
      <c r="N2196" s="6" t="str">
        <f t="shared" si="138"/>
        <v>Konbu</v>
      </c>
      <c r="O2196" s="13">
        <v>76</v>
      </c>
      <c r="P2196" s="6">
        <v>88</v>
      </c>
      <c r="Q2196" s="13">
        <f t="shared" si="139"/>
        <v>6688</v>
      </c>
      <c r="R2196" s="14">
        <v>0.04</v>
      </c>
      <c r="S2196" s="13">
        <v>2534.4</v>
      </c>
      <c r="T2196" s="13">
        <v>40.550400000000003</v>
      </c>
      <c r="U2196" s="13"/>
    </row>
    <row r="2197" spans="1:21" x14ac:dyDescent="0.25">
      <c r="A2197" s="6" t="s">
        <v>189</v>
      </c>
      <c r="B2197" s="6" t="s">
        <v>190</v>
      </c>
      <c r="C2197" s="6" t="s">
        <v>191</v>
      </c>
      <c r="D2197" s="6" t="s">
        <v>136</v>
      </c>
      <c r="E2197" s="6">
        <v>1</v>
      </c>
      <c r="F2197" s="6" t="str">
        <f t="shared" si="136"/>
        <v>Francis Rivière</v>
      </c>
      <c r="G2197" s="6">
        <v>10691</v>
      </c>
      <c r="H2197" s="9">
        <v>41579</v>
      </c>
      <c r="I2197" s="9">
        <v>41607</v>
      </c>
      <c r="J2197" s="9">
        <v>41602</v>
      </c>
      <c r="K2197" s="7">
        <v>3</v>
      </c>
      <c r="L2197" s="9" t="str">
        <f t="shared" si="137"/>
        <v>Desserts</v>
      </c>
      <c r="M2197" s="6">
        <v>62</v>
      </c>
      <c r="N2197" s="6" t="str">
        <f t="shared" si="138"/>
        <v>Tarte au sucre</v>
      </c>
      <c r="O2197" s="13">
        <v>76</v>
      </c>
      <c r="P2197" s="6">
        <v>54</v>
      </c>
      <c r="Q2197" s="13">
        <f t="shared" si="139"/>
        <v>4104</v>
      </c>
      <c r="R2197" s="14">
        <v>-0.03</v>
      </c>
      <c r="S2197" s="13">
        <v>13710.33</v>
      </c>
      <c r="T2197" s="13">
        <v>301.62726000000004</v>
      </c>
      <c r="U2197" s="13"/>
    </row>
    <row r="2198" spans="1:21" x14ac:dyDescent="0.25">
      <c r="A2198" s="6" t="s">
        <v>111</v>
      </c>
      <c r="B2198" s="6" t="s">
        <v>112</v>
      </c>
      <c r="C2198" s="6" t="s">
        <v>113</v>
      </c>
      <c r="D2198" s="6" t="s">
        <v>85</v>
      </c>
      <c r="E2198" s="6">
        <v>3</v>
      </c>
      <c r="F2198" s="6" t="str">
        <f t="shared" si="136"/>
        <v>Janet Leverling</v>
      </c>
      <c r="G2198" s="6">
        <v>10806</v>
      </c>
      <c r="H2198" s="9">
        <v>41579</v>
      </c>
      <c r="I2198" s="9">
        <v>41606</v>
      </c>
      <c r="J2198" s="9">
        <v>41609</v>
      </c>
      <c r="K2198" s="7">
        <v>1</v>
      </c>
      <c r="L2198" s="9" t="str">
        <f t="shared" si="137"/>
        <v>Boissons</v>
      </c>
      <c r="M2198" s="6">
        <v>2</v>
      </c>
      <c r="N2198" s="6" t="str">
        <f t="shared" si="138"/>
        <v>Chang</v>
      </c>
      <c r="O2198" s="13">
        <v>76</v>
      </c>
      <c r="P2198" s="6">
        <v>91</v>
      </c>
      <c r="Q2198" s="13">
        <f t="shared" si="139"/>
        <v>6916</v>
      </c>
      <c r="R2198" s="14">
        <v>0.12</v>
      </c>
      <c r="S2198" s="13">
        <v>7607.6</v>
      </c>
      <c r="T2198" s="13">
        <v>243.44320000000002</v>
      </c>
      <c r="U2198" s="13"/>
    </row>
    <row r="2199" spans="1:21" x14ac:dyDescent="0.25">
      <c r="A2199" s="6" t="s">
        <v>182</v>
      </c>
      <c r="B2199" s="6" t="s">
        <v>183</v>
      </c>
      <c r="C2199" s="6" t="s">
        <v>132</v>
      </c>
      <c r="D2199" s="6" t="s">
        <v>123</v>
      </c>
      <c r="E2199" s="6">
        <v>8</v>
      </c>
      <c r="F2199" s="6" t="str">
        <f t="shared" si="136"/>
        <v>Hicham Esmal</v>
      </c>
      <c r="G2199" s="6">
        <v>10512</v>
      </c>
      <c r="H2199" s="9">
        <v>41580</v>
      </c>
      <c r="I2199" s="9">
        <v>41608</v>
      </c>
      <c r="J2199" s="9">
        <v>41608</v>
      </c>
      <c r="K2199" s="7">
        <v>1</v>
      </c>
      <c r="L2199" s="9" t="str">
        <f t="shared" si="137"/>
        <v>Boissons</v>
      </c>
      <c r="M2199" s="6">
        <v>24</v>
      </c>
      <c r="N2199" s="6" t="str">
        <f t="shared" si="138"/>
        <v>Guaraná Fantástica</v>
      </c>
      <c r="O2199" s="13">
        <v>76</v>
      </c>
      <c r="P2199" s="6">
        <v>11</v>
      </c>
      <c r="Q2199" s="13">
        <f t="shared" si="139"/>
        <v>836</v>
      </c>
      <c r="R2199" s="14">
        <v>0.18</v>
      </c>
      <c r="S2199" s="13">
        <v>202.95000000000002</v>
      </c>
      <c r="T2199" s="13">
        <v>4.8708</v>
      </c>
      <c r="U2199" s="13"/>
    </row>
    <row r="2200" spans="1:21" x14ac:dyDescent="0.25">
      <c r="A2200" s="6" t="s">
        <v>230</v>
      </c>
      <c r="B2200" s="6" t="s">
        <v>231</v>
      </c>
      <c r="C2200" s="6" t="s">
        <v>232</v>
      </c>
      <c r="D2200" s="6" t="s">
        <v>81</v>
      </c>
      <c r="E2200" s="6">
        <v>5</v>
      </c>
      <c r="F2200" s="6" t="str">
        <f t="shared" si="136"/>
        <v>Mohamed Ben Arfa</v>
      </c>
      <c r="G2200" s="6">
        <v>10544</v>
      </c>
      <c r="H2200" s="9">
        <v>41580</v>
      </c>
      <c r="I2200" s="9">
        <v>41593</v>
      </c>
      <c r="J2200" s="9">
        <v>41591</v>
      </c>
      <c r="K2200" s="7">
        <v>7</v>
      </c>
      <c r="L2200" s="9" t="str">
        <f t="shared" si="137"/>
        <v>Produits secs</v>
      </c>
      <c r="M2200" s="6">
        <v>28</v>
      </c>
      <c r="N2200" s="6" t="str">
        <f t="shared" si="138"/>
        <v>Rössle Sauerkraut</v>
      </c>
      <c r="O2200" s="13">
        <v>76</v>
      </c>
      <c r="P2200" s="6">
        <v>4</v>
      </c>
      <c r="Q2200" s="13">
        <f t="shared" si="139"/>
        <v>304</v>
      </c>
      <c r="R2200" s="14">
        <v>0.12</v>
      </c>
      <c r="S2200" s="13">
        <v>802.56000000000006</v>
      </c>
      <c r="T2200" s="13">
        <v>0</v>
      </c>
      <c r="U2200" s="13"/>
    </row>
    <row r="2201" spans="1:21" x14ac:dyDescent="0.25">
      <c r="A2201" s="6" t="s">
        <v>322</v>
      </c>
      <c r="B2201" s="6" t="s">
        <v>323</v>
      </c>
      <c r="C2201" s="6" t="s">
        <v>165</v>
      </c>
      <c r="D2201" s="6" t="s">
        <v>136</v>
      </c>
      <c r="E2201" s="6">
        <v>7</v>
      </c>
      <c r="F2201" s="6" t="str">
        <f t="shared" si="136"/>
        <v>Jaime Dos Santos</v>
      </c>
      <c r="G2201" s="6">
        <v>10825</v>
      </c>
      <c r="H2201" s="9">
        <v>41580</v>
      </c>
      <c r="I2201" s="9">
        <v>41603</v>
      </c>
      <c r="J2201" s="9">
        <v>41605</v>
      </c>
      <c r="K2201" s="7">
        <v>3</v>
      </c>
      <c r="L2201" s="9" t="str">
        <f t="shared" si="137"/>
        <v>Desserts</v>
      </c>
      <c r="M2201" s="6">
        <v>26</v>
      </c>
      <c r="N2201" s="6" t="str">
        <f t="shared" si="138"/>
        <v>Gumbär Gummibärchen</v>
      </c>
      <c r="O2201" s="13">
        <v>76</v>
      </c>
      <c r="P2201" s="6">
        <v>47</v>
      </c>
      <c r="Q2201" s="13">
        <f t="shared" si="139"/>
        <v>3572</v>
      </c>
      <c r="R2201" s="14">
        <v>0.15</v>
      </c>
      <c r="S2201" s="13">
        <v>6238.1925000000001</v>
      </c>
      <c r="T2201" s="13">
        <v>68.620117500000006</v>
      </c>
      <c r="U2201" s="13"/>
    </row>
    <row r="2202" spans="1:21" x14ac:dyDescent="0.25">
      <c r="A2202" s="6" t="s">
        <v>248</v>
      </c>
      <c r="B2202" s="6" t="s">
        <v>249</v>
      </c>
      <c r="C2202" s="6" t="s">
        <v>250</v>
      </c>
      <c r="D2202" s="6" t="s">
        <v>251</v>
      </c>
      <c r="E2202" s="6">
        <v>7</v>
      </c>
      <c r="F2202" s="6" t="str">
        <f t="shared" si="136"/>
        <v>Jaime Dos Santos</v>
      </c>
      <c r="G2202" s="6">
        <v>10562</v>
      </c>
      <c r="H2202" s="9">
        <v>41581</v>
      </c>
      <c r="I2202" s="9">
        <v>41591</v>
      </c>
      <c r="J2202" s="9">
        <v>41593</v>
      </c>
      <c r="K2202" s="7">
        <v>4</v>
      </c>
      <c r="L2202" s="9" t="str">
        <f t="shared" si="137"/>
        <v>Produits laitiers</v>
      </c>
      <c r="M2202" s="6">
        <v>33</v>
      </c>
      <c r="N2202" s="6" t="str">
        <f t="shared" si="138"/>
        <v>Geitost</v>
      </c>
      <c r="O2202" s="13">
        <v>76</v>
      </c>
      <c r="P2202" s="6">
        <v>65</v>
      </c>
      <c r="Q2202" s="13">
        <f t="shared" si="139"/>
        <v>4940</v>
      </c>
      <c r="R2202" s="14">
        <v>0.2</v>
      </c>
      <c r="S2202" s="13">
        <v>650</v>
      </c>
      <c r="T2202" s="13">
        <v>18.850000000000001</v>
      </c>
      <c r="U2202" s="13"/>
    </row>
    <row r="2203" spans="1:21" x14ac:dyDescent="0.25">
      <c r="A2203" s="6" t="s">
        <v>127</v>
      </c>
      <c r="B2203" s="6" t="s">
        <v>128</v>
      </c>
      <c r="C2203" s="6" t="s">
        <v>129</v>
      </c>
      <c r="D2203" s="6" t="s">
        <v>106</v>
      </c>
      <c r="E2203" s="6">
        <v>3</v>
      </c>
      <c r="F2203" s="6" t="str">
        <f t="shared" si="136"/>
        <v>Janet Leverling</v>
      </c>
      <c r="G2203" s="6">
        <v>10697</v>
      </c>
      <c r="H2203" s="9">
        <v>41581</v>
      </c>
      <c r="I2203" s="9">
        <v>41592</v>
      </c>
      <c r="J2203" s="9">
        <v>41587</v>
      </c>
      <c r="K2203" s="7">
        <v>3</v>
      </c>
      <c r="L2203" s="9" t="str">
        <f t="shared" si="137"/>
        <v>Desserts</v>
      </c>
      <c r="M2203" s="6">
        <v>19</v>
      </c>
      <c r="N2203" s="6" t="str">
        <f t="shared" si="138"/>
        <v>Teatime Chocolate Biscuits</v>
      </c>
      <c r="O2203" s="13">
        <v>76</v>
      </c>
      <c r="P2203" s="6">
        <v>56</v>
      </c>
      <c r="Q2203" s="13">
        <f t="shared" si="139"/>
        <v>4256</v>
      </c>
      <c r="R2203" s="14">
        <v>0.01</v>
      </c>
      <c r="S2203" s="13">
        <v>2550.2399999999998</v>
      </c>
      <c r="T2203" s="13">
        <v>79.057439999999986</v>
      </c>
      <c r="U2203" s="13"/>
    </row>
    <row r="2204" spans="1:21" x14ac:dyDescent="0.25">
      <c r="A2204" s="6" t="s">
        <v>316</v>
      </c>
      <c r="B2204" s="6" t="s">
        <v>317</v>
      </c>
      <c r="C2204" s="6" t="s">
        <v>318</v>
      </c>
      <c r="D2204" s="6" t="s">
        <v>81</v>
      </c>
      <c r="E2204" s="6">
        <v>4</v>
      </c>
      <c r="F2204" s="6" t="str">
        <f t="shared" si="136"/>
        <v>Laura Callahan</v>
      </c>
      <c r="G2204" s="6">
        <v>10756</v>
      </c>
      <c r="H2204" s="9">
        <v>41581</v>
      </c>
      <c r="I2204" s="9">
        <v>41598</v>
      </c>
      <c r="J2204" s="9">
        <v>41595</v>
      </c>
      <c r="K2204" s="7">
        <v>4</v>
      </c>
      <c r="L2204" s="9" t="str">
        <f t="shared" si="137"/>
        <v>Produits laitiers</v>
      </c>
      <c r="M2204" s="6">
        <v>69</v>
      </c>
      <c r="N2204" s="6" t="str">
        <f t="shared" si="138"/>
        <v>Gudbrandsdalsost</v>
      </c>
      <c r="O2204" s="13">
        <v>76</v>
      </c>
      <c r="P2204" s="6">
        <v>40</v>
      </c>
      <c r="Q2204" s="13">
        <f t="shared" si="139"/>
        <v>3040</v>
      </c>
      <c r="R2204" s="14">
        <v>0.17</v>
      </c>
      <c r="S2204" s="13">
        <v>5976</v>
      </c>
      <c r="T2204" s="13">
        <v>41.832000000000001</v>
      </c>
      <c r="U2204" s="13"/>
    </row>
    <row r="2205" spans="1:21" x14ac:dyDescent="0.25">
      <c r="A2205" s="6" t="s">
        <v>228</v>
      </c>
      <c r="B2205" s="6" t="s">
        <v>229</v>
      </c>
      <c r="C2205" s="6" t="s">
        <v>122</v>
      </c>
      <c r="D2205" s="6" t="s">
        <v>123</v>
      </c>
      <c r="E2205" s="6">
        <v>9</v>
      </c>
      <c r="F2205" s="6" t="str">
        <f t="shared" si="136"/>
        <v>Steven Buchanan</v>
      </c>
      <c r="G2205" s="6">
        <v>10922</v>
      </c>
      <c r="H2205" s="9">
        <v>41581</v>
      </c>
      <c r="I2205" s="9">
        <v>41602</v>
      </c>
      <c r="J2205" s="9">
        <v>41604</v>
      </c>
      <c r="K2205" s="7">
        <v>6</v>
      </c>
      <c r="L2205" s="9" t="str">
        <f t="shared" si="137"/>
        <v>Viandes</v>
      </c>
      <c r="M2205" s="6">
        <v>17</v>
      </c>
      <c r="N2205" s="6" t="str">
        <f t="shared" si="138"/>
        <v>Alice Mutton</v>
      </c>
      <c r="O2205" s="13">
        <v>76</v>
      </c>
      <c r="P2205" s="6">
        <v>34</v>
      </c>
      <c r="Q2205" s="13">
        <f t="shared" si="139"/>
        <v>2584</v>
      </c>
      <c r="R2205" s="15">
        <v>0.19</v>
      </c>
      <c r="S2205" s="13">
        <v>5370.3</v>
      </c>
      <c r="T2205" s="13">
        <v>91.295100000000005</v>
      </c>
      <c r="U2205" s="13"/>
    </row>
    <row r="2206" spans="1:21" x14ac:dyDescent="0.25">
      <c r="A2206" s="6" t="s">
        <v>275</v>
      </c>
      <c r="B2206" s="6" t="s">
        <v>276</v>
      </c>
      <c r="C2206" s="6" t="s">
        <v>277</v>
      </c>
      <c r="D2206" s="6" t="s">
        <v>81</v>
      </c>
      <c r="E2206" s="6">
        <v>5</v>
      </c>
      <c r="F2206" s="6" t="str">
        <f t="shared" si="136"/>
        <v>Mohamed Ben Arfa</v>
      </c>
      <c r="G2206" s="6">
        <v>10600</v>
      </c>
      <c r="H2206" s="9">
        <v>41582</v>
      </c>
      <c r="I2206" s="9">
        <v>41605</v>
      </c>
      <c r="J2206" s="9">
        <v>41605</v>
      </c>
      <c r="K2206" s="7">
        <v>8</v>
      </c>
      <c r="L2206" s="9" t="str">
        <f t="shared" si="137"/>
        <v>Poissons et fruits de mer</v>
      </c>
      <c r="M2206" s="6">
        <v>73</v>
      </c>
      <c r="N2206" s="6" t="str">
        <f t="shared" si="138"/>
        <v>Röd Kaviar</v>
      </c>
      <c r="O2206" s="13">
        <v>76</v>
      </c>
      <c r="P2206" s="6">
        <v>16</v>
      </c>
      <c r="Q2206" s="13">
        <f t="shared" si="139"/>
        <v>1216</v>
      </c>
      <c r="R2206" s="14">
        <v>0.04</v>
      </c>
      <c r="S2206" s="13">
        <v>1152</v>
      </c>
      <c r="T2206" s="13">
        <v>38.015999999999998</v>
      </c>
      <c r="U2206" s="13"/>
    </row>
    <row r="2207" spans="1:21" x14ac:dyDescent="0.25">
      <c r="A2207" s="6" t="s">
        <v>179</v>
      </c>
      <c r="B2207" s="6" t="s">
        <v>180</v>
      </c>
      <c r="C2207" s="6" t="s">
        <v>181</v>
      </c>
      <c r="D2207" s="6" t="s">
        <v>81</v>
      </c>
      <c r="E2207" s="6">
        <v>4</v>
      </c>
      <c r="F2207" s="6" t="str">
        <f t="shared" si="136"/>
        <v>Laura Callahan</v>
      </c>
      <c r="G2207" s="6">
        <v>10722</v>
      </c>
      <c r="H2207" s="9">
        <v>41582</v>
      </c>
      <c r="I2207" s="9">
        <v>41603</v>
      </c>
      <c r="J2207" s="9">
        <v>41602</v>
      </c>
      <c r="K2207" s="7">
        <v>3</v>
      </c>
      <c r="L2207" s="9" t="str">
        <f t="shared" si="137"/>
        <v>Desserts</v>
      </c>
      <c r="M2207" s="6">
        <v>68</v>
      </c>
      <c r="N2207" s="6" t="str">
        <f t="shared" si="138"/>
        <v>Scottish Longbreads</v>
      </c>
      <c r="O2207" s="13">
        <v>76</v>
      </c>
      <c r="P2207" s="6">
        <v>11</v>
      </c>
      <c r="Q2207" s="13">
        <f t="shared" si="139"/>
        <v>836</v>
      </c>
      <c r="R2207" s="14">
        <v>-0.02</v>
      </c>
      <c r="S2207" s="13">
        <v>701.25</v>
      </c>
      <c r="T2207" s="13">
        <v>12.6225</v>
      </c>
      <c r="U2207" s="13"/>
    </row>
    <row r="2208" spans="1:21" x14ac:dyDescent="0.25">
      <c r="A2208" s="6" t="s">
        <v>192</v>
      </c>
      <c r="B2208" s="6" t="s">
        <v>193</v>
      </c>
      <c r="C2208" s="6" t="s">
        <v>88</v>
      </c>
      <c r="D2208" s="6" t="s">
        <v>89</v>
      </c>
      <c r="E2208" s="6">
        <v>1</v>
      </c>
      <c r="F2208" s="6" t="str">
        <f t="shared" si="136"/>
        <v>Francis Rivière</v>
      </c>
      <c r="G2208" s="6">
        <v>10752</v>
      </c>
      <c r="H2208" s="9">
        <v>41582</v>
      </c>
      <c r="I2208" s="9">
        <v>41604</v>
      </c>
      <c r="J2208" s="9">
        <v>41606</v>
      </c>
      <c r="K2208" s="7">
        <v>4</v>
      </c>
      <c r="L2208" s="9" t="str">
        <f t="shared" si="137"/>
        <v>Produits laitiers</v>
      </c>
      <c r="M2208" s="6">
        <v>69</v>
      </c>
      <c r="N2208" s="6" t="str">
        <f t="shared" si="138"/>
        <v>Gudbrandsdalsost</v>
      </c>
      <c r="O2208" s="13">
        <v>76</v>
      </c>
      <c r="P2208" s="6">
        <v>22</v>
      </c>
      <c r="Q2208" s="13">
        <f t="shared" si="139"/>
        <v>1672</v>
      </c>
      <c r="R2208" s="14">
        <v>0.02</v>
      </c>
      <c r="S2208" s="13">
        <v>3880.7999999999997</v>
      </c>
      <c r="T2208" s="13">
        <v>124.18559999999999</v>
      </c>
      <c r="U2208" s="13"/>
    </row>
    <row r="2209" spans="1:21" x14ac:dyDescent="0.25">
      <c r="A2209" s="6" t="s">
        <v>137</v>
      </c>
      <c r="B2209" s="6" t="s">
        <v>138</v>
      </c>
      <c r="C2209" s="6" t="s">
        <v>139</v>
      </c>
      <c r="D2209" s="6" t="s">
        <v>140</v>
      </c>
      <c r="E2209" s="6">
        <v>6</v>
      </c>
      <c r="F2209" s="6" t="str">
        <f t="shared" si="136"/>
        <v>Ernst Junge</v>
      </c>
      <c r="G2209" s="6">
        <v>10489</v>
      </c>
      <c r="H2209" s="9">
        <v>41583</v>
      </c>
      <c r="I2209" s="9">
        <v>41594</v>
      </c>
      <c r="J2209" s="9">
        <v>41589</v>
      </c>
      <c r="K2209" s="7">
        <v>4</v>
      </c>
      <c r="L2209" s="9" t="str">
        <f t="shared" si="137"/>
        <v>Produits laitiers</v>
      </c>
      <c r="M2209" s="6">
        <v>11</v>
      </c>
      <c r="N2209" s="6" t="str">
        <f t="shared" si="138"/>
        <v>Queso Cabrales</v>
      </c>
      <c r="O2209" s="13">
        <v>76</v>
      </c>
      <c r="P2209" s="6">
        <v>22</v>
      </c>
      <c r="Q2209" s="13">
        <f t="shared" si="139"/>
        <v>1672</v>
      </c>
      <c r="R2209" s="14">
        <v>0.15</v>
      </c>
      <c r="S2209" s="13">
        <v>1570.8</v>
      </c>
      <c r="T2209" s="13">
        <v>18.849599999999999</v>
      </c>
      <c r="U2209" s="13"/>
    </row>
    <row r="2210" spans="1:21" x14ac:dyDescent="0.25">
      <c r="A2210" s="6" t="s">
        <v>248</v>
      </c>
      <c r="B2210" s="6" t="s">
        <v>249</v>
      </c>
      <c r="C2210" s="6" t="s">
        <v>250</v>
      </c>
      <c r="D2210" s="6" t="s">
        <v>251</v>
      </c>
      <c r="E2210" s="6">
        <v>2</v>
      </c>
      <c r="F2210" s="6" t="str">
        <f t="shared" si="136"/>
        <v>Anne Dodsworth</v>
      </c>
      <c r="G2210" s="6">
        <v>10586</v>
      </c>
      <c r="H2210" s="9">
        <v>41583</v>
      </c>
      <c r="I2210" s="9">
        <v>41601</v>
      </c>
      <c r="J2210" s="9">
        <v>41598</v>
      </c>
      <c r="K2210" s="7">
        <v>5</v>
      </c>
      <c r="L2210" s="9" t="str">
        <f t="shared" si="137"/>
        <v>Pâtes et céréales</v>
      </c>
      <c r="M2210" s="6">
        <v>52</v>
      </c>
      <c r="N2210" s="6" t="str">
        <f t="shared" si="138"/>
        <v>Filo Mix</v>
      </c>
      <c r="O2210" s="13">
        <v>76</v>
      </c>
      <c r="P2210" s="6">
        <v>9</v>
      </c>
      <c r="Q2210" s="13">
        <f t="shared" si="139"/>
        <v>684</v>
      </c>
      <c r="R2210" s="14">
        <v>0</v>
      </c>
      <c r="S2210" s="13">
        <v>315</v>
      </c>
      <c r="T2210" s="13">
        <v>3.78</v>
      </c>
      <c r="U2210" s="13"/>
    </row>
    <row r="2211" spans="1:21" x14ac:dyDescent="0.25">
      <c r="A2211" s="6" t="s">
        <v>78</v>
      </c>
      <c r="B2211" s="6" t="s">
        <v>79</v>
      </c>
      <c r="C2211" s="6" t="s">
        <v>80</v>
      </c>
      <c r="D2211" s="6" t="s">
        <v>81</v>
      </c>
      <c r="E2211" s="6">
        <v>4</v>
      </c>
      <c r="F2211" s="6" t="str">
        <f t="shared" si="136"/>
        <v>Laura Callahan</v>
      </c>
      <c r="G2211" s="6">
        <v>10596</v>
      </c>
      <c r="H2211" s="9">
        <v>41583</v>
      </c>
      <c r="I2211" s="9">
        <v>41608</v>
      </c>
      <c r="J2211" s="9">
        <v>41611</v>
      </c>
      <c r="K2211" s="7">
        <v>5</v>
      </c>
      <c r="L2211" s="9" t="str">
        <f t="shared" si="137"/>
        <v>Pâtes et céréales</v>
      </c>
      <c r="M2211" s="6">
        <v>56</v>
      </c>
      <c r="N2211" s="6" t="str">
        <f t="shared" si="138"/>
        <v>Gnocchi di nonna Alice</v>
      </c>
      <c r="O2211" s="13">
        <v>76</v>
      </c>
      <c r="P2211" s="6">
        <v>75</v>
      </c>
      <c r="Q2211" s="13">
        <f t="shared" si="139"/>
        <v>5700</v>
      </c>
      <c r="R2211" s="14">
        <v>-0.01</v>
      </c>
      <c r="S2211" s="13">
        <v>14392.5</v>
      </c>
      <c r="T2211" s="13">
        <v>143.92500000000001</v>
      </c>
      <c r="U2211" s="13"/>
    </row>
    <row r="2212" spans="1:21" x14ac:dyDescent="0.25">
      <c r="A2212" s="6" t="s">
        <v>301</v>
      </c>
      <c r="B2212" s="6" t="s">
        <v>302</v>
      </c>
      <c r="C2212" s="6" t="s">
        <v>260</v>
      </c>
      <c r="D2212" s="6" t="s">
        <v>136</v>
      </c>
      <c r="E2212" s="6">
        <v>5</v>
      </c>
      <c r="F2212" s="6" t="str">
        <f t="shared" si="136"/>
        <v>Mohamed Ben Arfa</v>
      </c>
      <c r="G2212" s="6">
        <v>10702</v>
      </c>
      <c r="H2212" s="9">
        <v>41583</v>
      </c>
      <c r="I2212" s="9">
        <v>41609</v>
      </c>
      <c r="J2212" s="9">
        <v>41605</v>
      </c>
      <c r="K2212" s="7">
        <v>1</v>
      </c>
      <c r="L2212" s="9" t="str">
        <f t="shared" si="137"/>
        <v>Boissons</v>
      </c>
      <c r="M2212" s="6">
        <v>76</v>
      </c>
      <c r="N2212" s="6" t="str">
        <f t="shared" si="138"/>
        <v>Lakkalikööri</v>
      </c>
      <c r="O2212" s="13">
        <v>76</v>
      </c>
      <c r="P2212" s="6">
        <v>16</v>
      </c>
      <c r="Q2212" s="13">
        <f t="shared" si="139"/>
        <v>1216</v>
      </c>
      <c r="R2212" s="14">
        <v>0.18</v>
      </c>
      <c r="S2212" s="13">
        <v>1180.8000000000002</v>
      </c>
      <c r="T2212" s="13">
        <v>17.712000000000003</v>
      </c>
      <c r="U2212" s="13"/>
    </row>
    <row r="2213" spans="1:21" x14ac:dyDescent="0.25">
      <c r="A2213" s="6" t="s">
        <v>243</v>
      </c>
      <c r="B2213" s="6" t="s">
        <v>244</v>
      </c>
      <c r="C2213" s="6" t="s">
        <v>88</v>
      </c>
      <c r="D2213" s="6" t="s">
        <v>89</v>
      </c>
      <c r="E2213" s="6">
        <v>7</v>
      </c>
      <c r="F2213" s="6" t="str">
        <f t="shared" si="136"/>
        <v>Jaime Dos Santos</v>
      </c>
      <c r="G2213" s="6">
        <v>10743</v>
      </c>
      <c r="H2213" s="9">
        <v>41583</v>
      </c>
      <c r="I2213" s="9">
        <v>41606</v>
      </c>
      <c r="J2213" s="9">
        <v>41604</v>
      </c>
      <c r="K2213" s="7">
        <v>8</v>
      </c>
      <c r="L2213" s="9" t="str">
        <f t="shared" si="137"/>
        <v>Poissons et fruits de mer</v>
      </c>
      <c r="M2213" s="6">
        <v>46</v>
      </c>
      <c r="N2213" s="6" t="str">
        <f t="shared" si="138"/>
        <v>Spegesild</v>
      </c>
      <c r="O2213" s="13">
        <v>76</v>
      </c>
      <c r="P2213" s="6">
        <v>91</v>
      </c>
      <c r="Q2213" s="13">
        <f t="shared" si="139"/>
        <v>6916</v>
      </c>
      <c r="R2213" s="14">
        <v>0.09</v>
      </c>
      <c r="S2213" s="13">
        <v>4968.6000000000004</v>
      </c>
      <c r="T2213" s="13">
        <v>149.05799999999999</v>
      </c>
      <c r="U2213" s="13"/>
    </row>
    <row r="2214" spans="1:21" x14ac:dyDescent="0.25">
      <c r="A2214" s="6" t="s">
        <v>137</v>
      </c>
      <c r="B2214" s="6" t="s">
        <v>138</v>
      </c>
      <c r="C2214" s="6" t="s">
        <v>139</v>
      </c>
      <c r="D2214" s="6" t="s">
        <v>140</v>
      </c>
      <c r="E2214" s="6">
        <v>6</v>
      </c>
      <c r="F2214" s="6" t="str">
        <f t="shared" si="136"/>
        <v>Ernst Junge</v>
      </c>
      <c r="G2214" s="6">
        <v>10747</v>
      </c>
      <c r="H2214" s="9">
        <v>41583</v>
      </c>
      <c r="I2214" s="9">
        <v>41606</v>
      </c>
      <c r="J2214" s="9">
        <v>41608</v>
      </c>
      <c r="K2214" s="7">
        <v>8</v>
      </c>
      <c r="L2214" s="9" t="str">
        <f t="shared" si="137"/>
        <v>Poissons et fruits de mer</v>
      </c>
      <c r="M2214" s="6">
        <v>41</v>
      </c>
      <c r="N2214" s="6" t="str">
        <f t="shared" si="138"/>
        <v>Jack's New England Clam Chowder</v>
      </c>
      <c r="O2214" s="13">
        <v>76</v>
      </c>
      <c r="P2214" s="6">
        <v>90</v>
      </c>
      <c r="Q2214" s="13">
        <f t="shared" si="139"/>
        <v>6840</v>
      </c>
      <c r="R2214" s="14">
        <v>0.16</v>
      </c>
      <c r="S2214" s="13">
        <v>3647.7</v>
      </c>
      <c r="T2214" s="13">
        <v>7.2953999999999999</v>
      </c>
      <c r="U2214" s="13"/>
    </row>
    <row r="2215" spans="1:21" x14ac:dyDescent="0.25">
      <c r="A2215" s="6" t="s">
        <v>272</v>
      </c>
      <c r="B2215" s="6" t="s">
        <v>273</v>
      </c>
      <c r="C2215" s="6" t="s">
        <v>274</v>
      </c>
      <c r="D2215" s="6" t="s">
        <v>81</v>
      </c>
      <c r="E2215" s="6">
        <v>3</v>
      </c>
      <c r="F2215" s="6" t="str">
        <f t="shared" si="136"/>
        <v>Janet Leverling</v>
      </c>
      <c r="G2215" s="6">
        <v>10855</v>
      </c>
      <c r="H2215" s="9">
        <v>41583</v>
      </c>
      <c r="I2215" s="9">
        <v>41594</v>
      </c>
      <c r="J2215" s="9">
        <v>41597</v>
      </c>
      <c r="K2215" s="7">
        <v>3</v>
      </c>
      <c r="L2215" s="9" t="str">
        <f t="shared" si="137"/>
        <v>Desserts</v>
      </c>
      <c r="M2215" s="6">
        <v>16</v>
      </c>
      <c r="N2215" s="6" t="str">
        <f t="shared" si="138"/>
        <v>Pavlova</v>
      </c>
      <c r="O2215" s="13">
        <v>76</v>
      </c>
      <c r="P2215" s="6">
        <v>15</v>
      </c>
      <c r="Q2215" s="13">
        <f t="shared" si="139"/>
        <v>1140</v>
      </c>
      <c r="R2215" s="15">
        <v>0.1</v>
      </c>
      <c r="S2215" s="13">
        <v>1177.875</v>
      </c>
      <c r="T2215" s="13">
        <v>17.668125</v>
      </c>
      <c r="U2215" s="13"/>
    </row>
    <row r="2216" spans="1:21" x14ac:dyDescent="0.25">
      <c r="A2216" s="6" t="s">
        <v>216</v>
      </c>
      <c r="B2216" s="6" t="s">
        <v>217</v>
      </c>
      <c r="C2216" s="6" t="s">
        <v>218</v>
      </c>
      <c r="D2216" s="6" t="s">
        <v>102</v>
      </c>
      <c r="E2216" s="6">
        <v>9</v>
      </c>
      <c r="F2216" s="6" t="str">
        <f t="shared" si="136"/>
        <v>Steven Buchanan</v>
      </c>
      <c r="G2216" s="6">
        <v>10529</v>
      </c>
      <c r="H2216" s="9">
        <v>41584</v>
      </c>
      <c r="I2216" s="9">
        <v>41608</v>
      </c>
      <c r="J2216" s="9">
        <v>41611</v>
      </c>
      <c r="K2216" s="7">
        <v>4</v>
      </c>
      <c r="L2216" s="9" t="str">
        <f t="shared" si="137"/>
        <v>Produits laitiers</v>
      </c>
      <c r="M2216" s="6">
        <v>69</v>
      </c>
      <c r="N2216" s="6" t="str">
        <f t="shared" si="138"/>
        <v>Gudbrandsdalsost</v>
      </c>
      <c r="O2216" s="13">
        <v>76</v>
      </c>
      <c r="P2216" s="6">
        <v>84</v>
      </c>
      <c r="Q2216" s="13">
        <f t="shared" si="139"/>
        <v>6384</v>
      </c>
      <c r="R2216" s="14">
        <v>0.06</v>
      </c>
      <c r="S2216" s="13">
        <v>14212.8</v>
      </c>
      <c r="T2216" s="13">
        <v>454.80959999999999</v>
      </c>
      <c r="U2216" s="13"/>
    </row>
    <row r="2217" spans="1:21" x14ac:dyDescent="0.25">
      <c r="A2217" s="6" t="s">
        <v>194</v>
      </c>
      <c r="B2217" s="6" t="s">
        <v>195</v>
      </c>
      <c r="C2217" s="6" t="s">
        <v>97</v>
      </c>
      <c r="D2217" s="6" t="s">
        <v>98</v>
      </c>
      <c r="E2217" s="6">
        <v>3</v>
      </c>
      <c r="F2217" s="6" t="str">
        <f t="shared" si="136"/>
        <v>Janet Leverling</v>
      </c>
      <c r="G2217" s="6">
        <v>10576</v>
      </c>
      <c r="H2217" s="9">
        <v>41584</v>
      </c>
      <c r="I2217" s="9">
        <v>41601</v>
      </c>
      <c r="J2217" s="9">
        <v>41604</v>
      </c>
      <c r="K2217" s="7">
        <v>1</v>
      </c>
      <c r="L2217" s="9" t="str">
        <f t="shared" si="137"/>
        <v>Boissons</v>
      </c>
      <c r="M2217" s="6">
        <v>1</v>
      </c>
      <c r="N2217" s="6" t="str">
        <f t="shared" si="138"/>
        <v>Chai</v>
      </c>
      <c r="O2217" s="13">
        <v>76</v>
      </c>
      <c r="P2217" s="6">
        <v>81</v>
      </c>
      <c r="Q2217" s="13">
        <f t="shared" si="139"/>
        <v>6156</v>
      </c>
      <c r="R2217" s="14">
        <v>0.11</v>
      </c>
      <c r="S2217" s="13">
        <v>6488.1</v>
      </c>
      <c r="T2217" s="13">
        <v>97.3215</v>
      </c>
      <c r="U2217" s="13"/>
    </row>
    <row r="2218" spans="1:21" x14ac:dyDescent="0.25">
      <c r="A2218" s="6" t="s">
        <v>213</v>
      </c>
      <c r="B2218" s="6" t="s">
        <v>214</v>
      </c>
      <c r="C2218" s="6" t="s">
        <v>215</v>
      </c>
      <c r="D2218" s="6" t="s">
        <v>81</v>
      </c>
      <c r="E2218" s="6">
        <v>3</v>
      </c>
      <c r="F2218" s="6" t="str">
        <f t="shared" si="136"/>
        <v>Janet Leverling</v>
      </c>
      <c r="G2218" s="6">
        <v>10681</v>
      </c>
      <c r="H2218" s="9">
        <v>41584</v>
      </c>
      <c r="I2218" s="9">
        <v>41599</v>
      </c>
      <c r="J2218" s="9">
        <v>41601</v>
      </c>
      <c r="K2218" s="7">
        <v>5</v>
      </c>
      <c r="L2218" s="9" t="str">
        <f t="shared" si="137"/>
        <v>Pâtes et céréales</v>
      </c>
      <c r="M2218" s="6">
        <v>64</v>
      </c>
      <c r="N2218" s="6" t="str">
        <f t="shared" si="138"/>
        <v>Wimmers gute Semmelknödel</v>
      </c>
      <c r="O2218" s="13">
        <v>76</v>
      </c>
      <c r="P2218" s="6">
        <v>51</v>
      </c>
      <c r="Q2218" s="13">
        <f t="shared" si="139"/>
        <v>3876</v>
      </c>
      <c r="R2218" s="14">
        <v>-0.02</v>
      </c>
      <c r="S2218" s="13">
        <v>8648.3250000000007</v>
      </c>
      <c r="T2218" s="13">
        <v>233.50477500000002</v>
      </c>
      <c r="U2218" s="13"/>
    </row>
    <row r="2219" spans="1:21" x14ac:dyDescent="0.25">
      <c r="A2219" s="6" t="s">
        <v>179</v>
      </c>
      <c r="B2219" s="6" t="s">
        <v>180</v>
      </c>
      <c r="C2219" s="6" t="s">
        <v>181</v>
      </c>
      <c r="D2219" s="6" t="s">
        <v>81</v>
      </c>
      <c r="E2219" s="6">
        <v>4</v>
      </c>
      <c r="F2219" s="6" t="str">
        <f t="shared" si="136"/>
        <v>Laura Callahan</v>
      </c>
      <c r="G2219" s="6">
        <v>10722</v>
      </c>
      <c r="H2219" s="9">
        <v>41584</v>
      </c>
      <c r="I2219" s="9">
        <v>41603</v>
      </c>
      <c r="J2219" s="9">
        <v>41598</v>
      </c>
      <c r="K2219" s="7">
        <v>4</v>
      </c>
      <c r="L2219" s="9" t="str">
        <f t="shared" si="137"/>
        <v>Produits laitiers</v>
      </c>
      <c r="M2219" s="6">
        <v>31</v>
      </c>
      <c r="N2219" s="6" t="str">
        <f t="shared" si="138"/>
        <v>Gorgonzola Telino</v>
      </c>
      <c r="O2219" s="13">
        <v>76</v>
      </c>
      <c r="P2219" s="6">
        <v>52</v>
      </c>
      <c r="Q2219" s="13">
        <f t="shared" si="139"/>
        <v>3952</v>
      </c>
      <c r="R2219" s="14">
        <v>0.19</v>
      </c>
      <c r="S2219" s="13">
        <v>2632.5</v>
      </c>
      <c r="T2219" s="13">
        <v>21.06</v>
      </c>
      <c r="U2219" s="13"/>
    </row>
    <row r="2220" spans="1:21" x14ac:dyDescent="0.25">
      <c r="A2220" s="6" t="s">
        <v>186</v>
      </c>
      <c r="B2220" s="6" t="s">
        <v>187</v>
      </c>
      <c r="C2220" s="6" t="s">
        <v>188</v>
      </c>
      <c r="D2220" s="6" t="s">
        <v>140</v>
      </c>
      <c r="E2220" s="6">
        <v>3</v>
      </c>
      <c r="F2220" s="6" t="str">
        <f t="shared" si="136"/>
        <v>Janet Leverling</v>
      </c>
      <c r="G2220" s="6">
        <v>10895</v>
      </c>
      <c r="H2220" s="9">
        <v>41584</v>
      </c>
      <c r="I2220" s="9">
        <v>41612</v>
      </c>
      <c r="J2220" s="9">
        <v>41615</v>
      </c>
      <c r="K2220" s="7">
        <v>4</v>
      </c>
      <c r="L2220" s="9" t="str">
        <f t="shared" si="137"/>
        <v>Produits laitiers</v>
      </c>
      <c r="M2220" s="6">
        <v>60</v>
      </c>
      <c r="N2220" s="6" t="str">
        <f t="shared" si="138"/>
        <v>Camembert Pierrot</v>
      </c>
      <c r="O2220" s="13">
        <v>76</v>
      </c>
      <c r="P2220" s="6">
        <v>24</v>
      </c>
      <c r="Q2220" s="13">
        <f t="shared" si="139"/>
        <v>1824</v>
      </c>
      <c r="R2220" s="15">
        <v>0.01</v>
      </c>
      <c r="S2220" s="13">
        <v>4039.2</v>
      </c>
      <c r="T2220" s="13">
        <v>20.196000000000002</v>
      </c>
      <c r="U2220" s="13"/>
    </row>
    <row r="2221" spans="1:21" x14ac:dyDescent="0.25">
      <c r="A2221" s="6" t="s">
        <v>103</v>
      </c>
      <c r="B2221" s="6" t="s">
        <v>104</v>
      </c>
      <c r="C2221" s="6" t="s">
        <v>105</v>
      </c>
      <c r="D2221" s="6" t="s">
        <v>106</v>
      </c>
      <c r="E2221" s="6">
        <v>7</v>
      </c>
      <c r="F2221" s="6" t="str">
        <f t="shared" si="136"/>
        <v>Jaime Dos Santos</v>
      </c>
      <c r="G2221" s="6">
        <v>10486</v>
      </c>
      <c r="H2221" s="9">
        <v>41585</v>
      </c>
      <c r="I2221" s="9">
        <v>41598</v>
      </c>
      <c r="J2221" s="9">
        <v>41596</v>
      </c>
      <c r="K2221" s="7">
        <v>7</v>
      </c>
      <c r="L2221" s="9" t="str">
        <f t="shared" si="137"/>
        <v>Produits secs</v>
      </c>
      <c r="M2221" s="6">
        <v>51</v>
      </c>
      <c r="N2221" s="6" t="str">
        <f t="shared" si="138"/>
        <v>Manjimup Dried Apples</v>
      </c>
      <c r="O2221" s="13">
        <v>76</v>
      </c>
      <c r="P2221" s="6">
        <v>15</v>
      </c>
      <c r="Q2221" s="13">
        <f t="shared" si="139"/>
        <v>1140</v>
      </c>
      <c r="R2221" s="14">
        <v>0.05</v>
      </c>
      <c r="S2221" s="13">
        <v>3021</v>
      </c>
      <c r="T2221" s="13">
        <v>57.399000000000001</v>
      </c>
      <c r="U2221" s="13"/>
    </row>
    <row r="2222" spans="1:21" x14ac:dyDescent="0.25">
      <c r="A2222" s="6" t="s">
        <v>209</v>
      </c>
      <c r="B2222" s="6" t="s">
        <v>210</v>
      </c>
      <c r="C2222" s="6" t="s">
        <v>211</v>
      </c>
      <c r="D2222" s="6" t="s">
        <v>212</v>
      </c>
      <c r="E2222" s="6">
        <v>1</v>
      </c>
      <c r="F2222" s="6" t="str">
        <f t="shared" si="136"/>
        <v>Francis Rivière</v>
      </c>
      <c r="G2222" s="6">
        <v>10583</v>
      </c>
      <c r="H2222" s="9">
        <v>41585</v>
      </c>
      <c r="I2222" s="9">
        <v>41609</v>
      </c>
      <c r="J2222" s="9">
        <v>41612</v>
      </c>
      <c r="K2222" s="7">
        <v>6</v>
      </c>
      <c r="L2222" s="9" t="str">
        <f t="shared" si="137"/>
        <v>Viandes</v>
      </c>
      <c r="M2222" s="6">
        <v>29</v>
      </c>
      <c r="N2222" s="6" t="str">
        <f t="shared" si="138"/>
        <v>Thüringer Rostbratwurst</v>
      </c>
      <c r="O2222" s="13">
        <v>76</v>
      </c>
      <c r="P2222" s="6">
        <v>23</v>
      </c>
      <c r="Q2222" s="13">
        <f t="shared" si="139"/>
        <v>1748</v>
      </c>
      <c r="R2222" s="14">
        <v>0</v>
      </c>
      <c r="S2222" s="13">
        <v>14235.85</v>
      </c>
      <c r="T2222" s="13">
        <v>313.18870000000004</v>
      </c>
      <c r="U2222" s="13"/>
    </row>
    <row r="2223" spans="1:21" x14ac:dyDescent="0.25">
      <c r="A2223" s="6" t="s">
        <v>175</v>
      </c>
      <c r="B2223" s="6" t="s">
        <v>176</v>
      </c>
      <c r="C2223" s="6" t="s">
        <v>97</v>
      </c>
      <c r="D2223" s="6" t="s">
        <v>98</v>
      </c>
      <c r="E2223" s="6">
        <v>3</v>
      </c>
      <c r="F2223" s="6" t="str">
        <f t="shared" si="136"/>
        <v>Janet Leverling</v>
      </c>
      <c r="G2223" s="6">
        <v>10682</v>
      </c>
      <c r="H2223" s="9">
        <v>41585</v>
      </c>
      <c r="I2223" s="9">
        <v>41610</v>
      </c>
      <c r="J2223" s="9">
        <v>41608</v>
      </c>
      <c r="K2223" s="7">
        <v>2</v>
      </c>
      <c r="L2223" s="9" t="str">
        <f t="shared" si="137"/>
        <v>Condiments</v>
      </c>
      <c r="M2223" s="6">
        <v>66</v>
      </c>
      <c r="N2223" s="6" t="str">
        <f t="shared" si="138"/>
        <v>Louisiana Hot Spiced Okra</v>
      </c>
      <c r="O2223" s="13">
        <v>76</v>
      </c>
      <c r="P2223" s="6">
        <v>17</v>
      </c>
      <c r="Q2223" s="13">
        <f t="shared" si="139"/>
        <v>1292</v>
      </c>
      <c r="R2223" s="14">
        <v>0.18</v>
      </c>
      <c r="S2223" s="13">
        <v>1184.9000000000001</v>
      </c>
      <c r="T2223" s="13">
        <v>3.5547000000000004</v>
      </c>
      <c r="U2223" s="13"/>
    </row>
    <row r="2224" spans="1:21" x14ac:dyDescent="0.25">
      <c r="A2224" s="6" t="s">
        <v>189</v>
      </c>
      <c r="B2224" s="6" t="s">
        <v>190</v>
      </c>
      <c r="C2224" s="6" t="s">
        <v>191</v>
      </c>
      <c r="D2224" s="6" t="s">
        <v>136</v>
      </c>
      <c r="E2224" s="6">
        <v>1</v>
      </c>
      <c r="F2224" s="6" t="str">
        <f t="shared" si="136"/>
        <v>Francis Rivière</v>
      </c>
      <c r="G2224" s="6">
        <v>10691</v>
      </c>
      <c r="H2224" s="9">
        <v>41585</v>
      </c>
      <c r="I2224" s="9">
        <v>41604</v>
      </c>
      <c r="J2224" s="9">
        <v>41600</v>
      </c>
      <c r="K2224" s="7">
        <v>2</v>
      </c>
      <c r="L2224" s="9" t="str">
        <f t="shared" si="137"/>
        <v>Condiments</v>
      </c>
      <c r="M2224" s="6">
        <v>44</v>
      </c>
      <c r="N2224" s="6" t="str">
        <f t="shared" si="138"/>
        <v>Gula Malacca</v>
      </c>
      <c r="O2224" s="13">
        <v>76</v>
      </c>
      <c r="P2224" s="6">
        <v>73</v>
      </c>
      <c r="Q2224" s="13">
        <f t="shared" si="139"/>
        <v>5548</v>
      </c>
      <c r="R2224" s="14">
        <v>0.14000000000000001</v>
      </c>
      <c r="S2224" s="13">
        <v>6105.3549999999996</v>
      </c>
      <c r="T2224" s="13">
        <v>122.10709999999999</v>
      </c>
      <c r="U2224" s="13"/>
    </row>
    <row r="2225" spans="1:21" x14ac:dyDescent="0.25">
      <c r="A2225" s="6" t="s">
        <v>103</v>
      </c>
      <c r="B2225" s="6" t="s">
        <v>104</v>
      </c>
      <c r="C2225" s="6" t="s">
        <v>105</v>
      </c>
      <c r="D2225" s="6" t="s">
        <v>106</v>
      </c>
      <c r="E2225" s="6">
        <v>3</v>
      </c>
      <c r="F2225" s="6" t="str">
        <f t="shared" si="136"/>
        <v>Janet Leverling</v>
      </c>
      <c r="G2225" s="6">
        <v>10796</v>
      </c>
      <c r="H2225" s="9">
        <v>41585</v>
      </c>
      <c r="I2225" s="9">
        <v>41612</v>
      </c>
      <c r="J2225" s="9">
        <v>41613</v>
      </c>
      <c r="K2225" s="7">
        <v>3</v>
      </c>
      <c r="L2225" s="9" t="str">
        <f t="shared" si="137"/>
        <v>Desserts</v>
      </c>
      <c r="M2225" s="6">
        <v>26</v>
      </c>
      <c r="N2225" s="6" t="str">
        <f t="shared" si="138"/>
        <v>Gumbär Gummibärchen</v>
      </c>
      <c r="O2225" s="13">
        <v>76</v>
      </c>
      <c r="P2225" s="6">
        <v>34</v>
      </c>
      <c r="Q2225" s="13">
        <f t="shared" si="139"/>
        <v>2584</v>
      </c>
      <c r="R2225" s="14">
        <v>-0.01</v>
      </c>
      <c r="S2225" s="13">
        <v>5362.1910000000007</v>
      </c>
      <c r="T2225" s="13">
        <v>155.50353900000002</v>
      </c>
      <c r="U2225" s="13"/>
    </row>
    <row r="2226" spans="1:21" x14ac:dyDescent="0.25">
      <c r="A2226" s="6" t="s">
        <v>179</v>
      </c>
      <c r="B2226" s="6" t="s">
        <v>180</v>
      </c>
      <c r="C2226" s="6" t="s">
        <v>181</v>
      </c>
      <c r="D2226" s="6" t="s">
        <v>81</v>
      </c>
      <c r="E2226" s="6">
        <v>7</v>
      </c>
      <c r="F2226" s="6" t="str">
        <f t="shared" si="136"/>
        <v>Jaime Dos Santos</v>
      </c>
      <c r="G2226" s="6">
        <v>10894</v>
      </c>
      <c r="H2226" s="9">
        <v>41585</v>
      </c>
      <c r="I2226" s="9">
        <v>41597</v>
      </c>
      <c r="J2226" s="9">
        <v>41595</v>
      </c>
      <c r="K2226" s="7">
        <v>8</v>
      </c>
      <c r="L2226" s="9" t="str">
        <f t="shared" si="137"/>
        <v>Poissons et fruits de mer</v>
      </c>
      <c r="M2226" s="6">
        <v>13</v>
      </c>
      <c r="N2226" s="6" t="str">
        <f t="shared" si="138"/>
        <v>Konbu</v>
      </c>
      <c r="O2226" s="13">
        <v>76</v>
      </c>
      <c r="P2226" s="6">
        <v>38</v>
      </c>
      <c r="Q2226" s="13">
        <f t="shared" si="139"/>
        <v>2888</v>
      </c>
      <c r="R2226" s="15">
        <v>0.18</v>
      </c>
      <c r="S2226" s="13">
        <v>934.80000000000007</v>
      </c>
      <c r="T2226" s="13">
        <v>26.174400000000002</v>
      </c>
      <c r="U2226" s="13"/>
    </row>
    <row r="2227" spans="1:21" x14ac:dyDescent="0.25">
      <c r="A2227" s="6" t="s">
        <v>205</v>
      </c>
      <c r="B2227" s="6" t="s">
        <v>206</v>
      </c>
      <c r="C2227" s="6" t="s">
        <v>207</v>
      </c>
      <c r="D2227" s="6" t="s">
        <v>208</v>
      </c>
      <c r="E2227" s="6">
        <v>3</v>
      </c>
      <c r="F2227" s="6" t="str">
        <f t="shared" si="136"/>
        <v>Janet Leverling</v>
      </c>
      <c r="G2227" s="6">
        <v>10924</v>
      </c>
      <c r="H2227" s="9">
        <v>41585</v>
      </c>
      <c r="I2227" s="9">
        <v>41614</v>
      </c>
      <c r="J2227" s="9">
        <v>41616</v>
      </c>
      <c r="K2227" s="7">
        <v>1</v>
      </c>
      <c r="L2227" s="9" t="str">
        <f t="shared" si="137"/>
        <v>Boissons</v>
      </c>
      <c r="M2227" s="6">
        <v>75</v>
      </c>
      <c r="N2227" s="6" t="str">
        <f t="shared" si="138"/>
        <v>Rhönbräu Klosterbier</v>
      </c>
      <c r="O2227" s="13">
        <v>76</v>
      </c>
      <c r="P2227" s="6">
        <v>83</v>
      </c>
      <c r="Q2227" s="13">
        <f t="shared" si="139"/>
        <v>6308</v>
      </c>
      <c r="R2227" s="15">
        <v>0.09</v>
      </c>
      <c r="S2227" s="13">
        <v>2926.7874999999999</v>
      </c>
      <c r="T2227" s="13">
        <v>26.341087499999997</v>
      </c>
      <c r="U2227" s="13"/>
    </row>
    <row r="2228" spans="1:21" x14ac:dyDescent="0.25">
      <c r="A2228" s="6" t="s">
        <v>272</v>
      </c>
      <c r="B2228" s="6" t="s">
        <v>273</v>
      </c>
      <c r="C2228" s="6" t="s">
        <v>274</v>
      </c>
      <c r="D2228" s="6" t="s">
        <v>81</v>
      </c>
      <c r="E2228" s="6">
        <v>7</v>
      </c>
      <c r="F2228" s="6" t="str">
        <f t="shared" si="136"/>
        <v>Jaime Dos Santos</v>
      </c>
      <c r="G2228" s="6">
        <v>10680</v>
      </c>
      <c r="H2228" s="9">
        <v>41586</v>
      </c>
      <c r="I2228" s="9">
        <v>41601</v>
      </c>
      <c r="J2228" s="9">
        <v>41597</v>
      </c>
      <c r="K2228" s="7">
        <v>4</v>
      </c>
      <c r="L2228" s="9" t="str">
        <f t="shared" si="137"/>
        <v>Produits laitiers</v>
      </c>
      <c r="M2228" s="6">
        <v>31</v>
      </c>
      <c r="N2228" s="6" t="str">
        <f t="shared" si="138"/>
        <v>Gorgonzola Telino</v>
      </c>
      <c r="O2228" s="13">
        <v>76</v>
      </c>
      <c r="P2228" s="6">
        <v>50</v>
      </c>
      <c r="Q2228" s="13">
        <f t="shared" si="139"/>
        <v>3800</v>
      </c>
      <c r="R2228" s="14">
        <v>0.01</v>
      </c>
      <c r="S2228" s="13">
        <v>3093.75</v>
      </c>
      <c r="T2228" s="13">
        <v>92.8125</v>
      </c>
      <c r="U2228" s="13"/>
    </row>
    <row r="2229" spans="1:21" x14ac:dyDescent="0.25">
      <c r="A2229" s="6" t="s">
        <v>130</v>
      </c>
      <c r="B2229" s="6" t="s">
        <v>131</v>
      </c>
      <c r="C2229" s="6" t="s">
        <v>132</v>
      </c>
      <c r="D2229" s="6" t="s">
        <v>123</v>
      </c>
      <c r="E2229" s="6">
        <v>8</v>
      </c>
      <c r="F2229" s="6" t="str">
        <f t="shared" si="136"/>
        <v>Hicham Esmal</v>
      </c>
      <c r="G2229" s="6">
        <v>10868</v>
      </c>
      <c r="H2229" s="9">
        <v>41586</v>
      </c>
      <c r="I2229" s="9">
        <v>41614</v>
      </c>
      <c r="J2229" s="9">
        <v>41611</v>
      </c>
      <c r="K2229" s="7">
        <v>3</v>
      </c>
      <c r="L2229" s="9" t="str">
        <f t="shared" si="137"/>
        <v>Desserts</v>
      </c>
      <c r="M2229" s="6">
        <v>26</v>
      </c>
      <c r="N2229" s="6" t="str">
        <f t="shared" si="138"/>
        <v>Gumbär Gummibärchen</v>
      </c>
      <c r="O2229" s="13">
        <v>76</v>
      </c>
      <c r="P2229" s="6">
        <v>19</v>
      </c>
      <c r="Q2229" s="13">
        <f t="shared" si="139"/>
        <v>1444</v>
      </c>
      <c r="R2229" s="15">
        <v>0.12</v>
      </c>
      <c r="S2229" s="13">
        <v>2610.828</v>
      </c>
      <c r="T2229" s="13">
        <v>28.719107999999999</v>
      </c>
      <c r="U2229" s="13"/>
    </row>
    <row r="2230" spans="1:21" x14ac:dyDescent="0.25">
      <c r="A2230" s="6" t="s">
        <v>166</v>
      </c>
      <c r="B2230" s="6" t="s">
        <v>167</v>
      </c>
      <c r="C2230" s="6" t="s">
        <v>168</v>
      </c>
      <c r="D2230" s="6" t="s">
        <v>169</v>
      </c>
      <c r="E2230" s="6">
        <v>1</v>
      </c>
      <c r="F2230" s="6" t="str">
        <f t="shared" si="136"/>
        <v>Francis Rivière</v>
      </c>
      <c r="G2230" s="6">
        <v>10912</v>
      </c>
      <c r="H2230" s="9">
        <v>41586</v>
      </c>
      <c r="I2230" s="9">
        <v>41600</v>
      </c>
      <c r="J2230" s="9">
        <v>41596</v>
      </c>
      <c r="K2230" s="7">
        <v>4</v>
      </c>
      <c r="L2230" s="9" t="str">
        <f t="shared" si="137"/>
        <v>Produits laitiers</v>
      </c>
      <c r="M2230" s="6">
        <v>11</v>
      </c>
      <c r="N2230" s="6" t="str">
        <f t="shared" si="138"/>
        <v>Queso Cabrales</v>
      </c>
      <c r="O2230" s="13">
        <v>76</v>
      </c>
      <c r="P2230" s="6">
        <v>11</v>
      </c>
      <c r="Q2230" s="13">
        <f t="shared" si="139"/>
        <v>836</v>
      </c>
      <c r="R2230" s="15">
        <v>0.14000000000000001</v>
      </c>
      <c r="S2230" s="13">
        <v>993.3</v>
      </c>
      <c r="T2230" s="13">
        <v>6.9530999999999992</v>
      </c>
      <c r="U2230" s="13"/>
    </row>
    <row r="2231" spans="1:21" x14ac:dyDescent="0.25">
      <c r="A2231" s="6" t="s">
        <v>147</v>
      </c>
      <c r="B2231" s="6" t="s">
        <v>148</v>
      </c>
      <c r="C2231" s="6" t="s">
        <v>149</v>
      </c>
      <c r="D2231" s="6" t="s">
        <v>85</v>
      </c>
      <c r="E2231" s="6">
        <v>1</v>
      </c>
      <c r="F2231" s="6" t="str">
        <f t="shared" si="136"/>
        <v>Francis Rivière</v>
      </c>
      <c r="G2231" s="6">
        <v>10832</v>
      </c>
      <c r="H2231" s="9">
        <v>41587</v>
      </c>
      <c r="I2231" s="9">
        <v>41616</v>
      </c>
      <c r="J2231" s="9">
        <v>41618</v>
      </c>
      <c r="K2231" s="7">
        <v>3</v>
      </c>
      <c r="L2231" s="9" t="str">
        <f t="shared" si="137"/>
        <v>Desserts</v>
      </c>
      <c r="M2231" s="6">
        <v>25</v>
      </c>
      <c r="N2231" s="6" t="str">
        <f t="shared" si="138"/>
        <v>NuNuCa Nuß-Nougat-Creme</v>
      </c>
      <c r="O2231" s="13">
        <v>76</v>
      </c>
      <c r="P2231" s="6">
        <v>47</v>
      </c>
      <c r="Q2231" s="13">
        <f t="shared" si="139"/>
        <v>3572</v>
      </c>
      <c r="R2231" s="14">
        <v>0.13</v>
      </c>
      <c r="S2231" s="13">
        <v>2862.3</v>
      </c>
      <c r="T2231" s="13">
        <v>80.144400000000005</v>
      </c>
      <c r="U2231" s="13"/>
    </row>
    <row r="2232" spans="1:21" x14ac:dyDescent="0.25">
      <c r="A2232" s="6" t="s">
        <v>205</v>
      </c>
      <c r="B2232" s="6" t="s">
        <v>206</v>
      </c>
      <c r="C2232" s="6" t="s">
        <v>207</v>
      </c>
      <c r="D2232" s="6" t="s">
        <v>208</v>
      </c>
      <c r="E2232" s="6">
        <v>4</v>
      </c>
      <c r="F2232" s="6" t="str">
        <f t="shared" si="136"/>
        <v>Laura Callahan</v>
      </c>
      <c r="G2232" s="6">
        <v>10857</v>
      </c>
      <c r="H2232" s="9">
        <v>41587</v>
      </c>
      <c r="I2232" s="9">
        <v>41604</v>
      </c>
      <c r="J2232" s="9">
        <v>41605</v>
      </c>
      <c r="K2232" s="7">
        <v>3</v>
      </c>
      <c r="L2232" s="9" t="str">
        <f t="shared" si="137"/>
        <v>Desserts</v>
      </c>
      <c r="M2232" s="6">
        <v>26</v>
      </c>
      <c r="N2232" s="6" t="str">
        <f t="shared" si="138"/>
        <v>Gumbär Gummibärchen</v>
      </c>
      <c r="O2232" s="13">
        <v>76</v>
      </c>
      <c r="P2232" s="6">
        <v>61</v>
      </c>
      <c r="Q2232" s="13">
        <f t="shared" si="139"/>
        <v>4636</v>
      </c>
      <c r="R2232" s="15">
        <v>0</v>
      </c>
      <c r="S2232" s="13">
        <v>9525.15</v>
      </c>
      <c r="T2232" s="13">
        <v>47.625749999999996</v>
      </c>
      <c r="U2232" s="13"/>
    </row>
    <row r="2233" spans="1:21" x14ac:dyDescent="0.25">
      <c r="A2233" s="6" t="s">
        <v>285</v>
      </c>
      <c r="B2233" s="6" t="s">
        <v>286</v>
      </c>
      <c r="C2233" s="6" t="s">
        <v>287</v>
      </c>
      <c r="D2233" s="6" t="s">
        <v>212</v>
      </c>
      <c r="E2233" s="6">
        <v>3</v>
      </c>
      <c r="F2233" s="6" t="str">
        <f t="shared" si="136"/>
        <v>Janet Leverling</v>
      </c>
      <c r="G2233" s="6">
        <v>10879</v>
      </c>
      <c r="H2233" s="9">
        <v>41587</v>
      </c>
      <c r="I2233" s="9">
        <v>41603</v>
      </c>
      <c r="J2233" s="9">
        <v>41598</v>
      </c>
      <c r="K2233" s="7">
        <v>8</v>
      </c>
      <c r="L2233" s="9" t="str">
        <f t="shared" si="137"/>
        <v>Poissons et fruits de mer</v>
      </c>
      <c r="M2233" s="6">
        <v>40</v>
      </c>
      <c r="N2233" s="6" t="str">
        <f t="shared" si="138"/>
        <v>Boston Crab Meat</v>
      </c>
      <c r="O2233" s="13">
        <v>76</v>
      </c>
      <c r="P2233" s="6">
        <v>46</v>
      </c>
      <c r="Q2233" s="13">
        <f t="shared" si="139"/>
        <v>3496</v>
      </c>
      <c r="R2233" s="15">
        <v>0.15</v>
      </c>
      <c r="S2233" s="13">
        <v>3597.2</v>
      </c>
      <c r="T2233" s="13">
        <v>10.791599999999999</v>
      </c>
      <c r="U2233" s="13"/>
    </row>
    <row r="2234" spans="1:21" x14ac:dyDescent="0.25">
      <c r="A2234" s="6" t="s">
        <v>114</v>
      </c>
      <c r="B2234" s="6" t="s">
        <v>115</v>
      </c>
      <c r="C2234" s="6" t="s">
        <v>116</v>
      </c>
      <c r="D2234" s="6" t="s">
        <v>81</v>
      </c>
      <c r="E2234" s="6">
        <v>7</v>
      </c>
      <c r="F2234" s="6" t="str">
        <f t="shared" si="136"/>
        <v>Jaime Dos Santos</v>
      </c>
      <c r="G2234" s="6">
        <v>10598</v>
      </c>
      <c r="H2234" s="9">
        <v>41588</v>
      </c>
      <c r="I2234" s="9">
        <v>41616</v>
      </c>
      <c r="J2234" s="9">
        <v>41611</v>
      </c>
      <c r="K2234" s="7">
        <v>4</v>
      </c>
      <c r="L2234" s="9" t="str">
        <f t="shared" si="137"/>
        <v>Produits laitiers</v>
      </c>
      <c r="M2234" s="6">
        <v>71</v>
      </c>
      <c r="N2234" s="6" t="str">
        <f t="shared" si="138"/>
        <v>Fløtemysost</v>
      </c>
      <c r="O2234" s="13">
        <v>76</v>
      </c>
      <c r="P2234" s="6">
        <v>1</v>
      </c>
      <c r="Q2234" s="13">
        <f t="shared" si="139"/>
        <v>76</v>
      </c>
      <c r="R2234" s="14">
        <v>0</v>
      </c>
      <c r="S2234" s="13">
        <v>107.5</v>
      </c>
      <c r="T2234" s="13">
        <v>2.2574999999999998</v>
      </c>
      <c r="U2234" s="13"/>
    </row>
    <row r="2235" spans="1:21" x14ac:dyDescent="0.25">
      <c r="A2235" s="6" t="s">
        <v>111</v>
      </c>
      <c r="B2235" s="6" t="s">
        <v>112</v>
      </c>
      <c r="C2235" s="6" t="s">
        <v>113</v>
      </c>
      <c r="D2235" s="6" t="s">
        <v>85</v>
      </c>
      <c r="E2235" s="6">
        <v>7</v>
      </c>
      <c r="F2235" s="6" t="str">
        <f t="shared" si="136"/>
        <v>Jaime Dos Santos</v>
      </c>
      <c r="G2235" s="6">
        <v>10546</v>
      </c>
      <c r="H2235" s="9">
        <v>41589</v>
      </c>
      <c r="I2235" s="9">
        <v>41601</v>
      </c>
      <c r="J2235" s="9">
        <v>41604</v>
      </c>
      <c r="K2235" s="7">
        <v>7</v>
      </c>
      <c r="L2235" s="9" t="str">
        <f t="shared" si="137"/>
        <v>Produits secs</v>
      </c>
      <c r="M2235" s="6">
        <v>7</v>
      </c>
      <c r="N2235" s="6" t="str">
        <f t="shared" si="138"/>
        <v>Uncle Bob's Organic Dried Pears</v>
      </c>
      <c r="O2235" s="13">
        <v>76</v>
      </c>
      <c r="P2235" s="6">
        <v>39</v>
      </c>
      <c r="Q2235" s="13">
        <f t="shared" si="139"/>
        <v>2964</v>
      </c>
      <c r="R2235" s="14">
        <v>0.13</v>
      </c>
      <c r="S2235" s="13">
        <v>5089.5</v>
      </c>
      <c r="T2235" s="13">
        <v>152.685</v>
      </c>
      <c r="U2235" s="13"/>
    </row>
    <row r="2236" spans="1:21" x14ac:dyDescent="0.25">
      <c r="A2236" s="6" t="s">
        <v>137</v>
      </c>
      <c r="B2236" s="6" t="s">
        <v>138</v>
      </c>
      <c r="C2236" s="6" t="s">
        <v>139</v>
      </c>
      <c r="D2236" s="6" t="s">
        <v>140</v>
      </c>
      <c r="E2236" s="6">
        <v>6</v>
      </c>
      <c r="F2236" s="6" t="str">
        <f t="shared" si="136"/>
        <v>Ernst Junge</v>
      </c>
      <c r="G2236" s="6">
        <v>10747</v>
      </c>
      <c r="H2236" s="9">
        <v>41589</v>
      </c>
      <c r="I2236" s="9">
        <v>41615</v>
      </c>
      <c r="J2236" s="9">
        <v>41612</v>
      </c>
      <c r="K2236" s="7">
        <v>2</v>
      </c>
      <c r="L2236" s="9" t="str">
        <f t="shared" si="137"/>
        <v>Condiments</v>
      </c>
      <c r="M2236" s="6">
        <v>63</v>
      </c>
      <c r="N2236" s="6" t="str">
        <f t="shared" si="138"/>
        <v>Vegie-spread</v>
      </c>
      <c r="O2236" s="13">
        <v>76</v>
      </c>
      <c r="P2236" s="6">
        <v>40</v>
      </c>
      <c r="Q2236" s="13">
        <f t="shared" si="139"/>
        <v>3040</v>
      </c>
      <c r="R2236" s="14">
        <v>0.18</v>
      </c>
      <c r="S2236" s="13">
        <v>7199.6</v>
      </c>
      <c r="T2236" s="13">
        <v>64.796400000000006</v>
      </c>
      <c r="U2236" s="13"/>
    </row>
    <row r="2237" spans="1:21" x14ac:dyDescent="0.25">
      <c r="A2237" s="6" t="s">
        <v>92</v>
      </c>
      <c r="B2237" s="6" t="s">
        <v>93</v>
      </c>
      <c r="C2237" s="6" t="s">
        <v>94</v>
      </c>
      <c r="D2237" s="6" t="s">
        <v>89</v>
      </c>
      <c r="E2237" s="6">
        <v>2</v>
      </c>
      <c r="F2237" s="6" t="str">
        <f t="shared" si="136"/>
        <v>Anne Dodsworth</v>
      </c>
      <c r="G2237" s="6">
        <v>10829</v>
      </c>
      <c r="H2237" s="9">
        <v>41589</v>
      </c>
      <c r="I2237" s="9">
        <v>41606</v>
      </c>
      <c r="J2237" s="9">
        <v>41603</v>
      </c>
      <c r="K2237" s="7">
        <v>8</v>
      </c>
      <c r="L2237" s="9" t="str">
        <f t="shared" si="137"/>
        <v>Poissons et fruits de mer</v>
      </c>
      <c r="M2237" s="6">
        <v>13</v>
      </c>
      <c r="N2237" s="6" t="str">
        <f t="shared" si="138"/>
        <v>Konbu</v>
      </c>
      <c r="O2237" s="13">
        <v>76</v>
      </c>
      <c r="P2237" s="6">
        <v>40</v>
      </c>
      <c r="Q2237" s="13">
        <f t="shared" si="139"/>
        <v>3040</v>
      </c>
      <c r="R2237" s="14">
        <v>0.01</v>
      </c>
      <c r="S2237" s="13">
        <v>1188</v>
      </c>
      <c r="T2237" s="13">
        <v>1.1879999999999999</v>
      </c>
      <c r="U2237" s="13"/>
    </row>
    <row r="2238" spans="1:21" x14ac:dyDescent="0.25">
      <c r="A2238" s="6" t="s">
        <v>155</v>
      </c>
      <c r="B2238" s="6" t="s">
        <v>156</v>
      </c>
      <c r="C2238" s="6" t="s">
        <v>132</v>
      </c>
      <c r="D2238" s="6" t="s">
        <v>123</v>
      </c>
      <c r="E2238" s="6">
        <v>8</v>
      </c>
      <c r="F2238" s="6" t="str">
        <f t="shared" si="136"/>
        <v>Hicham Esmal</v>
      </c>
      <c r="G2238" s="6">
        <v>10496</v>
      </c>
      <c r="H2238" s="9">
        <v>41590</v>
      </c>
      <c r="I2238" s="9">
        <v>41603</v>
      </c>
      <c r="J2238" s="9">
        <v>41606</v>
      </c>
      <c r="K2238" s="7">
        <v>4</v>
      </c>
      <c r="L2238" s="9" t="str">
        <f t="shared" si="137"/>
        <v>Produits laitiers</v>
      </c>
      <c r="M2238" s="6">
        <v>31</v>
      </c>
      <c r="N2238" s="6" t="str">
        <f t="shared" si="138"/>
        <v>Gorgonzola Telino</v>
      </c>
      <c r="O2238" s="13">
        <v>76</v>
      </c>
      <c r="P2238" s="6">
        <v>73</v>
      </c>
      <c r="Q2238" s="13">
        <f t="shared" si="139"/>
        <v>5548</v>
      </c>
      <c r="R2238" s="14">
        <v>0.12</v>
      </c>
      <c r="S2238" s="13">
        <v>3212</v>
      </c>
      <c r="T2238" s="13">
        <v>96.36</v>
      </c>
      <c r="U2238" s="13"/>
    </row>
    <row r="2239" spans="1:21" x14ac:dyDescent="0.25">
      <c r="A2239" s="6" t="s">
        <v>179</v>
      </c>
      <c r="B2239" s="6" t="s">
        <v>180</v>
      </c>
      <c r="C2239" s="6" t="s">
        <v>181</v>
      </c>
      <c r="D2239" s="6" t="s">
        <v>81</v>
      </c>
      <c r="E2239" s="6">
        <v>1</v>
      </c>
      <c r="F2239" s="6" t="str">
        <f t="shared" si="136"/>
        <v>Francis Rivière</v>
      </c>
      <c r="G2239" s="6">
        <v>10657</v>
      </c>
      <c r="H2239" s="9">
        <v>41590</v>
      </c>
      <c r="I2239" s="9">
        <v>41603</v>
      </c>
      <c r="J2239" s="9">
        <v>41601</v>
      </c>
      <c r="K2239" s="7">
        <v>2</v>
      </c>
      <c r="L2239" s="9" t="str">
        <f t="shared" si="137"/>
        <v>Condiments</v>
      </c>
      <c r="M2239" s="6">
        <v>15</v>
      </c>
      <c r="N2239" s="6" t="str">
        <f t="shared" si="138"/>
        <v>Genen Shouyu</v>
      </c>
      <c r="O2239" s="13">
        <v>76</v>
      </c>
      <c r="P2239" s="6">
        <v>15</v>
      </c>
      <c r="Q2239" s="13">
        <f t="shared" si="139"/>
        <v>1140</v>
      </c>
      <c r="R2239" s="14">
        <v>0.14000000000000001</v>
      </c>
      <c r="S2239" s="13">
        <v>999.75</v>
      </c>
      <c r="T2239" s="13">
        <v>8.9977499999999999</v>
      </c>
      <c r="U2239" s="13"/>
    </row>
    <row r="2240" spans="1:21" x14ac:dyDescent="0.25">
      <c r="A2240" s="6" t="s">
        <v>120</v>
      </c>
      <c r="B2240" s="6" t="s">
        <v>121</v>
      </c>
      <c r="C2240" s="6" t="s">
        <v>122</v>
      </c>
      <c r="D2240" s="6" t="s">
        <v>123</v>
      </c>
      <c r="E2240" s="6">
        <v>5</v>
      </c>
      <c r="F2240" s="6" t="str">
        <f t="shared" si="136"/>
        <v>Mohamed Ben Arfa</v>
      </c>
      <c r="G2240" s="6">
        <v>10622</v>
      </c>
      <c r="H2240" s="9">
        <v>41591</v>
      </c>
      <c r="I2240" s="9">
        <v>41620</v>
      </c>
      <c r="J2240" s="9">
        <v>41616</v>
      </c>
      <c r="K2240" s="7">
        <v>1</v>
      </c>
      <c r="L2240" s="9" t="str">
        <f t="shared" si="137"/>
        <v>Boissons</v>
      </c>
      <c r="M2240" s="6">
        <v>2</v>
      </c>
      <c r="N2240" s="6" t="str">
        <f t="shared" si="138"/>
        <v>Chang</v>
      </c>
      <c r="O2240" s="13">
        <v>76</v>
      </c>
      <c r="P2240" s="6">
        <v>53</v>
      </c>
      <c r="Q2240" s="13">
        <f t="shared" si="139"/>
        <v>4028</v>
      </c>
      <c r="R2240" s="14">
        <v>0.18</v>
      </c>
      <c r="S2240" s="13">
        <v>4128.7000000000007</v>
      </c>
      <c r="T2240" s="13">
        <v>94.960100000000025</v>
      </c>
      <c r="U2240" s="13"/>
    </row>
    <row r="2241" spans="1:21" x14ac:dyDescent="0.25">
      <c r="A2241" s="6" t="s">
        <v>308</v>
      </c>
      <c r="B2241" s="6" t="s">
        <v>309</v>
      </c>
      <c r="C2241" s="6" t="s">
        <v>203</v>
      </c>
      <c r="D2241" s="6" t="s">
        <v>204</v>
      </c>
      <c r="E2241" s="6">
        <v>5</v>
      </c>
      <c r="F2241" s="6" t="str">
        <f t="shared" si="136"/>
        <v>Mohamed Ben Arfa</v>
      </c>
      <c r="G2241" s="6">
        <v>10716</v>
      </c>
      <c r="H2241" s="9">
        <v>41591</v>
      </c>
      <c r="I2241" s="9">
        <v>41612</v>
      </c>
      <c r="J2241" s="9">
        <v>41610</v>
      </c>
      <c r="K2241" s="7">
        <v>7</v>
      </c>
      <c r="L2241" s="9" t="str">
        <f t="shared" si="137"/>
        <v>Produits secs</v>
      </c>
      <c r="M2241" s="6">
        <v>51</v>
      </c>
      <c r="N2241" s="6" t="str">
        <f t="shared" si="138"/>
        <v>Manjimup Dried Apples</v>
      </c>
      <c r="O2241" s="13">
        <v>76</v>
      </c>
      <c r="P2241" s="6">
        <v>99</v>
      </c>
      <c r="Q2241" s="13">
        <f t="shared" si="139"/>
        <v>7524</v>
      </c>
      <c r="R2241" s="14">
        <v>0.15</v>
      </c>
      <c r="S2241" s="13">
        <v>22299.75</v>
      </c>
      <c r="T2241" s="13">
        <v>602.09325000000001</v>
      </c>
      <c r="U2241" s="13"/>
    </row>
    <row r="2242" spans="1:21" x14ac:dyDescent="0.25">
      <c r="A2242" s="6" t="s">
        <v>186</v>
      </c>
      <c r="B2242" s="6" t="s">
        <v>187</v>
      </c>
      <c r="C2242" s="6" t="s">
        <v>188</v>
      </c>
      <c r="D2242" s="6" t="s">
        <v>140</v>
      </c>
      <c r="E2242" s="6">
        <v>3</v>
      </c>
      <c r="F2242" s="6" t="str">
        <f t="shared" si="136"/>
        <v>Janet Leverling</v>
      </c>
      <c r="G2242" s="6">
        <v>10895</v>
      </c>
      <c r="H2242" s="9">
        <v>41591</v>
      </c>
      <c r="I2242" s="9">
        <v>41617</v>
      </c>
      <c r="J2242" s="9">
        <v>41620</v>
      </c>
      <c r="K2242" s="7">
        <v>1</v>
      </c>
      <c r="L2242" s="9" t="str">
        <f t="shared" si="137"/>
        <v>Boissons</v>
      </c>
      <c r="M2242" s="6">
        <v>24</v>
      </c>
      <c r="N2242" s="6" t="str">
        <f t="shared" si="138"/>
        <v>Guaraná Fantástica</v>
      </c>
      <c r="O2242" s="13">
        <v>76</v>
      </c>
      <c r="P2242" s="6">
        <v>45</v>
      </c>
      <c r="Q2242" s="13">
        <f t="shared" si="139"/>
        <v>3420</v>
      </c>
      <c r="R2242" s="15">
        <v>0.14000000000000001</v>
      </c>
      <c r="S2242" s="13">
        <v>870.75</v>
      </c>
      <c r="T2242" s="13">
        <v>12.1905</v>
      </c>
      <c r="U2242" s="13"/>
    </row>
    <row r="2243" spans="1:21" x14ac:dyDescent="0.25">
      <c r="A2243" s="6" t="s">
        <v>230</v>
      </c>
      <c r="B2243" s="6" t="s">
        <v>231</v>
      </c>
      <c r="C2243" s="6" t="s">
        <v>232</v>
      </c>
      <c r="D2243" s="6" t="s">
        <v>81</v>
      </c>
      <c r="E2243" s="6">
        <v>3</v>
      </c>
      <c r="F2243" s="6" t="str">
        <f t="shared" si="136"/>
        <v>Janet Leverling</v>
      </c>
      <c r="G2243" s="6">
        <v>10662</v>
      </c>
      <c r="H2243" s="9">
        <v>41592</v>
      </c>
      <c r="I2243" s="9">
        <v>41606</v>
      </c>
      <c r="J2243" s="9">
        <v>41606</v>
      </c>
      <c r="K2243" s="7">
        <v>3</v>
      </c>
      <c r="L2243" s="9" t="str">
        <f t="shared" si="137"/>
        <v>Desserts</v>
      </c>
      <c r="M2243" s="6">
        <v>68</v>
      </c>
      <c r="N2243" s="6" t="str">
        <f t="shared" si="138"/>
        <v>Scottish Longbreads</v>
      </c>
      <c r="O2243" s="13">
        <v>76</v>
      </c>
      <c r="P2243" s="6">
        <v>77</v>
      </c>
      <c r="Q2243" s="13">
        <f t="shared" si="139"/>
        <v>5852</v>
      </c>
      <c r="R2243" s="14">
        <v>0.13</v>
      </c>
      <c r="S2243" s="13">
        <v>4186.875</v>
      </c>
      <c r="T2243" s="13">
        <v>142.35374999999999</v>
      </c>
      <c r="U2243" s="13"/>
    </row>
    <row r="2244" spans="1:21" x14ac:dyDescent="0.25">
      <c r="A2244" s="6" t="s">
        <v>205</v>
      </c>
      <c r="B2244" s="6" t="s">
        <v>206</v>
      </c>
      <c r="C2244" s="6" t="s">
        <v>207</v>
      </c>
      <c r="D2244" s="6" t="s">
        <v>208</v>
      </c>
      <c r="E2244" s="6">
        <v>7</v>
      </c>
      <c r="F2244" s="6" t="str">
        <f t="shared" ref="F2244:F2307" si="140">VLOOKUP(E2244,ListeREPRESENTANTS,2,FALSE)</f>
        <v>Jaime Dos Santos</v>
      </c>
      <c r="G2244" s="6">
        <v>10689</v>
      </c>
      <c r="H2244" s="9">
        <v>41592</v>
      </c>
      <c r="I2244" s="9">
        <v>41616</v>
      </c>
      <c r="J2244" s="9">
        <v>41612</v>
      </c>
      <c r="K2244" s="7">
        <v>1</v>
      </c>
      <c r="L2244" s="9" t="str">
        <f t="shared" ref="L2244:L2307" si="141">VLOOKUP(K2244,ListeCATEGORIES,2,FALSE)</f>
        <v>Boissons</v>
      </c>
      <c r="M2244" s="6">
        <v>1</v>
      </c>
      <c r="N2244" s="6" t="str">
        <f t="shared" ref="N2244:N2307" si="142">VLOOKUP(M2244,ListePRODUITS,2,FALSE)</f>
        <v>Chai</v>
      </c>
      <c r="O2244" s="13">
        <v>76</v>
      </c>
      <c r="P2244" s="6">
        <v>14</v>
      </c>
      <c r="Q2244" s="13">
        <f t="shared" si="139"/>
        <v>1064</v>
      </c>
      <c r="R2244" s="14">
        <v>0.16</v>
      </c>
      <c r="S2244" s="13">
        <v>1058.3999999999999</v>
      </c>
      <c r="T2244" s="13">
        <v>22.226399999999998</v>
      </c>
      <c r="U2244" s="13"/>
    </row>
    <row r="2245" spans="1:21" x14ac:dyDescent="0.25">
      <c r="A2245" s="6" t="s">
        <v>189</v>
      </c>
      <c r="B2245" s="6" t="s">
        <v>190</v>
      </c>
      <c r="C2245" s="6" t="s">
        <v>191</v>
      </c>
      <c r="D2245" s="6" t="s">
        <v>136</v>
      </c>
      <c r="E2245" s="6">
        <v>2</v>
      </c>
      <c r="F2245" s="6" t="str">
        <f t="shared" si="140"/>
        <v>Anne Dodsworth</v>
      </c>
      <c r="G2245" s="6">
        <v>10745</v>
      </c>
      <c r="H2245" s="9">
        <v>41592</v>
      </c>
      <c r="I2245" s="9">
        <v>41612</v>
      </c>
      <c r="J2245" s="9">
        <v>41614</v>
      </c>
      <c r="K2245" s="7">
        <v>2</v>
      </c>
      <c r="L2245" s="9" t="str">
        <f t="shared" si="141"/>
        <v>Condiments</v>
      </c>
      <c r="M2245" s="6">
        <v>44</v>
      </c>
      <c r="N2245" s="6" t="str">
        <f t="shared" si="142"/>
        <v>Gula Malacca</v>
      </c>
      <c r="O2245" s="13">
        <v>76</v>
      </c>
      <c r="P2245" s="6">
        <v>83</v>
      </c>
      <c r="Q2245" s="13">
        <f t="shared" ref="Q2245:Q2308" si="143">O2245*P2245</f>
        <v>6308</v>
      </c>
      <c r="R2245" s="14">
        <v>0.06</v>
      </c>
      <c r="S2245" s="13">
        <v>7587.4449999999997</v>
      </c>
      <c r="T2245" s="13">
        <v>128.98656500000001</v>
      </c>
      <c r="U2245" s="13"/>
    </row>
    <row r="2246" spans="1:21" x14ac:dyDescent="0.25">
      <c r="A2246" s="6" t="s">
        <v>201</v>
      </c>
      <c r="B2246" s="6" t="s">
        <v>202</v>
      </c>
      <c r="C2246" s="6" t="s">
        <v>203</v>
      </c>
      <c r="D2246" s="6" t="s">
        <v>204</v>
      </c>
      <c r="E2246" s="6">
        <v>4</v>
      </c>
      <c r="F2246" s="6" t="str">
        <f t="shared" si="140"/>
        <v>Laura Callahan</v>
      </c>
      <c r="G2246" s="6">
        <v>10521</v>
      </c>
      <c r="H2246" s="9">
        <v>41593</v>
      </c>
      <c r="I2246" s="9">
        <v>41615</v>
      </c>
      <c r="J2246" s="9">
        <v>41618</v>
      </c>
      <c r="K2246" s="7">
        <v>8</v>
      </c>
      <c r="L2246" s="9" t="str">
        <f t="shared" si="141"/>
        <v>Poissons et fruits de mer</v>
      </c>
      <c r="M2246" s="6">
        <v>41</v>
      </c>
      <c r="N2246" s="6" t="str">
        <f t="shared" si="142"/>
        <v>Jack's New England Clam Chowder</v>
      </c>
      <c r="O2246" s="13">
        <v>76</v>
      </c>
      <c r="P2246" s="6">
        <v>36</v>
      </c>
      <c r="Q2246" s="13">
        <f t="shared" si="143"/>
        <v>2736</v>
      </c>
      <c r="R2246" s="14">
        <v>0.2</v>
      </c>
      <c r="S2246" s="13">
        <v>1389.6000000000001</v>
      </c>
      <c r="T2246" s="13">
        <v>33.3504</v>
      </c>
      <c r="U2246" s="13"/>
    </row>
    <row r="2247" spans="1:21" x14ac:dyDescent="0.25">
      <c r="A2247" s="6" t="s">
        <v>186</v>
      </c>
      <c r="B2247" s="6" t="s">
        <v>187</v>
      </c>
      <c r="C2247" s="6" t="s">
        <v>188</v>
      </c>
      <c r="D2247" s="6" t="s">
        <v>140</v>
      </c>
      <c r="E2247" s="6">
        <v>8</v>
      </c>
      <c r="F2247" s="6" t="str">
        <f t="shared" si="140"/>
        <v>Hicham Esmal</v>
      </c>
      <c r="G2247" s="6">
        <v>10633</v>
      </c>
      <c r="H2247" s="9">
        <v>41593</v>
      </c>
      <c r="I2247" s="9">
        <v>41619</v>
      </c>
      <c r="J2247" s="9">
        <v>41621</v>
      </c>
      <c r="K2247" s="7">
        <v>3</v>
      </c>
      <c r="L2247" s="9" t="str">
        <f t="shared" si="141"/>
        <v>Desserts</v>
      </c>
      <c r="M2247" s="6">
        <v>26</v>
      </c>
      <c r="N2247" s="6" t="str">
        <f t="shared" si="142"/>
        <v>Gumbär Gummibärchen</v>
      </c>
      <c r="O2247" s="13">
        <v>76</v>
      </c>
      <c r="P2247" s="6">
        <v>28</v>
      </c>
      <c r="Q2247" s="13">
        <f t="shared" si="143"/>
        <v>2128</v>
      </c>
      <c r="R2247" s="14">
        <v>0.11</v>
      </c>
      <c r="S2247" s="13">
        <v>3891.2579999999998</v>
      </c>
      <c r="T2247" s="13">
        <v>108.95522399999999</v>
      </c>
      <c r="U2247" s="13"/>
    </row>
    <row r="2248" spans="1:21" x14ac:dyDescent="0.25">
      <c r="A2248" s="6" t="s">
        <v>261</v>
      </c>
      <c r="B2248" s="6" t="s">
        <v>262</v>
      </c>
      <c r="C2248" s="6" t="s">
        <v>263</v>
      </c>
      <c r="D2248" s="6" t="s">
        <v>81</v>
      </c>
      <c r="E2248" s="6">
        <v>6</v>
      </c>
      <c r="F2248" s="6" t="str">
        <f t="shared" si="140"/>
        <v>Ernst Junge</v>
      </c>
      <c r="G2248" s="6">
        <v>10735</v>
      </c>
      <c r="H2248" s="9">
        <v>41593</v>
      </c>
      <c r="I2248" s="9">
        <v>41618</v>
      </c>
      <c r="J2248" s="9">
        <v>41621</v>
      </c>
      <c r="K2248" s="7">
        <v>2</v>
      </c>
      <c r="L2248" s="9" t="str">
        <f t="shared" si="141"/>
        <v>Condiments</v>
      </c>
      <c r="M2248" s="6">
        <v>61</v>
      </c>
      <c r="N2248" s="6" t="str">
        <f t="shared" si="142"/>
        <v>Sirop d'érable</v>
      </c>
      <c r="O2248" s="13">
        <v>76</v>
      </c>
      <c r="P2248" s="6">
        <v>9</v>
      </c>
      <c r="Q2248" s="13">
        <f t="shared" si="143"/>
        <v>684</v>
      </c>
      <c r="R2248" s="14">
        <v>0.17</v>
      </c>
      <c r="S2248" s="13">
        <v>1064.4749999999999</v>
      </c>
      <c r="T2248" s="13">
        <v>32.998725</v>
      </c>
      <c r="U2248" s="13"/>
    </row>
    <row r="2249" spans="1:21" x14ac:dyDescent="0.25">
      <c r="A2249" s="6" t="s">
        <v>95</v>
      </c>
      <c r="B2249" s="6" t="s">
        <v>96</v>
      </c>
      <c r="C2249" s="6" t="s">
        <v>97</v>
      </c>
      <c r="D2249" s="6" t="s">
        <v>98</v>
      </c>
      <c r="E2249" s="6">
        <v>9</v>
      </c>
      <c r="F2249" s="6" t="str">
        <f t="shared" si="140"/>
        <v>Steven Buchanan</v>
      </c>
      <c r="G2249" s="6">
        <v>10474</v>
      </c>
      <c r="H2249" s="9">
        <v>41594</v>
      </c>
      <c r="I2249" s="9">
        <v>41621</v>
      </c>
      <c r="J2249" s="9">
        <v>41623</v>
      </c>
      <c r="K2249" s="7">
        <v>8</v>
      </c>
      <c r="L2249" s="9" t="str">
        <f t="shared" si="141"/>
        <v>Poissons et fruits de mer</v>
      </c>
      <c r="M2249" s="6">
        <v>40</v>
      </c>
      <c r="N2249" s="6" t="str">
        <f t="shared" si="142"/>
        <v>Boston Crab Meat</v>
      </c>
      <c r="O2249" s="13">
        <v>76</v>
      </c>
      <c r="P2249" s="6">
        <v>39</v>
      </c>
      <c r="Q2249" s="13">
        <f t="shared" si="143"/>
        <v>2964</v>
      </c>
      <c r="R2249" s="14">
        <v>0.16</v>
      </c>
      <c r="S2249" s="13">
        <v>2407.86</v>
      </c>
      <c r="T2249" s="13">
        <v>43.341480000000004</v>
      </c>
      <c r="U2249" s="13"/>
    </row>
    <row r="2250" spans="1:21" x14ac:dyDescent="0.25">
      <c r="A2250" s="6" t="s">
        <v>166</v>
      </c>
      <c r="B2250" s="6" t="s">
        <v>167</v>
      </c>
      <c r="C2250" s="6" t="s">
        <v>168</v>
      </c>
      <c r="D2250" s="6" t="s">
        <v>169</v>
      </c>
      <c r="E2250" s="6">
        <v>1</v>
      </c>
      <c r="F2250" s="6" t="str">
        <f t="shared" si="140"/>
        <v>Francis Rivière</v>
      </c>
      <c r="G2250" s="6">
        <v>10516</v>
      </c>
      <c r="H2250" s="9">
        <v>41594</v>
      </c>
      <c r="I2250" s="9">
        <v>41606</v>
      </c>
      <c r="J2250" s="9">
        <v>41603</v>
      </c>
      <c r="K2250" s="7">
        <v>8</v>
      </c>
      <c r="L2250" s="9" t="str">
        <f t="shared" si="141"/>
        <v>Poissons et fruits de mer</v>
      </c>
      <c r="M2250" s="6">
        <v>41</v>
      </c>
      <c r="N2250" s="6" t="str">
        <f t="shared" si="142"/>
        <v>Jack's New England Clam Chowder</v>
      </c>
      <c r="O2250" s="13">
        <v>76</v>
      </c>
      <c r="P2250" s="6">
        <v>35</v>
      </c>
      <c r="Q2250" s="13">
        <f t="shared" si="143"/>
        <v>2660</v>
      </c>
      <c r="R2250" s="14">
        <v>0.1</v>
      </c>
      <c r="S2250" s="13">
        <v>1519.875</v>
      </c>
      <c r="T2250" s="13">
        <v>27.357749999999999</v>
      </c>
      <c r="U2250" s="13"/>
    </row>
    <row r="2251" spans="1:21" x14ac:dyDescent="0.25">
      <c r="A2251" s="6" t="s">
        <v>205</v>
      </c>
      <c r="B2251" s="6" t="s">
        <v>206</v>
      </c>
      <c r="C2251" s="6" t="s">
        <v>207</v>
      </c>
      <c r="D2251" s="6" t="s">
        <v>208</v>
      </c>
      <c r="E2251" s="6">
        <v>7</v>
      </c>
      <c r="F2251" s="6" t="str">
        <f t="shared" si="140"/>
        <v>Jaime Dos Santos</v>
      </c>
      <c r="G2251" s="6">
        <v>10524</v>
      </c>
      <c r="H2251" s="9">
        <v>41594</v>
      </c>
      <c r="I2251" s="9">
        <v>41620</v>
      </c>
      <c r="J2251" s="9">
        <v>41619</v>
      </c>
      <c r="K2251" s="7">
        <v>1</v>
      </c>
      <c r="L2251" s="9" t="str">
        <f t="shared" si="141"/>
        <v>Boissons</v>
      </c>
      <c r="M2251" s="6">
        <v>43</v>
      </c>
      <c r="N2251" s="6" t="str">
        <f t="shared" si="142"/>
        <v>Ipoh Coffee</v>
      </c>
      <c r="O2251" s="13">
        <v>76</v>
      </c>
      <c r="P2251" s="6">
        <v>37</v>
      </c>
      <c r="Q2251" s="13">
        <f t="shared" si="143"/>
        <v>2812</v>
      </c>
      <c r="R2251" s="14">
        <v>0.06</v>
      </c>
      <c r="S2251" s="13">
        <v>7999.4</v>
      </c>
      <c r="T2251" s="13">
        <v>119.991</v>
      </c>
      <c r="U2251" s="13"/>
    </row>
    <row r="2252" spans="1:21" x14ac:dyDescent="0.25">
      <c r="A2252" s="6" t="s">
        <v>179</v>
      </c>
      <c r="B2252" s="6" t="s">
        <v>180</v>
      </c>
      <c r="C2252" s="6" t="s">
        <v>181</v>
      </c>
      <c r="D2252" s="6" t="s">
        <v>81</v>
      </c>
      <c r="E2252" s="6">
        <v>5</v>
      </c>
      <c r="F2252" s="6" t="str">
        <f t="shared" si="140"/>
        <v>Mohamed Ben Arfa</v>
      </c>
      <c r="G2252" s="6">
        <v>10882</v>
      </c>
      <c r="H2252" s="9">
        <v>41594</v>
      </c>
      <c r="I2252" s="9">
        <v>41621</v>
      </c>
      <c r="J2252" s="9">
        <v>41619</v>
      </c>
      <c r="K2252" s="7">
        <v>6</v>
      </c>
      <c r="L2252" s="9" t="str">
        <f t="shared" si="141"/>
        <v>Viandes</v>
      </c>
      <c r="M2252" s="6">
        <v>54</v>
      </c>
      <c r="N2252" s="6" t="str">
        <f t="shared" si="142"/>
        <v>Tourtière</v>
      </c>
      <c r="O2252" s="13">
        <v>76</v>
      </c>
      <c r="P2252" s="6">
        <v>86</v>
      </c>
      <c r="Q2252" s="13">
        <f t="shared" si="143"/>
        <v>6536</v>
      </c>
      <c r="R2252" s="15">
        <v>0.18</v>
      </c>
      <c r="S2252" s="13">
        <v>2626.8700000000003</v>
      </c>
      <c r="T2252" s="13">
        <v>49.910530000000008</v>
      </c>
      <c r="U2252" s="13"/>
    </row>
    <row r="2253" spans="1:21" x14ac:dyDescent="0.25">
      <c r="A2253" s="6" t="s">
        <v>133</v>
      </c>
      <c r="B2253" s="6" t="s">
        <v>134</v>
      </c>
      <c r="C2253" s="6" t="s">
        <v>135</v>
      </c>
      <c r="D2253" s="6" t="s">
        <v>136</v>
      </c>
      <c r="E2253" s="6">
        <v>4</v>
      </c>
      <c r="F2253" s="6" t="str">
        <f t="shared" si="140"/>
        <v>Laura Callahan</v>
      </c>
      <c r="G2253" s="6">
        <v>10560</v>
      </c>
      <c r="H2253" s="9">
        <v>41595</v>
      </c>
      <c r="I2253" s="9">
        <v>41616</v>
      </c>
      <c r="J2253" s="9">
        <v>41619</v>
      </c>
      <c r="K2253" s="7">
        <v>8</v>
      </c>
      <c r="L2253" s="9" t="str">
        <f t="shared" si="141"/>
        <v>Poissons et fruits de mer</v>
      </c>
      <c r="M2253" s="6">
        <v>30</v>
      </c>
      <c r="N2253" s="6" t="str">
        <f t="shared" si="142"/>
        <v>Nord-Ost Matjeshering</v>
      </c>
      <c r="O2253" s="13">
        <v>76</v>
      </c>
      <c r="P2253" s="6">
        <v>44</v>
      </c>
      <c r="Q2253" s="13">
        <f t="shared" si="143"/>
        <v>3344</v>
      </c>
      <c r="R2253" s="14">
        <v>0.11</v>
      </c>
      <c r="S2253" s="13">
        <v>5069.2619999999997</v>
      </c>
      <c r="T2253" s="13">
        <v>106.45450199999999</v>
      </c>
      <c r="U2253" s="13"/>
    </row>
    <row r="2254" spans="1:21" x14ac:dyDescent="0.25">
      <c r="A2254" s="6" t="s">
        <v>157</v>
      </c>
      <c r="B2254" s="6" t="s">
        <v>158</v>
      </c>
      <c r="C2254" s="6" t="s">
        <v>159</v>
      </c>
      <c r="D2254" s="6" t="s">
        <v>136</v>
      </c>
      <c r="E2254" s="6">
        <v>5</v>
      </c>
      <c r="F2254" s="6" t="str">
        <f t="shared" si="140"/>
        <v>Mohamed Ben Arfa</v>
      </c>
      <c r="G2254" s="6">
        <v>10522</v>
      </c>
      <c r="H2254" s="9">
        <v>41596</v>
      </c>
      <c r="I2254" s="9">
        <v>41626</v>
      </c>
      <c r="J2254" s="9">
        <v>41629</v>
      </c>
      <c r="K2254" s="7">
        <v>1</v>
      </c>
      <c r="L2254" s="9" t="str">
        <f t="shared" si="141"/>
        <v>Boissons</v>
      </c>
      <c r="M2254" s="6">
        <v>1</v>
      </c>
      <c r="N2254" s="6" t="str">
        <f t="shared" si="142"/>
        <v>Chai</v>
      </c>
      <c r="O2254" s="13">
        <v>76</v>
      </c>
      <c r="P2254" s="6">
        <v>4</v>
      </c>
      <c r="Q2254" s="13">
        <f t="shared" si="143"/>
        <v>304</v>
      </c>
      <c r="R2254" s="14">
        <v>7.0000000000000007E-2</v>
      </c>
      <c r="S2254" s="13">
        <v>334.79999999999995</v>
      </c>
      <c r="T2254" s="13">
        <v>11.048399999999997</v>
      </c>
      <c r="U2254" s="13"/>
    </row>
    <row r="2255" spans="1:21" x14ac:dyDescent="0.25">
      <c r="A2255" s="6" t="s">
        <v>233</v>
      </c>
      <c r="B2255" s="6" t="s">
        <v>234</v>
      </c>
      <c r="C2255" s="6" t="s">
        <v>191</v>
      </c>
      <c r="D2255" s="6" t="s">
        <v>136</v>
      </c>
      <c r="E2255" s="6">
        <v>3</v>
      </c>
      <c r="F2255" s="6" t="str">
        <f t="shared" si="140"/>
        <v>Janet Leverling</v>
      </c>
      <c r="G2255" s="6">
        <v>10548</v>
      </c>
      <c r="H2255" s="9">
        <v>41596</v>
      </c>
      <c r="I2255" s="9">
        <v>41614</v>
      </c>
      <c r="J2255" s="9">
        <v>41616</v>
      </c>
      <c r="K2255" s="7">
        <v>1</v>
      </c>
      <c r="L2255" s="9" t="str">
        <f t="shared" si="141"/>
        <v>Boissons</v>
      </c>
      <c r="M2255" s="6">
        <v>34</v>
      </c>
      <c r="N2255" s="6" t="str">
        <f t="shared" si="142"/>
        <v>Sasquatch Ale</v>
      </c>
      <c r="O2255" s="13">
        <v>76</v>
      </c>
      <c r="P2255" s="6">
        <v>80</v>
      </c>
      <c r="Q2255" s="13">
        <f t="shared" si="143"/>
        <v>6080</v>
      </c>
      <c r="R2255" s="14">
        <v>0.12</v>
      </c>
      <c r="S2255" s="13">
        <v>4928</v>
      </c>
      <c r="T2255" s="13">
        <v>39.423999999999999</v>
      </c>
      <c r="U2255" s="13"/>
    </row>
    <row r="2256" spans="1:21" x14ac:dyDescent="0.25">
      <c r="A2256" s="6" t="s">
        <v>114</v>
      </c>
      <c r="B2256" s="6" t="s">
        <v>115</v>
      </c>
      <c r="C2256" s="6" t="s">
        <v>116</v>
      </c>
      <c r="D2256" s="6" t="s">
        <v>81</v>
      </c>
      <c r="E2256" s="6">
        <v>5</v>
      </c>
      <c r="F2256" s="6" t="str">
        <f t="shared" si="140"/>
        <v>Mohamed Ben Arfa</v>
      </c>
      <c r="G2256" s="6">
        <v>10564</v>
      </c>
      <c r="H2256" s="9">
        <v>41596</v>
      </c>
      <c r="I2256" s="9">
        <v>41615</v>
      </c>
      <c r="J2256" s="9">
        <v>41611</v>
      </c>
      <c r="K2256" s="7">
        <v>6</v>
      </c>
      <c r="L2256" s="9" t="str">
        <f t="shared" si="141"/>
        <v>Viandes</v>
      </c>
      <c r="M2256" s="6">
        <v>17</v>
      </c>
      <c r="N2256" s="6" t="str">
        <f t="shared" si="142"/>
        <v>Alice Mutton</v>
      </c>
      <c r="O2256" s="13">
        <v>76</v>
      </c>
      <c r="P2256" s="6">
        <v>76</v>
      </c>
      <c r="Q2256" s="13">
        <f t="shared" si="143"/>
        <v>5776</v>
      </c>
      <c r="R2256" s="14">
        <v>-0.02</v>
      </c>
      <c r="S2256" s="13">
        <v>15116.4</v>
      </c>
      <c r="T2256" s="13">
        <v>423.25920000000002</v>
      </c>
      <c r="U2256" s="13"/>
    </row>
    <row r="2257" spans="1:21" x14ac:dyDescent="0.25">
      <c r="A2257" s="6" t="s">
        <v>228</v>
      </c>
      <c r="B2257" s="6" t="s">
        <v>229</v>
      </c>
      <c r="C2257" s="6" t="s">
        <v>122</v>
      </c>
      <c r="D2257" s="6" t="s">
        <v>123</v>
      </c>
      <c r="E2257" s="6">
        <v>5</v>
      </c>
      <c r="F2257" s="6" t="str">
        <f t="shared" si="140"/>
        <v>Mohamed Ben Arfa</v>
      </c>
      <c r="G2257" s="6">
        <v>10783</v>
      </c>
      <c r="H2257" s="9">
        <v>41596</v>
      </c>
      <c r="I2257" s="9">
        <v>41615</v>
      </c>
      <c r="J2257" s="9">
        <v>41616</v>
      </c>
      <c r="K2257" s="7">
        <v>4</v>
      </c>
      <c r="L2257" s="9" t="str">
        <f t="shared" si="141"/>
        <v>Produits laitiers</v>
      </c>
      <c r="M2257" s="6">
        <v>31</v>
      </c>
      <c r="N2257" s="6" t="str">
        <f t="shared" si="142"/>
        <v>Gorgonzola Telino</v>
      </c>
      <c r="O2257" s="13">
        <v>76</v>
      </c>
      <c r="P2257" s="6">
        <v>76</v>
      </c>
      <c r="Q2257" s="13">
        <f t="shared" si="143"/>
        <v>5776</v>
      </c>
      <c r="R2257" s="14">
        <v>0.12</v>
      </c>
      <c r="S2257" s="13">
        <v>4180</v>
      </c>
      <c r="T2257" s="13">
        <v>91.96</v>
      </c>
      <c r="U2257" s="13"/>
    </row>
    <row r="2258" spans="1:21" x14ac:dyDescent="0.25">
      <c r="A2258" s="6" t="s">
        <v>198</v>
      </c>
      <c r="B2258" s="6" t="s">
        <v>199</v>
      </c>
      <c r="C2258" s="6" t="s">
        <v>54</v>
      </c>
      <c r="D2258" s="6" t="s">
        <v>200</v>
      </c>
      <c r="E2258" s="6">
        <v>3</v>
      </c>
      <c r="F2258" s="6" t="str">
        <f t="shared" si="140"/>
        <v>Janet Leverling</v>
      </c>
      <c r="G2258" s="6">
        <v>10831</v>
      </c>
      <c r="H2258" s="9">
        <v>41596</v>
      </c>
      <c r="I2258" s="9">
        <v>41608</v>
      </c>
      <c r="J2258" s="9">
        <v>41611</v>
      </c>
      <c r="K2258" s="7">
        <v>1</v>
      </c>
      <c r="L2258" s="9" t="str">
        <f t="shared" si="141"/>
        <v>Boissons</v>
      </c>
      <c r="M2258" s="6">
        <v>35</v>
      </c>
      <c r="N2258" s="6" t="str">
        <f t="shared" si="142"/>
        <v>Steeleye Stout</v>
      </c>
      <c r="O2258" s="13">
        <v>76</v>
      </c>
      <c r="P2258" s="6">
        <v>20</v>
      </c>
      <c r="Q2258" s="13">
        <f t="shared" si="143"/>
        <v>1520</v>
      </c>
      <c r="R2258" s="14">
        <v>0.15</v>
      </c>
      <c r="S2258" s="13">
        <v>1530</v>
      </c>
      <c r="T2258" s="13">
        <v>18.36</v>
      </c>
      <c r="U2258" s="13"/>
    </row>
    <row r="2259" spans="1:21" x14ac:dyDescent="0.25">
      <c r="A2259" s="6" t="s">
        <v>173</v>
      </c>
      <c r="B2259" s="6" t="s">
        <v>174</v>
      </c>
      <c r="C2259" s="6" t="s">
        <v>135</v>
      </c>
      <c r="D2259" s="6" t="s">
        <v>136</v>
      </c>
      <c r="E2259" s="6">
        <v>2</v>
      </c>
      <c r="F2259" s="6" t="str">
        <f t="shared" si="140"/>
        <v>Anne Dodsworth</v>
      </c>
      <c r="G2259" s="6">
        <v>10893</v>
      </c>
      <c r="H2259" s="9">
        <v>41596</v>
      </c>
      <c r="I2259" s="9">
        <v>41621</v>
      </c>
      <c r="J2259" s="9">
        <v>41621</v>
      </c>
      <c r="K2259" s="7">
        <v>2</v>
      </c>
      <c r="L2259" s="9" t="str">
        <f t="shared" si="141"/>
        <v>Condiments</v>
      </c>
      <c r="M2259" s="6">
        <v>8</v>
      </c>
      <c r="N2259" s="6" t="str">
        <f t="shared" si="142"/>
        <v>Northwoods Cranberry Sauce</v>
      </c>
      <c r="O2259" s="13">
        <v>76</v>
      </c>
      <c r="P2259" s="6">
        <v>15</v>
      </c>
      <c r="Q2259" s="13">
        <f t="shared" si="143"/>
        <v>1140</v>
      </c>
      <c r="R2259" s="15">
        <v>0.03</v>
      </c>
      <c r="S2259" s="13">
        <v>2910</v>
      </c>
      <c r="T2259" s="13">
        <v>84.39</v>
      </c>
      <c r="U2259" s="13"/>
    </row>
    <row r="2260" spans="1:21" x14ac:dyDescent="0.25">
      <c r="A2260" s="6" t="s">
        <v>127</v>
      </c>
      <c r="B2260" s="6" t="s">
        <v>128</v>
      </c>
      <c r="C2260" s="6" t="s">
        <v>129</v>
      </c>
      <c r="D2260" s="6" t="s">
        <v>106</v>
      </c>
      <c r="E2260" s="6">
        <v>5</v>
      </c>
      <c r="F2260" s="6" t="str">
        <f t="shared" si="140"/>
        <v>Mohamed Ben Arfa</v>
      </c>
      <c r="G2260" s="6">
        <v>10485</v>
      </c>
      <c r="H2260" s="9">
        <v>41597</v>
      </c>
      <c r="I2260" s="9">
        <v>41624</v>
      </c>
      <c r="J2260" s="9">
        <v>41627</v>
      </c>
      <c r="K2260" s="7">
        <v>6</v>
      </c>
      <c r="L2260" s="9" t="str">
        <f t="shared" si="141"/>
        <v>Viandes</v>
      </c>
      <c r="M2260" s="6">
        <v>55</v>
      </c>
      <c r="N2260" s="6" t="str">
        <f t="shared" si="142"/>
        <v>Pâté chinois</v>
      </c>
      <c r="O2260" s="13">
        <v>76</v>
      </c>
      <c r="P2260" s="6">
        <v>46</v>
      </c>
      <c r="Q2260" s="13">
        <f t="shared" si="143"/>
        <v>3496</v>
      </c>
      <c r="R2260" s="14">
        <v>0.08</v>
      </c>
      <c r="S2260" s="13">
        <v>4062.7200000000003</v>
      </c>
      <c r="T2260" s="13">
        <v>52.815359999999998</v>
      </c>
      <c r="U2260" s="13"/>
    </row>
    <row r="2261" spans="1:21" x14ac:dyDescent="0.25">
      <c r="A2261" s="6" t="s">
        <v>322</v>
      </c>
      <c r="B2261" s="6" t="s">
        <v>323</v>
      </c>
      <c r="C2261" s="6" t="s">
        <v>165</v>
      </c>
      <c r="D2261" s="6" t="s">
        <v>136</v>
      </c>
      <c r="E2261" s="6">
        <v>8</v>
      </c>
      <c r="F2261" s="6" t="str">
        <f t="shared" si="140"/>
        <v>Hicham Esmal</v>
      </c>
      <c r="G2261" s="6">
        <v>10797</v>
      </c>
      <c r="H2261" s="9">
        <v>41597</v>
      </c>
      <c r="I2261" s="9">
        <v>41614</v>
      </c>
      <c r="J2261" s="9">
        <v>41611</v>
      </c>
      <c r="K2261" s="7">
        <v>4</v>
      </c>
      <c r="L2261" s="9" t="str">
        <f t="shared" si="141"/>
        <v>Produits laitiers</v>
      </c>
      <c r="M2261" s="6">
        <v>11</v>
      </c>
      <c r="N2261" s="6" t="str">
        <f t="shared" si="142"/>
        <v>Queso Cabrales</v>
      </c>
      <c r="O2261" s="13">
        <v>76</v>
      </c>
      <c r="P2261" s="6">
        <v>85</v>
      </c>
      <c r="Q2261" s="13">
        <f t="shared" si="143"/>
        <v>6460</v>
      </c>
      <c r="R2261" s="14">
        <v>-0.03</v>
      </c>
      <c r="S2261" s="13">
        <v>9192.75</v>
      </c>
      <c r="T2261" s="13">
        <v>294.16800000000001</v>
      </c>
      <c r="U2261" s="13"/>
    </row>
    <row r="2262" spans="1:21" x14ac:dyDescent="0.25">
      <c r="A2262" s="6" t="s">
        <v>189</v>
      </c>
      <c r="B2262" s="6" t="s">
        <v>190</v>
      </c>
      <c r="C2262" s="6" t="s">
        <v>191</v>
      </c>
      <c r="D2262" s="6" t="s">
        <v>136</v>
      </c>
      <c r="E2262" s="6">
        <v>5</v>
      </c>
      <c r="F2262" s="6" t="str">
        <f t="shared" si="140"/>
        <v>Mohamed Ben Arfa</v>
      </c>
      <c r="G2262" s="6">
        <v>10658</v>
      </c>
      <c r="H2262" s="9">
        <v>41598</v>
      </c>
      <c r="I2262" s="9">
        <v>41609</v>
      </c>
      <c r="J2262" s="9">
        <v>41609</v>
      </c>
      <c r="K2262" s="7">
        <v>8</v>
      </c>
      <c r="L2262" s="9" t="str">
        <f t="shared" si="141"/>
        <v>Poissons et fruits de mer</v>
      </c>
      <c r="M2262" s="6">
        <v>40</v>
      </c>
      <c r="N2262" s="6" t="str">
        <f t="shared" si="142"/>
        <v>Boston Crab Meat</v>
      </c>
      <c r="O2262" s="13">
        <v>76</v>
      </c>
      <c r="P2262" s="6">
        <v>4</v>
      </c>
      <c r="Q2262" s="13">
        <f t="shared" si="143"/>
        <v>304</v>
      </c>
      <c r="R2262" s="14">
        <v>0.18</v>
      </c>
      <c r="S2262" s="13">
        <v>301.76000000000005</v>
      </c>
      <c r="T2262" s="13">
        <v>3.3193600000000005</v>
      </c>
      <c r="U2262" s="13"/>
    </row>
    <row r="2263" spans="1:21" x14ac:dyDescent="0.25">
      <c r="A2263" s="6" t="s">
        <v>186</v>
      </c>
      <c r="B2263" s="6" t="s">
        <v>187</v>
      </c>
      <c r="C2263" s="6" t="s">
        <v>188</v>
      </c>
      <c r="D2263" s="6" t="s">
        <v>140</v>
      </c>
      <c r="E2263" s="6">
        <v>5</v>
      </c>
      <c r="F2263" s="6" t="str">
        <f t="shared" si="140"/>
        <v>Mohamed Ben Arfa</v>
      </c>
      <c r="G2263" s="6">
        <v>10698</v>
      </c>
      <c r="H2263" s="9">
        <v>41598</v>
      </c>
      <c r="I2263" s="9">
        <v>41611</v>
      </c>
      <c r="J2263" s="9">
        <v>41612</v>
      </c>
      <c r="K2263" s="7">
        <v>6</v>
      </c>
      <c r="L2263" s="9" t="str">
        <f t="shared" si="141"/>
        <v>Viandes</v>
      </c>
      <c r="M2263" s="6">
        <v>17</v>
      </c>
      <c r="N2263" s="6" t="str">
        <f t="shared" si="142"/>
        <v>Alice Mutton</v>
      </c>
      <c r="O2263" s="13">
        <v>76</v>
      </c>
      <c r="P2263" s="6">
        <v>82</v>
      </c>
      <c r="Q2263" s="13">
        <f t="shared" si="143"/>
        <v>6232</v>
      </c>
      <c r="R2263" s="14">
        <v>0.05</v>
      </c>
      <c r="S2263" s="13">
        <v>15190.5</v>
      </c>
      <c r="T2263" s="13">
        <v>486.096</v>
      </c>
      <c r="U2263" s="13"/>
    </row>
    <row r="2264" spans="1:21" x14ac:dyDescent="0.25">
      <c r="A2264" s="6" t="s">
        <v>130</v>
      </c>
      <c r="B2264" s="6" t="s">
        <v>131</v>
      </c>
      <c r="C2264" s="6" t="s">
        <v>132</v>
      </c>
      <c r="D2264" s="6" t="s">
        <v>123</v>
      </c>
      <c r="E2264" s="6">
        <v>5</v>
      </c>
      <c r="F2264" s="6" t="str">
        <f t="shared" si="140"/>
        <v>Mohamed Ben Arfa</v>
      </c>
      <c r="G2264" s="6">
        <v>10728</v>
      </c>
      <c r="H2264" s="9">
        <v>41598</v>
      </c>
      <c r="I2264" s="9">
        <v>41620</v>
      </c>
      <c r="J2264" s="9">
        <v>41617</v>
      </c>
      <c r="K2264" s="7">
        <v>8</v>
      </c>
      <c r="L2264" s="9" t="str">
        <f t="shared" si="141"/>
        <v>Poissons et fruits de mer</v>
      </c>
      <c r="M2264" s="6">
        <v>30</v>
      </c>
      <c r="N2264" s="6" t="str">
        <f t="shared" si="142"/>
        <v>Nord-Ost Matjeshering</v>
      </c>
      <c r="O2264" s="13">
        <v>76</v>
      </c>
      <c r="P2264" s="6">
        <v>46</v>
      </c>
      <c r="Q2264" s="13">
        <f t="shared" si="143"/>
        <v>3496</v>
      </c>
      <c r="R2264" s="14">
        <v>0.09</v>
      </c>
      <c r="S2264" s="13">
        <v>5418.777</v>
      </c>
      <c r="T2264" s="13">
        <v>124.631871</v>
      </c>
      <c r="U2264" s="13"/>
    </row>
    <row r="2265" spans="1:21" x14ac:dyDescent="0.25">
      <c r="A2265" s="6" t="s">
        <v>252</v>
      </c>
      <c r="B2265" s="6" t="s">
        <v>253</v>
      </c>
      <c r="C2265" s="6" t="s">
        <v>254</v>
      </c>
      <c r="D2265" s="6" t="s">
        <v>238</v>
      </c>
      <c r="E2265" s="6">
        <v>7</v>
      </c>
      <c r="F2265" s="6" t="str">
        <f t="shared" si="140"/>
        <v>Jaime Dos Santos</v>
      </c>
      <c r="G2265" s="6">
        <v>10928</v>
      </c>
      <c r="H2265" s="9">
        <v>41598</v>
      </c>
      <c r="I2265" s="9">
        <v>41618</v>
      </c>
      <c r="J2265" s="9">
        <v>41614</v>
      </c>
      <c r="K2265" s="7">
        <v>1</v>
      </c>
      <c r="L2265" s="9" t="str">
        <f t="shared" si="141"/>
        <v>Boissons</v>
      </c>
      <c r="M2265" s="6">
        <v>76</v>
      </c>
      <c r="N2265" s="6" t="str">
        <f t="shared" si="142"/>
        <v>Lakkalikööri</v>
      </c>
      <c r="O2265" s="13">
        <v>76</v>
      </c>
      <c r="P2265" s="6">
        <v>36</v>
      </c>
      <c r="Q2265" s="13">
        <f t="shared" si="143"/>
        <v>2736</v>
      </c>
      <c r="R2265" s="15">
        <v>-0.02</v>
      </c>
      <c r="S2265" s="13">
        <v>3304.8</v>
      </c>
      <c r="T2265" s="13">
        <v>89.229600000000005</v>
      </c>
      <c r="U2265" s="13"/>
    </row>
    <row r="2266" spans="1:21" x14ac:dyDescent="0.25">
      <c r="A2266" s="6" t="s">
        <v>296</v>
      </c>
      <c r="B2266" s="6" t="s">
        <v>297</v>
      </c>
      <c r="C2266" s="6" t="s">
        <v>298</v>
      </c>
      <c r="D2266" s="6" t="s">
        <v>123</v>
      </c>
      <c r="E2266" s="6">
        <v>5</v>
      </c>
      <c r="F2266" s="6" t="str">
        <f t="shared" si="140"/>
        <v>Mohamed Ben Arfa</v>
      </c>
      <c r="G2266" s="6">
        <v>10685</v>
      </c>
      <c r="H2266" s="9">
        <v>41599</v>
      </c>
      <c r="I2266" s="9">
        <v>41611</v>
      </c>
      <c r="J2266" s="9">
        <v>41610</v>
      </c>
      <c r="K2266" s="7">
        <v>3</v>
      </c>
      <c r="L2266" s="9" t="str">
        <f t="shared" si="141"/>
        <v>Desserts</v>
      </c>
      <c r="M2266" s="6">
        <v>47</v>
      </c>
      <c r="N2266" s="6" t="str">
        <f t="shared" si="142"/>
        <v>Zaanse koeken</v>
      </c>
      <c r="O2266" s="13">
        <v>76</v>
      </c>
      <c r="P2266" s="6">
        <v>74</v>
      </c>
      <c r="Q2266" s="13">
        <f t="shared" si="143"/>
        <v>5624</v>
      </c>
      <c r="R2266" s="14">
        <v>0.11</v>
      </c>
      <c r="S2266" s="13">
        <v>3128.35</v>
      </c>
      <c r="T2266" s="13">
        <v>109.49225</v>
      </c>
      <c r="U2266" s="13"/>
    </row>
    <row r="2267" spans="1:21" x14ac:dyDescent="0.25">
      <c r="A2267" s="6" t="s">
        <v>192</v>
      </c>
      <c r="B2267" s="6" t="s">
        <v>193</v>
      </c>
      <c r="C2267" s="6" t="s">
        <v>88</v>
      </c>
      <c r="D2267" s="6" t="s">
        <v>89</v>
      </c>
      <c r="E2267" s="6">
        <v>1</v>
      </c>
      <c r="F2267" s="6" t="str">
        <f t="shared" si="140"/>
        <v>Francis Rivière</v>
      </c>
      <c r="G2267" s="6">
        <v>10752</v>
      </c>
      <c r="H2267" s="9">
        <v>41599</v>
      </c>
      <c r="I2267" s="9">
        <v>41617</v>
      </c>
      <c r="J2267" s="9">
        <v>41612</v>
      </c>
      <c r="K2267" s="7">
        <v>1</v>
      </c>
      <c r="L2267" s="9" t="str">
        <f t="shared" si="141"/>
        <v>Boissons</v>
      </c>
      <c r="M2267" s="6">
        <v>1</v>
      </c>
      <c r="N2267" s="6" t="str">
        <f t="shared" si="142"/>
        <v>Chai</v>
      </c>
      <c r="O2267" s="13">
        <v>76</v>
      </c>
      <c r="P2267" s="6">
        <v>91</v>
      </c>
      <c r="Q2267" s="13">
        <f t="shared" si="143"/>
        <v>6916</v>
      </c>
      <c r="R2267" s="14">
        <v>0</v>
      </c>
      <c r="S2267" s="13">
        <v>8190</v>
      </c>
      <c r="T2267" s="13">
        <v>171.99</v>
      </c>
      <c r="U2267" s="13"/>
    </row>
    <row r="2268" spans="1:21" x14ac:dyDescent="0.25">
      <c r="A2268" s="6" t="s">
        <v>223</v>
      </c>
      <c r="B2268" s="6" t="s">
        <v>224</v>
      </c>
      <c r="C2268" s="6" t="s">
        <v>225</v>
      </c>
      <c r="D2268" s="6" t="s">
        <v>208</v>
      </c>
      <c r="E2268" s="6">
        <v>3</v>
      </c>
      <c r="F2268" s="6" t="str">
        <f t="shared" si="140"/>
        <v>Janet Leverling</v>
      </c>
      <c r="G2268" s="6">
        <v>10762</v>
      </c>
      <c r="H2268" s="9">
        <v>41599</v>
      </c>
      <c r="I2268" s="9">
        <v>41610</v>
      </c>
      <c r="J2268" s="9">
        <v>41607</v>
      </c>
      <c r="K2268" s="7">
        <v>1</v>
      </c>
      <c r="L2268" s="9" t="str">
        <f t="shared" si="141"/>
        <v>Boissons</v>
      </c>
      <c r="M2268" s="6">
        <v>39</v>
      </c>
      <c r="N2268" s="6" t="str">
        <f t="shared" si="142"/>
        <v>Chartreuse verte</v>
      </c>
      <c r="O2268" s="13">
        <v>76</v>
      </c>
      <c r="P2268" s="6">
        <v>46</v>
      </c>
      <c r="Q2268" s="13">
        <f t="shared" si="143"/>
        <v>3496</v>
      </c>
      <c r="R2268" s="14">
        <v>0.15</v>
      </c>
      <c r="S2268" s="13">
        <v>3519</v>
      </c>
      <c r="T2268" s="13">
        <v>52.784999999999997</v>
      </c>
      <c r="U2268" s="13"/>
    </row>
    <row r="2269" spans="1:21" x14ac:dyDescent="0.25">
      <c r="A2269" s="6" t="s">
        <v>186</v>
      </c>
      <c r="B2269" s="6" t="s">
        <v>187</v>
      </c>
      <c r="C2269" s="6" t="s">
        <v>188</v>
      </c>
      <c r="D2269" s="6" t="s">
        <v>140</v>
      </c>
      <c r="E2269" s="6">
        <v>3</v>
      </c>
      <c r="F2269" s="6" t="str">
        <f t="shared" si="140"/>
        <v>Janet Leverling</v>
      </c>
      <c r="G2269" s="6">
        <v>10514</v>
      </c>
      <c r="H2269" s="9">
        <v>41600</v>
      </c>
      <c r="I2269" s="9">
        <v>41615</v>
      </c>
      <c r="J2269" s="9">
        <v>41617</v>
      </c>
      <c r="K2269" s="7">
        <v>7</v>
      </c>
      <c r="L2269" s="9" t="str">
        <f t="shared" si="141"/>
        <v>Produits secs</v>
      </c>
      <c r="M2269" s="6">
        <v>28</v>
      </c>
      <c r="N2269" s="6" t="str">
        <f t="shared" si="142"/>
        <v>Rössle Sauerkraut</v>
      </c>
      <c r="O2269" s="13">
        <v>76</v>
      </c>
      <c r="P2269" s="6">
        <v>88</v>
      </c>
      <c r="Q2269" s="13">
        <f t="shared" si="143"/>
        <v>6688</v>
      </c>
      <c r="R2269" s="14">
        <v>-0.02</v>
      </c>
      <c r="S2269" s="13">
        <v>20465.28</v>
      </c>
      <c r="T2269" s="13">
        <v>429.77087999999998</v>
      </c>
      <c r="U2269" s="13"/>
    </row>
    <row r="2270" spans="1:21" x14ac:dyDescent="0.25">
      <c r="A2270" s="6" t="s">
        <v>186</v>
      </c>
      <c r="B2270" s="6" t="s">
        <v>187</v>
      </c>
      <c r="C2270" s="6" t="s">
        <v>188</v>
      </c>
      <c r="D2270" s="6" t="s">
        <v>140</v>
      </c>
      <c r="E2270" s="6">
        <v>4</v>
      </c>
      <c r="F2270" s="6" t="str">
        <f t="shared" si="140"/>
        <v>Laura Callahan</v>
      </c>
      <c r="G2270" s="6">
        <v>10571</v>
      </c>
      <c r="H2270" s="9">
        <v>41600</v>
      </c>
      <c r="I2270" s="9">
        <v>41619</v>
      </c>
      <c r="J2270" s="9">
        <v>41619</v>
      </c>
      <c r="K2270" s="7">
        <v>5</v>
      </c>
      <c r="L2270" s="9" t="str">
        <f t="shared" si="141"/>
        <v>Pâtes et céréales</v>
      </c>
      <c r="M2270" s="6">
        <v>42</v>
      </c>
      <c r="N2270" s="6" t="str">
        <f t="shared" si="142"/>
        <v>Singaporean Hokkien Fried Mee</v>
      </c>
      <c r="O2270" s="13">
        <v>76</v>
      </c>
      <c r="P2270" s="6">
        <v>98</v>
      </c>
      <c r="Q2270" s="13">
        <f t="shared" si="143"/>
        <v>7448</v>
      </c>
      <c r="R2270" s="14">
        <v>0.2</v>
      </c>
      <c r="S2270" s="13">
        <v>5488</v>
      </c>
      <c r="T2270" s="13">
        <v>175.61600000000001</v>
      </c>
      <c r="U2270" s="13"/>
    </row>
    <row r="2271" spans="1:21" x14ac:dyDescent="0.25">
      <c r="A2271" s="6" t="s">
        <v>103</v>
      </c>
      <c r="B2271" s="6" t="s">
        <v>104</v>
      </c>
      <c r="C2271" s="6" t="s">
        <v>105</v>
      </c>
      <c r="D2271" s="6" t="s">
        <v>106</v>
      </c>
      <c r="E2271" s="6">
        <v>8</v>
      </c>
      <c r="F2271" s="6" t="str">
        <f t="shared" si="140"/>
        <v>Hicham Esmal</v>
      </c>
      <c r="G2271" s="6">
        <v>10601</v>
      </c>
      <c r="H2271" s="9">
        <v>41600</v>
      </c>
      <c r="I2271" s="9">
        <v>41624</v>
      </c>
      <c r="J2271" s="9">
        <v>41625</v>
      </c>
      <c r="K2271" s="7">
        <v>8</v>
      </c>
      <c r="L2271" s="9" t="str">
        <f t="shared" si="141"/>
        <v>Poissons et fruits de mer</v>
      </c>
      <c r="M2271" s="6">
        <v>13</v>
      </c>
      <c r="N2271" s="6" t="str">
        <f t="shared" si="142"/>
        <v>Konbu</v>
      </c>
      <c r="O2271" s="13">
        <v>76</v>
      </c>
      <c r="P2271" s="6">
        <v>99</v>
      </c>
      <c r="Q2271" s="13">
        <f t="shared" si="143"/>
        <v>7524</v>
      </c>
      <c r="R2271" s="14">
        <v>0.03</v>
      </c>
      <c r="S2271" s="13">
        <v>2880.9</v>
      </c>
      <c r="T2271" s="13">
        <v>83.54610000000001</v>
      </c>
      <c r="U2271" s="13"/>
    </row>
    <row r="2272" spans="1:21" x14ac:dyDescent="0.25">
      <c r="A2272" s="6" t="s">
        <v>213</v>
      </c>
      <c r="B2272" s="6" t="s">
        <v>214</v>
      </c>
      <c r="C2272" s="6" t="s">
        <v>215</v>
      </c>
      <c r="D2272" s="6" t="s">
        <v>81</v>
      </c>
      <c r="E2272" s="6">
        <v>7</v>
      </c>
      <c r="F2272" s="6" t="str">
        <f t="shared" si="140"/>
        <v>Jaime Dos Santos</v>
      </c>
      <c r="G2272" s="6">
        <v>10616</v>
      </c>
      <c r="H2272" s="9">
        <v>41600</v>
      </c>
      <c r="I2272" s="9">
        <v>41626</v>
      </c>
      <c r="J2272" s="9">
        <v>41623</v>
      </c>
      <c r="K2272" s="7">
        <v>1</v>
      </c>
      <c r="L2272" s="9" t="str">
        <f t="shared" si="141"/>
        <v>Boissons</v>
      </c>
      <c r="M2272" s="6">
        <v>70</v>
      </c>
      <c r="N2272" s="6" t="str">
        <f t="shared" si="142"/>
        <v>Outback Lager</v>
      </c>
      <c r="O2272" s="13">
        <v>76</v>
      </c>
      <c r="P2272" s="6">
        <v>61</v>
      </c>
      <c r="Q2272" s="13">
        <f t="shared" si="143"/>
        <v>4636</v>
      </c>
      <c r="R2272" s="14">
        <v>0.02</v>
      </c>
      <c r="S2272" s="13">
        <v>4483.5</v>
      </c>
      <c r="T2272" s="13">
        <v>0</v>
      </c>
      <c r="U2272" s="13"/>
    </row>
    <row r="2273" spans="1:21" x14ac:dyDescent="0.25">
      <c r="A2273" s="6" t="s">
        <v>209</v>
      </c>
      <c r="B2273" s="6" t="s">
        <v>210</v>
      </c>
      <c r="C2273" s="6" t="s">
        <v>211</v>
      </c>
      <c r="D2273" s="6" t="s">
        <v>212</v>
      </c>
      <c r="E2273" s="6">
        <v>2</v>
      </c>
      <c r="F2273" s="6" t="str">
        <f t="shared" si="140"/>
        <v>Anne Dodsworth</v>
      </c>
      <c r="G2273" s="6">
        <v>10750</v>
      </c>
      <c r="H2273" s="9">
        <v>41600</v>
      </c>
      <c r="I2273" s="9">
        <v>41626</v>
      </c>
      <c r="J2273" s="9">
        <v>41622</v>
      </c>
      <c r="K2273" s="7">
        <v>7</v>
      </c>
      <c r="L2273" s="9" t="str">
        <f t="shared" si="141"/>
        <v>Produits secs</v>
      </c>
      <c r="M2273" s="6">
        <v>14</v>
      </c>
      <c r="N2273" s="6" t="str">
        <f t="shared" si="142"/>
        <v>Tofu</v>
      </c>
      <c r="O2273" s="13">
        <v>76</v>
      </c>
      <c r="P2273" s="6">
        <v>38</v>
      </c>
      <c r="Q2273" s="13">
        <f t="shared" si="143"/>
        <v>2888</v>
      </c>
      <c r="R2273" s="14">
        <v>0.15</v>
      </c>
      <c r="S2273" s="13">
        <v>3754.875</v>
      </c>
      <c r="T2273" s="13">
        <v>3.7548750000000002</v>
      </c>
      <c r="U2273" s="13"/>
    </row>
    <row r="2274" spans="1:21" x14ac:dyDescent="0.25">
      <c r="A2274" s="6" t="s">
        <v>86</v>
      </c>
      <c r="B2274" s="6" t="s">
        <v>87</v>
      </c>
      <c r="C2274" s="6" t="s">
        <v>88</v>
      </c>
      <c r="D2274" s="6" t="s">
        <v>89</v>
      </c>
      <c r="E2274" s="6">
        <v>5</v>
      </c>
      <c r="F2274" s="6" t="str">
        <f t="shared" si="140"/>
        <v>Mohamed Ben Arfa</v>
      </c>
      <c r="G2274" s="6">
        <v>10578</v>
      </c>
      <c r="H2274" s="9">
        <v>41601</v>
      </c>
      <c r="I2274" s="9">
        <v>41623</v>
      </c>
      <c r="J2274" s="9">
        <v>41624</v>
      </c>
      <c r="K2274" s="7">
        <v>1</v>
      </c>
      <c r="L2274" s="9" t="str">
        <f t="shared" si="141"/>
        <v>Boissons</v>
      </c>
      <c r="M2274" s="6">
        <v>35</v>
      </c>
      <c r="N2274" s="6" t="str">
        <f t="shared" si="142"/>
        <v>Steeleye Stout</v>
      </c>
      <c r="O2274" s="13">
        <v>76</v>
      </c>
      <c r="P2274" s="6">
        <v>88</v>
      </c>
      <c r="Q2274" s="13">
        <f t="shared" si="143"/>
        <v>6688</v>
      </c>
      <c r="R2274" s="14">
        <v>0.16</v>
      </c>
      <c r="S2274" s="13">
        <v>6652.8</v>
      </c>
      <c r="T2274" s="13">
        <v>126.4032</v>
      </c>
      <c r="U2274" s="13"/>
    </row>
    <row r="2275" spans="1:21" x14ac:dyDescent="0.25">
      <c r="A2275" s="6" t="s">
        <v>272</v>
      </c>
      <c r="B2275" s="6" t="s">
        <v>273</v>
      </c>
      <c r="C2275" s="6" t="s">
        <v>274</v>
      </c>
      <c r="D2275" s="6" t="s">
        <v>81</v>
      </c>
      <c r="E2275" s="6">
        <v>3</v>
      </c>
      <c r="F2275" s="6" t="str">
        <f t="shared" si="140"/>
        <v>Janet Leverling</v>
      </c>
      <c r="G2275" s="6">
        <v>10855</v>
      </c>
      <c r="H2275" s="9">
        <v>41601</v>
      </c>
      <c r="I2275" s="9">
        <v>41614</v>
      </c>
      <c r="J2275" s="9">
        <v>41615</v>
      </c>
      <c r="K2275" s="7">
        <v>4</v>
      </c>
      <c r="L2275" s="9" t="str">
        <f t="shared" si="141"/>
        <v>Produits laitiers</v>
      </c>
      <c r="M2275" s="6">
        <v>31</v>
      </c>
      <c r="N2275" s="6" t="str">
        <f t="shared" si="142"/>
        <v>Gorgonzola Telino</v>
      </c>
      <c r="O2275" s="13">
        <v>76</v>
      </c>
      <c r="P2275" s="6">
        <v>96</v>
      </c>
      <c r="Q2275" s="13">
        <f t="shared" si="143"/>
        <v>7296</v>
      </c>
      <c r="R2275" s="15">
        <v>0.02</v>
      </c>
      <c r="S2275" s="13">
        <v>5880</v>
      </c>
      <c r="T2275" s="13">
        <v>135.24</v>
      </c>
      <c r="U2275" s="13"/>
    </row>
    <row r="2276" spans="1:21" x14ac:dyDescent="0.25">
      <c r="A2276" s="6" t="s">
        <v>228</v>
      </c>
      <c r="B2276" s="6" t="s">
        <v>229</v>
      </c>
      <c r="C2276" s="6" t="s">
        <v>122</v>
      </c>
      <c r="D2276" s="6" t="s">
        <v>123</v>
      </c>
      <c r="E2276" s="6">
        <v>9</v>
      </c>
      <c r="F2276" s="6" t="str">
        <f t="shared" si="140"/>
        <v>Steven Buchanan</v>
      </c>
      <c r="G2276" s="6">
        <v>10922</v>
      </c>
      <c r="H2276" s="9">
        <v>41601</v>
      </c>
      <c r="I2276" s="9">
        <v>41631</v>
      </c>
      <c r="J2276" s="9">
        <v>41633</v>
      </c>
      <c r="K2276" s="7">
        <v>1</v>
      </c>
      <c r="L2276" s="9" t="str">
        <f t="shared" si="141"/>
        <v>Boissons</v>
      </c>
      <c r="M2276" s="6">
        <v>24</v>
      </c>
      <c r="N2276" s="6" t="str">
        <f t="shared" si="142"/>
        <v>Guaraná Fantástica</v>
      </c>
      <c r="O2276" s="13">
        <v>76</v>
      </c>
      <c r="P2276" s="6">
        <v>80</v>
      </c>
      <c r="Q2276" s="13">
        <f t="shared" si="143"/>
        <v>6080</v>
      </c>
      <c r="R2276" s="15">
        <v>-0.03</v>
      </c>
      <c r="S2276" s="13">
        <v>1854</v>
      </c>
      <c r="T2276" s="13">
        <v>37.08</v>
      </c>
      <c r="U2276" s="13"/>
    </row>
    <row r="2277" spans="1:21" x14ac:dyDescent="0.25">
      <c r="A2277" s="6" t="s">
        <v>155</v>
      </c>
      <c r="B2277" s="6" t="s">
        <v>156</v>
      </c>
      <c r="C2277" s="6" t="s">
        <v>132</v>
      </c>
      <c r="D2277" s="6" t="s">
        <v>123</v>
      </c>
      <c r="E2277" s="6">
        <v>5</v>
      </c>
      <c r="F2277" s="6" t="str">
        <f t="shared" si="140"/>
        <v>Mohamed Ben Arfa</v>
      </c>
      <c r="G2277" s="6">
        <v>10606</v>
      </c>
      <c r="H2277" s="9">
        <v>41602</v>
      </c>
      <c r="I2277" s="9">
        <v>41612</v>
      </c>
      <c r="J2277" s="9">
        <v>41611</v>
      </c>
      <c r="K2277" s="7">
        <v>2</v>
      </c>
      <c r="L2277" s="9" t="str">
        <f t="shared" si="141"/>
        <v>Condiments</v>
      </c>
      <c r="M2277" s="6">
        <v>4</v>
      </c>
      <c r="N2277" s="6" t="str">
        <f t="shared" si="142"/>
        <v>Chef Anton's Cajun Seasoning</v>
      </c>
      <c r="O2277" s="13">
        <v>76</v>
      </c>
      <c r="P2277" s="6">
        <v>92</v>
      </c>
      <c r="Q2277" s="13">
        <f t="shared" si="143"/>
        <v>6992</v>
      </c>
      <c r="R2277" s="14">
        <v>0.11</v>
      </c>
      <c r="S2277" s="13">
        <v>9006.7999999999993</v>
      </c>
      <c r="T2277" s="13">
        <v>126.09519999999998</v>
      </c>
      <c r="U2277" s="13"/>
    </row>
    <row r="2278" spans="1:21" x14ac:dyDescent="0.25">
      <c r="A2278" s="6" t="s">
        <v>103</v>
      </c>
      <c r="B2278" s="6" t="s">
        <v>104</v>
      </c>
      <c r="C2278" s="6" t="s">
        <v>105</v>
      </c>
      <c r="D2278" s="6" t="s">
        <v>106</v>
      </c>
      <c r="E2278" s="6">
        <v>5</v>
      </c>
      <c r="F2278" s="6" t="str">
        <f t="shared" si="140"/>
        <v>Mohamed Ben Arfa</v>
      </c>
      <c r="G2278" s="6">
        <v>10641</v>
      </c>
      <c r="H2278" s="9">
        <v>41602</v>
      </c>
      <c r="I2278" s="9">
        <v>41619</v>
      </c>
      <c r="J2278" s="9">
        <v>41618</v>
      </c>
      <c r="K2278" s="7">
        <v>8</v>
      </c>
      <c r="L2278" s="9" t="str">
        <f t="shared" si="141"/>
        <v>Poissons et fruits de mer</v>
      </c>
      <c r="M2278" s="6">
        <v>40</v>
      </c>
      <c r="N2278" s="6" t="str">
        <f t="shared" si="142"/>
        <v>Boston Crab Meat</v>
      </c>
      <c r="O2278" s="13">
        <v>76</v>
      </c>
      <c r="P2278" s="6">
        <v>23</v>
      </c>
      <c r="Q2278" s="13">
        <f t="shared" si="143"/>
        <v>1748</v>
      </c>
      <c r="R2278" s="14">
        <v>0.18</v>
      </c>
      <c r="S2278" s="13">
        <v>1735.1200000000001</v>
      </c>
      <c r="T2278" s="13">
        <v>10.410720000000001</v>
      </c>
      <c r="U2278" s="13"/>
    </row>
    <row r="2279" spans="1:21" x14ac:dyDescent="0.25">
      <c r="A2279" s="6" t="s">
        <v>90</v>
      </c>
      <c r="B2279" s="6" t="s">
        <v>91</v>
      </c>
      <c r="C2279" s="6" t="s">
        <v>88</v>
      </c>
      <c r="D2279" s="6" t="s">
        <v>89</v>
      </c>
      <c r="E2279" s="6">
        <v>6</v>
      </c>
      <c r="F2279" s="6" t="str">
        <f t="shared" si="140"/>
        <v>Ernst Junge</v>
      </c>
      <c r="G2279" s="6">
        <v>10804</v>
      </c>
      <c r="H2279" s="9">
        <v>41602</v>
      </c>
      <c r="I2279" s="9">
        <v>41614</v>
      </c>
      <c r="J2279" s="9">
        <v>41614</v>
      </c>
      <c r="K2279" s="7">
        <v>7</v>
      </c>
      <c r="L2279" s="9" t="str">
        <f t="shared" si="141"/>
        <v>Produits secs</v>
      </c>
      <c r="M2279" s="6">
        <v>28</v>
      </c>
      <c r="N2279" s="6" t="str">
        <f t="shared" si="142"/>
        <v>Rössle Sauerkraut</v>
      </c>
      <c r="O2279" s="13">
        <v>76</v>
      </c>
      <c r="P2279" s="6">
        <v>98</v>
      </c>
      <c r="Q2279" s="13">
        <f t="shared" si="143"/>
        <v>7448</v>
      </c>
      <c r="R2279" s="14">
        <v>-0.03</v>
      </c>
      <c r="S2279" s="13">
        <v>23014.32</v>
      </c>
      <c r="T2279" s="13">
        <v>46.028640000000003</v>
      </c>
      <c r="U2279" s="13"/>
    </row>
    <row r="2280" spans="1:21" x14ac:dyDescent="0.25">
      <c r="A2280" s="6" t="s">
        <v>243</v>
      </c>
      <c r="B2280" s="6" t="s">
        <v>244</v>
      </c>
      <c r="C2280" s="6" t="s">
        <v>88</v>
      </c>
      <c r="D2280" s="6" t="s">
        <v>89</v>
      </c>
      <c r="E2280" s="6">
        <v>5</v>
      </c>
      <c r="F2280" s="6" t="str">
        <f t="shared" si="140"/>
        <v>Mohamed Ben Arfa</v>
      </c>
      <c r="G2280" s="6">
        <v>10864</v>
      </c>
      <c r="H2280" s="9">
        <v>41602</v>
      </c>
      <c r="I2280" s="9">
        <v>41626</v>
      </c>
      <c r="J2280" s="9">
        <v>41628</v>
      </c>
      <c r="K2280" s="7">
        <v>1</v>
      </c>
      <c r="L2280" s="9" t="str">
        <f t="shared" si="141"/>
        <v>Boissons</v>
      </c>
      <c r="M2280" s="6">
        <v>67</v>
      </c>
      <c r="N2280" s="6" t="str">
        <f t="shared" si="142"/>
        <v>Laughing Lumberjack Lager</v>
      </c>
      <c r="O2280" s="13">
        <v>76</v>
      </c>
      <c r="P2280" s="6">
        <v>8</v>
      </c>
      <c r="Q2280" s="13">
        <f t="shared" si="143"/>
        <v>608</v>
      </c>
      <c r="R2280" s="15">
        <v>0.12</v>
      </c>
      <c r="S2280" s="13">
        <v>492.8</v>
      </c>
      <c r="T2280" s="13">
        <v>6.8991999999999996</v>
      </c>
      <c r="U2280" s="13"/>
    </row>
    <row r="2281" spans="1:21" x14ac:dyDescent="0.25">
      <c r="A2281" s="6" t="s">
        <v>235</v>
      </c>
      <c r="B2281" s="6" t="s">
        <v>236</v>
      </c>
      <c r="C2281" s="6" t="s">
        <v>237</v>
      </c>
      <c r="D2281" s="6" t="s">
        <v>238</v>
      </c>
      <c r="E2281" s="6">
        <v>3</v>
      </c>
      <c r="F2281" s="6" t="str">
        <f t="shared" si="140"/>
        <v>Janet Leverling</v>
      </c>
      <c r="G2281" s="6">
        <v>10911</v>
      </c>
      <c r="H2281" s="9">
        <v>41602</v>
      </c>
      <c r="I2281" s="9">
        <v>41618</v>
      </c>
      <c r="J2281" s="9">
        <v>41613</v>
      </c>
      <c r="K2281" s="7">
        <v>6</v>
      </c>
      <c r="L2281" s="9" t="str">
        <f t="shared" si="141"/>
        <v>Viandes</v>
      </c>
      <c r="M2281" s="6">
        <v>17</v>
      </c>
      <c r="N2281" s="6" t="str">
        <f t="shared" si="142"/>
        <v>Alice Mutton</v>
      </c>
      <c r="O2281" s="13">
        <v>76</v>
      </c>
      <c r="P2281" s="6">
        <v>30</v>
      </c>
      <c r="Q2281" s="13">
        <f t="shared" si="143"/>
        <v>2280</v>
      </c>
      <c r="R2281" s="15">
        <v>0.11</v>
      </c>
      <c r="S2281" s="13">
        <v>5206.5</v>
      </c>
      <c r="T2281" s="13">
        <v>140.57550000000001</v>
      </c>
      <c r="U2281" s="13"/>
    </row>
    <row r="2282" spans="1:21" x14ac:dyDescent="0.25">
      <c r="A2282" s="6" t="s">
        <v>179</v>
      </c>
      <c r="B2282" s="6" t="s">
        <v>180</v>
      </c>
      <c r="C2282" s="6" t="s">
        <v>181</v>
      </c>
      <c r="D2282" s="6" t="s">
        <v>81</v>
      </c>
      <c r="E2282" s="6">
        <v>3</v>
      </c>
      <c r="F2282" s="6" t="str">
        <f t="shared" si="140"/>
        <v>Janet Leverling</v>
      </c>
      <c r="G2282" s="6">
        <v>10700</v>
      </c>
      <c r="H2282" s="9">
        <v>41603</v>
      </c>
      <c r="I2282" s="9">
        <v>41626</v>
      </c>
      <c r="J2282" s="9">
        <v>41628</v>
      </c>
      <c r="K2282" s="7">
        <v>1</v>
      </c>
      <c r="L2282" s="9" t="str">
        <f t="shared" si="141"/>
        <v>Boissons</v>
      </c>
      <c r="M2282" s="6">
        <v>1</v>
      </c>
      <c r="N2282" s="6" t="str">
        <f t="shared" si="142"/>
        <v>Chai</v>
      </c>
      <c r="O2282" s="13">
        <v>76</v>
      </c>
      <c r="P2282" s="6">
        <v>27</v>
      </c>
      <c r="Q2282" s="13">
        <f t="shared" si="143"/>
        <v>2052</v>
      </c>
      <c r="R2282" s="14">
        <v>0.11</v>
      </c>
      <c r="S2282" s="13">
        <v>2162.6999999999998</v>
      </c>
      <c r="T2282" s="13">
        <v>2.1626999999999996</v>
      </c>
      <c r="U2282" s="13"/>
    </row>
    <row r="2283" spans="1:21" x14ac:dyDescent="0.25">
      <c r="A2283" s="6" t="s">
        <v>173</v>
      </c>
      <c r="B2283" s="6" t="s">
        <v>174</v>
      </c>
      <c r="C2283" s="6" t="s">
        <v>135</v>
      </c>
      <c r="D2283" s="6" t="s">
        <v>136</v>
      </c>
      <c r="E2283" s="6">
        <v>2</v>
      </c>
      <c r="F2283" s="6" t="str">
        <f t="shared" si="140"/>
        <v>Anne Dodsworth</v>
      </c>
      <c r="G2283" s="6">
        <v>10506</v>
      </c>
      <c r="H2283" s="9">
        <v>41604</v>
      </c>
      <c r="I2283" s="9">
        <v>41634</v>
      </c>
      <c r="J2283" s="9">
        <v>41636</v>
      </c>
      <c r="K2283" s="7">
        <v>1</v>
      </c>
      <c r="L2283" s="9" t="str">
        <f t="shared" si="141"/>
        <v>Boissons</v>
      </c>
      <c r="M2283" s="6">
        <v>70</v>
      </c>
      <c r="N2283" s="6" t="str">
        <f t="shared" si="142"/>
        <v>Outback Lager</v>
      </c>
      <c r="O2283" s="13">
        <v>76</v>
      </c>
      <c r="P2283" s="6">
        <v>64</v>
      </c>
      <c r="Q2283" s="13">
        <f t="shared" si="143"/>
        <v>4864</v>
      </c>
      <c r="R2283" s="14">
        <v>0.06</v>
      </c>
      <c r="S2283" s="13">
        <v>4512</v>
      </c>
      <c r="T2283" s="13">
        <v>81.215999999999994</v>
      </c>
      <c r="U2283" s="13"/>
    </row>
    <row r="2284" spans="1:21" x14ac:dyDescent="0.25">
      <c r="A2284" s="6" t="s">
        <v>90</v>
      </c>
      <c r="B2284" s="6" t="s">
        <v>91</v>
      </c>
      <c r="C2284" s="6" t="s">
        <v>88</v>
      </c>
      <c r="D2284" s="6" t="s">
        <v>89</v>
      </c>
      <c r="E2284" s="6">
        <v>8</v>
      </c>
      <c r="F2284" s="6" t="str">
        <f t="shared" si="140"/>
        <v>Hicham Esmal</v>
      </c>
      <c r="G2284" s="6">
        <v>10523</v>
      </c>
      <c r="H2284" s="9">
        <v>41605</v>
      </c>
      <c r="I2284" s="9">
        <v>41617</v>
      </c>
      <c r="J2284" s="9">
        <v>41620</v>
      </c>
      <c r="K2284" s="7">
        <v>8</v>
      </c>
      <c r="L2284" s="9" t="str">
        <f t="shared" si="141"/>
        <v>Poissons et fruits de mer</v>
      </c>
      <c r="M2284" s="6">
        <v>41</v>
      </c>
      <c r="N2284" s="6" t="str">
        <f t="shared" si="142"/>
        <v>Jack's New England Clam Chowder</v>
      </c>
      <c r="O2284" s="13">
        <v>76</v>
      </c>
      <c r="P2284" s="6">
        <v>94</v>
      </c>
      <c r="Q2284" s="13">
        <f t="shared" si="143"/>
        <v>7144</v>
      </c>
      <c r="R2284" s="14">
        <v>0.17</v>
      </c>
      <c r="S2284" s="13">
        <v>3764.4649999999997</v>
      </c>
      <c r="T2284" s="13">
        <v>3.7644649999999995</v>
      </c>
      <c r="U2284" s="13"/>
    </row>
    <row r="2285" spans="1:21" x14ac:dyDescent="0.25">
      <c r="A2285" s="6" t="s">
        <v>133</v>
      </c>
      <c r="B2285" s="6" t="s">
        <v>134</v>
      </c>
      <c r="C2285" s="6" t="s">
        <v>135</v>
      </c>
      <c r="D2285" s="6" t="s">
        <v>136</v>
      </c>
      <c r="E2285" s="6">
        <v>4</v>
      </c>
      <c r="F2285" s="6" t="str">
        <f t="shared" si="140"/>
        <v>Laura Callahan</v>
      </c>
      <c r="G2285" s="6">
        <v>10623</v>
      </c>
      <c r="H2285" s="9">
        <v>41605</v>
      </c>
      <c r="I2285" s="9">
        <v>41625</v>
      </c>
      <c r="J2285" s="9">
        <v>41628</v>
      </c>
      <c r="K2285" s="7">
        <v>7</v>
      </c>
      <c r="L2285" s="9" t="str">
        <f t="shared" si="141"/>
        <v>Produits secs</v>
      </c>
      <c r="M2285" s="6">
        <v>14</v>
      </c>
      <c r="N2285" s="6" t="str">
        <f t="shared" si="142"/>
        <v>Tofu</v>
      </c>
      <c r="O2285" s="13">
        <v>76</v>
      </c>
      <c r="P2285" s="6">
        <v>75</v>
      </c>
      <c r="Q2285" s="13">
        <f t="shared" si="143"/>
        <v>5700</v>
      </c>
      <c r="R2285" s="14">
        <v>-0.01</v>
      </c>
      <c r="S2285" s="13">
        <v>8805.9375</v>
      </c>
      <c r="T2285" s="13">
        <v>167.31281250000001</v>
      </c>
      <c r="U2285" s="13"/>
    </row>
    <row r="2286" spans="1:21" x14ac:dyDescent="0.25">
      <c r="A2286" s="6" t="s">
        <v>267</v>
      </c>
      <c r="B2286" s="6" t="s">
        <v>268</v>
      </c>
      <c r="C2286" s="6" t="s">
        <v>122</v>
      </c>
      <c r="D2286" s="6" t="s">
        <v>123</v>
      </c>
      <c r="E2286" s="6">
        <v>5</v>
      </c>
      <c r="F2286" s="6" t="str">
        <f t="shared" si="140"/>
        <v>Mohamed Ben Arfa</v>
      </c>
      <c r="G2286" s="6">
        <v>10647</v>
      </c>
      <c r="H2286" s="9">
        <v>41605</v>
      </c>
      <c r="I2286" s="9">
        <v>41624</v>
      </c>
      <c r="J2286" s="9">
        <v>41626</v>
      </c>
      <c r="K2286" s="7">
        <v>3</v>
      </c>
      <c r="L2286" s="9" t="str">
        <f t="shared" si="141"/>
        <v>Desserts</v>
      </c>
      <c r="M2286" s="6">
        <v>19</v>
      </c>
      <c r="N2286" s="6" t="str">
        <f t="shared" si="142"/>
        <v>Teatime Chocolate Biscuits</v>
      </c>
      <c r="O2286" s="13">
        <v>76</v>
      </c>
      <c r="P2286" s="6">
        <v>6</v>
      </c>
      <c r="Q2286" s="13">
        <f t="shared" si="143"/>
        <v>456</v>
      </c>
      <c r="R2286" s="14">
        <v>0.02</v>
      </c>
      <c r="S2286" s="13">
        <v>270.48</v>
      </c>
      <c r="T2286" s="13">
        <v>0</v>
      </c>
      <c r="U2286" s="13"/>
    </row>
    <row r="2287" spans="1:21" x14ac:dyDescent="0.25">
      <c r="A2287" s="6" t="s">
        <v>243</v>
      </c>
      <c r="B2287" s="6" t="s">
        <v>244</v>
      </c>
      <c r="C2287" s="6" t="s">
        <v>88</v>
      </c>
      <c r="D2287" s="6" t="s">
        <v>89</v>
      </c>
      <c r="E2287" s="6">
        <v>5</v>
      </c>
      <c r="F2287" s="6" t="str">
        <f t="shared" si="140"/>
        <v>Mohamed Ben Arfa</v>
      </c>
      <c r="G2287" s="6">
        <v>10741</v>
      </c>
      <c r="H2287" s="9">
        <v>41605</v>
      </c>
      <c r="I2287" s="9">
        <v>41627</v>
      </c>
      <c r="J2287" s="9">
        <v>41627</v>
      </c>
      <c r="K2287" s="7">
        <v>1</v>
      </c>
      <c r="L2287" s="9" t="str">
        <f t="shared" si="141"/>
        <v>Boissons</v>
      </c>
      <c r="M2287" s="6">
        <v>2</v>
      </c>
      <c r="N2287" s="6" t="str">
        <f t="shared" si="142"/>
        <v>Chang</v>
      </c>
      <c r="O2287" s="13">
        <v>76</v>
      </c>
      <c r="P2287" s="6">
        <v>100</v>
      </c>
      <c r="Q2287" s="13">
        <f t="shared" si="143"/>
        <v>7600</v>
      </c>
      <c r="R2287" s="14">
        <v>-0.02</v>
      </c>
      <c r="S2287" s="13">
        <v>9690</v>
      </c>
      <c r="T2287" s="13">
        <v>135.66</v>
      </c>
      <c r="U2287" s="13"/>
    </row>
    <row r="2288" spans="1:21" x14ac:dyDescent="0.25">
      <c r="A2288" s="6" t="s">
        <v>92</v>
      </c>
      <c r="B2288" s="6" t="s">
        <v>93</v>
      </c>
      <c r="C2288" s="6" t="s">
        <v>94</v>
      </c>
      <c r="D2288" s="6" t="s">
        <v>89</v>
      </c>
      <c r="E2288" s="6">
        <v>1</v>
      </c>
      <c r="F2288" s="6" t="str">
        <f t="shared" si="140"/>
        <v>Francis Rivière</v>
      </c>
      <c r="G2288" s="6">
        <v>10798</v>
      </c>
      <c r="H2288" s="9">
        <v>41605</v>
      </c>
      <c r="I2288" s="9">
        <v>41620</v>
      </c>
      <c r="J2288" s="9">
        <v>41621</v>
      </c>
      <c r="K2288" s="7">
        <v>3</v>
      </c>
      <c r="L2288" s="9" t="str">
        <f t="shared" si="141"/>
        <v>Desserts</v>
      </c>
      <c r="M2288" s="6">
        <v>62</v>
      </c>
      <c r="N2288" s="6" t="str">
        <f t="shared" si="142"/>
        <v>Tarte au sucre</v>
      </c>
      <c r="O2288" s="13">
        <v>76</v>
      </c>
      <c r="P2288" s="6">
        <v>45</v>
      </c>
      <c r="Q2288" s="13">
        <f t="shared" si="143"/>
        <v>3420</v>
      </c>
      <c r="R2288" s="14">
        <v>0.08</v>
      </c>
      <c r="S2288" s="13">
        <v>10205.1</v>
      </c>
      <c r="T2288" s="13">
        <v>265.33260000000001</v>
      </c>
      <c r="U2288" s="13"/>
    </row>
    <row r="2289" spans="1:21" x14ac:dyDescent="0.25">
      <c r="A2289" s="6" t="s">
        <v>228</v>
      </c>
      <c r="B2289" s="6" t="s">
        <v>229</v>
      </c>
      <c r="C2289" s="6" t="s">
        <v>122</v>
      </c>
      <c r="D2289" s="6" t="s">
        <v>123</v>
      </c>
      <c r="E2289" s="6">
        <v>3</v>
      </c>
      <c r="F2289" s="6" t="str">
        <f t="shared" si="140"/>
        <v>Janet Leverling</v>
      </c>
      <c r="G2289" s="6">
        <v>10903</v>
      </c>
      <c r="H2289" s="9">
        <v>41605</v>
      </c>
      <c r="I2289" s="9">
        <v>41616</v>
      </c>
      <c r="J2289" s="9">
        <v>41616</v>
      </c>
      <c r="K2289" s="7">
        <v>3</v>
      </c>
      <c r="L2289" s="9" t="str">
        <f t="shared" si="141"/>
        <v>Desserts</v>
      </c>
      <c r="M2289" s="6">
        <v>68</v>
      </c>
      <c r="N2289" s="6" t="str">
        <f t="shared" si="142"/>
        <v>Scottish Longbreads</v>
      </c>
      <c r="O2289" s="13">
        <v>76</v>
      </c>
      <c r="P2289" s="6">
        <v>24</v>
      </c>
      <c r="Q2289" s="13">
        <f t="shared" si="143"/>
        <v>1824</v>
      </c>
      <c r="R2289" s="15">
        <v>0.11</v>
      </c>
      <c r="S2289" s="13">
        <v>1335</v>
      </c>
      <c r="T2289" s="13">
        <v>5.34</v>
      </c>
      <c r="U2289" s="13"/>
    </row>
    <row r="2290" spans="1:21" x14ac:dyDescent="0.25">
      <c r="A2290" s="6" t="s">
        <v>186</v>
      </c>
      <c r="B2290" s="6" t="s">
        <v>187</v>
      </c>
      <c r="C2290" s="6" t="s">
        <v>188</v>
      </c>
      <c r="D2290" s="6" t="s">
        <v>140</v>
      </c>
      <c r="E2290" s="6">
        <v>3</v>
      </c>
      <c r="F2290" s="6" t="str">
        <f t="shared" si="140"/>
        <v>Janet Leverling</v>
      </c>
      <c r="G2290" s="6">
        <v>10514</v>
      </c>
      <c r="H2290" s="9">
        <v>41606</v>
      </c>
      <c r="I2290" s="9">
        <v>41623</v>
      </c>
      <c r="J2290" s="9">
        <v>41620</v>
      </c>
      <c r="K2290" s="7">
        <v>1</v>
      </c>
      <c r="L2290" s="9" t="str">
        <f t="shared" si="141"/>
        <v>Boissons</v>
      </c>
      <c r="M2290" s="6">
        <v>75</v>
      </c>
      <c r="N2290" s="6" t="str">
        <f t="shared" si="142"/>
        <v>Rhönbräu Klosterbier</v>
      </c>
      <c r="O2290" s="13">
        <v>76</v>
      </c>
      <c r="P2290" s="6">
        <v>6</v>
      </c>
      <c r="Q2290" s="13">
        <f t="shared" si="143"/>
        <v>456</v>
      </c>
      <c r="R2290" s="14">
        <v>0.15</v>
      </c>
      <c r="S2290" s="13">
        <v>197.625</v>
      </c>
      <c r="T2290" s="13">
        <v>6.3239999999999998</v>
      </c>
      <c r="U2290" s="13"/>
    </row>
    <row r="2291" spans="1:21" x14ac:dyDescent="0.25">
      <c r="A2291" s="6" t="s">
        <v>179</v>
      </c>
      <c r="B2291" s="6" t="s">
        <v>180</v>
      </c>
      <c r="C2291" s="6" t="s">
        <v>181</v>
      </c>
      <c r="D2291" s="6" t="s">
        <v>81</v>
      </c>
      <c r="E2291" s="6">
        <v>8</v>
      </c>
      <c r="F2291" s="6" t="str">
        <f t="shared" si="140"/>
        <v>Hicham Esmal</v>
      </c>
      <c r="G2291" s="6">
        <v>10678</v>
      </c>
      <c r="H2291" s="9">
        <v>41606</v>
      </c>
      <c r="I2291" s="9">
        <v>41617</v>
      </c>
      <c r="J2291" s="9">
        <v>41616</v>
      </c>
      <c r="K2291" s="7">
        <v>6</v>
      </c>
      <c r="L2291" s="9" t="str">
        <f t="shared" si="141"/>
        <v>Viandes</v>
      </c>
      <c r="M2291" s="6">
        <v>54</v>
      </c>
      <c r="N2291" s="6" t="str">
        <f t="shared" si="142"/>
        <v>Tourtière</v>
      </c>
      <c r="O2291" s="13">
        <v>76</v>
      </c>
      <c r="P2291" s="6">
        <v>57</v>
      </c>
      <c r="Q2291" s="13">
        <f t="shared" si="143"/>
        <v>4332</v>
      </c>
      <c r="R2291" s="14">
        <v>0.15</v>
      </c>
      <c r="S2291" s="13">
        <v>1804.7625</v>
      </c>
      <c r="T2291" s="13">
        <v>19.852387499999999</v>
      </c>
      <c r="U2291" s="13"/>
    </row>
    <row r="2292" spans="1:21" x14ac:dyDescent="0.25">
      <c r="A2292" s="6" t="s">
        <v>117</v>
      </c>
      <c r="B2292" s="6" t="s">
        <v>118</v>
      </c>
      <c r="C2292" s="6" t="s">
        <v>119</v>
      </c>
      <c r="D2292" s="6" t="s">
        <v>85</v>
      </c>
      <c r="E2292" s="6">
        <v>3</v>
      </c>
      <c r="F2292" s="6" t="str">
        <f t="shared" si="140"/>
        <v>Janet Leverling</v>
      </c>
      <c r="G2292" s="6">
        <v>10763</v>
      </c>
      <c r="H2292" s="9">
        <v>41606</v>
      </c>
      <c r="I2292" s="9">
        <v>41627</v>
      </c>
      <c r="J2292" s="9">
        <v>41624</v>
      </c>
      <c r="K2292" s="7">
        <v>1</v>
      </c>
      <c r="L2292" s="9" t="str">
        <f t="shared" si="141"/>
        <v>Boissons</v>
      </c>
      <c r="M2292" s="6">
        <v>24</v>
      </c>
      <c r="N2292" s="6" t="str">
        <f t="shared" si="142"/>
        <v>Guaraná Fantástica</v>
      </c>
      <c r="O2292" s="13">
        <v>76</v>
      </c>
      <c r="P2292" s="6">
        <v>24</v>
      </c>
      <c r="Q2292" s="13">
        <f t="shared" si="143"/>
        <v>1824</v>
      </c>
      <c r="R2292" s="14">
        <v>0.12</v>
      </c>
      <c r="S2292" s="13">
        <v>475.2</v>
      </c>
      <c r="T2292" s="13">
        <v>7.6032000000000002</v>
      </c>
      <c r="U2292" s="13"/>
    </row>
    <row r="2293" spans="1:21" x14ac:dyDescent="0.25">
      <c r="A2293" s="6" t="s">
        <v>198</v>
      </c>
      <c r="B2293" s="6" t="s">
        <v>199</v>
      </c>
      <c r="C2293" s="6" t="s">
        <v>54</v>
      </c>
      <c r="D2293" s="6" t="s">
        <v>200</v>
      </c>
      <c r="E2293" s="6">
        <v>8</v>
      </c>
      <c r="F2293" s="6" t="str">
        <f t="shared" si="140"/>
        <v>Hicham Esmal</v>
      </c>
      <c r="G2293" s="6">
        <v>10520</v>
      </c>
      <c r="H2293" s="9">
        <v>41607</v>
      </c>
      <c r="I2293" s="9">
        <v>41628</v>
      </c>
      <c r="J2293" s="9">
        <v>41627</v>
      </c>
      <c r="K2293" s="7">
        <v>1</v>
      </c>
      <c r="L2293" s="9" t="str">
        <f t="shared" si="141"/>
        <v>Boissons</v>
      </c>
      <c r="M2293" s="6">
        <v>24</v>
      </c>
      <c r="N2293" s="6" t="str">
        <f t="shared" si="142"/>
        <v>Guaraná Fantástica</v>
      </c>
      <c r="O2293" s="13">
        <v>76</v>
      </c>
      <c r="P2293" s="6">
        <v>15</v>
      </c>
      <c r="Q2293" s="13">
        <f t="shared" si="143"/>
        <v>1140</v>
      </c>
      <c r="R2293" s="14">
        <v>0.14000000000000001</v>
      </c>
      <c r="S2293" s="13">
        <v>290.25</v>
      </c>
      <c r="T2293" s="13">
        <v>3.1927500000000002</v>
      </c>
      <c r="U2293" s="13"/>
    </row>
    <row r="2294" spans="1:21" x14ac:dyDescent="0.25">
      <c r="A2294" s="6" t="s">
        <v>189</v>
      </c>
      <c r="B2294" s="6" t="s">
        <v>190</v>
      </c>
      <c r="C2294" s="6" t="s">
        <v>191</v>
      </c>
      <c r="D2294" s="6" t="s">
        <v>136</v>
      </c>
      <c r="E2294" s="6">
        <v>1</v>
      </c>
      <c r="F2294" s="6" t="str">
        <f t="shared" si="140"/>
        <v>Francis Rivière</v>
      </c>
      <c r="G2294" s="6">
        <v>10588</v>
      </c>
      <c r="H2294" s="9">
        <v>41607</v>
      </c>
      <c r="I2294" s="9">
        <v>41625</v>
      </c>
      <c r="J2294" s="9">
        <v>41626</v>
      </c>
      <c r="K2294" s="7">
        <v>8</v>
      </c>
      <c r="L2294" s="9" t="str">
        <f t="shared" si="141"/>
        <v>Poissons et fruits de mer</v>
      </c>
      <c r="M2294" s="6">
        <v>18</v>
      </c>
      <c r="N2294" s="6" t="str">
        <f t="shared" si="142"/>
        <v>Carnarvon Tigers</v>
      </c>
      <c r="O2294" s="13">
        <v>76</v>
      </c>
      <c r="P2294" s="6">
        <v>69</v>
      </c>
      <c r="Q2294" s="13">
        <f t="shared" si="143"/>
        <v>5244</v>
      </c>
      <c r="R2294" s="14">
        <v>-0.03</v>
      </c>
      <c r="S2294" s="13">
        <v>22209.375</v>
      </c>
      <c r="T2294" s="13">
        <v>555.234375</v>
      </c>
      <c r="U2294" s="13"/>
    </row>
    <row r="2295" spans="1:21" x14ac:dyDescent="0.25">
      <c r="A2295" s="6" t="s">
        <v>82</v>
      </c>
      <c r="B2295" s="6" t="s">
        <v>83</v>
      </c>
      <c r="C2295" s="6" t="s">
        <v>84</v>
      </c>
      <c r="D2295" s="6" t="s">
        <v>85</v>
      </c>
      <c r="E2295" s="6">
        <v>1</v>
      </c>
      <c r="F2295" s="6" t="str">
        <f t="shared" si="140"/>
        <v>Francis Rivière</v>
      </c>
      <c r="G2295" s="6">
        <v>10663</v>
      </c>
      <c r="H2295" s="9">
        <v>41607</v>
      </c>
      <c r="I2295" s="9">
        <v>41631</v>
      </c>
      <c r="J2295" s="9">
        <v>41630</v>
      </c>
      <c r="K2295" s="7">
        <v>7</v>
      </c>
      <c r="L2295" s="9" t="str">
        <f t="shared" si="141"/>
        <v>Produits secs</v>
      </c>
      <c r="M2295" s="6">
        <v>51</v>
      </c>
      <c r="N2295" s="6" t="str">
        <f t="shared" si="142"/>
        <v>Manjimup Dried Apples</v>
      </c>
      <c r="O2295" s="13">
        <v>76</v>
      </c>
      <c r="P2295" s="6">
        <v>38</v>
      </c>
      <c r="Q2295" s="13">
        <f t="shared" si="143"/>
        <v>2888</v>
      </c>
      <c r="R2295" s="14">
        <v>0.15</v>
      </c>
      <c r="S2295" s="13">
        <v>8559.5</v>
      </c>
      <c r="T2295" s="13">
        <v>0</v>
      </c>
      <c r="U2295" s="13"/>
    </row>
    <row r="2296" spans="1:21" x14ac:dyDescent="0.25">
      <c r="A2296" s="6" t="s">
        <v>243</v>
      </c>
      <c r="B2296" s="6" t="s">
        <v>244</v>
      </c>
      <c r="C2296" s="6" t="s">
        <v>88</v>
      </c>
      <c r="D2296" s="6" t="s">
        <v>89</v>
      </c>
      <c r="E2296" s="6">
        <v>3</v>
      </c>
      <c r="F2296" s="6" t="str">
        <f t="shared" si="140"/>
        <v>Janet Leverling</v>
      </c>
      <c r="G2296" s="6">
        <v>10793</v>
      </c>
      <c r="H2296" s="9">
        <v>41607</v>
      </c>
      <c r="I2296" s="9">
        <v>41632</v>
      </c>
      <c r="J2296" s="9">
        <v>41634</v>
      </c>
      <c r="K2296" s="7">
        <v>8</v>
      </c>
      <c r="L2296" s="9" t="str">
        <f t="shared" si="141"/>
        <v>Poissons et fruits de mer</v>
      </c>
      <c r="M2296" s="6">
        <v>41</v>
      </c>
      <c r="N2296" s="6" t="str">
        <f t="shared" si="142"/>
        <v>Jack's New England Clam Chowder</v>
      </c>
      <c r="O2296" s="13">
        <v>76</v>
      </c>
      <c r="P2296" s="6">
        <v>68</v>
      </c>
      <c r="Q2296" s="13">
        <f t="shared" si="143"/>
        <v>5168</v>
      </c>
      <c r="R2296" s="14">
        <v>-0.03</v>
      </c>
      <c r="S2296" s="13">
        <v>3379.4300000000003</v>
      </c>
      <c r="T2296" s="13">
        <v>87.865180000000009</v>
      </c>
      <c r="U2296" s="13"/>
    </row>
    <row r="2297" spans="1:21" x14ac:dyDescent="0.25">
      <c r="A2297" s="6" t="s">
        <v>130</v>
      </c>
      <c r="B2297" s="6" t="s">
        <v>131</v>
      </c>
      <c r="C2297" s="6" t="s">
        <v>132</v>
      </c>
      <c r="D2297" s="6" t="s">
        <v>123</v>
      </c>
      <c r="E2297" s="6">
        <v>6</v>
      </c>
      <c r="F2297" s="6" t="str">
        <f t="shared" si="140"/>
        <v>Ernst Junge</v>
      </c>
      <c r="G2297" s="6">
        <v>10637</v>
      </c>
      <c r="H2297" s="9">
        <v>41608</v>
      </c>
      <c r="I2297" s="9">
        <v>41620</v>
      </c>
      <c r="J2297" s="9">
        <v>41615</v>
      </c>
      <c r="K2297" s="7">
        <v>5</v>
      </c>
      <c r="L2297" s="9" t="str">
        <f t="shared" si="141"/>
        <v>Pâtes et céréales</v>
      </c>
      <c r="M2297" s="6">
        <v>56</v>
      </c>
      <c r="N2297" s="6" t="str">
        <f t="shared" si="142"/>
        <v>Gnocchi di nonna Alice</v>
      </c>
      <c r="O2297" s="13">
        <v>76</v>
      </c>
      <c r="P2297" s="6">
        <v>21</v>
      </c>
      <c r="Q2297" s="13">
        <f t="shared" si="143"/>
        <v>1596</v>
      </c>
      <c r="R2297" s="14">
        <v>0.1</v>
      </c>
      <c r="S2297" s="13">
        <v>3591</v>
      </c>
      <c r="T2297" s="13">
        <v>61.046999999999997</v>
      </c>
      <c r="U2297" s="13"/>
    </row>
    <row r="2298" spans="1:21" x14ac:dyDescent="0.25">
      <c r="A2298" s="6" t="s">
        <v>205</v>
      </c>
      <c r="B2298" s="6" t="s">
        <v>206</v>
      </c>
      <c r="C2298" s="6" t="s">
        <v>207</v>
      </c>
      <c r="D2298" s="6" t="s">
        <v>208</v>
      </c>
      <c r="E2298" s="6">
        <v>2</v>
      </c>
      <c r="F2298" s="6" t="str">
        <f t="shared" si="140"/>
        <v>Anne Dodsworth</v>
      </c>
      <c r="G2298" s="6">
        <v>10672</v>
      </c>
      <c r="H2298" s="9">
        <v>41608</v>
      </c>
      <c r="I2298" s="9">
        <v>41633</v>
      </c>
      <c r="J2298" s="9">
        <v>41630</v>
      </c>
      <c r="K2298" s="7">
        <v>1</v>
      </c>
      <c r="L2298" s="9" t="str">
        <f t="shared" si="141"/>
        <v>Boissons</v>
      </c>
      <c r="M2298" s="6">
        <v>38</v>
      </c>
      <c r="N2298" s="6" t="str">
        <f t="shared" si="142"/>
        <v>Côte de Blaye</v>
      </c>
      <c r="O2298" s="13">
        <v>76</v>
      </c>
      <c r="P2298" s="6">
        <v>4</v>
      </c>
      <c r="Q2298" s="13">
        <f t="shared" si="143"/>
        <v>304</v>
      </c>
      <c r="R2298" s="14">
        <v>0.08</v>
      </c>
      <c r="S2298" s="13">
        <v>4848.4000000000005</v>
      </c>
      <c r="T2298" s="13">
        <v>24.242000000000004</v>
      </c>
      <c r="U2298" s="13"/>
    </row>
    <row r="2299" spans="1:21" x14ac:dyDescent="0.25">
      <c r="A2299" s="6" t="s">
        <v>296</v>
      </c>
      <c r="B2299" s="6" t="s">
        <v>297</v>
      </c>
      <c r="C2299" s="6" t="s">
        <v>298</v>
      </c>
      <c r="D2299" s="6" t="s">
        <v>123</v>
      </c>
      <c r="E2299" s="6">
        <v>7</v>
      </c>
      <c r="F2299" s="6" t="str">
        <f t="shared" si="140"/>
        <v>Jaime Dos Santos</v>
      </c>
      <c r="G2299" s="6">
        <v>10709</v>
      </c>
      <c r="H2299" s="9">
        <v>41608</v>
      </c>
      <c r="I2299" s="9">
        <v>41621</v>
      </c>
      <c r="J2299" s="9">
        <v>41624</v>
      </c>
      <c r="K2299" s="7">
        <v>2</v>
      </c>
      <c r="L2299" s="9" t="str">
        <f t="shared" si="141"/>
        <v>Condiments</v>
      </c>
      <c r="M2299" s="6">
        <v>8</v>
      </c>
      <c r="N2299" s="6" t="str">
        <f t="shared" si="142"/>
        <v>Northwoods Cranberry Sauce</v>
      </c>
      <c r="O2299" s="13">
        <v>76</v>
      </c>
      <c r="P2299" s="6">
        <v>77</v>
      </c>
      <c r="Q2299" s="13">
        <f t="shared" si="143"/>
        <v>5852</v>
      </c>
      <c r="R2299" s="14">
        <v>0.17</v>
      </c>
      <c r="S2299" s="13">
        <v>12782</v>
      </c>
      <c r="T2299" s="13">
        <v>63.91</v>
      </c>
      <c r="U2299" s="13"/>
    </row>
    <row r="2300" spans="1:21" x14ac:dyDescent="0.25">
      <c r="A2300" s="6" t="s">
        <v>82</v>
      </c>
      <c r="B2300" s="6" t="s">
        <v>83</v>
      </c>
      <c r="C2300" s="6" t="s">
        <v>84</v>
      </c>
      <c r="D2300" s="6" t="s">
        <v>85</v>
      </c>
      <c r="E2300" s="6">
        <v>5</v>
      </c>
      <c r="F2300" s="6" t="str">
        <f t="shared" si="140"/>
        <v>Mohamed Ben Arfa</v>
      </c>
      <c r="G2300" s="6">
        <v>10755</v>
      </c>
      <c r="H2300" s="9">
        <v>41608</v>
      </c>
      <c r="I2300" s="9">
        <v>41638</v>
      </c>
      <c r="J2300" s="9">
        <v>41635</v>
      </c>
      <c r="K2300" s="7">
        <v>5</v>
      </c>
      <c r="L2300" s="9" t="str">
        <f t="shared" si="141"/>
        <v>Pâtes et céréales</v>
      </c>
      <c r="M2300" s="6">
        <v>57</v>
      </c>
      <c r="N2300" s="6" t="str">
        <f t="shared" si="142"/>
        <v>Ravioli Angelo</v>
      </c>
      <c r="O2300" s="13">
        <v>76</v>
      </c>
      <c r="P2300" s="6">
        <v>76</v>
      </c>
      <c r="Q2300" s="13">
        <f t="shared" si="143"/>
        <v>5776</v>
      </c>
      <c r="R2300" s="14">
        <v>0.16</v>
      </c>
      <c r="S2300" s="13">
        <v>6224.4</v>
      </c>
      <c r="T2300" s="13">
        <v>112.03919999999999</v>
      </c>
      <c r="U2300" s="13"/>
    </row>
    <row r="2301" spans="1:21" x14ac:dyDescent="0.25">
      <c r="A2301" s="6" t="s">
        <v>205</v>
      </c>
      <c r="B2301" s="6" t="s">
        <v>206</v>
      </c>
      <c r="C2301" s="6" t="s">
        <v>207</v>
      </c>
      <c r="D2301" s="6" t="s">
        <v>208</v>
      </c>
      <c r="E2301" s="6">
        <v>5</v>
      </c>
      <c r="F2301" s="6" t="str">
        <f t="shared" si="140"/>
        <v>Mohamed Ben Arfa</v>
      </c>
      <c r="G2301" s="6">
        <v>10875</v>
      </c>
      <c r="H2301" s="9">
        <v>41608</v>
      </c>
      <c r="I2301" s="9">
        <v>41620</v>
      </c>
      <c r="J2301" s="9">
        <v>41615</v>
      </c>
      <c r="K2301" s="7">
        <v>3</v>
      </c>
      <c r="L2301" s="9" t="str">
        <f t="shared" si="141"/>
        <v>Desserts</v>
      </c>
      <c r="M2301" s="6">
        <v>49</v>
      </c>
      <c r="N2301" s="6" t="str">
        <f t="shared" si="142"/>
        <v>Maxilaku</v>
      </c>
      <c r="O2301" s="13">
        <v>76</v>
      </c>
      <c r="P2301" s="6">
        <v>55</v>
      </c>
      <c r="Q2301" s="13">
        <f t="shared" si="143"/>
        <v>4180</v>
      </c>
      <c r="R2301" s="15">
        <v>0.03</v>
      </c>
      <c r="S2301" s="13">
        <v>5335</v>
      </c>
      <c r="T2301" s="13">
        <v>53.35</v>
      </c>
      <c r="U2301" s="13"/>
    </row>
    <row r="2302" spans="1:21" x14ac:dyDescent="0.25">
      <c r="A2302" s="6" t="s">
        <v>107</v>
      </c>
      <c r="B2302" s="6" t="s">
        <v>108</v>
      </c>
      <c r="C2302" s="6" t="s">
        <v>109</v>
      </c>
      <c r="D2302" s="6" t="s">
        <v>110</v>
      </c>
      <c r="E2302" s="6">
        <v>9</v>
      </c>
      <c r="F2302" s="6" t="str">
        <f t="shared" si="140"/>
        <v>Steven Buchanan</v>
      </c>
      <c r="G2302" s="6">
        <v>10477</v>
      </c>
      <c r="H2302" s="9">
        <v>41609</v>
      </c>
      <c r="I2302" s="9">
        <v>41638</v>
      </c>
      <c r="J2302" s="9">
        <v>41639</v>
      </c>
      <c r="K2302" s="7">
        <v>1</v>
      </c>
      <c r="L2302" s="9" t="str">
        <f t="shared" si="141"/>
        <v>Boissons</v>
      </c>
      <c r="M2302" s="6">
        <v>39</v>
      </c>
      <c r="N2302" s="6" t="str">
        <f t="shared" si="142"/>
        <v>Chartreuse verte</v>
      </c>
      <c r="O2302" s="13">
        <v>76</v>
      </c>
      <c r="P2302" s="6">
        <v>2</v>
      </c>
      <c r="Q2302" s="13">
        <f t="shared" si="143"/>
        <v>152</v>
      </c>
      <c r="R2302" s="14">
        <v>0.16</v>
      </c>
      <c r="S2302" s="13">
        <v>120.96</v>
      </c>
      <c r="T2302" s="13">
        <v>3.8707199999999999</v>
      </c>
      <c r="U2302" s="13"/>
    </row>
    <row r="2303" spans="1:21" x14ac:dyDescent="0.25">
      <c r="A2303" s="6" t="s">
        <v>130</v>
      </c>
      <c r="B2303" s="6" t="s">
        <v>131</v>
      </c>
      <c r="C2303" s="6" t="s">
        <v>132</v>
      </c>
      <c r="D2303" s="6" t="s">
        <v>123</v>
      </c>
      <c r="E2303" s="6">
        <v>1</v>
      </c>
      <c r="F2303" s="6" t="str">
        <f t="shared" si="140"/>
        <v>Francis Rivière</v>
      </c>
      <c r="G2303" s="6">
        <v>10487</v>
      </c>
      <c r="H2303" s="9">
        <v>41609</v>
      </c>
      <c r="I2303" s="9">
        <v>41622</v>
      </c>
      <c r="J2303" s="9">
        <v>41624</v>
      </c>
      <c r="K2303" s="7">
        <v>3</v>
      </c>
      <c r="L2303" s="9" t="str">
        <f t="shared" si="141"/>
        <v>Desserts</v>
      </c>
      <c r="M2303" s="6">
        <v>19</v>
      </c>
      <c r="N2303" s="6" t="str">
        <f t="shared" si="142"/>
        <v>Teatime Chocolate Biscuits</v>
      </c>
      <c r="O2303" s="13">
        <v>76</v>
      </c>
      <c r="P2303" s="6">
        <v>42</v>
      </c>
      <c r="Q2303" s="13">
        <f t="shared" si="143"/>
        <v>3192</v>
      </c>
      <c r="R2303" s="14">
        <v>0.05</v>
      </c>
      <c r="S2303" s="13">
        <v>1456.35</v>
      </c>
      <c r="T2303" s="13">
        <v>46.603199999999994</v>
      </c>
      <c r="U2303" s="13"/>
    </row>
    <row r="2304" spans="1:21" x14ac:dyDescent="0.25">
      <c r="A2304" s="6" t="s">
        <v>258</v>
      </c>
      <c r="B2304" s="6" t="s">
        <v>259</v>
      </c>
      <c r="C2304" s="6" t="s">
        <v>260</v>
      </c>
      <c r="D2304" s="6" t="s">
        <v>136</v>
      </c>
      <c r="E2304" s="6">
        <v>9</v>
      </c>
      <c r="F2304" s="6" t="str">
        <f t="shared" si="140"/>
        <v>Steven Buchanan</v>
      </c>
      <c r="G2304" s="6">
        <v>10575</v>
      </c>
      <c r="H2304" s="9">
        <v>41609</v>
      </c>
      <c r="I2304" s="9">
        <v>41633</v>
      </c>
      <c r="J2304" s="9">
        <v>41630</v>
      </c>
      <c r="K2304" s="7">
        <v>4</v>
      </c>
      <c r="L2304" s="9" t="str">
        <f t="shared" si="141"/>
        <v>Produits laitiers</v>
      </c>
      <c r="M2304" s="6">
        <v>72</v>
      </c>
      <c r="N2304" s="6" t="str">
        <f t="shared" si="142"/>
        <v>Mozzarella di Giovanni</v>
      </c>
      <c r="O2304" s="13">
        <v>76</v>
      </c>
      <c r="P2304" s="6">
        <v>73</v>
      </c>
      <c r="Q2304" s="13">
        <f t="shared" si="143"/>
        <v>5548</v>
      </c>
      <c r="R2304" s="14">
        <v>0.02</v>
      </c>
      <c r="S2304" s="13">
        <v>12447.96</v>
      </c>
      <c r="T2304" s="13">
        <v>37.343879999999999</v>
      </c>
      <c r="U2304" s="13"/>
    </row>
    <row r="2305" spans="1:21" x14ac:dyDescent="0.25">
      <c r="A2305" s="6" t="s">
        <v>228</v>
      </c>
      <c r="B2305" s="6" t="s">
        <v>229</v>
      </c>
      <c r="C2305" s="6" t="s">
        <v>122</v>
      </c>
      <c r="D2305" s="6" t="s">
        <v>123</v>
      </c>
      <c r="E2305" s="6">
        <v>7</v>
      </c>
      <c r="F2305" s="6" t="str">
        <f t="shared" si="140"/>
        <v>Jaime Dos Santos</v>
      </c>
      <c r="G2305" s="6">
        <v>10886</v>
      </c>
      <c r="H2305" s="9">
        <v>41609</v>
      </c>
      <c r="I2305" s="9">
        <v>41634</v>
      </c>
      <c r="J2305" s="9">
        <v>41633</v>
      </c>
      <c r="K2305" s="7">
        <v>2</v>
      </c>
      <c r="L2305" s="9" t="str">
        <f t="shared" si="141"/>
        <v>Condiments</v>
      </c>
      <c r="M2305" s="6">
        <v>77</v>
      </c>
      <c r="N2305" s="6" t="str">
        <f t="shared" si="142"/>
        <v>Original Frankfurter grüne Soße</v>
      </c>
      <c r="O2305" s="13">
        <v>76</v>
      </c>
      <c r="P2305" s="6">
        <v>44</v>
      </c>
      <c r="Q2305" s="13">
        <f t="shared" si="143"/>
        <v>3344</v>
      </c>
      <c r="R2305" s="15">
        <v>0.1</v>
      </c>
      <c r="S2305" s="13">
        <v>2574</v>
      </c>
      <c r="T2305" s="13">
        <v>56.628</v>
      </c>
      <c r="U2305" s="13"/>
    </row>
    <row r="2306" spans="1:21" x14ac:dyDescent="0.25">
      <c r="A2306" s="6" t="s">
        <v>130</v>
      </c>
      <c r="B2306" s="6" t="s">
        <v>131</v>
      </c>
      <c r="C2306" s="6" t="s">
        <v>132</v>
      </c>
      <c r="D2306" s="6" t="s">
        <v>123</v>
      </c>
      <c r="E2306" s="6">
        <v>5</v>
      </c>
      <c r="F2306" s="6" t="str">
        <f t="shared" si="140"/>
        <v>Mohamed Ben Arfa</v>
      </c>
      <c r="G2306" s="6">
        <v>10913</v>
      </c>
      <c r="H2306" s="9">
        <v>41609</v>
      </c>
      <c r="I2306" s="9">
        <v>41639</v>
      </c>
      <c r="J2306" s="9">
        <v>41639</v>
      </c>
      <c r="K2306" s="7">
        <v>4</v>
      </c>
      <c r="L2306" s="9" t="str">
        <f t="shared" si="141"/>
        <v>Produits laitiers</v>
      </c>
      <c r="M2306" s="6">
        <v>33</v>
      </c>
      <c r="N2306" s="6" t="str">
        <f t="shared" si="142"/>
        <v>Geitost</v>
      </c>
      <c r="O2306" s="13">
        <v>76</v>
      </c>
      <c r="P2306" s="6">
        <v>65</v>
      </c>
      <c r="Q2306" s="13">
        <f t="shared" si="143"/>
        <v>4940</v>
      </c>
      <c r="R2306" s="15">
        <v>0.2</v>
      </c>
      <c r="S2306" s="13">
        <v>650</v>
      </c>
      <c r="T2306" s="13">
        <v>1.3</v>
      </c>
      <c r="U2306" s="13"/>
    </row>
    <row r="2307" spans="1:21" x14ac:dyDescent="0.25">
      <c r="A2307" s="6" t="s">
        <v>82</v>
      </c>
      <c r="B2307" s="6" t="s">
        <v>83</v>
      </c>
      <c r="C2307" s="6" t="s">
        <v>84</v>
      </c>
      <c r="D2307" s="6" t="s">
        <v>85</v>
      </c>
      <c r="E2307" s="6">
        <v>4</v>
      </c>
      <c r="F2307" s="6" t="str">
        <f t="shared" si="140"/>
        <v>Laura Callahan</v>
      </c>
      <c r="G2307" s="6">
        <v>10932</v>
      </c>
      <c r="H2307" s="9">
        <v>41609</v>
      </c>
      <c r="I2307" s="9">
        <v>41630</v>
      </c>
      <c r="J2307" s="9">
        <v>41632</v>
      </c>
      <c r="K2307" s="7">
        <v>1</v>
      </c>
      <c r="L2307" s="9" t="str">
        <f t="shared" si="141"/>
        <v>Boissons</v>
      </c>
      <c r="M2307" s="6">
        <v>75</v>
      </c>
      <c r="N2307" s="6" t="str">
        <f t="shared" si="142"/>
        <v>Rhönbräu Klosterbier</v>
      </c>
      <c r="O2307" s="13">
        <v>76</v>
      </c>
      <c r="P2307" s="6">
        <v>51</v>
      </c>
      <c r="Q2307" s="13">
        <f t="shared" si="143"/>
        <v>3876</v>
      </c>
      <c r="R2307" s="15">
        <v>0.1</v>
      </c>
      <c r="S2307" s="13">
        <v>1778.625</v>
      </c>
      <c r="T2307" s="13">
        <v>12.450374999999999</v>
      </c>
      <c r="U2307" s="13"/>
    </row>
    <row r="2308" spans="1:21" x14ac:dyDescent="0.25">
      <c r="A2308" s="6" t="s">
        <v>152</v>
      </c>
      <c r="B2308" s="6" t="s">
        <v>153</v>
      </c>
      <c r="C2308" s="6" t="s">
        <v>154</v>
      </c>
      <c r="D2308" s="6" t="s">
        <v>146</v>
      </c>
      <c r="E2308" s="6">
        <v>3</v>
      </c>
      <c r="F2308" s="6" t="str">
        <f t="shared" ref="F2308:F2371" si="144">VLOOKUP(E2308,ListeREPRESENTANTS,2,FALSE)</f>
        <v>Janet Leverling</v>
      </c>
      <c r="G2308" s="6">
        <v>10495</v>
      </c>
      <c r="H2308" s="9">
        <v>41610</v>
      </c>
      <c r="I2308" s="9">
        <v>41636</v>
      </c>
      <c r="J2308" s="9">
        <v>41634</v>
      </c>
      <c r="K2308" s="7">
        <v>5</v>
      </c>
      <c r="L2308" s="9" t="str">
        <f t="shared" ref="L2308:L2371" si="145">VLOOKUP(K2308,ListeCATEGORIES,2,FALSE)</f>
        <v>Pâtes et céréales</v>
      </c>
      <c r="M2308" s="6">
        <v>23</v>
      </c>
      <c r="N2308" s="6" t="str">
        <f t="shared" ref="N2308:N2371" si="146">VLOOKUP(M2308,ListePRODUITS,2,FALSE)</f>
        <v>Tunnbröd</v>
      </c>
      <c r="O2308" s="13">
        <v>76</v>
      </c>
      <c r="P2308" s="6">
        <v>95</v>
      </c>
      <c r="Q2308" s="13">
        <f t="shared" si="143"/>
        <v>7220</v>
      </c>
      <c r="R2308" s="14">
        <v>0.04</v>
      </c>
      <c r="S2308" s="13">
        <v>3283.2</v>
      </c>
      <c r="T2308" s="13">
        <v>85.363199999999992</v>
      </c>
      <c r="U2308" s="13"/>
    </row>
    <row r="2309" spans="1:21" x14ac:dyDescent="0.25">
      <c r="A2309" s="6" t="s">
        <v>184</v>
      </c>
      <c r="B2309" s="6" t="s">
        <v>185</v>
      </c>
      <c r="C2309" s="6" t="s">
        <v>159</v>
      </c>
      <c r="D2309" s="6" t="s">
        <v>136</v>
      </c>
      <c r="E2309" s="6">
        <v>8</v>
      </c>
      <c r="F2309" s="6" t="str">
        <f t="shared" si="144"/>
        <v>Hicham Esmal</v>
      </c>
      <c r="G2309" s="6">
        <v>10513</v>
      </c>
      <c r="H2309" s="9">
        <v>41610</v>
      </c>
      <c r="I2309" s="9">
        <v>41630</v>
      </c>
      <c r="J2309" s="9">
        <v>41632</v>
      </c>
      <c r="K2309" s="7">
        <v>2</v>
      </c>
      <c r="L2309" s="9" t="str">
        <f t="shared" si="145"/>
        <v>Condiments</v>
      </c>
      <c r="M2309" s="6">
        <v>61</v>
      </c>
      <c r="N2309" s="6" t="str">
        <f t="shared" si="146"/>
        <v>Sirop d'érable</v>
      </c>
      <c r="O2309" s="13">
        <v>76</v>
      </c>
      <c r="P2309" s="6">
        <v>91</v>
      </c>
      <c r="Q2309" s="13">
        <f t="shared" ref="Q2309:Q2372" si="147">O2309*P2309</f>
        <v>6916</v>
      </c>
      <c r="R2309" s="14">
        <v>0.18</v>
      </c>
      <c r="S2309" s="13">
        <v>10633.35</v>
      </c>
      <c r="T2309" s="13">
        <v>42.5334</v>
      </c>
      <c r="U2309" s="13"/>
    </row>
    <row r="2310" spans="1:21" x14ac:dyDescent="0.25">
      <c r="A2310" s="6" t="s">
        <v>141</v>
      </c>
      <c r="B2310" s="6" t="s">
        <v>142</v>
      </c>
      <c r="C2310" s="6" t="s">
        <v>109</v>
      </c>
      <c r="D2310" s="6" t="s">
        <v>110</v>
      </c>
      <c r="E2310" s="6">
        <v>5</v>
      </c>
      <c r="F2310" s="6" t="str">
        <f t="shared" si="144"/>
        <v>Mohamed Ben Arfa</v>
      </c>
      <c r="G2310" s="6">
        <v>10551</v>
      </c>
      <c r="H2310" s="9">
        <v>41611</v>
      </c>
      <c r="I2310" s="9">
        <v>41637</v>
      </c>
      <c r="J2310" s="9">
        <v>41638</v>
      </c>
      <c r="K2310" s="7">
        <v>3</v>
      </c>
      <c r="L2310" s="9" t="str">
        <f t="shared" si="145"/>
        <v>Desserts</v>
      </c>
      <c r="M2310" s="6">
        <v>16</v>
      </c>
      <c r="N2310" s="6" t="str">
        <f t="shared" si="146"/>
        <v>Pavlova</v>
      </c>
      <c r="O2310" s="13">
        <v>76</v>
      </c>
      <c r="P2310" s="6">
        <v>73</v>
      </c>
      <c r="Q2310" s="13">
        <f t="shared" si="147"/>
        <v>5548</v>
      </c>
      <c r="R2310" s="14">
        <v>0.15</v>
      </c>
      <c r="S2310" s="13">
        <v>5413.8625000000002</v>
      </c>
      <c r="T2310" s="13">
        <v>0</v>
      </c>
      <c r="U2310" s="13"/>
    </row>
    <row r="2311" spans="1:21" x14ac:dyDescent="0.25">
      <c r="A2311" s="6" t="s">
        <v>120</v>
      </c>
      <c r="B2311" s="6" t="s">
        <v>121</v>
      </c>
      <c r="C2311" s="6" t="s">
        <v>122</v>
      </c>
      <c r="D2311" s="6" t="s">
        <v>123</v>
      </c>
      <c r="E2311" s="6">
        <v>9</v>
      </c>
      <c r="F2311" s="6" t="str">
        <f t="shared" si="144"/>
        <v>Steven Buchanan</v>
      </c>
      <c r="G2311" s="6">
        <v>10648</v>
      </c>
      <c r="H2311" s="9">
        <v>41611</v>
      </c>
      <c r="I2311" s="9">
        <v>41632</v>
      </c>
      <c r="J2311" s="9">
        <v>41633</v>
      </c>
      <c r="K2311" s="7">
        <v>5</v>
      </c>
      <c r="L2311" s="9" t="str">
        <f t="shared" si="145"/>
        <v>Pâtes et céréales</v>
      </c>
      <c r="M2311" s="6">
        <v>22</v>
      </c>
      <c r="N2311" s="6" t="str">
        <f t="shared" si="146"/>
        <v>Gustaf's Knäckebröd</v>
      </c>
      <c r="O2311" s="13">
        <v>76</v>
      </c>
      <c r="P2311" s="6">
        <v>27</v>
      </c>
      <c r="Q2311" s="13">
        <f t="shared" si="147"/>
        <v>2052</v>
      </c>
      <c r="R2311" s="14">
        <v>0.01</v>
      </c>
      <c r="S2311" s="13">
        <v>2806.65</v>
      </c>
      <c r="T2311" s="13">
        <v>2.8066500000000003</v>
      </c>
      <c r="U2311" s="13"/>
    </row>
    <row r="2312" spans="1:21" x14ac:dyDescent="0.25">
      <c r="A2312" s="6" t="s">
        <v>285</v>
      </c>
      <c r="B2312" s="6" t="s">
        <v>286</v>
      </c>
      <c r="C2312" s="6" t="s">
        <v>287</v>
      </c>
      <c r="D2312" s="6" t="s">
        <v>212</v>
      </c>
      <c r="E2312" s="6">
        <v>1</v>
      </c>
      <c r="F2312" s="6" t="str">
        <f t="shared" si="144"/>
        <v>Francis Rivière</v>
      </c>
      <c r="G2312" s="6">
        <v>10673</v>
      </c>
      <c r="H2312" s="9">
        <v>41611</v>
      </c>
      <c r="I2312" s="9">
        <v>41633</v>
      </c>
      <c r="J2312" s="9">
        <v>41633</v>
      </c>
      <c r="K2312" s="7">
        <v>3</v>
      </c>
      <c r="L2312" s="9" t="str">
        <f t="shared" si="145"/>
        <v>Desserts</v>
      </c>
      <c r="M2312" s="6">
        <v>16</v>
      </c>
      <c r="N2312" s="6" t="str">
        <f t="shared" si="146"/>
        <v>Pavlova</v>
      </c>
      <c r="O2312" s="13">
        <v>76</v>
      </c>
      <c r="P2312" s="6">
        <v>54</v>
      </c>
      <c r="Q2312" s="13">
        <f t="shared" si="147"/>
        <v>4104</v>
      </c>
      <c r="R2312" s="14">
        <v>0.2</v>
      </c>
      <c r="S2312" s="13">
        <v>3769.2000000000003</v>
      </c>
      <c r="T2312" s="13">
        <v>41.461200000000005</v>
      </c>
      <c r="U2312" s="13"/>
    </row>
    <row r="2313" spans="1:21" x14ac:dyDescent="0.25">
      <c r="A2313" s="6" t="s">
        <v>78</v>
      </c>
      <c r="B2313" s="6" t="s">
        <v>79</v>
      </c>
      <c r="C2313" s="6" t="s">
        <v>80</v>
      </c>
      <c r="D2313" s="6" t="s">
        <v>81</v>
      </c>
      <c r="E2313" s="6">
        <v>4</v>
      </c>
      <c r="F2313" s="6" t="str">
        <f t="shared" si="144"/>
        <v>Laura Callahan</v>
      </c>
      <c r="G2313" s="6">
        <v>10696</v>
      </c>
      <c r="H2313" s="9">
        <v>41611</v>
      </c>
      <c r="I2313" s="9">
        <v>41623</v>
      </c>
      <c r="J2313" s="9">
        <v>41619</v>
      </c>
      <c r="K2313" s="7">
        <v>6</v>
      </c>
      <c r="L2313" s="9" t="str">
        <f t="shared" si="145"/>
        <v>Viandes</v>
      </c>
      <c r="M2313" s="6">
        <v>17</v>
      </c>
      <c r="N2313" s="6" t="str">
        <f t="shared" si="146"/>
        <v>Alice Mutton</v>
      </c>
      <c r="O2313" s="13">
        <v>76</v>
      </c>
      <c r="P2313" s="6">
        <v>41</v>
      </c>
      <c r="Q2313" s="13">
        <f t="shared" si="147"/>
        <v>3116</v>
      </c>
      <c r="R2313" s="14">
        <v>0</v>
      </c>
      <c r="S2313" s="13">
        <v>7995</v>
      </c>
      <c r="T2313" s="13">
        <v>87.944999999999993</v>
      </c>
      <c r="U2313" s="13"/>
    </row>
    <row r="2314" spans="1:21" x14ac:dyDescent="0.25">
      <c r="A2314" s="6" t="s">
        <v>299</v>
      </c>
      <c r="B2314" s="6" t="s">
        <v>300</v>
      </c>
      <c r="C2314" s="6" t="s">
        <v>280</v>
      </c>
      <c r="D2314" s="6" t="s">
        <v>85</v>
      </c>
      <c r="E2314" s="6">
        <v>7</v>
      </c>
      <c r="F2314" s="6" t="str">
        <f t="shared" si="144"/>
        <v>Jaime Dos Santos</v>
      </c>
      <c r="G2314" s="6">
        <v>10671</v>
      </c>
      <c r="H2314" s="9">
        <v>41612</v>
      </c>
      <c r="I2314" s="9">
        <v>41626</v>
      </c>
      <c r="J2314" s="9">
        <v>41629</v>
      </c>
      <c r="K2314" s="7">
        <v>3</v>
      </c>
      <c r="L2314" s="9" t="str">
        <f t="shared" si="145"/>
        <v>Desserts</v>
      </c>
      <c r="M2314" s="6">
        <v>16</v>
      </c>
      <c r="N2314" s="6" t="str">
        <f t="shared" si="146"/>
        <v>Pavlova</v>
      </c>
      <c r="O2314" s="13">
        <v>76</v>
      </c>
      <c r="P2314" s="6">
        <v>6</v>
      </c>
      <c r="Q2314" s="13">
        <f t="shared" si="147"/>
        <v>456</v>
      </c>
      <c r="R2314" s="14">
        <v>0.13</v>
      </c>
      <c r="S2314" s="13">
        <v>455.44499999999999</v>
      </c>
      <c r="T2314" s="13">
        <v>14.57424</v>
      </c>
      <c r="U2314" s="13"/>
    </row>
    <row r="2315" spans="1:21" x14ac:dyDescent="0.25">
      <c r="A2315" s="6" t="s">
        <v>228</v>
      </c>
      <c r="B2315" s="6" t="s">
        <v>229</v>
      </c>
      <c r="C2315" s="6" t="s">
        <v>122</v>
      </c>
      <c r="D2315" s="6" t="s">
        <v>123</v>
      </c>
      <c r="E2315" s="6">
        <v>7</v>
      </c>
      <c r="F2315" s="6" t="str">
        <f t="shared" si="144"/>
        <v>Jaime Dos Santos</v>
      </c>
      <c r="G2315" s="6">
        <v>10690</v>
      </c>
      <c r="H2315" s="9">
        <v>41612</v>
      </c>
      <c r="I2315" s="9">
        <v>41622</v>
      </c>
      <c r="J2315" s="9">
        <v>41621</v>
      </c>
      <c r="K2315" s="7">
        <v>5</v>
      </c>
      <c r="L2315" s="9" t="str">
        <f t="shared" si="145"/>
        <v>Pâtes et céréales</v>
      </c>
      <c r="M2315" s="6">
        <v>56</v>
      </c>
      <c r="N2315" s="6" t="str">
        <f t="shared" si="146"/>
        <v>Gnocchi di nonna Alice</v>
      </c>
      <c r="O2315" s="13">
        <v>76</v>
      </c>
      <c r="P2315" s="6">
        <v>50</v>
      </c>
      <c r="Q2315" s="13">
        <f t="shared" si="147"/>
        <v>3800</v>
      </c>
      <c r="R2315" s="14">
        <v>0.18</v>
      </c>
      <c r="S2315" s="13">
        <v>7790.0000000000009</v>
      </c>
      <c r="T2315" s="13">
        <v>148.01000000000002</v>
      </c>
      <c r="U2315" s="13"/>
    </row>
    <row r="2316" spans="1:21" x14ac:dyDescent="0.25">
      <c r="A2316" s="6" t="s">
        <v>296</v>
      </c>
      <c r="B2316" s="6" t="s">
        <v>297</v>
      </c>
      <c r="C2316" s="6" t="s">
        <v>298</v>
      </c>
      <c r="D2316" s="6" t="s">
        <v>123</v>
      </c>
      <c r="E2316" s="6">
        <v>7</v>
      </c>
      <c r="F2316" s="6" t="str">
        <f t="shared" si="144"/>
        <v>Jaime Dos Santos</v>
      </c>
      <c r="G2316" s="6">
        <v>10709</v>
      </c>
      <c r="H2316" s="9">
        <v>41612</v>
      </c>
      <c r="I2316" s="9">
        <v>41625</v>
      </c>
      <c r="J2316" s="9">
        <v>41620</v>
      </c>
      <c r="K2316" s="7">
        <v>7</v>
      </c>
      <c r="L2316" s="9" t="str">
        <f t="shared" si="145"/>
        <v>Produits secs</v>
      </c>
      <c r="M2316" s="6">
        <v>51</v>
      </c>
      <c r="N2316" s="6" t="str">
        <f t="shared" si="146"/>
        <v>Manjimup Dried Apples</v>
      </c>
      <c r="O2316" s="13">
        <v>76</v>
      </c>
      <c r="P2316" s="6">
        <v>51</v>
      </c>
      <c r="Q2316" s="13">
        <f t="shared" si="147"/>
        <v>3876</v>
      </c>
      <c r="R2316" s="14">
        <v>-0.02</v>
      </c>
      <c r="S2316" s="13">
        <v>13785.300000000001</v>
      </c>
      <c r="T2316" s="13">
        <v>137.85300000000001</v>
      </c>
      <c r="U2316" s="13"/>
    </row>
    <row r="2317" spans="1:21" x14ac:dyDescent="0.25">
      <c r="A2317" s="6" t="s">
        <v>269</v>
      </c>
      <c r="B2317" s="6" t="s">
        <v>270</v>
      </c>
      <c r="C2317" s="6" t="s">
        <v>271</v>
      </c>
      <c r="D2317" s="6" t="s">
        <v>242</v>
      </c>
      <c r="E2317" s="6">
        <v>7</v>
      </c>
      <c r="F2317" s="6" t="str">
        <f t="shared" si="144"/>
        <v>Jaime Dos Santos</v>
      </c>
      <c r="G2317" s="6">
        <v>10591</v>
      </c>
      <c r="H2317" s="9">
        <v>41613</v>
      </c>
      <c r="I2317" s="9">
        <v>41643</v>
      </c>
      <c r="J2317" s="9">
        <v>41638</v>
      </c>
      <c r="K2317" s="7">
        <v>6</v>
      </c>
      <c r="L2317" s="9" t="str">
        <f t="shared" si="145"/>
        <v>Viandes</v>
      </c>
      <c r="M2317" s="6">
        <v>54</v>
      </c>
      <c r="N2317" s="6" t="str">
        <f t="shared" si="146"/>
        <v>Tourtière</v>
      </c>
      <c r="O2317" s="13">
        <v>76</v>
      </c>
      <c r="P2317" s="6">
        <v>44</v>
      </c>
      <c r="Q2317" s="13">
        <f t="shared" si="147"/>
        <v>3344</v>
      </c>
      <c r="R2317" s="14">
        <v>0.09</v>
      </c>
      <c r="S2317" s="13">
        <v>1491.49</v>
      </c>
      <c r="T2317" s="13">
        <v>13.423410000000001</v>
      </c>
      <c r="U2317" s="13"/>
    </row>
    <row r="2318" spans="1:21" x14ac:dyDescent="0.25">
      <c r="A2318" s="6" t="s">
        <v>103</v>
      </c>
      <c r="B2318" s="6" t="s">
        <v>104</v>
      </c>
      <c r="C2318" s="6" t="s">
        <v>105</v>
      </c>
      <c r="D2318" s="6" t="s">
        <v>106</v>
      </c>
      <c r="E2318" s="6">
        <v>4</v>
      </c>
      <c r="F2318" s="6" t="str">
        <f t="shared" si="144"/>
        <v>Laura Callahan</v>
      </c>
      <c r="G2318" s="6">
        <v>10476</v>
      </c>
      <c r="H2318" s="9">
        <v>41614</v>
      </c>
      <c r="I2318" s="9">
        <v>41638</v>
      </c>
      <c r="J2318" s="9">
        <v>41635</v>
      </c>
      <c r="K2318" s="7">
        <v>1</v>
      </c>
      <c r="L2318" s="9" t="str">
        <f t="shared" si="145"/>
        <v>Boissons</v>
      </c>
      <c r="M2318" s="6">
        <v>70</v>
      </c>
      <c r="N2318" s="6" t="str">
        <f t="shared" si="146"/>
        <v>Outback Lager</v>
      </c>
      <c r="O2318" s="13">
        <v>76</v>
      </c>
      <c r="P2318" s="6">
        <v>79</v>
      </c>
      <c r="Q2318" s="13">
        <f t="shared" si="147"/>
        <v>6004</v>
      </c>
      <c r="R2318" s="14">
        <v>0.13</v>
      </c>
      <c r="S2318" s="13">
        <v>4123.8</v>
      </c>
      <c r="T2318" s="13">
        <v>4.1238000000000001</v>
      </c>
      <c r="U2318" s="13"/>
    </row>
    <row r="2319" spans="1:21" x14ac:dyDescent="0.25">
      <c r="A2319" s="6" t="s">
        <v>209</v>
      </c>
      <c r="B2319" s="6" t="s">
        <v>210</v>
      </c>
      <c r="C2319" s="6" t="s">
        <v>211</v>
      </c>
      <c r="D2319" s="6" t="s">
        <v>212</v>
      </c>
      <c r="E2319" s="6">
        <v>5</v>
      </c>
      <c r="F2319" s="6" t="str">
        <f t="shared" si="144"/>
        <v>Mohamed Ben Arfa</v>
      </c>
      <c r="G2319" s="6">
        <v>10526</v>
      </c>
      <c r="H2319" s="9">
        <v>41614</v>
      </c>
      <c r="I2319" s="9">
        <v>41633</v>
      </c>
      <c r="J2319" s="9">
        <v>41635</v>
      </c>
      <c r="K2319" s="7">
        <v>8</v>
      </c>
      <c r="L2319" s="9" t="str">
        <f t="shared" si="145"/>
        <v>Poissons et fruits de mer</v>
      </c>
      <c r="M2319" s="6">
        <v>13</v>
      </c>
      <c r="N2319" s="6" t="str">
        <f t="shared" si="146"/>
        <v>Konbu</v>
      </c>
      <c r="O2319" s="13">
        <v>76</v>
      </c>
      <c r="P2319" s="6">
        <v>53</v>
      </c>
      <c r="Q2319" s="13">
        <f t="shared" si="147"/>
        <v>4028</v>
      </c>
      <c r="R2319" s="14">
        <v>0</v>
      </c>
      <c r="S2319" s="13">
        <v>1590</v>
      </c>
      <c r="T2319" s="13">
        <v>0</v>
      </c>
      <c r="U2319" s="13"/>
    </row>
    <row r="2320" spans="1:21" x14ac:dyDescent="0.25">
      <c r="A2320" s="6" t="s">
        <v>299</v>
      </c>
      <c r="B2320" s="6" t="s">
        <v>300</v>
      </c>
      <c r="C2320" s="6" t="s">
        <v>280</v>
      </c>
      <c r="D2320" s="6" t="s">
        <v>85</v>
      </c>
      <c r="E2320" s="6">
        <v>7</v>
      </c>
      <c r="F2320" s="6" t="str">
        <f t="shared" si="144"/>
        <v>Jaime Dos Santos</v>
      </c>
      <c r="G2320" s="6">
        <v>10671</v>
      </c>
      <c r="H2320" s="9">
        <v>41614</v>
      </c>
      <c r="I2320" s="9">
        <v>41628</v>
      </c>
      <c r="J2320" s="9">
        <v>41630</v>
      </c>
      <c r="K2320" s="7">
        <v>3</v>
      </c>
      <c r="L2320" s="9" t="str">
        <f t="shared" si="145"/>
        <v>Desserts</v>
      </c>
      <c r="M2320" s="6">
        <v>62</v>
      </c>
      <c r="N2320" s="6" t="str">
        <f t="shared" si="146"/>
        <v>Tarte au sucre</v>
      </c>
      <c r="O2320" s="13">
        <v>76</v>
      </c>
      <c r="P2320" s="6">
        <v>7</v>
      </c>
      <c r="Q2320" s="13">
        <f t="shared" si="147"/>
        <v>532</v>
      </c>
      <c r="R2320" s="14">
        <v>0.08</v>
      </c>
      <c r="S2320" s="13">
        <v>1587.46</v>
      </c>
      <c r="T2320" s="13">
        <v>53.973639999999996</v>
      </c>
      <c r="U2320" s="13"/>
    </row>
    <row r="2321" spans="1:21" x14ac:dyDescent="0.25">
      <c r="A2321" s="6" t="s">
        <v>179</v>
      </c>
      <c r="B2321" s="6" t="s">
        <v>180</v>
      </c>
      <c r="C2321" s="6" t="s">
        <v>181</v>
      </c>
      <c r="D2321" s="6" t="s">
        <v>81</v>
      </c>
      <c r="E2321" s="6">
        <v>3</v>
      </c>
      <c r="F2321" s="6" t="str">
        <f t="shared" si="144"/>
        <v>Janet Leverling</v>
      </c>
      <c r="G2321" s="6">
        <v>10700</v>
      </c>
      <c r="H2321" s="9">
        <v>41614</v>
      </c>
      <c r="I2321" s="9">
        <v>41629</v>
      </c>
      <c r="J2321" s="9">
        <v>41632</v>
      </c>
      <c r="K2321" s="7">
        <v>1</v>
      </c>
      <c r="L2321" s="9" t="str">
        <f t="shared" si="145"/>
        <v>Boissons</v>
      </c>
      <c r="M2321" s="6">
        <v>34</v>
      </c>
      <c r="N2321" s="6" t="str">
        <f t="shared" si="146"/>
        <v>Sasquatch Ale</v>
      </c>
      <c r="O2321" s="13">
        <v>76</v>
      </c>
      <c r="P2321" s="6">
        <v>65</v>
      </c>
      <c r="Q2321" s="13">
        <f t="shared" si="147"/>
        <v>4940</v>
      </c>
      <c r="R2321" s="14">
        <v>-0.02</v>
      </c>
      <c r="S2321" s="13">
        <v>4641</v>
      </c>
      <c r="T2321" s="13">
        <v>162.435</v>
      </c>
      <c r="U2321" s="13"/>
    </row>
    <row r="2322" spans="1:21" x14ac:dyDescent="0.25">
      <c r="A2322" s="6" t="s">
        <v>114</v>
      </c>
      <c r="B2322" s="6" t="s">
        <v>115</v>
      </c>
      <c r="C2322" s="6" t="s">
        <v>116</v>
      </c>
      <c r="D2322" s="6" t="s">
        <v>81</v>
      </c>
      <c r="E2322" s="6">
        <v>3</v>
      </c>
      <c r="F2322" s="6" t="str">
        <f t="shared" si="144"/>
        <v>Janet Leverling</v>
      </c>
      <c r="G2322" s="6">
        <v>10820</v>
      </c>
      <c r="H2322" s="9">
        <v>41614</v>
      </c>
      <c r="I2322" s="9">
        <v>41635</v>
      </c>
      <c r="J2322" s="9">
        <v>41633</v>
      </c>
      <c r="K2322" s="7">
        <v>5</v>
      </c>
      <c r="L2322" s="9" t="str">
        <f t="shared" si="145"/>
        <v>Pâtes et céréales</v>
      </c>
      <c r="M2322" s="6">
        <v>56</v>
      </c>
      <c r="N2322" s="6" t="str">
        <f t="shared" si="146"/>
        <v>Gnocchi di nonna Alice</v>
      </c>
      <c r="O2322" s="13">
        <v>76</v>
      </c>
      <c r="P2322" s="6">
        <v>10</v>
      </c>
      <c r="Q2322" s="13">
        <f t="shared" si="147"/>
        <v>760</v>
      </c>
      <c r="R2322" s="14">
        <v>0.17</v>
      </c>
      <c r="S2322" s="13">
        <v>1577</v>
      </c>
      <c r="T2322" s="13">
        <v>37.847999999999999</v>
      </c>
      <c r="U2322" s="13"/>
    </row>
    <row r="2323" spans="1:21" x14ac:dyDescent="0.25">
      <c r="A2323" s="6" t="s">
        <v>147</v>
      </c>
      <c r="B2323" s="6" t="s">
        <v>148</v>
      </c>
      <c r="C2323" s="6" t="s">
        <v>149</v>
      </c>
      <c r="D2323" s="6" t="s">
        <v>85</v>
      </c>
      <c r="E2323" s="6">
        <v>8</v>
      </c>
      <c r="F2323" s="6" t="str">
        <f t="shared" si="144"/>
        <v>Hicham Esmal</v>
      </c>
      <c r="G2323" s="6">
        <v>10923</v>
      </c>
      <c r="H2323" s="9">
        <v>41614</v>
      </c>
      <c r="I2323" s="9">
        <v>41638</v>
      </c>
      <c r="J2323" s="9">
        <v>41634</v>
      </c>
      <c r="K2323" s="7">
        <v>1</v>
      </c>
      <c r="L2323" s="9" t="str">
        <f t="shared" si="145"/>
        <v>Boissons</v>
      </c>
      <c r="M2323" s="6">
        <v>67</v>
      </c>
      <c r="N2323" s="6" t="str">
        <f t="shared" si="146"/>
        <v>Laughing Lumberjack Lager</v>
      </c>
      <c r="O2323" s="13">
        <v>76</v>
      </c>
      <c r="P2323" s="6">
        <v>14</v>
      </c>
      <c r="Q2323" s="13">
        <f t="shared" si="147"/>
        <v>1064</v>
      </c>
      <c r="R2323" s="15">
        <v>-0.03</v>
      </c>
      <c r="S2323" s="13">
        <v>1009.4</v>
      </c>
      <c r="T2323" s="13">
        <v>1.0094000000000001</v>
      </c>
      <c r="U2323" s="13"/>
    </row>
    <row r="2324" spans="1:21" x14ac:dyDescent="0.25">
      <c r="A2324" s="6" t="s">
        <v>209</v>
      </c>
      <c r="B2324" s="6" t="s">
        <v>210</v>
      </c>
      <c r="C2324" s="6" t="s">
        <v>211</v>
      </c>
      <c r="D2324" s="6" t="s">
        <v>212</v>
      </c>
      <c r="E2324" s="6">
        <v>1</v>
      </c>
      <c r="F2324" s="6" t="str">
        <f t="shared" si="144"/>
        <v>Francis Rivière</v>
      </c>
      <c r="G2324" s="6">
        <v>10583</v>
      </c>
      <c r="H2324" s="9">
        <v>41615</v>
      </c>
      <c r="I2324" s="9">
        <v>41635</v>
      </c>
      <c r="J2324" s="9">
        <v>41632</v>
      </c>
      <c r="K2324" s="7">
        <v>4</v>
      </c>
      <c r="L2324" s="9" t="str">
        <f t="shared" si="145"/>
        <v>Produits laitiers</v>
      </c>
      <c r="M2324" s="6">
        <v>69</v>
      </c>
      <c r="N2324" s="6" t="str">
        <f t="shared" si="146"/>
        <v>Gudbrandsdalsost</v>
      </c>
      <c r="O2324" s="13">
        <v>76</v>
      </c>
      <c r="P2324" s="6">
        <v>85</v>
      </c>
      <c r="Q2324" s="13">
        <f t="shared" si="147"/>
        <v>6460</v>
      </c>
      <c r="R2324" s="14">
        <v>0.18</v>
      </c>
      <c r="S2324" s="13">
        <v>12546.000000000002</v>
      </c>
      <c r="T2324" s="13">
        <v>426.56400000000008</v>
      </c>
      <c r="U2324" s="13"/>
    </row>
    <row r="2325" spans="1:21" x14ac:dyDescent="0.25">
      <c r="A2325" s="6" t="s">
        <v>293</v>
      </c>
      <c r="B2325" s="6" t="s">
        <v>294</v>
      </c>
      <c r="C2325" s="6" t="s">
        <v>295</v>
      </c>
      <c r="D2325" s="6" t="s">
        <v>251</v>
      </c>
      <c r="E2325" s="6">
        <v>4</v>
      </c>
      <c r="F2325" s="6" t="str">
        <f t="shared" si="144"/>
        <v>Laura Callahan</v>
      </c>
      <c r="G2325" s="6">
        <v>10635</v>
      </c>
      <c r="H2325" s="9">
        <v>41616</v>
      </c>
      <c r="I2325" s="9">
        <v>41635</v>
      </c>
      <c r="J2325" s="9">
        <v>41637</v>
      </c>
      <c r="K2325" s="7">
        <v>5</v>
      </c>
      <c r="L2325" s="9" t="str">
        <f t="shared" si="145"/>
        <v>Pâtes et céréales</v>
      </c>
      <c r="M2325" s="6">
        <v>22</v>
      </c>
      <c r="N2325" s="6" t="str">
        <f t="shared" si="146"/>
        <v>Gustaf's Knäckebröd</v>
      </c>
      <c r="O2325" s="13">
        <v>76</v>
      </c>
      <c r="P2325" s="6">
        <v>12</v>
      </c>
      <c r="Q2325" s="13">
        <f t="shared" si="147"/>
        <v>912</v>
      </c>
      <c r="R2325" s="14">
        <v>0.1</v>
      </c>
      <c r="S2325" s="13">
        <v>1134</v>
      </c>
      <c r="T2325" s="13">
        <v>1.1339999999999999</v>
      </c>
      <c r="U2325" s="13"/>
    </row>
    <row r="2326" spans="1:21" x14ac:dyDescent="0.25">
      <c r="A2326" s="6" t="s">
        <v>223</v>
      </c>
      <c r="B2326" s="6" t="s">
        <v>224</v>
      </c>
      <c r="C2326" s="6" t="s">
        <v>225</v>
      </c>
      <c r="D2326" s="6" t="s">
        <v>208</v>
      </c>
      <c r="E2326" s="6">
        <v>6</v>
      </c>
      <c r="F2326" s="6" t="str">
        <f t="shared" si="144"/>
        <v>Ernst Junge</v>
      </c>
      <c r="G2326" s="6">
        <v>10703</v>
      </c>
      <c r="H2326" s="9">
        <v>41616</v>
      </c>
      <c r="I2326" s="9">
        <v>41626</v>
      </c>
      <c r="J2326" s="9">
        <v>41627</v>
      </c>
      <c r="K2326" s="7">
        <v>4</v>
      </c>
      <c r="L2326" s="9" t="str">
        <f t="shared" si="145"/>
        <v>Produits laitiers</v>
      </c>
      <c r="M2326" s="6">
        <v>59</v>
      </c>
      <c r="N2326" s="6" t="str">
        <f t="shared" si="146"/>
        <v>Raclette Courdavault</v>
      </c>
      <c r="O2326" s="13">
        <v>76</v>
      </c>
      <c r="P2326" s="6">
        <v>81</v>
      </c>
      <c r="Q2326" s="13">
        <f t="shared" si="147"/>
        <v>6156</v>
      </c>
      <c r="R2326" s="14">
        <v>0.17</v>
      </c>
      <c r="S2326" s="13">
        <v>18488.25</v>
      </c>
      <c r="T2326" s="13">
        <v>147.90600000000001</v>
      </c>
      <c r="U2326" s="13"/>
    </row>
    <row r="2327" spans="1:21" x14ac:dyDescent="0.25">
      <c r="A2327" s="6" t="s">
        <v>235</v>
      </c>
      <c r="B2327" s="6" t="s">
        <v>236</v>
      </c>
      <c r="C2327" s="6" t="s">
        <v>237</v>
      </c>
      <c r="D2327" s="6" t="s">
        <v>238</v>
      </c>
      <c r="E2327" s="6">
        <v>8</v>
      </c>
      <c r="F2327" s="6" t="str">
        <f t="shared" si="144"/>
        <v>Hicham Esmal</v>
      </c>
      <c r="G2327" s="6">
        <v>10550</v>
      </c>
      <c r="H2327" s="9">
        <v>41617</v>
      </c>
      <c r="I2327" s="9">
        <v>41638</v>
      </c>
      <c r="J2327" s="9">
        <v>41633</v>
      </c>
      <c r="K2327" s="7">
        <v>6</v>
      </c>
      <c r="L2327" s="9" t="str">
        <f t="shared" si="145"/>
        <v>Viandes</v>
      </c>
      <c r="M2327" s="6">
        <v>17</v>
      </c>
      <c r="N2327" s="6" t="str">
        <f t="shared" si="146"/>
        <v>Alice Mutton</v>
      </c>
      <c r="O2327" s="13">
        <v>76</v>
      </c>
      <c r="P2327" s="6">
        <v>72</v>
      </c>
      <c r="Q2327" s="13">
        <f t="shared" si="147"/>
        <v>5472</v>
      </c>
      <c r="R2327" s="14">
        <v>0.08</v>
      </c>
      <c r="S2327" s="13">
        <v>12916.800000000001</v>
      </c>
      <c r="T2327" s="13">
        <v>245.41920000000002</v>
      </c>
      <c r="U2327" s="13"/>
    </row>
    <row r="2328" spans="1:21" x14ac:dyDescent="0.25">
      <c r="A2328" s="6" t="s">
        <v>86</v>
      </c>
      <c r="B2328" s="6" t="s">
        <v>87</v>
      </c>
      <c r="C2328" s="6" t="s">
        <v>88</v>
      </c>
      <c r="D2328" s="6" t="s">
        <v>89</v>
      </c>
      <c r="E2328" s="6">
        <v>1</v>
      </c>
      <c r="F2328" s="6" t="str">
        <f t="shared" si="144"/>
        <v>Francis Rivière</v>
      </c>
      <c r="G2328" s="6">
        <v>10471</v>
      </c>
      <c r="H2328" s="9">
        <v>41618</v>
      </c>
      <c r="I2328" s="9">
        <v>41648</v>
      </c>
      <c r="J2328" s="9">
        <v>41644</v>
      </c>
      <c r="K2328" s="7">
        <v>5</v>
      </c>
      <c r="L2328" s="9" t="str">
        <f t="shared" si="145"/>
        <v>Pâtes et céréales</v>
      </c>
      <c r="M2328" s="6">
        <v>56</v>
      </c>
      <c r="N2328" s="6" t="str">
        <f t="shared" si="146"/>
        <v>Gnocchi di nonna Alice</v>
      </c>
      <c r="O2328" s="13">
        <v>76</v>
      </c>
      <c r="P2328" s="6">
        <v>21</v>
      </c>
      <c r="Q2328" s="13">
        <f t="shared" si="147"/>
        <v>1596</v>
      </c>
      <c r="R2328" s="14">
        <v>0.13</v>
      </c>
      <c r="S2328" s="13">
        <v>2777.04</v>
      </c>
      <c r="T2328" s="13">
        <v>86.088239999999999</v>
      </c>
      <c r="U2328" s="13"/>
    </row>
    <row r="2329" spans="1:21" x14ac:dyDescent="0.25">
      <c r="A2329" s="6" t="s">
        <v>189</v>
      </c>
      <c r="B2329" s="6" t="s">
        <v>190</v>
      </c>
      <c r="C2329" s="6" t="s">
        <v>191</v>
      </c>
      <c r="D2329" s="6" t="s">
        <v>136</v>
      </c>
      <c r="E2329" s="6">
        <v>9</v>
      </c>
      <c r="F2329" s="6" t="str">
        <f t="shared" si="144"/>
        <v>Steven Buchanan</v>
      </c>
      <c r="G2329" s="6">
        <v>10549</v>
      </c>
      <c r="H2329" s="9">
        <v>41618</v>
      </c>
      <c r="I2329" s="9">
        <v>41628</v>
      </c>
      <c r="J2329" s="9">
        <v>41628</v>
      </c>
      <c r="K2329" s="7">
        <v>4</v>
      </c>
      <c r="L2329" s="9" t="str">
        <f t="shared" si="145"/>
        <v>Produits laitiers</v>
      </c>
      <c r="M2329" s="6">
        <v>31</v>
      </c>
      <c r="N2329" s="6" t="str">
        <f t="shared" si="146"/>
        <v>Gorgonzola Telino</v>
      </c>
      <c r="O2329" s="13">
        <v>76</v>
      </c>
      <c r="P2329" s="6">
        <v>6</v>
      </c>
      <c r="Q2329" s="13">
        <f t="shared" si="147"/>
        <v>456</v>
      </c>
      <c r="R2329" s="14">
        <v>0.09</v>
      </c>
      <c r="S2329" s="13">
        <v>341.25</v>
      </c>
      <c r="T2329" s="13">
        <v>11.602499999999999</v>
      </c>
      <c r="U2329" s="13"/>
    </row>
    <row r="2330" spans="1:21" x14ac:dyDescent="0.25">
      <c r="A2330" s="6" t="s">
        <v>243</v>
      </c>
      <c r="B2330" s="6" t="s">
        <v>244</v>
      </c>
      <c r="C2330" s="6" t="s">
        <v>88</v>
      </c>
      <c r="D2330" s="6" t="s">
        <v>89</v>
      </c>
      <c r="E2330" s="6">
        <v>6</v>
      </c>
      <c r="F2330" s="6" t="str">
        <f t="shared" si="144"/>
        <v>Ernst Junge</v>
      </c>
      <c r="G2330" s="6">
        <v>10643</v>
      </c>
      <c r="H2330" s="9">
        <v>41619</v>
      </c>
      <c r="I2330" s="9">
        <v>41634</v>
      </c>
      <c r="J2330" s="9">
        <v>41637</v>
      </c>
      <c r="K2330" s="7">
        <v>1</v>
      </c>
      <c r="L2330" s="9" t="str">
        <f t="shared" si="145"/>
        <v>Boissons</v>
      </c>
      <c r="M2330" s="6">
        <v>39</v>
      </c>
      <c r="N2330" s="6" t="str">
        <f t="shared" si="146"/>
        <v>Chartreuse verte</v>
      </c>
      <c r="O2330" s="13">
        <v>76</v>
      </c>
      <c r="P2330" s="6">
        <v>98</v>
      </c>
      <c r="Q2330" s="13">
        <f t="shared" si="147"/>
        <v>7448</v>
      </c>
      <c r="R2330" s="14">
        <v>-0.02</v>
      </c>
      <c r="S2330" s="13">
        <v>8996.4</v>
      </c>
      <c r="T2330" s="13">
        <v>0</v>
      </c>
      <c r="U2330" s="13"/>
    </row>
    <row r="2331" spans="1:21" x14ac:dyDescent="0.25">
      <c r="A2331" s="6" t="s">
        <v>130</v>
      </c>
      <c r="B2331" s="6" t="s">
        <v>131</v>
      </c>
      <c r="C2331" s="6" t="s">
        <v>132</v>
      </c>
      <c r="D2331" s="6" t="s">
        <v>123</v>
      </c>
      <c r="E2331" s="6">
        <v>6</v>
      </c>
      <c r="F2331" s="6" t="str">
        <f t="shared" si="144"/>
        <v>Ernst Junge</v>
      </c>
      <c r="G2331" s="6">
        <v>10704</v>
      </c>
      <c r="H2331" s="9">
        <v>41619</v>
      </c>
      <c r="I2331" s="9">
        <v>41647</v>
      </c>
      <c r="J2331" s="9">
        <v>41645</v>
      </c>
      <c r="K2331" s="7">
        <v>2</v>
      </c>
      <c r="L2331" s="9" t="str">
        <f t="shared" si="145"/>
        <v>Condiments</v>
      </c>
      <c r="M2331" s="6">
        <v>4</v>
      </c>
      <c r="N2331" s="6" t="str">
        <f t="shared" si="146"/>
        <v>Chef Anton's Cajun Seasoning</v>
      </c>
      <c r="O2331" s="13">
        <v>76</v>
      </c>
      <c r="P2331" s="6">
        <v>28</v>
      </c>
      <c r="Q2331" s="13">
        <f t="shared" si="147"/>
        <v>2128</v>
      </c>
      <c r="R2331" s="14">
        <v>0.01</v>
      </c>
      <c r="S2331" s="13">
        <v>3049.2</v>
      </c>
      <c r="T2331" s="13">
        <v>0</v>
      </c>
      <c r="U2331" s="13"/>
    </row>
    <row r="2332" spans="1:21" x14ac:dyDescent="0.25">
      <c r="A2332" s="6" t="s">
        <v>293</v>
      </c>
      <c r="B2332" s="6" t="s">
        <v>294</v>
      </c>
      <c r="C2332" s="6" t="s">
        <v>295</v>
      </c>
      <c r="D2332" s="6" t="s">
        <v>251</v>
      </c>
      <c r="E2332" s="6">
        <v>5</v>
      </c>
      <c r="F2332" s="6" t="str">
        <f t="shared" si="144"/>
        <v>Mohamed Ben Arfa</v>
      </c>
      <c r="G2332" s="6">
        <v>10784</v>
      </c>
      <c r="H2332" s="9">
        <v>41619</v>
      </c>
      <c r="I2332" s="9">
        <v>41636</v>
      </c>
      <c r="J2332" s="9">
        <v>41637</v>
      </c>
      <c r="K2332" s="7">
        <v>8</v>
      </c>
      <c r="L2332" s="9" t="str">
        <f t="shared" si="145"/>
        <v>Poissons et fruits de mer</v>
      </c>
      <c r="M2332" s="6">
        <v>36</v>
      </c>
      <c r="N2332" s="6" t="str">
        <f t="shared" si="146"/>
        <v>Inlagd Sill</v>
      </c>
      <c r="O2332" s="13">
        <v>76</v>
      </c>
      <c r="P2332" s="6">
        <v>8</v>
      </c>
      <c r="Q2332" s="13">
        <f t="shared" si="147"/>
        <v>608</v>
      </c>
      <c r="R2332" s="14">
        <v>0.16</v>
      </c>
      <c r="S2332" s="13">
        <v>638.4</v>
      </c>
      <c r="T2332" s="13">
        <v>10.852799999999998</v>
      </c>
      <c r="U2332" s="13"/>
    </row>
    <row r="2333" spans="1:21" x14ac:dyDescent="0.25">
      <c r="A2333" s="6" t="s">
        <v>245</v>
      </c>
      <c r="B2333" s="6" t="s">
        <v>246</v>
      </c>
      <c r="C2333" s="6" t="s">
        <v>247</v>
      </c>
      <c r="D2333" s="6" t="s">
        <v>85</v>
      </c>
      <c r="E2333" s="6">
        <v>2</v>
      </c>
      <c r="F2333" s="6" t="str">
        <f t="shared" si="144"/>
        <v>Anne Dodsworth</v>
      </c>
      <c r="G2333" s="6">
        <v>10566</v>
      </c>
      <c r="H2333" s="9">
        <v>41620</v>
      </c>
      <c r="I2333" s="9">
        <v>41635</v>
      </c>
      <c r="J2333" s="9">
        <v>41632</v>
      </c>
      <c r="K2333" s="7">
        <v>4</v>
      </c>
      <c r="L2333" s="9" t="str">
        <f t="shared" si="145"/>
        <v>Produits laitiers</v>
      </c>
      <c r="M2333" s="6">
        <v>11</v>
      </c>
      <c r="N2333" s="6" t="str">
        <f t="shared" si="146"/>
        <v>Queso Cabrales</v>
      </c>
      <c r="O2333" s="13">
        <v>76</v>
      </c>
      <c r="P2333" s="6">
        <v>1</v>
      </c>
      <c r="Q2333" s="13">
        <f t="shared" si="147"/>
        <v>76</v>
      </c>
      <c r="R2333" s="14">
        <v>0.09</v>
      </c>
      <c r="S2333" s="13">
        <v>95.55</v>
      </c>
      <c r="T2333" s="13">
        <v>3.2486999999999999</v>
      </c>
      <c r="U2333" s="13"/>
    </row>
    <row r="2334" spans="1:21" x14ac:dyDescent="0.25">
      <c r="A2334" s="6" t="s">
        <v>78</v>
      </c>
      <c r="B2334" s="6" t="s">
        <v>79</v>
      </c>
      <c r="C2334" s="6" t="s">
        <v>80</v>
      </c>
      <c r="D2334" s="6" t="s">
        <v>81</v>
      </c>
      <c r="E2334" s="6">
        <v>3</v>
      </c>
      <c r="F2334" s="6" t="str">
        <f t="shared" si="144"/>
        <v>Janet Leverling</v>
      </c>
      <c r="G2334" s="6">
        <v>10723</v>
      </c>
      <c r="H2334" s="9">
        <v>41620</v>
      </c>
      <c r="I2334" s="9">
        <v>41632</v>
      </c>
      <c r="J2334" s="9">
        <v>41631</v>
      </c>
      <c r="K2334" s="7">
        <v>3</v>
      </c>
      <c r="L2334" s="9" t="str">
        <f t="shared" si="145"/>
        <v>Desserts</v>
      </c>
      <c r="M2334" s="6">
        <v>26</v>
      </c>
      <c r="N2334" s="6" t="str">
        <f t="shared" si="146"/>
        <v>Gumbär Gummibärchen</v>
      </c>
      <c r="O2334" s="13">
        <v>76</v>
      </c>
      <c r="P2334" s="6">
        <v>74</v>
      </c>
      <c r="Q2334" s="13">
        <f t="shared" si="147"/>
        <v>5624</v>
      </c>
      <c r="R2334" s="14">
        <v>0.09</v>
      </c>
      <c r="S2334" s="13">
        <v>10515.141000000001</v>
      </c>
      <c r="T2334" s="13">
        <v>283.90880700000002</v>
      </c>
      <c r="U2334" s="13"/>
    </row>
    <row r="2335" spans="1:21" x14ac:dyDescent="0.25">
      <c r="A2335" s="6" t="s">
        <v>196</v>
      </c>
      <c r="B2335" s="6" t="s">
        <v>197</v>
      </c>
      <c r="C2335" s="6" t="s">
        <v>52</v>
      </c>
      <c r="D2335" s="6" t="s">
        <v>51</v>
      </c>
      <c r="E2335" s="6">
        <v>7</v>
      </c>
      <c r="F2335" s="6" t="str">
        <f t="shared" si="144"/>
        <v>Jaime Dos Santos</v>
      </c>
      <c r="G2335" s="6">
        <v>10746</v>
      </c>
      <c r="H2335" s="9">
        <v>41620</v>
      </c>
      <c r="I2335" s="9">
        <v>41638</v>
      </c>
      <c r="J2335" s="9">
        <v>41640</v>
      </c>
      <c r="K2335" s="7">
        <v>3</v>
      </c>
      <c r="L2335" s="9" t="str">
        <f t="shared" si="145"/>
        <v>Desserts</v>
      </c>
      <c r="M2335" s="6">
        <v>62</v>
      </c>
      <c r="N2335" s="6" t="str">
        <f t="shared" si="146"/>
        <v>Tarte au sucre</v>
      </c>
      <c r="O2335" s="13">
        <v>76</v>
      </c>
      <c r="P2335" s="6">
        <v>52</v>
      </c>
      <c r="Q2335" s="13">
        <f t="shared" si="147"/>
        <v>3952</v>
      </c>
      <c r="R2335" s="14">
        <v>0.2</v>
      </c>
      <c r="S2335" s="13">
        <v>10254.400000000001</v>
      </c>
      <c r="T2335" s="13">
        <v>205.08800000000002</v>
      </c>
      <c r="U2335" s="13"/>
    </row>
    <row r="2336" spans="1:21" x14ac:dyDescent="0.25">
      <c r="A2336" s="6" t="s">
        <v>155</v>
      </c>
      <c r="B2336" s="6" t="s">
        <v>156</v>
      </c>
      <c r="C2336" s="6" t="s">
        <v>132</v>
      </c>
      <c r="D2336" s="6" t="s">
        <v>123</v>
      </c>
      <c r="E2336" s="6">
        <v>5</v>
      </c>
      <c r="F2336" s="6" t="str">
        <f t="shared" si="144"/>
        <v>Mohamed Ben Arfa</v>
      </c>
      <c r="G2336" s="6">
        <v>10830</v>
      </c>
      <c r="H2336" s="9">
        <v>41620</v>
      </c>
      <c r="I2336" s="9">
        <v>41631</v>
      </c>
      <c r="J2336" s="9">
        <v>41632</v>
      </c>
      <c r="K2336" s="7">
        <v>4</v>
      </c>
      <c r="L2336" s="9" t="str">
        <f t="shared" si="145"/>
        <v>Produits laitiers</v>
      </c>
      <c r="M2336" s="6">
        <v>60</v>
      </c>
      <c r="N2336" s="6" t="str">
        <f t="shared" si="146"/>
        <v>Camembert Pierrot</v>
      </c>
      <c r="O2336" s="13">
        <v>76</v>
      </c>
      <c r="P2336" s="6">
        <v>1</v>
      </c>
      <c r="Q2336" s="13">
        <f t="shared" si="147"/>
        <v>76</v>
      </c>
      <c r="R2336" s="14">
        <v>0.04</v>
      </c>
      <c r="S2336" s="13">
        <v>163.19999999999999</v>
      </c>
      <c r="T2336" s="13">
        <v>3.4272</v>
      </c>
      <c r="U2336" s="13"/>
    </row>
    <row r="2337" spans="1:21" x14ac:dyDescent="0.25">
      <c r="A2337" s="6" t="s">
        <v>196</v>
      </c>
      <c r="B2337" s="6" t="s">
        <v>197</v>
      </c>
      <c r="C2337" s="6" t="s">
        <v>52</v>
      </c>
      <c r="D2337" s="6" t="s">
        <v>51</v>
      </c>
      <c r="E2337" s="6">
        <v>6</v>
      </c>
      <c r="F2337" s="6" t="str">
        <f t="shared" si="144"/>
        <v>Ernst Junge</v>
      </c>
      <c r="G2337" s="6">
        <v>10519</v>
      </c>
      <c r="H2337" s="9">
        <v>41621</v>
      </c>
      <c r="I2337" s="9">
        <v>41644</v>
      </c>
      <c r="J2337" s="9">
        <v>41644</v>
      </c>
      <c r="K2337" s="7">
        <v>5</v>
      </c>
      <c r="L2337" s="9" t="str">
        <f t="shared" si="145"/>
        <v>Pâtes et céréales</v>
      </c>
      <c r="M2337" s="6">
        <v>56</v>
      </c>
      <c r="N2337" s="6" t="str">
        <f t="shared" si="146"/>
        <v>Gnocchi di nonna Alice</v>
      </c>
      <c r="O2337" s="13">
        <v>76</v>
      </c>
      <c r="P2337" s="6">
        <v>1</v>
      </c>
      <c r="Q2337" s="13">
        <f t="shared" si="147"/>
        <v>76</v>
      </c>
      <c r="R2337" s="14">
        <v>0.05</v>
      </c>
      <c r="S2337" s="13">
        <v>180.5</v>
      </c>
      <c r="T2337" s="13">
        <v>2.5270000000000001</v>
      </c>
      <c r="U2337" s="13"/>
    </row>
    <row r="2338" spans="1:21" x14ac:dyDescent="0.25">
      <c r="A2338" s="6" t="s">
        <v>157</v>
      </c>
      <c r="B2338" s="6" t="s">
        <v>158</v>
      </c>
      <c r="C2338" s="6" t="s">
        <v>159</v>
      </c>
      <c r="D2338" s="6" t="s">
        <v>136</v>
      </c>
      <c r="E2338" s="6">
        <v>4</v>
      </c>
      <c r="F2338" s="6" t="str">
        <f t="shared" si="144"/>
        <v>Laura Callahan</v>
      </c>
      <c r="G2338" s="6">
        <v>10534</v>
      </c>
      <c r="H2338" s="9">
        <v>41621</v>
      </c>
      <c r="I2338" s="9">
        <v>41643</v>
      </c>
      <c r="J2338" s="9">
        <v>41646</v>
      </c>
      <c r="K2338" s="7">
        <v>6</v>
      </c>
      <c r="L2338" s="9" t="str">
        <f t="shared" si="145"/>
        <v>Viandes</v>
      </c>
      <c r="M2338" s="6">
        <v>54</v>
      </c>
      <c r="N2338" s="6" t="str">
        <f t="shared" si="146"/>
        <v>Tourtière</v>
      </c>
      <c r="O2338" s="13">
        <v>76</v>
      </c>
      <c r="P2338" s="6">
        <v>2</v>
      </c>
      <c r="Q2338" s="13">
        <f t="shared" si="147"/>
        <v>152</v>
      </c>
      <c r="R2338" s="14">
        <v>0.04</v>
      </c>
      <c r="S2338" s="13">
        <v>71.52</v>
      </c>
      <c r="T2338" s="13">
        <v>0.35759999999999997</v>
      </c>
      <c r="U2338" s="13"/>
    </row>
    <row r="2339" spans="1:21" x14ac:dyDescent="0.25">
      <c r="A2339" s="6" t="s">
        <v>223</v>
      </c>
      <c r="B2339" s="6" t="s">
        <v>224</v>
      </c>
      <c r="C2339" s="6" t="s">
        <v>225</v>
      </c>
      <c r="D2339" s="6" t="s">
        <v>208</v>
      </c>
      <c r="E2339" s="6">
        <v>1</v>
      </c>
      <c r="F2339" s="6" t="str">
        <f t="shared" si="144"/>
        <v>Francis Rivière</v>
      </c>
      <c r="G2339" s="6">
        <v>10561</v>
      </c>
      <c r="H2339" s="9">
        <v>41621</v>
      </c>
      <c r="I2339" s="9">
        <v>41641</v>
      </c>
      <c r="J2339" s="9">
        <v>41637</v>
      </c>
      <c r="K2339" s="7">
        <v>2</v>
      </c>
      <c r="L2339" s="9" t="str">
        <f t="shared" si="145"/>
        <v>Condiments</v>
      </c>
      <c r="M2339" s="6">
        <v>44</v>
      </c>
      <c r="N2339" s="6" t="str">
        <f t="shared" si="146"/>
        <v>Gula Malacca</v>
      </c>
      <c r="O2339" s="13">
        <v>76</v>
      </c>
      <c r="P2339" s="6">
        <v>10</v>
      </c>
      <c r="Q2339" s="13">
        <f t="shared" si="147"/>
        <v>760</v>
      </c>
      <c r="R2339" s="14">
        <v>0.1</v>
      </c>
      <c r="S2339" s="13">
        <v>875.25</v>
      </c>
      <c r="T2339" s="13">
        <v>4.3762499999999998</v>
      </c>
      <c r="U2339" s="13"/>
    </row>
    <row r="2340" spans="1:21" x14ac:dyDescent="0.25">
      <c r="A2340" s="6" t="s">
        <v>78</v>
      </c>
      <c r="B2340" s="6" t="s">
        <v>79</v>
      </c>
      <c r="C2340" s="6" t="s">
        <v>80</v>
      </c>
      <c r="D2340" s="6" t="s">
        <v>81</v>
      </c>
      <c r="E2340" s="6">
        <v>7</v>
      </c>
      <c r="F2340" s="6" t="str">
        <f t="shared" si="144"/>
        <v>Jaime Dos Santos</v>
      </c>
      <c r="G2340" s="6">
        <v>10469</v>
      </c>
      <c r="H2340" s="9">
        <v>41622</v>
      </c>
      <c r="I2340" s="9">
        <v>41647</v>
      </c>
      <c r="J2340" s="9">
        <v>41647</v>
      </c>
      <c r="K2340" s="7">
        <v>3</v>
      </c>
      <c r="L2340" s="9" t="str">
        <f t="shared" si="145"/>
        <v>Desserts</v>
      </c>
      <c r="M2340" s="6">
        <v>16</v>
      </c>
      <c r="N2340" s="6" t="str">
        <f t="shared" si="146"/>
        <v>Pavlova</v>
      </c>
      <c r="O2340" s="13">
        <v>76</v>
      </c>
      <c r="P2340" s="6">
        <v>36</v>
      </c>
      <c r="Q2340" s="13">
        <f t="shared" si="147"/>
        <v>2736</v>
      </c>
      <c r="R2340" s="14">
        <v>0.16</v>
      </c>
      <c r="S2340" s="13">
        <v>2101.6799999999998</v>
      </c>
      <c r="T2340" s="13">
        <v>58.847039999999993</v>
      </c>
      <c r="U2340" s="13"/>
    </row>
    <row r="2341" spans="1:21" x14ac:dyDescent="0.25">
      <c r="A2341" s="6" t="s">
        <v>117</v>
      </c>
      <c r="B2341" s="6" t="s">
        <v>118</v>
      </c>
      <c r="C2341" s="6" t="s">
        <v>119</v>
      </c>
      <c r="D2341" s="6" t="s">
        <v>85</v>
      </c>
      <c r="E2341" s="6">
        <v>6</v>
      </c>
      <c r="F2341" s="6" t="str">
        <f t="shared" si="144"/>
        <v>Ernst Junge</v>
      </c>
      <c r="G2341" s="6">
        <v>10480</v>
      </c>
      <c r="H2341" s="9">
        <v>41622</v>
      </c>
      <c r="I2341" s="9">
        <v>41645</v>
      </c>
      <c r="J2341" s="9">
        <v>41645</v>
      </c>
      <c r="K2341" s="7">
        <v>3</v>
      </c>
      <c r="L2341" s="9" t="str">
        <f t="shared" si="145"/>
        <v>Desserts</v>
      </c>
      <c r="M2341" s="6">
        <v>47</v>
      </c>
      <c r="N2341" s="6" t="str">
        <f t="shared" si="146"/>
        <v>Zaanse koeken</v>
      </c>
      <c r="O2341" s="13">
        <v>76</v>
      </c>
      <c r="P2341" s="6">
        <v>45</v>
      </c>
      <c r="Q2341" s="13">
        <f t="shared" si="147"/>
        <v>3420</v>
      </c>
      <c r="R2341" s="14">
        <v>0.2</v>
      </c>
      <c r="S2341" s="13">
        <v>1368</v>
      </c>
      <c r="T2341" s="13">
        <v>46.512</v>
      </c>
      <c r="U2341" s="13"/>
    </row>
    <row r="2342" spans="1:21" x14ac:dyDescent="0.25">
      <c r="A2342" s="6" t="s">
        <v>248</v>
      </c>
      <c r="B2342" s="6" t="s">
        <v>249</v>
      </c>
      <c r="C2342" s="6" t="s">
        <v>250</v>
      </c>
      <c r="D2342" s="6" t="s">
        <v>251</v>
      </c>
      <c r="E2342" s="6">
        <v>7</v>
      </c>
      <c r="F2342" s="6" t="str">
        <f t="shared" si="144"/>
        <v>Jaime Dos Santos</v>
      </c>
      <c r="G2342" s="6">
        <v>10562</v>
      </c>
      <c r="H2342" s="9">
        <v>41622</v>
      </c>
      <c r="I2342" s="9">
        <v>41636</v>
      </c>
      <c r="J2342" s="9">
        <v>41636</v>
      </c>
      <c r="K2342" s="7">
        <v>3</v>
      </c>
      <c r="L2342" s="9" t="str">
        <f t="shared" si="145"/>
        <v>Desserts</v>
      </c>
      <c r="M2342" s="6">
        <v>62</v>
      </c>
      <c r="N2342" s="6" t="str">
        <f t="shared" si="146"/>
        <v>Tarte au sucre</v>
      </c>
      <c r="O2342" s="13">
        <v>76</v>
      </c>
      <c r="P2342" s="6">
        <v>99</v>
      </c>
      <c r="Q2342" s="13">
        <f t="shared" si="147"/>
        <v>7524</v>
      </c>
      <c r="R2342" s="14">
        <v>0.04</v>
      </c>
      <c r="S2342" s="13">
        <v>23427.360000000001</v>
      </c>
      <c r="T2342" s="13">
        <v>562.25664000000006</v>
      </c>
      <c r="U2342" s="13"/>
    </row>
    <row r="2343" spans="1:21" x14ac:dyDescent="0.25">
      <c r="A2343" s="6" t="s">
        <v>288</v>
      </c>
      <c r="B2343" s="6" t="s">
        <v>289</v>
      </c>
      <c r="C2343" s="6" t="s">
        <v>290</v>
      </c>
      <c r="D2343" s="6" t="s">
        <v>81</v>
      </c>
      <c r="E2343" s="6">
        <v>8</v>
      </c>
      <c r="F2343" s="6" t="str">
        <f t="shared" si="144"/>
        <v>Hicham Esmal</v>
      </c>
      <c r="G2343" s="6">
        <v>10775</v>
      </c>
      <c r="H2343" s="9">
        <v>41622</v>
      </c>
      <c r="I2343" s="9">
        <v>41640</v>
      </c>
      <c r="J2343" s="9">
        <v>41639</v>
      </c>
      <c r="K2343" s="7">
        <v>8</v>
      </c>
      <c r="L2343" s="9" t="str">
        <f t="shared" si="145"/>
        <v>Poissons et fruits de mer</v>
      </c>
      <c r="M2343" s="6">
        <v>10</v>
      </c>
      <c r="N2343" s="6" t="str">
        <f t="shared" si="146"/>
        <v>Ikura</v>
      </c>
      <c r="O2343" s="13">
        <v>76</v>
      </c>
      <c r="P2343" s="6">
        <v>82</v>
      </c>
      <c r="Q2343" s="13">
        <f t="shared" si="147"/>
        <v>6232</v>
      </c>
      <c r="R2343" s="14">
        <v>0.05</v>
      </c>
      <c r="S2343" s="13">
        <v>12074.5</v>
      </c>
      <c r="T2343" s="13">
        <v>410.53300000000002</v>
      </c>
      <c r="U2343" s="13"/>
    </row>
    <row r="2344" spans="1:21" x14ac:dyDescent="0.25">
      <c r="A2344" s="6" t="s">
        <v>175</v>
      </c>
      <c r="B2344" s="6" t="s">
        <v>176</v>
      </c>
      <c r="C2344" s="6" t="s">
        <v>97</v>
      </c>
      <c r="D2344" s="6" t="s">
        <v>98</v>
      </c>
      <c r="E2344" s="6">
        <v>3</v>
      </c>
      <c r="F2344" s="6" t="str">
        <f t="shared" si="144"/>
        <v>Janet Leverling</v>
      </c>
      <c r="G2344" s="6">
        <v>10856</v>
      </c>
      <c r="H2344" s="9">
        <v>41622</v>
      </c>
      <c r="I2344" s="9">
        <v>41633</v>
      </c>
      <c r="J2344" s="9">
        <v>41628</v>
      </c>
      <c r="K2344" s="7">
        <v>5</v>
      </c>
      <c r="L2344" s="9" t="str">
        <f t="shared" si="145"/>
        <v>Pâtes et céréales</v>
      </c>
      <c r="M2344" s="6">
        <v>42</v>
      </c>
      <c r="N2344" s="6" t="str">
        <f t="shared" si="146"/>
        <v>Singaporean Hokkien Fried Mee</v>
      </c>
      <c r="O2344" s="13">
        <v>76</v>
      </c>
      <c r="P2344" s="6">
        <v>51</v>
      </c>
      <c r="Q2344" s="13">
        <f t="shared" si="147"/>
        <v>3876</v>
      </c>
      <c r="R2344" s="15">
        <v>0.14000000000000001</v>
      </c>
      <c r="S2344" s="13">
        <v>3070.2</v>
      </c>
      <c r="T2344" s="13">
        <v>46.052999999999997</v>
      </c>
      <c r="U2344" s="13"/>
    </row>
    <row r="2345" spans="1:21" x14ac:dyDescent="0.25">
      <c r="A2345" s="6" t="s">
        <v>223</v>
      </c>
      <c r="B2345" s="6" t="s">
        <v>224</v>
      </c>
      <c r="C2345" s="6" t="s">
        <v>225</v>
      </c>
      <c r="D2345" s="6" t="s">
        <v>208</v>
      </c>
      <c r="E2345" s="6">
        <v>7</v>
      </c>
      <c r="F2345" s="6" t="str">
        <f t="shared" si="144"/>
        <v>Jaime Dos Santos</v>
      </c>
      <c r="G2345" s="6">
        <v>10902</v>
      </c>
      <c r="H2345" s="9">
        <v>41622</v>
      </c>
      <c r="I2345" s="9">
        <v>41634</v>
      </c>
      <c r="J2345" s="9">
        <v>41629</v>
      </c>
      <c r="K2345" s="7">
        <v>3</v>
      </c>
      <c r="L2345" s="9" t="str">
        <f t="shared" si="145"/>
        <v>Desserts</v>
      </c>
      <c r="M2345" s="6">
        <v>62</v>
      </c>
      <c r="N2345" s="6" t="str">
        <f t="shared" si="146"/>
        <v>Tarte au sucre</v>
      </c>
      <c r="O2345" s="13">
        <v>76</v>
      </c>
      <c r="P2345" s="6">
        <v>68</v>
      </c>
      <c r="Q2345" s="13">
        <f t="shared" si="147"/>
        <v>5168</v>
      </c>
      <c r="R2345" s="15">
        <v>-0.01</v>
      </c>
      <c r="S2345" s="13">
        <v>16929.62</v>
      </c>
      <c r="T2345" s="13">
        <v>118.50734</v>
      </c>
      <c r="U2345" s="13"/>
    </row>
    <row r="2346" spans="1:21" x14ac:dyDescent="0.25">
      <c r="A2346" s="6" t="s">
        <v>103</v>
      </c>
      <c r="B2346" s="6" t="s">
        <v>104</v>
      </c>
      <c r="C2346" s="6" t="s">
        <v>105</v>
      </c>
      <c r="D2346" s="6" t="s">
        <v>106</v>
      </c>
      <c r="E2346" s="6">
        <v>5</v>
      </c>
      <c r="F2346" s="6" t="str">
        <f t="shared" si="144"/>
        <v>Mohamed Ben Arfa</v>
      </c>
      <c r="G2346" s="6">
        <v>10613</v>
      </c>
      <c r="H2346" s="9">
        <v>41623</v>
      </c>
      <c r="I2346" s="9">
        <v>41637</v>
      </c>
      <c r="J2346" s="9">
        <v>41639</v>
      </c>
      <c r="K2346" s="7">
        <v>8</v>
      </c>
      <c r="L2346" s="9" t="str">
        <f t="shared" si="145"/>
        <v>Poissons et fruits de mer</v>
      </c>
      <c r="M2346" s="6">
        <v>13</v>
      </c>
      <c r="N2346" s="6" t="str">
        <f t="shared" si="146"/>
        <v>Konbu</v>
      </c>
      <c r="O2346" s="13">
        <v>76</v>
      </c>
      <c r="P2346" s="6">
        <v>74</v>
      </c>
      <c r="Q2346" s="13">
        <f t="shared" si="147"/>
        <v>5624</v>
      </c>
      <c r="R2346" s="14">
        <v>0.08</v>
      </c>
      <c r="S2346" s="13">
        <v>2042.4</v>
      </c>
      <c r="T2346" s="13">
        <v>46.975200000000001</v>
      </c>
      <c r="U2346" s="13"/>
    </row>
    <row r="2347" spans="1:21" x14ac:dyDescent="0.25">
      <c r="A2347" s="6" t="s">
        <v>92</v>
      </c>
      <c r="B2347" s="6" t="s">
        <v>93</v>
      </c>
      <c r="C2347" s="6" t="s">
        <v>94</v>
      </c>
      <c r="D2347" s="6" t="s">
        <v>89</v>
      </c>
      <c r="E2347" s="6">
        <v>5</v>
      </c>
      <c r="F2347" s="6" t="str">
        <f t="shared" si="144"/>
        <v>Mohamed Ben Arfa</v>
      </c>
      <c r="G2347" s="6">
        <v>10621</v>
      </c>
      <c r="H2347" s="9">
        <v>41623</v>
      </c>
      <c r="I2347" s="9">
        <v>41646</v>
      </c>
      <c r="J2347" s="9">
        <v>41641</v>
      </c>
      <c r="K2347" s="7">
        <v>5</v>
      </c>
      <c r="L2347" s="9" t="str">
        <f t="shared" si="145"/>
        <v>Pâtes et céréales</v>
      </c>
      <c r="M2347" s="6">
        <v>23</v>
      </c>
      <c r="N2347" s="6" t="str">
        <f t="shared" si="146"/>
        <v>Tunnbröd</v>
      </c>
      <c r="O2347" s="13">
        <v>76</v>
      </c>
      <c r="P2347" s="6">
        <v>87</v>
      </c>
      <c r="Q2347" s="13">
        <f t="shared" si="147"/>
        <v>6612</v>
      </c>
      <c r="R2347" s="14">
        <v>0.01</v>
      </c>
      <c r="S2347" s="13">
        <v>3875.85</v>
      </c>
      <c r="T2347" s="13">
        <v>85.268699999999995</v>
      </c>
      <c r="U2347" s="13"/>
    </row>
    <row r="2348" spans="1:21" x14ac:dyDescent="0.25">
      <c r="A2348" s="6" t="s">
        <v>179</v>
      </c>
      <c r="B2348" s="6" t="s">
        <v>180</v>
      </c>
      <c r="C2348" s="6" t="s">
        <v>181</v>
      </c>
      <c r="D2348" s="6" t="s">
        <v>81</v>
      </c>
      <c r="E2348" s="6">
        <v>4</v>
      </c>
      <c r="F2348" s="6" t="str">
        <f t="shared" si="144"/>
        <v>Laura Callahan</v>
      </c>
      <c r="G2348" s="6">
        <v>10627</v>
      </c>
      <c r="H2348" s="9">
        <v>41623</v>
      </c>
      <c r="I2348" s="9">
        <v>41636</v>
      </c>
      <c r="J2348" s="9">
        <v>41638</v>
      </c>
      <c r="K2348" s="7">
        <v>8</v>
      </c>
      <c r="L2348" s="9" t="str">
        <f t="shared" si="145"/>
        <v>Poissons et fruits de mer</v>
      </c>
      <c r="M2348" s="6">
        <v>73</v>
      </c>
      <c r="N2348" s="6" t="str">
        <f t="shared" si="146"/>
        <v>Röd Kaviar</v>
      </c>
      <c r="O2348" s="13">
        <v>76</v>
      </c>
      <c r="P2348" s="6">
        <v>59</v>
      </c>
      <c r="Q2348" s="13">
        <f t="shared" si="147"/>
        <v>4484</v>
      </c>
      <c r="R2348" s="14">
        <v>0.14000000000000001</v>
      </c>
      <c r="S2348" s="13">
        <v>3805.5</v>
      </c>
      <c r="T2348" s="13">
        <v>129.387</v>
      </c>
      <c r="U2348" s="13"/>
    </row>
    <row r="2349" spans="1:21" x14ac:dyDescent="0.25">
      <c r="A2349" s="6" t="s">
        <v>194</v>
      </c>
      <c r="B2349" s="6" t="s">
        <v>195</v>
      </c>
      <c r="C2349" s="6" t="s">
        <v>97</v>
      </c>
      <c r="D2349" s="6" t="s">
        <v>98</v>
      </c>
      <c r="E2349" s="6">
        <v>1</v>
      </c>
      <c r="F2349" s="6" t="str">
        <f t="shared" si="144"/>
        <v>Francis Rivière</v>
      </c>
      <c r="G2349" s="6">
        <v>10676</v>
      </c>
      <c r="H2349" s="9">
        <v>41623</v>
      </c>
      <c r="I2349" s="9">
        <v>41642</v>
      </c>
      <c r="J2349" s="9">
        <v>41644</v>
      </c>
      <c r="K2349" s="7">
        <v>3</v>
      </c>
      <c r="L2349" s="9" t="str">
        <f t="shared" si="145"/>
        <v>Desserts</v>
      </c>
      <c r="M2349" s="6">
        <v>19</v>
      </c>
      <c r="N2349" s="6" t="str">
        <f t="shared" si="146"/>
        <v>Teatime Chocolate Biscuits</v>
      </c>
      <c r="O2349" s="13">
        <v>76</v>
      </c>
      <c r="P2349" s="6">
        <v>5</v>
      </c>
      <c r="Q2349" s="13">
        <f t="shared" si="147"/>
        <v>380</v>
      </c>
      <c r="R2349" s="14">
        <v>0.11</v>
      </c>
      <c r="S2349" s="13">
        <v>204.70000000000002</v>
      </c>
      <c r="T2349" s="13">
        <v>5.1174999999999997</v>
      </c>
      <c r="U2349" s="13"/>
    </row>
    <row r="2350" spans="1:21" x14ac:dyDescent="0.25">
      <c r="A2350" s="6" t="s">
        <v>303</v>
      </c>
      <c r="B2350" s="6" t="s">
        <v>304</v>
      </c>
      <c r="C2350" s="6" t="s">
        <v>232</v>
      </c>
      <c r="D2350" s="6" t="s">
        <v>81</v>
      </c>
      <c r="E2350" s="6">
        <v>6</v>
      </c>
      <c r="F2350" s="6" t="str">
        <f t="shared" si="144"/>
        <v>Ernst Junge</v>
      </c>
      <c r="G2350" s="6">
        <v>10708</v>
      </c>
      <c r="H2350" s="9">
        <v>41623</v>
      </c>
      <c r="I2350" s="9">
        <v>41652</v>
      </c>
      <c r="J2350" s="9">
        <v>41654</v>
      </c>
      <c r="K2350" s="7">
        <v>2</v>
      </c>
      <c r="L2350" s="9" t="str">
        <f t="shared" si="145"/>
        <v>Condiments</v>
      </c>
      <c r="M2350" s="6">
        <v>5</v>
      </c>
      <c r="N2350" s="6" t="str">
        <f t="shared" si="146"/>
        <v>Chef Anton's Gumbo Mix</v>
      </c>
      <c r="O2350" s="13">
        <v>76</v>
      </c>
      <c r="P2350" s="6">
        <v>20</v>
      </c>
      <c r="Q2350" s="13">
        <f t="shared" si="147"/>
        <v>1520</v>
      </c>
      <c r="R2350" s="14">
        <v>0.12</v>
      </c>
      <c r="S2350" s="13">
        <v>1878.8</v>
      </c>
      <c r="T2350" s="13">
        <v>35.697199999999995</v>
      </c>
      <c r="U2350" s="13"/>
    </row>
    <row r="2351" spans="1:21" x14ac:dyDescent="0.25">
      <c r="A2351" s="6" t="s">
        <v>82</v>
      </c>
      <c r="B2351" s="6" t="s">
        <v>83</v>
      </c>
      <c r="C2351" s="6" t="s">
        <v>84</v>
      </c>
      <c r="D2351" s="6" t="s">
        <v>85</v>
      </c>
      <c r="E2351" s="6">
        <v>3</v>
      </c>
      <c r="F2351" s="6" t="str">
        <f t="shared" si="144"/>
        <v>Janet Leverling</v>
      </c>
      <c r="G2351" s="6">
        <v>10715</v>
      </c>
      <c r="H2351" s="9">
        <v>41623</v>
      </c>
      <c r="I2351" s="9">
        <v>41645</v>
      </c>
      <c r="J2351" s="9">
        <v>41643</v>
      </c>
      <c r="K2351" s="7">
        <v>8</v>
      </c>
      <c r="L2351" s="9" t="str">
        <f t="shared" si="145"/>
        <v>Poissons et fruits de mer</v>
      </c>
      <c r="M2351" s="6">
        <v>10</v>
      </c>
      <c r="N2351" s="6" t="str">
        <f t="shared" si="146"/>
        <v>Ikura</v>
      </c>
      <c r="O2351" s="13">
        <v>76</v>
      </c>
      <c r="P2351" s="6">
        <v>25</v>
      </c>
      <c r="Q2351" s="13">
        <f t="shared" si="147"/>
        <v>1900</v>
      </c>
      <c r="R2351" s="14">
        <v>0.03</v>
      </c>
      <c r="S2351" s="13">
        <v>3758.75</v>
      </c>
      <c r="T2351" s="13">
        <v>78.933750000000003</v>
      </c>
      <c r="U2351" s="13"/>
    </row>
    <row r="2352" spans="1:21" x14ac:dyDescent="0.25">
      <c r="A2352" s="6" t="s">
        <v>184</v>
      </c>
      <c r="B2352" s="6" t="s">
        <v>185</v>
      </c>
      <c r="C2352" s="6" t="s">
        <v>159</v>
      </c>
      <c r="D2352" s="6" t="s">
        <v>136</v>
      </c>
      <c r="E2352" s="6">
        <v>7</v>
      </c>
      <c r="F2352" s="6" t="str">
        <f t="shared" si="144"/>
        <v>Jaime Dos Santos</v>
      </c>
      <c r="G2352" s="6">
        <v>10668</v>
      </c>
      <c r="H2352" s="9">
        <v>41624</v>
      </c>
      <c r="I2352" s="9">
        <v>41649</v>
      </c>
      <c r="J2352" s="9">
        <v>41646</v>
      </c>
      <c r="K2352" s="7">
        <v>4</v>
      </c>
      <c r="L2352" s="9" t="str">
        <f t="shared" si="145"/>
        <v>Produits laitiers</v>
      </c>
      <c r="M2352" s="6">
        <v>31</v>
      </c>
      <c r="N2352" s="6" t="str">
        <f t="shared" si="146"/>
        <v>Gorgonzola Telino</v>
      </c>
      <c r="O2352" s="13">
        <v>76</v>
      </c>
      <c r="P2352" s="6">
        <v>37</v>
      </c>
      <c r="Q2352" s="13">
        <f t="shared" si="147"/>
        <v>2812</v>
      </c>
      <c r="R2352" s="14">
        <v>0.17</v>
      </c>
      <c r="S2352" s="13">
        <v>1919.375</v>
      </c>
      <c r="T2352" s="13">
        <v>3.8387500000000001</v>
      </c>
      <c r="U2352" s="13"/>
    </row>
    <row r="2353" spans="1:21" x14ac:dyDescent="0.25">
      <c r="A2353" s="6" t="s">
        <v>186</v>
      </c>
      <c r="B2353" s="6" t="s">
        <v>187</v>
      </c>
      <c r="C2353" s="6" t="s">
        <v>188</v>
      </c>
      <c r="D2353" s="6" t="s">
        <v>140</v>
      </c>
      <c r="E2353" s="6">
        <v>7</v>
      </c>
      <c r="F2353" s="6" t="str">
        <f t="shared" si="144"/>
        <v>Jaime Dos Santos</v>
      </c>
      <c r="G2353" s="6">
        <v>10773</v>
      </c>
      <c r="H2353" s="9">
        <v>41624</v>
      </c>
      <c r="I2353" s="9">
        <v>41648</v>
      </c>
      <c r="J2353" s="9">
        <v>41644</v>
      </c>
      <c r="K2353" s="7">
        <v>4</v>
      </c>
      <c r="L2353" s="9" t="str">
        <f t="shared" si="145"/>
        <v>Produits laitiers</v>
      </c>
      <c r="M2353" s="6">
        <v>31</v>
      </c>
      <c r="N2353" s="6" t="str">
        <f t="shared" si="146"/>
        <v>Gorgonzola Telino</v>
      </c>
      <c r="O2353" s="13">
        <v>76</v>
      </c>
      <c r="P2353" s="6">
        <v>24</v>
      </c>
      <c r="Q2353" s="13">
        <f t="shared" si="147"/>
        <v>1824</v>
      </c>
      <c r="R2353" s="14">
        <v>-0.03</v>
      </c>
      <c r="S2353" s="13">
        <v>1545</v>
      </c>
      <c r="T2353" s="13">
        <v>24.72</v>
      </c>
      <c r="U2353" s="13"/>
    </row>
    <row r="2354" spans="1:21" x14ac:dyDescent="0.25">
      <c r="A2354" s="6" t="s">
        <v>293</v>
      </c>
      <c r="B2354" s="6" t="s">
        <v>294</v>
      </c>
      <c r="C2354" s="6" t="s">
        <v>295</v>
      </c>
      <c r="D2354" s="6" t="s">
        <v>251</v>
      </c>
      <c r="E2354" s="6">
        <v>5</v>
      </c>
      <c r="F2354" s="6" t="str">
        <f t="shared" si="144"/>
        <v>Mohamed Ben Arfa</v>
      </c>
      <c r="G2354" s="6">
        <v>10784</v>
      </c>
      <c r="H2354" s="9">
        <v>41624</v>
      </c>
      <c r="I2354" s="9">
        <v>41653</v>
      </c>
      <c r="J2354" s="9">
        <v>41653</v>
      </c>
      <c r="K2354" s="7">
        <v>1</v>
      </c>
      <c r="L2354" s="9" t="str">
        <f t="shared" si="145"/>
        <v>Boissons</v>
      </c>
      <c r="M2354" s="6">
        <v>39</v>
      </c>
      <c r="N2354" s="6" t="str">
        <f t="shared" si="146"/>
        <v>Chartreuse verte</v>
      </c>
      <c r="O2354" s="13">
        <v>76</v>
      </c>
      <c r="P2354" s="6">
        <v>87</v>
      </c>
      <c r="Q2354" s="13">
        <f t="shared" si="147"/>
        <v>6612</v>
      </c>
      <c r="R2354" s="14">
        <v>7.0000000000000007E-2</v>
      </c>
      <c r="S2354" s="13">
        <v>7281.9</v>
      </c>
      <c r="T2354" s="13">
        <v>233.02079999999998</v>
      </c>
      <c r="U2354" s="13"/>
    </row>
    <row r="2355" spans="1:21" x14ac:dyDescent="0.25">
      <c r="A2355" s="6" t="s">
        <v>299</v>
      </c>
      <c r="B2355" s="6" t="s">
        <v>300</v>
      </c>
      <c r="C2355" s="6" t="s">
        <v>280</v>
      </c>
      <c r="D2355" s="6" t="s">
        <v>85</v>
      </c>
      <c r="E2355" s="6">
        <v>7</v>
      </c>
      <c r="F2355" s="6" t="str">
        <f t="shared" si="144"/>
        <v>Jaime Dos Santos</v>
      </c>
      <c r="G2355" s="6">
        <v>10671</v>
      </c>
      <c r="H2355" s="9">
        <v>41625</v>
      </c>
      <c r="I2355" s="9">
        <v>41639</v>
      </c>
      <c r="J2355" s="9">
        <v>41636</v>
      </c>
      <c r="K2355" s="7">
        <v>2</v>
      </c>
      <c r="L2355" s="9" t="str">
        <f t="shared" si="145"/>
        <v>Condiments</v>
      </c>
      <c r="M2355" s="6">
        <v>65</v>
      </c>
      <c r="N2355" s="6" t="str">
        <f t="shared" si="146"/>
        <v>Louisiana Fiery Hot Pepper Sauce</v>
      </c>
      <c r="O2355" s="13">
        <v>76</v>
      </c>
      <c r="P2355" s="6">
        <v>36</v>
      </c>
      <c r="Q2355" s="13">
        <f t="shared" si="147"/>
        <v>2736</v>
      </c>
      <c r="R2355" s="14">
        <v>0.18</v>
      </c>
      <c r="S2355" s="13">
        <v>3106.98</v>
      </c>
      <c r="T2355" s="13">
        <v>62.139600000000002</v>
      </c>
      <c r="U2355" s="13"/>
    </row>
    <row r="2356" spans="1:21" x14ac:dyDescent="0.25">
      <c r="A2356" s="6" t="s">
        <v>179</v>
      </c>
      <c r="B2356" s="6" t="s">
        <v>180</v>
      </c>
      <c r="C2356" s="6" t="s">
        <v>181</v>
      </c>
      <c r="D2356" s="6" t="s">
        <v>81</v>
      </c>
      <c r="E2356" s="6">
        <v>6</v>
      </c>
      <c r="F2356" s="6" t="str">
        <f t="shared" si="144"/>
        <v>Ernst Junge</v>
      </c>
      <c r="G2356" s="6">
        <v>10757</v>
      </c>
      <c r="H2356" s="9">
        <v>41625</v>
      </c>
      <c r="I2356" s="9">
        <v>41644</v>
      </c>
      <c r="J2356" s="9">
        <v>41640</v>
      </c>
      <c r="K2356" s="7">
        <v>5</v>
      </c>
      <c r="L2356" s="9" t="str">
        <f t="shared" si="145"/>
        <v>Pâtes et céréales</v>
      </c>
      <c r="M2356" s="6">
        <v>64</v>
      </c>
      <c r="N2356" s="6" t="str">
        <f t="shared" si="146"/>
        <v>Wimmers gute Semmelknödel</v>
      </c>
      <c r="O2356" s="13">
        <v>76</v>
      </c>
      <c r="P2356" s="6">
        <v>29</v>
      </c>
      <c r="Q2356" s="13">
        <f t="shared" si="147"/>
        <v>2204</v>
      </c>
      <c r="R2356" s="14">
        <v>-0.01</v>
      </c>
      <c r="S2356" s="13">
        <v>4869.4624999999996</v>
      </c>
      <c r="T2356" s="13">
        <v>126.60602499999999</v>
      </c>
      <c r="U2356" s="13"/>
    </row>
    <row r="2357" spans="1:21" x14ac:dyDescent="0.25">
      <c r="A2357" s="6" t="s">
        <v>82</v>
      </c>
      <c r="B2357" s="6" t="s">
        <v>83</v>
      </c>
      <c r="C2357" s="6" t="s">
        <v>84</v>
      </c>
      <c r="D2357" s="6" t="s">
        <v>85</v>
      </c>
      <c r="E2357" s="6">
        <v>5</v>
      </c>
      <c r="F2357" s="6" t="str">
        <f t="shared" si="144"/>
        <v>Mohamed Ben Arfa</v>
      </c>
      <c r="G2357" s="6">
        <v>10511</v>
      </c>
      <c r="H2357" s="9">
        <v>41626</v>
      </c>
      <c r="I2357" s="9">
        <v>41648</v>
      </c>
      <c r="J2357" s="9">
        <v>41646</v>
      </c>
      <c r="K2357" s="7">
        <v>2</v>
      </c>
      <c r="L2357" s="9" t="str">
        <f t="shared" si="145"/>
        <v>Condiments</v>
      </c>
      <c r="M2357" s="6">
        <v>8</v>
      </c>
      <c r="N2357" s="6" t="str">
        <f t="shared" si="146"/>
        <v>Northwoods Cranberry Sauce</v>
      </c>
      <c r="O2357" s="13">
        <v>76</v>
      </c>
      <c r="P2357" s="6">
        <v>9</v>
      </c>
      <c r="Q2357" s="13">
        <f t="shared" si="147"/>
        <v>684</v>
      </c>
      <c r="R2357" s="14">
        <v>-0.02</v>
      </c>
      <c r="S2357" s="13">
        <v>1836</v>
      </c>
      <c r="T2357" s="13">
        <v>33.048000000000002</v>
      </c>
      <c r="U2357" s="13"/>
    </row>
    <row r="2358" spans="1:21" x14ac:dyDescent="0.25">
      <c r="A2358" s="6" t="s">
        <v>258</v>
      </c>
      <c r="B2358" s="6" t="s">
        <v>259</v>
      </c>
      <c r="C2358" s="6" t="s">
        <v>260</v>
      </c>
      <c r="D2358" s="6" t="s">
        <v>136</v>
      </c>
      <c r="E2358" s="6">
        <v>9</v>
      </c>
      <c r="F2358" s="6" t="str">
        <f t="shared" si="144"/>
        <v>Steven Buchanan</v>
      </c>
      <c r="G2358" s="6">
        <v>10575</v>
      </c>
      <c r="H2358" s="9">
        <v>41626</v>
      </c>
      <c r="I2358" s="9">
        <v>41648</v>
      </c>
      <c r="J2358" s="9">
        <v>41649</v>
      </c>
      <c r="K2358" s="7">
        <v>1</v>
      </c>
      <c r="L2358" s="9" t="str">
        <f t="shared" si="145"/>
        <v>Boissons</v>
      </c>
      <c r="M2358" s="6">
        <v>76</v>
      </c>
      <c r="N2358" s="6" t="str">
        <f t="shared" si="146"/>
        <v>Lakkalikööri</v>
      </c>
      <c r="O2358" s="13">
        <v>76</v>
      </c>
      <c r="P2358" s="6">
        <v>98</v>
      </c>
      <c r="Q2358" s="13">
        <f t="shared" si="147"/>
        <v>7448</v>
      </c>
      <c r="R2358" s="14">
        <v>0.05</v>
      </c>
      <c r="S2358" s="13">
        <v>8379</v>
      </c>
      <c r="T2358" s="13">
        <v>276.50700000000001</v>
      </c>
      <c r="U2358" s="13"/>
    </row>
    <row r="2359" spans="1:21" x14ac:dyDescent="0.25">
      <c r="A2359" s="6" t="s">
        <v>137</v>
      </c>
      <c r="B2359" s="6" t="s">
        <v>138</v>
      </c>
      <c r="C2359" s="6" t="s">
        <v>139</v>
      </c>
      <c r="D2359" s="6" t="s">
        <v>140</v>
      </c>
      <c r="E2359" s="6">
        <v>3</v>
      </c>
      <c r="F2359" s="6" t="str">
        <f t="shared" si="144"/>
        <v>Janet Leverling</v>
      </c>
      <c r="G2359" s="6">
        <v>10530</v>
      </c>
      <c r="H2359" s="9">
        <v>41627</v>
      </c>
      <c r="I2359" s="9">
        <v>41643</v>
      </c>
      <c r="J2359" s="9">
        <v>41640</v>
      </c>
      <c r="K2359" s="7">
        <v>6</v>
      </c>
      <c r="L2359" s="9" t="str">
        <f t="shared" si="145"/>
        <v>Viandes</v>
      </c>
      <c r="M2359" s="6">
        <v>17</v>
      </c>
      <c r="N2359" s="6" t="str">
        <f t="shared" si="146"/>
        <v>Alice Mutton</v>
      </c>
      <c r="O2359" s="13">
        <v>76</v>
      </c>
      <c r="P2359" s="6">
        <v>82</v>
      </c>
      <c r="Q2359" s="13">
        <f t="shared" si="147"/>
        <v>6232</v>
      </c>
      <c r="R2359" s="14">
        <v>0.19</v>
      </c>
      <c r="S2359" s="13">
        <v>12951.900000000001</v>
      </c>
      <c r="T2359" s="13">
        <v>388.55700000000007</v>
      </c>
      <c r="U2359" s="13"/>
    </row>
    <row r="2360" spans="1:21" x14ac:dyDescent="0.25">
      <c r="A2360" s="6" t="s">
        <v>189</v>
      </c>
      <c r="B2360" s="6" t="s">
        <v>190</v>
      </c>
      <c r="C2360" s="6" t="s">
        <v>191</v>
      </c>
      <c r="D2360" s="6" t="s">
        <v>136</v>
      </c>
      <c r="E2360" s="6">
        <v>2</v>
      </c>
      <c r="F2360" s="6" t="str">
        <f t="shared" si="144"/>
        <v>Anne Dodsworth</v>
      </c>
      <c r="G2360" s="6">
        <v>10745</v>
      </c>
      <c r="H2360" s="9">
        <v>41627</v>
      </c>
      <c r="I2360" s="9">
        <v>41648</v>
      </c>
      <c r="J2360" s="9">
        <v>41645</v>
      </c>
      <c r="K2360" s="7">
        <v>8</v>
      </c>
      <c r="L2360" s="9" t="str">
        <f t="shared" si="145"/>
        <v>Poissons et fruits de mer</v>
      </c>
      <c r="M2360" s="6">
        <v>18</v>
      </c>
      <c r="N2360" s="6" t="str">
        <f t="shared" si="146"/>
        <v>Carnarvon Tigers</v>
      </c>
      <c r="O2360" s="13">
        <v>76</v>
      </c>
      <c r="P2360" s="6">
        <v>58</v>
      </c>
      <c r="Q2360" s="13">
        <f t="shared" si="147"/>
        <v>4408</v>
      </c>
      <c r="R2360" s="14">
        <v>0.17</v>
      </c>
      <c r="S2360" s="13">
        <v>15043.75</v>
      </c>
      <c r="T2360" s="13">
        <v>15.043749999999999</v>
      </c>
      <c r="U2360" s="13"/>
    </row>
    <row r="2361" spans="1:21" x14ac:dyDescent="0.25">
      <c r="A2361" s="6" t="s">
        <v>186</v>
      </c>
      <c r="B2361" s="6" t="s">
        <v>187</v>
      </c>
      <c r="C2361" s="6" t="s">
        <v>188</v>
      </c>
      <c r="D2361" s="6" t="s">
        <v>140</v>
      </c>
      <c r="E2361" s="6">
        <v>4</v>
      </c>
      <c r="F2361" s="6" t="str">
        <f t="shared" si="144"/>
        <v>Laura Callahan</v>
      </c>
      <c r="G2361" s="6">
        <v>10571</v>
      </c>
      <c r="H2361" s="9">
        <v>41628</v>
      </c>
      <c r="I2361" s="9">
        <v>41645</v>
      </c>
      <c r="J2361" s="9">
        <v>41643</v>
      </c>
      <c r="K2361" s="7">
        <v>7</v>
      </c>
      <c r="L2361" s="9" t="str">
        <f t="shared" si="145"/>
        <v>Produits secs</v>
      </c>
      <c r="M2361" s="6">
        <v>14</v>
      </c>
      <c r="N2361" s="6" t="str">
        <f t="shared" si="146"/>
        <v>Tofu</v>
      </c>
      <c r="O2361" s="13">
        <v>76</v>
      </c>
      <c r="P2361" s="6">
        <v>46</v>
      </c>
      <c r="Q2361" s="13">
        <f t="shared" si="147"/>
        <v>3496</v>
      </c>
      <c r="R2361" s="14">
        <v>0.14000000000000001</v>
      </c>
      <c r="S2361" s="13">
        <v>4598.8500000000004</v>
      </c>
      <c r="T2361" s="13">
        <v>41.389650000000003</v>
      </c>
      <c r="U2361" s="13"/>
    </row>
    <row r="2362" spans="1:21" x14ac:dyDescent="0.25">
      <c r="A2362" s="6" t="s">
        <v>239</v>
      </c>
      <c r="B2362" s="6" t="s">
        <v>240</v>
      </c>
      <c r="C2362" s="6" t="s">
        <v>241</v>
      </c>
      <c r="D2362" s="6" t="s">
        <v>242</v>
      </c>
      <c r="E2362" s="6">
        <v>8</v>
      </c>
      <c r="F2362" s="6" t="str">
        <f t="shared" si="144"/>
        <v>Hicham Esmal</v>
      </c>
      <c r="G2362" s="6">
        <v>10642</v>
      </c>
      <c r="H2362" s="9">
        <v>41628</v>
      </c>
      <c r="I2362" s="9">
        <v>41645</v>
      </c>
      <c r="J2362" s="9">
        <v>41645</v>
      </c>
      <c r="K2362" s="7">
        <v>2</v>
      </c>
      <c r="L2362" s="9" t="str">
        <f t="shared" si="145"/>
        <v>Condiments</v>
      </c>
      <c r="M2362" s="6">
        <v>61</v>
      </c>
      <c r="N2362" s="6" t="str">
        <f t="shared" si="146"/>
        <v>Sirop d'érable</v>
      </c>
      <c r="O2362" s="13">
        <v>76</v>
      </c>
      <c r="P2362" s="6">
        <v>97</v>
      </c>
      <c r="Q2362" s="13">
        <f t="shared" si="147"/>
        <v>7372</v>
      </c>
      <c r="R2362" s="14">
        <v>7.0000000000000007E-2</v>
      </c>
      <c r="S2362" s="13">
        <v>12854.924999999999</v>
      </c>
      <c r="T2362" s="13">
        <v>398.50267500000001</v>
      </c>
      <c r="U2362" s="13"/>
    </row>
    <row r="2363" spans="1:21" x14ac:dyDescent="0.25">
      <c r="A2363" s="6" t="s">
        <v>205</v>
      </c>
      <c r="B2363" s="6" t="s">
        <v>206</v>
      </c>
      <c r="C2363" s="6" t="s">
        <v>207</v>
      </c>
      <c r="D2363" s="6" t="s">
        <v>208</v>
      </c>
      <c r="E2363" s="6">
        <v>9</v>
      </c>
      <c r="F2363" s="6" t="str">
        <f t="shared" si="144"/>
        <v>Steven Buchanan</v>
      </c>
      <c r="G2363" s="6">
        <v>10654</v>
      </c>
      <c r="H2363" s="9">
        <v>41628</v>
      </c>
      <c r="I2363" s="9">
        <v>41656</v>
      </c>
      <c r="J2363" s="9">
        <v>41651</v>
      </c>
      <c r="K2363" s="7">
        <v>2</v>
      </c>
      <c r="L2363" s="9" t="str">
        <f t="shared" si="145"/>
        <v>Condiments</v>
      </c>
      <c r="M2363" s="6">
        <v>4</v>
      </c>
      <c r="N2363" s="6" t="str">
        <f t="shared" si="146"/>
        <v>Chef Anton's Cajun Seasoning</v>
      </c>
      <c r="O2363" s="13">
        <v>76</v>
      </c>
      <c r="P2363" s="6">
        <v>92</v>
      </c>
      <c r="Q2363" s="13">
        <f t="shared" si="147"/>
        <v>6992</v>
      </c>
      <c r="R2363" s="14">
        <v>-0.02</v>
      </c>
      <c r="S2363" s="13">
        <v>10322.4</v>
      </c>
      <c r="T2363" s="13">
        <v>113.54639999999999</v>
      </c>
      <c r="U2363" s="13"/>
    </row>
    <row r="2364" spans="1:21" x14ac:dyDescent="0.25">
      <c r="A2364" s="6" t="s">
        <v>205</v>
      </c>
      <c r="B2364" s="6" t="s">
        <v>206</v>
      </c>
      <c r="C2364" s="6" t="s">
        <v>207</v>
      </c>
      <c r="D2364" s="6" t="s">
        <v>208</v>
      </c>
      <c r="E2364" s="6">
        <v>5</v>
      </c>
      <c r="F2364" s="6" t="str">
        <f t="shared" si="144"/>
        <v>Mohamed Ben Arfa</v>
      </c>
      <c r="G2364" s="6">
        <v>10875</v>
      </c>
      <c r="H2364" s="9">
        <v>41628</v>
      </c>
      <c r="I2364" s="9">
        <v>41657</v>
      </c>
      <c r="J2364" s="9">
        <v>41658</v>
      </c>
      <c r="K2364" s="7">
        <v>3</v>
      </c>
      <c r="L2364" s="9" t="str">
        <f t="shared" si="145"/>
        <v>Desserts</v>
      </c>
      <c r="M2364" s="6">
        <v>47</v>
      </c>
      <c r="N2364" s="6" t="str">
        <f t="shared" si="146"/>
        <v>Zaanse koeken</v>
      </c>
      <c r="O2364" s="13">
        <v>76</v>
      </c>
      <c r="P2364" s="6">
        <v>20</v>
      </c>
      <c r="Q2364" s="13">
        <f t="shared" si="147"/>
        <v>1520</v>
      </c>
      <c r="R2364" s="15">
        <v>-0.02</v>
      </c>
      <c r="S2364" s="13">
        <v>969</v>
      </c>
      <c r="T2364" s="13">
        <v>32.945999999999998</v>
      </c>
      <c r="U2364" s="13"/>
    </row>
    <row r="2365" spans="1:21" x14ac:dyDescent="0.25">
      <c r="A2365" s="6" t="s">
        <v>182</v>
      </c>
      <c r="B2365" s="6" t="s">
        <v>183</v>
      </c>
      <c r="C2365" s="6" t="s">
        <v>132</v>
      </c>
      <c r="D2365" s="6" t="s">
        <v>123</v>
      </c>
      <c r="E2365" s="6">
        <v>8</v>
      </c>
      <c r="F2365" s="6" t="str">
        <f t="shared" si="144"/>
        <v>Hicham Esmal</v>
      </c>
      <c r="G2365" s="6">
        <v>10512</v>
      </c>
      <c r="H2365" s="9">
        <v>41629</v>
      </c>
      <c r="I2365" s="9">
        <v>41641</v>
      </c>
      <c r="J2365" s="9">
        <v>41644</v>
      </c>
      <c r="K2365" s="7">
        <v>4</v>
      </c>
      <c r="L2365" s="9" t="str">
        <f t="shared" si="145"/>
        <v>Produits laitiers</v>
      </c>
      <c r="M2365" s="6">
        <v>60</v>
      </c>
      <c r="N2365" s="6" t="str">
        <f t="shared" si="146"/>
        <v>Camembert Pierrot</v>
      </c>
      <c r="O2365" s="13">
        <v>76</v>
      </c>
      <c r="P2365" s="6">
        <v>82</v>
      </c>
      <c r="Q2365" s="13">
        <f t="shared" si="147"/>
        <v>6232</v>
      </c>
      <c r="R2365" s="14">
        <v>0.12</v>
      </c>
      <c r="S2365" s="13">
        <v>12267.2</v>
      </c>
      <c r="T2365" s="13">
        <v>171.74080000000001</v>
      </c>
      <c r="U2365" s="13"/>
    </row>
    <row r="2366" spans="1:21" x14ac:dyDescent="0.25">
      <c r="A2366" s="6" t="s">
        <v>133</v>
      </c>
      <c r="B2366" s="6" t="s">
        <v>134</v>
      </c>
      <c r="C2366" s="6" t="s">
        <v>135</v>
      </c>
      <c r="D2366" s="6" t="s">
        <v>136</v>
      </c>
      <c r="E2366" s="6">
        <v>5</v>
      </c>
      <c r="F2366" s="6" t="str">
        <f t="shared" si="144"/>
        <v>Mohamed Ben Arfa</v>
      </c>
      <c r="G2366" s="6">
        <v>10670</v>
      </c>
      <c r="H2366" s="9">
        <v>41629</v>
      </c>
      <c r="I2366" s="9">
        <v>41651</v>
      </c>
      <c r="J2366" s="9">
        <v>41646</v>
      </c>
      <c r="K2366" s="7">
        <v>8</v>
      </c>
      <c r="L2366" s="9" t="str">
        <f t="shared" si="145"/>
        <v>Poissons et fruits de mer</v>
      </c>
      <c r="M2366" s="6">
        <v>73</v>
      </c>
      <c r="N2366" s="6" t="str">
        <f t="shared" si="146"/>
        <v>Röd Kaviar</v>
      </c>
      <c r="O2366" s="13">
        <v>76</v>
      </c>
      <c r="P2366" s="6">
        <v>53</v>
      </c>
      <c r="Q2366" s="13">
        <f t="shared" si="147"/>
        <v>4028</v>
      </c>
      <c r="R2366" s="14">
        <v>-0.02</v>
      </c>
      <c r="S2366" s="13">
        <v>4054.5</v>
      </c>
      <c r="T2366" s="13">
        <v>137.85300000000001</v>
      </c>
      <c r="U2366" s="13"/>
    </row>
    <row r="2367" spans="1:21" x14ac:dyDescent="0.25">
      <c r="A2367" s="6" t="s">
        <v>228</v>
      </c>
      <c r="B2367" s="6" t="s">
        <v>229</v>
      </c>
      <c r="C2367" s="6" t="s">
        <v>122</v>
      </c>
      <c r="D2367" s="6" t="s">
        <v>123</v>
      </c>
      <c r="E2367" s="6">
        <v>3</v>
      </c>
      <c r="F2367" s="6" t="str">
        <f t="shared" si="144"/>
        <v>Janet Leverling</v>
      </c>
      <c r="G2367" s="6">
        <v>10903</v>
      </c>
      <c r="H2367" s="9">
        <v>41629</v>
      </c>
      <c r="I2367" s="9">
        <v>41652</v>
      </c>
      <c r="J2367" s="9">
        <v>41650</v>
      </c>
      <c r="K2367" s="7">
        <v>2</v>
      </c>
      <c r="L2367" s="9" t="str">
        <f t="shared" si="145"/>
        <v>Condiments</v>
      </c>
      <c r="M2367" s="6">
        <v>65</v>
      </c>
      <c r="N2367" s="6" t="str">
        <f t="shared" si="146"/>
        <v>Louisiana Fiery Hot Pepper Sauce</v>
      </c>
      <c r="O2367" s="13">
        <v>76</v>
      </c>
      <c r="P2367" s="6">
        <v>51</v>
      </c>
      <c r="Q2367" s="13">
        <f t="shared" si="147"/>
        <v>3876</v>
      </c>
      <c r="R2367" s="15">
        <v>0.16</v>
      </c>
      <c r="S2367" s="13">
        <v>4508.91</v>
      </c>
      <c r="T2367" s="13">
        <v>4.5089100000000002</v>
      </c>
      <c r="U2367" s="13"/>
    </row>
    <row r="2368" spans="1:21" x14ac:dyDescent="0.25">
      <c r="A2368" s="6" t="s">
        <v>86</v>
      </c>
      <c r="B2368" s="6" t="s">
        <v>87</v>
      </c>
      <c r="C2368" s="6" t="s">
        <v>88</v>
      </c>
      <c r="D2368" s="6" t="s">
        <v>89</v>
      </c>
      <c r="E2368" s="6">
        <v>3</v>
      </c>
      <c r="F2368" s="6" t="str">
        <f t="shared" si="144"/>
        <v>Janet Leverling</v>
      </c>
      <c r="G2368" s="6">
        <v>10484</v>
      </c>
      <c r="H2368" s="9">
        <v>41630</v>
      </c>
      <c r="I2368" s="9">
        <v>41644</v>
      </c>
      <c r="J2368" s="9">
        <v>41646</v>
      </c>
      <c r="K2368" s="7">
        <v>8</v>
      </c>
      <c r="L2368" s="9" t="str">
        <f t="shared" si="145"/>
        <v>Poissons et fruits de mer</v>
      </c>
      <c r="M2368" s="6">
        <v>40</v>
      </c>
      <c r="N2368" s="6" t="str">
        <f t="shared" si="146"/>
        <v>Boston Crab Meat</v>
      </c>
      <c r="O2368" s="13">
        <v>76</v>
      </c>
      <c r="P2368" s="6">
        <v>83</v>
      </c>
      <c r="Q2368" s="13">
        <f t="shared" si="147"/>
        <v>6308</v>
      </c>
      <c r="R2368" s="14">
        <v>-0.02</v>
      </c>
      <c r="S2368" s="13">
        <v>6222.51</v>
      </c>
      <c r="T2368" s="13">
        <v>161.78526000000002</v>
      </c>
      <c r="U2368" s="13"/>
    </row>
    <row r="2369" spans="1:21" x14ac:dyDescent="0.25">
      <c r="A2369" s="6" t="s">
        <v>186</v>
      </c>
      <c r="B2369" s="6" t="s">
        <v>187</v>
      </c>
      <c r="C2369" s="6" t="s">
        <v>188</v>
      </c>
      <c r="D2369" s="6" t="s">
        <v>140</v>
      </c>
      <c r="E2369" s="6">
        <v>3</v>
      </c>
      <c r="F2369" s="6" t="str">
        <f t="shared" si="144"/>
        <v>Janet Leverling</v>
      </c>
      <c r="G2369" s="6">
        <v>10514</v>
      </c>
      <c r="H2369" s="9">
        <v>41630</v>
      </c>
      <c r="I2369" s="9">
        <v>41646</v>
      </c>
      <c r="J2369" s="9">
        <v>41641</v>
      </c>
      <c r="K2369" s="7">
        <v>5</v>
      </c>
      <c r="L2369" s="9" t="str">
        <f t="shared" si="145"/>
        <v>Pâtes et céréales</v>
      </c>
      <c r="M2369" s="6">
        <v>56</v>
      </c>
      <c r="N2369" s="6" t="str">
        <f t="shared" si="146"/>
        <v>Gnocchi di nonna Alice</v>
      </c>
      <c r="O2369" s="13">
        <v>76</v>
      </c>
      <c r="P2369" s="6">
        <v>19</v>
      </c>
      <c r="Q2369" s="13">
        <f t="shared" si="147"/>
        <v>1444</v>
      </c>
      <c r="R2369" s="14">
        <v>0.17</v>
      </c>
      <c r="S2369" s="13">
        <v>2996.2999999999997</v>
      </c>
      <c r="T2369" s="13">
        <v>29.962999999999997</v>
      </c>
      <c r="U2369" s="13"/>
    </row>
    <row r="2370" spans="1:21" x14ac:dyDescent="0.25">
      <c r="A2370" s="6" t="s">
        <v>228</v>
      </c>
      <c r="B2370" s="6" t="s">
        <v>229</v>
      </c>
      <c r="C2370" s="6" t="s">
        <v>122</v>
      </c>
      <c r="D2370" s="6" t="s">
        <v>123</v>
      </c>
      <c r="E2370" s="6">
        <v>5</v>
      </c>
      <c r="F2370" s="6" t="str">
        <f t="shared" si="144"/>
        <v>Mohamed Ben Arfa</v>
      </c>
      <c r="G2370" s="6">
        <v>10645</v>
      </c>
      <c r="H2370" s="9">
        <v>41631</v>
      </c>
      <c r="I2370" s="9">
        <v>41655</v>
      </c>
      <c r="J2370" s="9">
        <v>41654</v>
      </c>
      <c r="K2370" s="7">
        <v>8</v>
      </c>
      <c r="L2370" s="9" t="str">
        <f t="shared" si="145"/>
        <v>Poissons et fruits de mer</v>
      </c>
      <c r="M2370" s="6">
        <v>36</v>
      </c>
      <c r="N2370" s="6" t="str">
        <f t="shared" si="146"/>
        <v>Inlagd Sill</v>
      </c>
      <c r="O2370" s="13">
        <v>76</v>
      </c>
      <c r="P2370" s="6">
        <v>25</v>
      </c>
      <c r="Q2370" s="13">
        <f t="shared" si="147"/>
        <v>1900</v>
      </c>
      <c r="R2370" s="14">
        <v>-0.02</v>
      </c>
      <c r="S2370" s="13">
        <v>2422.5</v>
      </c>
      <c r="T2370" s="13">
        <v>14.535</v>
      </c>
      <c r="U2370" s="13"/>
    </row>
    <row r="2371" spans="1:21" x14ac:dyDescent="0.25">
      <c r="A2371" s="6" t="s">
        <v>90</v>
      </c>
      <c r="B2371" s="6" t="s">
        <v>91</v>
      </c>
      <c r="C2371" s="6" t="s">
        <v>88</v>
      </c>
      <c r="D2371" s="6" t="s">
        <v>89</v>
      </c>
      <c r="E2371" s="6">
        <v>7</v>
      </c>
      <c r="F2371" s="6" t="str">
        <f t="shared" si="144"/>
        <v>Jaime Dos Santos</v>
      </c>
      <c r="G2371" s="6">
        <v>10800</v>
      </c>
      <c r="H2371" s="9">
        <v>41631</v>
      </c>
      <c r="I2371" s="9">
        <v>41660</v>
      </c>
      <c r="J2371" s="9">
        <v>41655</v>
      </c>
      <c r="K2371" s="7">
        <v>6</v>
      </c>
      <c r="L2371" s="9" t="str">
        <f t="shared" si="145"/>
        <v>Viandes</v>
      </c>
      <c r="M2371" s="6">
        <v>54</v>
      </c>
      <c r="N2371" s="6" t="str">
        <f t="shared" si="146"/>
        <v>Tourtière</v>
      </c>
      <c r="O2371" s="13">
        <v>76</v>
      </c>
      <c r="P2371" s="6">
        <v>70</v>
      </c>
      <c r="Q2371" s="13">
        <f t="shared" si="147"/>
        <v>5320</v>
      </c>
      <c r="R2371" s="14">
        <v>0.12</v>
      </c>
      <c r="S2371" s="13">
        <v>2294.6</v>
      </c>
      <c r="T2371" s="13">
        <v>55.070399999999992</v>
      </c>
      <c r="U2371" s="13"/>
    </row>
    <row r="2372" spans="1:21" x14ac:dyDescent="0.25">
      <c r="A2372" s="6" t="s">
        <v>205</v>
      </c>
      <c r="B2372" s="6" t="s">
        <v>206</v>
      </c>
      <c r="C2372" s="6" t="s">
        <v>207</v>
      </c>
      <c r="D2372" s="6" t="s">
        <v>208</v>
      </c>
      <c r="E2372" s="6">
        <v>7</v>
      </c>
      <c r="F2372" s="6" t="str">
        <f t="shared" ref="F2372:F2435" si="148">VLOOKUP(E2372,ListeREPRESENTANTS,2,FALSE)</f>
        <v>Jaime Dos Santos</v>
      </c>
      <c r="G2372" s="6">
        <v>10524</v>
      </c>
      <c r="H2372" s="9">
        <v>41633</v>
      </c>
      <c r="I2372" s="9">
        <v>41647</v>
      </c>
      <c r="J2372" s="9">
        <v>41642</v>
      </c>
      <c r="K2372" s="7">
        <v>8</v>
      </c>
      <c r="L2372" s="9" t="str">
        <f t="shared" ref="L2372:L2435" si="149">VLOOKUP(K2372,ListeCATEGORIES,2,FALSE)</f>
        <v>Poissons et fruits de mer</v>
      </c>
      <c r="M2372" s="6">
        <v>30</v>
      </c>
      <c r="N2372" s="6" t="str">
        <f t="shared" ref="N2372:N2435" si="150">VLOOKUP(M2372,ListePRODUITS,2,FALSE)</f>
        <v>Nord-Ost Matjeshering</v>
      </c>
      <c r="O2372" s="13">
        <v>76</v>
      </c>
      <c r="P2372" s="6">
        <v>82</v>
      </c>
      <c r="Q2372" s="13">
        <f t="shared" si="147"/>
        <v>6232</v>
      </c>
      <c r="R2372" s="14">
        <v>7.0000000000000007E-2</v>
      </c>
      <c r="S2372" s="13">
        <v>9871.8569999999982</v>
      </c>
      <c r="T2372" s="13">
        <v>78.974855999999988</v>
      </c>
      <c r="U2372" s="13"/>
    </row>
    <row r="2373" spans="1:21" x14ac:dyDescent="0.25">
      <c r="A2373" s="6" t="s">
        <v>127</v>
      </c>
      <c r="B2373" s="6" t="s">
        <v>128</v>
      </c>
      <c r="C2373" s="6" t="s">
        <v>129</v>
      </c>
      <c r="D2373" s="6" t="s">
        <v>106</v>
      </c>
      <c r="E2373" s="6">
        <v>3</v>
      </c>
      <c r="F2373" s="6" t="str">
        <f t="shared" si="148"/>
        <v>Janet Leverling</v>
      </c>
      <c r="G2373" s="6">
        <v>10638</v>
      </c>
      <c r="H2373" s="9">
        <v>41633</v>
      </c>
      <c r="I2373" s="9">
        <v>41648</v>
      </c>
      <c r="J2373" s="9">
        <v>41650</v>
      </c>
      <c r="K2373" s="7">
        <v>8</v>
      </c>
      <c r="L2373" s="9" t="str">
        <f t="shared" si="149"/>
        <v>Poissons et fruits de mer</v>
      </c>
      <c r="M2373" s="6">
        <v>45</v>
      </c>
      <c r="N2373" s="6" t="str">
        <f t="shared" si="150"/>
        <v>Røgede sild</v>
      </c>
      <c r="O2373" s="13">
        <v>76</v>
      </c>
      <c r="P2373" s="6">
        <v>50</v>
      </c>
      <c r="Q2373" s="13">
        <f t="shared" ref="Q2373:Q2436" si="151">O2373*P2373</f>
        <v>3800</v>
      </c>
      <c r="R2373" s="14">
        <v>0.04</v>
      </c>
      <c r="S2373" s="13">
        <v>2280</v>
      </c>
      <c r="T2373" s="13">
        <v>2.2799999999999998</v>
      </c>
      <c r="U2373" s="13"/>
    </row>
    <row r="2374" spans="1:21" x14ac:dyDescent="0.25">
      <c r="A2374" s="6" t="s">
        <v>243</v>
      </c>
      <c r="B2374" s="6" t="s">
        <v>244</v>
      </c>
      <c r="C2374" s="6" t="s">
        <v>88</v>
      </c>
      <c r="D2374" s="6" t="s">
        <v>89</v>
      </c>
      <c r="E2374" s="6">
        <v>6</v>
      </c>
      <c r="F2374" s="6" t="str">
        <f t="shared" si="148"/>
        <v>Ernst Junge</v>
      </c>
      <c r="G2374" s="6">
        <v>10643</v>
      </c>
      <c r="H2374" s="9">
        <v>41633</v>
      </c>
      <c r="I2374" s="9">
        <v>41658</v>
      </c>
      <c r="J2374" s="9">
        <v>41653</v>
      </c>
      <c r="K2374" s="7">
        <v>7</v>
      </c>
      <c r="L2374" s="9" t="str">
        <f t="shared" si="149"/>
        <v>Produits secs</v>
      </c>
      <c r="M2374" s="6">
        <v>28</v>
      </c>
      <c r="N2374" s="6" t="str">
        <f t="shared" si="150"/>
        <v>Rössle Sauerkraut</v>
      </c>
      <c r="O2374" s="13">
        <v>76</v>
      </c>
      <c r="P2374" s="6">
        <v>97</v>
      </c>
      <c r="Q2374" s="13">
        <f t="shared" si="151"/>
        <v>7372</v>
      </c>
      <c r="R2374" s="14">
        <v>0.16</v>
      </c>
      <c r="S2374" s="13">
        <v>18577.439999999999</v>
      </c>
      <c r="T2374" s="13">
        <v>185.77439999999999</v>
      </c>
      <c r="U2374" s="13"/>
    </row>
    <row r="2375" spans="1:21" x14ac:dyDescent="0.25">
      <c r="A2375" s="6" t="s">
        <v>264</v>
      </c>
      <c r="B2375" s="6" t="s">
        <v>265</v>
      </c>
      <c r="C2375" s="6" t="s">
        <v>266</v>
      </c>
      <c r="D2375" s="6" t="s">
        <v>123</v>
      </c>
      <c r="E2375" s="6">
        <v>5</v>
      </c>
      <c r="F2375" s="6" t="str">
        <f t="shared" si="148"/>
        <v>Mohamed Ben Arfa</v>
      </c>
      <c r="G2375" s="6">
        <v>10803</v>
      </c>
      <c r="H2375" s="9">
        <v>41633</v>
      </c>
      <c r="I2375" s="9">
        <v>41651</v>
      </c>
      <c r="J2375" s="9">
        <v>41652</v>
      </c>
      <c r="K2375" s="7">
        <v>3</v>
      </c>
      <c r="L2375" s="9" t="str">
        <f t="shared" si="149"/>
        <v>Desserts</v>
      </c>
      <c r="M2375" s="6">
        <v>25</v>
      </c>
      <c r="N2375" s="6" t="str">
        <f t="shared" si="150"/>
        <v>NuNuCa Nuß-Nougat-Creme</v>
      </c>
      <c r="O2375" s="13">
        <v>76</v>
      </c>
      <c r="P2375" s="6">
        <v>27</v>
      </c>
      <c r="Q2375" s="13">
        <f t="shared" si="151"/>
        <v>2052</v>
      </c>
      <c r="R2375" s="14">
        <v>0.16</v>
      </c>
      <c r="S2375" s="13">
        <v>1587.6</v>
      </c>
      <c r="T2375" s="13">
        <v>20.6388</v>
      </c>
      <c r="U2375" s="13"/>
    </row>
    <row r="2376" spans="1:21" x14ac:dyDescent="0.25">
      <c r="A2376" s="6" t="s">
        <v>305</v>
      </c>
      <c r="B2376" s="6" t="s">
        <v>306</v>
      </c>
      <c r="C2376" s="6" t="s">
        <v>307</v>
      </c>
      <c r="D2376" s="6" t="s">
        <v>251</v>
      </c>
      <c r="E2376" s="6">
        <v>5</v>
      </c>
      <c r="F2376" s="6" t="str">
        <f t="shared" si="148"/>
        <v>Mohamed Ben Arfa</v>
      </c>
      <c r="G2376" s="6">
        <v>10807</v>
      </c>
      <c r="H2376" s="9">
        <v>41633</v>
      </c>
      <c r="I2376" s="9">
        <v>41653</v>
      </c>
      <c r="J2376" s="9">
        <v>41649</v>
      </c>
      <c r="K2376" s="7">
        <v>8</v>
      </c>
      <c r="L2376" s="9" t="str">
        <f t="shared" si="149"/>
        <v>Poissons et fruits de mer</v>
      </c>
      <c r="M2376" s="6">
        <v>40</v>
      </c>
      <c r="N2376" s="6" t="str">
        <f t="shared" si="150"/>
        <v>Boston Crab Meat</v>
      </c>
      <c r="O2376" s="13">
        <v>76</v>
      </c>
      <c r="P2376" s="6">
        <v>4</v>
      </c>
      <c r="Q2376" s="13">
        <f t="shared" si="151"/>
        <v>304</v>
      </c>
      <c r="R2376" s="14">
        <v>-0.03</v>
      </c>
      <c r="S2376" s="13">
        <v>379.04</v>
      </c>
      <c r="T2376" s="13">
        <v>3.0323200000000003</v>
      </c>
      <c r="U2376" s="13"/>
    </row>
    <row r="2377" spans="1:21" x14ac:dyDescent="0.25">
      <c r="A2377" s="6" t="s">
        <v>308</v>
      </c>
      <c r="B2377" s="6" t="s">
        <v>309</v>
      </c>
      <c r="C2377" s="6" t="s">
        <v>203</v>
      </c>
      <c r="D2377" s="6" t="s">
        <v>204</v>
      </c>
      <c r="E2377" s="6">
        <v>5</v>
      </c>
      <c r="F2377" s="6" t="str">
        <f t="shared" si="148"/>
        <v>Mohamed Ben Arfa</v>
      </c>
      <c r="G2377" s="6">
        <v>10716</v>
      </c>
      <c r="H2377" s="9">
        <v>41634</v>
      </c>
      <c r="I2377" s="9">
        <v>41644</v>
      </c>
      <c r="J2377" s="9">
        <v>41645</v>
      </c>
      <c r="K2377" s="7">
        <v>2</v>
      </c>
      <c r="L2377" s="9" t="str">
        <f t="shared" si="149"/>
        <v>Condiments</v>
      </c>
      <c r="M2377" s="6">
        <v>61</v>
      </c>
      <c r="N2377" s="6" t="str">
        <f t="shared" si="150"/>
        <v>Sirop d'érable</v>
      </c>
      <c r="O2377" s="13">
        <v>76</v>
      </c>
      <c r="P2377" s="6">
        <v>93</v>
      </c>
      <c r="Q2377" s="13">
        <f t="shared" si="151"/>
        <v>7068</v>
      </c>
      <c r="R2377" s="14">
        <v>7.0000000000000007E-2</v>
      </c>
      <c r="S2377" s="13">
        <v>12324.824999999999</v>
      </c>
      <c r="T2377" s="13">
        <v>258.821325</v>
      </c>
      <c r="U2377" s="13"/>
    </row>
    <row r="2378" spans="1:21" x14ac:dyDescent="0.25">
      <c r="A2378" s="6" t="s">
        <v>117</v>
      </c>
      <c r="B2378" s="6" t="s">
        <v>118</v>
      </c>
      <c r="C2378" s="6" t="s">
        <v>119</v>
      </c>
      <c r="D2378" s="6" t="s">
        <v>85</v>
      </c>
      <c r="E2378" s="6">
        <v>7</v>
      </c>
      <c r="F2378" s="6" t="str">
        <f t="shared" si="148"/>
        <v>Jaime Dos Santos</v>
      </c>
      <c r="G2378" s="6">
        <v>10789</v>
      </c>
      <c r="H2378" s="9">
        <v>41634</v>
      </c>
      <c r="I2378" s="9">
        <v>41653</v>
      </c>
      <c r="J2378" s="9">
        <v>41648</v>
      </c>
      <c r="K2378" s="7">
        <v>2</v>
      </c>
      <c r="L2378" s="9" t="str">
        <f t="shared" si="149"/>
        <v>Condiments</v>
      </c>
      <c r="M2378" s="6">
        <v>63</v>
      </c>
      <c r="N2378" s="6" t="str">
        <f t="shared" si="150"/>
        <v>Vegie-spread</v>
      </c>
      <c r="O2378" s="13">
        <v>76</v>
      </c>
      <c r="P2378" s="6">
        <v>17</v>
      </c>
      <c r="Q2378" s="13">
        <f t="shared" si="151"/>
        <v>1292</v>
      </c>
      <c r="R2378" s="14">
        <v>0.15</v>
      </c>
      <c r="S2378" s="13">
        <v>3171.7750000000001</v>
      </c>
      <c r="T2378" s="13">
        <v>69.779049999999998</v>
      </c>
      <c r="U2378" s="13"/>
    </row>
    <row r="2379" spans="1:21" x14ac:dyDescent="0.25">
      <c r="A2379" s="6" t="s">
        <v>245</v>
      </c>
      <c r="B2379" s="6" t="s">
        <v>246</v>
      </c>
      <c r="C2379" s="6" t="s">
        <v>247</v>
      </c>
      <c r="D2379" s="6" t="s">
        <v>85</v>
      </c>
      <c r="E2379" s="6">
        <v>6</v>
      </c>
      <c r="F2379" s="6" t="str">
        <f t="shared" si="148"/>
        <v>Ernst Junge</v>
      </c>
      <c r="G2379" s="6">
        <v>10826</v>
      </c>
      <c r="H2379" s="9">
        <v>41634</v>
      </c>
      <c r="I2379" s="9">
        <v>41648</v>
      </c>
      <c r="J2379" s="9">
        <v>41644</v>
      </c>
      <c r="K2379" s="7">
        <v>5</v>
      </c>
      <c r="L2379" s="9" t="str">
        <f t="shared" si="149"/>
        <v>Pâtes et céréales</v>
      </c>
      <c r="M2379" s="6">
        <v>57</v>
      </c>
      <c r="N2379" s="6" t="str">
        <f t="shared" si="150"/>
        <v>Ravioli Angelo</v>
      </c>
      <c r="O2379" s="13">
        <v>76</v>
      </c>
      <c r="P2379" s="6">
        <v>58</v>
      </c>
      <c r="Q2379" s="13">
        <f t="shared" si="151"/>
        <v>4408</v>
      </c>
      <c r="R2379" s="14">
        <v>0.01</v>
      </c>
      <c r="S2379" s="13">
        <v>5598.45</v>
      </c>
      <c r="T2379" s="13">
        <v>195.94575</v>
      </c>
      <c r="U2379" s="13"/>
    </row>
    <row r="2380" spans="1:21" x14ac:dyDescent="0.25">
      <c r="A2380" s="6" t="s">
        <v>184</v>
      </c>
      <c r="B2380" s="6" t="s">
        <v>185</v>
      </c>
      <c r="C2380" s="6" t="s">
        <v>159</v>
      </c>
      <c r="D2380" s="6" t="s">
        <v>136</v>
      </c>
      <c r="E2380" s="6">
        <v>8</v>
      </c>
      <c r="F2380" s="6" t="str">
        <f t="shared" si="148"/>
        <v>Hicham Esmal</v>
      </c>
      <c r="G2380" s="6">
        <v>10513</v>
      </c>
      <c r="H2380" s="9">
        <v>41635</v>
      </c>
      <c r="I2380" s="9">
        <v>41655</v>
      </c>
      <c r="J2380" s="9">
        <v>41651</v>
      </c>
      <c r="K2380" s="7">
        <v>4</v>
      </c>
      <c r="L2380" s="9" t="str">
        <f t="shared" si="149"/>
        <v>Produits laitiers</v>
      </c>
      <c r="M2380" s="6">
        <v>32</v>
      </c>
      <c r="N2380" s="6" t="str">
        <f t="shared" si="150"/>
        <v>Mascarpone Fabioli</v>
      </c>
      <c r="O2380" s="13">
        <v>76</v>
      </c>
      <c r="P2380" s="6">
        <v>16</v>
      </c>
      <c r="Q2380" s="13">
        <f t="shared" si="151"/>
        <v>1216</v>
      </c>
      <c r="R2380" s="14">
        <v>0.19</v>
      </c>
      <c r="S2380" s="13">
        <v>2073.6000000000004</v>
      </c>
      <c r="T2380" s="13">
        <v>62.208000000000013</v>
      </c>
      <c r="U2380" s="13"/>
    </row>
    <row r="2381" spans="1:21" x14ac:dyDescent="0.25">
      <c r="A2381" s="6" t="s">
        <v>182</v>
      </c>
      <c r="B2381" s="6" t="s">
        <v>183</v>
      </c>
      <c r="C2381" s="6" t="s">
        <v>132</v>
      </c>
      <c r="D2381" s="6" t="s">
        <v>123</v>
      </c>
      <c r="E2381" s="6">
        <v>3</v>
      </c>
      <c r="F2381" s="6" t="str">
        <f t="shared" si="148"/>
        <v>Janet Leverling</v>
      </c>
      <c r="G2381" s="6">
        <v>10581</v>
      </c>
      <c r="H2381" s="9">
        <v>41635</v>
      </c>
      <c r="I2381" s="9">
        <v>41648</v>
      </c>
      <c r="J2381" s="9">
        <v>41643</v>
      </c>
      <c r="K2381" s="7">
        <v>1</v>
      </c>
      <c r="L2381" s="9" t="str">
        <f t="shared" si="149"/>
        <v>Boissons</v>
      </c>
      <c r="M2381" s="6">
        <v>75</v>
      </c>
      <c r="N2381" s="6" t="str">
        <f t="shared" si="150"/>
        <v>Rhönbräu Klosterbier</v>
      </c>
      <c r="O2381" s="13">
        <v>76</v>
      </c>
      <c r="P2381" s="6">
        <v>53</v>
      </c>
      <c r="Q2381" s="13">
        <f t="shared" si="151"/>
        <v>4028</v>
      </c>
      <c r="R2381" s="14">
        <v>-0.02</v>
      </c>
      <c r="S2381" s="13">
        <v>2094.8249999999998</v>
      </c>
      <c r="T2381" s="13">
        <v>69.129224999999991</v>
      </c>
      <c r="U2381" s="13"/>
    </row>
    <row r="2382" spans="1:21" x14ac:dyDescent="0.25">
      <c r="A2382" s="6" t="s">
        <v>177</v>
      </c>
      <c r="B2382" s="6" t="s">
        <v>178</v>
      </c>
      <c r="C2382" s="6" t="s">
        <v>159</v>
      </c>
      <c r="D2382" s="6" t="s">
        <v>136</v>
      </c>
      <c r="E2382" s="6">
        <v>3</v>
      </c>
      <c r="F2382" s="6" t="str">
        <f t="shared" si="148"/>
        <v>Janet Leverling</v>
      </c>
      <c r="G2382" s="6">
        <v>10684</v>
      </c>
      <c r="H2382" s="9">
        <v>41635</v>
      </c>
      <c r="I2382" s="9">
        <v>41661</v>
      </c>
      <c r="J2382" s="9">
        <v>41659</v>
      </c>
      <c r="K2382" s="7">
        <v>8</v>
      </c>
      <c r="L2382" s="9" t="str">
        <f t="shared" si="149"/>
        <v>Poissons et fruits de mer</v>
      </c>
      <c r="M2382" s="6">
        <v>40</v>
      </c>
      <c r="N2382" s="6" t="str">
        <f t="shared" si="150"/>
        <v>Boston Crab Meat</v>
      </c>
      <c r="O2382" s="13">
        <v>76</v>
      </c>
      <c r="P2382" s="6">
        <v>65</v>
      </c>
      <c r="Q2382" s="13">
        <f t="shared" si="151"/>
        <v>4940</v>
      </c>
      <c r="R2382" s="14">
        <v>-0.01</v>
      </c>
      <c r="S2382" s="13">
        <v>6039.8</v>
      </c>
      <c r="T2382" s="13">
        <v>54.358200000000004</v>
      </c>
      <c r="U2382" s="13"/>
    </row>
    <row r="2383" spans="1:21" x14ac:dyDescent="0.25">
      <c r="A2383" s="6" t="s">
        <v>179</v>
      </c>
      <c r="B2383" s="6" t="s">
        <v>180</v>
      </c>
      <c r="C2383" s="6" t="s">
        <v>181</v>
      </c>
      <c r="D2383" s="6" t="s">
        <v>81</v>
      </c>
      <c r="E2383" s="6">
        <v>5</v>
      </c>
      <c r="F2383" s="6" t="str">
        <f t="shared" si="148"/>
        <v>Mohamed Ben Arfa</v>
      </c>
      <c r="G2383" s="6">
        <v>10882</v>
      </c>
      <c r="H2383" s="9">
        <v>41635</v>
      </c>
      <c r="I2383" s="9">
        <v>41659</v>
      </c>
      <c r="J2383" s="9">
        <v>41655</v>
      </c>
      <c r="K2383" s="7">
        <v>3</v>
      </c>
      <c r="L2383" s="9" t="str">
        <f t="shared" si="149"/>
        <v>Desserts</v>
      </c>
      <c r="M2383" s="6">
        <v>49</v>
      </c>
      <c r="N2383" s="6" t="str">
        <f t="shared" si="150"/>
        <v>Maxilaku</v>
      </c>
      <c r="O2383" s="13">
        <v>76</v>
      </c>
      <c r="P2383" s="6">
        <v>41</v>
      </c>
      <c r="Q2383" s="13">
        <f t="shared" si="151"/>
        <v>3116</v>
      </c>
      <c r="R2383" s="15">
        <v>-0.02</v>
      </c>
      <c r="S2383" s="13">
        <v>4182</v>
      </c>
      <c r="T2383" s="13">
        <v>58.548000000000002</v>
      </c>
      <c r="U2383" s="13"/>
    </row>
    <row r="2384" spans="1:21" x14ac:dyDescent="0.25">
      <c r="A2384" s="6" t="s">
        <v>117</v>
      </c>
      <c r="B2384" s="6" t="s">
        <v>118</v>
      </c>
      <c r="C2384" s="6" t="s">
        <v>119</v>
      </c>
      <c r="D2384" s="6" t="s">
        <v>85</v>
      </c>
      <c r="E2384" s="6">
        <v>6</v>
      </c>
      <c r="F2384" s="6" t="str">
        <f t="shared" si="148"/>
        <v>Ernst Junge</v>
      </c>
      <c r="G2384" s="6">
        <v>10480</v>
      </c>
      <c r="H2384" s="9">
        <v>41636</v>
      </c>
      <c r="I2384" s="9">
        <v>41665</v>
      </c>
      <c r="J2384" s="9">
        <v>41660</v>
      </c>
      <c r="K2384" s="7">
        <v>4</v>
      </c>
      <c r="L2384" s="9" t="str">
        <f t="shared" si="149"/>
        <v>Produits laitiers</v>
      </c>
      <c r="M2384" s="6">
        <v>59</v>
      </c>
      <c r="N2384" s="6" t="str">
        <f t="shared" si="150"/>
        <v>Raclette Courdavault</v>
      </c>
      <c r="O2384" s="13">
        <v>76</v>
      </c>
      <c r="P2384" s="6">
        <v>3</v>
      </c>
      <c r="Q2384" s="13">
        <f t="shared" si="151"/>
        <v>228</v>
      </c>
      <c r="R2384" s="14">
        <v>0.08</v>
      </c>
      <c r="S2384" s="13">
        <v>607.20000000000005</v>
      </c>
      <c r="T2384" s="13">
        <v>10.929600000000001</v>
      </c>
      <c r="U2384" s="13"/>
    </row>
    <row r="2385" spans="1:21" x14ac:dyDescent="0.25">
      <c r="A2385" s="6" t="s">
        <v>163</v>
      </c>
      <c r="B2385" s="6" t="s">
        <v>164</v>
      </c>
      <c r="C2385" s="6" t="s">
        <v>165</v>
      </c>
      <c r="D2385" s="6" t="s">
        <v>136</v>
      </c>
      <c r="E2385" s="6">
        <v>5</v>
      </c>
      <c r="F2385" s="6" t="str">
        <f t="shared" si="148"/>
        <v>Mohamed Ben Arfa</v>
      </c>
      <c r="G2385" s="6">
        <v>10509</v>
      </c>
      <c r="H2385" s="9">
        <v>41636</v>
      </c>
      <c r="I2385" s="9">
        <v>41651</v>
      </c>
      <c r="J2385" s="9">
        <v>41651</v>
      </c>
      <c r="K2385" s="7">
        <v>7</v>
      </c>
      <c r="L2385" s="9" t="str">
        <f t="shared" si="149"/>
        <v>Produits secs</v>
      </c>
      <c r="M2385" s="6">
        <v>28</v>
      </c>
      <c r="N2385" s="6" t="str">
        <f t="shared" si="150"/>
        <v>Rössle Sauerkraut</v>
      </c>
      <c r="O2385" s="13">
        <v>76</v>
      </c>
      <c r="P2385" s="6">
        <v>84</v>
      </c>
      <c r="Q2385" s="13">
        <f t="shared" si="151"/>
        <v>6384</v>
      </c>
      <c r="R2385" s="14">
        <v>0.1</v>
      </c>
      <c r="S2385" s="13">
        <v>17236.8</v>
      </c>
      <c r="T2385" s="13">
        <v>0</v>
      </c>
      <c r="U2385" s="13"/>
    </row>
    <row r="2386" spans="1:21" x14ac:dyDescent="0.25">
      <c r="A2386" s="6" t="s">
        <v>170</v>
      </c>
      <c r="B2386" s="6" t="s">
        <v>171</v>
      </c>
      <c r="C2386" s="6" t="s">
        <v>172</v>
      </c>
      <c r="D2386" s="6" t="s">
        <v>146</v>
      </c>
      <c r="E2386" s="6">
        <v>7</v>
      </c>
      <c r="F2386" s="6" t="str">
        <f t="shared" si="148"/>
        <v>Jaime Dos Santos</v>
      </c>
      <c r="G2386" s="6">
        <v>10605</v>
      </c>
      <c r="H2386" s="9">
        <v>41636</v>
      </c>
      <c r="I2386" s="9">
        <v>41666</v>
      </c>
      <c r="J2386" s="9">
        <v>41668</v>
      </c>
      <c r="K2386" s="7">
        <v>4</v>
      </c>
      <c r="L2386" s="9" t="str">
        <f t="shared" si="149"/>
        <v>Produits laitiers</v>
      </c>
      <c r="M2386" s="6">
        <v>71</v>
      </c>
      <c r="N2386" s="6" t="str">
        <f t="shared" si="150"/>
        <v>Fløtemysost</v>
      </c>
      <c r="O2386" s="13">
        <v>76</v>
      </c>
      <c r="P2386" s="6">
        <v>4</v>
      </c>
      <c r="Q2386" s="13">
        <f t="shared" si="151"/>
        <v>304</v>
      </c>
      <c r="R2386" s="14">
        <v>0.11</v>
      </c>
      <c r="S2386" s="13">
        <v>382.7</v>
      </c>
      <c r="T2386" s="13">
        <v>1.9135</v>
      </c>
      <c r="U2386" s="13"/>
    </row>
    <row r="2387" spans="1:21" x14ac:dyDescent="0.25">
      <c r="A2387" s="6" t="s">
        <v>272</v>
      </c>
      <c r="B2387" s="6" t="s">
        <v>273</v>
      </c>
      <c r="C2387" s="6" t="s">
        <v>274</v>
      </c>
      <c r="D2387" s="6" t="s">
        <v>81</v>
      </c>
      <c r="E2387" s="6">
        <v>7</v>
      </c>
      <c r="F2387" s="6" t="str">
        <f t="shared" si="148"/>
        <v>Jaime Dos Santos</v>
      </c>
      <c r="G2387" s="6">
        <v>10680</v>
      </c>
      <c r="H2387" s="9">
        <v>41636</v>
      </c>
      <c r="I2387" s="9">
        <v>41661</v>
      </c>
      <c r="J2387" s="9">
        <v>41664</v>
      </c>
      <c r="K2387" s="7">
        <v>3</v>
      </c>
      <c r="L2387" s="9" t="str">
        <f t="shared" si="149"/>
        <v>Desserts</v>
      </c>
      <c r="M2387" s="6">
        <v>16</v>
      </c>
      <c r="N2387" s="6" t="str">
        <f t="shared" si="150"/>
        <v>Pavlova</v>
      </c>
      <c r="O2387" s="13">
        <v>76</v>
      </c>
      <c r="P2387" s="6">
        <v>24</v>
      </c>
      <c r="Q2387" s="13">
        <f t="shared" si="151"/>
        <v>1824</v>
      </c>
      <c r="R2387" s="14">
        <v>0.16</v>
      </c>
      <c r="S2387" s="13">
        <v>1758.96</v>
      </c>
      <c r="T2387" s="13">
        <v>38.697120000000005</v>
      </c>
      <c r="U2387" s="13"/>
    </row>
    <row r="2388" spans="1:21" x14ac:dyDescent="0.25">
      <c r="A2388" s="6" t="s">
        <v>281</v>
      </c>
      <c r="B2388" s="6" t="s">
        <v>282</v>
      </c>
      <c r="C2388" s="6" t="s">
        <v>283</v>
      </c>
      <c r="D2388" s="6" t="s">
        <v>284</v>
      </c>
      <c r="E2388" s="6">
        <v>5</v>
      </c>
      <c r="F2388" s="6" t="str">
        <f t="shared" si="148"/>
        <v>Mohamed Ben Arfa</v>
      </c>
      <c r="G2388" s="6">
        <v>10906</v>
      </c>
      <c r="H2388" s="9">
        <v>41636</v>
      </c>
      <c r="I2388" s="9">
        <v>41651</v>
      </c>
      <c r="J2388" s="9">
        <v>41650</v>
      </c>
      <c r="K2388" s="7">
        <v>2</v>
      </c>
      <c r="L2388" s="9" t="str">
        <f t="shared" si="149"/>
        <v>Condiments</v>
      </c>
      <c r="M2388" s="6">
        <v>61</v>
      </c>
      <c r="N2388" s="6" t="str">
        <f t="shared" si="150"/>
        <v>Sirop d'érable</v>
      </c>
      <c r="O2388" s="13">
        <v>76</v>
      </c>
      <c r="P2388" s="6">
        <v>25</v>
      </c>
      <c r="Q2388" s="13">
        <f t="shared" si="151"/>
        <v>1900</v>
      </c>
      <c r="R2388" s="15">
        <v>0.11</v>
      </c>
      <c r="S2388" s="13">
        <v>3170.625</v>
      </c>
      <c r="T2388" s="13">
        <v>22.194375000000001</v>
      </c>
      <c r="U2388" s="13"/>
    </row>
    <row r="2389" spans="1:21" x14ac:dyDescent="0.25">
      <c r="A2389" s="6" t="s">
        <v>213</v>
      </c>
      <c r="B2389" s="6" t="s">
        <v>214</v>
      </c>
      <c r="C2389" s="6" t="s">
        <v>215</v>
      </c>
      <c r="D2389" s="6" t="s">
        <v>81</v>
      </c>
      <c r="E2389" s="6">
        <v>6</v>
      </c>
      <c r="F2389" s="6" t="str">
        <f t="shared" si="148"/>
        <v>Ernst Junge</v>
      </c>
      <c r="G2389" s="6">
        <v>10656</v>
      </c>
      <c r="H2389" s="9">
        <v>41637</v>
      </c>
      <c r="I2389" s="9">
        <v>41663</v>
      </c>
      <c r="J2389" s="9">
        <v>41659</v>
      </c>
      <c r="K2389" s="7">
        <v>2</v>
      </c>
      <c r="L2389" s="9" t="str">
        <f t="shared" si="149"/>
        <v>Condiments</v>
      </c>
      <c r="M2389" s="6">
        <v>44</v>
      </c>
      <c r="N2389" s="6" t="str">
        <f t="shared" si="150"/>
        <v>Gula Malacca</v>
      </c>
      <c r="O2389" s="13">
        <v>76</v>
      </c>
      <c r="P2389" s="6">
        <v>57</v>
      </c>
      <c r="Q2389" s="13">
        <f t="shared" si="151"/>
        <v>4332</v>
      </c>
      <c r="R2389" s="14">
        <v>0.03</v>
      </c>
      <c r="S2389" s="13">
        <v>5376.9524999999994</v>
      </c>
      <c r="T2389" s="13">
        <v>0</v>
      </c>
      <c r="U2389" s="13"/>
    </row>
    <row r="2390" spans="1:21" x14ac:dyDescent="0.25">
      <c r="A2390" s="6" t="s">
        <v>133</v>
      </c>
      <c r="B2390" s="6" t="s">
        <v>134</v>
      </c>
      <c r="C2390" s="6" t="s">
        <v>135</v>
      </c>
      <c r="D2390" s="6" t="s">
        <v>136</v>
      </c>
      <c r="E2390" s="6">
        <v>5</v>
      </c>
      <c r="F2390" s="6" t="str">
        <f t="shared" si="148"/>
        <v>Mohamed Ben Arfa</v>
      </c>
      <c r="G2390" s="6">
        <v>10670</v>
      </c>
      <c r="H2390" s="9">
        <v>41637</v>
      </c>
      <c r="I2390" s="9">
        <v>41658</v>
      </c>
      <c r="J2390" s="9">
        <v>41656</v>
      </c>
      <c r="K2390" s="7">
        <v>8</v>
      </c>
      <c r="L2390" s="9" t="str">
        <f t="shared" si="149"/>
        <v>Poissons et fruits de mer</v>
      </c>
      <c r="M2390" s="6">
        <v>46</v>
      </c>
      <c r="N2390" s="6" t="str">
        <f t="shared" si="150"/>
        <v>Spegesild</v>
      </c>
      <c r="O2390" s="13">
        <v>76</v>
      </c>
      <c r="P2390" s="6">
        <v>37</v>
      </c>
      <c r="Q2390" s="13">
        <f t="shared" si="151"/>
        <v>2812</v>
      </c>
      <c r="R2390" s="14">
        <v>0.08</v>
      </c>
      <c r="S2390" s="13">
        <v>2042.4</v>
      </c>
      <c r="T2390" s="13">
        <v>12.254400000000002</v>
      </c>
      <c r="U2390" s="13"/>
    </row>
    <row r="2391" spans="1:21" x14ac:dyDescent="0.25">
      <c r="A2391" s="6" t="s">
        <v>186</v>
      </c>
      <c r="B2391" s="6" t="s">
        <v>187</v>
      </c>
      <c r="C2391" s="6" t="s">
        <v>188</v>
      </c>
      <c r="D2391" s="6" t="s">
        <v>140</v>
      </c>
      <c r="E2391" s="6">
        <v>5</v>
      </c>
      <c r="F2391" s="6" t="str">
        <f t="shared" si="148"/>
        <v>Mohamed Ben Arfa</v>
      </c>
      <c r="G2391" s="6">
        <v>10698</v>
      </c>
      <c r="H2391" s="9">
        <v>41637</v>
      </c>
      <c r="I2391" s="9">
        <v>41650</v>
      </c>
      <c r="J2391" s="9">
        <v>41649</v>
      </c>
      <c r="K2391" s="7">
        <v>6</v>
      </c>
      <c r="L2391" s="9" t="str">
        <f t="shared" si="149"/>
        <v>Viandes</v>
      </c>
      <c r="M2391" s="6">
        <v>29</v>
      </c>
      <c r="N2391" s="6" t="str">
        <f t="shared" si="150"/>
        <v>Thüringer Rostbratwurst</v>
      </c>
      <c r="O2391" s="13">
        <v>76</v>
      </c>
      <c r="P2391" s="6">
        <v>25</v>
      </c>
      <c r="Q2391" s="13">
        <f t="shared" si="151"/>
        <v>1900</v>
      </c>
      <c r="R2391" s="14">
        <v>0.2</v>
      </c>
      <c r="S2391" s="13">
        <v>12379.000000000002</v>
      </c>
      <c r="T2391" s="13">
        <v>297.09600000000006</v>
      </c>
      <c r="U2391" s="13"/>
    </row>
    <row r="2392" spans="1:21" x14ac:dyDescent="0.25">
      <c r="A2392" s="6" t="s">
        <v>166</v>
      </c>
      <c r="B2392" s="6" t="s">
        <v>167</v>
      </c>
      <c r="C2392" s="6" t="s">
        <v>168</v>
      </c>
      <c r="D2392" s="6" t="s">
        <v>169</v>
      </c>
      <c r="E2392" s="6">
        <v>3</v>
      </c>
      <c r="F2392" s="6" t="str">
        <f t="shared" si="148"/>
        <v>Janet Leverling</v>
      </c>
      <c r="G2392" s="6">
        <v>10897</v>
      </c>
      <c r="H2392" s="9">
        <v>41637</v>
      </c>
      <c r="I2392" s="9">
        <v>41663</v>
      </c>
      <c r="J2392" s="9">
        <v>41661</v>
      </c>
      <c r="K2392" s="7">
        <v>6</v>
      </c>
      <c r="L2392" s="9" t="str">
        <f t="shared" si="149"/>
        <v>Viandes</v>
      </c>
      <c r="M2392" s="6">
        <v>29</v>
      </c>
      <c r="N2392" s="6" t="str">
        <f t="shared" si="150"/>
        <v>Thüringer Rostbratwurst</v>
      </c>
      <c r="O2392" s="13">
        <v>76</v>
      </c>
      <c r="P2392" s="6">
        <v>61</v>
      </c>
      <c r="Q2392" s="13">
        <f t="shared" si="151"/>
        <v>4636</v>
      </c>
      <c r="R2392" s="15">
        <v>0.06</v>
      </c>
      <c r="S2392" s="13">
        <v>35490.593000000001</v>
      </c>
      <c r="T2392" s="13">
        <v>993.73660400000006</v>
      </c>
      <c r="U2392" s="13"/>
    </row>
    <row r="2393" spans="1:21" x14ac:dyDescent="0.25">
      <c r="A2393" s="6" t="s">
        <v>127</v>
      </c>
      <c r="B2393" s="6" t="s">
        <v>128</v>
      </c>
      <c r="C2393" s="6" t="s">
        <v>129</v>
      </c>
      <c r="D2393" s="6" t="s">
        <v>106</v>
      </c>
      <c r="E2393" s="6">
        <v>1</v>
      </c>
      <c r="F2393" s="6" t="str">
        <f t="shared" si="148"/>
        <v>Francis Rivière</v>
      </c>
      <c r="G2393" s="6">
        <v>10919</v>
      </c>
      <c r="H2393" s="9">
        <v>41637</v>
      </c>
      <c r="I2393" s="9">
        <v>41654</v>
      </c>
      <c r="J2393" s="9">
        <v>41652</v>
      </c>
      <c r="K2393" s="7">
        <v>8</v>
      </c>
      <c r="L2393" s="9" t="str">
        <f t="shared" si="149"/>
        <v>Poissons et fruits de mer</v>
      </c>
      <c r="M2393" s="6">
        <v>40</v>
      </c>
      <c r="N2393" s="6" t="str">
        <f t="shared" si="150"/>
        <v>Boston Crab Meat</v>
      </c>
      <c r="O2393" s="13">
        <v>76</v>
      </c>
      <c r="P2393" s="6">
        <v>96</v>
      </c>
      <c r="Q2393" s="13">
        <f t="shared" si="151"/>
        <v>7296</v>
      </c>
      <c r="R2393" s="15">
        <v>0.05</v>
      </c>
      <c r="S2393" s="13">
        <v>8390.4</v>
      </c>
      <c r="T2393" s="13">
        <v>268.49279999999999</v>
      </c>
      <c r="U2393" s="13"/>
    </row>
    <row r="2394" spans="1:21" x14ac:dyDescent="0.25">
      <c r="A2394" s="6" t="s">
        <v>288</v>
      </c>
      <c r="B2394" s="6" t="s">
        <v>289</v>
      </c>
      <c r="C2394" s="6" t="s">
        <v>290</v>
      </c>
      <c r="D2394" s="6" t="s">
        <v>81</v>
      </c>
      <c r="E2394" s="6">
        <v>5</v>
      </c>
      <c r="F2394" s="6" t="str">
        <f t="shared" si="148"/>
        <v>Mohamed Ben Arfa</v>
      </c>
      <c r="G2394" s="6">
        <v>10624</v>
      </c>
      <c r="H2394" s="9">
        <v>41638</v>
      </c>
      <c r="I2394" s="9">
        <v>41648</v>
      </c>
      <c r="J2394" s="9">
        <v>41648</v>
      </c>
      <c r="K2394" s="7">
        <v>6</v>
      </c>
      <c r="L2394" s="9" t="str">
        <f t="shared" si="149"/>
        <v>Viandes</v>
      </c>
      <c r="M2394" s="6">
        <v>29</v>
      </c>
      <c r="N2394" s="6" t="str">
        <f t="shared" si="150"/>
        <v>Thüringer Rostbratwurst</v>
      </c>
      <c r="O2394" s="13">
        <v>76</v>
      </c>
      <c r="P2394" s="6">
        <v>88</v>
      </c>
      <c r="Q2394" s="13">
        <f t="shared" si="151"/>
        <v>6688</v>
      </c>
      <c r="R2394" s="14">
        <v>0.14000000000000001</v>
      </c>
      <c r="S2394" s="13">
        <v>46842.136000000006</v>
      </c>
      <c r="T2394" s="13">
        <v>281.05281600000006</v>
      </c>
      <c r="U2394" s="13"/>
    </row>
    <row r="2395" spans="1:21" x14ac:dyDescent="0.25">
      <c r="A2395" s="6" t="s">
        <v>133</v>
      </c>
      <c r="B2395" s="6" t="s">
        <v>134</v>
      </c>
      <c r="C2395" s="6" t="s">
        <v>135</v>
      </c>
      <c r="D2395" s="6" t="s">
        <v>136</v>
      </c>
      <c r="E2395" s="6">
        <v>5</v>
      </c>
      <c r="F2395" s="6" t="str">
        <f t="shared" si="148"/>
        <v>Mohamed Ben Arfa</v>
      </c>
      <c r="G2395" s="6">
        <v>10670</v>
      </c>
      <c r="H2395" s="9">
        <v>41638</v>
      </c>
      <c r="I2395" s="9">
        <v>41657</v>
      </c>
      <c r="J2395" s="9">
        <v>41652</v>
      </c>
      <c r="K2395" s="7">
        <v>1</v>
      </c>
      <c r="L2395" s="9" t="str">
        <f t="shared" si="149"/>
        <v>Boissons</v>
      </c>
      <c r="M2395" s="6">
        <v>67</v>
      </c>
      <c r="N2395" s="6" t="str">
        <f t="shared" si="150"/>
        <v>Laughing Lumberjack Lager</v>
      </c>
      <c r="O2395" s="13">
        <v>76</v>
      </c>
      <c r="P2395" s="6">
        <v>60</v>
      </c>
      <c r="Q2395" s="13">
        <f t="shared" si="151"/>
        <v>4560</v>
      </c>
      <c r="R2395" s="14">
        <v>0</v>
      </c>
      <c r="S2395" s="13">
        <v>4200</v>
      </c>
      <c r="T2395" s="13">
        <v>21</v>
      </c>
      <c r="U2395" s="13"/>
    </row>
    <row r="2396" spans="1:21" x14ac:dyDescent="0.25">
      <c r="A2396" s="6" t="s">
        <v>179</v>
      </c>
      <c r="B2396" s="6" t="s">
        <v>180</v>
      </c>
      <c r="C2396" s="6" t="s">
        <v>181</v>
      </c>
      <c r="D2396" s="6" t="s">
        <v>81</v>
      </c>
      <c r="E2396" s="6">
        <v>8</v>
      </c>
      <c r="F2396" s="6" t="str">
        <f t="shared" si="148"/>
        <v>Hicham Esmal</v>
      </c>
      <c r="G2396" s="6">
        <v>10678</v>
      </c>
      <c r="H2396" s="9">
        <v>41638</v>
      </c>
      <c r="I2396" s="9">
        <v>41666</v>
      </c>
      <c r="J2396" s="9">
        <v>41667</v>
      </c>
      <c r="K2396" s="7">
        <v>8</v>
      </c>
      <c r="L2396" s="9" t="str">
        <f t="shared" si="149"/>
        <v>Poissons et fruits de mer</v>
      </c>
      <c r="M2396" s="6">
        <v>41</v>
      </c>
      <c r="N2396" s="6" t="str">
        <f t="shared" si="150"/>
        <v>Jack's New England Clam Chowder</v>
      </c>
      <c r="O2396" s="13">
        <v>76</v>
      </c>
      <c r="P2396" s="6">
        <v>70</v>
      </c>
      <c r="Q2396" s="13">
        <f t="shared" si="151"/>
        <v>5320</v>
      </c>
      <c r="R2396" s="14">
        <v>0.08</v>
      </c>
      <c r="S2396" s="13">
        <v>3107.3</v>
      </c>
      <c r="T2396" s="13">
        <v>3.1073000000000004</v>
      </c>
      <c r="U2396" s="13"/>
    </row>
    <row r="2397" spans="1:21" x14ac:dyDescent="0.25">
      <c r="A2397" s="6" t="s">
        <v>103</v>
      </c>
      <c r="B2397" s="6" t="s">
        <v>104</v>
      </c>
      <c r="C2397" s="6" t="s">
        <v>105</v>
      </c>
      <c r="D2397" s="6" t="s">
        <v>106</v>
      </c>
      <c r="E2397" s="6">
        <v>2</v>
      </c>
      <c r="F2397" s="6" t="str">
        <f t="shared" si="148"/>
        <v>Anne Dodsworth</v>
      </c>
      <c r="G2397" s="6">
        <v>10705</v>
      </c>
      <c r="H2397" s="9">
        <v>41638</v>
      </c>
      <c r="I2397" s="9">
        <v>41652</v>
      </c>
      <c r="J2397" s="9">
        <v>41652</v>
      </c>
      <c r="K2397" s="7">
        <v>4</v>
      </c>
      <c r="L2397" s="9" t="str">
        <f t="shared" si="149"/>
        <v>Produits laitiers</v>
      </c>
      <c r="M2397" s="6">
        <v>31</v>
      </c>
      <c r="N2397" s="6" t="str">
        <f t="shared" si="150"/>
        <v>Gorgonzola Telino</v>
      </c>
      <c r="O2397" s="13">
        <v>76</v>
      </c>
      <c r="P2397" s="6">
        <v>45</v>
      </c>
      <c r="Q2397" s="13">
        <f t="shared" si="151"/>
        <v>3420</v>
      </c>
      <c r="R2397" s="14">
        <v>0.09</v>
      </c>
      <c r="S2397" s="13">
        <v>2559.375</v>
      </c>
      <c r="T2397" s="13">
        <v>48.628124999999997</v>
      </c>
      <c r="U2397" s="13"/>
    </row>
    <row r="2398" spans="1:21" x14ac:dyDescent="0.25">
      <c r="A2398" s="6" t="s">
        <v>310</v>
      </c>
      <c r="B2398" s="6" t="s">
        <v>311</v>
      </c>
      <c r="C2398" s="6" t="s">
        <v>312</v>
      </c>
      <c r="D2398" s="6" t="s">
        <v>85</v>
      </c>
      <c r="E2398" s="6">
        <v>1</v>
      </c>
      <c r="F2398" s="6" t="str">
        <f t="shared" si="148"/>
        <v>Francis Rivière</v>
      </c>
      <c r="G2398" s="6">
        <v>10737</v>
      </c>
      <c r="H2398" s="9">
        <v>41638</v>
      </c>
      <c r="I2398" s="9">
        <v>41660</v>
      </c>
      <c r="J2398" s="9">
        <v>41658</v>
      </c>
      <c r="K2398" s="7">
        <v>8</v>
      </c>
      <c r="L2398" s="9" t="str">
        <f t="shared" si="149"/>
        <v>Poissons et fruits de mer</v>
      </c>
      <c r="M2398" s="6">
        <v>13</v>
      </c>
      <c r="N2398" s="6" t="str">
        <f t="shared" si="150"/>
        <v>Konbu</v>
      </c>
      <c r="O2398" s="13">
        <v>76</v>
      </c>
      <c r="P2398" s="6">
        <v>87</v>
      </c>
      <c r="Q2398" s="13">
        <f t="shared" si="151"/>
        <v>6612</v>
      </c>
      <c r="R2398" s="14">
        <v>0.06</v>
      </c>
      <c r="S2398" s="13">
        <v>2453.3999999999996</v>
      </c>
      <c r="T2398" s="13">
        <v>68.695199999999986</v>
      </c>
      <c r="U2398" s="13"/>
    </row>
    <row r="2399" spans="1:21" x14ac:dyDescent="0.25">
      <c r="A2399" s="6" t="s">
        <v>92</v>
      </c>
      <c r="B2399" s="6" t="s">
        <v>93</v>
      </c>
      <c r="C2399" s="6" t="s">
        <v>94</v>
      </c>
      <c r="D2399" s="6" t="s">
        <v>89</v>
      </c>
      <c r="E2399" s="6">
        <v>2</v>
      </c>
      <c r="F2399" s="6" t="str">
        <f t="shared" si="148"/>
        <v>Anne Dodsworth</v>
      </c>
      <c r="G2399" s="6">
        <v>10829</v>
      </c>
      <c r="H2399" s="9">
        <v>41638</v>
      </c>
      <c r="I2399" s="9">
        <v>41663</v>
      </c>
      <c r="J2399" s="9">
        <v>41664</v>
      </c>
      <c r="K2399" s="7">
        <v>1</v>
      </c>
      <c r="L2399" s="9" t="str">
        <f t="shared" si="149"/>
        <v>Boissons</v>
      </c>
      <c r="M2399" s="6">
        <v>2</v>
      </c>
      <c r="N2399" s="6" t="str">
        <f t="shared" si="150"/>
        <v>Chang</v>
      </c>
      <c r="O2399" s="13">
        <v>76</v>
      </c>
      <c r="P2399" s="6">
        <v>23</v>
      </c>
      <c r="Q2399" s="13">
        <f t="shared" si="151"/>
        <v>1748</v>
      </c>
      <c r="R2399" s="14">
        <v>0.16</v>
      </c>
      <c r="S2399" s="13">
        <v>1835.3999999999999</v>
      </c>
      <c r="T2399" s="13">
        <v>3.6707999999999998</v>
      </c>
      <c r="U2399" s="13"/>
    </row>
    <row r="2400" spans="1:21" x14ac:dyDescent="0.25">
      <c r="A2400" s="6" t="s">
        <v>189</v>
      </c>
      <c r="B2400" s="6" t="s">
        <v>190</v>
      </c>
      <c r="C2400" s="6" t="s">
        <v>191</v>
      </c>
      <c r="D2400" s="6" t="s">
        <v>136</v>
      </c>
      <c r="E2400" s="6">
        <v>1</v>
      </c>
      <c r="F2400" s="6" t="str">
        <f t="shared" si="148"/>
        <v>Francis Rivière</v>
      </c>
      <c r="G2400" s="6">
        <v>10515</v>
      </c>
      <c r="H2400" s="9">
        <v>41639</v>
      </c>
      <c r="I2400" s="9">
        <v>41654</v>
      </c>
      <c r="J2400" s="9">
        <v>41653</v>
      </c>
      <c r="K2400" s="7">
        <v>4</v>
      </c>
      <c r="L2400" s="9" t="str">
        <f t="shared" si="149"/>
        <v>Produits laitiers</v>
      </c>
      <c r="M2400" s="6">
        <v>60</v>
      </c>
      <c r="N2400" s="6" t="str">
        <f t="shared" si="150"/>
        <v>Camembert Pierrot</v>
      </c>
      <c r="O2400" s="13">
        <v>76</v>
      </c>
      <c r="P2400" s="6">
        <v>15</v>
      </c>
      <c r="Q2400" s="13">
        <f t="shared" si="151"/>
        <v>1140</v>
      </c>
      <c r="R2400" s="14">
        <v>0.1</v>
      </c>
      <c r="S2400" s="13">
        <v>2295</v>
      </c>
      <c r="T2400" s="13">
        <v>64.260000000000005</v>
      </c>
      <c r="U2400" s="13"/>
    </row>
    <row r="2401" spans="1:21" x14ac:dyDescent="0.25">
      <c r="A2401" s="6" t="s">
        <v>170</v>
      </c>
      <c r="B2401" s="6" t="s">
        <v>171</v>
      </c>
      <c r="C2401" s="6" t="s">
        <v>172</v>
      </c>
      <c r="D2401" s="6" t="s">
        <v>146</v>
      </c>
      <c r="E2401" s="6">
        <v>7</v>
      </c>
      <c r="F2401" s="6" t="str">
        <f t="shared" si="148"/>
        <v>Jaime Dos Santos</v>
      </c>
      <c r="G2401" s="6">
        <v>10618</v>
      </c>
      <c r="H2401" s="9">
        <v>41639</v>
      </c>
      <c r="I2401" s="9">
        <v>41653</v>
      </c>
      <c r="J2401" s="9">
        <v>41648</v>
      </c>
      <c r="K2401" s="7">
        <v>5</v>
      </c>
      <c r="L2401" s="9" t="str">
        <f t="shared" si="149"/>
        <v>Pâtes et céréales</v>
      </c>
      <c r="M2401" s="6">
        <v>56</v>
      </c>
      <c r="N2401" s="6" t="str">
        <f t="shared" si="150"/>
        <v>Gnocchi di nonna Alice</v>
      </c>
      <c r="O2401" s="13">
        <v>76</v>
      </c>
      <c r="P2401" s="6">
        <v>25</v>
      </c>
      <c r="Q2401" s="13">
        <f t="shared" si="151"/>
        <v>1900</v>
      </c>
      <c r="R2401" s="14">
        <v>0</v>
      </c>
      <c r="S2401" s="13">
        <v>4750</v>
      </c>
      <c r="T2401" s="13">
        <v>33.25</v>
      </c>
      <c r="U2401" s="13"/>
    </row>
    <row r="2402" spans="1:21" x14ac:dyDescent="0.25">
      <c r="A2402" s="6" t="s">
        <v>143</v>
      </c>
      <c r="B2402" s="6" t="s">
        <v>144</v>
      </c>
      <c r="C2402" s="6" t="s">
        <v>145</v>
      </c>
      <c r="D2402" s="6" t="s">
        <v>146</v>
      </c>
      <c r="E2402" s="6">
        <v>3</v>
      </c>
      <c r="F2402" s="6" t="str">
        <f t="shared" si="148"/>
        <v>Janet Leverling</v>
      </c>
      <c r="G2402" s="6">
        <v>10492</v>
      </c>
      <c r="H2402" s="9">
        <v>41640</v>
      </c>
      <c r="I2402" s="9">
        <v>41664</v>
      </c>
      <c r="J2402" s="9">
        <v>41667</v>
      </c>
      <c r="K2402" s="7">
        <v>3</v>
      </c>
      <c r="L2402" s="9" t="str">
        <f t="shared" si="149"/>
        <v>Desserts</v>
      </c>
      <c r="M2402" s="6">
        <v>25</v>
      </c>
      <c r="N2402" s="6" t="str">
        <f t="shared" si="150"/>
        <v>NuNuCa Nuß-Nougat-Creme</v>
      </c>
      <c r="O2402" s="13">
        <v>76</v>
      </c>
      <c r="P2402" s="6">
        <v>21</v>
      </c>
      <c r="Q2402" s="13">
        <f t="shared" si="151"/>
        <v>1596</v>
      </c>
      <c r="R2402" s="15">
        <v>0</v>
      </c>
      <c r="S2402" s="13">
        <v>1176</v>
      </c>
      <c r="T2402" s="13">
        <v>2.3519999999999999</v>
      </c>
      <c r="U2402" s="13"/>
    </row>
    <row r="2403" spans="1:21" x14ac:dyDescent="0.25">
      <c r="A2403" s="6" t="s">
        <v>233</v>
      </c>
      <c r="B2403" s="6" t="s">
        <v>234</v>
      </c>
      <c r="C2403" s="6" t="s">
        <v>191</v>
      </c>
      <c r="D2403" s="6" t="s">
        <v>136</v>
      </c>
      <c r="E2403" s="6">
        <v>3</v>
      </c>
      <c r="F2403" s="6" t="str">
        <f t="shared" si="148"/>
        <v>Janet Leverling</v>
      </c>
      <c r="G2403" s="6">
        <v>10548</v>
      </c>
      <c r="H2403" s="9">
        <v>41640</v>
      </c>
      <c r="I2403" s="9">
        <v>41663</v>
      </c>
      <c r="J2403" s="9">
        <v>41661</v>
      </c>
      <c r="K2403" s="7">
        <v>1</v>
      </c>
      <c r="L2403" s="9" t="str">
        <f t="shared" si="149"/>
        <v>Boissons</v>
      </c>
      <c r="M2403" s="6">
        <v>34</v>
      </c>
      <c r="N2403" s="6" t="str">
        <f t="shared" si="150"/>
        <v>Sasquatch Ale</v>
      </c>
      <c r="O2403" s="13">
        <v>76</v>
      </c>
      <c r="P2403" s="6">
        <v>55</v>
      </c>
      <c r="Q2403" s="13">
        <f t="shared" si="151"/>
        <v>4180</v>
      </c>
      <c r="R2403" s="15">
        <v>0.14000000000000001</v>
      </c>
      <c r="S2403" s="13">
        <v>3311</v>
      </c>
      <c r="T2403" s="13">
        <v>9.9329999999999998</v>
      </c>
      <c r="U2403" s="13"/>
    </row>
    <row r="2404" spans="1:21" x14ac:dyDescent="0.25">
      <c r="A2404" s="6" t="s">
        <v>245</v>
      </c>
      <c r="B2404" s="6" t="s">
        <v>246</v>
      </c>
      <c r="C2404" s="6" t="s">
        <v>247</v>
      </c>
      <c r="D2404" s="6" t="s">
        <v>85</v>
      </c>
      <c r="E2404" s="6">
        <v>5</v>
      </c>
      <c r="F2404" s="6" t="str">
        <f t="shared" si="148"/>
        <v>Mohamed Ben Arfa</v>
      </c>
      <c r="G2404" s="6">
        <v>10584</v>
      </c>
      <c r="H2404" s="9">
        <v>41640</v>
      </c>
      <c r="I2404" s="9">
        <v>41656</v>
      </c>
      <c r="J2404" s="9">
        <v>41659</v>
      </c>
      <c r="K2404" s="7">
        <v>4</v>
      </c>
      <c r="L2404" s="9" t="str">
        <f t="shared" si="149"/>
        <v>Produits laitiers</v>
      </c>
      <c r="M2404" s="6">
        <v>31</v>
      </c>
      <c r="N2404" s="6" t="str">
        <f t="shared" si="150"/>
        <v>Gorgonzola Telino</v>
      </c>
      <c r="O2404" s="13">
        <v>76</v>
      </c>
      <c r="P2404" s="6">
        <v>49</v>
      </c>
      <c r="Q2404" s="13">
        <f t="shared" si="151"/>
        <v>3724</v>
      </c>
      <c r="R2404" s="15">
        <v>0.03</v>
      </c>
      <c r="S2404" s="13">
        <v>2970.625</v>
      </c>
      <c r="T2404" s="13">
        <v>101.00125</v>
      </c>
      <c r="U2404" s="13"/>
    </row>
    <row r="2405" spans="1:21" x14ac:dyDescent="0.25">
      <c r="A2405" s="6" t="s">
        <v>267</v>
      </c>
      <c r="B2405" s="6" t="s">
        <v>268</v>
      </c>
      <c r="C2405" s="6" t="s">
        <v>122</v>
      </c>
      <c r="D2405" s="6" t="s">
        <v>123</v>
      </c>
      <c r="E2405" s="6">
        <v>4</v>
      </c>
      <c r="F2405" s="6" t="str">
        <f t="shared" si="148"/>
        <v>Laura Callahan</v>
      </c>
      <c r="G2405" s="6">
        <v>10720</v>
      </c>
      <c r="H2405" s="9">
        <v>41640</v>
      </c>
      <c r="I2405" s="9">
        <v>41665</v>
      </c>
      <c r="J2405" s="9">
        <v>41666</v>
      </c>
      <c r="K2405" s="7">
        <v>4</v>
      </c>
      <c r="L2405" s="9" t="str">
        <f t="shared" si="149"/>
        <v>Produits laitiers</v>
      </c>
      <c r="M2405" s="6">
        <v>71</v>
      </c>
      <c r="N2405" s="6" t="str">
        <f t="shared" si="150"/>
        <v>Fløtemysost</v>
      </c>
      <c r="O2405" s="13">
        <v>76</v>
      </c>
      <c r="P2405" s="6">
        <v>99</v>
      </c>
      <c r="Q2405" s="13">
        <f t="shared" si="151"/>
        <v>7524</v>
      </c>
      <c r="R2405" s="15">
        <v>0.08</v>
      </c>
      <c r="S2405" s="13">
        <v>9791.1</v>
      </c>
      <c r="T2405" s="13">
        <v>19.5822</v>
      </c>
      <c r="U2405" s="13"/>
    </row>
    <row r="2406" spans="1:21" x14ac:dyDescent="0.25">
      <c r="A2406" s="6" t="s">
        <v>272</v>
      </c>
      <c r="B2406" s="6" t="s">
        <v>273</v>
      </c>
      <c r="C2406" s="6" t="s">
        <v>274</v>
      </c>
      <c r="D2406" s="6" t="s">
        <v>81</v>
      </c>
      <c r="E2406" s="6">
        <v>1</v>
      </c>
      <c r="F2406" s="6" t="str">
        <f t="shared" si="148"/>
        <v>Francis Rivière</v>
      </c>
      <c r="G2406" s="6">
        <v>10808</v>
      </c>
      <c r="H2406" s="9">
        <v>41640</v>
      </c>
      <c r="I2406" s="9">
        <v>41652</v>
      </c>
      <c r="J2406" s="9">
        <v>41655</v>
      </c>
      <c r="K2406" s="7">
        <v>5</v>
      </c>
      <c r="L2406" s="9" t="str">
        <f t="shared" si="149"/>
        <v>Pâtes et céréales</v>
      </c>
      <c r="M2406" s="6">
        <v>56</v>
      </c>
      <c r="N2406" s="6" t="str">
        <f t="shared" si="150"/>
        <v>Gnocchi di nonna Alice</v>
      </c>
      <c r="O2406" s="13">
        <v>76</v>
      </c>
      <c r="P2406" s="6">
        <v>43</v>
      </c>
      <c r="Q2406" s="13">
        <f t="shared" si="151"/>
        <v>3268</v>
      </c>
      <c r="R2406" s="15">
        <v>0.1</v>
      </c>
      <c r="S2406" s="13">
        <v>7353</v>
      </c>
      <c r="T2406" s="13">
        <v>235.29599999999999</v>
      </c>
      <c r="U2406" s="13"/>
    </row>
    <row r="2407" spans="1:21" x14ac:dyDescent="0.25">
      <c r="A2407" s="6" t="s">
        <v>127</v>
      </c>
      <c r="B2407" s="6" t="s">
        <v>128</v>
      </c>
      <c r="C2407" s="6" t="s">
        <v>129</v>
      </c>
      <c r="D2407" s="6" t="s">
        <v>106</v>
      </c>
      <c r="E2407" s="6">
        <v>3</v>
      </c>
      <c r="F2407" s="6" t="str">
        <f t="shared" si="148"/>
        <v>Janet Leverling</v>
      </c>
      <c r="G2407" s="6">
        <v>10838</v>
      </c>
      <c r="H2407" s="9">
        <v>41640</v>
      </c>
      <c r="I2407" s="9">
        <v>41663</v>
      </c>
      <c r="J2407" s="9">
        <v>41666</v>
      </c>
      <c r="K2407" s="7">
        <v>8</v>
      </c>
      <c r="L2407" s="9" t="str">
        <f t="shared" si="149"/>
        <v>Poissons et fruits de mer</v>
      </c>
      <c r="M2407" s="6">
        <v>36</v>
      </c>
      <c r="N2407" s="6" t="str">
        <f t="shared" si="150"/>
        <v>Inlagd Sill</v>
      </c>
      <c r="O2407" s="13">
        <v>76</v>
      </c>
      <c r="P2407" s="6">
        <v>58</v>
      </c>
      <c r="Q2407" s="13">
        <f t="shared" si="151"/>
        <v>4408</v>
      </c>
      <c r="R2407" s="15">
        <v>0.15</v>
      </c>
      <c r="S2407" s="13">
        <v>4683.5</v>
      </c>
      <c r="T2407" s="13">
        <v>140.505</v>
      </c>
      <c r="U2407" s="13"/>
    </row>
    <row r="2408" spans="1:21" x14ac:dyDescent="0.25">
      <c r="A2408" s="6" t="s">
        <v>189</v>
      </c>
      <c r="B2408" s="6" t="s">
        <v>190</v>
      </c>
      <c r="C2408" s="6" t="s">
        <v>191</v>
      </c>
      <c r="D2408" s="6" t="s">
        <v>136</v>
      </c>
      <c r="E2408" s="6">
        <v>5</v>
      </c>
      <c r="F2408" s="6" t="str">
        <f t="shared" si="148"/>
        <v>Mohamed Ben Arfa</v>
      </c>
      <c r="G2408" s="6">
        <v>10878</v>
      </c>
      <c r="H2408" s="9">
        <v>41640</v>
      </c>
      <c r="I2408" s="9">
        <v>41655</v>
      </c>
      <c r="J2408" s="9">
        <v>41651</v>
      </c>
      <c r="K2408" s="7">
        <v>3</v>
      </c>
      <c r="L2408" s="9" t="str">
        <f t="shared" si="149"/>
        <v>Desserts</v>
      </c>
      <c r="M2408" s="6">
        <v>20</v>
      </c>
      <c r="N2408" s="6" t="str">
        <f t="shared" si="150"/>
        <v>Sir Rodney's Marmalade</v>
      </c>
      <c r="O2408" s="13">
        <v>76</v>
      </c>
      <c r="P2408" s="6">
        <v>48</v>
      </c>
      <c r="Q2408" s="13">
        <f t="shared" si="151"/>
        <v>3648</v>
      </c>
      <c r="R2408" s="15">
        <v>0.09</v>
      </c>
      <c r="S2408" s="13">
        <v>17690.400000000001</v>
      </c>
      <c r="T2408" s="13">
        <v>70.761600000000001</v>
      </c>
      <c r="U2408" s="13"/>
    </row>
    <row r="2409" spans="1:21" x14ac:dyDescent="0.25">
      <c r="A2409" s="6" t="s">
        <v>86</v>
      </c>
      <c r="B2409" s="6" t="s">
        <v>87</v>
      </c>
      <c r="C2409" s="6" t="s">
        <v>88</v>
      </c>
      <c r="D2409" s="6" t="s">
        <v>89</v>
      </c>
      <c r="E2409" s="6">
        <v>6</v>
      </c>
      <c r="F2409" s="6" t="str">
        <f t="shared" si="148"/>
        <v>Ernst Junge</v>
      </c>
      <c r="G2409" s="6">
        <v>10539</v>
      </c>
      <c r="H2409" s="9">
        <v>41641</v>
      </c>
      <c r="I2409" s="9">
        <v>41659</v>
      </c>
      <c r="J2409" s="9">
        <v>41658</v>
      </c>
      <c r="K2409" s="7">
        <v>3</v>
      </c>
      <c r="L2409" s="9" t="str">
        <f t="shared" si="149"/>
        <v>Desserts</v>
      </c>
      <c r="M2409" s="6">
        <v>21</v>
      </c>
      <c r="N2409" s="6" t="str">
        <f t="shared" si="150"/>
        <v>Sir Rodney's Scones</v>
      </c>
      <c r="O2409" s="13">
        <v>76</v>
      </c>
      <c r="P2409" s="6">
        <v>42</v>
      </c>
      <c r="Q2409" s="13">
        <f t="shared" si="151"/>
        <v>3192</v>
      </c>
      <c r="R2409" s="15">
        <v>0.04</v>
      </c>
      <c r="S2409" s="13">
        <v>2016</v>
      </c>
      <c r="T2409" s="13">
        <v>40.32</v>
      </c>
      <c r="U2409" s="13"/>
    </row>
    <row r="2410" spans="1:21" x14ac:dyDescent="0.25">
      <c r="A2410" s="6" t="s">
        <v>243</v>
      </c>
      <c r="B2410" s="6" t="s">
        <v>244</v>
      </c>
      <c r="C2410" s="6" t="s">
        <v>88</v>
      </c>
      <c r="D2410" s="6" t="s">
        <v>89</v>
      </c>
      <c r="E2410" s="6">
        <v>7</v>
      </c>
      <c r="F2410" s="6" t="str">
        <f t="shared" si="148"/>
        <v>Jaime Dos Santos</v>
      </c>
      <c r="G2410" s="6">
        <v>10558</v>
      </c>
      <c r="H2410" s="9">
        <v>41641</v>
      </c>
      <c r="I2410" s="9">
        <v>41656</v>
      </c>
      <c r="J2410" s="9">
        <v>41651</v>
      </c>
      <c r="K2410" s="7">
        <v>6</v>
      </c>
      <c r="L2410" s="9" t="str">
        <f t="shared" si="149"/>
        <v>Viandes</v>
      </c>
      <c r="M2410" s="6">
        <v>53</v>
      </c>
      <c r="N2410" s="6" t="str">
        <f t="shared" si="150"/>
        <v>Perth Pasties</v>
      </c>
      <c r="O2410" s="13">
        <v>76</v>
      </c>
      <c r="P2410" s="6">
        <v>1</v>
      </c>
      <c r="Q2410" s="13">
        <f t="shared" si="151"/>
        <v>76</v>
      </c>
      <c r="R2410" s="15">
        <v>-0.02</v>
      </c>
      <c r="S2410" s="13">
        <v>167.28</v>
      </c>
      <c r="T2410" s="13">
        <v>1.6728000000000001</v>
      </c>
      <c r="U2410" s="13"/>
    </row>
    <row r="2411" spans="1:21" x14ac:dyDescent="0.25">
      <c r="A2411" s="6" t="s">
        <v>272</v>
      </c>
      <c r="B2411" s="6" t="s">
        <v>273</v>
      </c>
      <c r="C2411" s="6" t="s">
        <v>274</v>
      </c>
      <c r="D2411" s="6" t="s">
        <v>81</v>
      </c>
      <c r="E2411" s="6">
        <v>7</v>
      </c>
      <c r="F2411" s="6" t="str">
        <f t="shared" si="148"/>
        <v>Jaime Dos Santos</v>
      </c>
      <c r="G2411" s="6">
        <v>10680</v>
      </c>
      <c r="H2411" s="9">
        <v>41641</v>
      </c>
      <c r="I2411" s="9">
        <v>41655</v>
      </c>
      <c r="J2411" s="9">
        <v>41654</v>
      </c>
      <c r="K2411" s="7">
        <v>3</v>
      </c>
      <c r="L2411" s="9" t="str">
        <f t="shared" si="149"/>
        <v>Desserts</v>
      </c>
      <c r="M2411" s="6">
        <v>16</v>
      </c>
      <c r="N2411" s="6" t="str">
        <f t="shared" si="150"/>
        <v>Pavlova</v>
      </c>
      <c r="O2411" s="13">
        <v>76</v>
      </c>
      <c r="P2411" s="6">
        <v>19</v>
      </c>
      <c r="Q2411" s="13">
        <f t="shared" si="151"/>
        <v>1444</v>
      </c>
      <c r="R2411" s="15">
        <v>0.02</v>
      </c>
      <c r="S2411" s="13">
        <v>1624.595</v>
      </c>
      <c r="T2411" s="13">
        <v>38.990279999999998</v>
      </c>
      <c r="U2411" s="13"/>
    </row>
    <row r="2412" spans="1:21" x14ac:dyDescent="0.25">
      <c r="A2412" s="6" t="s">
        <v>272</v>
      </c>
      <c r="B2412" s="6" t="s">
        <v>273</v>
      </c>
      <c r="C2412" s="6" t="s">
        <v>274</v>
      </c>
      <c r="D2412" s="6" t="s">
        <v>81</v>
      </c>
      <c r="E2412" s="6">
        <v>7</v>
      </c>
      <c r="F2412" s="6" t="str">
        <f t="shared" si="148"/>
        <v>Jaime Dos Santos</v>
      </c>
      <c r="G2412" s="6">
        <v>10680</v>
      </c>
      <c r="H2412" s="9">
        <v>41641</v>
      </c>
      <c r="I2412" s="9">
        <v>41663</v>
      </c>
      <c r="J2412" s="9">
        <v>41659</v>
      </c>
      <c r="K2412" s="7">
        <v>5</v>
      </c>
      <c r="L2412" s="9" t="str">
        <f t="shared" si="149"/>
        <v>Pâtes et céréales</v>
      </c>
      <c r="M2412" s="6">
        <v>42</v>
      </c>
      <c r="N2412" s="6" t="str">
        <f t="shared" si="150"/>
        <v>Singaporean Hokkien Fried Mee</v>
      </c>
      <c r="O2412" s="13">
        <v>76</v>
      </c>
      <c r="P2412" s="6">
        <v>44</v>
      </c>
      <c r="Q2412" s="13">
        <f t="shared" si="151"/>
        <v>3344</v>
      </c>
      <c r="R2412" s="15">
        <v>0.15</v>
      </c>
      <c r="S2412" s="13">
        <v>2618</v>
      </c>
      <c r="T2412" s="13">
        <v>26.18</v>
      </c>
      <c r="U2412" s="13"/>
    </row>
    <row r="2413" spans="1:21" x14ac:dyDescent="0.25">
      <c r="A2413" s="6" t="s">
        <v>173</v>
      </c>
      <c r="B2413" s="6" t="s">
        <v>174</v>
      </c>
      <c r="C2413" s="6" t="s">
        <v>135</v>
      </c>
      <c r="D2413" s="6" t="s">
        <v>136</v>
      </c>
      <c r="E2413" s="6">
        <v>3</v>
      </c>
      <c r="F2413" s="6" t="str">
        <f t="shared" si="148"/>
        <v>Janet Leverling</v>
      </c>
      <c r="G2413" s="6">
        <v>10817</v>
      </c>
      <c r="H2413" s="9">
        <v>41641</v>
      </c>
      <c r="I2413" s="9">
        <v>41667</v>
      </c>
      <c r="J2413" s="9">
        <v>41666</v>
      </c>
      <c r="K2413" s="7">
        <v>3</v>
      </c>
      <c r="L2413" s="9" t="str">
        <f t="shared" si="149"/>
        <v>Desserts</v>
      </c>
      <c r="M2413" s="6">
        <v>26</v>
      </c>
      <c r="N2413" s="6" t="str">
        <f t="shared" si="150"/>
        <v>Gumbär Gummibärchen</v>
      </c>
      <c r="O2413" s="13">
        <v>76</v>
      </c>
      <c r="P2413" s="6">
        <v>88</v>
      </c>
      <c r="Q2413" s="13">
        <f t="shared" si="151"/>
        <v>6688</v>
      </c>
      <c r="R2413" s="15">
        <v>0.14000000000000001</v>
      </c>
      <c r="S2413" s="13">
        <v>11817.432000000001</v>
      </c>
      <c r="T2413" s="13">
        <v>165.44404800000001</v>
      </c>
      <c r="U2413" s="13"/>
    </row>
    <row r="2414" spans="1:21" x14ac:dyDescent="0.25">
      <c r="A2414" s="6" t="s">
        <v>291</v>
      </c>
      <c r="B2414" s="6" t="s">
        <v>292</v>
      </c>
      <c r="C2414" s="6" t="s">
        <v>97</v>
      </c>
      <c r="D2414" s="6" t="s">
        <v>98</v>
      </c>
      <c r="E2414" s="6">
        <v>5</v>
      </c>
      <c r="F2414" s="6" t="str">
        <f t="shared" si="148"/>
        <v>Mohamed Ben Arfa</v>
      </c>
      <c r="G2414" s="6">
        <v>10926</v>
      </c>
      <c r="H2414" s="9">
        <v>41641</v>
      </c>
      <c r="I2414" s="9">
        <v>41652</v>
      </c>
      <c r="J2414" s="9">
        <v>41647</v>
      </c>
      <c r="K2414" s="7">
        <v>4</v>
      </c>
      <c r="L2414" s="9" t="str">
        <f t="shared" si="149"/>
        <v>Produits laitiers</v>
      </c>
      <c r="M2414" s="6">
        <v>11</v>
      </c>
      <c r="N2414" s="6" t="str">
        <f t="shared" si="150"/>
        <v>Queso Cabrales</v>
      </c>
      <c r="O2414" s="13">
        <v>76</v>
      </c>
      <c r="P2414" s="6">
        <v>44</v>
      </c>
      <c r="Q2414" s="13">
        <f t="shared" si="151"/>
        <v>3344</v>
      </c>
      <c r="R2414" s="15">
        <v>0.02</v>
      </c>
      <c r="S2414" s="13">
        <v>4527.6000000000004</v>
      </c>
      <c r="T2414" s="13">
        <v>54.331200000000003</v>
      </c>
      <c r="U2414" s="13"/>
    </row>
    <row r="2415" spans="1:21" x14ac:dyDescent="0.25">
      <c r="A2415" s="6" t="s">
        <v>99</v>
      </c>
      <c r="B2415" s="6" t="s">
        <v>100</v>
      </c>
      <c r="C2415" s="6" t="s">
        <v>101</v>
      </c>
      <c r="D2415" s="6" t="s">
        <v>102</v>
      </c>
      <c r="E2415" s="6">
        <v>1</v>
      </c>
      <c r="F2415" s="6" t="str">
        <f t="shared" si="148"/>
        <v>Francis Rivière</v>
      </c>
      <c r="G2415" s="6">
        <v>10846</v>
      </c>
      <c r="H2415" s="9">
        <v>41642</v>
      </c>
      <c r="I2415" s="9">
        <v>41657</v>
      </c>
      <c r="J2415" s="9">
        <v>41657</v>
      </c>
      <c r="K2415" s="7">
        <v>7</v>
      </c>
      <c r="L2415" s="9" t="str">
        <f t="shared" si="149"/>
        <v>Produits secs</v>
      </c>
      <c r="M2415" s="6">
        <v>74</v>
      </c>
      <c r="N2415" s="6" t="str">
        <f t="shared" si="150"/>
        <v>Longlife Tofu</v>
      </c>
      <c r="O2415" s="13">
        <v>76</v>
      </c>
      <c r="P2415" s="6">
        <v>27</v>
      </c>
      <c r="Q2415" s="13">
        <f t="shared" si="151"/>
        <v>2052</v>
      </c>
      <c r="R2415" s="15">
        <v>0.01</v>
      </c>
      <c r="S2415" s="13">
        <v>1336.5</v>
      </c>
      <c r="T2415" s="13">
        <v>2.673</v>
      </c>
      <c r="U2415" s="13"/>
    </row>
    <row r="2416" spans="1:21" x14ac:dyDescent="0.25">
      <c r="A2416" s="6" t="s">
        <v>133</v>
      </c>
      <c r="B2416" s="6" t="s">
        <v>134</v>
      </c>
      <c r="C2416" s="6" t="s">
        <v>135</v>
      </c>
      <c r="D2416" s="6" t="s">
        <v>136</v>
      </c>
      <c r="E2416" s="6">
        <v>7</v>
      </c>
      <c r="F2416" s="6" t="str">
        <f t="shared" si="148"/>
        <v>Jaime Dos Santos</v>
      </c>
      <c r="G2416" s="6">
        <v>10859</v>
      </c>
      <c r="H2416" s="9">
        <v>41642</v>
      </c>
      <c r="I2416" s="9">
        <v>41654</v>
      </c>
      <c r="J2416" s="9">
        <v>41652</v>
      </c>
      <c r="K2416" s="7">
        <v>1</v>
      </c>
      <c r="L2416" s="9" t="str">
        <f t="shared" si="149"/>
        <v>Boissons</v>
      </c>
      <c r="M2416" s="6">
        <v>24</v>
      </c>
      <c r="N2416" s="6" t="str">
        <f t="shared" si="150"/>
        <v>Guaraná Fantástica</v>
      </c>
      <c r="O2416" s="13">
        <v>76</v>
      </c>
      <c r="P2416" s="6">
        <v>66</v>
      </c>
      <c r="Q2416" s="13">
        <f t="shared" si="151"/>
        <v>5016</v>
      </c>
      <c r="R2416" s="15">
        <v>-0.02</v>
      </c>
      <c r="S2416" s="13">
        <v>1514.7</v>
      </c>
      <c r="T2416" s="13">
        <v>27.264600000000002</v>
      </c>
      <c r="U2416" s="13"/>
    </row>
    <row r="2417" spans="1:21" x14ac:dyDescent="0.25">
      <c r="A2417" s="6" t="s">
        <v>133</v>
      </c>
      <c r="B2417" s="6" t="s">
        <v>134</v>
      </c>
      <c r="C2417" s="6" t="s">
        <v>135</v>
      </c>
      <c r="D2417" s="6" t="s">
        <v>136</v>
      </c>
      <c r="E2417" s="6">
        <v>6</v>
      </c>
      <c r="F2417" s="6" t="str">
        <f t="shared" si="148"/>
        <v>Ernst Junge</v>
      </c>
      <c r="G2417" s="6">
        <v>10929</v>
      </c>
      <c r="H2417" s="9">
        <v>41642</v>
      </c>
      <c r="I2417" s="9">
        <v>41663</v>
      </c>
      <c r="J2417" s="9">
        <v>41665</v>
      </c>
      <c r="K2417" s="7">
        <v>2</v>
      </c>
      <c r="L2417" s="9" t="str">
        <f t="shared" si="149"/>
        <v>Condiments</v>
      </c>
      <c r="M2417" s="6">
        <v>77</v>
      </c>
      <c r="N2417" s="6" t="str">
        <f t="shared" si="150"/>
        <v>Original Frankfurter grüne Soße</v>
      </c>
      <c r="O2417" s="13">
        <v>76</v>
      </c>
      <c r="P2417" s="6">
        <v>6</v>
      </c>
      <c r="Q2417" s="13">
        <f t="shared" si="151"/>
        <v>456</v>
      </c>
      <c r="R2417" s="15">
        <v>0.05</v>
      </c>
      <c r="S2417" s="13">
        <v>370.5</v>
      </c>
      <c r="T2417" s="13">
        <v>3.7050000000000001</v>
      </c>
      <c r="U2417" s="13"/>
    </row>
    <row r="2418" spans="1:21" x14ac:dyDescent="0.25">
      <c r="A2418" s="6" t="s">
        <v>82</v>
      </c>
      <c r="B2418" s="6" t="s">
        <v>83</v>
      </c>
      <c r="C2418" s="6" t="s">
        <v>84</v>
      </c>
      <c r="D2418" s="6" t="s">
        <v>85</v>
      </c>
      <c r="E2418" s="6">
        <v>5</v>
      </c>
      <c r="F2418" s="6" t="str">
        <f t="shared" si="148"/>
        <v>Mohamed Ben Arfa</v>
      </c>
      <c r="G2418" s="6">
        <v>10470</v>
      </c>
      <c r="H2418" s="9">
        <v>41643</v>
      </c>
      <c r="I2418" s="9">
        <v>41667</v>
      </c>
      <c r="J2418" s="9">
        <v>41670</v>
      </c>
      <c r="K2418" s="7">
        <v>5</v>
      </c>
      <c r="L2418" s="9" t="str">
        <f t="shared" si="149"/>
        <v>Pâtes et céréales</v>
      </c>
      <c r="M2418" s="6">
        <v>64</v>
      </c>
      <c r="N2418" s="6" t="str">
        <f t="shared" si="150"/>
        <v>Wimmers gute Semmelknödel</v>
      </c>
      <c r="O2418" s="13">
        <v>76</v>
      </c>
      <c r="P2418" s="6">
        <v>57</v>
      </c>
      <c r="Q2418" s="13">
        <f t="shared" si="151"/>
        <v>4332</v>
      </c>
      <c r="R2418" s="15">
        <v>0.02</v>
      </c>
      <c r="S2418" s="13">
        <v>7429.38</v>
      </c>
      <c r="T2418" s="13">
        <v>170.87573999999998</v>
      </c>
      <c r="U2418" s="13"/>
    </row>
    <row r="2419" spans="1:21" x14ac:dyDescent="0.25">
      <c r="A2419" s="6" t="s">
        <v>152</v>
      </c>
      <c r="B2419" s="6" t="s">
        <v>153</v>
      </c>
      <c r="C2419" s="6" t="s">
        <v>154</v>
      </c>
      <c r="D2419" s="6" t="s">
        <v>146</v>
      </c>
      <c r="E2419" s="6">
        <v>3</v>
      </c>
      <c r="F2419" s="6" t="str">
        <f t="shared" si="148"/>
        <v>Janet Leverling</v>
      </c>
      <c r="G2419" s="6">
        <v>10495</v>
      </c>
      <c r="H2419" s="9">
        <v>41643</v>
      </c>
      <c r="I2419" s="9">
        <v>41665</v>
      </c>
      <c r="J2419" s="9">
        <v>41665</v>
      </c>
      <c r="K2419" s="7">
        <v>5</v>
      </c>
      <c r="L2419" s="9" t="str">
        <f t="shared" si="149"/>
        <v>Pâtes et céréales</v>
      </c>
      <c r="M2419" s="6">
        <v>23</v>
      </c>
      <c r="N2419" s="6" t="str">
        <f t="shared" si="150"/>
        <v>Tunnbröd</v>
      </c>
      <c r="O2419" s="13">
        <v>76</v>
      </c>
      <c r="P2419" s="6">
        <v>60</v>
      </c>
      <c r="Q2419" s="13">
        <f t="shared" si="151"/>
        <v>4560</v>
      </c>
      <c r="R2419" s="15">
        <v>7.0000000000000007E-2</v>
      </c>
      <c r="S2419" s="13">
        <v>2008.8</v>
      </c>
      <c r="T2419" s="13">
        <v>36.1584</v>
      </c>
      <c r="U2419" s="13"/>
    </row>
    <row r="2420" spans="1:21" x14ac:dyDescent="0.25">
      <c r="A2420" s="6" t="s">
        <v>205</v>
      </c>
      <c r="B2420" s="6" t="s">
        <v>206</v>
      </c>
      <c r="C2420" s="6" t="s">
        <v>207</v>
      </c>
      <c r="D2420" s="6" t="s">
        <v>208</v>
      </c>
      <c r="E2420" s="6">
        <v>7</v>
      </c>
      <c r="F2420" s="6" t="str">
        <f t="shared" si="148"/>
        <v>Jaime Dos Santos</v>
      </c>
      <c r="G2420" s="6">
        <v>10524</v>
      </c>
      <c r="H2420" s="9">
        <v>41643</v>
      </c>
      <c r="I2420" s="9">
        <v>41671</v>
      </c>
      <c r="J2420" s="9">
        <v>41673</v>
      </c>
      <c r="K2420" s="7">
        <v>1</v>
      </c>
      <c r="L2420" s="9" t="str">
        <f t="shared" si="149"/>
        <v>Boissons</v>
      </c>
      <c r="M2420" s="6">
        <v>43</v>
      </c>
      <c r="N2420" s="6" t="str">
        <f t="shared" si="150"/>
        <v>Ipoh Coffee</v>
      </c>
      <c r="O2420" s="13">
        <v>76</v>
      </c>
      <c r="P2420" s="6">
        <v>95</v>
      </c>
      <c r="Q2420" s="13">
        <f t="shared" si="151"/>
        <v>7220</v>
      </c>
      <c r="R2420" s="15">
        <v>0.2</v>
      </c>
      <c r="S2420" s="13">
        <v>17480</v>
      </c>
      <c r="T2420" s="13">
        <v>34.96</v>
      </c>
      <c r="U2420" s="13"/>
    </row>
    <row r="2421" spans="1:21" x14ac:dyDescent="0.25">
      <c r="A2421" s="6" t="s">
        <v>186</v>
      </c>
      <c r="B2421" s="6" t="s">
        <v>187</v>
      </c>
      <c r="C2421" s="6" t="s">
        <v>188</v>
      </c>
      <c r="D2421" s="6" t="s">
        <v>140</v>
      </c>
      <c r="E2421" s="6">
        <v>5</v>
      </c>
      <c r="F2421" s="6" t="str">
        <f t="shared" si="148"/>
        <v>Mohamed Ben Arfa</v>
      </c>
      <c r="G2421" s="6">
        <v>10698</v>
      </c>
      <c r="H2421" s="9">
        <v>41643</v>
      </c>
      <c r="I2421" s="9">
        <v>41672</v>
      </c>
      <c r="J2421" s="9">
        <v>41669</v>
      </c>
      <c r="K2421" s="7">
        <v>6</v>
      </c>
      <c r="L2421" s="9" t="str">
        <f t="shared" si="149"/>
        <v>Viandes</v>
      </c>
      <c r="M2421" s="6">
        <v>29</v>
      </c>
      <c r="N2421" s="6" t="str">
        <f t="shared" si="150"/>
        <v>Thüringer Rostbratwurst</v>
      </c>
      <c r="O2421" s="13">
        <v>76</v>
      </c>
      <c r="P2421" s="6">
        <v>96</v>
      </c>
      <c r="Q2421" s="13">
        <f t="shared" si="151"/>
        <v>7296</v>
      </c>
      <c r="R2421" s="15">
        <v>0.08</v>
      </c>
      <c r="S2421" s="13">
        <v>54665.664000000004</v>
      </c>
      <c r="T2421" s="13">
        <v>765.31929600000012</v>
      </c>
      <c r="U2421" s="13"/>
    </row>
    <row r="2422" spans="1:21" x14ac:dyDescent="0.25">
      <c r="A2422" s="6" t="s">
        <v>130</v>
      </c>
      <c r="B2422" s="6" t="s">
        <v>131</v>
      </c>
      <c r="C2422" s="6" t="s">
        <v>132</v>
      </c>
      <c r="D2422" s="6" t="s">
        <v>123</v>
      </c>
      <c r="E2422" s="6">
        <v>8</v>
      </c>
      <c r="F2422" s="6" t="str">
        <f t="shared" si="148"/>
        <v>Hicham Esmal</v>
      </c>
      <c r="G2422" s="6">
        <v>10868</v>
      </c>
      <c r="H2422" s="9">
        <v>41643</v>
      </c>
      <c r="I2422" s="9">
        <v>41654</v>
      </c>
      <c r="J2422" s="9">
        <v>41652</v>
      </c>
      <c r="K2422" s="7">
        <v>3</v>
      </c>
      <c r="L2422" s="9" t="str">
        <f t="shared" si="149"/>
        <v>Desserts</v>
      </c>
      <c r="M2422" s="6">
        <v>26</v>
      </c>
      <c r="N2422" s="6" t="str">
        <f t="shared" si="150"/>
        <v>Gumbär Gummibärchen</v>
      </c>
      <c r="O2422" s="13">
        <v>76</v>
      </c>
      <c r="P2422" s="6">
        <v>58</v>
      </c>
      <c r="Q2422" s="13">
        <f t="shared" si="151"/>
        <v>4408</v>
      </c>
      <c r="R2422" s="15">
        <v>0.06</v>
      </c>
      <c r="S2422" s="13">
        <v>8513.2980000000007</v>
      </c>
      <c r="T2422" s="13">
        <v>263.912238</v>
      </c>
      <c r="U2422" s="13"/>
    </row>
    <row r="2423" spans="1:21" x14ac:dyDescent="0.25">
      <c r="A2423" s="6" t="s">
        <v>157</v>
      </c>
      <c r="B2423" s="6" t="s">
        <v>158</v>
      </c>
      <c r="C2423" s="6" t="s">
        <v>159</v>
      </c>
      <c r="D2423" s="6" t="s">
        <v>136</v>
      </c>
      <c r="E2423" s="6">
        <v>8</v>
      </c>
      <c r="F2423" s="6" t="str">
        <f t="shared" si="148"/>
        <v>Hicham Esmal</v>
      </c>
      <c r="G2423" s="6">
        <v>10497</v>
      </c>
      <c r="H2423" s="9">
        <v>41644</v>
      </c>
      <c r="I2423" s="9">
        <v>41667</v>
      </c>
      <c r="J2423" s="9">
        <v>41668</v>
      </c>
      <c r="K2423" s="7">
        <v>5</v>
      </c>
      <c r="L2423" s="9" t="str">
        <f t="shared" si="149"/>
        <v>Pâtes et céréales</v>
      </c>
      <c r="M2423" s="6">
        <v>56</v>
      </c>
      <c r="N2423" s="6" t="str">
        <f t="shared" si="150"/>
        <v>Gnocchi di nonna Alice</v>
      </c>
      <c r="O2423" s="13">
        <v>76</v>
      </c>
      <c r="P2423" s="6">
        <v>11</v>
      </c>
      <c r="Q2423" s="13">
        <f t="shared" si="151"/>
        <v>836</v>
      </c>
      <c r="R2423" s="15">
        <v>0.06</v>
      </c>
      <c r="S2423" s="13">
        <v>1571.6799999999998</v>
      </c>
      <c r="T2423" s="13">
        <v>48.722079999999991</v>
      </c>
      <c r="U2423" s="13"/>
    </row>
    <row r="2424" spans="1:21" x14ac:dyDescent="0.25">
      <c r="A2424" s="6" t="s">
        <v>103</v>
      </c>
      <c r="B2424" s="6" t="s">
        <v>104</v>
      </c>
      <c r="C2424" s="6" t="s">
        <v>105</v>
      </c>
      <c r="D2424" s="6" t="s">
        <v>106</v>
      </c>
      <c r="E2424" s="6">
        <v>5</v>
      </c>
      <c r="F2424" s="6" t="str">
        <f t="shared" si="148"/>
        <v>Mohamed Ben Arfa</v>
      </c>
      <c r="G2424" s="6">
        <v>10613</v>
      </c>
      <c r="H2424" s="9">
        <v>41644</v>
      </c>
      <c r="I2424" s="9">
        <v>41672</v>
      </c>
      <c r="J2424" s="9">
        <v>41675</v>
      </c>
      <c r="K2424" s="7">
        <v>1</v>
      </c>
      <c r="L2424" s="9" t="str">
        <f t="shared" si="149"/>
        <v>Boissons</v>
      </c>
      <c r="M2424" s="6">
        <v>75</v>
      </c>
      <c r="N2424" s="6" t="str">
        <f t="shared" si="150"/>
        <v>Rhönbräu Klosterbier</v>
      </c>
      <c r="O2424" s="13">
        <v>76</v>
      </c>
      <c r="P2424" s="6">
        <v>89</v>
      </c>
      <c r="Q2424" s="13">
        <f t="shared" si="151"/>
        <v>6764</v>
      </c>
      <c r="R2424" s="15">
        <v>0.13</v>
      </c>
      <c r="S2424" s="13">
        <v>3000.4124999999999</v>
      </c>
      <c r="T2424" s="13">
        <v>75.010312499999998</v>
      </c>
      <c r="U2424" s="13"/>
    </row>
    <row r="2425" spans="1:21" x14ac:dyDescent="0.25">
      <c r="A2425" s="6" t="s">
        <v>189</v>
      </c>
      <c r="B2425" s="6" t="s">
        <v>190</v>
      </c>
      <c r="C2425" s="6" t="s">
        <v>191</v>
      </c>
      <c r="D2425" s="6" t="s">
        <v>136</v>
      </c>
      <c r="E2425" s="6">
        <v>5</v>
      </c>
      <c r="F2425" s="6" t="str">
        <f t="shared" si="148"/>
        <v>Mohamed Ben Arfa</v>
      </c>
      <c r="G2425" s="6">
        <v>10658</v>
      </c>
      <c r="H2425" s="9">
        <v>41644</v>
      </c>
      <c r="I2425" s="9">
        <v>41669</v>
      </c>
      <c r="J2425" s="9">
        <v>41668</v>
      </c>
      <c r="K2425" s="7">
        <v>3</v>
      </c>
      <c r="L2425" s="9" t="str">
        <f t="shared" si="149"/>
        <v>Desserts</v>
      </c>
      <c r="M2425" s="6">
        <v>21</v>
      </c>
      <c r="N2425" s="6" t="str">
        <f t="shared" si="150"/>
        <v>Sir Rodney's Scones</v>
      </c>
      <c r="O2425" s="13">
        <v>76</v>
      </c>
      <c r="P2425" s="6">
        <v>34</v>
      </c>
      <c r="Q2425" s="13">
        <f t="shared" si="151"/>
        <v>2584</v>
      </c>
      <c r="R2425" s="15">
        <v>0.01</v>
      </c>
      <c r="S2425" s="13">
        <v>1683</v>
      </c>
      <c r="T2425" s="13">
        <v>3.3660000000000001</v>
      </c>
      <c r="U2425" s="13"/>
    </row>
    <row r="2426" spans="1:21" x14ac:dyDescent="0.25">
      <c r="A2426" s="6" t="s">
        <v>267</v>
      </c>
      <c r="B2426" s="6" t="s">
        <v>268</v>
      </c>
      <c r="C2426" s="6" t="s">
        <v>122</v>
      </c>
      <c r="D2426" s="6" t="s">
        <v>123</v>
      </c>
      <c r="E2426" s="6">
        <v>4</v>
      </c>
      <c r="F2426" s="6" t="str">
        <f t="shared" si="148"/>
        <v>Laura Callahan</v>
      </c>
      <c r="G2426" s="6">
        <v>10720</v>
      </c>
      <c r="H2426" s="9">
        <v>41644</v>
      </c>
      <c r="I2426" s="9">
        <v>41670</v>
      </c>
      <c r="J2426" s="9">
        <v>41671</v>
      </c>
      <c r="K2426" s="7">
        <v>1</v>
      </c>
      <c r="L2426" s="9" t="str">
        <f t="shared" si="149"/>
        <v>Boissons</v>
      </c>
      <c r="M2426" s="6">
        <v>35</v>
      </c>
      <c r="N2426" s="6" t="str">
        <f t="shared" si="150"/>
        <v>Steeleye Stout</v>
      </c>
      <c r="O2426" s="13">
        <v>76</v>
      </c>
      <c r="P2426" s="6">
        <v>63</v>
      </c>
      <c r="Q2426" s="13">
        <f t="shared" si="151"/>
        <v>4788</v>
      </c>
      <c r="R2426" s="15">
        <v>0.02</v>
      </c>
      <c r="S2426" s="13">
        <v>5556.5999999999995</v>
      </c>
      <c r="T2426" s="13">
        <v>16.669799999999999</v>
      </c>
      <c r="U2426" s="13"/>
    </row>
    <row r="2427" spans="1:21" x14ac:dyDescent="0.25">
      <c r="A2427" s="6" t="s">
        <v>179</v>
      </c>
      <c r="B2427" s="6" t="s">
        <v>180</v>
      </c>
      <c r="C2427" s="6" t="s">
        <v>181</v>
      </c>
      <c r="D2427" s="6" t="s">
        <v>81</v>
      </c>
      <c r="E2427" s="6">
        <v>6</v>
      </c>
      <c r="F2427" s="6" t="str">
        <f t="shared" si="148"/>
        <v>Ernst Junge</v>
      </c>
      <c r="G2427" s="6">
        <v>10757</v>
      </c>
      <c r="H2427" s="9">
        <v>41644</v>
      </c>
      <c r="I2427" s="9">
        <v>41673</v>
      </c>
      <c r="J2427" s="9">
        <v>41672</v>
      </c>
      <c r="K2427" s="7">
        <v>5</v>
      </c>
      <c r="L2427" s="9" t="str">
        <f t="shared" si="149"/>
        <v>Pâtes et céréales</v>
      </c>
      <c r="M2427" s="6">
        <v>64</v>
      </c>
      <c r="N2427" s="6" t="str">
        <f t="shared" si="150"/>
        <v>Wimmers gute Semmelknödel</v>
      </c>
      <c r="O2427" s="13">
        <v>76</v>
      </c>
      <c r="P2427" s="6">
        <v>77</v>
      </c>
      <c r="Q2427" s="13">
        <f t="shared" si="151"/>
        <v>5852</v>
      </c>
      <c r="R2427" s="15">
        <v>0.15</v>
      </c>
      <c r="S2427" s="13">
        <v>10881.0625</v>
      </c>
      <c r="T2427" s="13">
        <v>348.19400000000002</v>
      </c>
      <c r="U2427" s="13"/>
    </row>
    <row r="2428" spans="1:21" x14ac:dyDescent="0.25">
      <c r="A2428" s="6" t="s">
        <v>114</v>
      </c>
      <c r="B2428" s="6" t="s">
        <v>115</v>
      </c>
      <c r="C2428" s="6" t="s">
        <v>116</v>
      </c>
      <c r="D2428" s="6" t="s">
        <v>81</v>
      </c>
      <c r="E2428" s="6">
        <v>4</v>
      </c>
      <c r="F2428" s="6" t="str">
        <f t="shared" si="148"/>
        <v>Laura Callahan</v>
      </c>
      <c r="G2428" s="6">
        <v>10852</v>
      </c>
      <c r="H2428" s="9">
        <v>41644</v>
      </c>
      <c r="I2428" s="9">
        <v>41663</v>
      </c>
      <c r="J2428" s="9">
        <v>41666</v>
      </c>
      <c r="K2428" s="7">
        <v>3</v>
      </c>
      <c r="L2428" s="9" t="str">
        <f t="shared" si="149"/>
        <v>Desserts</v>
      </c>
      <c r="M2428" s="6">
        <v>62</v>
      </c>
      <c r="N2428" s="6" t="str">
        <f t="shared" si="150"/>
        <v>Tarte au sucre</v>
      </c>
      <c r="O2428" s="13">
        <v>76</v>
      </c>
      <c r="P2428" s="6">
        <v>43</v>
      </c>
      <c r="Q2428" s="13">
        <f t="shared" si="151"/>
        <v>3268</v>
      </c>
      <c r="R2428" s="15">
        <v>0</v>
      </c>
      <c r="S2428" s="13">
        <v>10599.5</v>
      </c>
      <c r="T2428" s="13">
        <v>158.99250000000001</v>
      </c>
      <c r="U2428" s="13"/>
    </row>
    <row r="2429" spans="1:21" x14ac:dyDescent="0.25">
      <c r="A2429" s="6" t="s">
        <v>103</v>
      </c>
      <c r="B2429" s="6" t="s">
        <v>104</v>
      </c>
      <c r="C2429" s="6" t="s">
        <v>105</v>
      </c>
      <c r="D2429" s="6" t="s">
        <v>106</v>
      </c>
      <c r="E2429" s="6">
        <v>5</v>
      </c>
      <c r="F2429" s="6" t="str">
        <f t="shared" si="148"/>
        <v>Mohamed Ben Arfa</v>
      </c>
      <c r="G2429" s="6">
        <v>10901</v>
      </c>
      <c r="H2429" s="9">
        <v>41644</v>
      </c>
      <c r="I2429" s="9">
        <v>41670</v>
      </c>
      <c r="J2429" s="9">
        <v>41671</v>
      </c>
      <c r="K2429" s="7">
        <v>8</v>
      </c>
      <c r="L2429" s="9" t="str">
        <f t="shared" si="149"/>
        <v>Poissons et fruits de mer</v>
      </c>
      <c r="M2429" s="6">
        <v>41</v>
      </c>
      <c r="N2429" s="6" t="str">
        <f t="shared" si="150"/>
        <v>Jack's New England Clam Chowder</v>
      </c>
      <c r="O2429" s="13">
        <v>76</v>
      </c>
      <c r="P2429" s="6">
        <v>39</v>
      </c>
      <c r="Q2429" s="13">
        <f t="shared" si="151"/>
        <v>2964</v>
      </c>
      <c r="R2429" s="15">
        <v>0.11</v>
      </c>
      <c r="S2429" s="13">
        <v>1674.7574999999999</v>
      </c>
      <c r="T2429" s="13">
        <v>26.796119999999998</v>
      </c>
      <c r="U2429" s="13"/>
    </row>
    <row r="2430" spans="1:21" x14ac:dyDescent="0.25">
      <c r="A2430" s="6" t="s">
        <v>170</v>
      </c>
      <c r="B2430" s="6" t="s">
        <v>171</v>
      </c>
      <c r="C2430" s="6" t="s">
        <v>172</v>
      </c>
      <c r="D2430" s="6" t="s">
        <v>146</v>
      </c>
      <c r="E2430" s="6">
        <v>3</v>
      </c>
      <c r="F2430" s="6" t="str">
        <f t="shared" si="148"/>
        <v>Janet Leverling</v>
      </c>
      <c r="G2430" s="6">
        <v>10570</v>
      </c>
      <c r="H2430" s="9">
        <v>41645</v>
      </c>
      <c r="I2430" s="9">
        <v>41674</v>
      </c>
      <c r="J2430" s="9">
        <v>41677</v>
      </c>
      <c r="K2430" s="7">
        <v>4</v>
      </c>
      <c r="L2430" s="9" t="str">
        <f t="shared" si="149"/>
        <v>Produits laitiers</v>
      </c>
      <c r="M2430" s="6">
        <v>11</v>
      </c>
      <c r="N2430" s="6" t="str">
        <f t="shared" si="150"/>
        <v>Queso Cabrales</v>
      </c>
      <c r="O2430" s="13">
        <v>76</v>
      </c>
      <c r="P2430" s="6">
        <v>93</v>
      </c>
      <c r="Q2430" s="13">
        <f t="shared" si="151"/>
        <v>7068</v>
      </c>
      <c r="R2430" s="15">
        <v>-0.01</v>
      </c>
      <c r="S2430" s="13">
        <v>9862.65</v>
      </c>
      <c r="T2430" s="13">
        <v>177.52769999999998</v>
      </c>
      <c r="U2430" s="13"/>
    </row>
    <row r="2431" spans="1:21" x14ac:dyDescent="0.25">
      <c r="A2431" s="6" t="s">
        <v>78</v>
      </c>
      <c r="B2431" s="6" t="s">
        <v>79</v>
      </c>
      <c r="C2431" s="6" t="s">
        <v>80</v>
      </c>
      <c r="D2431" s="6" t="s">
        <v>81</v>
      </c>
      <c r="E2431" s="6">
        <v>3</v>
      </c>
      <c r="F2431" s="6" t="str">
        <f t="shared" si="148"/>
        <v>Janet Leverling</v>
      </c>
      <c r="G2431" s="6">
        <v>10693</v>
      </c>
      <c r="H2431" s="9">
        <v>41645</v>
      </c>
      <c r="I2431" s="9">
        <v>41655</v>
      </c>
      <c r="J2431" s="9">
        <v>41656</v>
      </c>
      <c r="K2431" s="7">
        <v>6</v>
      </c>
      <c r="L2431" s="9" t="str">
        <f t="shared" si="149"/>
        <v>Viandes</v>
      </c>
      <c r="M2431" s="6">
        <v>9</v>
      </c>
      <c r="N2431" s="6" t="str">
        <f t="shared" si="150"/>
        <v>Mishi Kobe Niku</v>
      </c>
      <c r="O2431" s="13">
        <v>76</v>
      </c>
      <c r="P2431" s="6">
        <v>47</v>
      </c>
      <c r="Q2431" s="13">
        <f t="shared" si="151"/>
        <v>3572</v>
      </c>
      <c r="R2431" s="15">
        <v>0.02</v>
      </c>
      <c r="S2431" s="13">
        <v>22339.1</v>
      </c>
      <c r="T2431" s="13">
        <v>357.42559999999997</v>
      </c>
      <c r="U2431" s="13"/>
    </row>
    <row r="2432" spans="1:21" x14ac:dyDescent="0.25">
      <c r="A2432" s="6" t="s">
        <v>179</v>
      </c>
      <c r="B2432" s="6" t="s">
        <v>180</v>
      </c>
      <c r="C2432" s="6" t="s">
        <v>181</v>
      </c>
      <c r="D2432" s="6" t="s">
        <v>81</v>
      </c>
      <c r="E2432" s="6">
        <v>7</v>
      </c>
      <c r="F2432" s="6" t="str">
        <f t="shared" si="148"/>
        <v>Jaime Dos Santos</v>
      </c>
      <c r="G2432" s="6">
        <v>10713</v>
      </c>
      <c r="H2432" s="9">
        <v>41645</v>
      </c>
      <c r="I2432" s="9">
        <v>41668</v>
      </c>
      <c r="J2432" s="9">
        <v>41663</v>
      </c>
      <c r="K2432" s="7">
        <v>8</v>
      </c>
      <c r="L2432" s="9" t="str">
        <f t="shared" si="149"/>
        <v>Poissons et fruits de mer</v>
      </c>
      <c r="M2432" s="6">
        <v>10</v>
      </c>
      <c r="N2432" s="6" t="str">
        <f t="shared" si="150"/>
        <v>Ikura</v>
      </c>
      <c r="O2432" s="13">
        <v>76</v>
      </c>
      <c r="P2432" s="6">
        <v>69</v>
      </c>
      <c r="Q2432" s="13">
        <f t="shared" si="151"/>
        <v>5244</v>
      </c>
      <c r="R2432" s="15">
        <v>0.15</v>
      </c>
      <c r="S2432" s="13">
        <v>9090.75</v>
      </c>
      <c r="T2432" s="13">
        <v>218.178</v>
      </c>
      <c r="U2432" s="13"/>
    </row>
    <row r="2433" spans="1:21" x14ac:dyDescent="0.25">
      <c r="A2433" s="6" t="s">
        <v>95</v>
      </c>
      <c r="B2433" s="6" t="s">
        <v>96</v>
      </c>
      <c r="C2433" s="6" t="s">
        <v>97</v>
      </c>
      <c r="D2433" s="6" t="s">
        <v>98</v>
      </c>
      <c r="E2433" s="6">
        <v>9</v>
      </c>
      <c r="F2433" s="6" t="str">
        <f t="shared" si="148"/>
        <v>Steven Buchanan</v>
      </c>
      <c r="G2433" s="6">
        <v>10474</v>
      </c>
      <c r="H2433" s="9">
        <v>41646</v>
      </c>
      <c r="I2433" s="9">
        <v>41665</v>
      </c>
      <c r="J2433" s="9">
        <v>41666</v>
      </c>
      <c r="K2433" s="7">
        <v>7</v>
      </c>
      <c r="L2433" s="9" t="str">
        <f t="shared" si="149"/>
        <v>Produits secs</v>
      </c>
      <c r="M2433" s="6">
        <v>14</v>
      </c>
      <c r="N2433" s="6" t="str">
        <f t="shared" si="150"/>
        <v>Tofu</v>
      </c>
      <c r="O2433" s="13">
        <v>76</v>
      </c>
      <c r="P2433" s="6">
        <v>17</v>
      </c>
      <c r="Q2433" s="13">
        <f t="shared" si="151"/>
        <v>1292</v>
      </c>
      <c r="R2433" s="15">
        <v>0.12</v>
      </c>
      <c r="S2433" s="13">
        <v>1391.28</v>
      </c>
      <c r="T2433" s="13">
        <v>8.3476800000000004</v>
      </c>
      <c r="U2433" s="13"/>
    </row>
    <row r="2434" spans="1:21" x14ac:dyDescent="0.25">
      <c r="A2434" s="6" t="s">
        <v>288</v>
      </c>
      <c r="B2434" s="6" t="s">
        <v>289</v>
      </c>
      <c r="C2434" s="6" t="s">
        <v>290</v>
      </c>
      <c r="D2434" s="6" t="s">
        <v>81</v>
      </c>
      <c r="E2434" s="6">
        <v>5</v>
      </c>
      <c r="F2434" s="6" t="str">
        <f t="shared" si="148"/>
        <v>Mohamed Ben Arfa</v>
      </c>
      <c r="G2434" s="6">
        <v>10624</v>
      </c>
      <c r="H2434" s="9">
        <v>41646</v>
      </c>
      <c r="I2434" s="9">
        <v>41658</v>
      </c>
      <c r="J2434" s="9">
        <v>41658</v>
      </c>
      <c r="K2434" s="7">
        <v>2</v>
      </c>
      <c r="L2434" s="9" t="str">
        <f t="shared" si="149"/>
        <v>Condiments</v>
      </c>
      <c r="M2434" s="6">
        <v>44</v>
      </c>
      <c r="N2434" s="6" t="str">
        <f t="shared" si="150"/>
        <v>Gula Malacca</v>
      </c>
      <c r="O2434" s="13">
        <v>76</v>
      </c>
      <c r="P2434" s="6">
        <v>44</v>
      </c>
      <c r="Q2434" s="13">
        <f t="shared" si="151"/>
        <v>3344</v>
      </c>
      <c r="R2434" s="15">
        <v>0.18</v>
      </c>
      <c r="S2434" s="13">
        <v>3508.78</v>
      </c>
      <c r="T2434" s="13">
        <v>7.0175600000000005</v>
      </c>
      <c r="U2434" s="13"/>
    </row>
    <row r="2435" spans="1:21" x14ac:dyDescent="0.25">
      <c r="A2435" s="6" t="s">
        <v>114</v>
      </c>
      <c r="B2435" s="6" t="s">
        <v>115</v>
      </c>
      <c r="C2435" s="6" t="s">
        <v>116</v>
      </c>
      <c r="D2435" s="6" t="s">
        <v>81</v>
      </c>
      <c r="E2435" s="6">
        <v>9</v>
      </c>
      <c r="F2435" s="6" t="str">
        <f t="shared" si="148"/>
        <v>Steven Buchanan</v>
      </c>
      <c r="G2435" s="6">
        <v>10569</v>
      </c>
      <c r="H2435" s="9">
        <v>41647</v>
      </c>
      <c r="I2435" s="9">
        <v>41675</v>
      </c>
      <c r="J2435" s="9">
        <v>41677</v>
      </c>
      <c r="K2435" s="7">
        <v>1</v>
      </c>
      <c r="L2435" s="9" t="str">
        <f t="shared" si="149"/>
        <v>Boissons</v>
      </c>
      <c r="M2435" s="6">
        <v>76</v>
      </c>
      <c r="N2435" s="6" t="str">
        <f t="shared" si="150"/>
        <v>Lakkalikööri</v>
      </c>
      <c r="O2435" s="13">
        <v>76</v>
      </c>
      <c r="P2435" s="6">
        <v>32</v>
      </c>
      <c r="Q2435" s="13">
        <f t="shared" si="151"/>
        <v>2432</v>
      </c>
      <c r="R2435" s="15">
        <v>0.19</v>
      </c>
      <c r="S2435" s="13">
        <v>2332.8000000000002</v>
      </c>
      <c r="T2435" s="13">
        <v>74.649600000000007</v>
      </c>
      <c r="U2435" s="13"/>
    </row>
    <row r="2436" spans="1:21" x14ac:dyDescent="0.25">
      <c r="A2436" s="6" t="s">
        <v>230</v>
      </c>
      <c r="B2436" s="6" t="s">
        <v>231</v>
      </c>
      <c r="C2436" s="6" t="s">
        <v>232</v>
      </c>
      <c r="D2436" s="6" t="s">
        <v>81</v>
      </c>
      <c r="E2436" s="6">
        <v>3</v>
      </c>
      <c r="F2436" s="6" t="str">
        <f t="shared" ref="F2436:F2499" si="152">VLOOKUP(E2436,ListeREPRESENTANTS,2,FALSE)</f>
        <v>Janet Leverling</v>
      </c>
      <c r="G2436" s="6">
        <v>10662</v>
      </c>
      <c r="H2436" s="9">
        <v>41647</v>
      </c>
      <c r="I2436" s="9">
        <v>41663</v>
      </c>
      <c r="J2436" s="9">
        <v>41659</v>
      </c>
      <c r="K2436" s="7">
        <v>3</v>
      </c>
      <c r="L2436" s="9" t="str">
        <f t="shared" ref="L2436:L2499" si="153">VLOOKUP(K2436,ListeCATEGORIES,2,FALSE)</f>
        <v>Desserts</v>
      </c>
      <c r="M2436" s="6">
        <v>68</v>
      </c>
      <c r="N2436" s="6" t="str">
        <f t="shared" ref="N2436:N2499" si="154">VLOOKUP(M2436,ListePRODUITS,2,FALSE)</f>
        <v>Scottish Longbreads</v>
      </c>
      <c r="O2436" s="13">
        <v>76</v>
      </c>
      <c r="P2436" s="6">
        <v>6</v>
      </c>
      <c r="Q2436" s="13">
        <f t="shared" si="151"/>
        <v>456</v>
      </c>
      <c r="R2436" s="15">
        <v>0.16</v>
      </c>
      <c r="S2436" s="13">
        <v>315</v>
      </c>
      <c r="T2436" s="13">
        <v>0.63</v>
      </c>
      <c r="U2436" s="13"/>
    </row>
    <row r="2437" spans="1:21" x14ac:dyDescent="0.25">
      <c r="A2437" s="6" t="s">
        <v>82</v>
      </c>
      <c r="B2437" s="6" t="s">
        <v>83</v>
      </c>
      <c r="C2437" s="6" t="s">
        <v>84</v>
      </c>
      <c r="D2437" s="6" t="s">
        <v>85</v>
      </c>
      <c r="E2437" s="6">
        <v>9</v>
      </c>
      <c r="F2437" s="6" t="str">
        <f t="shared" si="152"/>
        <v>Steven Buchanan</v>
      </c>
      <c r="G2437" s="6">
        <v>10730</v>
      </c>
      <c r="H2437" s="9">
        <v>41647</v>
      </c>
      <c r="I2437" s="9">
        <v>41676</v>
      </c>
      <c r="J2437" s="9">
        <v>41673</v>
      </c>
      <c r="K2437" s="7">
        <v>4</v>
      </c>
      <c r="L2437" s="9" t="str">
        <f t="shared" si="153"/>
        <v>Produits laitiers</v>
      </c>
      <c r="M2437" s="6">
        <v>31</v>
      </c>
      <c r="N2437" s="6" t="str">
        <f t="shared" si="154"/>
        <v>Gorgonzola Telino</v>
      </c>
      <c r="O2437" s="13">
        <v>76</v>
      </c>
      <c r="P2437" s="6">
        <v>80</v>
      </c>
      <c r="Q2437" s="13">
        <f t="shared" ref="Q2437:Q2500" si="155">O2437*P2437</f>
        <v>6080</v>
      </c>
      <c r="R2437" s="15">
        <v>0.14000000000000001</v>
      </c>
      <c r="S2437" s="13">
        <v>4300</v>
      </c>
      <c r="T2437" s="13">
        <v>38.700000000000003</v>
      </c>
      <c r="U2437" s="13"/>
    </row>
    <row r="2438" spans="1:21" x14ac:dyDescent="0.25">
      <c r="A2438" s="6" t="s">
        <v>157</v>
      </c>
      <c r="B2438" s="6" t="s">
        <v>158</v>
      </c>
      <c r="C2438" s="6" t="s">
        <v>159</v>
      </c>
      <c r="D2438" s="6" t="s">
        <v>136</v>
      </c>
      <c r="E2438" s="6">
        <v>3</v>
      </c>
      <c r="F2438" s="6" t="str">
        <f t="shared" si="152"/>
        <v>Janet Leverling</v>
      </c>
      <c r="G2438" s="6">
        <v>10772</v>
      </c>
      <c r="H2438" s="9">
        <v>41647</v>
      </c>
      <c r="I2438" s="9">
        <v>41674</v>
      </c>
      <c r="J2438" s="9">
        <v>41671</v>
      </c>
      <c r="K2438" s="7">
        <v>4</v>
      </c>
      <c r="L2438" s="9" t="str">
        <f t="shared" si="153"/>
        <v>Produits laitiers</v>
      </c>
      <c r="M2438" s="6">
        <v>59</v>
      </c>
      <c r="N2438" s="6" t="str">
        <f t="shared" si="154"/>
        <v>Raclette Courdavault</v>
      </c>
      <c r="O2438" s="13">
        <v>76</v>
      </c>
      <c r="P2438" s="6">
        <v>96</v>
      </c>
      <c r="Q2438" s="13">
        <f t="shared" si="155"/>
        <v>7296</v>
      </c>
      <c r="R2438" s="15">
        <v>0</v>
      </c>
      <c r="S2438" s="13">
        <v>26400</v>
      </c>
      <c r="T2438" s="13">
        <v>580.79999999999995</v>
      </c>
      <c r="U2438" s="13"/>
    </row>
    <row r="2439" spans="1:21" x14ac:dyDescent="0.25">
      <c r="A2439" s="6" t="s">
        <v>82</v>
      </c>
      <c r="B2439" s="6" t="s">
        <v>83</v>
      </c>
      <c r="C2439" s="6" t="s">
        <v>84</v>
      </c>
      <c r="D2439" s="6" t="s">
        <v>85</v>
      </c>
      <c r="E2439" s="6">
        <v>8</v>
      </c>
      <c r="F2439" s="6" t="str">
        <f t="shared" si="152"/>
        <v>Hicham Esmal</v>
      </c>
      <c r="G2439" s="6">
        <v>10876</v>
      </c>
      <c r="H2439" s="9">
        <v>41647</v>
      </c>
      <c r="I2439" s="9">
        <v>41661</v>
      </c>
      <c r="J2439" s="9">
        <v>41660</v>
      </c>
      <c r="K2439" s="7">
        <v>5</v>
      </c>
      <c r="L2439" s="9" t="str">
        <f t="shared" si="153"/>
        <v>Pâtes et céréales</v>
      </c>
      <c r="M2439" s="6">
        <v>64</v>
      </c>
      <c r="N2439" s="6" t="str">
        <f t="shared" si="154"/>
        <v>Wimmers gute Semmelknödel</v>
      </c>
      <c r="O2439" s="13">
        <v>76</v>
      </c>
      <c r="P2439" s="6">
        <v>42</v>
      </c>
      <c r="Q2439" s="13">
        <f t="shared" si="155"/>
        <v>3192</v>
      </c>
      <c r="R2439" s="15">
        <v>0.16</v>
      </c>
      <c r="S2439" s="13">
        <v>5865.3</v>
      </c>
      <c r="T2439" s="13">
        <v>41.057099999999998</v>
      </c>
      <c r="U2439" s="13"/>
    </row>
    <row r="2440" spans="1:21" x14ac:dyDescent="0.25">
      <c r="A2440" s="6" t="s">
        <v>213</v>
      </c>
      <c r="B2440" s="6" t="s">
        <v>214</v>
      </c>
      <c r="C2440" s="6" t="s">
        <v>215</v>
      </c>
      <c r="D2440" s="6" t="s">
        <v>81</v>
      </c>
      <c r="E2440" s="6">
        <v>3</v>
      </c>
      <c r="F2440" s="6" t="str">
        <f t="shared" si="152"/>
        <v>Janet Leverling</v>
      </c>
      <c r="G2440" s="6">
        <v>10681</v>
      </c>
      <c r="H2440" s="9">
        <v>41648</v>
      </c>
      <c r="I2440" s="9">
        <v>41672</v>
      </c>
      <c r="J2440" s="9">
        <v>41671</v>
      </c>
      <c r="K2440" s="7">
        <v>5</v>
      </c>
      <c r="L2440" s="9" t="str">
        <f t="shared" si="153"/>
        <v>Pâtes et céréales</v>
      </c>
      <c r="M2440" s="6">
        <v>64</v>
      </c>
      <c r="N2440" s="6" t="str">
        <f t="shared" si="154"/>
        <v>Wimmers gute Semmelknödel</v>
      </c>
      <c r="O2440" s="13">
        <v>76</v>
      </c>
      <c r="P2440" s="6">
        <v>56</v>
      </c>
      <c r="Q2440" s="13">
        <f t="shared" si="155"/>
        <v>4256</v>
      </c>
      <c r="R2440" s="15">
        <v>0.06</v>
      </c>
      <c r="S2440" s="13">
        <v>8751.4</v>
      </c>
      <c r="T2440" s="13">
        <v>297.54759999999999</v>
      </c>
      <c r="U2440" s="13"/>
    </row>
    <row r="2441" spans="1:21" x14ac:dyDescent="0.25">
      <c r="A2441" s="6" t="s">
        <v>173</v>
      </c>
      <c r="B2441" s="6" t="s">
        <v>174</v>
      </c>
      <c r="C2441" s="6" t="s">
        <v>135</v>
      </c>
      <c r="D2441" s="6" t="s">
        <v>136</v>
      </c>
      <c r="E2441" s="6">
        <v>3</v>
      </c>
      <c r="F2441" s="6" t="str">
        <f t="shared" si="152"/>
        <v>Janet Leverling</v>
      </c>
      <c r="G2441" s="6">
        <v>10817</v>
      </c>
      <c r="H2441" s="9">
        <v>41648</v>
      </c>
      <c r="I2441" s="9">
        <v>41661</v>
      </c>
      <c r="J2441" s="9">
        <v>41657</v>
      </c>
      <c r="K2441" s="7">
        <v>3</v>
      </c>
      <c r="L2441" s="9" t="str">
        <f t="shared" si="153"/>
        <v>Desserts</v>
      </c>
      <c r="M2441" s="6">
        <v>62</v>
      </c>
      <c r="N2441" s="6" t="str">
        <f t="shared" si="154"/>
        <v>Tarte au sucre</v>
      </c>
      <c r="O2441" s="13">
        <v>76</v>
      </c>
      <c r="P2441" s="6">
        <v>76</v>
      </c>
      <c r="Q2441" s="13">
        <f t="shared" si="155"/>
        <v>5776</v>
      </c>
      <c r="R2441" s="15">
        <v>0.05</v>
      </c>
      <c r="S2441" s="13">
        <v>17797.3</v>
      </c>
      <c r="T2441" s="13">
        <v>106.78379999999999</v>
      </c>
      <c r="U2441" s="13"/>
    </row>
    <row r="2442" spans="1:21" x14ac:dyDescent="0.25">
      <c r="A2442" s="6" t="s">
        <v>245</v>
      </c>
      <c r="B2442" s="6" t="s">
        <v>246</v>
      </c>
      <c r="C2442" s="6" t="s">
        <v>247</v>
      </c>
      <c r="D2442" s="6" t="s">
        <v>85</v>
      </c>
      <c r="E2442" s="6">
        <v>2</v>
      </c>
      <c r="F2442" s="6" t="str">
        <f t="shared" si="152"/>
        <v>Anne Dodsworth</v>
      </c>
      <c r="G2442" s="6">
        <v>10566</v>
      </c>
      <c r="H2442" s="9">
        <v>41649</v>
      </c>
      <c r="I2442" s="9">
        <v>41677</v>
      </c>
      <c r="J2442" s="9">
        <v>41680</v>
      </c>
      <c r="K2442" s="7">
        <v>4</v>
      </c>
      <c r="L2442" s="9" t="str">
        <f t="shared" si="153"/>
        <v>Produits laitiers</v>
      </c>
      <c r="M2442" s="6">
        <v>11</v>
      </c>
      <c r="N2442" s="6" t="str">
        <f t="shared" si="154"/>
        <v>Queso Cabrales</v>
      </c>
      <c r="O2442" s="13">
        <v>76</v>
      </c>
      <c r="P2442" s="6">
        <v>60</v>
      </c>
      <c r="Q2442" s="13">
        <f t="shared" si="155"/>
        <v>4560</v>
      </c>
      <c r="R2442" s="15">
        <v>-0.03</v>
      </c>
      <c r="S2442" s="13">
        <v>6489</v>
      </c>
      <c r="T2442" s="13">
        <v>220.626</v>
      </c>
      <c r="U2442" s="13"/>
    </row>
    <row r="2443" spans="1:21" x14ac:dyDescent="0.25">
      <c r="A2443" s="6" t="s">
        <v>189</v>
      </c>
      <c r="B2443" s="6" t="s">
        <v>190</v>
      </c>
      <c r="C2443" s="6" t="s">
        <v>191</v>
      </c>
      <c r="D2443" s="6" t="s">
        <v>136</v>
      </c>
      <c r="E2443" s="6">
        <v>2</v>
      </c>
      <c r="F2443" s="6" t="str">
        <f t="shared" si="152"/>
        <v>Anne Dodsworth</v>
      </c>
      <c r="G2443" s="6">
        <v>10745</v>
      </c>
      <c r="H2443" s="9">
        <v>41649</v>
      </c>
      <c r="I2443" s="9">
        <v>41674</v>
      </c>
      <c r="J2443" s="9">
        <v>41669</v>
      </c>
      <c r="K2443" s="7">
        <v>4</v>
      </c>
      <c r="L2443" s="9" t="str">
        <f t="shared" si="153"/>
        <v>Produits laitiers</v>
      </c>
      <c r="M2443" s="6">
        <v>59</v>
      </c>
      <c r="N2443" s="6" t="str">
        <f t="shared" si="154"/>
        <v>Raclette Courdavault</v>
      </c>
      <c r="O2443" s="13">
        <v>76</v>
      </c>
      <c r="P2443" s="6">
        <v>78</v>
      </c>
      <c r="Q2443" s="13">
        <f t="shared" si="155"/>
        <v>5928</v>
      </c>
      <c r="R2443" s="15">
        <v>0.04</v>
      </c>
      <c r="S2443" s="13">
        <v>20592</v>
      </c>
      <c r="T2443" s="13">
        <v>391.24799999999999</v>
      </c>
      <c r="U2443" s="13"/>
    </row>
    <row r="2444" spans="1:21" x14ac:dyDescent="0.25">
      <c r="A2444" s="6" t="s">
        <v>205</v>
      </c>
      <c r="B2444" s="6" t="s">
        <v>206</v>
      </c>
      <c r="C2444" s="6" t="s">
        <v>207</v>
      </c>
      <c r="D2444" s="6" t="s">
        <v>208</v>
      </c>
      <c r="E2444" s="6">
        <v>4</v>
      </c>
      <c r="F2444" s="6" t="str">
        <f t="shared" si="152"/>
        <v>Laura Callahan</v>
      </c>
      <c r="G2444" s="6">
        <v>10857</v>
      </c>
      <c r="H2444" s="9">
        <v>41649</v>
      </c>
      <c r="I2444" s="9">
        <v>41666</v>
      </c>
      <c r="J2444" s="9">
        <v>41665</v>
      </c>
      <c r="K2444" s="7">
        <v>2</v>
      </c>
      <c r="L2444" s="9" t="str">
        <f t="shared" si="153"/>
        <v>Condiments</v>
      </c>
      <c r="M2444" s="6">
        <v>3</v>
      </c>
      <c r="N2444" s="6" t="str">
        <f t="shared" si="154"/>
        <v>Aniseed Syrup</v>
      </c>
      <c r="O2444" s="13">
        <v>76</v>
      </c>
      <c r="P2444" s="6">
        <v>79</v>
      </c>
      <c r="Q2444" s="13">
        <f t="shared" si="155"/>
        <v>6004</v>
      </c>
      <c r="R2444" s="15">
        <v>0.04</v>
      </c>
      <c r="S2444" s="13">
        <v>3792</v>
      </c>
      <c r="T2444" s="13">
        <v>18.96</v>
      </c>
      <c r="U2444" s="13"/>
    </row>
    <row r="2445" spans="1:21" x14ac:dyDescent="0.25">
      <c r="A2445" s="6" t="s">
        <v>157</v>
      </c>
      <c r="B2445" s="6" t="s">
        <v>158</v>
      </c>
      <c r="C2445" s="6" t="s">
        <v>159</v>
      </c>
      <c r="D2445" s="6" t="s">
        <v>136</v>
      </c>
      <c r="E2445" s="6">
        <v>3</v>
      </c>
      <c r="F2445" s="6" t="str">
        <f t="shared" si="152"/>
        <v>Janet Leverling</v>
      </c>
      <c r="G2445" s="6">
        <v>10536</v>
      </c>
      <c r="H2445" s="9">
        <v>41650</v>
      </c>
      <c r="I2445" s="9">
        <v>41668</v>
      </c>
      <c r="J2445" s="9">
        <v>41669</v>
      </c>
      <c r="K2445" s="7">
        <v>4</v>
      </c>
      <c r="L2445" s="9" t="str">
        <f t="shared" si="153"/>
        <v>Produits laitiers</v>
      </c>
      <c r="M2445" s="6">
        <v>12</v>
      </c>
      <c r="N2445" s="6" t="str">
        <f t="shared" si="154"/>
        <v>Queso Manchego La Pastora</v>
      </c>
      <c r="O2445" s="13">
        <v>76</v>
      </c>
      <c r="P2445" s="6">
        <v>52</v>
      </c>
      <c r="Q2445" s="13">
        <f t="shared" si="155"/>
        <v>3952</v>
      </c>
      <c r="R2445" s="15">
        <v>0.09</v>
      </c>
      <c r="S2445" s="13">
        <v>8990.8000000000011</v>
      </c>
      <c r="T2445" s="13">
        <v>224.77000000000004</v>
      </c>
      <c r="U2445" s="13"/>
    </row>
    <row r="2446" spans="1:21" x14ac:dyDescent="0.25">
      <c r="A2446" s="6" t="s">
        <v>255</v>
      </c>
      <c r="B2446" s="6" t="s">
        <v>256</v>
      </c>
      <c r="C2446" s="6" t="s">
        <v>257</v>
      </c>
      <c r="D2446" s="6" t="s">
        <v>81</v>
      </c>
      <c r="E2446" s="6">
        <v>6</v>
      </c>
      <c r="F2446" s="6" t="str">
        <f t="shared" si="152"/>
        <v>Ernst Junge</v>
      </c>
      <c r="G2446" s="6">
        <v>10822</v>
      </c>
      <c r="H2446" s="9">
        <v>41650</v>
      </c>
      <c r="I2446" s="9">
        <v>41667</v>
      </c>
      <c r="J2446" s="9">
        <v>41666</v>
      </c>
      <c r="K2446" s="7">
        <v>3</v>
      </c>
      <c r="L2446" s="9" t="str">
        <f t="shared" si="153"/>
        <v>Desserts</v>
      </c>
      <c r="M2446" s="6">
        <v>62</v>
      </c>
      <c r="N2446" s="6" t="str">
        <f t="shared" si="154"/>
        <v>Tarte au sucre</v>
      </c>
      <c r="O2446" s="13">
        <v>76</v>
      </c>
      <c r="P2446" s="6">
        <v>35</v>
      </c>
      <c r="Q2446" s="13">
        <f t="shared" si="155"/>
        <v>2660</v>
      </c>
      <c r="R2446" s="15">
        <v>-0.02</v>
      </c>
      <c r="S2446" s="13">
        <v>8800.0499999999993</v>
      </c>
      <c r="T2446" s="13">
        <v>96.800549999999987</v>
      </c>
      <c r="U2446" s="13"/>
    </row>
    <row r="2447" spans="1:21" x14ac:dyDescent="0.25">
      <c r="A2447" s="6" t="s">
        <v>179</v>
      </c>
      <c r="B2447" s="6" t="s">
        <v>180</v>
      </c>
      <c r="C2447" s="6" t="s">
        <v>181</v>
      </c>
      <c r="D2447" s="6" t="s">
        <v>81</v>
      </c>
      <c r="E2447" s="6">
        <v>5</v>
      </c>
      <c r="F2447" s="6" t="str">
        <f t="shared" si="152"/>
        <v>Mohamed Ben Arfa</v>
      </c>
      <c r="G2447" s="6">
        <v>10847</v>
      </c>
      <c r="H2447" s="9">
        <v>41650</v>
      </c>
      <c r="I2447" s="9">
        <v>41674</v>
      </c>
      <c r="J2447" s="9">
        <v>41674</v>
      </c>
      <c r="K2447" s="7">
        <v>8</v>
      </c>
      <c r="L2447" s="9" t="str">
        <f t="shared" si="153"/>
        <v>Poissons et fruits de mer</v>
      </c>
      <c r="M2447" s="6">
        <v>37</v>
      </c>
      <c r="N2447" s="6" t="str">
        <f t="shared" si="154"/>
        <v>Gravad lax</v>
      </c>
      <c r="O2447" s="13">
        <v>76</v>
      </c>
      <c r="P2447" s="6">
        <v>31</v>
      </c>
      <c r="Q2447" s="13">
        <f t="shared" si="155"/>
        <v>2356</v>
      </c>
      <c r="R2447" s="15">
        <v>0.13</v>
      </c>
      <c r="S2447" s="13">
        <v>3506.1</v>
      </c>
      <c r="T2447" s="13">
        <v>63.109799999999993</v>
      </c>
      <c r="U2447" s="13"/>
    </row>
    <row r="2448" spans="1:21" x14ac:dyDescent="0.25">
      <c r="A2448" s="6" t="s">
        <v>189</v>
      </c>
      <c r="B2448" s="6" t="s">
        <v>190</v>
      </c>
      <c r="C2448" s="6" t="s">
        <v>191</v>
      </c>
      <c r="D2448" s="6" t="s">
        <v>136</v>
      </c>
      <c r="E2448" s="6">
        <v>8</v>
      </c>
      <c r="F2448" s="6" t="str">
        <f t="shared" si="152"/>
        <v>Hicham Esmal</v>
      </c>
      <c r="G2448" s="6">
        <v>10527</v>
      </c>
      <c r="H2448" s="9">
        <v>41651</v>
      </c>
      <c r="I2448" s="9">
        <v>41677</v>
      </c>
      <c r="J2448" s="9">
        <v>41673</v>
      </c>
      <c r="K2448" s="7">
        <v>2</v>
      </c>
      <c r="L2448" s="9" t="str">
        <f t="shared" si="153"/>
        <v>Condiments</v>
      </c>
      <c r="M2448" s="6">
        <v>4</v>
      </c>
      <c r="N2448" s="6" t="str">
        <f t="shared" si="154"/>
        <v>Chef Anton's Cajun Seasoning</v>
      </c>
      <c r="O2448" s="13">
        <v>76</v>
      </c>
      <c r="P2448" s="6">
        <v>40</v>
      </c>
      <c r="Q2448" s="13">
        <f t="shared" si="155"/>
        <v>3040</v>
      </c>
      <c r="R2448" s="15">
        <v>0</v>
      </c>
      <c r="S2448" s="13">
        <v>4400</v>
      </c>
      <c r="T2448" s="13">
        <v>149.6</v>
      </c>
      <c r="U2448" s="13"/>
    </row>
    <row r="2449" spans="1:21" x14ac:dyDescent="0.25">
      <c r="A2449" s="6" t="s">
        <v>82</v>
      </c>
      <c r="B2449" s="6" t="s">
        <v>83</v>
      </c>
      <c r="C2449" s="6" t="s">
        <v>84</v>
      </c>
      <c r="D2449" s="6" t="s">
        <v>85</v>
      </c>
      <c r="E2449" s="6">
        <v>5</v>
      </c>
      <c r="F2449" s="6" t="str">
        <f t="shared" si="152"/>
        <v>Mohamed Ben Arfa</v>
      </c>
      <c r="G2449" s="6">
        <v>10511</v>
      </c>
      <c r="H2449" s="9">
        <v>41652</v>
      </c>
      <c r="I2449" s="9">
        <v>41676</v>
      </c>
      <c r="J2449" s="9">
        <v>41673</v>
      </c>
      <c r="K2449" s="7">
        <v>7</v>
      </c>
      <c r="L2449" s="9" t="str">
        <f t="shared" si="153"/>
        <v>Produits secs</v>
      </c>
      <c r="M2449" s="6">
        <v>7</v>
      </c>
      <c r="N2449" s="6" t="str">
        <f t="shared" si="154"/>
        <v>Uncle Bob's Organic Dried Pears</v>
      </c>
      <c r="O2449" s="13">
        <v>76</v>
      </c>
      <c r="P2449" s="6">
        <v>25</v>
      </c>
      <c r="Q2449" s="13">
        <f t="shared" si="155"/>
        <v>1900</v>
      </c>
      <c r="R2449" s="15">
        <v>0</v>
      </c>
      <c r="S2449" s="13">
        <v>3750</v>
      </c>
      <c r="T2449" s="13">
        <v>120</v>
      </c>
      <c r="U2449" s="13"/>
    </row>
    <row r="2450" spans="1:21" x14ac:dyDescent="0.25">
      <c r="A2450" s="6" t="s">
        <v>182</v>
      </c>
      <c r="B2450" s="6" t="s">
        <v>183</v>
      </c>
      <c r="C2450" s="6" t="s">
        <v>132</v>
      </c>
      <c r="D2450" s="6" t="s">
        <v>123</v>
      </c>
      <c r="E2450" s="6">
        <v>9</v>
      </c>
      <c r="F2450" s="6" t="str">
        <f t="shared" si="152"/>
        <v>Steven Buchanan</v>
      </c>
      <c r="G2450" s="6">
        <v>10650</v>
      </c>
      <c r="H2450" s="9">
        <v>41652</v>
      </c>
      <c r="I2450" s="9">
        <v>41677</v>
      </c>
      <c r="J2450" s="9">
        <v>41672</v>
      </c>
      <c r="K2450" s="7">
        <v>8</v>
      </c>
      <c r="L2450" s="9" t="str">
        <f t="shared" si="153"/>
        <v>Poissons et fruits de mer</v>
      </c>
      <c r="M2450" s="6">
        <v>30</v>
      </c>
      <c r="N2450" s="6" t="str">
        <f t="shared" si="154"/>
        <v>Nord-Ost Matjeshering</v>
      </c>
      <c r="O2450" s="13">
        <v>76</v>
      </c>
      <c r="P2450" s="6">
        <v>65</v>
      </c>
      <c r="Q2450" s="13">
        <f t="shared" si="155"/>
        <v>4940</v>
      </c>
      <c r="R2450" s="15">
        <v>0.11</v>
      </c>
      <c r="S2450" s="13">
        <v>7488.6824999999999</v>
      </c>
      <c r="T2450" s="13">
        <v>194.70574500000001</v>
      </c>
      <c r="U2450" s="13"/>
    </row>
    <row r="2451" spans="1:21" x14ac:dyDescent="0.25">
      <c r="A2451" s="6" t="s">
        <v>78</v>
      </c>
      <c r="B2451" s="6" t="s">
        <v>79</v>
      </c>
      <c r="C2451" s="6" t="s">
        <v>80</v>
      </c>
      <c r="D2451" s="6" t="s">
        <v>81</v>
      </c>
      <c r="E2451" s="6">
        <v>5</v>
      </c>
      <c r="F2451" s="6" t="str">
        <f t="shared" si="152"/>
        <v>Mohamed Ben Arfa</v>
      </c>
      <c r="G2451" s="6">
        <v>10861</v>
      </c>
      <c r="H2451" s="9">
        <v>41652</v>
      </c>
      <c r="I2451" s="9">
        <v>41676</v>
      </c>
      <c r="J2451" s="9">
        <v>41675</v>
      </c>
      <c r="K2451" s="7">
        <v>8</v>
      </c>
      <c r="L2451" s="9" t="str">
        <f t="shared" si="153"/>
        <v>Poissons et fruits de mer</v>
      </c>
      <c r="M2451" s="6">
        <v>18</v>
      </c>
      <c r="N2451" s="6" t="str">
        <f t="shared" si="154"/>
        <v>Carnarvon Tigers</v>
      </c>
      <c r="O2451" s="13">
        <v>76</v>
      </c>
      <c r="P2451" s="6">
        <v>63</v>
      </c>
      <c r="Q2451" s="13">
        <f t="shared" si="155"/>
        <v>4788</v>
      </c>
      <c r="R2451" s="15">
        <v>0.2</v>
      </c>
      <c r="S2451" s="13">
        <v>15750</v>
      </c>
      <c r="T2451" s="13">
        <v>378</v>
      </c>
      <c r="U2451" s="13"/>
    </row>
    <row r="2452" spans="1:21" x14ac:dyDescent="0.25">
      <c r="A2452" s="6" t="s">
        <v>133</v>
      </c>
      <c r="B2452" s="6" t="s">
        <v>134</v>
      </c>
      <c r="C2452" s="6" t="s">
        <v>135</v>
      </c>
      <c r="D2452" s="6" t="s">
        <v>136</v>
      </c>
      <c r="E2452" s="6">
        <v>4</v>
      </c>
      <c r="F2452" s="6" t="str">
        <f t="shared" si="152"/>
        <v>Laura Callahan</v>
      </c>
      <c r="G2452" s="6">
        <v>10623</v>
      </c>
      <c r="H2452" s="9">
        <v>41653</v>
      </c>
      <c r="I2452" s="9">
        <v>41671</v>
      </c>
      <c r="J2452" s="9">
        <v>41673</v>
      </c>
      <c r="K2452" s="7">
        <v>1</v>
      </c>
      <c r="L2452" s="9" t="str">
        <f t="shared" si="153"/>
        <v>Boissons</v>
      </c>
      <c r="M2452" s="6">
        <v>24</v>
      </c>
      <c r="N2452" s="6" t="str">
        <f t="shared" si="154"/>
        <v>Guaraná Fantástica</v>
      </c>
      <c r="O2452" s="13">
        <v>76</v>
      </c>
      <c r="P2452" s="6">
        <v>23</v>
      </c>
      <c r="Q2452" s="13">
        <f t="shared" si="155"/>
        <v>1748</v>
      </c>
      <c r="R2452" s="15">
        <v>7.0000000000000007E-2</v>
      </c>
      <c r="S2452" s="13">
        <v>481.27499999999998</v>
      </c>
      <c r="T2452" s="13">
        <v>13.956974999999998</v>
      </c>
      <c r="U2452" s="13"/>
    </row>
    <row r="2453" spans="1:21" x14ac:dyDescent="0.25">
      <c r="A2453" s="6" t="s">
        <v>228</v>
      </c>
      <c r="B2453" s="6" t="s">
        <v>229</v>
      </c>
      <c r="C2453" s="6" t="s">
        <v>122</v>
      </c>
      <c r="D2453" s="6" t="s">
        <v>123</v>
      </c>
      <c r="E2453" s="6">
        <v>5</v>
      </c>
      <c r="F2453" s="6" t="str">
        <f t="shared" si="152"/>
        <v>Mohamed Ben Arfa</v>
      </c>
      <c r="G2453" s="6">
        <v>10783</v>
      </c>
      <c r="H2453" s="9">
        <v>41653</v>
      </c>
      <c r="I2453" s="9">
        <v>41665</v>
      </c>
      <c r="J2453" s="9">
        <v>41664</v>
      </c>
      <c r="K2453" s="7">
        <v>4</v>
      </c>
      <c r="L2453" s="9" t="str">
        <f t="shared" si="153"/>
        <v>Produits laitiers</v>
      </c>
      <c r="M2453" s="6">
        <v>31</v>
      </c>
      <c r="N2453" s="6" t="str">
        <f t="shared" si="154"/>
        <v>Gorgonzola Telino</v>
      </c>
      <c r="O2453" s="13">
        <v>76</v>
      </c>
      <c r="P2453" s="6">
        <v>80</v>
      </c>
      <c r="Q2453" s="13">
        <f t="shared" si="155"/>
        <v>6080</v>
      </c>
      <c r="R2453" s="15">
        <v>0</v>
      </c>
      <c r="S2453" s="13">
        <v>5000</v>
      </c>
      <c r="T2453" s="13">
        <v>90</v>
      </c>
      <c r="U2453" s="13"/>
    </row>
    <row r="2454" spans="1:21" x14ac:dyDescent="0.25">
      <c r="A2454" s="6" t="s">
        <v>155</v>
      </c>
      <c r="B2454" s="6" t="s">
        <v>156</v>
      </c>
      <c r="C2454" s="6" t="s">
        <v>132</v>
      </c>
      <c r="D2454" s="6" t="s">
        <v>123</v>
      </c>
      <c r="E2454" s="6">
        <v>5</v>
      </c>
      <c r="F2454" s="6" t="str">
        <f t="shared" si="152"/>
        <v>Mohamed Ben Arfa</v>
      </c>
      <c r="G2454" s="6">
        <v>10830</v>
      </c>
      <c r="H2454" s="9">
        <v>41654</v>
      </c>
      <c r="I2454" s="9">
        <v>41673</v>
      </c>
      <c r="J2454" s="9">
        <v>41668</v>
      </c>
      <c r="K2454" s="7">
        <v>3</v>
      </c>
      <c r="L2454" s="9" t="str">
        <f t="shared" si="153"/>
        <v>Desserts</v>
      </c>
      <c r="M2454" s="6">
        <v>68</v>
      </c>
      <c r="N2454" s="6" t="str">
        <f t="shared" si="154"/>
        <v>Scottish Longbreads</v>
      </c>
      <c r="O2454" s="13">
        <v>76</v>
      </c>
      <c r="P2454" s="6">
        <v>4</v>
      </c>
      <c r="Q2454" s="13">
        <f t="shared" si="155"/>
        <v>304</v>
      </c>
      <c r="R2454" s="15">
        <v>0.16</v>
      </c>
      <c r="S2454" s="13">
        <v>210</v>
      </c>
      <c r="T2454" s="13">
        <v>6.72</v>
      </c>
      <c r="U2454" s="13"/>
    </row>
    <row r="2455" spans="1:21" x14ac:dyDescent="0.25">
      <c r="A2455" s="6" t="s">
        <v>78</v>
      </c>
      <c r="B2455" s="6" t="s">
        <v>79</v>
      </c>
      <c r="C2455" s="6" t="s">
        <v>80</v>
      </c>
      <c r="D2455" s="6" t="s">
        <v>81</v>
      </c>
      <c r="E2455" s="6">
        <v>3</v>
      </c>
      <c r="F2455" s="6" t="str">
        <f t="shared" si="152"/>
        <v>Janet Leverling</v>
      </c>
      <c r="G2455" s="6">
        <v>10904</v>
      </c>
      <c r="H2455" s="9">
        <v>41654</v>
      </c>
      <c r="I2455" s="9">
        <v>41678</v>
      </c>
      <c r="J2455" s="9">
        <v>41679</v>
      </c>
      <c r="K2455" s="7">
        <v>8</v>
      </c>
      <c r="L2455" s="9" t="str">
        <f t="shared" si="153"/>
        <v>Poissons et fruits de mer</v>
      </c>
      <c r="M2455" s="6">
        <v>58</v>
      </c>
      <c r="N2455" s="6" t="str">
        <f t="shared" si="154"/>
        <v>Escargots de Bourgogne</v>
      </c>
      <c r="O2455" s="13">
        <v>76</v>
      </c>
      <c r="P2455" s="6">
        <v>8</v>
      </c>
      <c r="Q2455" s="13">
        <f t="shared" si="155"/>
        <v>608</v>
      </c>
      <c r="R2455" s="15">
        <v>0.17</v>
      </c>
      <c r="S2455" s="13">
        <v>439.9</v>
      </c>
      <c r="T2455" s="13">
        <v>13.196999999999999</v>
      </c>
      <c r="U2455" s="13"/>
    </row>
    <row r="2456" spans="1:21" x14ac:dyDescent="0.25">
      <c r="A2456" s="6" t="s">
        <v>133</v>
      </c>
      <c r="B2456" s="6" t="s">
        <v>134</v>
      </c>
      <c r="C2456" s="6" t="s">
        <v>135</v>
      </c>
      <c r="D2456" s="6" t="s">
        <v>136</v>
      </c>
      <c r="E2456" s="6">
        <v>4</v>
      </c>
      <c r="F2456" s="6" t="str">
        <f t="shared" si="152"/>
        <v>Laura Callahan</v>
      </c>
      <c r="G2456" s="6">
        <v>10488</v>
      </c>
      <c r="H2456" s="9">
        <v>41655</v>
      </c>
      <c r="I2456" s="9">
        <v>41669</v>
      </c>
      <c r="J2456" s="9">
        <v>41671</v>
      </c>
      <c r="K2456" s="7">
        <v>4</v>
      </c>
      <c r="L2456" s="9" t="str">
        <f t="shared" si="153"/>
        <v>Produits laitiers</v>
      </c>
      <c r="M2456" s="6">
        <v>59</v>
      </c>
      <c r="N2456" s="6" t="str">
        <f t="shared" si="154"/>
        <v>Raclette Courdavault</v>
      </c>
      <c r="O2456" s="13">
        <v>76</v>
      </c>
      <c r="P2456" s="6">
        <v>82</v>
      </c>
      <c r="Q2456" s="13">
        <f t="shared" si="155"/>
        <v>6232</v>
      </c>
      <c r="R2456" s="15">
        <v>0.03</v>
      </c>
      <c r="S2456" s="13">
        <v>17498.8</v>
      </c>
      <c r="T2456" s="13">
        <v>52.496399999999994</v>
      </c>
      <c r="U2456" s="13"/>
    </row>
    <row r="2457" spans="1:21" x14ac:dyDescent="0.25">
      <c r="A2457" s="6" t="s">
        <v>192</v>
      </c>
      <c r="B2457" s="6" t="s">
        <v>193</v>
      </c>
      <c r="C2457" s="6" t="s">
        <v>88</v>
      </c>
      <c r="D2457" s="6" t="s">
        <v>89</v>
      </c>
      <c r="E2457" s="6">
        <v>3</v>
      </c>
      <c r="F2457" s="6" t="str">
        <f t="shared" si="152"/>
        <v>Janet Leverling</v>
      </c>
      <c r="G2457" s="6">
        <v>10517</v>
      </c>
      <c r="H2457" s="9">
        <v>41655</v>
      </c>
      <c r="I2457" s="9">
        <v>41678</v>
      </c>
      <c r="J2457" s="9">
        <v>41681</v>
      </c>
      <c r="K2457" s="7">
        <v>5</v>
      </c>
      <c r="L2457" s="9" t="str">
        <f t="shared" si="153"/>
        <v>Pâtes et céréales</v>
      </c>
      <c r="M2457" s="6">
        <v>52</v>
      </c>
      <c r="N2457" s="6" t="str">
        <f t="shared" si="154"/>
        <v>Filo Mix</v>
      </c>
      <c r="O2457" s="13">
        <v>76</v>
      </c>
      <c r="P2457" s="6">
        <v>19</v>
      </c>
      <c r="Q2457" s="13">
        <f t="shared" si="155"/>
        <v>1444</v>
      </c>
      <c r="R2457" s="15">
        <v>0.08</v>
      </c>
      <c r="S2457" s="13">
        <v>611.80000000000007</v>
      </c>
      <c r="T2457" s="13">
        <v>14.683200000000001</v>
      </c>
      <c r="U2457" s="13"/>
    </row>
    <row r="2458" spans="1:21" x14ac:dyDescent="0.25">
      <c r="A2458" s="6" t="s">
        <v>243</v>
      </c>
      <c r="B2458" s="6" t="s">
        <v>244</v>
      </c>
      <c r="C2458" s="6" t="s">
        <v>88</v>
      </c>
      <c r="D2458" s="6" t="s">
        <v>89</v>
      </c>
      <c r="E2458" s="6">
        <v>7</v>
      </c>
      <c r="F2458" s="6" t="str">
        <f t="shared" si="152"/>
        <v>Jaime Dos Santos</v>
      </c>
      <c r="G2458" s="6">
        <v>10558</v>
      </c>
      <c r="H2458" s="9">
        <v>41655</v>
      </c>
      <c r="I2458" s="9">
        <v>41665</v>
      </c>
      <c r="J2458" s="9">
        <v>41665</v>
      </c>
      <c r="K2458" s="7">
        <v>5</v>
      </c>
      <c r="L2458" s="9" t="str">
        <f t="shared" si="153"/>
        <v>Pâtes et céréales</v>
      </c>
      <c r="M2458" s="6">
        <v>52</v>
      </c>
      <c r="N2458" s="6" t="str">
        <f t="shared" si="154"/>
        <v>Filo Mix</v>
      </c>
      <c r="O2458" s="13">
        <v>76</v>
      </c>
      <c r="P2458" s="6">
        <v>47</v>
      </c>
      <c r="Q2458" s="13">
        <f t="shared" si="155"/>
        <v>3572</v>
      </c>
      <c r="R2458" s="15">
        <v>-0.03</v>
      </c>
      <c r="S2458" s="13">
        <v>1694.3500000000001</v>
      </c>
      <c r="T2458" s="13">
        <v>13.554800000000002</v>
      </c>
      <c r="U2458" s="13"/>
    </row>
    <row r="2459" spans="1:21" x14ac:dyDescent="0.25">
      <c r="A2459" s="6" t="s">
        <v>155</v>
      </c>
      <c r="B2459" s="6" t="s">
        <v>156</v>
      </c>
      <c r="C2459" s="6" t="s">
        <v>132</v>
      </c>
      <c r="D2459" s="6" t="s">
        <v>123</v>
      </c>
      <c r="E2459" s="6">
        <v>5</v>
      </c>
      <c r="F2459" s="6" t="str">
        <f t="shared" si="152"/>
        <v>Mohamed Ben Arfa</v>
      </c>
      <c r="G2459" s="6">
        <v>10606</v>
      </c>
      <c r="H2459" s="9">
        <v>41655</v>
      </c>
      <c r="I2459" s="9">
        <v>41679</v>
      </c>
      <c r="J2459" s="9">
        <v>41676</v>
      </c>
      <c r="K2459" s="7">
        <v>3</v>
      </c>
      <c r="L2459" s="9" t="str">
        <f t="shared" si="153"/>
        <v>Desserts</v>
      </c>
      <c r="M2459" s="6">
        <v>62</v>
      </c>
      <c r="N2459" s="6" t="str">
        <f t="shared" si="154"/>
        <v>Tarte au sucre</v>
      </c>
      <c r="O2459" s="13">
        <v>76</v>
      </c>
      <c r="P2459" s="6">
        <v>17</v>
      </c>
      <c r="Q2459" s="13">
        <f t="shared" si="155"/>
        <v>1292</v>
      </c>
      <c r="R2459" s="15">
        <v>0.05</v>
      </c>
      <c r="S2459" s="13">
        <v>3980.9749999999999</v>
      </c>
      <c r="T2459" s="13">
        <v>23.885849999999998</v>
      </c>
      <c r="U2459" s="13"/>
    </row>
    <row r="2460" spans="1:21" x14ac:dyDescent="0.25">
      <c r="A2460" s="6" t="s">
        <v>127</v>
      </c>
      <c r="B2460" s="6" t="s">
        <v>128</v>
      </c>
      <c r="C2460" s="6" t="s">
        <v>129</v>
      </c>
      <c r="D2460" s="6" t="s">
        <v>106</v>
      </c>
      <c r="E2460" s="6">
        <v>5</v>
      </c>
      <c r="F2460" s="6" t="str">
        <f t="shared" si="152"/>
        <v>Mohamed Ben Arfa</v>
      </c>
      <c r="G2460" s="6">
        <v>10840</v>
      </c>
      <c r="H2460" s="9">
        <v>41655</v>
      </c>
      <c r="I2460" s="9">
        <v>41681</v>
      </c>
      <c r="J2460" s="9">
        <v>41678</v>
      </c>
      <c r="K2460" s="7">
        <v>1</v>
      </c>
      <c r="L2460" s="9" t="str">
        <f t="shared" si="153"/>
        <v>Boissons</v>
      </c>
      <c r="M2460" s="6">
        <v>39</v>
      </c>
      <c r="N2460" s="6" t="str">
        <f t="shared" si="154"/>
        <v>Chartreuse verte</v>
      </c>
      <c r="O2460" s="13">
        <v>76</v>
      </c>
      <c r="P2460" s="6">
        <v>32</v>
      </c>
      <c r="Q2460" s="13">
        <f t="shared" si="155"/>
        <v>2432</v>
      </c>
      <c r="R2460" s="15">
        <v>0.13</v>
      </c>
      <c r="S2460" s="13">
        <v>2505.6</v>
      </c>
      <c r="T2460" s="13">
        <v>37.584000000000003</v>
      </c>
      <c r="U2460" s="13"/>
    </row>
    <row r="2461" spans="1:21" x14ac:dyDescent="0.25">
      <c r="A2461" s="6" t="s">
        <v>173</v>
      </c>
      <c r="B2461" s="6" t="s">
        <v>174</v>
      </c>
      <c r="C2461" s="6" t="s">
        <v>135</v>
      </c>
      <c r="D2461" s="6" t="s">
        <v>136</v>
      </c>
      <c r="E2461" s="6">
        <v>7</v>
      </c>
      <c r="F2461" s="6" t="str">
        <f t="shared" si="152"/>
        <v>Jaime Dos Santos</v>
      </c>
      <c r="G2461" s="6">
        <v>10542</v>
      </c>
      <c r="H2461" s="9">
        <v>41656</v>
      </c>
      <c r="I2461" s="9">
        <v>41673</v>
      </c>
      <c r="J2461" s="9">
        <v>41676</v>
      </c>
      <c r="K2461" s="7">
        <v>6</v>
      </c>
      <c r="L2461" s="9" t="str">
        <f t="shared" si="153"/>
        <v>Viandes</v>
      </c>
      <c r="M2461" s="6">
        <v>54</v>
      </c>
      <c r="N2461" s="6" t="str">
        <f t="shared" si="154"/>
        <v>Tourtière</v>
      </c>
      <c r="O2461" s="13">
        <v>76</v>
      </c>
      <c r="P2461" s="6">
        <v>96</v>
      </c>
      <c r="Q2461" s="13">
        <f t="shared" si="155"/>
        <v>7296</v>
      </c>
      <c r="R2461" s="15">
        <v>0.08</v>
      </c>
      <c r="S2461" s="13">
        <v>3289.92</v>
      </c>
      <c r="T2461" s="13">
        <v>115.1472</v>
      </c>
      <c r="U2461" s="13"/>
    </row>
    <row r="2462" spans="1:21" x14ac:dyDescent="0.25">
      <c r="A2462" s="6" t="s">
        <v>120</v>
      </c>
      <c r="B2462" s="6" t="s">
        <v>121</v>
      </c>
      <c r="C2462" s="6" t="s">
        <v>122</v>
      </c>
      <c r="D2462" s="6" t="s">
        <v>123</v>
      </c>
      <c r="E2462" s="6">
        <v>7</v>
      </c>
      <c r="F2462" s="6" t="str">
        <f t="shared" si="152"/>
        <v>Jaime Dos Santos</v>
      </c>
      <c r="G2462" s="6">
        <v>10877</v>
      </c>
      <c r="H2462" s="9">
        <v>41656</v>
      </c>
      <c r="I2462" s="9">
        <v>41679</v>
      </c>
      <c r="J2462" s="9">
        <v>41674</v>
      </c>
      <c r="K2462" s="7">
        <v>3</v>
      </c>
      <c r="L2462" s="9" t="str">
        <f t="shared" si="153"/>
        <v>Desserts</v>
      </c>
      <c r="M2462" s="6">
        <v>16</v>
      </c>
      <c r="N2462" s="6" t="str">
        <f t="shared" si="154"/>
        <v>Pavlova</v>
      </c>
      <c r="O2462" s="13">
        <v>76</v>
      </c>
      <c r="P2462" s="6">
        <v>14</v>
      </c>
      <c r="Q2462" s="13">
        <f t="shared" si="155"/>
        <v>1064</v>
      </c>
      <c r="R2462" s="15">
        <v>0.2</v>
      </c>
      <c r="S2462" s="13">
        <v>977.2</v>
      </c>
      <c r="T2462" s="13">
        <v>29.315999999999999</v>
      </c>
      <c r="U2462" s="13"/>
    </row>
    <row r="2463" spans="1:21" x14ac:dyDescent="0.25">
      <c r="A2463" s="6" t="s">
        <v>114</v>
      </c>
      <c r="B2463" s="6" t="s">
        <v>115</v>
      </c>
      <c r="C2463" s="6" t="s">
        <v>116</v>
      </c>
      <c r="D2463" s="6" t="s">
        <v>81</v>
      </c>
      <c r="E2463" s="6">
        <v>4</v>
      </c>
      <c r="F2463" s="6" t="str">
        <f t="shared" si="152"/>
        <v>Laura Callahan</v>
      </c>
      <c r="G2463" s="6">
        <v>10852</v>
      </c>
      <c r="H2463" s="9">
        <v>41657</v>
      </c>
      <c r="I2463" s="9">
        <v>41686</v>
      </c>
      <c r="J2463" s="9">
        <v>41687</v>
      </c>
      <c r="K2463" s="7">
        <v>6</v>
      </c>
      <c r="L2463" s="9" t="str">
        <f t="shared" si="153"/>
        <v>Viandes</v>
      </c>
      <c r="M2463" s="6">
        <v>17</v>
      </c>
      <c r="N2463" s="6" t="str">
        <f t="shared" si="154"/>
        <v>Alice Mutton</v>
      </c>
      <c r="O2463" s="13">
        <v>76</v>
      </c>
      <c r="P2463" s="6">
        <v>28</v>
      </c>
      <c r="Q2463" s="13">
        <f t="shared" si="155"/>
        <v>2128</v>
      </c>
      <c r="R2463" s="15">
        <v>0</v>
      </c>
      <c r="S2463" s="13">
        <v>5460</v>
      </c>
      <c r="T2463" s="13">
        <v>120.12</v>
      </c>
      <c r="U2463" s="13"/>
    </row>
    <row r="2464" spans="1:21" x14ac:dyDescent="0.25">
      <c r="A2464" s="6" t="s">
        <v>160</v>
      </c>
      <c r="B2464" s="6" t="s">
        <v>161</v>
      </c>
      <c r="C2464" s="6" t="s">
        <v>162</v>
      </c>
      <c r="D2464" s="6" t="s">
        <v>106</v>
      </c>
      <c r="E2464" s="6">
        <v>1</v>
      </c>
      <c r="F2464" s="6" t="str">
        <f t="shared" si="152"/>
        <v>Francis Rivière</v>
      </c>
      <c r="G2464" s="6">
        <v>10780</v>
      </c>
      <c r="H2464" s="9">
        <v>41658</v>
      </c>
      <c r="I2464" s="9">
        <v>41673</v>
      </c>
      <c r="J2464" s="9">
        <v>41669</v>
      </c>
      <c r="K2464" s="7">
        <v>2</v>
      </c>
      <c r="L2464" s="9" t="str">
        <f t="shared" si="153"/>
        <v>Condiments</v>
      </c>
      <c r="M2464" s="6">
        <v>77</v>
      </c>
      <c r="N2464" s="6" t="str">
        <f t="shared" si="154"/>
        <v>Original Frankfurter grüne Soße</v>
      </c>
      <c r="O2464" s="13">
        <v>76</v>
      </c>
      <c r="P2464" s="6">
        <v>84</v>
      </c>
      <c r="Q2464" s="13">
        <f t="shared" si="155"/>
        <v>6384</v>
      </c>
      <c r="R2464" s="15">
        <v>0.08</v>
      </c>
      <c r="S2464" s="13">
        <v>5023.2</v>
      </c>
      <c r="T2464" s="13">
        <v>5.0232000000000001</v>
      </c>
      <c r="U2464" s="13"/>
    </row>
    <row r="2465" spans="1:21" x14ac:dyDescent="0.25">
      <c r="A2465" s="6" t="s">
        <v>293</v>
      </c>
      <c r="B2465" s="6" t="s">
        <v>294</v>
      </c>
      <c r="C2465" s="6" t="s">
        <v>295</v>
      </c>
      <c r="D2465" s="6" t="s">
        <v>251</v>
      </c>
      <c r="E2465" s="6">
        <v>5</v>
      </c>
      <c r="F2465" s="6" t="str">
        <f t="shared" si="152"/>
        <v>Mohamed Ben Arfa</v>
      </c>
      <c r="G2465" s="6">
        <v>10784</v>
      </c>
      <c r="H2465" s="9">
        <v>41658</v>
      </c>
      <c r="I2465" s="9">
        <v>41684</v>
      </c>
      <c r="J2465" s="9">
        <v>41681</v>
      </c>
      <c r="K2465" s="7">
        <v>1</v>
      </c>
      <c r="L2465" s="9" t="str">
        <f t="shared" si="153"/>
        <v>Boissons</v>
      </c>
      <c r="M2465" s="6">
        <v>39</v>
      </c>
      <c r="N2465" s="6" t="str">
        <f t="shared" si="154"/>
        <v>Chartreuse verte</v>
      </c>
      <c r="O2465" s="13">
        <v>76</v>
      </c>
      <c r="P2465" s="6">
        <v>41</v>
      </c>
      <c r="Q2465" s="13">
        <f t="shared" si="155"/>
        <v>3116</v>
      </c>
      <c r="R2465" s="15">
        <v>0.15</v>
      </c>
      <c r="S2465" s="13">
        <v>3136.5</v>
      </c>
      <c r="T2465" s="13">
        <v>15.682499999999999</v>
      </c>
      <c r="U2465" s="13"/>
    </row>
    <row r="2466" spans="1:21" x14ac:dyDescent="0.25">
      <c r="A2466" s="6" t="s">
        <v>82</v>
      </c>
      <c r="B2466" s="6" t="s">
        <v>83</v>
      </c>
      <c r="C2466" s="6" t="s">
        <v>84</v>
      </c>
      <c r="D2466" s="6" t="s">
        <v>85</v>
      </c>
      <c r="E2466" s="6">
        <v>4</v>
      </c>
      <c r="F2466" s="6" t="str">
        <f t="shared" si="152"/>
        <v>Laura Callahan</v>
      </c>
      <c r="G2466" s="6">
        <v>10932</v>
      </c>
      <c r="H2466" s="9">
        <v>41658</v>
      </c>
      <c r="I2466" s="9">
        <v>41671</v>
      </c>
      <c r="J2466" s="9">
        <v>41670</v>
      </c>
      <c r="K2466" s="7">
        <v>3</v>
      </c>
      <c r="L2466" s="9" t="str">
        <f t="shared" si="153"/>
        <v>Desserts</v>
      </c>
      <c r="M2466" s="6">
        <v>16</v>
      </c>
      <c r="N2466" s="6" t="str">
        <f t="shared" si="154"/>
        <v>Pavlova</v>
      </c>
      <c r="O2466" s="13">
        <v>76</v>
      </c>
      <c r="P2466" s="6">
        <v>88</v>
      </c>
      <c r="Q2466" s="13">
        <f t="shared" si="155"/>
        <v>6688</v>
      </c>
      <c r="R2466" s="15">
        <v>0.02</v>
      </c>
      <c r="S2466" s="13">
        <v>7524.44</v>
      </c>
      <c r="T2466" s="13">
        <v>52.671079999999996</v>
      </c>
      <c r="U2466" s="13"/>
    </row>
    <row r="2467" spans="1:21" x14ac:dyDescent="0.25">
      <c r="A2467" s="6" t="s">
        <v>127</v>
      </c>
      <c r="B2467" s="6" t="s">
        <v>128</v>
      </c>
      <c r="C2467" s="6" t="s">
        <v>129</v>
      </c>
      <c r="D2467" s="6" t="s">
        <v>106</v>
      </c>
      <c r="E2467" s="6">
        <v>3</v>
      </c>
      <c r="F2467" s="6" t="str">
        <f t="shared" si="152"/>
        <v>Janet Leverling</v>
      </c>
      <c r="G2467" s="6">
        <v>10638</v>
      </c>
      <c r="H2467" s="9">
        <v>41659</v>
      </c>
      <c r="I2467" s="9">
        <v>41677</v>
      </c>
      <c r="J2467" s="9">
        <v>41672</v>
      </c>
      <c r="K2467" s="7">
        <v>4</v>
      </c>
      <c r="L2467" s="9" t="str">
        <f t="shared" si="153"/>
        <v>Produits laitiers</v>
      </c>
      <c r="M2467" s="6">
        <v>72</v>
      </c>
      <c r="N2467" s="6" t="str">
        <f t="shared" si="154"/>
        <v>Mozzarella di Giovanni</v>
      </c>
      <c r="O2467" s="13">
        <v>76</v>
      </c>
      <c r="P2467" s="6">
        <v>55</v>
      </c>
      <c r="Q2467" s="13">
        <f t="shared" si="155"/>
        <v>4180</v>
      </c>
      <c r="R2467" s="15">
        <v>0.13</v>
      </c>
      <c r="S2467" s="13">
        <v>8325.9</v>
      </c>
      <c r="T2467" s="13">
        <v>74.933099999999996</v>
      </c>
      <c r="U2467" s="13"/>
    </row>
    <row r="2468" spans="1:21" x14ac:dyDescent="0.25">
      <c r="A2468" s="6" t="s">
        <v>296</v>
      </c>
      <c r="B2468" s="6" t="s">
        <v>297</v>
      </c>
      <c r="C2468" s="6" t="s">
        <v>298</v>
      </c>
      <c r="D2468" s="6" t="s">
        <v>123</v>
      </c>
      <c r="E2468" s="6">
        <v>1</v>
      </c>
      <c r="F2468" s="6" t="str">
        <f t="shared" si="152"/>
        <v>Francis Rivière</v>
      </c>
      <c r="G2468" s="6">
        <v>10734</v>
      </c>
      <c r="H2468" s="9">
        <v>41659</v>
      </c>
      <c r="I2468" s="9">
        <v>41676</v>
      </c>
      <c r="J2468" s="9">
        <v>41672</v>
      </c>
      <c r="K2468" s="7">
        <v>2</v>
      </c>
      <c r="L2468" s="9" t="str">
        <f t="shared" si="153"/>
        <v>Condiments</v>
      </c>
      <c r="M2468" s="6">
        <v>6</v>
      </c>
      <c r="N2468" s="6" t="str">
        <f t="shared" si="154"/>
        <v>Grandma's Boysenberry Spread</v>
      </c>
      <c r="O2468" s="13">
        <v>76</v>
      </c>
      <c r="P2468" s="6">
        <v>84</v>
      </c>
      <c r="Q2468" s="13">
        <f t="shared" si="155"/>
        <v>6384</v>
      </c>
      <c r="R2468" s="15">
        <v>0.09</v>
      </c>
      <c r="S2468" s="13">
        <v>9555</v>
      </c>
      <c r="T2468" s="13">
        <v>95.55</v>
      </c>
      <c r="U2468" s="13"/>
    </row>
    <row r="2469" spans="1:21" x14ac:dyDescent="0.25">
      <c r="A2469" s="6" t="s">
        <v>92</v>
      </c>
      <c r="B2469" s="6" t="s">
        <v>93</v>
      </c>
      <c r="C2469" s="6" t="s">
        <v>94</v>
      </c>
      <c r="D2469" s="6" t="s">
        <v>89</v>
      </c>
      <c r="E2469" s="6">
        <v>7</v>
      </c>
      <c r="F2469" s="6" t="str">
        <f t="shared" si="152"/>
        <v>Jaime Dos Santos</v>
      </c>
      <c r="G2469" s="6">
        <v>10473</v>
      </c>
      <c r="H2469" s="9">
        <v>41660</v>
      </c>
      <c r="I2469" s="9">
        <v>41688</v>
      </c>
      <c r="J2469" s="9">
        <v>41689</v>
      </c>
      <c r="K2469" s="7">
        <v>4</v>
      </c>
      <c r="L2469" s="9" t="str">
        <f t="shared" si="153"/>
        <v>Produits laitiers</v>
      </c>
      <c r="M2469" s="6">
        <v>33</v>
      </c>
      <c r="N2469" s="6" t="str">
        <f t="shared" si="154"/>
        <v>Geitost</v>
      </c>
      <c r="O2469" s="13">
        <v>76</v>
      </c>
      <c r="P2469" s="6">
        <v>75</v>
      </c>
      <c r="Q2469" s="13">
        <f t="shared" si="155"/>
        <v>5700</v>
      </c>
      <c r="R2469" s="15">
        <v>0.15</v>
      </c>
      <c r="S2469" s="13">
        <v>637.5</v>
      </c>
      <c r="T2469" s="13">
        <v>16.574999999999999</v>
      </c>
      <c r="U2469" s="13"/>
    </row>
    <row r="2470" spans="1:21" x14ac:dyDescent="0.25">
      <c r="A2470" s="6" t="s">
        <v>141</v>
      </c>
      <c r="B2470" s="6" t="s">
        <v>142</v>
      </c>
      <c r="C2470" s="6" t="s">
        <v>109</v>
      </c>
      <c r="D2470" s="6" t="s">
        <v>110</v>
      </c>
      <c r="E2470" s="6">
        <v>4</v>
      </c>
      <c r="F2470" s="6" t="str">
        <f t="shared" si="152"/>
        <v>Laura Callahan</v>
      </c>
      <c r="G2470" s="6">
        <v>10491</v>
      </c>
      <c r="H2470" s="9">
        <v>41660</v>
      </c>
      <c r="I2470" s="9">
        <v>41684</v>
      </c>
      <c r="J2470" s="9">
        <v>41679</v>
      </c>
      <c r="K2470" s="7">
        <v>2</v>
      </c>
      <c r="L2470" s="9" t="str">
        <f t="shared" si="153"/>
        <v>Condiments</v>
      </c>
      <c r="M2470" s="6">
        <v>77</v>
      </c>
      <c r="N2470" s="6" t="str">
        <f t="shared" si="154"/>
        <v>Original Frankfurter grüne Soße</v>
      </c>
      <c r="O2470" s="13">
        <v>76</v>
      </c>
      <c r="P2470" s="6">
        <v>1</v>
      </c>
      <c r="Q2470" s="13">
        <f t="shared" si="155"/>
        <v>76</v>
      </c>
      <c r="R2470" s="15">
        <v>0.05</v>
      </c>
      <c r="S2470" s="13">
        <v>49.4</v>
      </c>
      <c r="T2470" s="13">
        <v>0.83979999999999999</v>
      </c>
      <c r="U2470" s="13"/>
    </row>
    <row r="2471" spans="1:21" x14ac:dyDescent="0.25">
      <c r="A2471" s="6" t="s">
        <v>301</v>
      </c>
      <c r="B2471" s="6" t="s">
        <v>302</v>
      </c>
      <c r="C2471" s="6" t="s">
        <v>260</v>
      </c>
      <c r="D2471" s="6" t="s">
        <v>136</v>
      </c>
      <c r="E2471" s="6">
        <v>5</v>
      </c>
      <c r="F2471" s="6" t="str">
        <f t="shared" si="152"/>
        <v>Mohamed Ben Arfa</v>
      </c>
      <c r="G2471" s="6">
        <v>10702</v>
      </c>
      <c r="H2471" s="9">
        <v>41660</v>
      </c>
      <c r="I2471" s="9">
        <v>41670</v>
      </c>
      <c r="J2471" s="9">
        <v>41672</v>
      </c>
      <c r="K2471" s="7">
        <v>1</v>
      </c>
      <c r="L2471" s="9" t="str">
        <f t="shared" si="153"/>
        <v>Boissons</v>
      </c>
      <c r="M2471" s="6">
        <v>76</v>
      </c>
      <c r="N2471" s="6" t="str">
        <f t="shared" si="154"/>
        <v>Lakkalikööri</v>
      </c>
      <c r="O2471" s="13">
        <v>76</v>
      </c>
      <c r="P2471" s="6">
        <v>18</v>
      </c>
      <c r="Q2471" s="13">
        <f t="shared" si="155"/>
        <v>1368</v>
      </c>
      <c r="R2471" s="15">
        <v>0.11</v>
      </c>
      <c r="S2471" s="13">
        <v>1441.8</v>
      </c>
      <c r="T2471" s="13">
        <v>5.7671999999999999</v>
      </c>
      <c r="U2471" s="13"/>
    </row>
    <row r="2472" spans="1:21" x14ac:dyDescent="0.25">
      <c r="A2472" s="6" t="s">
        <v>288</v>
      </c>
      <c r="B2472" s="6" t="s">
        <v>289</v>
      </c>
      <c r="C2472" s="6" t="s">
        <v>290</v>
      </c>
      <c r="D2472" s="6" t="s">
        <v>81</v>
      </c>
      <c r="E2472" s="6">
        <v>5</v>
      </c>
      <c r="F2472" s="6" t="str">
        <f t="shared" si="152"/>
        <v>Mohamed Ben Arfa</v>
      </c>
      <c r="G2472" s="6">
        <v>10624</v>
      </c>
      <c r="H2472" s="9">
        <v>41661</v>
      </c>
      <c r="I2472" s="9">
        <v>41673</v>
      </c>
      <c r="J2472" s="9">
        <v>41676</v>
      </c>
      <c r="K2472" s="7">
        <v>6</v>
      </c>
      <c r="L2472" s="9" t="str">
        <f t="shared" si="153"/>
        <v>Viandes</v>
      </c>
      <c r="M2472" s="6">
        <v>29</v>
      </c>
      <c r="N2472" s="6" t="str">
        <f t="shared" si="154"/>
        <v>Thüringer Rostbratwurst</v>
      </c>
      <c r="O2472" s="13">
        <v>76</v>
      </c>
      <c r="P2472" s="6">
        <v>53</v>
      </c>
      <c r="Q2472" s="13">
        <f t="shared" si="155"/>
        <v>4028</v>
      </c>
      <c r="R2472" s="15">
        <v>0.16</v>
      </c>
      <c r="S2472" s="13">
        <v>27555.654000000002</v>
      </c>
      <c r="T2472" s="13">
        <v>275.55654000000004</v>
      </c>
      <c r="U2472" s="13"/>
    </row>
    <row r="2473" spans="1:21" x14ac:dyDescent="0.25">
      <c r="A2473" s="6" t="s">
        <v>310</v>
      </c>
      <c r="B2473" s="6" t="s">
        <v>311</v>
      </c>
      <c r="C2473" s="6" t="s">
        <v>312</v>
      </c>
      <c r="D2473" s="6" t="s">
        <v>85</v>
      </c>
      <c r="E2473" s="6">
        <v>3</v>
      </c>
      <c r="F2473" s="6" t="str">
        <f t="shared" si="152"/>
        <v>Janet Leverling</v>
      </c>
      <c r="G2473" s="6">
        <v>10739</v>
      </c>
      <c r="H2473" s="9">
        <v>41661</v>
      </c>
      <c r="I2473" s="9">
        <v>41690</v>
      </c>
      <c r="J2473" s="9">
        <v>41687</v>
      </c>
      <c r="K2473" s="7">
        <v>8</v>
      </c>
      <c r="L2473" s="9" t="str">
        <f t="shared" si="153"/>
        <v>Poissons et fruits de mer</v>
      </c>
      <c r="M2473" s="6">
        <v>36</v>
      </c>
      <c r="N2473" s="6" t="str">
        <f t="shared" si="154"/>
        <v>Inlagd Sill</v>
      </c>
      <c r="O2473" s="13">
        <v>76</v>
      </c>
      <c r="P2473" s="6">
        <v>14</v>
      </c>
      <c r="Q2473" s="13">
        <f t="shared" si="155"/>
        <v>1064</v>
      </c>
      <c r="R2473" s="15">
        <v>0.1</v>
      </c>
      <c r="S2473" s="13">
        <v>1197</v>
      </c>
      <c r="T2473" s="13">
        <v>25.137</v>
      </c>
      <c r="U2473" s="13"/>
    </row>
    <row r="2474" spans="1:21" x14ac:dyDescent="0.25">
      <c r="A2474" s="6" t="s">
        <v>248</v>
      </c>
      <c r="B2474" s="6" t="s">
        <v>249</v>
      </c>
      <c r="C2474" s="6" t="s">
        <v>250</v>
      </c>
      <c r="D2474" s="6" t="s">
        <v>251</v>
      </c>
      <c r="E2474" s="6">
        <v>9</v>
      </c>
      <c r="F2474" s="6" t="str">
        <f t="shared" si="152"/>
        <v>Steven Buchanan</v>
      </c>
      <c r="G2474" s="6">
        <v>10812</v>
      </c>
      <c r="H2474" s="9">
        <v>41661</v>
      </c>
      <c r="I2474" s="9">
        <v>41674</v>
      </c>
      <c r="J2474" s="9">
        <v>41674</v>
      </c>
      <c r="K2474" s="7">
        <v>4</v>
      </c>
      <c r="L2474" s="9" t="str">
        <f t="shared" si="153"/>
        <v>Produits laitiers</v>
      </c>
      <c r="M2474" s="6">
        <v>72</v>
      </c>
      <c r="N2474" s="6" t="str">
        <f t="shared" si="154"/>
        <v>Mozzarella di Giovanni</v>
      </c>
      <c r="O2474" s="13">
        <v>76</v>
      </c>
      <c r="P2474" s="6">
        <v>18</v>
      </c>
      <c r="Q2474" s="13">
        <f t="shared" si="155"/>
        <v>1368</v>
      </c>
      <c r="R2474" s="15">
        <v>0.13</v>
      </c>
      <c r="S2474" s="13">
        <v>2724.84</v>
      </c>
      <c r="T2474" s="13">
        <v>57.221640000000001</v>
      </c>
      <c r="U2474" s="13"/>
    </row>
    <row r="2475" spans="1:21" x14ac:dyDescent="0.25">
      <c r="A2475" s="6" t="s">
        <v>92</v>
      </c>
      <c r="B2475" s="6" t="s">
        <v>93</v>
      </c>
      <c r="C2475" s="6" t="s">
        <v>94</v>
      </c>
      <c r="D2475" s="6" t="s">
        <v>89</v>
      </c>
      <c r="E2475" s="6">
        <v>2</v>
      </c>
      <c r="F2475" s="6" t="str">
        <f t="shared" si="152"/>
        <v>Anne Dodsworth</v>
      </c>
      <c r="G2475" s="6">
        <v>10829</v>
      </c>
      <c r="H2475" s="9">
        <v>41662</v>
      </c>
      <c r="I2475" s="9">
        <v>41687</v>
      </c>
      <c r="J2475" s="9">
        <v>41683</v>
      </c>
      <c r="K2475" s="7">
        <v>1</v>
      </c>
      <c r="L2475" s="9" t="str">
        <f t="shared" si="153"/>
        <v>Boissons</v>
      </c>
      <c r="M2475" s="6">
        <v>2</v>
      </c>
      <c r="N2475" s="6" t="str">
        <f t="shared" si="154"/>
        <v>Chang</v>
      </c>
      <c r="O2475" s="13">
        <v>76</v>
      </c>
      <c r="P2475" s="6">
        <v>59</v>
      </c>
      <c r="Q2475" s="13">
        <f t="shared" si="155"/>
        <v>4484</v>
      </c>
      <c r="R2475" s="15">
        <v>0.03</v>
      </c>
      <c r="S2475" s="13">
        <v>5436.8499999999995</v>
      </c>
      <c r="T2475" s="13">
        <v>157.66864999999999</v>
      </c>
      <c r="U2475" s="13"/>
    </row>
    <row r="2476" spans="1:21" x14ac:dyDescent="0.25">
      <c r="A2476" s="6" t="s">
        <v>285</v>
      </c>
      <c r="B2476" s="6" t="s">
        <v>286</v>
      </c>
      <c r="C2476" s="6" t="s">
        <v>287</v>
      </c>
      <c r="D2476" s="6" t="s">
        <v>212</v>
      </c>
      <c r="E2476" s="6">
        <v>5</v>
      </c>
      <c r="F2476" s="6" t="str">
        <f t="shared" si="152"/>
        <v>Mohamed Ben Arfa</v>
      </c>
      <c r="G2476" s="6">
        <v>10873</v>
      </c>
      <c r="H2476" s="9">
        <v>41662</v>
      </c>
      <c r="I2476" s="9">
        <v>41684</v>
      </c>
      <c r="J2476" s="9">
        <v>41684</v>
      </c>
      <c r="K2476" s="7">
        <v>7</v>
      </c>
      <c r="L2476" s="9" t="str">
        <f t="shared" si="153"/>
        <v>Produits secs</v>
      </c>
      <c r="M2476" s="6">
        <v>28</v>
      </c>
      <c r="N2476" s="6" t="str">
        <f t="shared" si="154"/>
        <v>Rössle Sauerkraut</v>
      </c>
      <c r="O2476" s="13">
        <v>76</v>
      </c>
      <c r="P2476" s="6">
        <v>87</v>
      </c>
      <c r="Q2476" s="13">
        <f t="shared" si="155"/>
        <v>6612</v>
      </c>
      <c r="R2476" s="15">
        <v>0.03</v>
      </c>
      <c r="S2476" s="13">
        <v>19240.919999999998</v>
      </c>
      <c r="T2476" s="13">
        <v>0</v>
      </c>
      <c r="U2476" s="13"/>
    </row>
    <row r="2477" spans="1:21" x14ac:dyDescent="0.25">
      <c r="A2477" s="6" t="s">
        <v>278</v>
      </c>
      <c r="B2477" s="6" t="s">
        <v>279</v>
      </c>
      <c r="C2477" s="6" t="s">
        <v>280</v>
      </c>
      <c r="D2477" s="6" t="s">
        <v>85</v>
      </c>
      <c r="E2477" s="6">
        <v>8</v>
      </c>
      <c r="F2477" s="6" t="str">
        <f t="shared" si="152"/>
        <v>Hicham Esmal</v>
      </c>
      <c r="G2477" s="6">
        <v>10890</v>
      </c>
      <c r="H2477" s="9">
        <v>41662</v>
      </c>
      <c r="I2477" s="9">
        <v>41685</v>
      </c>
      <c r="J2477" s="9">
        <v>41688</v>
      </c>
      <c r="K2477" s="7">
        <v>1</v>
      </c>
      <c r="L2477" s="9" t="str">
        <f t="shared" si="153"/>
        <v>Boissons</v>
      </c>
      <c r="M2477" s="6">
        <v>34</v>
      </c>
      <c r="N2477" s="6" t="str">
        <f t="shared" si="154"/>
        <v>Sasquatch Ale</v>
      </c>
      <c r="O2477" s="13">
        <v>76</v>
      </c>
      <c r="P2477" s="6">
        <v>50</v>
      </c>
      <c r="Q2477" s="13">
        <f t="shared" si="155"/>
        <v>3800</v>
      </c>
      <c r="R2477" s="15">
        <v>-0.02</v>
      </c>
      <c r="S2477" s="13">
        <v>3570</v>
      </c>
      <c r="T2477" s="13">
        <v>124.95</v>
      </c>
      <c r="U2477" s="13"/>
    </row>
    <row r="2478" spans="1:21" x14ac:dyDescent="0.25">
      <c r="A2478" s="6" t="s">
        <v>198</v>
      </c>
      <c r="B2478" s="6" t="s">
        <v>199</v>
      </c>
      <c r="C2478" s="6" t="s">
        <v>54</v>
      </c>
      <c r="D2478" s="6" t="s">
        <v>200</v>
      </c>
      <c r="E2478" s="6">
        <v>8</v>
      </c>
      <c r="F2478" s="6" t="str">
        <f t="shared" si="152"/>
        <v>Hicham Esmal</v>
      </c>
      <c r="G2478" s="6">
        <v>10520</v>
      </c>
      <c r="H2478" s="9">
        <v>41663</v>
      </c>
      <c r="I2478" s="9">
        <v>41690</v>
      </c>
      <c r="J2478" s="9">
        <v>41688</v>
      </c>
      <c r="K2478" s="7">
        <v>1</v>
      </c>
      <c r="L2478" s="9" t="str">
        <f t="shared" si="153"/>
        <v>Boissons</v>
      </c>
      <c r="M2478" s="6">
        <v>24</v>
      </c>
      <c r="N2478" s="6" t="str">
        <f t="shared" si="154"/>
        <v>Guaraná Fantástica</v>
      </c>
      <c r="O2478" s="13">
        <v>76</v>
      </c>
      <c r="P2478" s="6">
        <v>55</v>
      </c>
      <c r="Q2478" s="13">
        <f t="shared" si="155"/>
        <v>4180</v>
      </c>
      <c r="R2478" s="15">
        <v>0.1</v>
      </c>
      <c r="S2478" s="13">
        <v>1113.75</v>
      </c>
      <c r="T2478" s="13">
        <v>17.82</v>
      </c>
      <c r="U2478" s="13"/>
    </row>
    <row r="2479" spans="1:21" x14ac:dyDescent="0.25">
      <c r="A2479" s="6" t="s">
        <v>92</v>
      </c>
      <c r="B2479" s="6" t="s">
        <v>93</v>
      </c>
      <c r="C2479" s="6" t="s">
        <v>94</v>
      </c>
      <c r="D2479" s="6" t="s">
        <v>89</v>
      </c>
      <c r="E2479" s="6">
        <v>5</v>
      </c>
      <c r="F2479" s="6" t="str">
        <f t="shared" si="152"/>
        <v>Mohamed Ben Arfa</v>
      </c>
      <c r="G2479" s="6">
        <v>10749</v>
      </c>
      <c r="H2479" s="9">
        <v>41663</v>
      </c>
      <c r="I2479" s="9">
        <v>41692</v>
      </c>
      <c r="J2479" s="9">
        <v>41689</v>
      </c>
      <c r="K2479" s="7">
        <v>4</v>
      </c>
      <c r="L2479" s="9" t="str">
        <f t="shared" si="153"/>
        <v>Produits laitiers</v>
      </c>
      <c r="M2479" s="6">
        <v>59</v>
      </c>
      <c r="N2479" s="6" t="str">
        <f t="shared" si="154"/>
        <v>Raclette Courdavault</v>
      </c>
      <c r="O2479" s="13">
        <v>76</v>
      </c>
      <c r="P2479" s="6">
        <v>17</v>
      </c>
      <c r="Q2479" s="13">
        <f t="shared" si="155"/>
        <v>1292</v>
      </c>
      <c r="R2479" s="15">
        <v>0</v>
      </c>
      <c r="S2479" s="13">
        <v>4675</v>
      </c>
      <c r="T2479" s="13">
        <v>42.075000000000003</v>
      </c>
      <c r="U2479" s="13"/>
    </row>
    <row r="2480" spans="1:21" x14ac:dyDescent="0.25">
      <c r="A2480" s="6" t="s">
        <v>179</v>
      </c>
      <c r="B2480" s="6" t="s">
        <v>180</v>
      </c>
      <c r="C2480" s="6" t="s">
        <v>181</v>
      </c>
      <c r="D2480" s="6" t="s">
        <v>81</v>
      </c>
      <c r="E2480" s="6">
        <v>5</v>
      </c>
      <c r="F2480" s="6" t="str">
        <f t="shared" si="152"/>
        <v>Mohamed Ben Arfa</v>
      </c>
      <c r="G2480" s="6">
        <v>10847</v>
      </c>
      <c r="H2480" s="9">
        <v>41663</v>
      </c>
      <c r="I2480" s="9">
        <v>41677</v>
      </c>
      <c r="J2480" s="9">
        <v>41673</v>
      </c>
      <c r="K2480" s="7">
        <v>3</v>
      </c>
      <c r="L2480" s="9" t="str">
        <f t="shared" si="153"/>
        <v>Desserts</v>
      </c>
      <c r="M2480" s="6">
        <v>19</v>
      </c>
      <c r="N2480" s="6" t="str">
        <f t="shared" si="154"/>
        <v>Teatime Chocolate Biscuits</v>
      </c>
      <c r="O2480" s="13">
        <v>76</v>
      </c>
      <c r="P2480" s="6">
        <v>36</v>
      </c>
      <c r="Q2480" s="13">
        <f t="shared" si="155"/>
        <v>2736</v>
      </c>
      <c r="R2480" s="15">
        <v>0.12</v>
      </c>
      <c r="S2480" s="13">
        <v>1457.28</v>
      </c>
      <c r="T2480" s="13">
        <v>17.487359999999999</v>
      </c>
      <c r="U2480" s="13"/>
    </row>
    <row r="2481" spans="1:21" x14ac:dyDescent="0.25">
      <c r="A2481" s="6" t="s">
        <v>228</v>
      </c>
      <c r="B2481" s="6" t="s">
        <v>229</v>
      </c>
      <c r="C2481" s="6" t="s">
        <v>122</v>
      </c>
      <c r="D2481" s="6" t="s">
        <v>123</v>
      </c>
      <c r="E2481" s="6">
        <v>1</v>
      </c>
      <c r="F2481" s="6" t="str">
        <f t="shared" si="152"/>
        <v>Francis Rivière</v>
      </c>
      <c r="G2481" s="6">
        <v>10541</v>
      </c>
      <c r="H2481" s="9">
        <v>41664</v>
      </c>
      <c r="I2481" s="9">
        <v>41691</v>
      </c>
      <c r="J2481" s="9">
        <v>41690</v>
      </c>
      <c r="K2481" s="7">
        <v>1</v>
      </c>
      <c r="L2481" s="9" t="str">
        <f t="shared" si="153"/>
        <v>Boissons</v>
      </c>
      <c r="M2481" s="6">
        <v>24</v>
      </c>
      <c r="N2481" s="6" t="str">
        <f t="shared" si="154"/>
        <v>Guaraná Fantástica</v>
      </c>
      <c r="O2481" s="13">
        <v>76</v>
      </c>
      <c r="P2481" s="6">
        <v>5</v>
      </c>
      <c r="Q2481" s="13">
        <f t="shared" si="155"/>
        <v>380</v>
      </c>
      <c r="R2481" s="15">
        <v>0.13</v>
      </c>
      <c r="S2481" s="13">
        <v>97.875</v>
      </c>
      <c r="T2481" s="13">
        <v>1.272375</v>
      </c>
      <c r="U2481" s="13"/>
    </row>
    <row r="2482" spans="1:21" x14ac:dyDescent="0.25">
      <c r="A2482" s="6" t="s">
        <v>103</v>
      </c>
      <c r="B2482" s="6" t="s">
        <v>104</v>
      </c>
      <c r="C2482" s="6" t="s">
        <v>105</v>
      </c>
      <c r="D2482" s="6" t="s">
        <v>106</v>
      </c>
      <c r="E2482" s="6">
        <v>5</v>
      </c>
      <c r="F2482" s="6" t="str">
        <f t="shared" si="152"/>
        <v>Mohamed Ben Arfa</v>
      </c>
      <c r="G2482" s="6">
        <v>10641</v>
      </c>
      <c r="H2482" s="9">
        <v>41664</v>
      </c>
      <c r="I2482" s="9">
        <v>41682</v>
      </c>
      <c r="J2482" s="9">
        <v>41682</v>
      </c>
      <c r="K2482" s="7">
        <v>1</v>
      </c>
      <c r="L2482" s="9" t="str">
        <f t="shared" si="153"/>
        <v>Boissons</v>
      </c>
      <c r="M2482" s="6">
        <v>2</v>
      </c>
      <c r="N2482" s="6" t="str">
        <f t="shared" si="154"/>
        <v>Chang</v>
      </c>
      <c r="O2482" s="13">
        <v>76</v>
      </c>
      <c r="P2482" s="6">
        <v>80</v>
      </c>
      <c r="Q2482" s="13">
        <f t="shared" si="155"/>
        <v>6080</v>
      </c>
      <c r="R2482" s="15">
        <v>0.09</v>
      </c>
      <c r="S2482" s="13">
        <v>6916</v>
      </c>
      <c r="T2482" s="13">
        <v>117.572</v>
      </c>
      <c r="U2482" s="13"/>
    </row>
    <row r="2483" spans="1:21" x14ac:dyDescent="0.25">
      <c r="A2483" s="6" t="s">
        <v>213</v>
      </c>
      <c r="B2483" s="6" t="s">
        <v>214</v>
      </c>
      <c r="C2483" s="6" t="s">
        <v>215</v>
      </c>
      <c r="D2483" s="6" t="s">
        <v>81</v>
      </c>
      <c r="E2483" s="6">
        <v>6</v>
      </c>
      <c r="F2483" s="6" t="str">
        <f t="shared" si="152"/>
        <v>Ernst Junge</v>
      </c>
      <c r="G2483" s="6">
        <v>10656</v>
      </c>
      <c r="H2483" s="9">
        <v>41664</v>
      </c>
      <c r="I2483" s="9">
        <v>41679</v>
      </c>
      <c r="J2483" s="9">
        <v>41682</v>
      </c>
      <c r="K2483" s="7">
        <v>3</v>
      </c>
      <c r="L2483" s="9" t="str">
        <f t="shared" si="153"/>
        <v>Desserts</v>
      </c>
      <c r="M2483" s="6">
        <v>47</v>
      </c>
      <c r="N2483" s="6" t="str">
        <f t="shared" si="154"/>
        <v>Zaanse koeken</v>
      </c>
      <c r="O2483" s="13">
        <v>76</v>
      </c>
      <c r="P2483" s="6">
        <v>82</v>
      </c>
      <c r="Q2483" s="13">
        <f t="shared" si="155"/>
        <v>6232</v>
      </c>
      <c r="R2483" s="15">
        <v>-0.01</v>
      </c>
      <c r="S2483" s="13">
        <v>3933.95</v>
      </c>
      <c r="T2483" s="13">
        <v>11.801849999999998</v>
      </c>
      <c r="U2483" s="13"/>
    </row>
    <row r="2484" spans="1:21" x14ac:dyDescent="0.25">
      <c r="A2484" s="6" t="s">
        <v>175</v>
      </c>
      <c r="B2484" s="6" t="s">
        <v>176</v>
      </c>
      <c r="C2484" s="6" t="s">
        <v>97</v>
      </c>
      <c r="D2484" s="6" t="s">
        <v>98</v>
      </c>
      <c r="E2484" s="6">
        <v>7</v>
      </c>
      <c r="F2484" s="6" t="str">
        <f t="shared" si="152"/>
        <v>Jaime Dos Santos</v>
      </c>
      <c r="G2484" s="6">
        <v>10677</v>
      </c>
      <c r="H2484" s="9">
        <v>41664</v>
      </c>
      <c r="I2484" s="9">
        <v>41681</v>
      </c>
      <c r="J2484" s="9">
        <v>41682</v>
      </c>
      <c r="K2484" s="7">
        <v>4</v>
      </c>
      <c r="L2484" s="9" t="str">
        <f t="shared" si="153"/>
        <v>Produits laitiers</v>
      </c>
      <c r="M2484" s="6">
        <v>33</v>
      </c>
      <c r="N2484" s="6" t="str">
        <f t="shared" si="154"/>
        <v>Geitost</v>
      </c>
      <c r="O2484" s="13">
        <v>76</v>
      </c>
      <c r="P2484" s="6">
        <v>57</v>
      </c>
      <c r="Q2484" s="13">
        <f t="shared" si="155"/>
        <v>4332</v>
      </c>
      <c r="R2484" s="15">
        <v>0.11</v>
      </c>
      <c r="S2484" s="13">
        <v>634.125</v>
      </c>
      <c r="T2484" s="13">
        <v>8.2436249999999998</v>
      </c>
      <c r="U2484" s="13"/>
    </row>
    <row r="2485" spans="1:21" x14ac:dyDescent="0.25">
      <c r="A2485" s="6" t="s">
        <v>223</v>
      </c>
      <c r="B2485" s="6" t="s">
        <v>224</v>
      </c>
      <c r="C2485" s="6" t="s">
        <v>225</v>
      </c>
      <c r="D2485" s="6" t="s">
        <v>208</v>
      </c>
      <c r="E2485" s="6">
        <v>6</v>
      </c>
      <c r="F2485" s="6" t="str">
        <f t="shared" si="152"/>
        <v>Ernst Junge</v>
      </c>
      <c r="G2485" s="6">
        <v>10703</v>
      </c>
      <c r="H2485" s="9">
        <v>41665</v>
      </c>
      <c r="I2485" s="9">
        <v>41688</v>
      </c>
      <c r="J2485" s="9">
        <v>41683</v>
      </c>
      <c r="K2485" s="7">
        <v>8</v>
      </c>
      <c r="L2485" s="9" t="str">
        <f t="shared" si="153"/>
        <v>Poissons et fruits de mer</v>
      </c>
      <c r="M2485" s="6">
        <v>73</v>
      </c>
      <c r="N2485" s="6" t="str">
        <f t="shared" si="154"/>
        <v>Röd Kaviar</v>
      </c>
      <c r="O2485" s="13">
        <v>76</v>
      </c>
      <c r="P2485" s="6">
        <v>2</v>
      </c>
      <c r="Q2485" s="13">
        <f t="shared" si="155"/>
        <v>152</v>
      </c>
      <c r="R2485" s="15">
        <v>-0.02</v>
      </c>
      <c r="S2485" s="13">
        <v>153</v>
      </c>
      <c r="T2485" s="13">
        <v>1.9890000000000001</v>
      </c>
      <c r="U2485" s="13"/>
    </row>
    <row r="2486" spans="1:21" x14ac:dyDescent="0.25">
      <c r="A2486" s="6" t="s">
        <v>127</v>
      </c>
      <c r="B2486" s="6" t="s">
        <v>128</v>
      </c>
      <c r="C2486" s="6" t="s">
        <v>129</v>
      </c>
      <c r="D2486" s="6" t="s">
        <v>106</v>
      </c>
      <c r="E2486" s="6">
        <v>4</v>
      </c>
      <c r="F2486" s="6" t="str">
        <f t="shared" si="152"/>
        <v>Laura Callahan</v>
      </c>
      <c r="G2486" s="6">
        <v>10729</v>
      </c>
      <c r="H2486" s="9">
        <v>41665</v>
      </c>
      <c r="I2486" s="9">
        <v>41682</v>
      </c>
      <c r="J2486" s="9">
        <v>41677</v>
      </c>
      <c r="K2486" s="7">
        <v>3</v>
      </c>
      <c r="L2486" s="9" t="str">
        <f t="shared" si="153"/>
        <v>Desserts</v>
      </c>
      <c r="M2486" s="6">
        <v>21</v>
      </c>
      <c r="N2486" s="6" t="str">
        <f t="shared" si="154"/>
        <v>Sir Rodney's Scones</v>
      </c>
      <c r="O2486" s="13">
        <v>76</v>
      </c>
      <c r="P2486" s="6">
        <v>6</v>
      </c>
      <c r="Q2486" s="13">
        <f t="shared" si="155"/>
        <v>456</v>
      </c>
      <c r="R2486" s="15">
        <v>0.09</v>
      </c>
      <c r="S2486" s="13">
        <v>273</v>
      </c>
      <c r="T2486" s="13">
        <v>4.0949999999999998</v>
      </c>
      <c r="U2486" s="13"/>
    </row>
    <row r="2487" spans="1:21" x14ac:dyDescent="0.25">
      <c r="A2487" s="6" t="s">
        <v>296</v>
      </c>
      <c r="B2487" s="6" t="s">
        <v>297</v>
      </c>
      <c r="C2487" s="6" t="s">
        <v>298</v>
      </c>
      <c r="D2487" s="6" t="s">
        <v>123</v>
      </c>
      <c r="E2487" s="6">
        <v>8</v>
      </c>
      <c r="F2487" s="6" t="str">
        <f t="shared" si="152"/>
        <v>Hicham Esmal</v>
      </c>
      <c r="G2487" s="6">
        <v>10777</v>
      </c>
      <c r="H2487" s="9">
        <v>41665</v>
      </c>
      <c r="I2487" s="9">
        <v>41689</v>
      </c>
      <c r="J2487" s="9">
        <v>41686</v>
      </c>
      <c r="K2487" s="7">
        <v>5</v>
      </c>
      <c r="L2487" s="9" t="str">
        <f t="shared" si="153"/>
        <v>Pâtes et céréales</v>
      </c>
      <c r="M2487" s="6">
        <v>42</v>
      </c>
      <c r="N2487" s="6" t="str">
        <f t="shared" si="154"/>
        <v>Singaporean Hokkien Fried Mee</v>
      </c>
      <c r="O2487" s="13">
        <v>76</v>
      </c>
      <c r="P2487" s="6">
        <v>67</v>
      </c>
      <c r="Q2487" s="13">
        <f t="shared" si="155"/>
        <v>5092</v>
      </c>
      <c r="R2487" s="15">
        <v>7.0000000000000007E-2</v>
      </c>
      <c r="S2487" s="13">
        <v>4361.7</v>
      </c>
      <c r="T2487" s="13">
        <v>4.3616999999999999</v>
      </c>
      <c r="U2487" s="13"/>
    </row>
    <row r="2488" spans="1:21" x14ac:dyDescent="0.25">
      <c r="A2488" s="6" t="s">
        <v>127</v>
      </c>
      <c r="B2488" s="6" t="s">
        <v>128</v>
      </c>
      <c r="C2488" s="6" t="s">
        <v>129</v>
      </c>
      <c r="D2488" s="6" t="s">
        <v>106</v>
      </c>
      <c r="E2488" s="6">
        <v>5</v>
      </c>
      <c r="F2488" s="6" t="str">
        <f t="shared" si="152"/>
        <v>Mohamed Ben Arfa</v>
      </c>
      <c r="G2488" s="6">
        <v>10840</v>
      </c>
      <c r="H2488" s="9">
        <v>41665</v>
      </c>
      <c r="I2488" s="9">
        <v>41678</v>
      </c>
      <c r="J2488" s="9">
        <v>41673</v>
      </c>
      <c r="K2488" s="7">
        <v>3</v>
      </c>
      <c r="L2488" s="9" t="str">
        <f t="shared" si="153"/>
        <v>Desserts</v>
      </c>
      <c r="M2488" s="6">
        <v>25</v>
      </c>
      <c r="N2488" s="6" t="str">
        <f t="shared" si="154"/>
        <v>NuNuCa Nuß-Nougat-Creme</v>
      </c>
      <c r="O2488" s="13">
        <v>76</v>
      </c>
      <c r="P2488" s="6">
        <v>84</v>
      </c>
      <c r="Q2488" s="13">
        <f t="shared" si="155"/>
        <v>6384</v>
      </c>
      <c r="R2488" s="15">
        <v>0.15</v>
      </c>
      <c r="S2488" s="13">
        <v>4998</v>
      </c>
      <c r="T2488" s="13">
        <v>84.965999999999994</v>
      </c>
      <c r="U2488" s="13"/>
    </row>
    <row r="2489" spans="1:21" x14ac:dyDescent="0.25">
      <c r="A2489" s="6" t="s">
        <v>90</v>
      </c>
      <c r="B2489" s="6" t="s">
        <v>91</v>
      </c>
      <c r="C2489" s="6" t="s">
        <v>88</v>
      </c>
      <c r="D2489" s="6" t="s">
        <v>89</v>
      </c>
      <c r="E2489" s="6">
        <v>9</v>
      </c>
      <c r="F2489" s="6" t="str">
        <f t="shared" si="152"/>
        <v>Steven Buchanan</v>
      </c>
      <c r="G2489" s="6">
        <v>10869</v>
      </c>
      <c r="H2489" s="9">
        <v>41665</v>
      </c>
      <c r="I2489" s="9">
        <v>41692</v>
      </c>
      <c r="J2489" s="9">
        <v>41694</v>
      </c>
      <c r="K2489" s="7">
        <v>1</v>
      </c>
      <c r="L2489" s="9" t="str">
        <f t="shared" si="153"/>
        <v>Boissons</v>
      </c>
      <c r="M2489" s="6">
        <v>1</v>
      </c>
      <c r="N2489" s="6" t="str">
        <f t="shared" si="154"/>
        <v>Chai</v>
      </c>
      <c r="O2489" s="13">
        <v>76</v>
      </c>
      <c r="P2489" s="6">
        <v>8</v>
      </c>
      <c r="Q2489" s="13">
        <f t="shared" si="155"/>
        <v>608</v>
      </c>
      <c r="R2489" s="15">
        <v>0.18</v>
      </c>
      <c r="S2489" s="13">
        <v>590.40000000000009</v>
      </c>
      <c r="T2489" s="13">
        <v>20.664000000000005</v>
      </c>
      <c r="U2489" s="13"/>
    </row>
    <row r="2490" spans="1:21" x14ac:dyDescent="0.25">
      <c r="A2490" s="6" t="s">
        <v>137</v>
      </c>
      <c r="B2490" s="6" t="s">
        <v>138</v>
      </c>
      <c r="C2490" s="6" t="s">
        <v>139</v>
      </c>
      <c r="D2490" s="6" t="s">
        <v>140</v>
      </c>
      <c r="E2490" s="6">
        <v>8</v>
      </c>
      <c r="F2490" s="6" t="str">
        <f t="shared" si="152"/>
        <v>Hicham Esmal</v>
      </c>
      <c r="G2490" s="6">
        <v>10597</v>
      </c>
      <c r="H2490" s="9">
        <v>41666</v>
      </c>
      <c r="I2490" s="9">
        <v>41694</v>
      </c>
      <c r="J2490" s="9">
        <v>41697</v>
      </c>
      <c r="K2490" s="7">
        <v>1</v>
      </c>
      <c r="L2490" s="9" t="str">
        <f t="shared" si="153"/>
        <v>Boissons</v>
      </c>
      <c r="M2490" s="6">
        <v>24</v>
      </c>
      <c r="N2490" s="6" t="str">
        <f t="shared" si="154"/>
        <v>Guaraná Fantástica</v>
      </c>
      <c r="O2490" s="13">
        <v>76</v>
      </c>
      <c r="P2490" s="6">
        <v>43</v>
      </c>
      <c r="Q2490" s="13">
        <f t="shared" si="155"/>
        <v>3268</v>
      </c>
      <c r="R2490" s="15">
        <v>0.06</v>
      </c>
      <c r="S2490" s="13">
        <v>909.44999999999993</v>
      </c>
      <c r="T2490" s="13">
        <v>11.822849999999999</v>
      </c>
      <c r="U2490" s="13"/>
    </row>
    <row r="2491" spans="1:21" x14ac:dyDescent="0.25">
      <c r="A2491" s="6" t="s">
        <v>184</v>
      </c>
      <c r="B2491" s="6" t="s">
        <v>185</v>
      </c>
      <c r="C2491" s="6" t="s">
        <v>159</v>
      </c>
      <c r="D2491" s="6" t="s">
        <v>136</v>
      </c>
      <c r="E2491" s="6">
        <v>8</v>
      </c>
      <c r="F2491" s="6" t="str">
        <f t="shared" si="152"/>
        <v>Hicham Esmal</v>
      </c>
      <c r="G2491" s="6">
        <v>10513</v>
      </c>
      <c r="H2491" s="9">
        <v>41667</v>
      </c>
      <c r="I2491" s="9">
        <v>41697</v>
      </c>
      <c r="J2491" s="9">
        <v>41695</v>
      </c>
      <c r="K2491" s="7">
        <v>3</v>
      </c>
      <c r="L2491" s="9" t="str">
        <f t="shared" si="153"/>
        <v>Desserts</v>
      </c>
      <c r="M2491" s="6">
        <v>21</v>
      </c>
      <c r="N2491" s="6" t="str">
        <f t="shared" si="154"/>
        <v>Sir Rodney's Scones</v>
      </c>
      <c r="O2491" s="13">
        <v>76</v>
      </c>
      <c r="P2491" s="6">
        <v>22</v>
      </c>
      <c r="Q2491" s="13">
        <f t="shared" si="155"/>
        <v>1672</v>
      </c>
      <c r="R2491" s="15">
        <v>0.04</v>
      </c>
      <c r="S2491" s="13">
        <v>1056</v>
      </c>
      <c r="T2491" s="13">
        <v>16.896000000000001</v>
      </c>
      <c r="U2491" s="13"/>
    </row>
    <row r="2492" spans="1:21" x14ac:dyDescent="0.25">
      <c r="A2492" s="6" t="s">
        <v>213</v>
      </c>
      <c r="B2492" s="6" t="s">
        <v>214</v>
      </c>
      <c r="C2492" s="6" t="s">
        <v>215</v>
      </c>
      <c r="D2492" s="6" t="s">
        <v>81</v>
      </c>
      <c r="E2492" s="6">
        <v>6</v>
      </c>
      <c r="F2492" s="6" t="str">
        <f t="shared" si="152"/>
        <v>Ernst Junge</v>
      </c>
      <c r="G2492" s="6">
        <v>10528</v>
      </c>
      <c r="H2492" s="9">
        <v>41667</v>
      </c>
      <c r="I2492" s="9">
        <v>41692</v>
      </c>
      <c r="J2492" s="9">
        <v>41689</v>
      </c>
      <c r="K2492" s="7">
        <v>4</v>
      </c>
      <c r="L2492" s="9" t="str">
        <f t="shared" si="153"/>
        <v>Produits laitiers</v>
      </c>
      <c r="M2492" s="6">
        <v>11</v>
      </c>
      <c r="N2492" s="6" t="str">
        <f t="shared" si="154"/>
        <v>Queso Cabrales</v>
      </c>
      <c r="O2492" s="13">
        <v>76</v>
      </c>
      <c r="P2492" s="6">
        <v>77</v>
      </c>
      <c r="Q2492" s="13">
        <f t="shared" si="155"/>
        <v>5852</v>
      </c>
      <c r="R2492" s="15">
        <v>-0.02</v>
      </c>
      <c r="S2492" s="13">
        <v>8246.7000000000007</v>
      </c>
      <c r="T2492" s="13">
        <v>90.713700000000017</v>
      </c>
      <c r="U2492" s="13"/>
    </row>
    <row r="2493" spans="1:21" x14ac:dyDescent="0.25">
      <c r="A2493" s="6" t="s">
        <v>243</v>
      </c>
      <c r="B2493" s="6" t="s">
        <v>244</v>
      </c>
      <c r="C2493" s="6" t="s">
        <v>88</v>
      </c>
      <c r="D2493" s="6" t="s">
        <v>89</v>
      </c>
      <c r="E2493" s="6">
        <v>6</v>
      </c>
      <c r="F2493" s="6" t="str">
        <f t="shared" si="152"/>
        <v>Ernst Junge</v>
      </c>
      <c r="G2493" s="6">
        <v>10643</v>
      </c>
      <c r="H2493" s="9">
        <v>41667</v>
      </c>
      <c r="I2493" s="9">
        <v>41692</v>
      </c>
      <c r="J2493" s="9">
        <v>41688</v>
      </c>
      <c r="K2493" s="7">
        <v>8</v>
      </c>
      <c r="L2493" s="9" t="str">
        <f t="shared" si="153"/>
        <v>Poissons et fruits de mer</v>
      </c>
      <c r="M2493" s="6">
        <v>46</v>
      </c>
      <c r="N2493" s="6" t="str">
        <f t="shared" si="154"/>
        <v>Spegesild</v>
      </c>
      <c r="O2493" s="13">
        <v>76</v>
      </c>
      <c r="P2493" s="6">
        <v>92</v>
      </c>
      <c r="Q2493" s="13">
        <f t="shared" si="155"/>
        <v>6992</v>
      </c>
      <c r="R2493" s="15">
        <v>0</v>
      </c>
      <c r="S2493" s="13">
        <v>5520</v>
      </c>
      <c r="T2493" s="13">
        <v>16.559999999999999</v>
      </c>
      <c r="U2493" s="13"/>
    </row>
    <row r="2494" spans="1:21" x14ac:dyDescent="0.25">
      <c r="A2494" s="6" t="s">
        <v>114</v>
      </c>
      <c r="B2494" s="6" t="s">
        <v>115</v>
      </c>
      <c r="C2494" s="6" t="s">
        <v>116</v>
      </c>
      <c r="D2494" s="6" t="s">
        <v>81</v>
      </c>
      <c r="E2494" s="6">
        <v>3</v>
      </c>
      <c r="F2494" s="6" t="str">
        <f t="shared" si="152"/>
        <v>Janet Leverling</v>
      </c>
      <c r="G2494" s="6">
        <v>10820</v>
      </c>
      <c r="H2494" s="9">
        <v>41667</v>
      </c>
      <c r="I2494" s="9">
        <v>41677</v>
      </c>
      <c r="J2494" s="9">
        <v>41677</v>
      </c>
      <c r="K2494" s="7">
        <v>5</v>
      </c>
      <c r="L2494" s="9" t="str">
        <f t="shared" si="153"/>
        <v>Pâtes et céréales</v>
      </c>
      <c r="M2494" s="6">
        <v>56</v>
      </c>
      <c r="N2494" s="6" t="str">
        <f t="shared" si="154"/>
        <v>Gnocchi di nonna Alice</v>
      </c>
      <c r="O2494" s="13">
        <v>76</v>
      </c>
      <c r="P2494" s="6">
        <v>62</v>
      </c>
      <c r="Q2494" s="13">
        <f t="shared" si="155"/>
        <v>4712</v>
      </c>
      <c r="R2494" s="15">
        <v>0.06</v>
      </c>
      <c r="S2494" s="13">
        <v>11073.199999999999</v>
      </c>
      <c r="T2494" s="13">
        <v>110.73199999999999</v>
      </c>
      <c r="U2494" s="13"/>
    </row>
    <row r="2495" spans="1:21" x14ac:dyDescent="0.25">
      <c r="A2495" s="6" t="s">
        <v>205</v>
      </c>
      <c r="B2495" s="6" t="s">
        <v>206</v>
      </c>
      <c r="C2495" s="6" t="s">
        <v>207</v>
      </c>
      <c r="D2495" s="6" t="s">
        <v>208</v>
      </c>
      <c r="E2495" s="6">
        <v>2</v>
      </c>
      <c r="F2495" s="6" t="str">
        <f t="shared" si="152"/>
        <v>Anne Dodsworth</v>
      </c>
      <c r="G2495" s="6">
        <v>10837</v>
      </c>
      <c r="H2495" s="9">
        <v>41667</v>
      </c>
      <c r="I2495" s="9">
        <v>41690</v>
      </c>
      <c r="J2495" s="9">
        <v>41690</v>
      </c>
      <c r="K2495" s="7">
        <v>1</v>
      </c>
      <c r="L2495" s="9" t="str">
        <f t="shared" si="153"/>
        <v>Boissons</v>
      </c>
      <c r="M2495" s="6">
        <v>76</v>
      </c>
      <c r="N2495" s="6" t="str">
        <f t="shared" si="154"/>
        <v>Lakkalikööri</v>
      </c>
      <c r="O2495" s="13">
        <v>76</v>
      </c>
      <c r="P2495" s="6">
        <v>92</v>
      </c>
      <c r="Q2495" s="13">
        <f t="shared" si="155"/>
        <v>6992</v>
      </c>
      <c r="R2495" s="15">
        <v>0.08</v>
      </c>
      <c r="S2495" s="13">
        <v>7617.6</v>
      </c>
      <c r="T2495" s="13">
        <v>175.20480000000001</v>
      </c>
      <c r="U2495" s="13"/>
    </row>
    <row r="2496" spans="1:21" x14ac:dyDescent="0.25">
      <c r="A2496" s="6" t="s">
        <v>127</v>
      </c>
      <c r="B2496" s="6" t="s">
        <v>128</v>
      </c>
      <c r="C2496" s="6" t="s">
        <v>129</v>
      </c>
      <c r="D2496" s="6" t="s">
        <v>106</v>
      </c>
      <c r="E2496" s="6">
        <v>3</v>
      </c>
      <c r="F2496" s="6" t="str">
        <f t="shared" si="152"/>
        <v>Janet Leverling</v>
      </c>
      <c r="G2496" s="6">
        <v>10838</v>
      </c>
      <c r="H2496" s="9">
        <v>41667</v>
      </c>
      <c r="I2496" s="9">
        <v>41689</v>
      </c>
      <c r="J2496" s="9">
        <v>41692</v>
      </c>
      <c r="K2496" s="7">
        <v>1</v>
      </c>
      <c r="L2496" s="9" t="str">
        <f t="shared" si="153"/>
        <v>Boissons</v>
      </c>
      <c r="M2496" s="6">
        <v>1</v>
      </c>
      <c r="N2496" s="6" t="str">
        <f t="shared" si="154"/>
        <v>Chai</v>
      </c>
      <c r="O2496" s="13">
        <v>76</v>
      </c>
      <c r="P2496" s="6">
        <v>21</v>
      </c>
      <c r="Q2496" s="13">
        <f t="shared" si="155"/>
        <v>1596</v>
      </c>
      <c r="R2496" s="15">
        <v>7.0000000000000007E-2</v>
      </c>
      <c r="S2496" s="13">
        <v>1757.6999999999998</v>
      </c>
      <c r="T2496" s="13">
        <v>45.700199999999995</v>
      </c>
      <c r="U2496" s="13"/>
    </row>
    <row r="2497" spans="1:21" x14ac:dyDescent="0.25">
      <c r="A2497" s="6" t="s">
        <v>179</v>
      </c>
      <c r="B2497" s="6" t="s">
        <v>180</v>
      </c>
      <c r="C2497" s="6" t="s">
        <v>181</v>
      </c>
      <c r="D2497" s="6" t="s">
        <v>81</v>
      </c>
      <c r="E2497" s="6">
        <v>7</v>
      </c>
      <c r="F2497" s="6" t="str">
        <f t="shared" si="152"/>
        <v>Jaime Dos Santos</v>
      </c>
      <c r="G2497" s="6">
        <v>10894</v>
      </c>
      <c r="H2497" s="9">
        <v>41667</v>
      </c>
      <c r="I2497" s="9">
        <v>41689</v>
      </c>
      <c r="J2497" s="9">
        <v>41689</v>
      </c>
      <c r="K2497" s="7">
        <v>1</v>
      </c>
      <c r="L2497" s="9" t="str">
        <f t="shared" si="153"/>
        <v>Boissons</v>
      </c>
      <c r="M2497" s="6">
        <v>75</v>
      </c>
      <c r="N2497" s="6" t="str">
        <f t="shared" si="154"/>
        <v>Rhönbräu Klosterbier</v>
      </c>
      <c r="O2497" s="13">
        <v>76</v>
      </c>
      <c r="P2497" s="6">
        <v>92</v>
      </c>
      <c r="Q2497" s="13">
        <f t="shared" si="155"/>
        <v>6992</v>
      </c>
      <c r="R2497" s="15">
        <v>0.13</v>
      </c>
      <c r="S2497" s="13">
        <v>3101.55</v>
      </c>
      <c r="T2497" s="13">
        <v>58.929450000000003</v>
      </c>
      <c r="U2497" s="13"/>
    </row>
    <row r="2498" spans="1:21" x14ac:dyDescent="0.25">
      <c r="A2498" s="6" t="s">
        <v>205</v>
      </c>
      <c r="B2498" s="6" t="s">
        <v>206</v>
      </c>
      <c r="C2498" s="6" t="s">
        <v>207</v>
      </c>
      <c r="D2498" s="6" t="s">
        <v>208</v>
      </c>
      <c r="E2498" s="6">
        <v>9</v>
      </c>
      <c r="F2498" s="6" t="str">
        <f t="shared" si="152"/>
        <v>Steven Buchanan</v>
      </c>
      <c r="G2498" s="6">
        <v>10654</v>
      </c>
      <c r="H2498" s="9">
        <v>41668</v>
      </c>
      <c r="I2498" s="9">
        <v>41688</v>
      </c>
      <c r="J2498" s="9">
        <v>41689</v>
      </c>
      <c r="K2498" s="7">
        <v>2</v>
      </c>
      <c r="L2498" s="9" t="str">
        <f t="shared" si="153"/>
        <v>Condiments</v>
      </c>
      <c r="M2498" s="6">
        <v>4</v>
      </c>
      <c r="N2498" s="6" t="str">
        <f t="shared" si="154"/>
        <v>Chef Anton's Cajun Seasoning</v>
      </c>
      <c r="O2498" s="13">
        <v>76</v>
      </c>
      <c r="P2498" s="6">
        <v>13</v>
      </c>
      <c r="Q2498" s="13">
        <f t="shared" si="155"/>
        <v>988</v>
      </c>
      <c r="R2498" s="15">
        <v>0.15</v>
      </c>
      <c r="S2498" s="13">
        <v>1215.5</v>
      </c>
      <c r="T2498" s="13">
        <v>10.939500000000001</v>
      </c>
      <c r="U2498" s="13"/>
    </row>
    <row r="2499" spans="1:21" x14ac:dyDescent="0.25">
      <c r="A2499" s="6" t="s">
        <v>127</v>
      </c>
      <c r="B2499" s="6" t="s">
        <v>128</v>
      </c>
      <c r="C2499" s="6" t="s">
        <v>129</v>
      </c>
      <c r="D2499" s="6" t="s">
        <v>106</v>
      </c>
      <c r="E2499" s="6">
        <v>4</v>
      </c>
      <c r="F2499" s="6" t="str">
        <f t="shared" si="152"/>
        <v>Laura Callahan</v>
      </c>
      <c r="G2499" s="6">
        <v>10729</v>
      </c>
      <c r="H2499" s="9">
        <v>41669</v>
      </c>
      <c r="I2499" s="9">
        <v>41686</v>
      </c>
      <c r="J2499" s="9">
        <v>41687</v>
      </c>
      <c r="K2499" s="7">
        <v>1</v>
      </c>
      <c r="L2499" s="9" t="str">
        <f t="shared" si="153"/>
        <v>Boissons</v>
      </c>
      <c r="M2499" s="6">
        <v>1</v>
      </c>
      <c r="N2499" s="6" t="str">
        <f t="shared" si="154"/>
        <v>Chai</v>
      </c>
      <c r="O2499" s="13">
        <v>76</v>
      </c>
      <c r="P2499" s="6">
        <v>9</v>
      </c>
      <c r="Q2499" s="13">
        <f t="shared" si="155"/>
        <v>684</v>
      </c>
      <c r="R2499" s="15">
        <v>0.04</v>
      </c>
      <c r="S2499" s="13">
        <v>777.6</v>
      </c>
      <c r="T2499" s="13">
        <v>13.9968</v>
      </c>
      <c r="U2499" s="13"/>
    </row>
    <row r="2500" spans="1:21" x14ac:dyDescent="0.25">
      <c r="A2500" s="6" t="s">
        <v>226</v>
      </c>
      <c r="B2500" s="6" t="s">
        <v>227</v>
      </c>
      <c r="C2500" s="6" t="s">
        <v>53</v>
      </c>
      <c r="D2500" s="6" t="s">
        <v>51</v>
      </c>
      <c r="E2500" s="6">
        <v>5</v>
      </c>
      <c r="F2500" s="6" t="str">
        <f t="shared" ref="F2500:F2563" si="156">VLOOKUP(E2500,ListeREPRESENTANTS,2,FALSE)</f>
        <v>Mohamed Ben Arfa</v>
      </c>
      <c r="G2500" s="6">
        <v>10931</v>
      </c>
      <c r="H2500" s="9">
        <v>41669</v>
      </c>
      <c r="I2500" s="9">
        <v>41697</v>
      </c>
      <c r="J2500" s="9">
        <v>41695</v>
      </c>
      <c r="K2500" s="7">
        <v>8</v>
      </c>
      <c r="L2500" s="9" t="str">
        <f t="shared" ref="L2500:L2563" si="157">VLOOKUP(K2500,ListeCATEGORIES,2,FALSE)</f>
        <v>Poissons et fruits de mer</v>
      </c>
      <c r="M2500" s="6">
        <v>13</v>
      </c>
      <c r="N2500" s="6" t="str">
        <f t="shared" ref="N2500:N2563" si="158">VLOOKUP(M2500,ListePRODUITS,2,FALSE)</f>
        <v>Konbu</v>
      </c>
      <c r="O2500" s="13">
        <v>76</v>
      </c>
      <c r="P2500" s="6">
        <v>51</v>
      </c>
      <c r="Q2500" s="13">
        <f t="shared" si="155"/>
        <v>3876</v>
      </c>
      <c r="R2500" s="15">
        <v>0.05</v>
      </c>
      <c r="S2500" s="13">
        <v>1453.5</v>
      </c>
      <c r="T2500" s="13">
        <v>23.256</v>
      </c>
      <c r="U2500" s="13"/>
    </row>
    <row r="2501" spans="1:21" x14ac:dyDescent="0.25">
      <c r="A2501" s="6" t="s">
        <v>78</v>
      </c>
      <c r="B2501" s="6" t="s">
        <v>79</v>
      </c>
      <c r="C2501" s="6" t="s">
        <v>80</v>
      </c>
      <c r="D2501" s="6" t="s">
        <v>81</v>
      </c>
      <c r="E2501" s="6">
        <v>8</v>
      </c>
      <c r="F2501" s="6" t="str">
        <f t="shared" si="156"/>
        <v>Hicham Esmal</v>
      </c>
      <c r="G2501" s="6">
        <v>10483</v>
      </c>
      <c r="H2501" s="9">
        <v>41670</v>
      </c>
      <c r="I2501" s="9">
        <v>41695</v>
      </c>
      <c r="J2501" s="9">
        <v>41691</v>
      </c>
      <c r="K2501" s="7">
        <v>2</v>
      </c>
      <c r="L2501" s="9" t="str">
        <f t="shared" si="157"/>
        <v>Condiments</v>
      </c>
      <c r="M2501" s="6">
        <v>77</v>
      </c>
      <c r="N2501" s="6" t="str">
        <f t="shared" si="158"/>
        <v>Original Frankfurter grüne Soße</v>
      </c>
      <c r="O2501" s="13">
        <v>76</v>
      </c>
      <c r="P2501" s="6">
        <v>99</v>
      </c>
      <c r="Q2501" s="13">
        <f t="shared" ref="Q2501:Q2564" si="159">O2501*P2501</f>
        <v>7524</v>
      </c>
      <c r="R2501" s="15">
        <v>0.14000000000000001</v>
      </c>
      <c r="S2501" s="13">
        <v>4427.28</v>
      </c>
      <c r="T2501" s="13">
        <v>57.554639999999999</v>
      </c>
      <c r="U2501" s="13"/>
    </row>
    <row r="2502" spans="1:21" x14ac:dyDescent="0.25">
      <c r="A2502" s="6" t="s">
        <v>78</v>
      </c>
      <c r="B2502" s="6" t="s">
        <v>79</v>
      </c>
      <c r="C2502" s="6" t="s">
        <v>80</v>
      </c>
      <c r="D2502" s="6" t="s">
        <v>81</v>
      </c>
      <c r="E2502" s="6">
        <v>5</v>
      </c>
      <c r="F2502" s="6" t="str">
        <f t="shared" si="156"/>
        <v>Mohamed Ben Arfa</v>
      </c>
      <c r="G2502" s="6">
        <v>10740</v>
      </c>
      <c r="H2502" s="9">
        <v>41670</v>
      </c>
      <c r="I2502" s="9">
        <v>41699</v>
      </c>
      <c r="J2502" s="9">
        <v>41701</v>
      </c>
      <c r="K2502" s="7">
        <v>5</v>
      </c>
      <c r="L2502" s="9" t="str">
        <f t="shared" si="157"/>
        <v>Pâtes et céréales</v>
      </c>
      <c r="M2502" s="6">
        <v>56</v>
      </c>
      <c r="N2502" s="6" t="str">
        <f t="shared" si="158"/>
        <v>Gnocchi di nonna Alice</v>
      </c>
      <c r="O2502" s="13">
        <v>76</v>
      </c>
      <c r="P2502" s="6">
        <v>20</v>
      </c>
      <c r="Q2502" s="13">
        <f t="shared" si="159"/>
        <v>1520</v>
      </c>
      <c r="R2502" s="15">
        <v>0.16</v>
      </c>
      <c r="S2502" s="13">
        <v>3192</v>
      </c>
      <c r="T2502" s="13">
        <v>31.92</v>
      </c>
      <c r="U2502" s="13"/>
    </row>
    <row r="2503" spans="1:21" x14ac:dyDescent="0.25">
      <c r="A2503" s="6" t="s">
        <v>166</v>
      </c>
      <c r="B2503" s="6" t="s">
        <v>167</v>
      </c>
      <c r="C2503" s="6" t="s">
        <v>168</v>
      </c>
      <c r="D2503" s="6" t="s">
        <v>169</v>
      </c>
      <c r="E2503" s="6">
        <v>1</v>
      </c>
      <c r="F2503" s="6" t="str">
        <f t="shared" si="156"/>
        <v>Francis Rivière</v>
      </c>
      <c r="G2503" s="6">
        <v>10516</v>
      </c>
      <c r="H2503" s="9">
        <v>41671</v>
      </c>
      <c r="I2503" s="9">
        <v>41681</v>
      </c>
      <c r="J2503" s="9">
        <v>41678</v>
      </c>
      <c r="K2503" s="7">
        <v>8</v>
      </c>
      <c r="L2503" s="9" t="str">
        <f t="shared" si="157"/>
        <v>Poissons et fruits de mer</v>
      </c>
      <c r="M2503" s="6">
        <v>41</v>
      </c>
      <c r="N2503" s="6" t="str">
        <f t="shared" si="158"/>
        <v>Jack's New England Clam Chowder</v>
      </c>
      <c r="O2503" s="13">
        <v>76</v>
      </c>
      <c r="P2503" s="6">
        <v>67</v>
      </c>
      <c r="Q2503" s="13">
        <f t="shared" si="159"/>
        <v>5092</v>
      </c>
      <c r="R2503" s="15">
        <v>0.08</v>
      </c>
      <c r="S2503" s="13">
        <v>2974.13</v>
      </c>
      <c r="T2503" s="13">
        <v>101.12042</v>
      </c>
      <c r="U2503" s="13"/>
    </row>
    <row r="2504" spans="1:21" x14ac:dyDescent="0.25">
      <c r="A2504" s="6" t="s">
        <v>233</v>
      </c>
      <c r="B2504" s="6" t="s">
        <v>234</v>
      </c>
      <c r="C2504" s="6" t="s">
        <v>191</v>
      </c>
      <c r="D2504" s="6" t="s">
        <v>136</v>
      </c>
      <c r="E2504" s="6">
        <v>5</v>
      </c>
      <c r="F2504" s="6" t="str">
        <f t="shared" si="156"/>
        <v>Mohamed Ben Arfa</v>
      </c>
      <c r="G2504" s="6">
        <v>10608</v>
      </c>
      <c r="H2504" s="9">
        <v>41671</v>
      </c>
      <c r="I2504" s="9">
        <v>41683</v>
      </c>
      <c r="J2504" s="9">
        <v>41684</v>
      </c>
      <c r="K2504" s="7">
        <v>5</v>
      </c>
      <c r="L2504" s="9" t="str">
        <f t="shared" si="157"/>
        <v>Pâtes et céréales</v>
      </c>
      <c r="M2504" s="6">
        <v>56</v>
      </c>
      <c r="N2504" s="6" t="str">
        <f t="shared" si="158"/>
        <v>Gnocchi di nonna Alice</v>
      </c>
      <c r="O2504" s="13">
        <v>76</v>
      </c>
      <c r="P2504" s="6">
        <v>10</v>
      </c>
      <c r="Q2504" s="13">
        <f t="shared" si="159"/>
        <v>760</v>
      </c>
      <c r="R2504" s="15">
        <v>-0.02</v>
      </c>
      <c r="S2504" s="13">
        <v>1938</v>
      </c>
      <c r="T2504" s="13">
        <v>9.69</v>
      </c>
      <c r="U2504" s="13"/>
    </row>
    <row r="2505" spans="1:21" x14ac:dyDescent="0.25">
      <c r="A2505" s="6" t="s">
        <v>281</v>
      </c>
      <c r="B2505" s="6" t="s">
        <v>282</v>
      </c>
      <c r="C2505" s="6" t="s">
        <v>283</v>
      </c>
      <c r="D2505" s="6" t="s">
        <v>284</v>
      </c>
      <c r="E2505" s="6">
        <v>6</v>
      </c>
      <c r="F2505" s="6" t="str">
        <f t="shared" si="156"/>
        <v>Ernst Junge</v>
      </c>
      <c r="G2505" s="6">
        <v>10611</v>
      </c>
      <c r="H2505" s="9">
        <v>41671</v>
      </c>
      <c r="I2505" s="9">
        <v>41686</v>
      </c>
      <c r="J2505" s="9">
        <v>41682</v>
      </c>
      <c r="K2505" s="7">
        <v>4</v>
      </c>
      <c r="L2505" s="9" t="str">
        <f t="shared" si="157"/>
        <v>Produits laitiers</v>
      </c>
      <c r="M2505" s="6">
        <v>60</v>
      </c>
      <c r="N2505" s="6" t="str">
        <f t="shared" si="158"/>
        <v>Camembert Pierrot</v>
      </c>
      <c r="O2505" s="13">
        <v>76</v>
      </c>
      <c r="P2505" s="6">
        <v>5</v>
      </c>
      <c r="Q2505" s="13">
        <f t="shared" si="159"/>
        <v>380</v>
      </c>
      <c r="R2505" s="15">
        <v>0.11</v>
      </c>
      <c r="S2505" s="13">
        <v>756.5</v>
      </c>
      <c r="T2505" s="13">
        <v>13.617000000000001</v>
      </c>
      <c r="U2505" s="13"/>
    </row>
    <row r="2506" spans="1:21" x14ac:dyDescent="0.25">
      <c r="A2506" s="6" t="s">
        <v>117</v>
      </c>
      <c r="B2506" s="6" t="s">
        <v>118</v>
      </c>
      <c r="C2506" s="6" t="s">
        <v>119</v>
      </c>
      <c r="D2506" s="6" t="s">
        <v>85</v>
      </c>
      <c r="E2506" s="6">
        <v>3</v>
      </c>
      <c r="F2506" s="6" t="str">
        <f t="shared" si="156"/>
        <v>Janet Leverling</v>
      </c>
      <c r="G2506" s="6">
        <v>10763</v>
      </c>
      <c r="H2506" s="9">
        <v>41671</v>
      </c>
      <c r="I2506" s="9">
        <v>41684</v>
      </c>
      <c r="J2506" s="9">
        <v>41686</v>
      </c>
      <c r="K2506" s="7">
        <v>5</v>
      </c>
      <c r="L2506" s="9" t="str">
        <f t="shared" si="157"/>
        <v>Pâtes et céréales</v>
      </c>
      <c r="M2506" s="6">
        <v>22</v>
      </c>
      <c r="N2506" s="6" t="str">
        <f t="shared" si="158"/>
        <v>Gustaf's Knäckebröd</v>
      </c>
      <c r="O2506" s="13">
        <v>76</v>
      </c>
      <c r="P2506" s="6">
        <v>56</v>
      </c>
      <c r="Q2506" s="13">
        <f t="shared" si="159"/>
        <v>4256</v>
      </c>
      <c r="R2506" s="15">
        <v>0.12</v>
      </c>
      <c r="S2506" s="13">
        <v>5174.3999999999996</v>
      </c>
      <c r="T2506" s="13">
        <v>41.395199999999996</v>
      </c>
      <c r="U2506" s="13"/>
    </row>
    <row r="2507" spans="1:21" x14ac:dyDescent="0.25">
      <c r="A2507" s="6" t="s">
        <v>92</v>
      </c>
      <c r="B2507" s="6" t="s">
        <v>93</v>
      </c>
      <c r="C2507" s="6" t="s">
        <v>94</v>
      </c>
      <c r="D2507" s="6" t="s">
        <v>89</v>
      </c>
      <c r="E2507" s="6">
        <v>1</v>
      </c>
      <c r="F2507" s="6" t="str">
        <f t="shared" si="156"/>
        <v>Francis Rivière</v>
      </c>
      <c r="G2507" s="6">
        <v>10798</v>
      </c>
      <c r="H2507" s="9">
        <v>41672</v>
      </c>
      <c r="I2507" s="9">
        <v>41684</v>
      </c>
      <c r="J2507" s="9">
        <v>41687</v>
      </c>
      <c r="K2507" s="7">
        <v>4</v>
      </c>
      <c r="L2507" s="9" t="str">
        <f t="shared" si="157"/>
        <v>Produits laitiers</v>
      </c>
      <c r="M2507" s="6">
        <v>72</v>
      </c>
      <c r="N2507" s="6" t="str">
        <f t="shared" si="158"/>
        <v>Mozzarella di Giovanni</v>
      </c>
      <c r="O2507" s="13">
        <v>76</v>
      </c>
      <c r="P2507" s="6">
        <v>98</v>
      </c>
      <c r="Q2507" s="13">
        <f t="shared" si="159"/>
        <v>7448</v>
      </c>
      <c r="R2507" s="15">
        <v>0.04</v>
      </c>
      <c r="S2507" s="13">
        <v>16369.92</v>
      </c>
      <c r="T2507" s="13">
        <v>261.91872000000001</v>
      </c>
      <c r="U2507" s="13"/>
    </row>
    <row r="2508" spans="1:21" x14ac:dyDescent="0.25">
      <c r="A2508" s="6" t="s">
        <v>173</v>
      </c>
      <c r="B2508" s="6" t="s">
        <v>174</v>
      </c>
      <c r="C2508" s="6" t="s">
        <v>135</v>
      </c>
      <c r="D2508" s="6" t="s">
        <v>136</v>
      </c>
      <c r="E2508" s="6">
        <v>2</v>
      </c>
      <c r="F2508" s="6" t="str">
        <f t="shared" si="156"/>
        <v>Anne Dodsworth</v>
      </c>
      <c r="G2508" s="6">
        <v>10506</v>
      </c>
      <c r="H2508" s="9">
        <v>41673</v>
      </c>
      <c r="I2508" s="9">
        <v>41701</v>
      </c>
      <c r="J2508" s="9">
        <v>41703</v>
      </c>
      <c r="K2508" s="7">
        <v>3</v>
      </c>
      <c r="L2508" s="9" t="str">
        <f t="shared" si="157"/>
        <v>Desserts</v>
      </c>
      <c r="M2508" s="6">
        <v>25</v>
      </c>
      <c r="N2508" s="6" t="str">
        <f t="shared" si="158"/>
        <v>NuNuCa Nuß-Nougat-Creme</v>
      </c>
      <c r="O2508" s="13">
        <v>76</v>
      </c>
      <c r="P2508" s="6">
        <v>87</v>
      </c>
      <c r="Q2508" s="13">
        <f t="shared" si="159"/>
        <v>6612</v>
      </c>
      <c r="R2508" s="15">
        <v>0.1</v>
      </c>
      <c r="S2508" s="13">
        <v>5481</v>
      </c>
      <c r="T2508" s="13">
        <v>98.658000000000001</v>
      </c>
      <c r="U2508" s="13"/>
    </row>
    <row r="2509" spans="1:21" x14ac:dyDescent="0.25">
      <c r="A2509" s="6" t="s">
        <v>213</v>
      </c>
      <c r="B2509" s="6" t="s">
        <v>214</v>
      </c>
      <c r="C2509" s="6" t="s">
        <v>215</v>
      </c>
      <c r="D2509" s="6" t="s">
        <v>81</v>
      </c>
      <c r="E2509" s="6">
        <v>4</v>
      </c>
      <c r="F2509" s="6" t="str">
        <f t="shared" si="156"/>
        <v>Laura Callahan</v>
      </c>
      <c r="G2509" s="6">
        <v>10589</v>
      </c>
      <c r="H2509" s="9">
        <v>41673</v>
      </c>
      <c r="I2509" s="9">
        <v>41684</v>
      </c>
      <c r="J2509" s="9">
        <v>41684</v>
      </c>
      <c r="K2509" s="7">
        <v>1</v>
      </c>
      <c r="L2509" s="9" t="str">
        <f t="shared" si="157"/>
        <v>Boissons</v>
      </c>
      <c r="M2509" s="6">
        <v>35</v>
      </c>
      <c r="N2509" s="6" t="str">
        <f t="shared" si="158"/>
        <v>Steeleye Stout</v>
      </c>
      <c r="O2509" s="13">
        <v>76</v>
      </c>
      <c r="P2509" s="6">
        <v>68</v>
      </c>
      <c r="Q2509" s="13">
        <f t="shared" si="159"/>
        <v>5168</v>
      </c>
      <c r="R2509" s="15">
        <v>0</v>
      </c>
      <c r="S2509" s="13">
        <v>6120</v>
      </c>
      <c r="T2509" s="13">
        <v>146.88</v>
      </c>
      <c r="U2509" s="13"/>
    </row>
    <row r="2510" spans="1:21" x14ac:dyDescent="0.25">
      <c r="A2510" s="6" t="s">
        <v>230</v>
      </c>
      <c r="B2510" s="6" t="s">
        <v>231</v>
      </c>
      <c r="C2510" s="6" t="s">
        <v>232</v>
      </c>
      <c r="D2510" s="6" t="s">
        <v>81</v>
      </c>
      <c r="E2510" s="6">
        <v>7</v>
      </c>
      <c r="F2510" s="6" t="str">
        <f t="shared" si="156"/>
        <v>Jaime Dos Santos</v>
      </c>
      <c r="G2510" s="6">
        <v>10665</v>
      </c>
      <c r="H2510" s="9">
        <v>41673</v>
      </c>
      <c r="I2510" s="9">
        <v>41683</v>
      </c>
      <c r="J2510" s="9">
        <v>41684</v>
      </c>
      <c r="K2510" s="7">
        <v>7</v>
      </c>
      <c r="L2510" s="9" t="str">
        <f t="shared" si="157"/>
        <v>Produits secs</v>
      </c>
      <c r="M2510" s="6">
        <v>51</v>
      </c>
      <c r="N2510" s="6" t="str">
        <f t="shared" si="158"/>
        <v>Manjimup Dried Apples</v>
      </c>
      <c r="O2510" s="13">
        <v>76</v>
      </c>
      <c r="P2510" s="6">
        <v>100</v>
      </c>
      <c r="Q2510" s="13">
        <f t="shared" si="159"/>
        <v>7600</v>
      </c>
      <c r="R2510" s="15">
        <v>0.14000000000000001</v>
      </c>
      <c r="S2510" s="13">
        <v>22790</v>
      </c>
      <c r="T2510" s="13">
        <v>387.43</v>
      </c>
      <c r="U2510" s="13"/>
    </row>
    <row r="2511" spans="1:21" x14ac:dyDescent="0.25">
      <c r="A2511" s="6" t="s">
        <v>160</v>
      </c>
      <c r="B2511" s="6" t="s">
        <v>161</v>
      </c>
      <c r="C2511" s="6" t="s">
        <v>162</v>
      </c>
      <c r="D2511" s="6" t="s">
        <v>106</v>
      </c>
      <c r="E2511" s="6">
        <v>9</v>
      </c>
      <c r="F2511" s="6" t="str">
        <f t="shared" si="156"/>
        <v>Steven Buchanan</v>
      </c>
      <c r="G2511" s="6">
        <v>10823</v>
      </c>
      <c r="H2511" s="9">
        <v>41673</v>
      </c>
      <c r="I2511" s="9">
        <v>41687</v>
      </c>
      <c r="J2511" s="9">
        <v>41686</v>
      </c>
      <c r="K2511" s="7">
        <v>2</v>
      </c>
      <c r="L2511" s="9" t="str">
        <f t="shared" si="157"/>
        <v>Condiments</v>
      </c>
      <c r="M2511" s="6">
        <v>77</v>
      </c>
      <c r="N2511" s="6" t="str">
        <f t="shared" si="158"/>
        <v>Original Frankfurter grüne Soße</v>
      </c>
      <c r="O2511" s="13">
        <v>76</v>
      </c>
      <c r="P2511" s="6">
        <v>32</v>
      </c>
      <c r="Q2511" s="13">
        <f t="shared" si="159"/>
        <v>2432</v>
      </c>
      <c r="R2511" s="15">
        <v>0.13</v>
      </c>
      <c r="S2511" s="13">
        <v>1809.6</v>
      </c>
      <c r="T2511" s="13">
        <v>57.907199999999996</v>
      </c>
      <c r="U2511" s="13"/>
    </row>
    <row r="2512" spans="1:21" x14ac:dyDescent="0.25">
      <c r="A2512" s="6" t="s">
        <v>90</v>
      </c>
      <c r="B2512" s="6" t="s">
        <v>91</v>
      </c>
      <c r="C2512" s="6" t="s">
        <v>88</v>
      </c>
      <c r="D2512" s="6" t="s">
        <v>89</v>
      </c>
      <c r="E2512" s="6">
        <v>9</v>
      </c>
      <c r="F2512" s="6" t="str">
        <f t="shared" si="156"/>
        <v>Steven Buchanan</v>
      </c>
      <c r="G2512" s="6">
        <v>10869</v>
      </c>
      <c r="H2512" s="9">
        <v>41673</v>
      </c>
      <c r="I2512" s="9">
        <v>41690</v>
      </c>
      <c r="J2512" s="9">
        <v>41689</v>
      </c>
      <c r="K2512" s="7">
        <v>5</v>
      </c>
      <c r="L2512" s="9" t="str">
        <f t="shared" si="157"/>
        <v>Pâtes et céréales</v>
      </c>
      <c r="M2512" s="6">
        <v>23</v>
      </c>
      <c r="N2512" s="6" t="str">
        <f t="shared" si="158"/>
        <v>Tunnbröd</v>
      </c>
      <c r="O2512" s="13">
        <v>76</v>
      </c>
      <c r="P2512" s="6">
        <v>46</v>
      </c>
      <c r="Q2512" s="13">
        <f t="shared" si="159"/>
        <v>3496</v>
      </c>
      <c r="R2512" s="15">
        <v>-0.03</v>
      </c>
      <c r="S2512" s="13">
        <v>2132.1</v>
      </c>
      <c r="T2512" s="13">
        <v>66.095099999999988</v>
      </c>
      <c r="U2512" s="13"/>
    </row>
    <row r="2513" spans="1:21" x14ac:dyDescent="0.25">
      <c r="A2513" s="6" t="s">
        <v>78</v>
      </c>
      <c r="B2513" s="6" t="s">
        <v>79</v>
      </c>
      <c r="C2513" s="6" t="s">
        <v>80</v>
      </c>
      <c r="D2513" s="6" t="s">
        <v>81</v>
      </c>
      <c r="E2513" s="6">
        <v>8</v>
      </c>
      <c r="F2513" s="6" t="str">
        <f t="shared" si="156"/>
        <v>Hicham Esmal</v>
      </c>
      <c r="G2513" s="6">
        <v>10483</v>
      </c>
      <c r="H2513" s="9">
        <v>41674</v>
      </c>
      <c r="I2513" s="9">
        <v>41688</v>
      </c>
      <c r="J2513" s="9">
        <v>41688</v>
      </c>
      <c r="K2513" s="7">
        <v>1</v>
      </c>
      <c r="L2513" s="9" t="str">
        <f t="shared" si="157"/>
        <v>Boissons</v>
      </c>
      <c r="M2513" s="6">
        <v>34</v>
      </c>
      <c r="N2513" s="6" t="str">
        <f t="shared" si="158"/>
        <v>Sasquatch Ale</v>
      </c>
      <c r="O2513" s="13">
        <v>76</v>
      </c>
      <c r="P2513" s="6">
        <v>66</v>
      </c>
      <c r="Q2513" s="13">
        <f t="shared" si="159"/>
        <v>5016</v>
      </c>
      <c r="R2513" s="15">
        <v>0.1</v>
      </c>
      <c r="S2513" s="13">
        <v>3326.4</v>
      </c>
      <c r="T2513" s="13">
        <v>103.11840000000001</v>
      </c>
      <c r="U2513" s="13"/>
    </row>
    <row r="2514" spans="1:21" x14ac:dyDescent="0.25">
      <c r="A2514" s="6" t="s">
        <v>179</v>
      </c>
      <c r="B2514" s="6" t="s">
        <v>180</v>
      </c>
      <c r="C2514" s="6" t="s">
        <v>181</v>
      </c>
      <c r="D2514" s="6" t="s">
        <v>81</v>
      </c>
      <c r="E2514" s="6">
        <v>6</v>
      </c>
      <c r="F2514" s="6" t="str">
        <f t="shared" si="156"/>
        <v>Ernst Junge</v>
      </c>
      <c r="G2514" s="6">
        <v>10555</v>
      </c>
      <c r="H2514" s="9">
        <v>41675</v>
      </c>
      <c r="I2514" s="9">
        <v>41687</v>
      </c>
      <c r="J2514" s="9">
        <v>41689</v>
      </c>
      <c r="K2514" s="7">
        <v>3</v>
      </c>
      <c r="L2514" s="9" t="str">
        <f t="shared" si="157"/>
        <v>Desserts</v>
      </c>
      <c r="M2514" s="6">
        <v>19</v>
      </c>
      <c r="N2514" s="6" t="str">
        <f t="shared" si="158"/>
        <v>Teatime Chocolate Biscuits</v>
      </c>
      <c r="O2514" s="13">
        <v>76</v>
      </c>
      <c r="P2514" s="6">
        <v>37</v>
      </c>
      <c r="Q2514" s="13">
        <f t="shared" si="159"/>
        <v>2812</v>
      </c>
      <c r="R2514" s="15">
        <v>0.05</v>
      </c>
      <c r="S2514" s="13">
        <v>1616.8999999999999</v>
      </c>
      <c r="T2514" s="13">
        <v>0</v>
      </c>
      <c r="U2514" s="13"/>
    </row>
    <row r="2515" spans="1:21" x14ac:dyDescent="0.25">
      <c r="A2515" s="6" t="s">
        <v>264</v>
      </c>
      <c r="B2515" s="6" t="s">
        <v>265</v>
      </c>
      <c r="C2515" s="6" t="s">
        <v>266</v>
      </c>
      <c r="D2515" s="6" t="s">
        <v>123</v>
      </c>
      <c r="E2515" s="6">
        <v>3</v>
      </c>
      <c r="F2515" s="6" t="str">
        <f t="shared" si="156"/>
        <v>Janet Leverling</v>
      </c>
      <c r="G2515" s="6">
        <v>10644</v>
      </c>
      <c r="H2515" s="9">
        <v>41675</v>
      </c>
      <c r="I2515" s="9">
        <v>41701</v>
      </c>
      <c r="J2515" s="9">
        <v>41698</v>
      </c>
      <c r="K2515" s="7">
        <v>1</v>
      </c>
      <c r="L2515" s="9" t="str">
        <f t="shared" si="157"/>
        <v>Boissons</v>
      </c>
      <c r="M2515" s="6">
        <v>43</v>
      </c>
      <c r="N2515" s="6" t="str">
        <f t="shared" si="158"/>
        <v>Ipoh Coffee</v>
      </c>
      <c r="O2515" s="13">
        <v>76</v>
      </c>
      <c r="P2515" s="6">
        <v>91</v>
      </c>
      <c r="Q2515" s="13">
        <f t="shared" si="159"/>
        <v>6916</v>
      </c>
      <c r="R2515" s="15">
        <v>0.19</v>
      </c>
      <c r="S2515" s="13">
        <v>16953.300000000003</v>
      </c>
      <c r="T2515" s="13">
        <v>305.15940000000001</v>
      </c>
      <c r="U2515" s="13"/>
    </row>
    <row r="2516" spans="1:21" x14ac:dyDescent="0.25">
      <c r="A2516" s="6" t="s">
        <v>120</v>
      </c>
      <c r="B2516" s="6" t="s">
        <v>121</v>
      </c>
      <c r="C2516" s="6" t="s">
        <v>122</v>
      </c>
      <c r="D2516" s="6" t="s">
        <v>123</v>
      </c>
      <c r="E2516" s="6">
        <v>9</v>
      </c>
      <c r="F2516" s="6" t="str">
        <f t="shared" si="156"/>
        <v>Steven Buchanan</v>
      </c>
      <c r="G2516" s="6">
        <v>10648</v>
      </c>
      <c r="H2516" s="9">
        <v>41675</v>
      </c>
      <c r="I2516" s="9">
        <v>41697</v>
      </c>
      <c r="J2516" s="9">
        <v>41697</v>
      </c>
      <c r="K2516" s="7">
        <v>5</v>
      </c>
      <c r="L2516" s="9" t="str">
        <f t="shared" si="157"/>
        <v>Pâtes et céréales</v>
      </c>
      <c r="M2516" s="6">
        <v>22</v>
      </c>
      <c r="N2516" s="6" t="str">
        <f t="shared" si="158"/>
        <v>Gustaf's Knäckebröd</v>
      </c>
      <c r="O2516" s="13">
        <v>76</v>
      </c>
      <c r="P2516" s="6">
        <v>74</v>
      </c>
      <c r="Q2516" s="13">
        <f t="shared" si="159"/>
        <v>5624</v>
      </c>
      <c r="R2516" s="15">
        <v>7.0000000000000007E-2</v>
      </c>
      <c r="S2516" s="13">
        <v>7226.0999999999995</v>
      </c>
      <c r="T2516" s="13">
        <v>158.9742</v>
      </c>
      <c r="U2516" s="13"/>
    </row>
    <row r="2517" spans="1:21" x14ac:dyDescent="0.25">
      <c r="A2517" s="6" t="s">
        <v>147</v>
      </c>
      <c r="B2517" s="6" t="s">
        <v>148</v>
      </c>
      <c r="C2517" s="6" t="s">
        <v>149</v>
      </c>
      <c r="D2517" s="6" t="s">
        <v>85</v>
      </c>
      <c r="E2517" s="6">
        <v>5</v>
      </c>
      <c r="F2517" s="6" t="str">
        <f t="shared" si="156"/>
        <v>Mohamed Ben Arfa</v>
      </c>
      <c r="G2517" s="6">
        <v>10493</v>
      </c>
      <c r="H2517" s="9">
        <v>41676</v>
      </c>
      <c r="I2517" s="9">
        <v>41686</v>
      </c>
      <c r="J2517" s="9">
        <v>41684</v>
      </c>
      <c r="K2517" s="7">
        <v>4</v>
      </c>
      <c r="L2517" s="9" t="str">
        <f t="shared" si="157"/>
        <v>Produits laitiers</v>
      </c>
      <c r="M2517" s="6">
        <v>69</v>
      </c>
      <c r="N2517" s="6" t="str">
        <f t="shared" si="158"/>
        <v>Gudbrandsdalsost</v>
      </c>
      <c r="O2517" s="13">
        <v>76</v>
      </c>
      <c r="P2517" s="6">
        <v>40</v>
      </c>
      <c r="Q2517" s="13">
        <f t="shared" si="159"/>
        <v>3040</v>
      </c>
      <c r="R2517" s="15">
        <v>0.14000000000000001</v>
      </c>
      <c r="S2517" s="13">
        <v>4953.6000000000004</v>
      </c>
      <c r="T2517" s="13">
        <v>64.396799999999999</v>
      </c>
      <c r="U2517" s="13"/>
    </row>
    <row r="2518" spans="1:21" x14ac:dyDescent="0.25">
      <c r="A2518" s="6" t="s">
        <v>175</v>
      </c>
      <c r="B2518" s="6" t="s">
        <v>176</v>
      </c>
      <c r="C2518" s="6" t="s">
        <v>97</v>
      </c>
      <c r="D2518" s="6" t="s">
        <v>98</v>
      </c>
      <c r="E2518" s="6">
        <v>5</v>
      </c>
      <c r="F2518" s="6" t="str">
        <f t="shared" si="156"/>
        <v>Mohamed Ben Arfa</v>
      </c>
      <c r="G2518" s="6">
        <v>10535</v>
      </c>
      <c r="H2518" s="9">
        <v>41676</v>
      </c>
      <c r="I2518" s="9">
        <v>41687</v>
      </c>
      <c r="J2518" s="9">
        <v>41684</v>
      </c>
      <c r="K2518" s="7">
        <v>4</v>
      </c>
      <c r="L2518" s="9" t="str">
        <f t="shared" si="157"/>
        <v>Produits laitiers</v>
      </c>
      <c r="M2518" s="6">
        <v>11</v>
      </c>
      <c r="N2518" s="6" t="str">
        <f t="shared" si="158"/>
        <v>Queso Cabrales</v>
      </c>
      <c r="O2518" s="13">
        <v>76</v>
      </c>
      <c r="P2518" s="6">
        <v>80</v>
      </c>
      <c r="Q2518" s="13">
        <f t="shared" si="159"/>
        <v>6080</v>
      </c>
      <c r="R2518" s="15">
        <v>0</v>
      </c>
      <c r="S2518" s="13">
        <v>8400</v>
      </c>
      <c r="T2518" s="13">
        <v>58.8</v>
      </c>
      <c r="U2518" s="13"/>
    </row>
    <row r="2519" spans="1:21" x14ac:dyDescent="0.25">
      <c r="A2519" s="6" t="s">
        <v>103</v>
      </c>
      <c r="B2519" s="6" t="s">
        <v>104</v>
      </c>
      <c r="C2519" s="6" t="s">
        <v>105</v>
      </c>
      <c r="D2519" s="6" t="s">
        <v>106</v>
      </c>
      <c r="E2519" s="6">
        <v>1</v>
      </c>
      <c r="F2519" s="6" t="str">
        <f t="shared" si="156"/>
        <v>Francis Rivière</v>
      </c>
      <c r="G2519" s="6">
        <v>10552</v>
      </c>
      <c r="H2519" s="9">
        <v>41676</v>
      </c>
      <c r="I2519" s="9">
        <v>41696</v>
      </c>
      <c r="J2519" s="9">
        <v>41698</v>
      </c>
      <c r="K2519" s="7">
        <v>1</v>
      </c>
      <c r="L2519" s="9" t="str">
        <f t="shared" si="157"/>
        <v>Boissons</v>
      </c>
      <c r="M2519" s="6">
        <v>75</v>
      </c>
      <c r="N2519" s="6" t="str">
        <f t="shared" si="158"/>
        <v>Rhönbräu Klosterbier</v>
      </c>
      <c r="O2519" s="13">
        <v>76</v>
      </c>
      <c r="P2519" s="6">
        <v>61</v>
      </c>
      <c r="Q2519" s="13">
        <f t="shared" si="159"/>
        <v>4636</v>
      </c>
      <c r="R2519" s="15">
        <v>-0.03</v>
      </c>
      <c r="S2519" s="13">
        <v>2434.6624999999999</v>
      </c>
      <c r="T2519" s="13">
        <v>46.258587500000004</v>
      </c>
      <c r="U2519" s="13"/>
    </row>
    <row r="2520" spans="1:21" x14ac:dyDescent="0.25">
      <c r="A2520" s="6" t="s">
        <v>258</v>
      </c>
      <c r="B2520" s="6" t="s">
        <v>259</v>
      </c>
      <c r="C2520" s="6" t="s">
        <v>260</v>
      </c>
      <c r="D2520" s="6" t="s">
        <v>136</v>
      </c>
      <c r="E2520" s="6">
        <v>9</v>
      </c>
      <c r="F2520" s="6" t="str">
        <f t="shared" si="156"/>
        <v>Steven Buchanan</v>
      </c>
      <c r="G2520" s="6">
        <v>10575</v>
      </c>
      <c r="H2520" s="9">
        <v>41676</v>
      </c>
      <c r="I2520" s="9">
        <v>41702</v>
      </c>
      <c r="J2520" s="9">
        <v>41698</v>
      </c>
      <c r="K2520" s="7">
        <v>1</v>
      </c>
      <c r="L2520" s="9" t="str">
        <f t="shared" si="157"/>
        <v>Boissons</v>
      </c>
      <c r="M2520" s="6">
        <v>76</v>
      </c>
      <c r="N2520" s="6" t="str">
        <f t="shared" si="158"/>
        <v>Lakkalikööri</v>
      </c>
      <c r="O2520" s="13">
        <v>76</v>
      </c>
      <c r="P2520" s="6">
        <v>18</v>
      </c>
      <c r="Q2520" s="13">
        <f t="shared" si="159"/>
        <v>1368</v>
      </c>
      <c r="R2520" s="15">
        <v>0.05</v>
      </c>
      <c r="S2520" s="13">
        <v>1539</v>
      </c>
      <c r="T2520" s="13">
        <v>12.311999999999999</v>
      </c>
      <c r="U2520" s="13"/>
    </row>
    <row r="2521" spans="1:21" x14ac:dyDescent="0.25">
      <c r="A2521" s="6" t="s">
        <v>189</v>
      </c>
      <c r="B2521" s="6" t="s">
        <v>190</v>
      </c>
      <c r="C2521" s="6" t="s">
        <v>191</v>
      </c>
      <c r="D2521" s="6" t="s">
        <v>136</v>
      </c>
      <c r="E2521" s="6">
        <v>4</v>
      </c>
      <c r="F2521" s="6" t="str">
        <f t="shared" si="156"/>
        <v>Laura Callahan</v>
      </c>
      <c r="G2521" s="6">
        <v>10845</v>
      </c>
      <c r="H2521" s="9">
        <v>41676</v>
      </c>
      <c r="I2521" s="9">
        <v>41705</v>
      </c>
      <c r="J2521" s="9">
        <v>41701</v>
      </c>
      <c r="K2521" s="7">
        <v>5</v>
      </c>
      <c r="L2521" s="9" t="str">
        <f t="shared" si="157"/>
        <v>Pâtes et céréales</v>
      </c>
      <c r="M2521" s="6">
        <v>64</v>
      </c>
      <c r="N2521" s="6" t="str">
        <f t="shared" si="158"/>
        <v>Wimmers gute Semmelknödel</v>
      </c>
      <c r="O2521" s="13">
        <v>76</v>
      </c>
      <c r="P2521" s="6">
        <v>78</v>
      </c>
      <c r="Q2521" s="13">
        <f t="shared" si="159"/>
        <v>5928</v>
      </c>
      <c r="R2521" s="15">
        <v>-0.03</v>
      </c>
      <c r="S2521" s="13">
        <v>13356.525</v>
      </c>
      <c r="T2521" s="13">
        <v>467.47837500000003</v>
      </c>
      <c r="U2521" s="13"/>
    </row>
    <row r="2522" spans="1:21" x14ac:dyDescent="0.25">
      <c r="A2522" s="6" t="s">
        <v>285</v>
      </c>
      <c r="B2522" s="6" t="s">
        <v>286</v>
      </c>
      <c r="C2522" s="6" t="s">
        <v>287</v>
      </c>
      <c r="D2522" s="6" t="s">
        <v>212</v>
      </c>
      <c r="E2522" s="6">
        <v>5</v>
      </c>
      <c r="F2522" s="6" t="str">
        <f t="shared" si="156"/>
        <v>Mohamed Ben Arfa</v>
      </c>
      <c r="G2522" s="6">
        <v>10873</v>
      </c>
      <c r="H2522" s="9">
        <v>41676</v>
      </c>
      <c r="I2522" s="9">
        <v>41698</v>
      </c>
      <c r="J2522" s="9">
        <v>41701</v>
      </c>
      <c r="K2522" s="7">
        <v>3</v>
      </c>
      <c r="L2522" s="9" t="str">
        <f t="shared" si="157"/>
        <v>Desserts</v>
      </c>
      <c r="M2522" s="6">
        <v>21</v>
      </c>
      <c r="N2522" s="6" t="str">
        <f t="shared" si="158"/>
        <v>Sir Rodney's Scones</v>
      </c>
      <c r="O2522" s="13">
        <v>76</v>
      </c>
      <c r="P2522" s="6">
        <v>19</v>
      </c>
      <c r="Q2522" s="13">
        <f t="shared" si="159"/>
        <v>1444</v>
      </c>
      <c r="R2522" s="15">
        <v>0.06</v>
      </c>
      <c r="S2522" s="13">
        <v>893</v>
      </c>
      <c r="T2522" s="13">
        <v>10.715999999999999</v>
      </c>
      <c r="U2522" s="13"/>
    </row>
    <row r="2523" spans="1:21" x14ac:dyDescent="0.25">
      <c r="A2523" s="6" t="s">
        <v>120</v>
      </c>
      <c r="B2523" s="6" t="s">
        <v>121</v>
      </c>
      <c r="C2523" s="6" t="s">
        <v>122</v>
      </c>
      <c r="D2523" s="6" t="s">
        <v>123</v>
      </c>
      <c r="E2523" s="6">
        <v>4</v>
      </c>
      <c r="F2523" s="6" t="str">
        <f t="shared" si="156"/>
        <v>Laura Callahan</v>
      </c>
      <c r="G2523" s="6">
        <v>10481</v>
      </c>
      <c r="H2523" s="9">
        <v>41677</v>
      </c>
      <c r="I2523" s="9">
        <v>41703</v>
      </c>
      <c r="J2523" s="9">
        <v>41700</v>
      </c>
      <c r="K2523" s="7">
        <v>3</v>
      </c>
      <c r="L2523" s="9" t="str">
        <f t="shared" si="157"/>
        <v>Desserts</v>
      </c>
      <c r="M2523" s="6">
        <v>49</v>
      </c>
      <c r="N2523" s="6" t="str">
        <f t="shared" si="158"/>
        <v>Maxilaku</v>
      </c>
      <c r="O2523" s="13">
        <v>76</v>
      </c>
      <c r="P2523" s="6">
        <v>32</v>
      </c>
      <c r="Q2523" s="13">
        <f t="shared" si="159"/>
        <v>2432</v>
      </c>
      <c r="R2523" s="15">
        <v>0.06</v>
      </c>
      <c r="S2523" s="13">
        <v>2406.3999999999996</v>
      </c>
      <c r="T2523" s="13">
        <v>48.127999999999993</v>
      </c>
      <c r="U2523" s="13"/>
    </row>
    <row r="2524" spans="1:21" x14ac:dyDescent="0.25">
      <c r="A2524" s="6" t="s">
        <v>143</v>
      </c>
      <c r="B2524" s="6" t="s">
        <v>144</v>
      </c>
      <c r="C2524" s="6" t="s">
        <v>145</v>
      </c>
      <c r="D2524" s="6" t="s">
        <v>146</v>
      </c>
      <c r="E2524" s="6">
        <v>3</v>
      </c>
      <c r="F2524" s="6" t="str">
        <f t="shared" si="156"/>
        <v>Janet Leverling</v>
      </c>
      <c r="G2524" s="6">
        <v>10492</v>
      </c>
      <c r="H2524" s="9">
        <v>41677</v>
      </c>
      <c r="I2524" s="9">
        <v>41691</v>
      </c>
      <c r="J2524" s="9">
        <v>41693</v>
      </c>
      <c r="K2524" s="7">
        <v>5</v>
      </c>
      <c r="L2524" s="9" t="str">
        <f t="shared" si="157"/>
        <v>Pâtes et céréales</v>
      </c>
      <c r="M2524" s="6">
        <v>42</v>
      </c>
      <c r="N2524" s="6" t="str">
        <f t="shared" si="158"/>
        <v>Singaporean Hokkien Fried Mee</v>
      </c>
      <c r="O2524" s="13">
        <v>76</v>
      </c>
      <c r="P2524" s="6">
        <v>51</v>
      </c>
      <c r="Q2524" s="13">
        <f t="shared" si="159"/>
        <v>3876</v>
      </c>
      <c r="R2524" s="15">
        <v>0.11</v>
      </c>
      <c r="S2524" s="13">
        <v>2541.84</v>
      </c>
      <c r="T2524" s="13">
        <v>88.964400000000012</v>
      </c>
      <c r="U2524" s="13"/>
    </row>
    <row r="2525" spans="1:21" x14ac:dyDescent="0.25">
      <c r="A2525" s="6" t="s">
        <v>293</v>
      </c>
      <c r="B2525" s="6" t="s">
        <v>294</v>
      </c>
      <c r="C2525" s="6" t="s">
        <v>295</v>
      </c>
      <c r="D2525" s="6" t="s">
        <v>251</v>
      </c>
      <c r="E2525" s="6">
        <v>4</v>
      </c>
      <c r="F2525" s="6" t="str">
        <f t="shared" si="156"/>
        <v>Laura Callahan</v>
      </c>
      <c r="G2525" s="6">
        <v>10635</v>
      </c>
      <c r="H2525" s="9">
        <v>41678</v>
      </c>
      <c r="I2525" s="9">
        <v>41701</v>
      </c>
      <c r="J2525" s="9">
        <v>41703</v>
      </c>
      <c r="K2525" s="7">
        <v>2</v>
      </c>
      <c r="L2525" s="9" t="str">
        <f t="shared" si="157"/>
        <v>Condiments</v>
      </c>
      <c r="M2525" s="6">
        <v>4</v>
      </c>
      <c r="N2525" s="6" t="str">
        <f t="shared" si="158"/>
        <v>Chef Anton's Cajun Seasoning</v>
      </c>
      <c r="O2525" s="13">
        <v>76</v>
      </c>
      <c r="P2525" s="6">
        <v>81</v>
      </c>
      <c r="Q2525" s="13">
        <f t="shared" si="159"/>
        <v>6156</v>
      </c>
      <c r="R2525" s="15">
        <v>0.09</v>
      </c>
      <c r="S2525" s="13">
        <v>8108.1</v>
      </c>
      <c r="T2525" s="13">
        <v>32.432400000000001</v>
      </c>
      <c r="U2525" s="13"/>
    </row>
    <row r="2526" spans="1:21" x14ac:dyDescent="0.25">
      <c r="A2526" s="6" t="s">
        <v>228</v>
      </c>
      <c r="B2526" s="6" t="s">
        <v>229</v>
      </c>
      <c r="C2526" s="6" t="s">
        <v>122</v>
      </c>
      <c r="D2526" s="6" t="s">
        <v>123</v>
      </c>
      <c r="E2526" s="6">
        <v>3</v>
      </c>
      <c r="F2526" s="6" t="str">
        <f t="shared" si="156"/>
        <v>Janet Leverling</v>
      </c>
      <c r="G2526" s="6">
        <v>10925</v>
      </c>
      <c r="H2526" s="9">
        <v>41678</v>
      </c>
      <c r="I2526" s="9">
        <v>41690</v>
      </c>
      <c r="J2526" s="9">
        <v>41692</v>
      </c>
      <c r="K2526" s="7">
        <v>8</v>
      </c>
      <c r="L2526" s="9" t="str">
        <f t="shared" si="157"/>
        <v>Poissons et fruits de mer</v>
      </c>
      <c r="M2526" s="6">
        <v>36</v>
      </c>
      <c r="N2526" s="6" t="str">
        <f t="shared" si="158"/>
        <v>Inlagd Sill</v>
      </c>
      <c r="O2526" s="13">
        <v>76</v>
      </c>
      <c r="P2526" s="6">
        <v>81</v>
      </c>
      <c r="Q2526" s="13">
        <f t="shared" si="159"/>
        <v>6156</v>
      </c>
      <c r="R2526" s="15">
        <v>0.13</v>
      </c>
      <c r="S2526" s="13">
        <v>6694.65</v>
      </c>
      <c r="T2526" s="13">
        <v>207.53414999999998</v>
      </c>
      <c r="U2526" s="13"/>
    </row>
    <row r="2527" spans="1:21" x14ac:dyDescent="0.25">
      <c r="A2527" s="6" t="s">
        <v>82</v>
      </c>
      <c r="B2527" s="6" t="s">
        <v>83</v>
      </c>
      <c r="C2527" s="6" t="s">
        <v>84</v>
      </c>
      <c r="D2527" s="6" t="s">
        <v>85</v>
      </c>
      <c r="E2527" s="6">
        <v>5</v>
      </c>
      <c r="F2527" s="6" t="str">
        <f t="shared" si="156"/>
        <v>Mohamed Ben Arfa</v>
      </c>
      <c r="G2527" s="6">
        <v>10470</v>
      </c>
      <c r="H2527" s="9">
        <v>41679</v>
      </c>
      <c r="I2527" s="9">
        <v>41698</v>
      </c>
      <c r="J2527" s="9">
        <v>41696</v>
      </c>
      <c r="K2527" s="7">
        <v>8</v>
      </c>
      <c r="L2527" s="9" t="str">
        <f t="shared" si="157"/>
        <v>Poissons et fruits de mer</v>
      </c>
      <c r="M2527" s="6">
        <v>18</v>
      </c>
      <c r="N2527" s="6" t="str">
        <f t="shared" si="158"/>
        <v>Carnarvon Tigers</v>
      </c>
      <c r="O2527" s="13">
        <v>76</v>
      </c>
      <c r="P2527" s="6">
        <v>41</v>
      </c>
      <c r="Q2527" s="13">
        <f t="shared" si="159"/>
        <v>3116</v>
      </c>
      <c r="R2527" s="15">
        <v>7.0000000000000007E-2</v>
      </c>
      <c r="S2527" s="13">
        <v>9532.5</v>
      </c>
      <c r="T2527" s="13">
        <v>200.1825</v>
      </c>
      <c r="U2527" s="13"/>
    </row>
    <row r="2528" spans="1:21" x14ac:dyDescent="0.25">
      <c r="A2528" s="6" t="s">
        <v>157</v>
      </c>
      <c r="B2528" s="6" t="s">
        <v>158</v>
      </c>
      <c r="C2528" s="6" t="s">
        <v>159</v>
      </c>
      <c r="D2528" s="6" t="s">
        <v>136</v>
      </c>
      <c r="E2528" s="6">
        <v>4</v>
      </c>
      <c r="F2528" s="6" t="str">
        <f t="shared" si="156"/>
        <v>Laura Callahan</v>
      </c>
      <c r="G2528" s="6">
        <v>10534</v>
      </c>
      <c r="H2528" s="9">
        <v>41679</v>
      </c>
      <c r="I2528" s="9">
        <v>41699</v>
      </c>
      <c r="J2528" s="9">
        <v>41701</v>
      </c>
      <c r="K2528" s="7">
        <v>8</v>
      </c>
      <c r="L2528" s="9" t="str">
        <f t="shared" si="157"/>
        <v>Poissons et fruits de mer</v>
      </c>
      <c r="M2528" s="6">
        <v>30</v>
      </c>
      <c r="N2528" s="6" t="str">
        <f t="shared" si="158"/>
        <v>Nord-Ost Matjeshering</v>
      </c>
      <c r="O2528" s="13">
        <v>76</v>
      </c>
      <c r="P2528" s="6">
        <v>4</v>
      </c>
      <c r="Q2528" s="13">
        <f t="shared" si="159"/>
        <v>304</v>
      </c>
      <c r="R2528" s="15">
        <v>0.12</v>
      </c>
      <c r="S2528" s="13">
        <v>455.66399999999999</v>
      </c>
      <c r="T2528" s="13">
        <v>6.3792960000000001</v>
      </c>
      <c r="U2528" s="13"/>
    </row>
    <row r="2529" spans="1:21" x14ac:dyDescent="0.25">
      <c r="A2529" s="6" t="s">
        <v>235</v>
      </c>
      <c r="B2529" s="6" t="s">
        <v>236</v>
      </c>
      <c r="C2529" s="6" t="s">
        <v>237</v>
      </c>
      <c r="D2529" s="6" t="s">
        <v>238</v>
      </c>
      <c r="E2529" s="6">
        <v>5</v>
      </c>
      <c r="F2529" s="6" t="str">
        <f t="shared" si="156"/>
        <v>Mohamed Ben Arfa</v>
      </c>
      <c r="G2529" s="6">
        <v>10629</v>
      </c>
      <c r="H2529" s="9">
        <v>41679</v>
      </c>
      <c r="I2529" s="9">
        <v>41697</v>
      </c>
      <c r="J2529" s="9">
        <v>41698</v>
      </c>
      <c r="K2529" s="7">
        <v>6</v>
      </c>
      <c r="L2529" s="9" t="str">
        <f t="shared" si="157"/>
        <v>Viandes</v>
      </c>
      <c r="M2529" s="6">
        <v>29</v>
      </c>
      <c r="N2529" s="6" t="str">
        <f t="shared" si="158"/>
        <v>Thüringer Rostbratwurst</v>
      </c>
      <c r="O2529" s="13">
        <v>76</v>
      </c>
      <c r="P2529" s="6">
        <v>5</v>
      </c>
      <c r="Q2529" s="13">
        <f t="shared" si="159"/>
        <v>380</v>
      </c>
      <c r="R2529" s="15">
        <v>0.04</v>
      </c>
      <c r="S2529" s="13">
        <v>2970.96</v>
      </c>
      <c r="T2529" s="13">
        <v>38.622480000000003</v>
      </c>
      <c r="U2529" s="13"/>
    </row>
    <row r="2530" spans="1:21" x14ac:dyDescent="0.25">
      <c r="A2530" s="6" t="s">
        <v>272</v>
      </c>
      <c r="B2530" s="6" t="s">
        <v>273</v>
      </c>
      <c r="C2530" s="6" t="s">
        <v>274</v>
      </c>
      <c r="D2530" s="6" t="s">
        <v>81</v>
      </c>
      <c r="E2530" s="6">
        <v>4</v>
      </c>
      <c r="F2530" s="6" t="str">
        <f t="shared" si="156"/>
        <v>Laura Callahan</v>
      </c>
      <c r="G2530" s="6">
        <v>10706</v>
      </c>
      <c r="H2530" s="9">
        <v>41679</v>
      </c>
      <c r="I2530" s="9">
        <v>41703</v>
      </c>
      <c r="J2530" s="9">
        <v>41703</v>
      </c>
      <c r="K2530" s="7">
        <v>3</v>
      </c>
      <c r="L2530" s="9" t="str">
        <f t="shared" si="157"/>
        <v>Desserts</v>
      </c>
      <c r="M2530" s="6">
        <v>16</v>
      </c>
      <c r="N2530" s="6" t="str">
        <f t="shared" si="158"/>
        <v>Pavlova</v>
      </c>
      <c r="O2530" s="13">
        <v>76</v>
      </c>
      <c r="P2530" s="6">
        <v>5</v>
      </c>
      <c r="Q2530" s="13">
        <f t="shared" si="159"/>
        <v>380</v>
      </c>
      <c r="R2530" s="15">
        <v>0.06</v>
      </c>
      <c r="S2530" s="13">
        <v>410.07499999999999</v>
      </c>
      <c r="T2530" s="13">
        <v>4.5108249999999996</v>
      </c>
      <c r="U2530" s="13"/>
    </row>
    <row r="2531" spans="1:21" x14ac:dyDescent="0.25">
      <c r="A2531" s="6" t="s">
        <v>179</v>
      </c>
      <c r="B2531" s="6" t="s">
        <v>180</v>
      </c>
      <c r="C2531" s="6" t="s">
        <v>181</v>
      </c>
      <c r="D2531" s="6" t="s">
        <v>81</v>
      </c>
      <c r="E2531" s="6">
        <v>7</v>
      </c>
      <c r="F2531" s="6" t="str">
        <f t="shared" si="156"/>
        <v>Jaime Dos Santos</v>
      </c>
      <c r="G2531" s="6">
        <v>10713</v>
      </c>
      <c r="H2531" s="9">
        <v>41679</v>
      </c>
      <c r="I2531" s="9">
        <v>41695</v>
      </c>
      <c r="J2531" s="9">
        <v>41694</v>
      </c>
      <c r="K2531" s="7">
        <v>8</v>
      </c>
      <c r="L2531" s="9" t="str">
        <f t="shared" si="157"/>
        <v>Poissons et fruits de mer</v>
      </c>
      <c r="M2531" s="6">
        <v>45</v>
      </c>
      <c r="N2531" s="6" t="str">
        <f t="shared" si="158"/>
        <v>Røgede sild</v>
      </c>
      <c r="O2531" s="13">
        <v>76</v>
      </c>
      <c r="P2531" s="6">
        <v>15</v>
      </c>
      <c r="Q2531" s="13">
        <f t="shared" si="159"/>
        <v>1140</v>
      </c>
      <c r="R2531" s="15">
        <v>0.13</v>
      </c>
      <c r="S2531" s="13">
        <v>619.875</v>
      </c>
      <c r="T2531" s="13">
        <v>8.0583749999999998</v>
      </c>
      <c r="U2531" s="13"/>
    </row>
    <row r="2532" spans="1:21" x14ac:dyDescent="0.25">
      <c r="A2532" s="6" t="s">
        <v>130</v>
      </c>
      <c r="B2532" s="6" t="s">
        <v>131</v>
      </c>
      <c r="C2532" s="6" t="s">
        <v>132</v>
      </c>
      <c r="D2532" s="6" t="s">
        <v>123</v>
      </c>
      <c r="E2532" s="6">
        <v>5</v>
      </c>
      <c r="F2532" s="6" t="str">
        <f t="shared" si="156"/>
        <v>Mohamed Ben Arfa</v>
      </c>
      <c r="G2532" s="6">
        <v>10728</v>
      </c>
      <c r="H2532" s="9">
        <v>41679</v>
      </c>
      <c r="I2532" s="9">
        <v>41698</v>
      </c>
      <c r="J2532" s="9">
        <v>41693</v>
      </c>
      <c r="K2532" s="7">
        <v>4</v>
      </c>
      <c r="L2532" s="9" t="str">
        <f t="shared" si="157"/>
        <v>Produits laitiers</v>
      </c>
      <c r="M2532" s="6">
        <v>60</v>
      </c>
      <c r="N2532" s="6" t="str">
        <f t="shared" si="158"/>
        <v>Camembert Pierrot</v>
      </c>
      <c r="O2532" s="13">
        <v>76</v>
      </c>
      <c r="P2532" s="6">
        <v>5</v>
      </c>
      <c r="Q2532" s="13">
        <f t="shared" si="159"/>
        <v>380</v>
      </c>
      <c r="R2532" s="15">
        <v>0.09</v>
      </c>
      <c r="S2532" s="13">
        <v>773.5</v>
      </c>
      <c r="T2532" s="13">
        <v>13.923</v>
      </c>
      <c r="U2532" s="13"/>
    </row>
    <row r="2533" spans="1:21" x14ac:dyDescent="0.25">
      <c r="A2533" s="6" t="s">
        <v>166</v>
      </c>
      <c r="B2533" s="6" t="s">
        <v>167</v>
      </c>
      <c r="C2533" s="6" t="s">
        <v>168</v>
      </c>
      <c r="D2533" s="6" t="s">
        <v>169</v>
      </c>
      <c r="E2533" s="6">
        <v>2</v>
      </c>
      <c r="F2533" s="6" t="str">
        <f t="shared" si="156"/>
        <v>Anne Dodsworth</v>
      </c>
      <c r="G2533" s="6">
        <v>10646</v>
      </c>
      <c r="H2533" s="9">
        <v>41680</v>
      </c>
      <c r="I2533" s="9">
        <v>41705</v>
      </c>
      <c r="J2533" s="9">
        <v>41705</v>
      </c>
      <c r="K2533" s="7">
        <v>1</v>
      </c>
      <c r="L2533" s="9" t="str">
        <f t="shared" si="157"/>
        <v>Boissons</v>
      </c>
      <c r="M2533" s="6">
        <v>1</v>
      </c>
      <c r="N2533" s="6" t="str">
        <f t="shared" si="158"/>
        <v>Chai</v>
      </c>
      <c r="O2533" s="13">
        <v>76</v>
      </c>
      <c r="P2533" s="6">
        <v>21</v>
      </c>
      <c r="Q2533" s="13">
        <f t="shared" si="159"/>
        <v>1596</v>
      </c>
      <c r="R2533" s="15">
        <v>0.18</v>
      </c>
      <c r="S2533" s="13">
        <v>1549.8000000000002</v>
      </c>
      <c r="T2533" s="13">
        <v>9.2988000000000017</v>
      </c>
      <c r="U2533" s="13"/>
    </row>
    <row r="2534" spans="1:21" x14ac:dyDescent="0.25">
      <c r="A2534" s="6" t="s">
        <v>205</v>
      </c>
      <c r="B2534" s="6" t="s">
        <v>206</v>
      </c>
      <c r="C2534" s="6" t="s">
        <v>207</v>
      </c>
      <c r="D2534" s="6" t="s">
        <v>208</v>
      </c>
      <c r="E2534" s="6">
        <v>2</v>
      </c>
      <c r="F2534" s="6" t="str">
        <f t="shared" si="156"/>
        <v>Anne Dodsworth</v>
      </c>
      <c r="G2534" s="6">
        <v>10672</v>
      </c>
      <c r="H2534" s="9">
        <v>41680</v>
      </c>
      <c r="I2534" s="9">
        <v>41698</v>
      </c>
      <c r="J2534" s="9">
        <v>41694</v>
      </c>
      <c r="K2534" s="7">
        <v>4</v>
      </c>
      <c r="L2534" s="9" t="str">
        <f t="shared" si="157"/>
        <v>Produits laitiers</v>
      </c>
      <c r="M2534" s="6">
        <v>71</v>
      </c>
      <c r="N2534" s="6" t="str">
        <f t="shared" si="158"/>
        <v>Fløtemysost</v>
      </c>
      <c r="O2534" s="13">
        <v>76</v>
      </c>
      <c r="P2534" s="6">
        <v>95</v>
      </c>
      <c r="Q2534" s="13">
        <f t="shared" si="159"/>
        <v>7220</v>
      </c>
      <c r="R2534" s="15">
        <v>0.13</v>
      </c>
      <c r="S2534" s="13">
        <v>8884.875</v>
      </c>
      <c r="T2534" s="13">
        <v>53.309249999999999</v>
      </c>
      <c r="U2534" s="13"/>
    </row>
    <row r="2535" spans="1:21" x14ac:dyDescent="0.25">
      <c r="A2535" s="6" t="s">
        <v>157</v>
      </c>
      <c r="B2535" s="6" t="s">
        <v>158</v>
      </c>
      <c r="C2535" s="6" t="s">
        <v>159</v>
      </c>
      <c r="D2535" s="6" t="s">
        <v>136</v>
      </c>
      <c r="E2535" s="6">
        <v>3</v>
      </c>
      <c r="F2535" s="6" t="str">
        <f t="shared" si="156"/>
        <v>Janet Leverling</v>
      </c>
      <c r="G2535" s="6">
        <v>10772</v>
      </c>
      <c r="H2535" s="9">
        <v>41680</v>
      </c>
      <c r="I2535" s="9">
        <v>41701</v>
      </c>
      <c r="J2535" s="9">
        <v>41702</v>
      </c>
      <c r="K2535" s="7">
        <v>6</v>
      </c>
      <c r="L2535" s="9" t="str">
        <f t="shared" si="157"/>
        <v>Viandes</v>
      </c>
      <c r="M2535" s="6">
        <v>29</v>
      </c>
      <c r="N2535" s="6" t="str">
        <f t="shared" si="158"/>
        <v>Thüringer Rostbratwurst</v>
      </c>
      <c r="O2535" s="13">
        <v>76</v>
      </c>
      <c r="P2535" s="6">
        <v>68</v>
      </c>
      <c r="Q2535" s="13">
        <f t="shared" si="159"/>
        <v>5168</v>
      </c>
      <c r="R2535" s="15">
        <v>7.0000000000000007E-2</v>
      </c>
      <c r="S2535" s="13">
        <v>39142.398000000001</v>
      </c>
      <c r="T2535" s="13">
        <v>234.854388</v>
      </c>
      <c r="U2535" s="13"/>
    </row>
    <row r="2536" spans="1:21" x14ac:dyDescent="0.25">
      <c r="A2536" s="6" t="s">
        <v>243</v>
      </c>
      <c r="B2536" s="6" t="s">
        <v>244</v>
      </c>
      <c r="C2536" s="6" t="s">
        <v>88</v>
      </c>
      <c r="D2536" s="6" t="s">
        <v>89</v>
      </c>
      <c r="E2536" s="6">
        <v>3</v>
      </c>
      <c r="F2536" s="6" t="str">
        <f t="shared" si="156"/>
        <v>Janet Leverling</v>
      </c>
      <c r="G2536" s="6">
        <v>10768</v>
      </c>
      <c r="H2536" s="9">
        <v>41681</v>
      </c>
      <c r="I2536" s="9">
        <v>41705</v>
      </c>
      <c r="J2536" s="9">
        <v>41701</v>
      </c>
      <c r="K2536" s="7">
        <v>5</v>
      </c>
      <c r="L2536" s="9" t="str">
        <f t="shared" si="157"/>
        <v>Pâtes et céréales</v>
      </c>
      <c r="M2536" s="6">
        <v>22</v>
      </c>
      <c r="N2536" s="6" t="str">
        <f t="shared" si="158"/>
        <v>Gustaf's Knäckebröd</v>
      </c>
      <c r="O2536" s="13">
        <v>76</v>
      </c>
      <c r="P2536" s="6">
        <v>68</v>
      </c>
      <c r="Q2536" s="13">
        <f t="shared" si="159"/>
        <v>5168</v>
      </c>
      <c r="R2536" s="15">
        <v>0.2</v>
      </c>
      <c r="S2536" s="13">
        <v>5712</v>
      </c>
      <c r="T2536" s="13">
        <v>34.271999999999998</v>
      </c>
      <c r="U2536" s="13"/>
    </row>
    <row r="2537" spans="1:21" x14ac:dyDescent="0.25">
      <c r="A2537" s="6" t="s">
        <v>175</v>
      </c>
      <c r="B2537" s="6" t="s">
        <v>176</v>
      </c>
      <c r="C2537" s="6" t="s">
        <v>97</v>
      </c>
      <c r="D2537" s="6" t="s">
        <v>98</v>
      </c>
      <c r="E2537" s="6">
        <v>8</v>
      </c>
      <c r="F2537" s="6" t="str">
        <f t="shared" si="156"/>
        <v>Hicham Esmal</v>
      </c>
      <c r="G2537" s="6">
        <v>10573</v>
      </c>
      <c r="H2537" s="9">
        <v>41682</v>
      </c>
      <c r="I2537" s="9">
        <v>41696</v>
      </c>
      <c r="J2537" s="9">
        <v>41693</v>
      </c>
      <c r="K2537" s="7">
        <v>6</v>
      </c>
      <c r="L2537" s="9" t="str">
        <f t="shared" si="157"/>
        <v>Viandes</v>
      </c>
      <c r="M2537" s="6">
        <v>53</v>
      </c>
      <c r="N2537" s="6" t="str">
        <f t="shared" si="158"/>
        <v>Perth Pasties</v>
      </c>
      <c r="O2537" s="13">
        <v>76</v>
      </c>
      <c r="P2537" s="6">
        <v>42</v>
      </c>
      <c r="Q2537" s="13">
        <f t="shared" si="159"/>
        <v>3192</v>
      </c>
      <c r="R2537" s="15">
        <v>0.19</v>
      </c>
      <c r="S2537" s="13">
        <v>5579.2800000000007</v>
      </c>
      <c r="T2537" s="13">
        <v>145.06128000000004</v>
      </c>
      <c r="U2537" s="13"/>
    </row>
    <row r="2538" spans="1:21" x14ac:dyDescent="0.25">
      <c r="A2538" s="6" t="s">
        <v>196</v>
      </c>
      <c r="B2538" s="6" t="s">
        <v>197</v>
      </c>
      <c r="C2538" s="6" t="s">
        <v>52</v>
      </c>
      <c r="D2538" s="6" t="s">
        <v>51</v>
      </c>
      <c r="E2538" s="6">
        <v>7</v>
      </c>
      <c r="F2538" s="6" t="str">
        <f t="shared" si="156"/>
        <v>Jaime Dos Santos</v>
      </c>
      <c r="G2538" s="6">
        <v>10746</v>
      </c>
      <c r="H2538" s="9">
        <v>41682</v>
      </c>
      <c r="I2538" s="9">
        <v>41706</v>
      </c>
      <c r="J2538" s="9">
        <v>41706</v>
      </c>
      <c r="K2538" s="7">
        <v>8</v>
      </c>
      <c r="L2538" s="9" t="str">
        <f t="shared" si="157"/>
        <v>Poissons et fruits de mer</v>
      </c>
      <c r="M2538" s="6">
        <v>13</v>
      </c>
      <c r="N2538" s="6" t="str">
        <f t="shared" si="158"/>
        <v>Konbu</v>
      </c>
      <c r="O2538" s="13">
        <v>76</v>
      </c>
      <c r="P2538" s="6">
        <v>61</v>
      </c>
      <c r="Q2538" s="13">
        <f t="shared" si="159"/>
        <v>4636</v>
      </c>
      <c r="R2538" s="15">
        <v>0.03</v>
      </c>
      <c r="S2538" s="13">
        <v>1775.1</v>
      </c>
      <c r="T2538" s="13">
        <v>23.0763</v>
      </c>
      <c r="U2538" s="13"/>
    </row>
    <row r="2539" spans="1:21" x14ac:dyDescent="0.25">
      <c r="A2539" s="6" t="s">
        <v>186</v>
      </c>
      <c r="B2539" s="6" t="s">
        <v>187</v>
      </c>
      <c r="C2539" s="6" t="s">
        <v>188</v>
      </c>
      <c r="D2539" s="6" t="s">
        <v>140</v>
      </c>
      <c r="E2539" s="6">
        <v>3</v>
      </c>
      <c r="F2539" s="6" t="str">
        <f t="shared" si="156"/>
        <v>Janet Leverling</v>
      </c>
      <c r="G2539" s="6">
        <v>10895</v>
      </c>
      <c r="H2539" s="9">
        <v>41682</v>
      </c>
      <c r="I2539" s="9">
        <v>41697</v>
      </c>
      <c r="J2539" s="9">
        <v>41699</v>
      </c>
      <c r="K2539" s="7">
        <v>1</v>
      </c>
      <c r="L2539" s="9" t="str">
        <f t="shared" si="157"/>
        <v>Boissons</v>
      </c>
      <c r="M2539" s="6">
        <v>24</v>
      </c>
      <c r="N2539" s="6" t="str">
        <f t="shared" si="158"/>
        <v>Guaraná Fantástica</v>
      </c>
      <c r="O2539" s="13">
        <v>76</v>
      </c>
      <c r="P2539" s="6">
        <v>60</v>
      </c>
      <c r="Q2539" s="13">
        <f t="shared" si="159"/>
        <v>4560</v>
      </c>
      <c r="R2539" s="15">
        <v>0.14000000000000001</v>
      </c>
      <c r="S2539" s="13">
        <v>1161</v>
      </c>
      <c r="T2539" s="13">
        <v>32.508000000000003</v>
      </c>
      <c r="U2539" s="13"/>
    </row>
    <row r="2540" spans="1:21" x14ac:dyDescent="0.25">
      <c r="A2540" s="6" t="s">
        <v>189</v>
      </c>
      <c r="B2540" s="6" t="s">
        <v>190</v>
      </c>
      <c r="C2540" s="6" t="s">
        <v>191</v>
      </c>
      <c r="D2540" s="6" t="s">
        <v>136</v>
      </c>
      <c r="E2540" s="6">
        <v>3</v>
      </c>
      <c r="F2540" s="6" t="str">
        <f t="shared" si="156"/>
        <v>Janet Leverling</v>
      </c>
      <c r="G2540" s="6">
        <v>10540</v>
      </c>
      <c r="H2540" s="9">
        <v>41683</v>
      </c>
      <c r="I2540" s="9">
        <v>41697</v>
      </c>
      <c r="J2540" s="9">
        <v>41694</v>
      </c>
      <c r="K2540" s="7">
        <v>3</v>
      </c>
      <c r="L2540" s="9" t="str">
        <f t="shared" si="157"/>
        <v>Desserts</v>
      </c>
      <c r="M2540" s="6">
        <v>26</v>
      </c>
      <c r="N2540" s="6" t="str">
        <f t="shared" si="158"/>
        <v>Gumbär Gummibärchen</v>
      </c>
      <c r="O2540" s="13">
        <v>76</v>
      </c>
      <c r="P2540" s="6">
        <v>20</v>
      </c>
      <c r="Q2540" s="13">
        <f t="shared" si="159"/>
        <v>1520</v>
      </c>
      <c r="R2540" s="15">
        <v>0.05</v>
      </c>
      <c r="S2540" s="13">
        <v>2966.85</v>
      </c>
      <c r="T2540" s="13">
        <v>50.436449999999994</v>
      </c>
      <c r="U2540" s="13"/>
    </row>
    <row r="2541" spans="1:21" x14ac:dyDescent="0.25">
      <c r="A2541" s="6" t="s">
        <v>223</v>
      </c>
      <c r="B2541" s="6" t="s">
        <v>224</v>
      </c>
      <c r="C2541" s="6" t="s">
        <v>225</v>
      </c>
      <c r="D2541" s="6" t="s">
        <v>208</v>
      </c>
      <c r="E2541" s="6">
        <v>3</v>
      </c>
      <c r="F2541" s="6" t="str">
        <f t="shared" si="156"/>
        <v>Janet Leverling</v>
      </c>
      <c r="G2541" s="6">
        <v>10762</v>
      </c>
      <c r="H2541" s="9">
        <v>41683</v>
      </c>
      <c r="I2541" s="9">
        <v>41705</v>
      </c>
      <c r="J2541" s="9">
        <v>41708</v>
      </c>
      <c r="K2541" s="7">
        <v>3</v>
      </c>
      <c r="L2541" s="9" t="str">
        <f t="shared" si="157"/>
        <v>Desserts</v>
      </c>
      <c r="M2541" s="6">
        <v>47</v>
      </c>
      <c r="N2541" s="6" t="str">
        <f t="shared" si="158"/>
        <v>Zaanse koeken</v>
      </c>
      <c r="O2541" s="13">
        <v>76</v>
      </c>
      <c r="P2541" s="6">
        <v>38</v>
      </c>
      <c r="Q2541" s="13">
        <f t="shared" si="159"/>
        <v>2888</v>
      </c>
      <c r="R2541" s="15">
        <v>0.19</v>
      </c>
      <c r="S2541" s="13">
        <v>1462.0500000000002</v>
      </c>
      <c r="T2541" s="13">
        <v>5.8482000000000003</v>
      </c>
      <c r="U2541" s="13"/>
    </row>
    <row r="2542" spans="1:21" x14ac:dyDescent="0.25">
      <c r="A2542" s="6" t="s">
        <v>269</v>
      </c>
      <c r="B2542" s="6" t="s">
        <v>270</v>
      </c>
      <c r="C2542" s="6" t="s">
        <v>271</v>
      </c>
      <c r="D2542" s="6" t="s">
        <v>242</v>
      </c>
      <c r="E2542" s="6">
        <v>3</v>
      </c>
      <c r="F2542" s="6" t="str">
        <f t="shared" si="156"/>
        <v>Janet Leverling</v>
      </c>
      <c r="G2542" s="6">
        <v>10769</v>
      </c>
      <c r="H2542" s="9">
        <v>41683</v>
      </c>
      <c r="I2542" s="9">
        <v>41699</v>
      </c>
      <c r="J2542" s="9">
        <v>41700</v>
      </c>
      <c r="K2542" s="7">
        <v>3</v>
      </c>
      <c r="L2542" s="9" t="str">
        <f t="shared" si="157"/>
        <v>Desserts</v>
      </c>
      <c r="M2542" s="6">
        <v>62</v>
      </c>
      <c r="N2542" s="6" t="str">
        <f t="shared" si="158"/>
        <v>Tarte au sucre</v>
      </c>
      <c r="O2542" s="13">
        <v>76</v>
      </c>
      <c r="P2542" s="6">
        <v>81</v>
      </c>
      <c r="Q2542" s="13">
        <f t="shared" si="159"/>
        <v>6156</v>
      </c>
      <c r="R2542" s="15">
        <v>-0.01</v>
      </c>
      <c r="S2542" s="13">
        <v>20166.165000000001</v>
      </c>
      <c r="T2542" s="13">
        <v>504.15412500000002</v>
      </c>
      <c r="U2542" s="13"/>
    </row>
    <row r="2543" spans="1:21" x14ac:dyDescent="0.25">
      <c r="A2543" s="6" t="s">
        <v>252</v>
      </c>
      <c r="B2543" s="6" t="s">
        <v>253</v>
      </c>
      <c r="C2543" s="6" t="s">
        <v>254</v>
      </c>
      <c r="D2543" s="6" t="s">
        <v>238</v>
      </c>
      <c r="E2543" s="6">
        <v>4</v>
      </c>
      <c r="F2543" s="6" t="str">
        <f t="shared" si="156"/>
        <v>Laura Callahan</v>
      </c>
      <c r="G2543" s="6">
        <v>10887</v>
      </c>
      <c r="H2543" s="9">
        <v>41683</v>
      </c>
      <c r="I2543" s="9">
        <v>41703</v>
      </c>
      <c r="J2543" s="9">
        <v>41706</v>
      </c>
      <c r="K2543" s="7">
        <v>3</v>
      </c>
      <c r="L2543" s="9" t="str">
        <f t="shared" si="157"/>
        <v>Desserts</v>
      </c>
      <c r="M2543" s="6">
        <v>25</v>
      </c>
      <c r="N2543" s="6" t="str">
        <f t="shared" si="158"/>
        <v>NuNuCa Nuß-Nougat-Creme</v>
      </c>
      <c r="O2543" s="13">
        <v>76</v>
      </c>
      <c r="P2543" s="6">
        <v>83</v>
      </c>
      <c r="Q2543" s="13">
        <f t="shared" si="159"/>
        <v>6308</v>
      </c>
      <c r="R2543" s="15">
        <v>0.1</v>
      </c>
      <c r="S2543" s="13">
        <v>5229</v>
      </c>
      <c r="T2543" s="13">
        <v>135.95400000000001</v>
      </c>
      <c r="U2543" s="13"/>
    </row>
    <row r="2544" spans="1:21" x14ac:dyDescent="0.25">
      <c r="A2544" s="6" t="s">
        <v>170</v>
      </c>
      <c r="B2544" s="6" t="s">
        <v>171</v>
      </c>
      <c r="C2544" s="6" t="s">
        <v>172</v>
      </c>
      <c r="D2544" s="6" t="s">
        <v>146</v>
      </c>
      <c r="E2544" s="6">
        <v>7</v>
      </c>
      <c r="F2544" s="6" t="str">
        <f t="shared" si="156"/>
        <v>Jaime Dos Santos</v>
      </c>
      <c r="G2544" s="6">
        <v>10605</v>
      </c>
      <c r="H2544" s="9">
        <v>41685</v>
      </c>
      <c r="I2544" s="9">
        <v>41713</v>
      </c>
      <c r="J2544" s="9">
        <v>41710</v>
      </c>
      <c r="K2544" s="7">
        <v>4</v>
      </c>
      <c r="L2544" s="9" t="str">
        <f t="shared" si="157"/>
        <v>Produits laitiers</v>
      </c>
      <c r="M2544" s="6">
        <v>71</v>
      </c>
      <c r="N2544" s="6" t="str">
        <f t="shared" si="158"/>
        <v>Fløtemysost</v>
      </c>
      <c r="O2544" s="13">
        <v>76</v>
      </c>
      <c r="P2544" s="6">
        <v>81</v>
      </c>
      <c r="Q2544" s="13">
        <f t="shared" si="159"/>
        <v>6156</v>
      </c>
      <c r="R2544" s="15">
        <v>0.18</v>
      </c>
      <c r="S2544" s="13">
        <v>7140.1500000000005</v>
      </c>
      <c r="T2544" s="13">
        <v>214.20450000000002</v>
      </c>
      <c r="U2544" s="13"/>
    </row>
    <row r="2545" spans="1:21" x14ac:dyDescent="0.25">
      <c r="A2545" s="6" t="s">
        <v>182</v>
      </c>
      <c r="B2545" s="6" t="s">
        <v>183</v>
      </c>
      <c r="C2545" s="6" t="s">
        <v>132</v>
      </c>
      <c r="D2545" s="6" t="s">
        <v>123</v>
      </c>
      <c r="E2545" s="6">
        <v>5</v>
      </c>
      <c r="F2545" s="6" t="str">
        <f t="shared" si="156"/>
        <v>Mohamed Ben Arfa</v>
      </c>
      <c r="G2545" s="6">
        <v>10725</v>
      </c>
      <c r="H2545" s="9">
        <v>41685</v>
      </c>
      <c r="I2545" s="9">
        <v>41703</v>
      </c>
      <c r="J2545" s="9">
        <v>41704</v>
      </c>
      <c r="K2545" s="7">
        <v>5</v>
      </c>
      <c r="L2545" s="9" t="str">
        <f t="shared" si="157"/>
        <v>Pâtes et céréales</v>
      </c>
      <c r="M2545" s="6">
        <v>52</v>
      </c>
      <c r="N2545" s="6" t="str">
        <f t="shared" si="158"/>
        <v>Filo Mix</v>
      </c>
      <c r="O2545" s="13">
        <v>76</v>
      </c>
      <c r="P2545" s="6">
        <v>78</v>
      </c>
      <c r="Q2545" s="13">
        <f t="shared" si="159"/>
        <v>5928</v>
      </c>
      <c r="R2545" s="15">
        <v>0.01</v>
      </c>
      <c r="S2545" s="13">
        <v>2702.7</v>
      </c>
      <c r="T2545" s="13">
        <v>59.459399999999995</v>
      </c>
      <c r="U2545" s="13"/>
    </row>
    <row r="2546" spans="1:21" x14ac:dyDescent="0.25">
      <c r="A2546" s="6" t="s">
        <v>308</v>
      </c>
      <c r="B2546" s="6" t="s">
        <v>309</v>
      </c>
      <c r="C2546" s="6" t="s">
        <v>203</v>
      </c>
      <c r="D2546" s="6" t="s">
        <v>204</v>
      </c>
      <c r="E2546" s="6">
        <v>2</v>
      </c>
      <c r="F2546" s="6" t="str">
        <f t="shared" si="156"/>
        <v>Anne Dodsworth</v>
      </c>
      <c r="G2546" s="6">
        <v>10828</v>
      </c>
      <c r="H2546" s="9">
        <v>41685</v>
      </c>
      <c r="I2546" s="9">
        <v>41711</v>
      </c>
      <c r="J2546" s="9">
        <v>41706</v>
      </c>
      <c r="K2546" s="7">
        <v>3</v>
      </c>
      <c r="L2546" s="9" t="str">
        <f t="shared" si="157"/>
        <v>Desserts</v>
      </c>
      <c r="M2546" s="6">
        <v>20</v>
      </c>
      <c r="N2546" s="6" t="str">
        <f t="shared" si="158"/>
        <v>Sir Rodney's Marmalade</v>
      </c>
      <c r="O2546" s="13">
        <v>76</v>
      </c>
      <c r="P2546" s="6">
        <v>62</v>
      </c>
      <c r="Q2546" s="13">
        <f t="shared" si="159"/>
        <v>4712</v>
      </c>
      <c r="R2546" s="15">
        <v>0.14000000000000001</v>
      </c>
      <c r="S2546" s="13">
        <v>21594.6</v>
      </c>
      <c r="T2546" s="13">
        <v>64.783799999999999</v>
      </c>
      <c r="U2546" s="13"/>
    </row>
    <row r="2547" spans="1:21" x14ac:dyDescent="0.25">
      <c r="A2547" s="6" t="s">
        <v>184</v>
      </c>
      <c r="B2547" s="6" t="s">
        <v>185</v>
      </c>
      <c r="C2547" s="6" t="s">
        <v>159</v>
      </c>
      <c r="D2547" s="6" t="s">
        <v>136</v>
      </c>
      <c r="E2547" s="6">
        <v>5</v>
      </c>
      <c r="F2547" s="6" t="str">
        <f t="shared" si="156"/>
        <v>Mohamed Ben Arfa</v>
      </c>
      <c r="G2547" s="6">
        <v>10640</v>
      </c>
      <c r="H2547" s="9">
        <v>41686</v>
      </c>
      <c r="I2547" s="9">
        <v>41707</v>
      </c>
      <c r="J2547" s="9">
        <v>41710</v>
      </c>
      <c r="K2547" s="7">
        <v>1</v>
      </c>
      <c r="L2547" s="9" t="str">
        <f t="shared" si="157"/>
        <v>Boissons</v>
      </c>
      <c r="M2547" s="6">
        <v>70</v>
      </c>
      <c r="N2547" s="6" t="str">
        <f t="shared" si="158"/>
        <v>Outback Lager</v>
      </c>
      <c r="O2547" s="13">
        <v>76</v>
      </c>
      <c r="P2547" s="6">
        <v>81</v>
      </c>
      <c r="Q2547" s="13">
        <f t="shared" si="159"/>
        <v>6156</v>
      </c>
      <c r="R2547" s="15">
        <v>0.18</v>
      </c>
      <c r="S2547" s="13">
        <v>4981.5</v>
      </c>
      <c r="T2547" s="13">
        <v>49.814999999999998</v>
      </c>
      <c r="U2547" s="13"/>
    </row>
    <row r="2548" spans="1:21" x14ac:dyDescent="0.25">
      <c r="A2548" s="6" t="s">
        <v>120</v>
      </c>
      <c r="B2548" s="6" t="s">
        <v>121</v>
      </c>
      <c r="C2548" s="6" t="s">
        <v>122</v>
      </c>
      <c r="D2548" s="6" t="s">
        <v>123</v>
      </c>
      <c r="E2548" s="6">
        <v>7</v>
      </c>
      <c r="F2548" s="6" t="str">
        <f t="shared" si="156"/>
        <v>Jaime Dos Santos</v>
      </c>
      <c r="G2548" s="6">
        <v>10813</v>
      </c>
      <c r="H2548" s="9">
        <v>41686</v>
      </c>
      <c r="I2548" s="9">
        <v>41714</v>
      </c>
      <c r="J2548" s="9">
        <v>41716</v>
      </c>
      <c r="K2548" s="7">
        <v>8</v>
      </c>
      <c r="L2548" s="9" t="str">
        <f t="shared" si="157"/>
        <v>Poissons et fruits de mer</v>
      </c>
      <c r="M2548" s="6">
        <v>46</v>
      </c>
      <c r="N2548" s="6" t="str">
        <f t="shared" si="158"/>
        <v>Spegesild</v>
      </c>
      <c r="O2548" s="13">
        <v>76</v>
      </c>
      <c r="P2548" s="6">
        <v>97</v>
      </c>
      <c r="Q2548" s="13">
        <f t="shared" si="159"/>
        <v>7372</v>
      </c>
      <c r="R2548" s="15">
        <v>0.02</v>
      </c>
      <c r="S2548" s="13">
        <v>5703.5999999999995</v>
      </c>
      <c r="T2548" s="13">
        <v>148.29359999999997</v>
      </c>
      <c r="U2548" s="13"/>
    </row>
    <row r="2549" spans="1:21" x14ac:dyDescent="0.25">
      <c r="A2549" s="6" t="s">
        <v>228</v>
      </c>
      <c r="B2549" s="6" t="s">
        <v>229</v>
      </c>
      <c r="C2549" s="6" t="s">
        <v>122</v>
      </c>
      <c r="D2549" s="6" t="s">
        <v>123</v>
      </c>
      <c r="E2549" s="6">
        <v>3</v>
      </c>
      <c r="F2549" s="6" t="str">
        <f t="shared" si="156"/>
        <v>Janet Leverling</v>
      </c>
      <c r="G2549" s="6">
        <v>10903</v>
      </c>
      <c r="H2549" s="9">
        <v>41686</v>
      </c>
      <c r="I2549" s="9">
        <v>41701</v>
      </c>
      <c r="J2549" s="9">
        <v>41699</v>
      </c>
      <c r="K2549" s="7">
        <v>2</v>
      </c>
      <c r="L2549" s="9" t="str">
        <f t="shared" si="157"/>
        <v>Condiments</v>
      </c>
      <c r="M2549" s="6">
        <v>65</v>
      </c>
      <c r="N2549" s="6" t="str">
        <f t="shared" si="158"/>
        <v>Louisiana Fiery Hot Pepper Sauce</v>
      </c>
      <c r="O2549" s="13">
        <v>76</v>
      </c>
      <c r="P2549" s="6">
        <v>24</v>
      </c>
      <c r="Q2549" s="13">
        <f t="shared" si="159"/>
        <v>1824</v>
      </c>
      <c r="R2549" s="15">
        <v>0.12</v>
      </c>
      <c r="S2549" s="13">
        <v>2222.88</v>
      </c>
      <c r="T2549" s="13">
        <v>42.234720000000003</v>
      </c>
      <c r="U2549" s="13"/>
    </row>
    <row r="2550" spans="1:21" x14ac:dyDescent="0.25">
      <c r="A2550" s="6" t="s">
        <v>137</v>
      </c>
      <c r="B2550" s="6" t="s">
        <v>138</v>
      </c>
      <c r="C2550" s="6" t="s">
        <v>139</v>
      </c>
      <c r="D2550" s="6" t="s">
        <v>140</v>
      </c>
      <c r="E2550" s="6">
        <v>8</v>
      </c>
      <c r="F2550" s="6" t="str">
        <f t="shared" si="156"/>
        <v>Hicham Esmal</v>
      </c>
      <c r="G2550" s="6">
        <v>10597</v>
      </c>
      <c r="H2550" s="9">
        <v>41687</v>
      </c>
      <c r="I2550" s="9">
        <v>41715</v>
      </c>
      <c r="J2550" s="9">
        <v>41710</v>
      </c>
      <c r="K2550" s="7">
        <v>5</v>
      </c>
      <c r="L2550" s="9" t="str">
        <f t="shared" si="157"/>
        <v>Pâtes et céréales</v>
      </c>
      <c r="M2550" s="6">
        <v>57</v>
      </c>
      <c r="N2550" s="6" t="str">
        <f t="shared" si="158"/>
        <v>Ravioli Angelo</v>
      </c>
      <c r="O2550" s="13">
        <v>76</v>
      </c>
      <c r="P2550" s="6">
        <v>47</v>
      </c>
      <c r="Q2550" s="13">
        <f t="shared" si="159"/>
        <v>3572</v>
      </c>
      <c r="R2550" s="15">
        <v>0.2</v>
      </c>
      <c r="S2550" s="13">
        <v>3666</v>
      </c>
      <c r="T2550" s="13">
        <v>65.988</v>
      </c>
      <c r="U2550" s="13"/>
    </row>
    <row r="2551" spans="1:21" x14ac:dyDescent="0.25">
      <c r="A2551" s="6" t="s">
        <v>170</v>
      </c>
      <c r="B2551" s="6" t="s">
        <v>171</v>
      </c>
      <c r="C2551" s="6" t="s">
        <v>172</v>
      </c>
      <c r="D2551" s="6" t="s">
        <v>146</v>
      </c>
      <c r="E2551" s="6">
        <v>7</v>
      </c>
      <c r="F2551" s="6" t="str">
        <f t="shared" si="156"/>
        <v>Jaime Dos Santos</v>
      </c>
      <c r="G2551" s="6">
        <v>10618</v>
      </c>
      <c r="H2551" s="9">
        <v>41687</v>
      </c>
      <c r="I2551" s="9">
        <v>41711</v>
      </c>
      <c r="J2551" s="9">
        <v>41710</v>
      </c>
      <c r="K2551" s="7">
        <v>3</v>
      </c>
      <c r="L2551" s="9" t="str">
        <f t="shared" si="157"/>
        <v>Desserts</v>
      </c>
      <c r="M2551" s="6">
        <v>68</v>
      </c>
      <c r="N2551" s="6" t="str">
        <f t="shared" si="158"/>
        <v>Scottish Longbreads</v>
      </c>
      <c r="O2551" s="13">
        <v>76</v>
      </c>
      <c r="P2551" s="6">
        <v>73</v>
      </c>
      <c r="Q2551" s="13">
        <f t="shared" si="159"/>
        <v>5548</v>
      </c>
      <c r="R2551" s="15">
        <v>0.09</v>
      </c>
      <c r="S2551" s="13">
        <v>4151.875</v>
      </c>
      <c r="T2551" s="13">
        <v>66.430000000000007</v>
      </c>
      <c r="U2551" s="13"/>
    </row>
    <row r="2552" spans="1:21" x14ac:dyDescent="0.25">
      <c r="A2552" s="6" t="s">
        <v>275</v>
      </c>
      <c r="B2552" s="6" t="s">
        <v>276</v>
      </c>
      <c r="C2552" s="6" t="s">
        <v>277</v>
      </c>
      <c r="D2552" s="6" t="s">
        <v>81</v>
      </c>
      <c r="E2552" s="6">
        <v>4</v>
      </c>
      <c r="F2552" s="6" t="str">
        <f t="shared" si="156"/>
        <v>Laura Callahan</v>
      </c>
      <c r="G2552" s="6">
        <v>10660</v>
      </c>
      <c r="H2552" s="9">
        <v>41687</v>
      </c>
      <c r="I2552" s="9">
        <v>41712</v>
      </c>
      <c r="J2552" s="9">
        <v>41708</v>
      </c>
      <c r="K2552" s="7">
        <v>3</v>
      </c>
      <c r="L2552" s="9" t="str">
        <f t="shared" si="157"/>
        <v>Desserts</v>
      </c>
      <c r="M2552" s="6">
        <v>20</v>
      </c>
      <c r="N2552" s="6" t="str">
        <f t="shared" si="158"/>
        <v>Sir Rodney's Marmalade</v>
      </c>
      <c r="O2552" s="13">
        <v>76</v>
      </c>
      <c r="P2552" s="6">
        <v>33</v>
      </c>
      <c r="Q2552" s="13">
        <f t="shared" si="159"/>
        <v>2508</v>
      </c>
      <c r="R2552" s="15">
        <v>-0.02</v>
      </c>
      <c r="S2552" s="13">
        <v>13632.300000000001</v>
      </c>
      <c r="T2552" s="13">
        <v>299.91060000000004</v>
      </c>
      <c r="U2552" s="13"/>
    </row>
    <row r="2553" spans="1:21" x14ac:dyDescent="0.25">
      <c r="A2553" s="6" t="s">
        <v>179</v>
      </c>
      <c r="B2553" s="6" t="s">
        <v>180</v>
      </c>
      <c r="C2553" s="6" t="s">
        <v>181</v>
      </c>
      <c r="D2553" s="6" t="s">
        <v>81</v>
      </c>
      <c r="E2553" s="6">
        <v>9</v>
      </c>
      <c r="F2553" s="6" t="str">
        <f t="shared" si="156"/>
        <v>Steven Buchanan</v>
      </c>
      <c r="G2553" s="6">
        <v>10714</v>
      </c>
      <c r="H2553" s="9">
        <v>41687</v>
      </c>
      <c r="I2553" s="9">
        <v>41704</v>
      </c>
      <c r="J2553" s="9">
        <v>41705</v>
      </c>
      <c r="K2553" s="7">
        <v>3</v>
      </c>
      <c r="L2553" s="9" t="str">
        <f t="shared" si="157"/>
        <v>Desserts</v>
      </c>
      <c r="M2553" s="6">
        <v>47</v>
      </c>
      <c r="N2553" s="6" t="str">
        <f t="shared" si="158"/>
        <v>Zaanse koeken</v>
      </c>
      <c r="O2553" s="13">
        <v>76</v>
      </c>
      <c r="P2553" s="6">
        <v>18</v>
      </c>
      <c r="Q2553" s="13">
        <f t="shared" si="159"/>
        <v>1368</v>
      </c>
      <c r="R2553" s="15">
        <v>0</v>
      </c>
      <c r="S2553" s="13">
        <v>855</v>
      </c>
      <c r="T2553" s="13">
        <v>28.215</v>
      </c>
      <c r="U2553" s="13"/>
    </row>
    <row r="2554" spans="1:21" x14ac:dyDescent="0.25">
      <c r="A2554" s="6" t="s">
        <v>186</v>
      </c>
      <c r="B2554" s="6" t="s">
        <v>187</v>
      </c>
      <c r="C2554" s="6" t="s">
        <v>188</v>
      </c>
      <c r="D2554" s="6" t="s">
        <v>140</v>
      </c>
      <c r="E2554" s="6">
        <v>8</v>
      </c>
      <c r="F2554" s="6" t="str">
        <f t="shared" si="156"/>
        <v>Hicham Esmal</v>
      </c>
      <c r="G2554" s="6">
        <v>10836</v>
      </c>
      <c r="H2554" s="9">
        <v>41687</v>
      </c>
      <c r="I2554" s="9">
        <v>41699</v>
      </c>
      <c r="J2554" s="9">
        <v>41697</v>
      </c>
      <c r="K2554" s="7">
        <v>5</v>
      </c>
      <c r="L2554" s="9" t="str">
        <f t="shared" si="157"/>
        <v>Pâtes et céréales</v>
      </c>
      <c r="M2554" s="6">
        <v>64</v>
      </c>
      <c r="N2554" s="6" t="str">
        <f t="shared" si="158"/>
        <v>Wimmers gute Semmelknödel</v>
      </c>
      <c r="O2554" s="13">
        <v>76</v>
      </c>
      <c r="P2554" s="6">
        <v>41</v>
      </c>
      <c r="Q2554" s="13">
        <f t="shared" si="159"/>
        <v>3116</v>
      </c>
      <c r="R2554" s="15">
        <v>0.15</v>
      </c>
      <c r="S2554" s="13">
        <v>5793.8125</v>
      </c>
      <c r="T2554" s="13">
        <v>46.350499999999997</v>
      </c>
      <c r="U2554" s="13"/>
    </row>
    <row r="2555" spans="1:21" x14ac:dyDescent="0.25">
      <c r="A2555" s="6" t="s">
        <v>120</v>
      </c>
      <c r="B2555" s="6" t="s">
        <v>121</v>
      </c>
      <c r="C2555" s="6" t="s">
        <v>122</v>
      </c>
      <c r="D2555" s="6" t="s">
        <v>123</v>
      </c>
      <c r="E2555" s="6">
        <v>9</v>
      </c>
      <c r="F2555" s="6" t="str">
        <f t="shared" si="156"/>
        <v>Steven Buchanan</v>
      </c>
      <c r="G2555" s="6">
        <v>10851</v>
      </c>
      <c r="H2555" s="9">
        <v>41687</v>
      </c>
      <c r="I2555" s="9">
        <v>41715</v>
      </c>
      <c r="J2555" s="9">
        <v>41713</v>
      </c>
      <c r="K2555" s="7">
        <v>4</v>
      </c>
      <c r="L2555" s="9" t="str">
        <f t="shared" si="157"/>
        <v>Produits laitiers</v>
      </c>
      <c r="M2555" s="6">
        <v>59</v>
      </c>
      <c r="N2555" s="6" t="str">
        <f t="shared" si="158"/>
        <v>Raclette Courdavault</v>
      </c>
      <c r="O2555" s="13">
        <v>76</v>
      </c>
      <c r="P2555" s="6">
        <v>7</v>
      </c>
      <c r="Q2555" s="13">
        <f t="shared" si="159"/>
        <v>532</v>
      </c>
      <c r="R2555" s="15">
        <v>0.12</v>
      </c>
      <c r="S2555" s="13">
        <v>1694</v>
      </c>
      <c r="T2555" s="13">
        <v>30.492000000000001</v>
      </c>
      <c r="U2555" s="13"/>
    </row>
    <row r="2556" spans="1:21" x14ac:dyDescent="0.25">
      <c r="A2556" s="6" t="s">
        <v>114</v>
      </c>
      <c r="B2556" s="6" t="s">
        <v>115</v>
      </c>
      <c r="C2556" s="6" t="s">
        <v>116</v>
      </c>
      <c r="D2556" s="6" t="s">
        <v>81</v>
      </c>
      <c r="E2556" s="6">
        <v>4</v>
      </c>
      <c r="F2556" s="6" t="str">
        <f t="shared" si="156"/>
        <v>Laura Callahan</v>
      </c>
      <c r="G2556" s="6">
        <v>10852</v>
      </c>
      <c r="H2556" s="9">
        <v>41687</v>
      </c>
      <c r="I2556" s="9">
        <v>41707</v>
      </c>
      <c r="J2556" s="9">
        <v>41707</v>
      </c>
      <c r="K2556" s="7">
        <v>1</v>
      </c>
      <c r="L2556" s="9" t="str">
        <f t="shared" si="157"/>
        <v>Boissons</v>
      </c>
      <c r="M2556" s="6">
        <v>2</v>
      </c>
      <c r="N2556" s="6" t="str">
        <f t="shared" si="158"/>
        <v>Chang</v>
      </c>
      <c r="O2556" s="13">
        <v>76</v>
      </c>
      <c r="P2556" s="6">
        <v>71</v>
      </c>
      <c r="Q2556" s="13">
        <f t="shared" si="159"/>
        <v>5396</v>
      </c>
      <c r="R2556" s="15">
        <v>0.04</v>
      </c>
      <c r="S2556" s="13">
        <v>6475.2</v>
      </c>
      <c r="T2556" s="13">
        <v>161.88</v>
      </c>
      <c r="U2556" s="13"/>
    </row>
    <row r="2557" spans="1:21" x14ac:dyDescent="0.25">
      <c r="A2557" s="6" t="s">
        <v>82</v>
      </c>
      <c r="B2557" s="6" t="s">
        <v>83</v>
      </c>
      <c r="C2557" s="6" t="s">
        <v>84</v>
      </c>
      <c r="D2557" s="6" t="s">
        <v>85</v>
      </c>
      <c r="E2557" s="6">
        <v>4</v>
      </c>
      <c r="F2557" s="6" t="str">
        <f t="shared" si="156"/>
        <v>Laura Callahan</v>
      </c>
      <c r="G2557" s="6">
        <v>10932</v>
      </c>
      <c r="H2557" s="9">
        <v>41687</v>
      </c>
      <c r="I2557" s="9">
        <v>41703</v>
      </c>
      <c r="J2557" s="9">
        <v>41705</v>
      </c>
      <c r="K2557" s="7">
        <v>3</v>
      </c>
      <c r="L2557" s="9" t="str">
        <f t="shared" si="157"/>
        <v>Desserts</v>
      </c>
      <c r="M2557" s="6">
        <v>62</v>
      </c>
      <c r="N2557" s="6" t="str">
        <f t="shared" si="158"/>
        <v>Tarte au sucre</v>
      </c>
      <c r="O2557" s="13">
        <v>76</v>
      </c>
      <c r="P2557" s="6">
        <v>73</v>
      </c>
      <c r="Q2557" s="13">
        <f t="shared" si="159"/>
        <v>5548</v>
      </c>
      <c r="R2557" s="15">
        <v>0.1</v>
      </c>
      <c r="S2557" s="13">
        <v>16195.050000000001</v>
      </c>
      <c r="T2557" s="13">
        <v>485.85150000000004</v>
      </c>
      <c r="U2557" s="13"/>
    </row>
    <row r="2558" spans="1:21" x14ac:dyDescent="0.25">
      <c r="A2558" s="6" t="s">
        <v>175</v>
      </c>
      <c r="B2558" s="6" t="s">
        <v>176</v>
      </c>
      <c r="C2558" s="6" t="s">
        <v>97</v>
      </c>
      <c r="D2558" s="6" t="s">
        <v>98</v>
      </c>
      <c r="E2558" s="6">
        <v>3</v>
      </c>
      <c r="F2558" s="6" t="str">
        <f t="shared" si="156"/>
        <v>Janet Leverling</v>
      </c>
      <c r="G2558" s="6">
        <v>10682</v>
      </c>
      <c r="H2558" s="9">
        <v>41688</v>
      </c>
      <c r="I2558" s="9">
        <v>41701</v>
      </c>
      <c r="J2558" s="9">
        <v>41703</v>
      </c>
      <c r="K2558" s="7">
        <v>1</v>
      </c>
      <c r="L2558" s="9" t="str">
        <f t="shared" si="157"/>
        <v>Boissons</v>
      </c>
      <c r="M2558" s="6">
        <v>75</v>
      </c>
      <c r="N2558" s="6" t="str">
        <f t="shared" si="158"/>
        <v>Rhönbräu Klosterbier</v>
      </c>
      <c r="O2558" s="13">
        <v>76</v>
      </c>
      <c r="P2558" s="6">
        <v>84</v>
      </c>
      <c r="Q2558" s="13">
        <f t="shared" si="159"/>
        <v>6384</v>
      </c>
      <c r="R2558" s="15">
        <v>0.01</v>
      </c>
      <c r="S2558" s="13">
        <v>3222.45</v>
      </c>
      <c r="T2558" s="13">
        <v>32.224499999999999</v>
      </c>
      <c r="U2558" s="13"/>
    </row>
    <row r="2559" spans="1:21" x14ac:dyDescent="0.25">
      <c r="A2559" s="6" t="s">
        <v>124</v>
      </c>
      <c r="B2559" s="6" t="s">
        <v>125</v>
      </c>
      <c r="C2559" s="6" t="s">
        <v>126</v>
      </c>
      <c r="D2559" s="6" t="s">
        <v>81</v>
      </c>
      <c r="E2559" s="6">
        <v>4</v>
      </c>
      <c r="F2559" s="6" t="str">
        <f t="shared" si="156"/>
        <v>Laura Callahan</v>
      </c>
      <c r="G2559" s="6">
        <v>10545</v>
      </c>
      <c r="H2559" s="9">
        <v>41689</v>
      </c>
      <c r="I2559" s="9">
        <v>41718</v>
      </c>
      <c r="J2559" s="9">
        <v>41716</v>
      </c>
      <c r="K2559" s="7">
        <v>4</v>
      </c>
      <c r="L2559" s="9" t="str">
        <f t="shared" si="157"/>
        <v>Produits laitiers</v>
      </c>
      <c r="M2559" s="6">
        <v>11</v>
      </c>
      <c r="N2559" s="6" t="str">
        <f t="shared" si="158"/>
        <v>Queso Cabrales</v>
      </c>
      <c r="O2559" s="13">
        <v>76</v>
      </c>
      <c r="P2559" s="6">
        <v>99</v>
      </c>
      <c r="Q2559" s="13">
        <f t="shared" si="159"/>
        <v>7524</v>
      </c>
      <c r="R2559" s="15">
        <v>0</v>
      </c>
      <c r="S2559" s="13">
        <v>10395</v>
      </c>
      <c r="T2559" s="13">
        <v>239.08500000000001</v>
      </c>
      <c r="U2559" s="13"/>
    </row>
    <row r="2560" spans="1:21" x14ac:dyDescent="0.25">
      <c r="A2560" s="6" t="s">
        <v>186</v>
      </c>
      <c r="B2560" s="6" t="s">
        <v>187</v>
      </c>
      <c r="C2560" s="6" t="s">
        <v>188</v>
      </c>
      <c r="D2560" s="6" t="s">
        <v>140</v>
      </c>
      <c r="E2560" s="6">
        <v>4</v>
      </c>
      <c r="F2560" s="6" t="str">
        <f t="shared" si="156"/>
        <v>Laura Callahan</v>
      </c>
      <c r="G2560" s="6">
        <v>10571</v>
      </c>
      <c r="H2560" s="9">
        <v>41689</v>
      </c>
      <c r="I2560" s="9">
        <v>41718</v>
      </c>
      <c r="J2560" s="9">
        <v>41713</v>
      </c>
      <c r="K2560" s="7">
        <v>7</v>
      </c>
      <c r="L2560" s="9" t="str">
        <f t="shared" si="157"/>
        <v>Produits secs</v>
      </c>
      <c r="M2560" s="6">
        <v>14</v>
      </c>
      <c r="N2560" s="6" t="str">
        <f t="shared" si="158"/>
        <v>Tofu</v>
      </c>
      <c r="O2560" s="13">
        <v>76</v>
      </c>
      <c r="P2560" s="6">
        <v>78</v>
      </c>
      <c r="Q2560" s="13">
        <f t="shared" si="159"/>
        <v>5928</v>
      </c>
      <c r="R2560" s="15">
        <v>0.04</v>
      </c>
      <c r="S2560" s="13">
        <v>8704.7999999999993</v>
      </c>
      <c r="T2560" s="13">
        <v>261.14399999999995</v>
      </c>
      <c r="U2560" s="13"/>
    </row>
    <row r="2561" spans="1:21" x14ac:dyDescent="0.25">
      <c r="A2561" s="6" t="s">
        <v>261</v>
      </c>
      <c r="B2561" s="6" t="s">
        <v>262</v>
      </c>
      <c r="C2561" s="6" t="s">
        <v>263</v>
      </c>
      <c r="D2561" s="6" t="s">
        <v>81</v>
      </c>
      <c r="E2561" s="6">
        <v>7</v>
      </c>
      <c r="F2561" s="6" t="str">
        <f t="shared" si="156"/>
        <v>Jaime Dos Santos</v>
      </c>
      <c r="G2561" s="6">
        <v>10579</v>
      </c>
      <c r="H2561" s="9">
        <v>41689</v>
      </c>
      <c r="I2561" s="9">
        <v>41701</v>
      </c>
      <c r="J2561" s="9">
        <v>41698</v>
      </c>
      <c r="K2561" s="7">
        <v>1</v>
      </c>
      <c r="L2561" s="9" t="str">
        <f t="shared" si="157"/>
        <v>Boissons</v>
      </c>
      <c r="M2561" s="6">
        <v>75</v>
      </c>
      <c r="N2561" s="6" t="str">
        <f t="shared" si="158"/>
        <v>Rhönbräu Klosterbier</v>
      </c>
      <c r="O2561" s="13">
        <v>76</v>
      </c>
      <c r="P2561" s="6">
        <v>80</v>
      </c>
      <c r="Q2561" s="13">
        <f t="shared" si="159"/>
        <v>6080</v>
      </c>
      <c r="R2561" s="15">
        <v>0.19</v>
      </c>
      <c r="S2561" s="13">
        <v>2511</v>
      </c>
      <c r="T2561" s="13">
        <v>17.577000000000002</v>
      </c>
      <c r="U2561" s="13"/>
    </row>
    <row r="2562" spans="1:21" x14ac:dyDescent="0.25">
      <c r="A2562" s="6" t="s">
        <v>303</v>
      </c>
      <c r="B2562" s="6" t="s">
        <v>304</v>
      </c>
      <c r="C2562" s="6" t="s">
        <v>232</v>
      </c>
      <c r="D2562" s="6" t="s">
        <v>81</v>
      </c>
      <c r="E2562" s="6">
        <v>1</v>
      </c>
      <c r="F2562" s="6" t="str">
        <f t="shared" si="156"/>
        <v>Francis Rivière</v>
      </c>
      <c r="G2562" s="6">
        <v>10805</v>
      </c>
      <c r="H2562" s="9">
        <v>41689</v>
      </c>
      <c r="I2562" s="9">
        <v>41700</v>
      </c>
      <c r="J2562" s="9">
        <v>41700</v>
      </c>
      <c r="K2562" s="7">
        <v>1</v>
      </c>
      <c r="L2562" s="9" t="str">
        <f t="shared" si="157"/>
        <v>Boissons</v>
      </c>
      <c r="M2562" s="6">
        <v>38</v>
      </c>
      <c r="N2562" s="6" t="str">
        <f t="shared" si="158"/>
        <v>Côte de Blaye</v>
      </c>
      <c r="O2562" s="13">
        <v>76</v>
      </c>
      <c r="P2562" s="6">
        <v>89</v>
      </c>
      <c r="Q2562" s="13">
        <f t="shared" si="159"/>
        <v>6764</v>
      </c>
      <c r="R2562" s="15">
        <v>0.15</v>
      </c>
      <c r="S2562" s="13">
        <v>99668.875</v>
      </c>
      <c r="T2562" s="13">
        <v>2591.39075</v>
      </c>
      <c r="U2562" s="13"/>
    </row>
    <row r="2563" spans="1:21" x14ac:dyDescent="0.25">
      <c r="A2563" s="6" t="s">
        <v>179</v>
      </c>
      <c r="B2563" s="6" t="s">
        <v>180</v>
      </c>
      <c r="C2563" s="6" t="s">
        <v>181</v>
      </c>
      <c r="D2563" s="6" t="s">
        <v>81</v>
      </c>
      <c r="E2563" s="6">
        <v>1</v>
      </c>
      <c r="F2563" s="6" t="str">
        <f t="shared" si="156"/>
        <v>Francis Rivière</v>
      </c>
      <c r="G2563" s="6">
        <v>10815</v>
      </c>
      <c r="H2563" s="9">
        <v>41689</v>
      </c>
      <c r="I2563" s="9">
        <v>41706</v>
      </c>
      <c r="J2563" s="9">
        <v>41708</v>
      </c>
      <c r="K2563" s="7">
        <v>4</v>
      </c>
      <c r="L2563" s="9" t="str">
        <f t="shared" si="157"/>
        <v>Produits laitiers</v>
      </c>
      <c r="M2563" s="6">
        <v>33</v>
      </c>
      <c r="N2563" s="6" t="str">
        <f t="shared" si="158"/>
        <v>Geitost</v>
      </c>
      <c r="O2563" s="13">
        <v>76</v>
      </c>
      <c r="P2563" s="6">
        <v>66</v>
      </c>
      <c r="Q2563" s="13">
        <f t="shared" si="159"/>
        <v>5016</v>
      </c>
      <c r="R2563" s="15">
        <v>0.18</v>
      </c>
      <c r="S2563" s="13">
        <v>676.5</v>
      </c>
      <c r="T2563" s="13">
        <v>14.882999999999999</v>
      </c>
      <c r="U2563" s="13"/>
    </row>
    <row r="2564" spans="1:21" x14ac:dyDescent="0.25">
      <c r="A2564" s="6" t="s">
        <v>173</v>
      </c>
      <c r="B2564" s="6" t="s">
        <v>174</v>
      </c>
      <c r="C2564" s="6" t="s">
        <v>135</v>
      </c>
      <c r="D2564" s="6" t="s">
        <v>136</v>
      </c>
      <c r="E2564" s="6">
        <v>2</v>
      </c>
      <c r="F2564" s="6" t="str">
        <f t="shared" ref="F2564:F2627" si="160">VLOOKUP(E2564,ListeREPRESENTANTS,2,FALSE)</f>
        <v>Anne Dodsworth</v>
      </c>
      <c r="G2564" s="6">
        <v>10799</v>
      </c>
      <c r="H2564" s="9">
        <v>41690</v>
      </c>
      <c r="I2564" s="9">
        <v>41712</v>
      </c>
      <c r="J2564" s="9">
        <v>41707</v>
      </c>
      <c r="K2564" s="7">
        <v>4</v>
      </c>
      <c r="L2564" s="9" t="str">
        <f t="shared" ref="L2564:L2627" si="161">VLOOKUP(K2564,ListeCATEGORIES,2,FALSE)</f>
        <v>Produits laitiers</v>
      </c>
      <c r="M2564" s="6">
        <v>59</v>
      </c>
      <c r="N2564" s="6" t="str">
        <f t="shared" ref="N2564:N2627" si="162">VLOOKUP(M2564,ListePRODUITS,2,FALSE)</f>
        <v>Raclette Courdavault</v>
      </c>
      <c r="O2564" s="13">
        <v>76</v>
      </c>
      <c r="P2564" s="6">
        <v>20</v>
      </c>
      <c r="Q2564" s="13">
        <f t="shared" si="159"/>
        <v>1520</v>
      </c>
      <c r="R2564" s="15">
        <v>0.11</v>
      </c>
      <c r="S2564" s="13">
        <v>4895</v>
      </c>
      <c r="T2564" s="13">
        <v>102.795</v>
      </c>
      <c r="U2564" s="13"/>
    </row>
    <row r="2565" spans="1:21" x14ac:dyDescent="0.25">
      <c r="A2565" s="6" t="s">
        <v>166</v>
      </c>
      <c r="B2565" s="6" t="s">
        <v>167</v>
      </c>
      <c r="C2565" s="6" t="s">
        <v>168</v>
      </c>
      <c r="D2565" s="6" t="s">
        <v>169</v>
      </c>
      <c r="E2565" s="6">
        <v>1</v>
      </c>
      <c r="F2565" s="6" t="str">
        <f t="shared" si="160"/>
        <v>Francis Rivière</v>
      </c>
      <c r="G2565" s="6">
        <v>10516</v>
      </c>
      <c r="H2565" s="9">
        <v>41691</v>
      </c>
      <c r="I2565" s="9">
        <v>41706</v>
      </c>
      <c r="J2565" s="9">
        <v>41703</v>
      </c>
      <c r="K2565" s="7">
        <v>8</v>
      </c>
      <c r="L2565" s="9" t="str">
        <f t="shared" si="161"/>
        <v>Poissons et fruits de mer</v>
      </c>
      <c r="M2565" s="6">
        <v>18</v>
      </c>
      <c r="N2565" s="6" t="str">
        <f t="shared" si="162"/>
        <v>Carnarvon Tigers</v>
      </c>
      <c r="O2565" s="13">
        <v>76</v>
      </c>
      <c r="P2565" s="6">
        <v>78</v>
      </c>
      <c r="Q2565" s="13">
        <f t="shared" ref="Q2565:Q2628" si="163">O2565*P2565</f>
        <v>5928</v>
      </c>
      <c r="R2565" s="15">
        <v>0.17</v>
      </c>
      <c r="S2565" s="13">
        <v>20231.25</v>
      </c>
      <c r="T2565" s="13">
        <v>445.08749999999998</v>
      </c>
      <c r="U2565" s="13"/>
    </row>
    <row r="2566" spans="1:21" x14ac:dyDescent="0.25">
      <c r="A2566" s="6" t="s">
        <v>163</v>
      </c>
      <c r="B2566" s="6" t="s">
        <v>164</v>
      </c>
      <c r="C2566" s="6" t="s">
        <v>165</v>
      </c>
      <c r="D2566" s="6" t="s">
        <v>136</v>
      </c>
      <c r="E2566" s="6">
        <v>3</v>
      </c>
      <c r="F2566" s="6" t="str">
        <f t="shared" si="160"/>
        <v>Janet Leverling</v>
      </c>
      <c r="G2566" s="6">
        <v>10582</v>
      </c>
      <c r="H2566" s="9">
        <v>41691</v>
      </c>
      <c r="I2566" s="9">
        <v>41713</v>
      </c>
      <c r="J2566" s="9">
        <v>41708</v>
      </c>
      <c r="K2566" s="7">
        <v>1</v>
      </c>
      <c r="L2566" s="9" t="str">
        <f t="shared" si="161"/>
        <v>Boissons</v>
      </c>
      <c r="M2566" s="6">
        <v>76</v>
      </c>
      <c r="N2566" s="6" t="str">
        <f t="shared" si="162"/>
        <v>Lakkalikööri</v>
      </c>
      <c r="O2566" s="13">
        <v>76</v>
      </c>
      <c r="P2566" s="6">
        <v>97</v>
      </c>
      <c r="Q2566" s="13">
        <f t="shared" si="163"/>
        <v>7372</v>
      </c>
      <c r="R2566" s="15">
        <v>-0.02</v>
      </c>
      <c r="S2566" s="13">
        <v>8904.6</v>
      </c>
      <c r="T2566" s="13">
        <v>213.71040000000002</v>
      </c>
      <c r="U2566" s="13"/>
    </row>
    <row r="2567" spans="1:21" x14ac:dyDescent="0.25">
      <c r="A2567" s="6" t="s">
        <v>186</v>
      </c>
      <c r="B2567" s="6" t="s">
        <v>187</v>
      </c>
      <c r="C2567" s="6" t="s">
        <v>188</v>
      </c>
      <c r="D2567" s="6" t="s">
        <v>140</v>
      </c>
      <c r="E2567" s="6">
        <v>6</v>
      </c>
      <c r="F2567" s="6" t="str">
        <f t="shared" si="160"/>
        <v>Ernst Junge</v>
      </c>
      <c r="G2567" s="6">
        <v>10764</v>
      </c>
      <c r="H2567" s="9">
        <v>41691</v>
      </c>
      <c r="I2567" s="9">
        <v>41714</v>
      </c>
      <c r="J2567" s="9">
        <v>41716</v>
      </c>
      <c r="K2567" s="7">
        <v>2</v>
      </c>
      <c r="L2567" s="9" t="str">
        <f t="shared" si="161"/>
        <v>Condiments</v>
      </c>
      <c r="M2567" s="6">
        <v>3</v>
      </c>
      <c r="N2567" s="6" t="str">
        <f t="shared" si="162"/>
        <v>Aniseed Syrup</v>
      </c>
      <c r="O2567" s="13">
        <v>76</v>
      </c>
      <c r="P2567" s="6">
        <v>36</v>
      </c>
      <c r="Q2567" s="13">
        <f t="shared" si="163"/>
        <v>2736</v>
      </c>
      <c r="R2567" s="15">
        <v>0.03</v>
      </c>
      <c r="S2567" s="13">
        <v>1746</v>
      </c>
      <c r="T2567" s="13">
        <v>26.19</v>
      </c>
      <c r="U2567" s="13"/>
    </row>
    <row r="2568" spans="1:21" x14ac:dyDescent="0.25">
      <c r="A2568" s="6" t="s">
        <v>223</v>
      </c>
      <c r="B2568" s="6" t="s">
        <v>224</v>
      </c>
      <c r="C2568" s="6" t="s">
        <v>225</v>
      </c>
      <c r="D2568" s="6" t="s">
        <v>208</v>
      </c>
      <c r="E2568" s="6">
        <v>1</v>
      </c>
      <c r="F2568" s="6" t="str">
        <f t="shared" si="160"/>
        <v>Francis Rivière</v>
      </c>
      <c r="G2568" s="6">
        <v>10561</v>
      </c>
      <c r="H2568" s="9">
        <v>41692</v>
      </c>
      <c r="I2568" s="9">
        <v>41719</v>
      </c>
      <c r="J2568" s="9">
        <v>41717</v>
      </c>
      <c r="K2568" s="7">
        <v>7</v>
      </c>
      <c r="L2568" s="9" t="str">
        <f t="shared" si="161"/>
        <v>Produits secs</v>
      </c>
      <c r="M2568" s="6">
        <v>51</v>
      </c>
      <c r="N2568" s="6" t="str">
        <f t="shared" si="162"/>
        <v>Manjimup Dried Apples</v>
      </c>
      <c r="O2568" s="13">
        <v>76</v>
      </c>
      <c r="P2568" s="6">
        <v>31</v>
      </c>
      <c r="Q2568" s="13">
        <f t="shared" si="163"/>
        <v>2356</v>
      </c>
      <c r="R2568" s="15">
        <v>7.0000000000000007E-2</v>
      </c>
      <c r="S2568" s="13">
        <v>7639.95</v>
      </c>
      <c r="T2568" s="13">
        <v>53.479649999999999</v>
      </c>
      <c r="U2568" s="13"/>
    </row>
    <row r="2569" spans="1:21" x14ac:dyDescent="0.25">
      <c r="A2569" s="6" t="s">
        <v>308</v>
      </c>
      <c r="B2569" s="6" t="s">
        <v>309</v>
      </c>
      <c r="C2569" s="6" t="s">
        <v>203</v>
      </c>
      <c r="D2569" s="6" t="s">
        <v>204</v>
      </c>
      <c r="E2569" s="6">
        <v>7</v>
      </c>
      <c r="F2569" s="6" t="str">
        <f t="shared" si="160"/>
        <v>Jaime Dos Santos</v>
      </c>
      <c r="G2569" s="6">
        <v>10916</v>
      </c>
      <c r="H2569" s="9">
        <v>41692</v>
      </c>
      <c r="I2569" s="9">
        <v>41714</v>
      </c>
      <c r="J2569" s="9">
        <v>41713</v>
      </c>
      <c r="K2569" s="7">
        <v>5</v>
      </c>
      <c r="L2569" s="9" t="str">
        <f t="shared" si="161"/>
        <v>Pâtes et céréales</v>
      </c>
      <c r="M2569" s="6">
        <v>57</v>
      </c>
      <c r="N2569" s="6" t="str">
        <f t="shared" si="162"/>
        <v>Ravioli Angelo</v>
      </c>
      <c r="O2569" s="13">
        <v>76</v>
      </c>
      <c r="P2569" s="6">
        <v>94</v>
      </c>
      <c r="Q2569" s="13">
        <f t="shared" si="163"/>
        <v>7144</v>
      </c>
      <c r="R2569" s="15">
        <v>0.17</v>
      </c>
      <c r="S2569" s="13">
        <v>7606.95</v>
      </c>
      <c r="T2569" s="13">
        <v>258.63630000000001</v>
      </c>
      <c r="U2569" s="13"/>
    </row>
    <row r="2570" spans="1:21" x14ac:dyDescent="0.25">
      <c r="A2570" s="6" t="s">
        <v>141</v>
      </c>
      <c r="B2570" s="6" t="s">
        <v>142</v>
      </c>
      <c r="C2570" s="6" t="s">
        <v>109</v>
      </c>
      <c r="D2570" s="6" t="s">
        <v>110</v>
      </c>
      <c r="E2570" s="6">
        <v>7</v>
      </c>
      <c r="F2570" s="6" t="str">
        <f t="shared" si="160"/>
        <v>Jaime Dos Santos</v>
      </c>
      <c r="G2570" s="6">
        <v>10664</v>
      </c>
      <c r="H2570" s="9">
        <v>41693</v>
      </c>
      <c r="I2570" s="9">
        <v>41719</v>
      </c>
      <c r="J2570" s="9">
        <v>41721</v>
      </c>
      <c r="K2570" s="7">
        <v>2</v>
      </c>
      <c r="L2570" s="9" t="str">
        <f t="shared" si="161"/>
        <v>Condiments</v>
      </c>
      <c r="M2570" s="6">
        <v>65</v>
      </c>
      <c r="N2570" s="6" t="str">
        <f t="shared" si="162"/>
        <v>Louisiana Fiery Hot Pepper Sauce</v>
      </c>
      <c r="O2570" s="13">
        <v>76</v>
      </c>
      <c r="P2570" s="6">
        <v>55</v>
      </c>
      <c r="Q2570" s="13">
        <f t="shared" si="163"/>
        <v>4180</v>
      </c>
      <c r="R2570" s="15">
        <v>0.2</v>
      </c>
      <c r="S2570" s="13">
        <v>4631</v>
      </c>
      <c r="T2570" s="13">
        <v>23.155000000000001</v>
      </c>
      <c r="U2570" s="13"/>
    </row>
    <row r="2571" spans="1:21" x14ac:dyDescent="0.25">
      <c r="A2571" s="6" t="s">
        <v>173</v>
      </c>
      <c r="B2571" s="6" t="s">
        <v>174</v>
      </c>
      <c r="C2571" s="6" t="s">
        <v>135</v>
      </c>
      <c r="D2571" s="6" t="s">
        <v>136</v>
      </c>
      <c r="E2571" s="6">
        <v>2</v>
      </c>
      <c r="F2571" s="6" t="str">
        <f t="shared" si="160"/>
        <v>Anne Dodsworth</v>
      </c>
      <c r="G2571" s="6">
        <v>10849</v>
      </c>
      <c r="H2571" s="9">
        <v>41693</v>
      </c>
      <c r="I2571" s="9">
        <v>41705</v>
      </c>
      <c r="J2571" s="9">
        <v>41700</v>
      </c>
      <c r="K2571" s="7">
        <v>2</v>
      </c>
      <c r="L2571" s="9" t="str">
        <f t="shared" si="161"/>
        <v>Condiments</v>
      </c>
      <c r="M2571" s="6">
        <v>3</v>
      </c>
      <c r="N2571" s="6" t="str">
        <f t="shared" si="162"/>
        <v>Aniseed Syrup</v>
      </c>
      <c r="O2571" s="13">
        <v>76</v>
      </c>
      <c r="P2571" s="6">
        <v>52</v>
      </c>
      <c r="Q2571" s="13">
        <f t="shared" si="163"/>
        <v>3952</v>
      </c>
      <c r="R2571" s="15">
        <v>0.18</v>
      </c>
      <c r="S2571" s="13">
        <v>2132</v>
      </c>
      <c r="T2571" s="13">
        <v>12.792</v>
      </c>
      <c r="U2571" s="13"/>
    </row>
    <row r="2572" spans="1:21" x14ac:dyDescent="0.25">
      <c r="A2572" s="6" t="s">
        <v>179</v>
      </c>
      <c r="B2572" s="6" t="s">
        <v>180</v>
      </c>
      <c r="C2572" s="6" t="s">
        <v>181</v>
      </c>
      <c r="D2572" s="6" t="s">
        <v>81</v>
      </c>
      <c r="E2572" s="6">
        <v>7</v>
      </c>
      <c r="F2572" s="6" t="str">
        <f t="shared" si="160"/>
        <v>Jaime Dos Santos</v>
      </c>
      <c r="G2572" s="6">
        <v>10894</v>
      </c>
      <c r="H2572" s="9">
        <v>41693</v>
      </c>
      <c r="I2572" s="9">
        <v>41722</v>
      </c>
      <c r="J2572" s="9">
        <v>41721</v>
      </c>
      <c r="K2572" s="7">
        <v>4</v>
      </c>
      <c r="L2572" s="9" t="str">
        <f t="shared" si="161"/>
        <v>Produits laitiers</v>
      </c>
      <c r="M2572" s="6">
        <v>69</v>
      </c>
      <c r="N2572" s="6" t="str">
        <f t="shared" si="162"/>
        <v>Gudbrandsdalsost</v>
      </c>
      <c r="O2572" s="13">
        <v>76</v>
      </c>
      <c r="P2572" s="6">
        <v>100</v>
      </c>
      <c r="Q2572" s="13">
        <f t="shared" si="163"/>
        <v>7600</v>
      </c>
      <c r="R2572" s="15">
        <v>0.13</v>
      </c>
      <c r="S2572" s="13">
        <v>15660</v>
      </c>
      <c r="T2572" s="13">
        <v>109.62</v>
      </c>
      <c r="U2572" s="13"/>
    </row>
    <row r="2573" spans="1:21" x14ac:dyDescent="0.25">
      <c r="A2573" s="6" t="s">
        <v>248</v>
      </c>
      <c r="B2573" s="6" t="s">
        <v>249</v>
      </c>
      <c r="C2573" s="6" t="s">
        <v>250</v>
      </c>
      <c r="D2573" s="6" t="s">
        <v>251</v>
      </c>
      <c r="E2573" s="6">
        <v>7</v>
      </c>
      <c r="F2573" s="6" t="str">
        <f t="shared" si="160"/>
        <v>Jaime Dos Santos</v>
      </c>
      <c r="G2573" s="6">
        <v>10562</v>
      </c>
      <c r="H2573" s="9">
        <v>41694</v>
      </c>
      <c r="I2573" s="9">
        <v>41721</v>
      </c>
      <c r="J2573" s="9">
        <v>41723</v>
      </c>
      <c r="K2573" s="7">
        <v>4</v>
      </c>
      <c r="L2573" s="9" t="str">
        <f t="shared" si="161"/>
        <v>Produits laitiers</v>
      </c>
      <c r="M2573" s="6">
        <v>33</v>
      </c>
      <c r="N2573" s="6" t="str">
        <f t="shared" si="162"/>
        <v>Geitost</v>
      </c>
      <c r="O2573" s="13">
        <v>76</v>
      </c>
      <c r="P2573" s="6">
        <v>87</v>
      </c>
      <c r="Q2573" s="13">
        <f t="shared" si="163"/>
        <v>6612</v>
      </c>
      <c r="R2573" s="15">
        <v>0.12</v>
      </c>
      <c r="S2573" s="13">
        <v>957</v>
      </c>
      <c r="T2573" s="13">
        <v>20.097000000000001</v>
      </c>
      <c r="U2573" s="13"/>
    </row>
    <row r="2574" spans="1:21" x14ac:dyDescent="0.25">
      <c r="A2574" s="6" t="s">
        <v>198</v>
      </c>
      <c r="B2574" s="6" t="s">
        <v>199</v>
      </c>
      <c r="C2574" s="6" t="s">
        <v>54</v>
      </c>
      <c r="D2574" s="6" t="s">
        <v>200</v>
      </c>
      <c r="E2574" s="6">
        <v>3</v>
      </c>
      <c r="F2574" s="6" t="str">
        <f t="shared" si="160"/>
        <v>Janet Leverling</v>
      </c>
      <c r="G2574" s="6">
        <v>10831</v>
      </c>
      <c r="H2574" s="9">
        <v>41694</v>
      </c>
      <c r="I2574" s="9">
        <v>41706</v>
      </c>
      <c r="J2574" s="9">
        <v>41707</v>
      </c>
      <c r="K2574" s="7">
        <v>1</v>
      </c>
      <c r="L2574" s="9" t="str">
        <f t="shared" si="161"/>
        <v>Boissons</v>
      </c>
      <c r="M2574" s="6">
        <v>35</v>
      </c>
      <c r="N2574" s="6" t="str">
        <f t="shared" si="162"/>
        <v>Steeleye Stout</v>
      </c>
      <c r="O2574" s="13">
        <v>76</v>
      </c>
      <c r="P2574" s="6">
        <v>38</v>
      </c>
      <c r="Q2574" s="13">
        <f t="shared" si="163"/>
        <v>2888</v>
      </c>
      <c r="R2574" s="15">
        <v>0.16</v>
      </c>
      <c r="S2574" s="13">
        <v>2872.7999999999997</v>
      </c>
      <c r="T2574" s="13">
        <v>11.491199999999999</v>
      </c>
      <c r="U2574" s="13"/>
    </row>
    <row r="2575" spans="1:21" x14ac:dyDescent="0.25">
      <c r="A2575" s="6" t="s">
        <v>177</v>
      </c>
      <c r="B2575" s="6" t="s">
        <v>178</v>
      </c>
      <c r="C2575" s="6" t="s">
        <v>159</v>
      </c>
      <c r="D2575" s="6" t="s">
        <v>136</v>
      </c>
      <c r="E2575" s="6">
        <v>6</v>
      </c>
      <c r="F2575" s="6" t="str">
        <f t="shared" si="160"/>
        <v>Ernst Junge</v>
      </c>
      <c r="G2575" s="6">
        <v>10833</v>
      </c>
      <c r="H2575" s="9">
        <v>41694</v>
      </c>
      <c r="I2575" s="9">
        <v>41716</v>
      </c>
      <c r="J2575" s="9">
        <v>41713</v>
      </c>
      <c r="K2575" s="7">
        <v>4</v>
      </c>
      <c r="L2575" s="9" t="str">
        <f t="shared" si="161"/>
        <v>Produits laitiers</v>
      </c>
      <c r="M2575" s="6">
        <v>31</v>
      </c>
      <c r="N2575" s="6" t="str">
        <f t="shared" si="162"/>
        <v>Gorgonzola Telino</v>
      </c>
      <c r="O2575" s="13">
        <v>76</v>
      </c>
      <c r="P2575" s="6">
        <v>22</v>
      </c>
      <c r="Q2575" s="13">
        <f t="shared" si="163"/>
        <v>1672</v>
      </c>
      <c r="R2575" s="15">
        <v>0.1</v>
      </c>
      <c r="S2575" s="13">
        <v>1237.5</v>
      </c>
      <c r="T2575" s="13">
        <v>17.324999999999999</v>
      </c>
      <c r="U2575" s="13"/>
    </row>
    <row r="2576" spans="1:21" x14ac:dyDescent="0.25">
      <c r="A2576" s="6" t="s">
        <v>288</v>
      </c>
      <c r="B2576" s="6" t="s">
        <v>289</v>
      </c>
      <c r="C2576" s="6" t="s">
        <v>290</v>
      </c>
      <c r="D2576" s="6" t="s">
        <v>81</v>
      </c>
      <c r="E2576" s="6">
        <v>8</v>
      </c>
      <c r="F2576" s="6" t="str">
        <f t="shared" si="160"/>
        <v>Hicham Esmal</v>
      </c>
      <c r="G2576" s="6">
        <v>10775</v>
      </c>
      <c r="H2576" s="9">
        <v>41695</v>
      </c>
      <c r="I2576" s="9">
        <v>41716</v>
      </c>
      <c r="J2576" s="9">
        <v>41717</v>
      </c>
      <c r="K2576" s="7">
        <v>1</v>
      </c>
      <c r="L2576" s="9" t="str">
        <f t="shared" si="161"/>
        <v>Boissons</v>
      </c>
      <c r="M2576" s="6">
        <v>67</v>
      </c>
      <c r="N2576" s="6" t="str">
        <f t="shared" si="162"/>
        <v>Laughing Lumberjack Lager</v>
      </c>
      <c r="O2576" s="13">
        <v>76</v>
      </c>
      <c r="P2576" s="6">
        <v>67</v>
      </c>
      <c r="Q2576" s="13">
        <f t="shared" si="163"/>
        <v>5092</v>
      </c>
      <c r="R2576" s="15">
        <v>0</v>
      </c>
      <c r="S2576" s="13">
        <v>4690</v>
      </c>
      <c r="T2576" s="13">
        <v>117.25</v>
      </c>
      <c r="U2576" s="13"/>
    </row>
    <row r="2577" spans="1:21" x14ac:dyDescent="0.25">
      <c r="A2577" s="6" t="s">
        <v>235</v>
      </c>
      <c r="B2577" s="6" t="s">
        <v>236</v>
      </c>
      <c r="C2577" s="6" t="s">
        <v>237</v>
      </c>
      <c r="D2577" s="6" t="s">
        <v>238</v>
      </c>
      <c r="E2577" s="6">
        <v>7</v>
      </c>
      <c r="F2577" s="6" t="str">
        <f t="shared" si="160"/>
        <v>Jaime Dos Santos</v>
      </c>
      <c r="G2577" s="6">
        <v>10888</v>
      </c>
      <c r="H2577" s="9">
        <v>41695</v>
      </c>
      <c r="I2577" s="9">
        <v>41712</v>
      </c>
      <c r="J2577" s="9">
        <v>41709</v>
      </c>
      <c r="K2577" s="7">
        <v>1</v>
      </c>
      <c r="L2577" s="9" t="str">
        <f t="shared" si="161"/>
        <v>Boissons</v>
      </c>
      <c r="M2577" s="6">
        <v>2</v>
      </c>
      <c r="N2577" s="6" t="str">
        <f t="shared" si="162"/>
        <v>Chang</v>
      </c>
      <c r="O2577" s="13">
        <v>76</v>
      </c>
      <c r="P2577" s="6">
        <v>99</v>
      </c>
      <c r="Q2577" s="13">
        <f t="shared" si="163"/>
        <v>7524</v>
      </c>
      <c r="R2577" s="15">
        <v>0.1</v>
      </c>
      <c r="S2577" s="13">
        <v>8464.5</v>
      </c>
      <c r="T2577" s="13">
        <v>59.2515</v>
      </c>
      <c r="U2577" s="13"/>
    </row>
    <row r="2578" spans="1:21" x14ac:dyDescent="0.25">
      <c r="A2578" s="6" t="s">
        <v>166</v>
      </c>
      <c r="B2578" s="6" t="s">
        <v>167</v>
      </c>
      <c r="C2578" s="6" t="s">
        <v>168</v>
      </c>
      <c r="D2578" s="6" t="s">
        <v>169</v>
      </c>
      <c r="E2578" s="6">
        <v>8</v>
      </c>
      <c r="F2578" s="6" t="str">
        <f t="shared" si="160"/>
        <v>Hicham Esmal</v>
      </c>
      <c r="G2578" s="6">
        <v>10661</v>
      </c>
      <c r="H2578" s="9">
        <v>41696</v>
      </c>
      <c r="I2578" s="9">
        <v>41715</v>
      </c>
      <c r="J2578" s="9">
        <v>41710</v>
      </c>
      <c r="K2578" s="7">
        <v>1</v>
      </c>
      <c r="L2578" s="9" t="str">
        <f t="shared" si="161"/>
        <v>Boissons</v>
      </c>
      <c r="M2578" s="6">
        <v>39</v>
      </c>
      <c r="N2578" s="6" t="str">
        <f t="shared" si="162"/>
        <v>Chartreuse verte</v>
      </c>
      <c r="O2578" s="13">
        <v>76</v>
      </c>
      <c r="P2578" s="6">
        <v>81</v>
      </c>
      <c r="Q2578" s="13">
        <f t="shared" si="163"/>
        <v>6156</v>
      </c>
      <c r="R2578" s="15">
        <v>0.14000000000000001</v>
      </c>
      <c r="S2578" s="13">
        <v>6269.4</v>
      </c>
      <c r="T2578" s="13">
        <v>25.077599999999997</v>
      </c>
      <c r="U2578" s="13"/>
    </row>
    <row r="2579" spans="1:21" x14ac:dyDescent="0.25">
      <c r="A2579" s="6" t="s">
        <v>78</v>
      </c>
      <c r="B2579" s="6" t="s">
        <v>79</v>
      </c>
      <c r="C2579" s="6" t="s">
        <v>80</v>
      </c>
      <c r="D2579" s="6" t="s">
        <v>81</v>
      </c>
      <c r="E2579" s="6">
        <v>5</v>
      </c>
      <c r="F2579" s="6" t="str">
        <f t="shared" si="160"/>
        <v>Mohamed Ben Arfa</v>
      </c>
      <c r="G2579" s="6">
        <v>10504</v>
      </c>
      <c r="H2579" s="9">
        <v>41698</v>
      </c>
      <c r="I2579" s="9">
        <v>41726</v>
      </c>
      <c r="J2579" s="9">
        <v>41722</v>
      </c>
      <c r="K2579" s="7">
        <v>2</v>
      </c>
      <c r="L2579" s="9" t="str">
        <f t="shared" si="161"/>
        <v>Condiments</v>
      </c>
      <c r="M2579" s="6">
        <v>61</v>
      </c>
      <c r="N2579" s="6" t="str">
        <f t="shared" si="162"/>
        <v>Sirop d'érable</v>
      </c>
      <c r="O2579" s="13">
        <v>76</v>
      </c>
      <c r="P2579" s="6">
        <v>44</v>
      </c>
      <c r="Q2579" s="13">
        <f t="shared" si="163"/>
        <v>3344</v>
      </c>
      <c r="R2579" s="15">
        <v>0.09</v>
      </c>
      <c r="S2579" s="13">
        <v>5705.7</v>
      </c>
      <c r="T2579" s="13">
        <v>74.174099999999996</v>
      </c>
      <c r="U2579" s="13"/>
    </row>
    <row r="2580" spans="1:21" x14ac:dyDescent="0.25">
      <c r="A2580" s="6" t="s">
        <v>117</v>
      </c>
      <c r="B2580" s="6" t="s">
        <v>118</v>
      </c>
      <c r="C2580" s="6" t="s">
        <v>119</v>
      </c>
      <c r="D2580" s="6" t="s">
        <v>85</v>
      </c>
      <c r="E2580" s="6">
        <v>3</v>
      </c>
      <c r="F2580" s="6" t="str">
        <f t="shared" si="160"/>
        <v>Janet Leverling</v>
      </c>
      <c r="G2580" s="6">
        <v>10763</v>
      </c>
      <c r="H2580" s="9">
        <v>41698</v>
      </c>
      <c r="I2580" s="9">
        <v>41707</v>
      </c>
      <c r="J2580" s="9">
        <v>41708</v>
      </c>
      <c r="K2580" s="7">
        <v>1</v>
      </c>
      <c r="L2580" s="9" t="str">
        <f t="shared" si="161"/>
        <v>Boissons</v>
      </c>
      <c r="M2580" s="6">
        <v>24</v>
      </c>
      <c r="N2580" s="6" t="str">
        <f t="shared" si="162"/>
        <v>Guaraná Fantástica</v>
      </c>
      <c r="O2580" s="13">
        <v>76</v>
      </c>
      <c r="P2580" s="6">
        <v>49</v>
      </c>
      <c r="Q2580" s="13">
        <f t="shared" si="163"/>
        <v>3724</v>
      </c>
      <c r="R2580" s="15">
        <v>0.08</v>
      </c>
      <c r="S2580" s="13">
        <v>1014.3000000000001</v>
      </c>
      <c r="T2580" s="13">
        <v>3.0428999999999999</v>
      </c>
      <c r="U2580" s="13"/>
    </row>
    <row r="2581" spans="1:21" x14ac:dyDescent="0.25">
      <c r="A2581" s="6" t="s">
        <v>92</v>
      </c>
      <c r="B2581" s="6" t="s">
        <v>93</v>
      </c>
      <c r="C2581" s="6" t="s">
        <v>94</v>
      </c>
      <c r="D2581" s="6" t="s">
        <v>89</v>
      </c>
      <c r="E2581" s="6">
        <v>2</v>
      </c>
      <c r="F2581" s="6" t="str">
        <f t="shared" si="160"/>
        <v>Anne Dodsworth</v>
      </c>
      <c r="G2581" s="6">
        <v>10829</v>
      </c>
      <c r="H2581" s="9">
        <v>41698</v>
      </c>
      <c r="I2581" s="9">
        <v>41722</v>
      </c>
      <c r="J2581" s="9">
        <v>41721</v>
      </c>
      <c r="K2581" s="7">
        <v>4</v>
      </c>
      <c r="L2581" s="9" t="str">
        <f t="shared" si="161"/>
        <v>Produits laitiers</v>
      </c>
      <c r="M2581" s="6">
        <v>60</v>
      </c>
      <c r="N2581" s="6" t="str">
        <f t="shared" si="162"/>
        <v>Camembert Pierrot</v>
      </c>
      <c r="O2581" s="13">
        <v>76</v>
      </c>
      <c r="P2581" s="6">
        <v>85</v>
      </c>
      <c r="Q2581" s="13">
        <f t="shared" si="163"/>
        <v>6460</v>
      </c>
      <c r="R2581" s="15">
        <v>0.18</v>
      </c>
      <c r="S2581" s="13">
        <v>11849</v>
      </c>
      <c r="T2581" s="13">
        <v>82.942999999999998</v>
      </c>
      <c r="U2581" s="13"/>
    </row>
    <row r="2582" spans="1:21" x14ac:dyDescent="0.25">
      <c r="A2582" s="6" t="s">
        <v>205</v>
      </c>
      <c r="B2582" s="6" t="s">
        <v>206</v>
      </c>
      <c r="C2582" s="6" t="s">
        <v>207</v>
      </c>
      <c r="D2582" s="6" t="s">
        <v>208</v>
      </c>
      <c r="E2582" s="6">
        <v>2</v>
      </c>
      <c r="F2582" s="6" t="str">
        <f t="shared" si="160"/>
        <v>Anne Dodsworth</v>
      </c>
      <c r="G2582" s="6">
        <v>10837</v>
      </c>
      <c r="H2582" s="9">
        <v>41698</v>
      </c>
      <c r="I2582" s="9">
        <v>41711</v>
      </c>
      <c r="J2582" s="9">
        <v>41709</v>
      </c>
      <c r="K2582" s="7">
        <v>8</v>
      </c>
      <c r="L2582" s="9" t="str">
        <f t="shared" si="161"/>
        <v>Poissons et fruits de mer</v>
      </c>
      <c r="M2582" s="6">
        <v>13</v>
      </c>
      <c r="N2582" s="6" t="str">
        <f t="shared" si="162"/>
        <v>Konbu</v>
      </c>
      <c r="O2582" s="13">
        <v>76</v>
      </c>
      <c r="P2582" s="6">
        <v>69</v>
      </c>
      <c r="Q2582" s="13">
        <f t="shared" si="163"/>
        <v>5244</v>
      </c>
      <c r="R2582" s="15">
        <v>0.11</v>
      </c>
      <c r="S2582" s="13">
        <v>1842.3</v>
      </c>
      <c r="T2582" s="13">
        <v>14.7384</v>
      </c>
      <c r="U2582" s="13"/>
    </row>
    <row r="2583" spans="1:21" x14ac:dyDescent="0.25">
      <c r="A2583" s="6" t="s">
        <v>82</v>
      </c>
      <c r="B2583" s="6" t="s">
        <v>83</v>
      </c>
      <c r="C2583" s="6" t="s">
        <v>84</v>
      </c>
      <c r="D2583" s="6" t="s">
        <v>85</v>
      </c>
      <c r="E2583" s="6">
        <v>5</v>
      </c>
      <c r="F2583" s="6" t="str">
        <f t="shared" si="160"/>
        <v>Mohamed Ben Arfa</v>
      </c>
      <c r="G2583" s="6">
        <v>10511</v>
      </c>
      <c r="H2583" s="9">
        <v>41698</v>
      </c>
      <c r="I2583" s="9">
        <v>41708</v>
      </c>
      <c r="J2583" s="9">
        <v>41709</v>
      </c>
      <c r="K2583" s="7">
        <v>2</v>
      </c>
      <c r="L2583" s="9" t="str">
        <f t="shared" si="161"/>
        <v>Condiments</v>
      </c>
      <c r="M2583" s="6">
        <v>4</v>
      </c>
      <c r="N2583" s="6" t="str">
        <f t="shared" si="162"/>
        <v>Chef Anton's Cajun Seasoning</v>
      </c>
      <c r="O2583" s="13">
        <v>76</v>
      </c>
      <c r="P2583" s="6">
        <v>55</v>
      </c>
      <c r="Q2583" s="13">
        <f t="shared" si="163"/>
        <v>4180</v>
      </c>
      <c r="R2583" s="15">
        <v>0.15</v>
      </c>
      <c r="S2583" s="13">
        <v>5142.5</v>
      </c>
      <c r="T2583" s="13">
        <v>10.285</v>
      </c>
      <c r="U2583" s="13"/>
    </row>
    <row r="2584" spans="1:21" x14ac:dyDescent="0.25">
      <c r="A2584" s="6" t="s">
        <v>103</v>
      </c>
      <c r="B2584" s="6" t="s">
        <v>104</v>
      </c>
      <c r="C2584" s="6" t="s">
        <v>105</v>
      </c>
      <c r="D2584" s="6" t="s">
        <v>106</v>
      </c>
      <c r="E2584" s="6">
        <v>8</v>
      </c>
      <c r="F2584" s="6" t="str">
        <f t="shared" si="160"/>
        <v>Hicham Esmal</v>
      </c>
      <c r="G2584" s="6">
        <v>10490</v>
      </c>
      <c r="H2584" s="9">
        <v>41699</v>
      </c>
      <c r="I2584" s="9">
        <v>41710</v>
      </c>
      <c r="J2584" s="9">
        <v>41707</v>
      </c>
      <c r="K2584" s="7">
        <v>4</v>
      </c>
      <c r="L2584" s="9" t="str">
        <f t="shared" si="161"/>
        <v>Produits laitiers</v>
      </c>
      <c r="M2584" s="6">
        <v>59</v>
      </c>
      <c r="N2584" s="6" t="str">
        <f t="shared" si="162"/>
        <v>Raclette Courdavault</v>
      </c>
      <c r="O2584" s="13">
        <v>76</v>
      </c>
      <c r="P2584" s="6">
        <v>95</v>
      </c>
      <c r="Q2584" s="13">
        <f t="shared" si="163"/>
        <v>7220</v>
      </c>
      <c r="R2584" s="15">
        <v>0</v>
      </c>
      <c r="S2584" s="13">
        <v>20900</v>
      </c>
      <c r="T2584" s="13">
        <v>125.4</v>
      </c>
      <c r="U2584" s="13"/>
    </row>
    <row r="2585" spans="1:21" x14ac:dyDescent="0.25">
      <c r="A2585" s="6" t="s">
        <v>147</v>
      </c>
      <c r="B2585" s="6" t="s">
        <v>148</v>
      </c>
      <c r="C2585" s="6" t="s">
        <v>149</v>
      </c>
      <c r="D2585" s="6" t="s">
        <v>85</v>
      </c>
      <c r="E2585" s="6">
        <v>5</v>
      </c>
      <c r="F2585" s="6" t="str">
        <f t="shared" si="160"/>
        <v>Mohamed Ben Arfa</v>
      </c>
      <c r="G2585" s="6">
        <v>10493</v>
      </c>
      <c r="H2585" s="9">
        <v>41699</v>
      </c>
      <c r="I2585" s="9">
        <v>41710</v>
      </c>
      <c r="J2585" s="9">
        <v>41708</v>
      </c>
      <c r="K2585" s="7">
        <v>2</v>
      </c>
      <c r="L2585" s="9" t="str">
        <f t="shared" si="161"/>
        <v>Condiments</v>
      </c>
      <c r="M2585" s="6">
        <v>65</v>
      </c>
      <c r="N2585" s="6" t="str">
        <f t="shared" si="162"/>
        <v>Louisiana Fiery Hot Pepper Sauce</v>
      </c>
      <c r="O2585" s="13">
        <v>76</v>
      </c>
      <c r="P2585" s="6">
        <v>42</v>
      </c>
      <c r="Q2585" s="13">
        <f t="shared" si="163"/>
        <v>3192</v>
      </c>
      <c r="R2585" s="15">
        <v>-0.02</v>
      </c>
      <c r="S2585" s="13">
        <v>3598.56</v>
      </c>
      <c r="T2585" s="13">
        <v>68.372640000000004</v>
      </c>
      <c r="U2585" s="13"/>
    </row>
    <row r="2586" spans="1:21" x14ac:dyDescent="0.25">
      <c r="A2586" s="6" t="s">
        <v>305</v>
      </c>
      <c r="B2586" s="6" t="s">
        <v>306</v>
      </c>
      <c r="C2586" s="6" t="s">
        <v>307</v>
      </c>
      <c r="D2586" s="6" t="s">
        <v>251</v>
      </c>
      <c r="E2586" s="6">
        <v>3</v>
      </c>
      <c r="F2586" s="6" t="str">
        <f t="shared" si="160"/>
        <v>Janet Leverling</v>
      </c>
      <c r="G2586" s="6">
        <v>10753</v>
      </c>
      <c r="H2586" s="9">
        <v>41699</v>
      </c>
      <c r="I2586" s="9">
        <v>41727</v>
      </c>
      <c r="J2586" s="9">
        <v>41730</v>
      </c>
      <c r="K2586" s="7">
        <v>7</v>
      </c>
      <c r="L2586" s="9" t="str">
        <f t="shared" si="161"/>
        <v>Produits secs</v>
      </c>
      <c r="M2586" s="6">
        <v>74</v>
      </c>
      <c r="N2586" s="6" t="str">
        <f t="shared" si="162"/>
        <v>Longlife Tofu</v>
      </c>
      <c r="O2586" s="13">
        <v>76</v>
      </c>
      <c r="P2586" s="6">
        <v>77</v>
      </c>
      <c r="Q2586" s="13">
        <f t="shared" si="163"/>
        <v>5852</v>
      </c>
      <c r="R2586" s="15">
        <v>0.1</v>
      </c>
      <c r="S2586" s="13">
        <v>3465</v>
      </c>
      <c r="T2586" s="13">
        <v>100.485</v>
      </c>
      <c r="U2586" s="13"/>
    </row>
    <row r="2587" spans="1:21" x14ac:dyDescent="0.25">
      <c r="A2587" s="6" t="s">
        <v>226</v>
      </c>
      <c r="B2587" s="6" t="s">
        <v>227</v>
      </c>
      <c r="C2587" s="6" t="s">
        <v>53</v>
      </c>
      <c r="D2587" s="6" t="s">
        <v>51</v>
      </c>
      <c r="E2587" s="6">
        <v>3</v>
      </c>
      <c r="F2587" s="6" t="str">
        <f t="shared" si="160"/>
        <v>Janet Leverling</v>
      </c>
      <c r="G2587" s="6">
        <v>10758</v>
      </c>
      <c r="H2587" s="9">
        <v>41699</v>
      </c>
      <c r="I2587" s="9">
        <v>41715</v>
      </c>
      <c r="J2587" s="9">
        <v>41716</v>
      </c>
      <c r="K2587" s="7">
        <v>3</v>
      </c>
      <c r="L2587" s="9" t="str">
        <f t="shared" si="161"/>
        <v>Desserts</v>
      </c>
      <c r="M2587" s="6">
        <v>26</v>
      </c>
      <c r="N2587" s="6" t="str">
        <f t="shared" si="162"/>
        <v>Gumbär Gummibärchen</v>
      </c>
      <c r="O2587" s="13">
        <v>76</v>
      </c>
      <c r="P2587" s="6">
        <v>66</v>
      </c>
      <c r="Q2587" s="13">
        <f t="shared" si="163"/>
        <v>5016</v>
      </c>
      <c r="R2587" s="15">
        <v>0.01</v>
      </c>
      <c r="S2587" s="13">
        <v>10202.841</v>
      </c>
      <c r="T2587" s="13">
        <v>10.202841000000001</v>
      </c>
      <c r="U2587" s="13"/>
    </row>
    <row r="2588" spans="1:21" x14ac:dyDescent="0.25">
      <c r="A2588" s="6" t="s">
        <v>228</v>
      </c>
      <c r="B2588" s="6" t="s">
        <v>229</v>
      </c>
      <c r="C2588" s="6" t="s">
        <v>122</v>
      </c>
      <c r="D2588" s="6" t="s">
        <v>123</v>
      </c>
      <c r="E2588" s="6">
        <v>1</v>
      </c>
      <c r="F2588" s="6" t="str">
        <f t="shared" si="160"/>
        <v>Francis Rivière</v>
      </c>
      <c r="G2588" s="6">
        <v>10541</v>
      </c>
      <c r="H2588" s="9">
        <v>41700</v>
      </c>
      <c r="I2588" s="9">
        <v>41730</v>
      </c>
      <c r="J2588" s="9">
        <v>41726</v>
      </c>
      <c r="K2588" s="7">
        <v>4</v>
      </c>
      <c r="L2588" s="9" t="str">
        <f t="shared" si="161"/>
        <v>Produits laitiers</v>
      </c>
      <c r="M2588" s="6">
        <v>71</v>
      </c>
      <c r="N2588" s="6" t="str">
        <f t="shared" si="162"/>
        <v>Fløtemysost</v>
      </c>
      <c r="O2588" s="13">
        <v>76</v>
      </c>
      <c r="P2588" s="6">
        <v>58</v>
      </c>
      <c r="Q2588" s="13">
        <f t="shared" si="163"/>
        <v>4408</v>
      </c>
      <c r="R2588" s="15">
        <v>0.19</v>
      </c>
      <c r="S2588" s="13">
        <v>5050.3500000000004</v>
      </c>
      <c r="T2588" s="13">
        <v>65.65455</v>
      </c>
      <c r="U2588" s="13"/>
    </row>
    <row r="2589" spans="1:21" x14ac:dyDescent="0.25">
      <c r="A2589" s="6" t="s">
        <v>179</v>
      </c>
      <c r="B2589" s="6" t="s">
        <v>180</v>
      </c>
      <c r="C2589" s="6" t="s">
        <v>181</v>
      </c>
      <c r="D2589" s="6" t="s">
        <v>81</v>
      </c>
      <c r="E2589" s="6">
        <v>8</v>
      </c>
      <c r="F2589" s="6" t="str">
        <f t="shared" si="160"/>
        <v>Hicham Esmal</v>
      </c>
      <c r="G2589" s="6">
        <v>10678</v>
      </c>
      <c r="H2589" s="9">
        <v>41700</v>
      </c>
      <c r="I2589" s="9">
        <v>41728</v>
      </c>
      <c r="J2589" s="9">
        <v>41728</v>
      </c>
      <c r="K2589" s="7">
        <v>4</v>
      </c>
      <c r="L2589" s="9" t="str">
        <f t="shared" si="161"/>
        <v>Produits laitiers</v>
      </c>
      <c r="M2589" s="6">
        <v>12</v>
      </c>
      <c r="N2589" s="6" t="str">
        <f t="shared" si="162"/>
        <v>Queso Manchego La Pastora</v>
      </c>
      <c r="O2589" s="13">
        <v>76</v>
      </c>
      <c r="P2589" s="6">
        <v>88</v>
      </c>
      <c r="Q2589" s="13">
        <f t="shared" si="163"/>
        <v>6688</v>
      </c>
      <c r="R2589" s="15">
        <v>7.0000000000000007E-2</v>
      </c>
      <c r="S2589" s="13">
        <v>15549.599999999999</v>
      </c>
      <c r="T2589" s="13">
        <v>171.04559999999998</v>
      </c>
      <c r="U2589" s="13"/>
    </row>
    <row r="2590" spans="1:21" x14ac:dyDescent="0.25">
      <c r="A2590" s="6" t="s">
        <v>179</v>
      </c>
      <c r="B2590" s="6" t="s">
        <v>180</v>
      </c>
      <c r="C2590" s="6" t="s">
        <v>181</v>
      </c>
      <c r="D2590" s="6" t="s">
        <v>81</v>
      </c>
      <c r="E2590" s="6">
        <v>3</v>
      </c>
      <c r="F2590" s="6" t="str">
        <f t="shared" si="160"/>
        <v>Janet Leverling</v>
      </c>
      <c r="G2590" s="6">
        <v>10700</v>
      </c>
      <c r="H2590" s="9">
        <v>41700</v>
      </c>
      <c r="I2590" s="9">
        <v>41728</v>
      </c>
      <c r="J2590" s="9">
        <v>41726</v>
      </c>
      <c r="K2590" s="7">
        <v>4</v>
      </c>
      <c r="L2590" s="9" t="str">
        <f t="shared" si="161"/>
        <v>Produits laitiers</v>
      </c>
      <c r="M2590" s="6">
        <v>71</v>
      </c>
      <c r="N2590" s="6" t="str">
        <f t="shared" si="162"/>
        <v>Fløtemysost</v>
      </c>
      <c r="O2590" s="13">
        <v>76</v>
      </c>
      <c r="P2590" s="6">
        <v>98</v>
      </c>
      <c r="Q2590" s="13">
        <f t="shared" si="163"/>
        <v>7448</v>
      </c>
      <c r="R2590" s="15">
        <v>0.02</v>
      </c>
      <c r="S2590" s="13">
        <v>10324.299999999999</v>
      </c>
      <c r="T2590" s="13">
        <v>41.297199999999997</v>
      </c>
      <c r="U2590" s="13"/>
    </row>
    <row r="2591" spans="1:21" x14ac:dyDescent="0.25">
      <c r="A2591" s="6" t="s">
        <v>194</v>
      </c>
      <c r="B2591" s="6" t="s">
        <v>195</v>
      </c>
      <c r="C2591" s="6" t="s">
        <v>97</v>
      </c>
      <c r="D2591" s="6" t="s">
        <v>98</v>
      </c>
      <c r="E2591" s="6">
        <v>7</v>
      </c>
      <c r="F2591" s="6" t="str">
        <f t="shared" si="160"/>
        <v>Jaime Dos Santos</v>
      </c>
      <c r="G2591" s="6">
        <v>10842</v>
      </c>
      <c r="H2591" s="9">
        <v>41700</v>
      </c>
      <c r="I2591" s="9">
        <v>41715</v>
      </c>
      <c r="J2591" s="9">
        <v>41713</v>
      </c>
      <c r="K2591" s="7">
        <v>1</v>
      </c>
      <c r="L2591" s="9" t="str">
        <f t="shared" si="161"/>
        <v>Boissons</v>
      </c>
      <c r="M2591" s="6">
        <v>70</v>
      </c>
      <c r="N2591" s="6" t="str">
        <f t="shared" si="162"/>
        <v>Outback Lager</v>
      </c>
      <c r="O2591" s="13">
        <v>76</v>
      </c>
      <c r="P2591" s="6">
        <v>27</v>
      </c>
      <c r="Q2591" s="13">
        <f t="shared" si="163"/>
        <v>2052</v>
      </c>
      <c r="R2591" s="15">
        <v>0.19</v>
      </c>
      <c r="S2591" s="13">
        <v>1640.25</v>
      </c>
      <c r="T2591" s="13">
        <v>0</v>
      </c>
      <c r="U2591" s="13"/>
    </row>
    <row r="2592" spans="1:21" x14ac:dyDescent="0.25">
      <c r="A2592" s="6" t="s">
        <v>213</v>
      </c>
      <c r="B2592" s="6" t="s">
        <v>214</v>
      </c>
      <c r="C2592" s="6" t="s">
        <v>215</v>
      </c>
      <c r="D2592" s="6" t="s">
        <v>81</v>
      </c>
      <c r="E2592" s="6">
        <v>6</v>
      </c>
      <c r="F2592" s="6" t="str">
        <f t="shared" si="160"/>
        <v>Ernst Junge</v>
      </c>
      <c r="G2592" s="6">
        <v>10656</v>
      </c>
      <c r="H2592" s="9">
        <v>41701</v>
      </c>
      <c r="I2592" s="9">
        <v>41722</v>
      </c>
      <c r="J2592" s="9">
        <v>41722</v>
      </c>
      <c r="K2592" s="7">
        <v>2</v>
      </c>
      <c r="L2592" s="9" t="str">
        <f t="shared" si="161"/>
        <v>Condiments</v>
      </c>
      <c r="M2592" s="6">
        <v>44</v>
      </c>
      <c r="N2592" s="6" t="str">
        <f t="shared" si="162"/>
        <v>Gula Malacca</v>
      </c>
      <c r="O2592" s="13">
        <v>76</v>
      </c>
      <c r="P2592" s="6">
        <v>58</v>
      </c>
      <c r="Q2592" s="13">
        <f t="shared" si="163"/>
        <v>4408</v>
      </c>
      <c r="R2592" s="15">
        <v>0.14000000000000001</v>
      </c>
      <c r="S2592" s="13">
        <v>4850.83</v>
      </c>
      <c r="T2592" s="13">
        <v>29.104980000000001</v>
      </c>
      <c r="U2592" s="13"/>
    </row>
    <row r="2593" spans="1:21" x14ac:dyDescent="0.25">
      <c r="A2593" s="6" t="s">
        <v>111</v>
      </c>
      <c r="B2593" s="6" t="s">
        <v>112</v>
      </c>
      <c r="C2593" s="6" t="s">
        <v>113</v>
      </c>
      <c r="D2593" s="6" t="s">
        <v>85</v>
      </c>
      <c r="E2593" s="6">
        <v>3</v>
      </c>
      <c r="F2593" s="6" t="str">
        <f t="shared" si="160"/>
        <v>Janet Leverling</v>
      </c>
      <c r="G2593" s="6">
        <v>10814</v>
      </c>
      <c r="H2593" s="9">
        <v>41701</v>
      </c>
      <c r="I2593" s="9">
        <v>41729</v>
      </c>
      <c r="J2593" s="9">
        <v>41726</v>
      </c>
      <c r="K2593" s="7">
        <v>3</v>
      </c>
      <c r="L2593" s="9" t="str">
        <f t="shared" si="161"/>
        <v>Desserts</v>
      </c>
      <c r="M2593" s="6">
        <v>48</v>
      </c>
      <c r="N2593" s="6" t="str">
        <f t="shared" si="162"/>
        <v>Chocolade</v>
      </c>
      <c r="O2593" s="13">
        <v>76</v>
      </c>
      <c r="P2593" s="6">
        <v>67</v>
      </c>
      <c r="Q2593" s="13">
        <f t="shared" si="163"/>
        <v>5092</v>
      </c>
      <c r="R2593" s="15">
        <v>0.02</v>
      </c>
      <c r="S2593" s="13">
        <v>4185.8249999999998</v>
      </c>
      <c r="T2593" s="13">
        <v>12.557474999999998</v>
      </c>
      <c r="U2593" s="13"/>
    </row>
    <row r="2594" spans="1:21" x14ac:dyDescent="0.25">
      <c r="A2594" s="6" t="s">
        <v>99</v>
      </c>
      <c r="B2594" s="6" t="s">
        <v>100</v>
      </c>
      <c r="C2594" s="6" t="s">
        <v>101</v>
      </c>
      <c r="D2594" s="6" t="s">
        <v>102</v>
      </c>
      <c r="E2594" s="6">
        <v>9</v>
      </c>
      <c r="F2594" s="6" t="str">
        <f t="shared" si="160"/>
        <v>Steven Buchanan</v>
      </c>
      <c r="G2594" s="6">
        <v>10841</v>
      </c>
      <c r="H2594" s="9">
        <v>41701</v>
      </c>
      <c r="I2594" s="9">
        <v>41713</v>
      </c>
      <c r="J2594" s="9">
        <v>41715</v>
      </c>
      <c r="K2594" s="7">
        <v>2</v>
      </c>
      <c r="L2594" s="9" t="str">
        <f t="shared" si="161"/>
        <v>Condiments</v>
      </c>
      <c r="M2594" s="6">
        <v>77</v>
      </c>
      <c r="N2594" s="6" t="str">
        <f t="shared" si="162"/>
        <v>Original Frankfurter grüne Soße</v>
      </c>
      <c r="O2594" s="13">
        <v>76</v>
      </c>
      <c r="P2594" s="6">
        <v>98</v>
      </c>
      <c r="Q2594" s="13">
        <f t="shared" si="163"/>
        <v>7448</v>
      </c>
      <c r="R2594" s="15">
        <v>-0.03</v>
      </c>
      <c r="S2594" s="13">
        <v>6561.1</v>
      </c>
      <c r="T2594" s="13">
        <v>229.63849999999999</v>
      </c>
      <c r="U2594" s="13"/>
    </row>
    <row r="2595" spans="1:21" x14ac:dyDescent="0.25">
      <c r="A2595" s="6" t="s">
        <v>78</v>
      </c>
      <c r="B2595" s="6" t="s">
        <v>79</v>
      </c>
      <c r="C2595" s="6" t="s">
        <v>80</v>
      </c>
      <c r="D2595" s="6" t="s">
        <v>81</v>
      </c>
      <c r="E2595" s="6">
        <v>3</v>
      </c>
      <c r="F2595" s="6" t="str">
        <f t="shared" si="160"/>
        <v>Janet Leverling</v>
      </c>
      <c r="G2595" s="6">
        <v>10693</v>
      </c>
      <c r="H2595" s="9">
        <v>41702</v>
      </c>
      <c r="I2595" s="9">
        <v>41726</v>
      </c>
      <c r="J2595" s="9">
        <v>41721</v>
      </c>
      <c r="K2595" s="7">
        <v>8</v>
      </c>
      <c r="L2595" s="9" t="str">
        <f t="shared" si="161"/>
        <v>Poissons et fruits de mer</v>
      </c>
      <c r="M2595" s="6">
        <v>73</v>
      </c>
      <c r="N2595" s="6" t="str">
        <f t="shared" si="162"/>
        <v>Röd Kaviar</v>
      </c>
      <c r="O2595" s="13">
        <v>76</v>
      </c>
      <c r="P2595" s="6">
        <v>95</v>
      </c>
      <c r="Q2595" s="13">
        <f t="shared" si="163"/>
        <v>7220</v>
      </c>
      <c r="R2595" s="15">
        <v>0.1</v>
      </c>
      <c r="S2595" s="13">
        <v>6412.5</v>
      </c>
      <c r="T2595" s="13">
        <v>179.55</v>
      </c>
      <c r="U2595" s="13"/>
    </row>
    <row r="2596" spans="1:21" x14ac:dyDescent="0.25">
      <c r="A2596" s="6" t="s">
        <v>127</v>
      </c>
      <c r="B2596" s="6" t="s">
        <v>128</v>
      </c>
      <c r="C2596" s="6" t="s">
        <v>129</v>
      </c>
      <c r="D2596" s="6" t="s">
        <v>106</v>
      </c>
      <c r="E2596" s="6">
        <v>4</v>
      </c>
      <c r="F2596" s="6" t="str">
        <f t="shared" si="160"/>
        <v>Laura Callahan</v>
      </c>
      <c r="G2596" s="6">
        <v>10811</v>
      </c>
      <c r="H2596" s="9">
        <v>41702</v>
      </c>
      <c r="I2596" s="9">
        <v>41729</v>
      </c>
      <c r="J2596" s="9">
        <v>41730</v>
      </c>
      <c r="K2596" s="7">
        <v>5</v>
      </c>
      <c r="L2596" s="9" t="str">
        <f t="shared" si="161"/>
        <v>Pâtes et céréales</v>
      </c>
      <c r="M2596" s="6">
        <v>23</v>
      </c>
      <c r="N2596" s="6" t="str">
        <f t="shared" si="162"/>
        <v>Tunnbröd</v>
      </c>
      <c r="O2596" s="13">
        <v>76</v>
      </c>
      <c r="P2596" s="6">
        <v>83</v>
      </c>
      <c r="Q2596" s="13">
        <f t="shared" si="163"/>
        <v>6308</v>
      </c>
      <c r="R2596" s="15">
        <v>-0.03</v>
      </c>
      <c r="S2596" s="13">
        <v>3847.05</v>
      </c>
      <c r="T2596" s="13">
        <v>126.95265000000001</v>
      </c>
      <c r="U2596" s="13"/>
    </row>
    <row r="2597" spans="1:21" x14ac:dyDescent="0.25">
      <c r="A2597" s="6" t="s">
        <v>327</v>
      </c>
      <c r="B2597" s="6" t="s">
        <v>328</v>
      </c>
      <c r="C2597" s="6" t="s">
        <v>88</v>
      </c>
      <c r="D2597" s="6" t="s">
        <v>89</v>
      </c>
      <c r="E2597" s="6">
        <v>8</v>
      </c>
      <c r="F2597" s="6" t="str">
        <f t="shared" si="160"/>
        <v>Hicham Esmal</v>
      </c>
      <c r="G2597" s="6">
        <v>10848</v>
      </c>
      <c r="H2597" s="9">
        <v>41702</v>
      </c>
      <c r="I2597" s="9">
        <v>41729</v>
      </c>
      <c r="J2597" s="9">
        <v>41732</v>
      </c>
      <c r="K2597" s="7">
        <v>2</v>
      </c>
      <c r="L2597" s="9" t="str">
        <f t="shared" si="161"/>
        <v>Condiments</v>
      </c>
      <c r="M2597" s="6">
        <v>5</v>
      </c>
      <c r="N2597" s="6" t="str">
        <f t="shared" si="162"/>
        <v>Chef Anton's Gumbo Mix</v>
      </c>
      <c r="O2597" s="13">
        <v>76</v>
      </c>
      <c r="P2597" s="6">
        <v>55</v>
      </c>
      <c r="Q2597" s="13">
        <f t="shared" si="163"/>
        <v>4180</v>
      </c>
      <c r="R2597" s="15">
        <v>0.05</v>
      </c>
      <c r="S2597" s="13">
        <v>5577.6875</v>
      </c>
      <c r="T2597" s="13">
        <v>178.48599999999999</v>
      </c>
      <c r="U2597" s="13"/>
    </row>
    <row r="2598" spans="1:21" x14ac:dyDescent="0.25">
      <c r="A2598" s="6" t="s">
        <v>205</v>
      </c>
      <c r="B2598" s="6" t="s">
        <v>206</v>
      </c>
      <c r="C2598" s="6" t="s">
        <v>207</v>
      </c>
      <c r="D2598" s="6" t="s">
        <v>208</v>
      </c>
      <c r="E2598" s="6">
        <v>9</v>
      </c>
      <c r="F2598" s="6" t="str">
        <f t="shared" si="160"/>
        <v>Steven Buchanan</v>
      </c>
      <c r="G2598" s="6">
        <v>10866</v>
      </c>
      <c r="H2598" s="9">
        <v>41702</v>
      </c>
      <c r="I2598" s="9">
        <v>41713</v>
      </c>
      <c r="J2598" s="9">
        <v>41710</v>
      </c>
      <c r="K2598" s="7">
        <v>1</v>
      </c>
      <c r="L2598" s="9" t="str">
        <f t="shared" si="161"/>
        <v>Boissons</v>
      </c>
      <c r="M2598" s="6">
        <v>2</v>
      </c>
      <c r="N2598" s="6" t="str">
        <f t="shared" si="162"/>
        <v>Chang</v>
      </c>
      <c r="O2598" s="13">
        <v>76</v>
      </c>
      <c r="P2598" s="6">
        <v>50</v>
      </c>
      <c r="Q2598" s="13">
        <f t="shared" si="163"/>
        <v>3800</v>
      </c>
      <c r="R2598" s="15">
        <v>0.05</v>
      </c>
      <c r="S2598" s="13">
        <v>4512.5</v>
      </c>
      <c r="T2598" s="13">
        <v>0</v>
      </c>
      <c r="U2598" s="13"/>
    </row>
    <row r="2599" spans="1:21" x14ac:dyDescent="0.25">
      <c r="A2599" s="6" t="s">
        <v>99</v>
      </c>
      <c r="B2599" s="6" t="s">
        <v>100</v>
      </c>
      <c r="C2599" s="6" t="s">
        <v>101</v>
      </c>
      <c r="D2599" s="6" t="s">
        <v>102</v>
      </c>
      <c r="E2599" s="6">
        <v>5</v>
      </c>
      <c r="F2599" s="6" t="str">
        <f t="shared" si="160"/>
        <v>Mohamed Ben Arfa</v>
      </c>
      <c r="G2599" s="6">
        <v>10930</v>
      </c>
      <c r="H2599" s="9">
        <v>41702</v>
      </c>
      <c r="I2599" s="9">
        <v>41719</v>
      </c>
      <c r="J2599" s="9">
        <v>41715</v>
      </c>
      <c r="K2599" s="7">
        <v>3</v>
      </c>
      <c r="L2599" s="9" t="str">
        <f t="shared" si="161"/>
        <v>Desserts</v>
      </c>
      <c r="M2599" s="6">
        <v>27</v>
      </c>
      <c r="N2599" s="6" t="str">
        <f t="shared" si="162"/>
        <v>Schoggi Schokolade</v>
      </c>
      <c r="O2599" s="13">
        <v>76</v>
      </c>
      <c r="P2599" s="6">
        <v>37</v>
      </c>
      <c r="Q2599" s="13">
        <f t="shared" si="163"/>
        <v>2812</v>
      </c>
      <c r="R2599" s="15">
        <v>0.04</v>
      </c>
      <c r="S2599" s="13">
        <v>7796.6399999999994</v>
      </c>
      <c r="T2599" s="13">
        <v>179.32271999999998</v>
      </c>
      <c r="U2599" s="13"/>
    </row>
    <row r="2600" spans="1:21" x14ac:dyDescent="0.25">
      <c r="A2600" s="6" t="s">
        <v>264</v>
      </c>
      <c r="B2600" s="6" t="s">
        <v>265</v>
      </c>
      <c r="C2600" s="6" t="s">
        <v>266</v>
      </c>
      <c r="D2600" s="6" t="s">
        <v>123</v>
      </c>
      <c r="E2600" s="6">
        <v>5</v>
      </c>
      <c r="F2600" s="6" t="str">
        <f t="shared" si="160"/>
        <v>Mohamed Ben Arfa</v>
      </c>
      <c r="G2600" s="6">
        <v>10935</v>
      </c>
      <c r="H2600" s="9">
        <v>41702</v>
      </c>
      <c r="I2600" s="9">
        <v>41729</v>
      </c>
      <c r="J2600" s="9">
        <v>41728</v>
      </c>
      <c r="K2600" s="7">
        <v>8</v>
      </c>
      <c r="L2600" s="9" t="str">
        <f t="shared" si="161"/>
        <v>Poissons et fruits de mer</v>
      </c>
      <c r="M2600" s="6">
        <v>18</v>
      </c>
      <c r="N2600" s="6" t="str">
        <f t="shared" si="162"/>
        <v>Carnarvon Tigers</v>
      </c>
      <c r="O2600" s="13">
        <v>76</v>
      </c>
      <c r="P2600" s="6">
        <v>42</v>
      </c>
      <c r="Q2600" s="13">
        <f t="shared" si="163"/>
        <v>3192</v>
      </c>
      <c r="R2600" s="15">
        <v>0.02</v>
      </c>
      <c r="S2600" s="13">
        <v>12862.5</v>
      </c>
      <c r="T2600" s="13">
        <v>257.25</v>
      </c>
      <c r="U2600" s="13"/>
    </row>
    <row r="2601" spans="1:21" x14ac:dyDescent="0.25">
      <c r="A2601" s="6" t="s">
        <v>221</v>
      </c>
      <c r="B2601" s="6" t="s">
        <v>222</v>
      </c>
      <c r="C2601" s="6" t="s">
        <v>88</v>
      </c>
      <c r="D2601" s="6" t="s">
        <v>89</v>
      </c>
      <c r="E2601" s="6">
        <v>8</v>
      </c>
      <c r="F2601" s="6" t="str">
        <f t="shared" si="160"/>
        <v>Hicham Esmal</v>
      </c>
      <c r="G2601" s="6">
        <v>10532</v>
      </c>
      <c r="H2601" s="9">
        <v>41703</v>
      </c>
      <c r="I2601" s="9">
        <v>41732</v>
      </c>
      <c r="J2601" s="9">
        <v>41731</v>
      </c>
      <c r="K2601" s="7">
        <v>8</v>
      </c>
      <c r="L2601" s="9" t="str">
        <f t="shared" si="161"/>
        <v>Poissons et fruits de mer</v>
      </c>
      <c r="M2601" s="6">
        <v>30</v>
      </c>
      <c r="N2601" s="6" t="str">
        <f t="shared" si="162"/>
        <v>Nord-Ost Matjeshering</v>
      </c>
      <c r="O2601" s="13">
        <v>76</v>
      </c>
      <c r="P2601" s="6">
        <v>91</v>
      </c>
      <c r="Q2601" s="13">
        <f t="shared" si="163"/>
        <v>6916</v>
      </c>
      <c r="R2601" s="15">
        <v>0.06</v>
      </c>
      <c r="S2601" s="13">
        <v>11073.152999999998</v>
      </c>
      <c r="T2601" s="13">
        <v>254.68251899999998</v>
      </c>
      <c r="U2601" s="13"/>
    </row>
    <row r="2602" spans="1:21" x14ac:dyDescent="0.25">
      <c r="A2602" s="6" t="s">
        <v>166</v>
      </c>
      <c r="B2602" s="6" t="s">
        <v>167</v>
      </c>
      <c r="C2602" s="6" t="s">
        <v>168</v>
      </c>
      <c r="D2602" s="6" t="s">
        <v>169</v>
      </c>
      <c r="E2602" s="6">
        <v>7</v>
      </c>
      <c r="F2602" s="6" t="str">
        <f t="shared" si="160"/>
        <v>Jaime Dos Santos</v>
      </c>
      <c r="G2602" s="6">
        <v>10567</v>
      </c>
      <c r="H2602" s="9">
        <v>41703</v>
      </c>
      <c r="I2602" s="9">
        <v>41715</v>
      </c>
      <c r="J2602" s="9">
        <v>41714</v>
      </c>
      <c r="K2602" s="7">
        <v>4</v>
      </c>
      <c r="L2602" s="9" t="str">
        <f t="shared" si="161"/>
        <v>Produits laitiers</v>
      </c>
      <c r="M2602" s="6">
        <v>59</v>
      </c>
      <c r="N2602" s="6" t="str">
        <f t="shared" si="162"/>
        <v>Raclette Courdavault</v>
      </c>
      <c r="O2602" s="13">
        <v>76</v>
      </c>
      <c r="P2602" s="6">
        <v>50</v>
      </c>
      <c r="Q2602" s="13">
        <f t="shared" si="163"/>
        <v>3800</v>
      </c>
      <c r="R2602" s="15">
        <v>0.14000000000000001</v>
      </c>
      <c r="S2602" s="13">
        <v>11825</v>
      </c>
      <c r="T2602" s="13">
        <v>271.97500000000002</v>
      </c>
      <c r="U2602" s="13"/>
    </row>
    <row r="2603" spans="1:21" x14ac:dyDescent="0.25">
      <c r="A2603" s="6" t="s">
        <v>78</v>
      </c>
      <c r="B2603" s="6" t="s">
        <v>79</v>
      </c>
      <c r="C2603" s="6" t="s">
        <v>80</v>
      </c>
      <c r="D2603" s="6" t="s">
        <v>81</v>
      </c>
      <c r="E2603" s="6">
        <v>4</v>
      </c>
      <c r="F2603" s="6" t="str">
        <f t="shared" si="160"/>
        <v>Laura Callahan</v>
      </c>
      <c r="G2603" s="6">
        <v>10596</v>
      </c>
      <c r="H2603" s="9">
        <v>41703</v>
      </c>
      <c r="I2603" s="9">
        <v>41720</v>
      </c>
      <c r="J2603" s="9">
        <v>41717</v>
      </c>
      <c r="K2603" s="7">
        <v>1</v>
      </c>
      <c r="L2603" s="9" t="str">
        <f t="shared" si="161"/>
        <v>Boissons</v>
      </c>
      <c r="M2603" s="6">
        <v>75</v>
      </c>
      <c r="N2603" s="6" t="str">
        <f t="shared" si="162"/>
        <v>Rhönbräu Klosterbier</v>
      </c>
      <c r="O2603" s="13">
        <v>76</v>
      </c>
      <c r="P2603" s="6">
        <v>47</v>
      </c>
      <c r="Q2603" s="13">
        <f t="shared" si="163"/>
        <v>3572</v>
      </c>
      <c r="R2603" s="15">
        <v>0.17</v>
      </c>
      <c r="S2603" s="13">
        <v>1511.6374999999998</v>
      </c>
      <c r="T2603" s="13">
        <v>49.884037499999991</v>
      </c>
      <c r="U2603" s="13"/>
    </row>
    <row r="2604" spans="1:21" x14ac:dyDescent="0.25">
      <c r="A2604" s="6" t="s">
        <v>179</v>
      </c>
      <c r="B2604" s="6" t="s">
        <v>180</v>
      </c>
      <c r="C2604" s="6" t="s">
        <v>181</v>
      </c>
      <c r="D2604" s="6" t="s">
        <v>81</v>
      </c>
      <c r="E2604" s="6">
        <v>9</v>
      </c>
      <c r="F2604" s="6" t="str">
        <f t="shared" si="160"/>
        <v>Steven Buchanan</v>
      </c>
      <c r="G2604" s="6">
        <v>10714</v>
      </c>
      <c r="H2604" s="9">
        <v>41703</v>
      </c>
      <c r="I2604" s="9">
        <v>41723</v>
      </c>
      <c r="J2604" s="9">
        <v>41722</v>
      </c>
      <c r="K2604" s="7">
        <v>5</v>
      </c>
      <c r="L2604" s="9" t="str">
        <f t="shared" si="161"/>
        <v>Pâtes et céréales</v>
      </c>
      <c r="M2604" s="6">
        <v>56</v>
      </c>
      <c r="N2604" s="6" t="str">
        <f t="shared" si="162"/>
        <v>Gnocchi di nonna Alice</v>
      </c>
      <c r="O2604" s="13">
        <v>76</v>
      </c>
      <c r="P2604" s="6">
        <v>45</v>
      </c>
      <c r="Q2604" s="13">
        <f t="shared" si="163"/>
        <v>3420</v>
      </c>
      <c r="R2604" s="15">
        <v>0</v>
      </c>
      <c r="S2604" s="13">
        <v>8550</v>
      </c>
      <c r="T2604" s="13">
        <v>230.85</v>
      </c>
      <c r="U2604" s="13"/>
    </row>
    <row r="2605" spans="1:21" x14ac:dyDescent="0.25">
      <c r="A2605" s="6" t="s">
        <v>226</v>
      </c>
      <c r="B2605" s="6" t="s">
        <v>227</v>
      </c>
      <c r="C2605" s="6" t="s">
        <v>53</v>
      </c>
      <c r="D2605" s="6" t="s">
        <v>51</v>
      </c>
      <c r="E2605" s="6">
        <v>7</v>
      </c>
      <c r="F2605" s="6" t="str">
        <f t="shared" si="160"/>
        <v>Jaime Dos Santos</v>
      </c>
      <c r="G2605" s="6">
        <v>10537</v>
      </c>
      <c r="H2605" s="9">
        <v>41704</v>
      </c>
      <c r="I2605" s="9">
        <v>41720</v>
      </c>
      <c r="J2605" s="9">
        <v>41722</v>
      </c>
      <c r="K2605" s="7">
        <v>8</v>
      </c>
      <c r="L2605" s="9" t="str">
        <f t="shared" si="161"/>
        <v>Poissons et fruits de mer</v>
      </c>
      <c r="M2605" s="6">
        <v>73</v>
      </c>
      <c r="N2605" s="6" t="str">
        <f t="shared" si="162"/>
        <v>Röd Kaviar</v>
      </c>
      <c r="O2605" s="13">
        <v>76</v>
      </c>
      <c r="P2605" s="6">
        <v>8</v>
      </c>
      <c r="Q2605" s="13">
        <f t="shared" si="163"/>
        <v>608</v>
      </c>
      <c r="R2605" s="15">
        <v>0.02</v>
      </c>
      <c r="S2605" s="13">
        <v>588</v>
      </c>
      <c r="T2605" s="13">
        <v>12.936</v>
      </c>
      <c r="U2605" s="13"/>
    </row>
    <row r="2606" spans="1:21" x14ac:dyDescent="0.25">
      <c r="A2606" s="6" t="s">
        <v>177</v>
      </c>
      <c r="B2606" s="6" t="s">
        <v>178</v>
      </c>
      <c r="C2606" s="6" t="s">
        <v>159</v>
      </c>
      <c r="D2606" s="6" t="s">
        <v>136</v>
      </c>
      <c r="E2606" s="6">
        <v>5</v>
      </c>
      <c r="F2606" s="6" t="str">
        <f t="shared" si="160"/>
        <v>Mohamed Ben Arfa</v>
      </c>
      <c r="G2606" s="6">
        <v>10554</v>
      </c>
      <c r="H2606" s="9">
        <v>41704</v>
      </c>
      <c r="I2606" s="9">
        <v>41722</v>
      </c>
      <c r="J2606" s="9">
        <v>41724</v>
      </c>
      <c r="K2606" s="7">
        <v>3</v>
      </c>
      <c r="L2606" s="9" t="str">
        <f t="shared" si="161"/>
        <v>Desserts</v>
      </c>
      <c r="M2606" s="6">
        <v>16</v>
      </c>
      <c r="N2606" s="6" t="str">
        <f t="shared" si="162"/>
        <v>Pavlova</v>
      </c>
      <c r="O2606" s="13">
        <v>76</v>
      </c>
      <c r="P2606" s="6">
        <v>47</v>
      </c>
      <c r="Q2606" s="13">
        <f t="shared" si="163"/>
        <v>3572</v>
      </c>
      <c r="R2606" s="15">
        <v>0.13</v>
      </c>
      <c r="S2606" s="13">
        <v>3567.6525000000001</v>
      </c>
      <c r="T2606" s="13">
        <v>78.488355000000013</v>
      </c>
      <c r="U2606" s="13"/>
    </row>
    <row r="2607" spans="1:21" x14ac:dyDescent="0.25">
      <c r="A2607" s="6" t="s">
        <v>258</v>
      </c>
      <c r="B2607" s="6" t="s">
        <v>259</v>
      </c>
      <c r="C2607" s="6" t="s">
        <v>260</v>
      </c>
      <c r="D2607" s="6" t="s">
        <v>136</v>
      </c>
      <c r="E2607" s="6">
        <v>9</v>
      </c>
      <c r="F2607" s="6" t="str">
        <f t="shared" si="160"/>
        <v>Steven Buchanan</v>
      </c>
      <c r="G2607" s="6">
        <v>10575</v>
      </c>
      <c r="H2607" s="9">
        <v>41704</v>
      </c>
      <c r="I2607" s="9">
        <v>41730</v>
      </c>
      <c r="J2607" s="9">
        <v>41725</v>
      </c>
      <c r="K2607" s="7">
        <v>4</v>
      </c>
      <c r="L2607" s="9" t="str">
        <f t="shared" si="161"/>
        <v>Produits laitiers</v>
      </c>
      <c r="M2607" s="6">
        <v>72</v>
      </c>
      <c r="N2607" s="6" t="str">
        <f t="shared" si="162"/>
        <v>Mozzarella di Giovanni</v>
      </c>
      <c r="O2607" s="13">
        <v>76</v>
      </c>
      <c r="P2607" s="6">
        <v>82</v>
      </c>
      <c r="Q2607" s="13">
        <f t="shared" si="163"/>
        <v>6232</v>
      </c>
      <c r="R2607" s="15">
        <v>0.06</v>
      </c>
      <c r="S2607" s="13">
        <v>13411.92</v>
      </c>
      <c r="T2607" s="13">
        <v>174.35496000000001</v>
      </c>
      <c r="U2607" s="13"/>
    </row>
    <row r="2608" spans="1:21" x14ac:dyDescent="0.25">
      <c r="A2608" s="6" t="s">
        <v>117</v>
      </c>
      <c r="B2608" s="6" t="s">
        <v>118</v>
      </c>
      <c r="C2608" s="6" t="s">
        <v>119</v>
      </c>
      <c r="D2608" s="6" t="s">
        <v>85</v>
      </c>
      <c r="E2608" s="6">
        <v>5</v>
      </c>
      <c r="F2608" s="6" t="str">
        <f t="shared" si="160"/>
        <v>Mohamed Ben Arfa</v>
      </c>
      <c r="G2608" s="6">
        <v>10634</v>
      </c>
      <c r="H2608" s="9">
        <v>41704</v>
      </c>
      <c r="I2608" s="9">
        <v>41721</v>
      </c>
      <c r="J2608" s="9">
        <v>41720</v>
      </c>
      <c r="K2608" s="7">
        <v>8</v>
      </c>
      <c r="L2608" s="9" t="str">
        <f t="shared" si="161"/>
        <v>Poissons et fruits de mer</v>
      </c>
      <c r="M2608" s="6">
        <v>18</v>
      </c>
      <c r="N2608" s="6" t="str">
        <f t="shared" si="162"/>
        <v>Carnarvon Tigers</v>
      </c>
      <c r="O2608" s="13">
        <v>76</v>
      </c>
      <c r="P2608" s="6">
        <v>60</v>
      </c>
      <c r="Q2608" s="13">
        <f t="shared" si="163"/>
        <v>4560</v>
      </c>
      <c r="R2608" s="15">
        <v>0.08</v>
      </c>
      <c r="S2608" s="13">
        <v>17250</v>
      </c>
      <c r="T2608" s="13">
        <v>51.75</v>
      </c>
      <c r="U2608" s="13"/>
    </row>
    <row r="2609" spans="1:21" x14ac:dyDescent="0.25">
      <c r="A2609" s="6" t="s">
        <v>78</v>
      </c>
      <c r="B2609" s="6" t="s">
        <v>79</v>
      </c>
      <c r="C2609" s="6" t="s">
        <v>80</v>
      </c>
      <c r="D2609" s="6" t="s">
        <v>81</v>
      </c>
      <c r="E2609" s="6">
        <v>4</v>
      </c>
      <c r="F2609" s="6" t="str">
        <f t="shared" si="160"/>
        <v>Laura Callahan</v>
      </c>
      <c r="G2609" s="6">
        <v>10696</v>
      </c>
      <c r="H2609" s="9">
        <v>41704</v>
      </c>
      <c r="I2609" s="9">
        <v>41718</v>
      </c>
      <c r="J2609" s="9">
        <v>41721</v>
      </c>
      <c r="K2609" s="7">
        <v>6</v>
      </c>
      <c r="L2609" s="9" t="str">
        <f t="shared" si="161"/>
        <v>Viandes</v>
      </c>
      <c r="M2609" s="6">
        <v>17</v>
      </c>
      <c r="N2609" s="6" t="str">
        <f t="shared" si="162"/>
        <v>Alice Mutton</v>
      </c>
      <c r="O2609" s="13">
        <v>76</v>
      </c>
      <c r="P2609" s="6">
        <v>83</v>
      </c>
      <c r="Q2609" s="13">
        <f t="shared" si="163"/>
        <v>6308</v>
      </c>
      <c r="R2609" s="15">
        <v>0.15</v>
      </c>
      <c r="S2609" s="13">
        <v>13757.25</v>
      </c>
      <c r="T2609" s="13">
        <v>385.20299999999997</v>
      </c>
      <c r="U2609" s="13"/>
    </row>
    <row r="2610" spans="1:21" x14ac:dyDescent="0.25">
      <c r="A2610" s="6" t="s">
        <v>147</v>
      </c>
      <c r="B2610" s="6" t="s">
        <v>148</v>
      </c>
      <c r="C2610" s="6" t="s">
        <v>149</v>
      </c>
      <c r="D2610" s="6" t="s">
        <v>85</v>
      </c>
      <c r="E2610" s="6">
        <v>1</v>
      </c>
      <c r="F2610" s="6" t="str">
        <f t="shared" si="160"/>
        <v>Francis Rivière</v>
      </c>
      <c r="G2610" s="6">
        <v>10832</v>
      </c>
      <c r="H2610" s="9">
        <v>41704</v>
      </c>
      <c r="I2610" s="9">
        <v>41715</v>
      </c>
      <c r="J2610" s="9">
        <v>41717</v>
      </c>
      <c r="K2610" s="7">
        <v>5</v>
      </c>
      <c r="L2610" s="9" t="str">
        <f t="shared" si="161"/>
        <v>Pâtes et céréales</v>
      </c>
      <c r="M2610" s="6">
        <v>64</v>
      </c>
      <c r="N2610" s="6" t="str">
        <f t="shared" si="162"/>
        <v>Wimmers gute Semmelknödel</v>
      </c>
      <c r="O2610" s="13">
        <v>76</v>
      </c>
      <c r="P2610" s="6">
        <v>27</v>
      </c>
      <c r="Q2610" s="13">
        <f t="shared" si="163"/>
        <v>2052</v>
      </c>
      <c r="R2610" s="15">
        <v>0.01</v>
      </c>
      <c r="S2610" s="13">
        <v>4443.8625000000002</v>
      </c>
      <c r="T2610" s="13">
        <v>8.8877249999999997</v>
      </c>
      <c r="U2610" s="13"/>
    </row>
    <row r="2611" spans="1:21" x14ac:dyDescent="0.25">
      <c r="A2611" s="6" t="s">
        <v>223</v>
      </c>
      <c r="B2611" s="6" t="s">
        <v>224</v>
      </c>
      <c r="C2611" s="6" t="s">
        <v>225</v>
      </c>
      <c r="D2611" s="6" t="s">
        <v>208</v>
      </c>
      <c r="E2611" s="6">
        <v>4</v>
      </c>
      <c r="F2611" s="6" t="str">
        <f t="shared" si="160"/>
        <v>Laura Callahan</v>
      </c>
      <c r="G2611" s="6">
        <v>10533</v>
      </c>
      <c r="H2611" s="9">
        <v>41705</v>
      </c>
      <c r="I2611" s="9">
        <v>41717</v>
      </c>
      <c r="J2611" s="9">
        <v>41718</v>
      </c>
      <c r="K2611" s="7">
        <v>2</v>
      </c>
      <c r="L2611" s="9" t="str">
        <f t="shared" si="161"/>
        <v>Condiments</v>
      </c>
      <c r="M2611" s="6">
        <v>4</v>
      </c>
      <c r="N2611" s="6" t="str">
        <f t="shared" si="162"/>
        <v>Chef Anton's Cajun Seasoning</v>
      </c>
      <c r="O2611" s="13">
        <v>76</v>
      </c>
      <c r="P2611" s="6">
        <v>17</v>
      </c>
      <c r="Q2611" s="13">
        <f t="shared" si="163"/>
        <v>1292</v>
      </c>
      <c r="R2611" s="15">
        <v>0.1</v>
      </c>
      <c r="S2611" s="13">
        <v>1683</v>
      </c>
      <c r="T2611" s="13">
        <v>47.124000000000002</v>
      </c>
      <c r="U2611" s="13"/>
    </row>
    <row r="2612" spans="1:21" x14ac:dyDescent="0.25">
      <c r="A2612" s="6" t="s">
        <v>313</v>
      </c>
      <c r="B2612" s="6" t="s">
        <v>314</v>
      </c>
      <c r="C2612" s="6" t="s">
        <v>315</v>
      </c>
      <c r="D2612" s="6" t="s">
        <v>85</v>
      </c>
      <c r="E2612" s="6">
        <v>1</v>
      </c>
      <c r="F2612" s="6" t="str">
        <f t="shared" si="160"/>
        <v>Francis Rivière</v>
      </c>
      <c r="G2612" s="6">
        <v>10738</v>
      </c>
      <c r="H2612" s="9">
        <v>41705</v>
      </c>
      <c r="I2612" s="9">
        <v>41717</v>
      </c>
      <c r="J2612" s="9">
        <v>41717</v>
      </c>
      <c r="K2612" s="7">
        <v>3</v>
      </c>
      <c r="L2612" s="9" t="str">
        <f t="shared" si="161"/>
        <v>Desserts</v>
      </c>
      <c r="M2612" s="6">
        <v>16</v>
      </c>
      <c r="N2612" s="6" t="str">
        <f t="shared" si="162"/>
        <v>Pavlova</v>
      </c>
      <c r="O2612" s="13">
        <v>76</v>
      </c>
      <c r="P2612" s="6">
        <v>61</v>
      </c>
      <c r="Q2612" s="13">
        <f t="shared" si="163"/>
        <v>4636</v>
      </c>
      <c r="R2612" s="15">
        <v>0.19</v>
      </c>
      <c r="S2612" s="13">
        <v>4311.0225</v>
      </c>
      <c r="T2612" s="13">
        <v>8.622045</v>
      </c>
      <c r="U2612" s="13"/>
    </row>
    <row r="2613" spans="1:21" x14ac:dyDescent="0.25">
      <c r="A2613" s="6" t="s">
        <v>152</v>
      </c>
      <c r="B2613" s="6" t="s">
        <v>153</v>
      </c>
      <c r="C2613" s="6" t="s">
        <v>154</v>
      </c>
      <c r="D2613" s="6" t="s">
        <v>146</v>
      </c>
      <c r="E2613" s="6">
        <v>3</v>
      </c>
      <c r="F2613" s="6" t="str">
        <f t="shared" si="160"/>
        <v>Janet Leverling</v>
      </c>
      <c r="G2613" s="6">
        <v>10495</v>
      </c>
      <c r="H2613" s="9">
        <v>41706</v>
      </c>
      <c r="I2613" s="9">
        <v>41722</v>
      </c>
      <c r="J2613" s="9">
        <v>41721</v>
      </c>
      <c r="K2613" s="7">
        <v>8</v>
      </c>
      <c r="L2613" s="9" t="str">
        <f t="shared" si="161"/>
        <v>Poissons et fruits de mer</v>
      </c>
      <c r="M2613" s="6">
        <v>41</v>
      </c>
      <c r="N2613" s="6" t="str">
        <f t="shared" si="162"/>
        <v>Jack's New England Clam Chowder</v>
      </c>
      <c r="O2613" s="13">
        <v>76</v>
      </c>
      <c r="P2613" s="6">
        <v>47</v>
      </c>
      <c r="Q2613" s="13">
        <f t="shared" si="163"/>
        <v>3572</v>
      </c>
      <c r="R2613" s="15">
        <v>0.02</v>
      </c>
      <c r="S2613" s="13">
        <v>1773.31</v>
      </c>
      <c r="T2613" s="13">
        <v>39.012819999999998</v>
      </c>
      <c r="U2613" s="13"/>
    </row>
    <row r="2614" spans="1:21" x14ac:dyDescent="0.25">
      <c r="A2614" s="6" t="s">
        <v>90</v>
      </c>
      <c r="B2614" s="6" t="s">
        <v>91</v>
      </c>
      <c r="C2614" s="6" t="s">
        <v>88</v>
      </c>
      <c r="D2614" s="6" t="s">
        <v>89</v>
      </c>
      <c r="E2614" s="6">
        <v>8</v>
      </c>
      <c r="F2614" s="6" t="str">
        <f t="shared" si="160"/>
        <v>Hicham Esmal</v>
      </c>
      <c r="G2614" s="6">
        <v>10523</v>
      </c>
      <c r="H2614" s="9">
        <v>41706</v>
      </c>
      <c r="I2614" s="9">
        <v>41727</v>
      </c>
      <c r="J2614" s="9">
        <v>41730</v>
      </c>
      <c r="K2614" s="7">
        <v>6</v>
      </c>
      <c r="L2614" s="9" t="str">
        <f t="shared" si="161"/>
        <v>Viandes</v>
      </c>
      <c r="M2614" s="6">
        <v>17</v>
      </c>
      <c r="N2614" s="6" t="str">
        <f t="shared" si="162"/>
        <v>Alice Mutton</v>
      </c>
      <c r="O2614" s="13">
        <v>76</v>
      </c>
      <c r="P2614" s="6">
        <v>25</v>
      </c>
      <c r="Q2614" s="13">
        <f t="shared" si="163"/>
        <v>1900</v>
      </c>
      <c r="R2614" s="15">
        <v>0.16</v>
      </c>
      <c r="S2614" s="13">
        <v>4095</v>
      </c>
      <c r="T2614" s="13">
        <v>28.664999999999999</v>
      </c>
      <c r="U2614" s="13"/>
    </row>
    <row r="2615" spans="1:21" x14ac:dyDescent="0.25">
      <c r="A2615" s="6" t="s">
        <v>186</v>
      </c>
      <c r="B2615" s="6" t="s">
        <v>187</v>
      </c>
      <c r="C2615" s="6" t="s">
        <v>188</v>
      </c>
      <c r="D2615" s="6" t="s">
        <v>140</v>
      </c>
      <c r="E2615" s="6">
        <v>8</v>
      </c>
      <c r="F2615" s="6" t="str">
        <f t="shared" si="160"/>
        <v>Hicham Esmal</v>
      </c>
      <c r="G2615" s="6">
        <v>10633</v>
      </c>
      <c r="H2615" s="9">
        <v>41706</v>
      </c>
      <c r="I2615" s="9">
        <v>41720</v>
      </c>
      <c r="J2615" s="9">
        <v>41721</v>
      </c>
      <c r="K2615" s="7">
        <v>4</v>
      </c>
      <c r="L2615" s="9" t="str">
        <f t="shared" si="161"/>
        <v>Produits laitiers</v>
      </c>
      <c r="M2615" s="6">
        <v>12</v>
      </c>
      <c r="N2615" s="6" t="str">
        <f t="shared" si="162"/>
        <v>Queso Manchego La Pastora</v>
      </c>
      <c r="O2615" s="13">
        <v>76</v>
      </c>
      <c r="P2615" s="6">
        <v>78</v>
      </c>
      <c r="Q2615" s="13">
        <f t="shared" si="163"/>
        <v>5928</v>
      </c>
      <c r="R2615" s="15">
        <v>0.13</v>
      </c>
      <c r="S2615" s="13">
        <v>12893.4</v>
      </c>
      <c r="T2615" s="13">
        <v>232.0812</v>
      </c>
      <c r="U2615" s="13"/>
    </row>
    <row r="2616" spans="1:21" x14ac:dyDescent="0.25">
      <c r="A2616" s="6" t="s">
        <v>133</v>
      </c>
      <c r="B2616" s="6" t="s">
        <v>134</v>
      </c>
      <c r="C2616" s="6" t="s">
        <v>135</v>
      </c>
      <c r="D2616" s="6" t="s">
        <v>136</v>
      </c>
      <c r="E2616" s="6">
        <v>7</v>
      </c>
      <c r="F2616" s="6" t="str">
        <f t="shared" si="160"/>
        <v>Jaime Dos Santos</v>
      </c>
      <c r="G2616" s="6">
        <v>10653</v>
      </c>
      <c r="H2616" s="9">
        <v>41706</v>
      </c>
      <c r="I2616" s="9">
        <v>41725</v>
      </c>
      <c r="J2616" s="9">
        <v>41722</v>
      </c>
      <c r="K2616" s="7">
        <v>4</v>
      </c>
      <c r="L2616" s="9" t="str">
        <f t="shared" si="161"/>
        <v>Produits laitiers</v>
      </c>
      <c r="M2616" s="6">
        <v>60</v>
      </c>
      <c r="N2616" s="6" t="str">
        <f t="shared" si="162"/>
        <v>Camembert Pierrot</v>
      </c>
      <c r="O2616" s="13">
        <v>76</v>
      </c>
      <c r="P2616" s="6">
        <v>84</v>
      </c>
      <c r="Q2616" s="13">
        <f t="shared" si="163"/>
        <v>6384</v>
      </c>
      <c r="R2616" s="15">
        <v>0</v>
      </c>
      <c r="S2616" s="13">
        <v>14280</v>
      </c>
      <c r="T2616" s="13">
        <v>285.60000000000002</v>
      </c>
      <c r="U2616" s="13"/>
    </row>
    <row r="2617" spans="1:21" x14ac:dyDescent="0.25">
      <c r="A2617" s="6" t="s">
        <v>223</v>
      </c>
      <c r="B2617" s="6" t="s">
        <v>224</v>
      </c>
      <c r="C2617" s="6" t="s">
        <v>225</v>
      </c>
      <c r="D2617" s="6" t="s">
        <v>208</v>
      </c>
      <c r="E2617" s="6">
        <v>6</v>
      </c>
      <c r="F2617" s="6" t="str">
        <f t="shared" si="160"/>
        <v>Ernst Junge</v>
      </c>
      <c r="G2617" s="6">
        <v>10703</v>
      </c>
      <c r="H2617" s="9">
        <v>41706</v>
      </c>
      <c r="I2617" s="9">
        <v>41724</v>
      </c>
      <c r="J2617" s="9">
        <v>41721</v>
      </c>
      <c r="K2617" s="7">
        <v>4</v>
      </c>
      <c r="L2617" s="9" t="str">
        <f t="shared" si="161"/>
        <v>Produits laitiers</v>
      </c>
      <c r="M2617" s="6">
        <v>59</v>
      </c>
      <c r="N2617" s="6" t="str">
        <f t="shared" si="162"/>
        <v>Raclette Courdavault</v>
      </c>
      <c r="O2617" s="13">
        <v>76</v>
      </c>
      <c r="P2617" s="6">
        <v>86</v>
      </c>
      <c r="Q2617" s="13">
        <f t="shared" si="163"/>
        <v>6536</v>
      </c>
      <c r="R2617" s="15">
        <v>0.2</v>
      </c>
      <c r="S2617" s="13">
        <v>18920</v>
      </c>
      <c r="T2617" s="13">
        <v>18.920000000000002</v>
      </c>
      <c r="U2617" s="13"/>
    </row>
    <row r="2618" spans="1:21" x14ac:dyDescent="0.25">
      <c r="A2618" s="6" t="s">
        <v>293</v>
      </c>
      <c r="B2618" s="6" t="s">
        <v>294</v>
      </c>
      <c r="C2618" s="6" t="s">
        <v>295</v>
      </c>
      <c r="D2618" s="6" t="s">
        <v>251</v>
      </c>
      <c r="E2618" s="6">
        <v>6</v>
      </c>
      <c r="F2618" s="6" t="str">
        <f t="shared" si="160"/>
        <v>Ernst Junge</v>
      </c>
      <c r="G2618" s="6">
        <v>10754</v>
      </c>
      <c r="H2618" s="9">
        <v>41706</v>
      </c>
      <c r="I2618" s="9">
        <v>41716</v>
      </c>
      <c r="J2618" s="9">
        <v>41719</v>
      </c>
      <c r="K2618" s="7">
        <v>8</v>
      </c>
      <c r="L2618" s="9" t="str">
        <f t="shared" si="161"/>
        <v>Poissons et fruits de mer</v>
      </c>
      <c r="M2618" s="6">
        <v>40</v>
      </c>
      <c r="N2618" s="6" t="str">
        <f t="shared" si="162"/>
        <v>Boston Crab Meat</v>
      </c>
      <c r="O2618" s="13">
        <v>76</v>
      </c>
      <c r="P2618" s="6">
        <v>34</v>
      </c>
      <c r="Q2618" s="13">
        <f t="shared" si="163"/>
        <v>2584</v>
      </c>
      <c r="R2618" s="15">
        <v>0.19</v>
      </c>
      <c r="S2618" s="13">
        <v>2533.6800000000003</v>
      </c>
      <c r="T2618" s="13">
        <v>60.808320000000009</v>
      </c>
      <c r="U2618" s="13"/>
    </row>
    <row r="2619" spans="1:21" x14ac:dyDescent="0.25">
      <c r="A2619" s="6" t="s">
        <v>258</v>
      </c>
      <c r="B2619" s="6" t="s">
        <v>259</v>
      </c>
      <c r="C2619" s="6" t="s">
        <v>260</v>
      </c>
      <c r="D2619" s="6" t="s">
        <v>136</v>
      </c>
      <c r="E2619" s="6">
        <v>3</v>
      </c>
      <c r="F2619" s="6" t="str">
        <f t="shared" si="160"/>
        <v>Janet Leverling</v>
      </c>
      <c r="G2619" s="6">
        <v>10779</v>
      </c>
      <c r="H2619" s="9">
        <v>41707</v>
      </c>
      <c r="I2619" s="9">
        <v>41726</v>
      </c>
      <c r="J2619" s="9">
        <v>41722</v>
      </c>
      <c r="K2619" s="7">
        <v>3</v>
      </c>
      <c r="L2619" s="9" t="str">
        <f t="shared" si="161"/>
        <v>Desserts</v>
      </c>
      <c r="M2619" s="6">
        <v>16</v>
      </c>
      <c r="N2619" s="6" t="str">
        <f t="shared" si="162"/>
        <v>Pavlova</v>
      </c>
      <c r="O2619" s="13">
        <v>76</v>
      </c>
      <c r="P2619" s="6">
        <v>25</v>
      </c>
      <c r="Q2619" s="13">
        <f t="shared" si="163"/>
        <v>1900</v>
      </c>
      <c r="R2619" s="15">
        <v>0</v>
      </c>
      <c r="S2619" s="13">
        <v>2181.25</v>
      </c>
      <c r="T2619" s="13">
        <v>58.893749999999997</v>
      </c>
      <c r="U2619" s="13"/>
    </row>
    <row r="2620" spans="1:21" x14ac:dyDescent="0.25">
      <c r="A2620" s="6" t="s">
        <v>130</v>
      </c>
      <c r="B2620" s="6" t="s">
        <v>131</v>
      </c>
      <c r="C2620" s="6" t="s">
        <v>132</v>
      </c>
      <c r="D2620" s="6" t="s">
        <v>123</v>
      </c>
      <c r="E2620" s="6">
        <v>4</v>
      </c>
      <c r="F2620" s="6" t="str">
        <f t="shared" si="160"/>
        <v>Laura Callahan</v>
      </c>
      <c r="G2620" s="6">
        <v>10786</v>
      </c>
      <c r="H2620" s="9">
        <v>41707</v>
      </c>
      <c r="I2620" s="9">
        <v>41734</v>
      </c>
      <c r="J2620" s="9">
        <v>41730</v>
      </c>
      <c r="K2620" s="7">
        <v>8</v>
      </c>
      <c r="L2620" s="9" t="str">
        <f t="shared" si="161"/>
        <v>Poissons et fruits de mer</v>
      </c>
      <c r="M2620" s="6">
        <v>30</v>
      </c>
      <c r="N2620" s="6" t="str">
        <f t="shared" si="162"/>
        <v>Nord-Ost Matjeshering</v>
      </c>
      <c r="O2620" s="13">
        <v>76</v>
      </c>
      <c r="P2620" s="6">
        <v>19</v>
      </c>
      <c r="Q2620" s="13">
        <f t="shared" si="163"/>
        <v>1444</v>
      </c>
      <c r="R2620" s="15">
        <v>0.1</v>
      </c>
      <c r="S2620" s="13">
        <v>2213.5949999999998</v>
      </c>
      <c r="T2620" s="13">
        <v>46.485494999999993</v>
      </c>
      <c r="U2620" s="13"/>
    </row>
    <row r="2621" spans="1:21" x14ac:dyDescent="0.25">
      <c r="A2621" s="6" t="s">
        <v>228</v>
      </c>
      <c r="B2621" s="6" t="s">
        <v>229</v>
      </c>
      <c r="C2621" s="6" t="s">
        <v>122</v>
      </c>
      <c r="D2621" s="6" t="s">
        <v>123</v>
      </c>
      <c r="E2621" s="6">
        <v>7</v>
      </c>
      <c r="F2621" s="6" t="str">
        <f t="shared" si="160"/>
        <v>Jaime Dos Santos</v>
      </c>
      <c r="G2621" s="6">
        <v>10886</v>
      </c>
      <c r="H2621" s="9">
        <v>41707</v>
      </c>
      <c r="I2621" s="9">
        <v>41736</v>
      </c>
      <c r="J2621" s="9">
        <v>41733</v>
      </c>
      <c r="K2621" s="7">
        <v>4</v>
      </c>
      <c r="L2621" s="9" t="str">
        <f t="shared" si="161"/>
        <v>Produits laitiers</v>
      </c>
      <c r="M2621" s="6">
        <v>31</v>
      </c>
      <c r="N2621" s="6" t="str">
        <f t="shared" si="162"/>
        <v>Gorgonzola Telino</v>
      </c>
      <c r="O2621" s="13">
        <v>76</v>
      </c>
      <c r="P2621" s="6">
        <v>44</v>
      </c>
      <c r="Q2621" s="13">
        <f t="shared" si="163"/>
        <v>3344</v>
      </c>
      <c r="R2621" s="15">
        <v>0.11</v>
      </c>
      <c r="S2621" s="13">
        <v>2447.5</v>
      </c>
      <c r="T2621" s="13">
        <v>80.767499999999998</v>
      </c>
      <c r="U2621" s="13"/>
    </row>
    <row r="2622" spans="1:21" x14ac:dyDescent="0.25">
      <c r="A2622" s="6" t="s">
        <v>201</v>
      </c>
      <c r="B2622" s="6" t="s">
        <v>202</v>
      </c>
      <c r="C2622" s="6" t="s">
        <v>203</v>
      </c>
      <c r="D2622" s="6" t="s">
        <v>204</v>
      </c>
      <c r="E2622" s="6">
        <v>4</v>
      </c>
      <c r="F2622" s="6" t="str">
        <f t="shared" si="160"/>
        <v>Laura Callahan</v>
      </c>
      <c r="G2622" s="6">
        <v>10521</v>
      </c>
      <c r="H2622" s="9">
        <v>41708</v>
      </c>
      <c r="I2622" s="9">
        <v>41718</v>
      </c>
      <c r="J2622" s="9">
        <v>41720</v>
      </c>
      <c r="K2622" s="7">
        <v>1</v>
      </c>
      <c r="L2622" s="9" t="str">
        <f t="shared" si="161"/>
        <v>Boissons</v>
      </c>
      <c r="M2622" s="6">
        <v>35</v>
      </c>
      <c r="N2622" s="6" t="str">
        <f t="shared" si="162"/>
        <v>Steeleye Stout</v>
      </c>
      <c r="O2622" s="13">
        <v>76</v>
      </c>
      <c r="P2622" s="6">
        <v>95</v>
      </c>
      <c r="Q2622" s="13">
        <f t="shared" si="163"/>
        <v>7220</v>
      </c>
      <c r="R2622" s="15">
        <v>0.08</v>
      </c>
      <c r="S2622" s="13">
        <v>7866</v>
      </c>
      <c r="T2622" s="13">
        <v>267.44400000000002</v>
      </c>
      <c r="U2622" s="13"/>
    </row>
    <row r="2623" spans="1:21" x14ac:dyDescent="0.25">
      <c r="A2623" s="6" t="s">
        <v>186</v>
      </c>
      <c r="B2623" s="6" t="s">
        <v>187</v>
      </c>
      <c r="C2623" s="6" t="s">
        <v>188</v>
      </c>
      <c r="D2623" s="6" t="s">
        <v>140</v>
      </c>
      <c r="E2623" s="6">
        <v>4</v>
      </c>
      <c r="F2623" s="6" t="str">
        <f t="shared" si="160"/>
        <v>Laura Callahan</v>
      </c>
      <c r="G2623" s="6">
        <v>10571</v>
      </c>
      <c r="H2623" s="9">
        <v>41708</v>
      </c>
      <c r="I2623" s="9">
        <v>41730</v>
      </c>
      <c r="J2623" s="9">
        <v>41725</v>
      </c>
      <c r="K2623" s="7">
        <v>5</v>
      </c>
      <c r="L2623" s="9" t="str">
        <f t="shared" si="161"/>
        <v>Pâtes et céréales</v>
      </c>
      <c r="M2623" s="6">
        <v>42</v>
      </c>
      <c r="N2623" s="6" t="str">
        <f t="shared" si="162"/>
        <v>Singaporean Hokkien Fried Mee</v>
      </c>
      <c r="O2623" s="13">
        <v>76</v>
      </c>
      <c r="P2623" s="6">
        <v>32</v>
      </c>
      <c r="Q2623" s="13">
        <f t="shared" si="163"/>
        <v>2432</v>
      </c>
      <c r="R2623" s="15">
        <v>0.15</v>
      </c>
      <c r="S2623" s="13">
        <v>1904</v>
      </c>
      <c r="T2623" s="13">
        <v>43.792000000000002</v>
      </c>
      <c r="U2623" s="13"/>
    </row>
    <row r="2624" spans="1:21" x14ac:dyDescent="0.25">
      <c r="A2624" s="6" t="s">
        <v>78</v>
      </c>
      <c r="B2624" s="6" t="s">
        <v>79</v>
      </c>
      <c r="C2624" s="6" t="s">
        <v>80</v>
      </c>
      <c r="D2624" s="6" t="s">
        <v>81</v>
      </c>
      <c r="E2624" s="6">
        <v>3</v>
      </c>
      <c r="F2624" s="6" t="str">
        <f t="shared" si="160"/>
        <v>Janet Leverling</v>
      </c>
      <c r="G2624" s="6">
        <v>10693</v>
      </c>
      <c r="H2624" s="9">
        <v>41708</v>
      </c>
      <c r="I2624" s="9">
        <v>41737</v>
      </c>
      <c r="J2624" s="9">
        <v>41735</v>
      </c>
      <c r="K2624" s="7">
        <v>4</v>
      </c>
      <c r="L2624" s="9" t="str">
        <f t="shared" si="161"/>
        <v>Produits laitiers</v>
      </c>
      <c r="M2624" s="6">
        <v>69</v>
      </c>
      <c r="N2624" s="6" t="str">
        <f t="shared" si="162"/>
        <v>Gudbrandsdalsost</v>
      </c>
      <c r="O2624" s="13">
        <v>76</v>
      </c>
      <c r="P2624" s="6">
        <v>30</v>
      </c>
      <c r="Q2624" s="13">
        <f t="shared" si="163"/>
        <v>2280</v>
      </c>
      <c r="R2624" s="15">
        <v>0.02</v>
      </c>
      <c r="S2624" s="13">
        <v>5292</v>
      </c>
      <c r="T2624" s="13">
        <v>148.17599999999999</v>
      </c>
      <c r="U2624" s="13"/>
    </row>
    <row r="2625" spans="1:21" x14ac:dyDescent="0.25">
      <c r="A2625" s="6" t="s">
        <v>137</v>
      </c>
      <c r="B2625" s="6" t="s">
        <v>138</v>
      </c>
      <c r="C2625" s="6" t="s">
        <v>139</v>
      </c>
      <c r="D2625" s="6" t="s">
        <v>140</v>
      </c>
      <c r="E2625" s="6">
        <v>6</v>
      </c>
      <c r="F2625" s="6" t="str">
        <f t="shared" si="160"/>
        <v>Ernst Junge</v>
      </c>
      <c r="G2625" s="6">
        <v>10747</v>
      </c>
      <c r="H2625" s="9">
        <v>41708</v>
      </c>
      <c r="I2625" s="9">
        <v>41737</v>
      </c>
      <c r="J2625" s="9">
        <v>41733</v>
      </c>
      <c r="K2625" s="7">
        <v>8</v>
      </c>
      <c r="L2625" s="9" t="str">
        <f t="shared" si="161"/>
        <v>Poissons et fruits de mer</v>
      </c>
      <c r="M2625" s="6">
        <v>41</v>
      </c>
      <c r="N2625" s="6" t="str">
        <f t="shared" si="162"/>
        <v>Jack's New England Clam Chowder</v>
      </c>
      <c r="O2625" s="13">
        <v>76</v>
      </c>
      <c r="P2625" s="6">
        <v>76</v>
      </c>
      <c r="Q2625" s="13">
        <f t="shared" si="163"/>
        <v>5776</v>
      </c>
      <c r="R2625" s="15">
        <v>0.01</v>
      </c>
      <c r="S2625" s="13">
        <v>3630.33</v>
      </c>
      <c r="T2625" s="13">
        <v>50.824619999999996</v>
      </c>
      <c r="U2625" s="13"/>
    </row>
    <row r="2626" spans="1:21" x14ac:dyDescent="0.25">
      <c r="A2626" s="6" t="s">
        <v>186</v>
      </c>
      <c r="B2626" s="6" t="s">
        <v>187</v>
      </c>
      <c r="C2626" s="6" t="s">
        <v>188</v>
      </c>
      <c r="D2626" s="6" t="s">
        <v>140</v>
      </c>
      <c r="E2626" s="6">
        <v>7</v>
      </c>
      <c r="F2626" s="6" t="str">
        <f t="shared" si="160"/>
        <v>Jaime Dos Santos</v>
      </c>
      <c r="G2626" s="6">
        <v>10776</v>
      </c>
      <c r="H2626" s="9">
        <v>41708</v>
      </c>
      <c r="I2626" s="9">
        <v>41719</v>
      </c>
      <c r="J2626" s="9">
        <v>41722</v>
      </c>
      <c r="K2626" s="7">
        <v>4</v>
      </c>
      <c r="L2626" s="9" t="str">
        <f t="shared" si="161"/>
        <v>Produits laitiers</v>
      </c>
      <c r="M2626" s="6">
        <v>31</v>
      </c>
      <c r="N2626" s="6" t="str">
        <f t="shared" si="162"/>
        <v>Gorgonzola Telino</v>
      </c>
      <c r="O2626" s="13">
        <v>76</v>
      </c>
      <c r="P2626" s="6">
        <v>24</v>
      </c>
      <c r="Q2626" s="13">
        <f t="shared" si="163"/>
        <v>1824</v>
      </c>
      <c r="R2626" s="15">
        <v>-0.02</v>
      </c>
      <c r="S2626" s="13">
        <v>1530</v>
      </c>
      <c r="T2626" s="13">
        <v>41.31</v>
      </c>
      <c r="U2626" s="13"/>
    </row>
    <row r="2627" spans="1:21" x14ac:dyDescent="0.25">
      <c r="A2627" s="6" t="s">
        <v>137</v>
      </c>
      <c r="B2627" s="6" t="s">
        <v>138</v>
      </c>
      <c r="C2627" s="6" t="s">
        <v>139</v>
      </c>
      <c r="D2627" s="6" t="s">
        <v>140</v>
      </c>
      <c r="E2627" s="6">
        <v>6</v>
      </c>
      <c r="F2627" s="6" t="str">
        <f t="shared" si="160"/>
        <v>Ernst Junge</v>
      </c>
      <c r="G2627" s="6">
        <v>10747</v>
      </c>
      <c r="H2627" s="9">
        <v>41709</v>
      </c>
      <c r="I2627" s="9">
        <v>41721</v>
      </c>
      <c r="J2627" s="9">
        <v>41720</v>
      </c>
      <c r="K2627" s="7">
        <v>4</v>
      </c>
      <c r="L2627" s="9" t="str">
        <f t="shared" si="161"/>
        <v>Produits laitiers</v>
      </c>
      <c r="M2627" s="6">
        <v>31</v>
      </c>
      <c r="N2627" s="6" t="str">
        <f t="shared" si="162"/>
        <v>Gorgonzola Telino</v>
      </c>
      <c r="O2627" s="13">
        <v>76</v>
      </c>
      <c r="P2627" s="6">
        <v>11</v>
      </c>
      <c r="Q2627" s="13">
        <f t="shared" si="163"/>
        <v>836</v>
      </c>
      <c r="R2627" s="15">
        <v>0.01</v>
      </c>
      <c r="S2627" s="13">
        <v>680.625</v>
      </c>
      <c r="T2627" s="13">
        <v>19.057500000000001</v>
      </c>
      <c r="U2627" s="13"/>
    </row>
    <row r="2628" spans="1:21" x14ac:dyDescent="0.25">
      <c r="A2628" s="6" t="s">
        <v>248</v>
      </c>
      <c r="B2628" s="6" t="s">
        <v>249</v>
      </c>
      <c r="C2628" s="6" t="s">
        <v>250</v>
      </c>
      <c r="D2628" s="6" t="s">
        <v>251</v>
      </c>
      <c r="E2628" s="6">
        <v>9</v>
      </c>
      <c r="F2628" s="6" t="str">
        <f t="shared" ref="F2628:F2691" si="164">VLOOKUP(E2628,ListeREPRESENTANTS,2,FALSE)</f>
        <v>Steven Buchanan</v>
      </c>
      <c r="G2628" s="6">
        <v>10812</v>
      </c>
      <c r="H2628" s="9">
        <v>41709</v>
      </c>
      <c r="I2628" s="9">
        <v>41728</v>
      </c>
      <c r="J2628" s="9">
        <v>41724</v>
      </c>
      <c r="K2628" s="7">
        <v>2</v>
      </c>
      <c r="L2628" s="9" t="str">
        <f t="shared" ref="L2628:L2691" si="165">VLOOKUP(K2628,ListeCATEGORIES,2,FALSE)</f>
        <v>Condiments</v>
      </c>
      <c r="M2628" s="6">
        <v>77</v>
      </c>
      <c r="N2628" s="6" t="str">
        <f t="shared" ref="N2628:N2691" si="166">VLOOKUP(M2628,ListePRODUITS,2,FALSE)</f>
        <v>Original Frankfurter grüne Soße</v>
      </c>
      <c r="O2628" s="13">
        <v>76</v>
      </c>
      <c r="P2628" s="6">
        <v>23</v>
      </c>
      <c r="Q2628" s="13">
        <f t="shared" si="163"/>
        <v>1748</v>
      </c>
      <c r="R2628" s="15">
        <v>0.16</v>
      </c>
      <c r="S2628" s="13">
        <v>1255.8</v>
      </c>
      <c r="T2628" s="13">
        <v>42.697199999999995</v>
      </c>
      <c r="U2628" s="13"/>
    </row>
    <row r="2629" spans="1:21" x14ac:dyDescent="0.25">
      <c r="A2629" s="6" t="s">
        <v>184</v>
      </c>
      <c r="B2629" s="6" t="s">
        <v>185</v>
      </c>
      <c r="C2629" s="6" t="s">
        <v>159</v>
      </c>
      <c r="D2629" s="6" t="s">
        <v>136</v>
      </c>
      <c r="E2629" s="6">
        <v>4</v>
      </c>
      <c r="F2629" s="6" t="str">
        <f t="shared" si="164"/>
        <v>Laura Callahan</v>
      </c>
      <c r="G2629" s="6">
        <v>10632</v>
      </c>
      <c r="H2629" s="9">
        <v>41710</v>
      </c>
      <c r="I2629" s="9">
        <v>41725</v>
      </c>
      <c r="J2629" s="9">
        <v>41724</v>
      </c>
      <c r="K2629" s="7">
        <v>1</v>
      </c>
      <c r="L2629" s="9" t="str">
        <f t="shared" si="165"/>
        <v>Boissons</v>
      </c>
      <c r="M2629" s="6">
        <v>2</v>
      </c>
      <c r="N2629" s="6" t="str">
        <f t="shared" si="166"/>
        <v>Chang</v>
      </c>
      <c r="O2629" s="13">
        <v>76</v>
      </c>
      <c r="P2629" s="6">
        <v>80</v>
      </c>
      <c r="Q2629" s="13">
        <f t="shared" ref="Q2629:Q2692" si="167">O2629*P2629</f>
        <v>6080</v>
      </c>
      <c r="R2629" s="15">
        <v>0</v>
      </c>
      <c r="S2629" s="13">
        <v>7600</v>
      </c>
      <c r="T2629" s="13">
        <v>220.4</v>
      </c>
      <c r="U2629" s="13"/>
    </row>
    <row r="2630" spans="1:21" x14ac:dyDescent="0.25">
      <c r="A2630" s="6" t="s">
        <v>303</v>
      </c>
      <c r="B2630" s="6" t="s">
        <v>304</v>
      </c>
      <c r="C2630" s="6" t="s">
        <v>232</v>
      </c>
      <c r="D2630" s="6" t="s">
        <v>81</v>
      </c>
      <c r="E2630" s="6">
        <v>6</v>
      </c>
      <c r="F2630" s="6" t="str">
        <f t="shared" si="164"/>
        <v>Ernst Junge</v>
      </c>
      <c r="G2630" s="6">
        <v>10708</v>
      </c>
      <c r="H2630" s="9">
        <v>41710</v>
      </c>
      <c r="I2630" s="9">
        <v>41735</v>
      </c>
      <c r="J2630" s="9">
        <v>41734</v>
      </c>
      <c r="K2630" s="7">
        <v>8</v>
      </c>
      <c r="L2630" s="9" t="str">
        <f t="shared" si="165"/>
        <v>Poissons et fruits de mer</v>
      </c>
      <c r="M2630" s="6">
        <v>36</v>
      </c>
      <c r="N2630" s="6" t="str">
        <f t="shared" si="166"/>
        <v>Inlagd Sill</v>
      </c>
      <c r="O2630" s="13">
        <v>76</v>
      </c>
      <c r="P2630" s="6">
        <v>83</v>
      </c>
      <c r="Q2630" s="13">
        <f t="shared" si="167"/>
        <v>6308</v>
      </c>
      <c r="R2630" s="15">
        <v>0.13</v>
      </c>
      <c r="S2630" s="13">
        <v>6859.95</v>
      </c>
      <c r="T2630" s="13">
        <v>109.75919999999999</v>
      </c>
      <c r="U2630" s="13"/>
    </row>
    <row r="2631" spans="1:21" x14ac:dyDescent="0.25">
      <c r="A2631" s="6" t="s">
        <v>243</v>
      </c>
      <c r="B2631" s="6" t="s">
        <v>244</v>
      </c>
      <c r="C2631" s="6" t="s">
        <v>88</v>
      </c>
      <c r="D2631" s="6" t="s">
        <v>89</v>
      </c>
      <c r="E2631" s="6">
        <v>3</v>
      </c>
      <c r="F2631" s="6" t="str">
        <f t="shared" si="164"/>
        <v>Janet Leverling</v>
      </c>
      <c r="G2631" s="6">
        <v>10768</v>
      </c>
      <c r="H2631" s="9">
        <v>41710</v>
      </c>
      <c r="I2631" s="9">
        <v>41721</v>
      </c>
      <c r="J2631" s="9">
        <v>41717</v>
      </c>
      <c r="K2631" s="7">
        <v>4</v>
      </c>
      <c r="L2631" s="9" t="str">
        <f t="shared" si="165"/>
        <v>Produits laitiers</v>
      </c>
      <c r="M2631" s="6">
        <v>60</v>
      </c>
      <c r="N2631" s="6" t="str">
        <f t="shared" si="166"/>
        <v>Camembert Pierrot</v>
      </c>
      <c r="O2631" s="13">
        <v>76</v>
      </c>
      <c r="P2631" s="6">
        <v>36</v>
      </c>
      <c r="Q2631" s="13">
        <f t="shared" si="167"/>
        <v>2736</v>
      </c>
      <c r="R2631" s="15">
        <v>-0.02</v>
      </c>
      <c r="S2631" s="13">
        <v>6242.4000000000005</v>
      </c>
      <c r="T2631" s="13">
        <v>199.75680000000003</v>
      </c>
      <c r="U2631" s="13"/>
    </row>
    <row r="2632" spans="1:21" x14ac:dyDescent="0.25">
      <c r="A2632" s="6" t="s">
        <v>226</v>
      </c>
      <c r="B2632" s="6" t="s">
        <v>227</v>
      </c>
      <c r="C2632" s="6" t="s">
        <v>53</v>
      </c>
      <c r="D2632" s="6" t="s">
        <v>51</v>
      </c>
      <c r="E2632" s="6">
        <v>7</v>
      </c>
      <c r="F2632" s="6" t="str">
        <f t="shared" si="164"/>
        <v>Jaime Dos Santos</v>
      </c>
      <c r="G2632" s="6">
        <v>10537</v>
      </c>
      <c r="H2632" s="9">
        <v>41711</v>
      </c>
      <c r="I2632" s="9">
        <v>41724</v>
      </c>
      <c r="J2632" s="9">
        <v>41722</v>
      </c>
      <c r="K2632" s="7">
        <v>7</v>
      </c>
      <c r="L2632" s="9" t="str">
        <f t="shared" si="165"/>
        <v>Produits secs</v>
      </c>
      <c r="M2632" s="6">
        <v>51</v>
      </c>
      <c r="N2632" s="6" t="str">
        <f t="shared" si="166"/>
        <v>Manjimup Dried Apples</v>
      </c>
      <c r="O2632" s="13">
        <v>76</v>
      </c>
      <c r="P2632" s="6">
        <v>60</v>
      </c>
      <c r="Q2632" s="13">
        <f t="shared" si="167"/>
        <v>4560</v>
      </c>
      <c r="R2632" s="15">
        <v>0.19</v>
      </c>
      <c r="S2632" s="13">
        <v>12879</v>
      </c>
      <c r="T2632" s="13">
        <v>180.30600000000001</v>
      </c>
      <c r="U2632" s="13"/>
    </row>
    <row r="2633" spans="1:21" x14ac:dyDescent="0.25">
      <c r="A2633" s="6" t="s">
        <v>205</v>
      </c>
      <c r="B2633" s="6" t="s">
        <v>206</v>
      </c>
      <c r="C2633" s="6" t="s">
        <v>207</v>
      </c>
      <c r="D2633" s="6" t="s">
        <v>208</v>
      </c>
      <c r="E2633" s="6">
        <v>7</v>
      </c>
      <c r="F2633" s="6" t="str">
        <f t="shared" si="164"/>
        <v>Jaime Dos Santos</v>
      </c>
      <c r="G2633" s="6">
        <v>10733</v>
      </c>
      <c r="H2633" s="9">
        <v>41711</v>
      </c>
      <c r="I2633" s="9">
        <v>41728</v>
      </c>
      <c r="J2633" s="9">
        <v>41725</v>
      </c>
      <c r="K2633" s="7">
        <v>7</v>
      </c>
      <c r="L2633" s="9" t="str">
        <f t="shared" si="165"/>
        <v>Produits secs</v>
      </c>
      <c r="M2633" s="6">
        <v>28</v>
      </c>
      <c r="N2633" s="6" t="str">
        <f t="shared" si="166"/>
        <v>Rössle Sauerkraut</v>
      </c>
      <c r="O2633" s="13">
        <v>76</v>
      </c>
      <c r="P2633" s="6">
        <v>7</v>
      </c>
      <c r="Q2633" s="13">
        <f t="shared" si="167"/>
        <v>532</v>
      </c>
      <c r="R2633" s="15">
        <v>7.0000000000000007E-2</v>
      </c>
      <c r="S2633" s="13">
        <v>1484.28</v>
      </c>
      <c r="T2633" s="13">
        <v>13.35852</v>
      </c>
      <c r="U2633" s="13"/>
    </row>
    <row r="2634" spans="1:21" x14ac:dyDescent="0.25">
      <c r="A2634" s="6" t="s">
        <v>316</v>
      </c>
      <c r="B2634" s="6" t="s">
        <v>317</v>
      </c>
      <c r="C2634" s="6" t="s">
        <v>318</v>
      </c>
      <c r="D2634" s="6" t="s">
        <v>81</v>
      </c>
      <c r="E2634" s="6">
        <v>4</v>
      </c>
      <c r="F2634" s="6" t="str">
        <f t="shared" si="164"/>
        <v>Laura Callahan</v>
      </c>
      <c r="G2634" s="6">
        <v>10756</v>
      </c>
      <c r="H2634" s="9">
        <v>41711</v>
      </c>
      <c r="I2634" s="9">
        <v>41739</v>
      </c>
      <c r="J2634" s="9">
        <v>41740</v>
      </c>
      <c r="K2634" s="7">
        <v>8</v>
      </c>
      <c r="L2634" s="9" t="str">
        <f t="shared" si="165"/>
        <v>Poissons et fruits de mer</v>
      </c>
      <c r="M2634" s="6">
        <v>18</v>
      </c>
      <c r="N2634" s="6" t="str">
        <f t="shared" si="166"/>
        <v>Carnarvon Tigers</v>
      </c>
      <c r="O2634" s="13">
        <v>76</v>
      </c>
      <c r="P2634" s="6">
        <v>51</v>
      </c>
      <c r="Q2634" s="13">
        <f t="shared" si="167"/>
        <v>3876</v>
      </c>
      <c r="R2634" s="15">
        <v>0.03</v>
      </c>
      <c r="S2634" s="13">
        <v>15459.375</v>
      </c>
      <c r="T2634" s="13">
        <v>30.918749999999999</v>
      </c>
      <c r="U2634" s="13"/>
    </row>
    <row r="2635" spans="1:21" x14ac:dyDescent="0.25">
      <c r="A2635" s="6" t="s">
        <v>186</v>
      </c>
      <c r="B2635" s="6" t="s">
        <v>187</v>
      </c>
      <c r="C2635" s="6" t="s">
        <v>188</v>
      </c>
      <c r="D2635" s="6" t="s">
        <v>140</v>
      </c>
      <c r="E2635" s="6">
        <v>3</v>
      </c>
      <c r="F2635" s="6" t="str">
        <f t="shared" si="164"/>
        <v>Janet Leverling</v>
      </c>
      <c r="G2635" s="6">
        <v>10854</v>
      </c>
      <c r="H2635" s="9">
        <v>41711</v>
      </c>
      <c r="I2635" s="9">
        <v>41721</v>
      </c>
      <c r="J2635" s="9">
        <v>41716</v>
      </c>
      <c r="K2635" s="7">
        <v>8</v>
      </c>
      <c r="L2635" s="9" t="str">
        <f t="shared" si="165"/>
        <v>Poissons et fruits de mer</v>
      </c>
      <c r="M2635" s="6">
        <v>13</v>
      </c>
      <c r="N2635" s="6" t="str">
        <f t="shared" si="166"/>
        <v>Konbu</v>
      </c>
      <c r="O2635" s="13">
        <v>76</v>
      </c>
      <c r="P2635" s="6">
        <v>92</v>
      </c>
      <c r="Q2635" s="13">
        <f t="shared" si="167"/>
        <v>6992</v>
      </c>
      <c r="R2635" s="15">
        <v>-0.03</v>
      </c>
      <c r="S2635" s="13">
        <v>2842.8</v>
      </c>
      <c r="T2635" s="13">
        <v>93.812400000000011</v>
      </c>
      <c r="U2635" s="13"/>
    </row>
    <row r="2636" spans="1:21" x14ac:dyDescent="0.25">
      <c r="A2636" s="6" t="s">
        <v>186</v>
      </c>
      <c r="B2636" s="6" t="s">
        <v>187</v>
      </c>
      <c r="C2636" s="6" t="s">
        <v>188</v>
      </c>
      <c r="D2636" s="6" t="s">
        <v>140</v>
      </c>
      <c r="E2636" s="6">
        <v>3</v>
      </c>
      <c r="F2636" s="6" t="str">
        <f t="shared" si="164"/>
        <v>Janet Leverling</v>
      </c>
      <c r="G2636" s="6">
        <v>10514</v>
      </c>
      <c r="H2636" s="9">
        <v>41712</v>
      </c>
      <c r="I2636" s="9">
        <v>41723</v>
      </c>
      <c r="J2636" s="9">
        <v>41718</v>
      </c>
      <c r="K2636" s="7">
        <v>5</v>
      </c>
      <c r="L2636" s="9" t="str">
        <f t="shared" si="165"/>
        <v>Pâtes et céréales</v>
      </c>
      <c r="M2636" s="6">
        <v>56</v>
      </c>
      <c r="N2636" s="6" t="str">
        <f t="shared" si="166"/>
        <v>Gnocchi di nonna Alice</v>
      </c>
      <c r="O2636" s="13">
        <v>76</v>
      </c>
      <c r="P2636" s="6">
        <v>76</v>
      </c>
      <c r="Q2636" s="13">
        <f t="shared" si="167"/>
        <v>5776</v>
      </c>
      <c r="R2636" s="15">
        <v>0</v>
      </c>
      <c r="S2636" s="13">
        <v>14440</v>
      </c>
      <c r="T2636" s="13">
        <v>433.2</v>
      </c>
      <c r="U2636" s="13"/>
    </row>
    <row r="2637" spans="1:21" x14ac:dyDescent="0.25">
      <c r="A2637" s="6" t="s">
        <v>275</v>
      </c>
      <c r="B2637" s="6" t="s">
        <v>276</v>
      </c>
      <c r="C2637" s="6" t="s">
        <v>277</v>
      </c>
      <c r="D2637" s="6" t="s">
        <v>81</v>
      </c>
      <c r="E2637" s="6">
        <v>5</v>
      </c>
      <c r="F2637" s="6" t="str">
        <f t="shared" si="164"/>
        <v>Mohamed Ben Arfa</v>
      </c>
      <c r="G2637" s="6">
        <v>10600</v>
      </c>
      <c r="H2637" s="9">
        <v>41712</v>
      </c>
      <c r="I2637" s="9">
        <v>41731</v>
      </c>
      <c r="J2637" s="9">
        <v>41730</v>
      </c>
      <c r="K2637" s="7">
        <v>8</v>
      </c>
      <c r="L2637" s="9" t="str">
        <f t="shared" si="165"/>
        <v>Poissons et fruits de mer</v>
      </c>
      <c r="M2637" s="6">
        <v>73</v>
      </c>
      <c r="N2637" s="6" t="str">
        <f t="shared" si="166"/>
        <v>Röd Kaviar</v>
      </c>
      <c r="O2637" s="13">
        <v>76</v>
      </c>
      <c r="P2637" s="6">
        <v>67</v>
      </c>
      <c r="Q2637" s="13">
        <f t="shared" si="167"/>
        <v>5092</v>
      </c>
      <c r="R2637" s="15">
        <v>0.01</v>
      </c>
      <c r="S2637" s="13">
        <v>4974.75</v>
      </c>
      <c r="T2637" s="13">
        <v>99.495000000000005</v>
      </c>
      <c r="U2637" s="13"/>
    </row>
    <row r="2638" spans="1:21" x14ac:dyDescent="0.25">
      <c r="A2638" s="6" t="s">
        <v>226</v>
      </c>
      <c r="B2638" s="6" t="s">
        <v>227</v>
      </c>
      <c r="C2638" s="6" t="s">
        <v>53</v>
      </c>
      <c r="D2638" s="6" t="s">
        <v>51</v>
      </c>
      <c r="E2638" s="6">
        <v>8</v>
      </c>
      <c r="F2638" s="6" t="str">
        <f t="shared" si="164"/>
        <v>Hicham Esmal</v>
      </c>
      <c r="G2638" s="6">
        <v>10666</v>
      </c>
      <c r="H2638" s="9">
        <v>41712</v>
      </c>
      <c r="I2638" s="9">
        <v>41742</v>
      </c>
      <c r="J2638" s="9">
        <v>41740</v>
      </c>
      <c r="K2638" s="7">
        <v>6</v>
      </c>
      <c r="L2638" s="9" t="str">
        <f t="shared" si="165"/>
        <v>Viandes</v>
      </c>
      <c r="M2638" s="6">
        <v>29</v>
      </c>
      <c r="N2638" s="6" t="str">
        <f t="shared" si="166"/>
        <v>Thüringer Rostbratwurst</v>
      </c>
      <c r="O2638" s="13">
        <v>76</v>
      </c>
      <c r="P2638" s="6">
        <v>3</v>
      </c>
      <c r="Q2638" s="13">
        <f t="shared" si="167"/>
        <v>228</v>
      </c>
      <c r="R2638" s="15">
        <v>0.17</v>
      </c>
      <c r="S2638" s="13">
        <v>1541.1855</v>
      </c>
      <c r="T2638" s="13">
        <v>15.411854999999999</v>
      </c>
      <c r="U2638" s="13"/>
    </row>
    <row r="2639" spans="1:21" x14ac:dyDescent="0.25">
      <c r="A2639" s="6" t="s">
        <v>177</v>
      </c>
      <c r="B2639" s="6" t="s">
        <v>178</v>
      </c>
      <c r="C2639" s="6" t="s">
        <v>159</v>
      </c>
      <c r="D2639" s="6" t="s">
        <v>136</v>
      </c>
      <c r="E2639" s="6">
        <v>6</v>
      </c>
      <c r="F2639" s="6" t="str">
        <f t="shared" si="164"/>
        <v>Ernst Junge</v>
      </c>
      <c r="G2639" s="6">
        <v>10833</v>
      </c>
      <c r="H2639" s="9">
        <v>41712</v>
      </c>
      <c r="I2639" s="9">
        <v>41724</v>
      </c>
      <c r="J2639" s="9">
        <v>41720</v>
      </c>
      <c r="K2639" s="7">
        <v>7</v>
      </c>
      <c r="L2639" s="9" t="str">
        <f t="shared" si="165"/>
        <v>Produits secs</v>
      </c>
      <c r="M2639" s="6">
        <v>7</v>
      </c>
      <c r="N2639" s="6" t="str">
        <f t="shared" si="166"/>
        <v>Uncle Bob's Organic Dried Pears</v>
      </c>
      <c r="O2639" s="13">
        <v>76</v>
      </c>
      <c r="P2639" s="6">
        <v>57</v>
      </c>
      <c r="Q2639" s="13">
        <f t="shared" si="167"/>
        <v>4332</v>
      </c>
      <c r="R2639" s="15">
        <v>0.2</v>
      </c>
      <c r="S2639" s="13">
        <v>6840</v>
      </c>
      <c r="T2639" s="13">
        <v>116.28</v>
      </c>
      <c r="U2639" s="13"/>
    </row>
    <row r="2640" spans="1:21" x14ac:dyDescent="0.25">
      <c r="A2640" s="6" t="s">
        <v>179</v>
      </c>
      <c r="B2640" s="6" t="s">
        <v>180</v>
      </c>
      <c r="C2640" s="6" t="s">
        <v>181</v>
      </c>
      <c r="D2640" s="6" t="s">
        <v>81</v>
      </c>
      <c r="E2640" s="6">
        <v>6</v>
      </c>
      <c r="F2640" s="6" t="str">
        <f t="shared" si="164"/>
        <v>Ernst Junge</v>
      </c>
      <c r="G2640" s="6">
        <v>10555</v>
      </c>
      <c r="H2640" s="9">
        <v>41713</v>
      </c>
      <c r="I2640" s="9">
        <v>41734</v>
      </c>
      <c r="J2640" s="9">
        <v>41729</v>
      </c>
      <c r="K2640" s="7">
        <v>1</v>
      </c>
      <c r="L2640" s="9" t="str">
        <f t="shared" si="165"/>
        <v>Boissons</v>
      </c>
      <c r="M2640" s="6">
        <v>24</v>
      </c>
      <c r="N2640" s="6" t="str">
        <f t="shared" si="166"/>
        <v>Guaraná Fantástica</v>
      </c>
      <c r="O2640" s="13">
        <v>76</v>
      </c>
      <c r="P2640" s="6">
        <v>85</v>
      </c>
      <c r="Q2640" s="13">
        <f t="shared" si="167"/>
        <v>6460</v>
      </c>
      <c r="R2640" s="15">
        <v>0.17</v>
      </c>
      <c r="S2640" s="13">
        <v>1587.375</v>
      </c>
      <c r="T2640" s="13">
        <v>30.160125000000001</v>
      </c>
      <c r="U2640" s="13"/>
    </row>
    <row r="2641" spans="1:21" x14ac:dyDescent="0.25">
      <c r="A2641" s="6" t="s">
        <v>78</v>
      </c>
      <c r="B2641" s="6" t="s">
        <v>79</v>
      </c>
      <c r="C2641" s="6" t="s">
        <v>80</v>
      </c>
      <c r="D2641" s="6" t="s">
        <v>81</v>
      </c>
      <c r="E2641" s="6">
        <v>4</v>
      </c>
      <c r="F2641" s="6" t="str">
        <f t="shared" si="164"/>
        <v>Laura Callahan</v>
      </c>
      <c r="G2641" s="6">
        <v>10596</v>
      </c>
      <c r="H2641" s="9">
        <v>41713</v>
      </c>
      <c r="I2641" s="9">
        <v>41723</v>
      </c>
      <c r="J2641" s="9">
        <v>41719</v>
      </c>
      <c r="K2641" s="7">
        <v>5</v>
      </c>
      <c r="L2641" s="9" t="str">
        <f t="shared" si="165"/>
        <v>Pâtes et céréales</v>
      </c>
      <c r="M2641" s="6">
        <v>56</v>
      </c>
      <c r="N2641" s="6" t="str">
        <f t="shared" si="166"/>
        <v>Gnocchi di nonna Alice</v>
      </c>
      <c r="O2641" s="13">
        <v>76</v>
      </c>
      <c r="P2641" s="6">
        <v>4</v>
      </c>
      <c r="Q2641" s="13">
        <f t="shared" si="167"/>
        <v>304</v>
      </c>
      <c r="R2641" s="15">
        <v>0.09</v>
      </c>
      <c r="S2641" s="13">
        <v>691.6</v>
      </c>
      <c r="T2641" s="13">
        <v>6.2244000000000002</v>
      </c>
      <c r="U2641" s="13"/>
    </row>
    <row r="2642" spans="1:21" x14ac:dyDescent="0.25">
      <c r="A2642" s="6" t="s">
        <v>175</v>
      </c>
      <c r="B2642" s="6" t="s">
        <v>176</v>
      </c>
      <c r="C2642" s="6" t="s">
        <v>97</v>
      </c>
      <c r="D2642" s="6" t="s">
        <v>98</v>
      </c>
      <c r="E2642" s="6">
        <v>7</v>
      </c>
      <c r="F2642" s="6" t="str">
        <f t="shared" si="164"/>
        <v>Jaime Dos Santos</v>
      </c>
      <c r="G2642" s="6">
        <v>10677</v>
      </c>
      <c r="H2642" s="9">
        <v>41713</v>
      </c>
      <c r="I2642" s="9">
        <v>41740</v>
      </c>
      <c r="J2642" s="9">
        <v>41738</v>
      </c>
      <c r="K2642" s="7">
        <v>3</v>
      </c>
      <c r="L2642" s="9" t="str">
        <f t="shared" si="165"/>
        <v>Desserts</v>
      </c>
      <c r="M2642" s="6">
        <v>26</v>
      </c>
      <c r="N2642" s="6" t="str">
        <f t="shared" si="166"/>
        <v>Gumbär Gummibärchen</v>
      </c>
      <c r="O2642" s="13">
        <v>76</v>
      </c>
      <c r="P2642" s="6">
        <v>42</v>
      </c>
      <c r="Q2642" s="13">
        <f t="shared" si="167"/>
        <v>3192</v>
      </c>
      <c r="R2642" s="15">
        <v>0.05</v>
      </c>
      <c r="S2642" s="13">
        <v>6230.3850000000002</v>
      </c>
      <c r="T2642" s="13">
        <v>49.84308</v>
      </c>
      <c r="U2642" s="13"/>
    </row>
    <row r="2643" spans="1:21" x14ac:dyDescent="0.25">
      <c r="A2643" s="6" t="s">
        <v>296</v>
      </c>
      <c r="B2643" s="6" t="s">
        <v>297</v>
      </c>
      <c r="C2643" s="6" t="s">
        <v>298</v>
      </c>
      <c r="D2643" s="6" t="s">
        <v>123</v>
      </c>
      <c r="E2643" s="6">
        <v>1</v>
      </c>
      <c r="F2643" s="6" t="str">
        <f t="shared" si="164"/>
        <v>Francis Rivière</v>
      </c>
      <c r="G2643" s="6">
        <v>10734</v>
      </c>
      <c r="H2643" s="9">
        <v>41713</v>
      </c>
      <c r="I2643" s="9">
        <v>41734</v>
      </c>
      <c r="J2643" s="9">
        <v>41736</v>
      </c>
      <c r="K2643" s="7">
        <v>8</v>
      </c>
      <c r="L2643" s="9" t="str">
        <f t="shared" si="165"/>
        <v>Poissons et fruits de mer</v>
      </c>
      <c r="M2643" s="6">
        <v>30</v>
      </c>
      <c r="N2643" s="6" t="str">
        <f t="shared" si="166"/>
        <v>Nord-Ost Matjeshering</v>
      </c>
      <c r="O2643" s="13">
        <v>76</v>
      </c>
      <c r="P2643" s="6">
        <v>66</v>
      </c>
      <c r="Q2643" s="13">
        <f t="shared" si="167"/>
        <v>5016</v>
      </c>
      <c r="R2643" s="15">
        <v>0.17</v>
      </c>
      <c r="S2643" s="13">
        <v>7091.2709999999988</v>
      </c>
      <c r="T2643" s="13">
        <v>99.277793999999986</v>
      </c>
      <c r="U2643" s="13"/>
    </row>
    <row r="2644" spans="1:21" x14ac:dyDescent="0.25">
      <c r="A2644" s="6" t="s">
        <v>226</v>
      </c>
      <c r="B2644" s="6" t="s">
        <v>227</v>
      </c>
      <c r="C2644" s="6" t="s">
        <v>53</v>
      </c>
      <c r="D2644" s="6" t="s">
        <v>51</v>
      </c>
      <c r="E2644" s="6">
        <v>3</v>
      </c>
      <c r="F2644" s="6" t="str">
        <f t="shared" si="164"/>
        <v>Janet Leverling</v>
      </c>
      <c r="G2644" s="6">
        <v>10751</v>
      </c>
      <c r="H2644" s="9">
        <v>41713</v>
      </c>
      <c r="I2644" s="9">
        <v>41733</v>
      </c>
      <c r="J2644" s="9">
        <v>41735</v>
      </c>
      <c r="K2644" s="7">
        <v>8</v>
      </c>
      <c r="L2644" s="9" t="str">
        <f t="shared" si="165"/>
        <v>Poissons et fruits de mer</v>
      </c>
      <c r="M2644" s="6">
        <v>73</v>
      </c>
      <c r="N2644" s="6" t="str">
        <f t="shared" si="166"/>
        <v>Röd Kaviar</v>
      </c>
      <c r="O2644" s="13">
        <v>76</v>
      </c>
      <c r="P2644" s="6">
        <v>81</v>
      </c>
      <c r="Q2644" s="13">
        <f t="shared" si="167"/>
        <v>6156</v>
      </c>
      <c r="R2644" s="15">
        <v>7.0000000000000007E-2</v>
      </c>
      <c r="S2644" s="13">
        <v>5649.75</v>
      </c>
      <c r="T2644" s="13">
        <v>16.949249999999999</v>
      </c>
      <c r="U2644" s="13"/>
    </row>
    <row r="2645" spans="1:21" x14ac:dyDescent="0.25">
      <c r="A2645" s="6" t="s">
        <v>160</v>
      </c>
      <c r="B2645" s="6" t="s">
        <v>161</v>
      </c>
      <c r="C2645" s="6" t="s">
        <v>162</v>
      </c>
      <c r="D2645" s="6" t="s">
        <v>106</v>
      </c>
      <c r="E2645" s="6">
        <v>1</v>
      </c>
      <c r="F2645" s="6" t="str">
        <f t="shared" si="164"/>
        <v>Francis Rivière</v>
      </c>
      <c r="G2645" s="6">
        <v>10780</v>
      </c>
      <c r="H2645" s="9">
        <v>41713</v>
      </c>
      <c r="I2645" s="9">
        <v>41739</v>
      </c>
      <c r="J2645" s="9">
        <v>41740</v>
      </c>
      <c r="K2645" s="7">
        <v>1</v>
      </c>
      <c r="L2645" s="9" t="str">
        <f t="shared" si="165"/>
        <v>Boissons</v>
      </c>
      <c r="M2645" s="6">
        <v>70</v>
      </c>
      <c r="N2645" s="6" t="str">
        <f t="shared" si="166"/>
        <v>Outback Lager</v>
      </c>
      <c r="O2645" s="13">
        <v>76</v>
      </c>
      <c r="P2645" s="6">
        <v>40</v>
      </c>
      <c r="Q2645" s="13">
        <f t="shared" si="167"/>
        <v>3040</v>
      </c>
      <c r="R2645" s="15">
        <v>7.0000000000000007E-2</v>
      </c>
      <c r="S2645" s="13">
        <v>2790</v>
      </c>
      <c r="T2645" s="13">
        <v>89.28</v>
      </c>
      <c r="U2645" s="13"/>
    </row>
    <row r="2646" spans="1:21" x14ac:dyDescent="0.25">
      <c r="A2646" s="6" t="s">
        <v>324</v>
      </c>
      <c r="B2646" s="6" t="s">
        <v>325</v>
      </c>
      <c r="C2646" s="6" t="s">
        <v>326</v>
      </c>
      <c r="D2646" s="6" t="s">
        <v>238</v>
      </c>
      <c r="E2646" s="6">
        <v>5</v>
      </c>
      <c r="F2646" s="6" t="str">
        <f t="shared" si="164"/>
        <v>Mohamed Ben Arfa</v>
      </c>
      <c r="G2646" s="6">
        <v>10801</v>
      </c>
      <c r="H2646" s="9">
        <v>41713</v>
      </c>
      <c r="I2646" s="9">
        <v>41736</v>
      </c>
      <c r="J2646" s="9">
        <v>41734</v>
      </c>
      <c r="K2646" s="7">
        <v>6</v>
      </c>
      <c r="L2646" s="9" t="str">
        <f t="shared" si="165"/>
        <v>Viandes</v>
      </c>
      <c r="M2646" s="6">
        <v>17</v>
      </c>
      <c r="N2646" s="6" t="str">
        <f t="shared" si="166"/>
        <v>Alice Mutton</v>
      </c>
      <c r="O2646" s="13">
        <v>76</v>
      </c>
      <c r="P2646" s="6">
        <v>25</v>
      </c>
      <c r="Q2646" s="13">
        <f t="shared" si="167"/>
        <v>1900</v>
      </c>
      <c r="R2646" s="15">
        <v>0.08</v>
      </c>
      <c r="S2646" s="13">
        <v>4485</v>
      </c>
      <c r="T2646" s="13">
        <v>67.275000000000006</v>
      </c>
      <c r="U2646" s="13"/>
    </row>
    <row r="2647" spans="1:21" x14ac:dyDescent="0.25">
      <c r="A2647" s="6" t="s">
        <v>82</v>
      </c>
      <c r="B2647" s="6" t="s">
        <v>83</v>
      </c>
      <c r="C2647" s="6" t="s">
        <v>84</v>
      </c>
      <c r="D2647" s="6" t="s">
        <v>85</v>
      </c>
      <c r="E2647" s="6">
        <v>7</v>
      </c>
      <c r="F2647" s="6" t="str">
        <f t="shared" si="164"/>
        <v>Jaime Dos Santos</v>
      </c>
      <c r="G2647" s="6">
        <v>10827</v>
      </c>
      <c r="H2647" s="9">
        <v>41713</v>
      </c>
      <c r="I2647" s="9">
        <v>41738</v>
      </c>
      <c r="J2647" s="9">
        <v>41735</v>
      </c>
      <c r="K2647" s="7">
        <v>1</v>
      </c>
      <c r="L2647" s="9" t="str">
        <f t="shared" si="165"/>
        <v>Boissons</v>
      </c>
      <c r="M2647" s="6">
        <v>39</v>
      </c>
      <c r="N2647" s="6" t="str">
        <f t="shared" si="166"/>
        <v>Chartreuse verte</v>
      </c>
      <c r="O2647" s="13">
        <v>76</v>
      </c>
      <c r="P2647" s="6">
        <v>3</v>
      </c>
      <c r="Q2647" s="13">
        <f t="shared" si="167"/>
        <v>228</v>
      </c>
      <c r="R2647" s="15">
        <v>0.06</v>
      </c>
      <c r="S2647" s="13">
        <v>253.79999999999998</v>
      </c>
      <c r="T2647" s="13">
        <v>7.1063999999999998</v>
      </c>
      <c r="U2647" s="13"/>
    </row>
    <row r="2648" spans="1:21" x14ac:dyDescent="0.25">
      <c r="A2648" s="6" t="s">
        <v>285</v>
      </c>
      <c r="B2648" s="6" t="s">
        <v>286</v>
      </c>
      <c r="C2648" s="6" t="s">
        <v>287</v>
      </c>
      <c r="D2648" s="6" t="s">
        <v>212</v>
      </c>
      <c r="E2648" s="6">
        <v>3</v>
      </c>
      <c r="F2648" s="6" t="str">
        <f t="shared" si="164"/>
        <v>Janet Leverling</v>
      </c>
      <c r="G2648" s="6">
        <v>10879</v>
      </c>
      <c r="H2648" s="9">
        <v>41713</v>
      </c>
      <c r="I2648" s="9">
        <v>41734</v>
      </c>
      <c r="J2648" s="9">
        <v>41731</v>
      </c>
      <c r="K2648" s="7">
        <v>2</v>
      </c>
      <c r="L2648" s="9" t="str">
        <f t="shared" si="165"/>
        <v>Condiments</v>
      </c>
      <c r="M2648" s="6">
        <v>65</v>
      </c>
      <c r="N2648" s="6" t="str">
        <f t="shared" si="166"/>
        <v>Louisiana Fiery Hot Pepper Sauce</v>
      </c>
      <c r="O2648" s="13">
        <v>76</v>
      </c>
      <c r="P2648" s="6">
        <v>14</v>
      </c>
      <c r="Q2648" s="13">
        <f t="shared" si="167"/>
        <v>1064</v>
      </c>
      <c r="R2648" s="15">
        <v>-0.01</v>
      </c>
      <c r="S2648" s="13">
        <v>1488.2349999999999</v>
      </c>
      <c r="T2648" s="13">
        <v>46.135284999999996</v>
      </c>
      <c r="U2648" s="13"/>
    </row>
    <row r="2649" spans="1:21" x14ac:dyDescent="0.25">
      <c r="A2649" s="6" t="s">
        <v>86</v>
      </c>
      <c r="B2649" s="6" t="s">
        <v>87</v>
      </c>
      <c r="C2649" s="6" t="s">
        <v>88</v>
      </c>
      <c r="D2649" s="6" t="s">
        <v>89</v>
      </c>
      <c r="E2649" s="6">
        <v>3</v>
      </c>
      <c r="F2649" s="6" t="str">
        <f t="shared" si="164"/>
        <v>Janet Leverling</v>
      </c>
      <c r="G2649" s="6">
        <v>10484</v>
      </c>
      <c r="H2649" s="9">
        <v>41714</v>
      </c>
      <c r="I2649" s="9">
        <v>41734</v>
      </c>
      <c r="J2649" s="9">
        <v>41731</v>
      </c>
      <c r="K2649" s="7">
        <v>7</v>
      </c>
      <c r="L2649" s="9" t="str">
        <f t="shared" si="165"/>
        <v>Produits secs</v>
      </c>
      <c r="M2649" s="6">
        <v>51</v>
      </c>
      <c r="N2649" s="6" t="str">
        <f t="shared" si="166"/>
        <v>Manjimup Dried Apples</v>
      </c>
      <c r="O2649" s="13">
        <v>76</v>
      </c>
      <c r="P2649" s="6">
        <v>94</v>
      </c>
      <c r="Q2649" s="13">
        <f t="shared" si="167"/>
        <v>7144</v>
      </c>
      <c r="R2649" s="15">
        <v>0.14000000000000001</v>
      </c>
      <c r="S2649" s="13">
        <v>17138.079999999998</v>
      </c>
      <c r="T2649" s="13">
        <v>239.93311999999997</v>
      </c>
      <c r="U2649" s="13"/>
    </row>
    <row r="2650" spans="1:21" x14ac:dyDescent="0.25">
      <c r="A2650" s="6" t="s">
        <v>186</v>
      </c>
      <c r="B2650" s="6" t="s">
        <v>187</v>
      </c>
      <c r="C2650" s="6" t="s">
        <v>188</v>
      </c>
      <c r="D2650" s="6" t="s">
        <v>140</v>
      </c>
      <c r="E2650" s="6">
        <v>7</v>
      </c>
      <c r="F2650" s="6" t="str">
        <f t="shared" si="164"/>
        <v>Jaime Dos Santos</v>
      </c>
      <c r="G2650" s="6">
        <v>10776</v>
      </c>
      <c r="H2650" s="9">
        <v>41714</v>
      </c>
      <c r="I2650" s="9">
        <v>41742</v>
      </c>
      <c r="J2650" s="9">
        <v>41745</v>
      </c>
      <c r="K2650" s="7">
        <v>7</v>
      </c>
      <c r="L2650" s="9" t="str">
        <f t="shared" si="165"/>
        <v>Produits secs</v>
      </c>
      <c r="M2650" s="6">
        <v>51</v>
      </c>
      <c r="N2650" s="6" t="str">
        <f t="shared" si="166"/>
        <v>Manjimup Dried Apples</v>
      </c>
      <c r="O2650" s="13">
        <v>76</v>
      </c>
      <c r="P2650" s="6">
        <v>82</v>
      </c>
      <c r="Q2650" s="13">
        <f t="shared" si="167"/>
        <v>6232</v>
      </c>
      <c r="R2650" s="15">
        <v>0.19</v>
      </c>
      <c r="S2650" s="13">
        <v>17601.300000000003</v>
      </c>
      <c r="T2650" s="13">
        <v>528.0390000000001</v>
      </c>
      <c r="U2650" s="13"/>
    </row>
    <row r="2651" spans="1:21" x14ac:dyDescent="0.25">
      <c r="A2651" s="6" t="s">
        <v>243</v>
      </c>
      <c r="B2651" s="6" t="s">
        <v>244</v>
      </c>
      <c r="C2651" s="6" t="s">
        <v>88</v>
      </c>
      <c r="D2651" s="6" t="s">
        <v>89</v>
      </c>
      <c r="E2651" s="6">
        <v>3</v>
      </c>
      <c r="F2651" s="6" t="str">
        <f t="shared" si="164"/>
        <v>Janet Leverling</v>
      </c>
      <c r="G2651" s="6">
        <v>10768</v>
      </c>
      <c r="H2651" s="9">
        <v>41715</v>
      </c>
      <c r="I2651" s="9">
        <v>41729</v>
      </c>
      <c r="J2651" s="9">
        <v>41730</v>
      </c>
      <c r="K2651" s="7">
        <v>4</v>
      </c>
      <c r="L2651" s="9" t="str">
        <f t="shared" si="165"/>
        <v>Produits laitiers</v>
      </c>
      <c r="M2651" s="6">
        <v>31</v>
      </c>
      <c r="N2651" s="6" t="str">
        <f t="shared" si="166"/>
        <v>Gorgonzola Telino</v>
      </c>
      <c r="O2651" s="13">
        <v>76</v>
      </c>
      <c r="P2651" s="6">
        <v>11</v>
      </c>
      <c r="Q2651" s="13">
        <f t="shared" si="167"/>
        <v>836</v>
      </c>
      <c r="R2651" s="15">
        <v>0.17</v>
      </c>
      <c r="S2651" s="13">
        <v>570.625</v>
      </c>
      <c r="T2651" s="13">
        <v>7.9887499999999996</v>
      </c>
      <c r="U2651" s="13"/>
    </row>
    <row r="2652" spans="1:21" x14ac:dyDescent="0.25">
      <c r="A2652" s="6" t="s">
        <v>296</v>
      </c>
      <c r="B2652" s="6" t="s">
        <v>297</v>
      </c>
      <c r="C2652" s="6" t="s">
        <v>298</v>
      </c>
      <c r="D2652" s="6" t="s">
        <v>123</v>
      </c>
      <c r="E2652" s="6">
        <v>5</v>
      </c>
      <c r="F2652" s="6" t="str">
        <f t="shared" si="164"/>
        <v>Mohamed Ben Arfa</v>
      </c>
      <c r="G2652" s="6">
        <v>10685</v>
      </c>
      <c r="H2652" s="9">
        <v>41716</v>
      </c>
      <c r="I2652" s="9">
        <v>41733</v>
      </c>
      <c r="J2652" s="9">
        <v>41736</v>
      </c>
      <c r="K2652" s="7">
        <v>8</v>
      </c>
      <c r="L2652" s="9" t="str">
        <f t="shared" si="165"/>
        <v>Poissons et fruits de mer</v>
      </c>
      <c r="M2652" s="6">
        <v>41</v>
      </c>
      <c r="N2652" s="6" t="str">
        <f t="shared" si="166"/>
        <v>Jack's New England Clam Chowder</v>
      </c>
      <c r="O2652" s="13">
        <v>76</v>
      </c>
      <c r="P2652" s="6">
        <v>79</v>
      </c>
      <c r="Q2652" s="13">
        <f t="shared" si="167"/>
        <v>6004</v>
      </c>
      <c r="R2652" s="15">
        <v>0.03</v>
      </c>
      <c r="S2652" s="13">
        <v>3697.3975</v>
      </c>
      <c r="T2652" s="13">
        <v>92.434937500000004</v>
      </c>
      <c r="U2652" s="13"/>
    </row>
    <row r="2653" spans="1:21" x14ac:dyDescent="0.25">
      <c r="A2653" s="6" t="s">
        <v>285</v>
      </c>
      <c r="B2653" s="6" t="s">
        <v>286</v>
      </c>
      <c r="C2653" s="6" t="s">
        <v>287</v>
      </c>
      <c r="D2653" s="6" t="s">
        <v>212</v>
      </c>
      <c r="E2653" s="6">
        <v>3</v>
      </c>
      <c r="F2653" s="6" t="str">
        <f t="shared" si="164"/>
        <v>Janet Leverling</v>
      </c>
      <c r="G2653" s="6">
        <v>10879</v>
      </c>
      <c r="H2653" s="9">
        <v>41716</v>
      </c>
      <c r="I2653" s="9">
        <v>41729</v>
      </c>
      <c r="J2653" s="9">
        <v>41728</v>
      </c>
      <c r="K2653" s="7">
        <v>8</v>
      </c>
      <c r="L2653" s="9" t="str">
        <f t="shared" si="165"/>
        <v>Poissons et fruits de mer</v>
      </c>
      <c r="M2653" s="6">
        <v>40</v>
      </c>
      <c r="N2653" s="6" t="str">
        <f t="shared" si="166"/>
        <v>Boston Crab Meat</v>
      </c>
      <c r="O2653" s="13">
        <v>76</v>
      </c>
      <c r="P2653" s="6">
        <v>62</v>
      </c>
      <c r="Q2653" s="13">
        <f t="shared" si="167"/>
        <v>4712</v>
      </c>
      <c r="R2653" s="15">
        <v>0.05</v>
      </c>
      <c r="S2653" s="13">
        <v>5418.8</v>
      </c>
      <c r="T2653" s="13">
        <v>43.3504</v>
      </c>
      <c r="U2653" s="13"/>
    </row>
    <row r="2654" spans="1:21" x14ac:dyDescent="0.25">
      <c r="A2654" s="6" t="s">
        <v>223</v>
      </c>
      <c r="B2654" s="6" t="s">
        <v>224</v>
      </c>
      <c r="C2654" s="6" t="s">
        <v>225</v>
      </c>
      <c r="D2654" s="6" t="s">
        <v>208</v>
      </c>
      <c r="E2654" s="6">
        <v>7</v>
      </c>
      <c r="F2654" s="6" t="str">
        <f t="shared" si="164"/>
        <v>Jaime Dos Santos</v>
      </c>
      <c r="G2654" s="6">
        <v>10902</v>
      </c>
      <c r="H2654" s="9">
        <v>41716</v>
      </c>
      <c r="I2654" s="9">
        <v>41740</v>
      </c>
      <c r="J2654" s="9">
        <v>41743</v>
      </c>
      <c r="K2654" s="7">
        <v>3</v>
      </c>
      <c r="L2654" s="9" t="str">
        <f t="shared" si="165"/>
        <v>Desserts</v>
      </c>
      <c r="M2654" s="6">
        <v>62</v>
      </c>
      <c r="N2654" s="6" t="str">
        <f t="shared" si="166"/>
        <v>Tarte au sucre</v>
      </c>
      <c r="O2654" s="13">
        <v>76</v>
      </c>
      <c r="P2654" s="6">
        <v>43</v>
      </c>
      <c r="Q2654" s="13">
        <f t="shared" si="167"/>
        <v>3268</v>
      </c>
      <c r="R2654" s="15">
        <v>0.13</v>
      </c>
      <c r="S2654" s="13">
        <v>9221.5650000000005</v>
      </c>
      <c r="T2654" s="13">
        <v>27.664694999999998</v>
      </c>
      <c r="U2654" s="13"/>
    </row>
    <row r="2655" spans="1:21" x14ac:dyDescent="0.25">
      <c r="A2655" s="6" t="s">
        <v>205</v>
      </c>
      <c r="B2655" s="6" t="s">
        <v>206</v>
      </c>
      <c r="C2655" s="6" t="s">
        <v>207</v>
      </c>
      <c r="D2655" s="6" t="s">
        <v>208</v>
      </c>
      <c r="E2655" s="6">
        <v>3</v>
      </c>
      <c r="F2655" s="6" t="str">
        <f t="shared" si="164"/>
        <v>Janet Leverling</v>
      </c>
      <c r="G2655" s="6">
        <v>10924</v>
      </c>
      <c r="H2655" s="9">
        <v>41717</v>
      </c>
      <c r="I2655" s="9">
        <v>41728</v>
      </c>
      <c r="J2655" s="9">
        <v>41723</v>
      </c>
      <c r="K2655" s="7">
        <v>1</v>
      </c>
      <c r="L2655" s="9" t="str">
        <f t="shared" si="165"/>
        <v>Boissons</v>
      </c>
      <c r="M2655" s="6">
        <v>75</v>
      </c>
      <c r="N2655" s="6" t="str">
        <f t="shared" si="166"/>
        <v>Rhönbräu Klosterbier</v>
      </c>
      <c r="O2655" s="13">
        <v>76</v>
      </c>
      <c r="P2655" s="6">
        <v>93</v>
      </c>
      <c r="Q2655" s="13">
        <f t="shared" si="167"/>
        <v>7068</v>
      </c>
      <c r="R2655" s="15">
        <v>0.05</v>
      </c>
      <c r="S2655" s="13">
        <v>3423.5625</v>
      </c>
      <c r="T2655" s="13">
        <v>99.283312499999994</v>
      </c>
      <c r="U2655" s="13"/>
    </row>
    <row r="2656" spans="1:21" x14ac:dyDescent="0.25">
      <c r="A2656" s="6" t="s">
        <v>157</v>
      </c>
      <c r="B2656" s="6" t="s">
        <v>158</v>
      </c>
      <c r="C2656" s="6" t="s">
        <v>159</v>
      </c>
      <c r="D2656" s="6" t="s">
        <v>136</v>
      </c>
      <c r="E2656" s="6">
        <v>8</v>
      </c>
      <c r="F2656" s="6" t="str">
        <f t="shared" si="164"/>
        <v>Hicham Esmal</v>
      </c>
      <c r="G2656" s="6">
        <v>10593</v>
      </c>
      <c r="H2656" s="9">
        <v>41718</v>
      </c>
      <c r="I2656" s="9">
        <v>41735</v>
      </c>
      <c r="J2656" s="9">
        <v>41737</v>
      </c>
      <c r="K2656" s="7">
        <v>3</v>
      </c>
      <c r="L2656" s="9" t="str">
        <f t="shared" si="165"/>
        <v>Desserts</v>
      </c>
      <c r="M2656" s="6">
        <v>20</v>
      </c>
      <c r="N2656" s="6" t="str">
        <f t="shared" si="166"/>
        <v>Sir Rodney's Marmalade</v>
      </c>
      <c r="O2656" s="13">
        <v>76</v>
      </c>
      <c r="P2656" s="6">
        <v>12</v>
      </c>
      <c r="Q2656" s="13">
        <f t="shared" si="167"/>
        <v>912</v>
      </c>
      <c r="R2656" s="15">
        <v>-0.03</v>
      </c>
      <c r="S2656" s="13">
        <v>5005.8</v>
      </c>
      <c r="T2656" s="13">
        <v>80.092799999999997</v>
      </c>
      <c r="U2656" s="13"/>
    </row>
    <row r="2657" spans="1:21" x14ac:dyDescent="0.25">
      <c r="A2657" s="6" t="s">
        <v>322</v>
      </c>
      <c r="B2657" s="6" t="s">
        <v>323</v>
      </c>
      <c r="C2657" s="6" t="s">
        <v>165</v>
      </c>
      <c r="D2657" s="6" t="s">
        <v>136</v>
      </c>
      <c r="E2657" s="6">
        <v>8</v>
      </c>
      <c r="F2657" s="6" t="str">
        <f t="shared" si="164"/>
        <v>Hicham Esmal</v>
      </c>
      <c r="G2657" s="6">
        <v>10797</v>
      </c>
      <c r="H2657" s="9">
        <v>41718</v>
      </c>
      <c r="I2657" s="9">
        <v>41731</v>
      </c>
      <c r="J2657" s="9">
        <v>41731</v>
      </c>
      <c r="K2657" s="7">
        <v>4</v>
      </c>
      <c r="L2657" s="9" t="str">
        <f t="shared" si="165"/>
        <v>Produits laitiers</v>
      </c>
      <c r="M2657" s="6">
        <v>11</v>
      </c>
      <c r="N2657" s="6" t="str">
        <f t="shared" si="166"/>
        <v>Queso Cabrales</v>
      </c>
      <c r="O2657" s="13">
        <v>76</v>
      </c>
      <c r="P2657" s="6">
        <v>12</v>
      </c>
      <c r="Q2657" s="13">
        <f t="shared" si="167"/>
        <v>912</v>
      </c>
      <c r="R2657" s="15">
        <v>0.12</v>
      </c>
      <c r="S2657" s="13">
        <v>1108.8</v>
      </c>
      <c r="T2657" s="13">
        <v>38.808</v>
      </c>
      <c r="U2657" s="13"/>
    </row>
    <row r="2658" spans="1:21" x14ac:dyDescent="0.25">
      <c r="A2658" s="6" t="s">
        <v>130</v>
      </c>
      <c r="B2658" s="6" t="s">
        <v>131</v>
      </c>
      <c r="C2658" s="6" t="s">
        <v>132</v>
      </c>
      <c r="D2658" s="6" t="s">
        <v>123</v>
      </c>
      <c r="E2658" s="6">
        <v>1</v>
      </c>
      <c r="F2658" s="6" t="str">
        <f t="shared" si="164"/>
        <v>Francis Rivière</v>
      </c>
      <c r="G2658" s="6">
        <v>10487</v>
      </c>
      <c r="H2658" s="9">
        <v>41719</v>
      </c>
      <c r="I2658" s="9">
        <v>41736</v>
      </c>
      <c r="J2658" s="9">
        <v>41737</v>
      </c>
      <c r="K2658" s="7">
        <v>3</v>
      </c>
      <c r="L2658" s="9" t="str">
        <f t="shared" si="165"/>
        <v>Desserts</v>
      </c>
      <c r="M2658" s="6">
        <v>26</v>
      </c>
      <c r="N2658" s="6" t="str">
        <f t="shared" si="166"/>
        <v>Gumbär Gummibärchen</v>
      </c>
      <c r="O2658" s="13">
        <v>76</v>
      </c>
      <c r="P2658" s="6">
        <v>77</v>
      </c>
      <c r="Q2658" s="13">
        <f t="shared" si="167"/>
        <v>5852</v>
      </c>
      <c r="R2658" s="15">
        <v>-0.02</v>
      </c>
      <c r="S2658" s="13">
        <v>9778.23</v>
      </c>
      <c r="T2658" s="13">
        <v>136.89521999999999</v>
      </c>
      <c r="U2658" s="13"/>
    </row>
    <row r="2659" spans="1:21" x14ac:dyDescent="0.25">
      <c r="A2659" s="6" t="s">
        <v>133</v>
      </c>
      <c r="B2659" s="6" t="s">
        <v>134</v>
      </c>
      <c r="C2659" s="6" t="s">
        <v>135</v>
      </c>
      <c r="D2659" s="6" t="s">
        <v>136</v>
      </c>
      <c r="E2659" s="6">
        <v>4</v>
      </c>
      <c r="F2659" s="6" t="str">
        <f t="shared" si="164"/>
        <v>Laura Callahan</v>
      </c>
      <c r="G2659" s="6">
        <v>10623</v>
      </c>
      <c r="H2659" s="9">
        <v>41719</v>
      </c>
      <c r="I2659" s="9">
        <v>41743</v>
      </c>
      <c r="J2659" s="9">
        <v>41740</v>
      </c>
      <c r="K2659" s="7">
        <v>3</v>
      </c>
      <c r="L2659" s="9" t="str">
        <f t="shared" si="165"/>
        <v>Desserts</v>
      </c>
      <c r="M2659" s="6">
        <v>21</v>
      </c>
      <c r="N2659" s="6" t="str">
        <f t="shared" si="166"/>
        <v>Sir Rodney's Scones</v>
      </c>
      <c r="O2659" s="13">
        <v>76</v>
      </c>
      <c r="P2659" s="6">
        <v>54</v>
      </c>
      <c r="Q2659" s="13">
        <f t="shared" si="167"/>
        <v>4104</v>
      </c>
      <c r="R2659" s="15">
        <v>0.14000000000000001</v>
      </c>
      <c r="S2659" s="13">
        <v>2322</v>
      </c>
      <c r="T2659" s="13">
        <v>76.626000000000005</v>
      </c>
      <c r="U2659" s="13"/>
    </row>
    <row r="2660" spans="1:21" x14ac:dyDescent="0.25">
      <c r="A2660" s="6" t="s">
        <v>245</v>
      </c>
      <c r="B2660" s="6" t="s">
        <v>246</v>
      </c>
      <c r="C2660" s="6" t="s">
        <v>247</v>
      </c>
      <c r="D2660" s="6" t="s">
        <v>85</v>
      </c>
      <c r="E2660" s="6">
        <v>5</v>
      </c>
      <c r="F2660" s="6" t="str">
        <f t="shared" si="164"/>
        <v>Mohamed Ben Arfa</v>
      </c>
      <c r="G2660" s="6">
        <v>10628</v>
      </c>
      <c r="H2660" s="9">
        <v>41719</v>
      </c>
      <c r="I2660" s="9">
        <v>41730</v>
      </c>
      <c r="J2660" s="9">
        <v>41731</v>
      </c>
      <c r="K2660" s="7">
        <v>1</v>
      </c>
      <c r="L2660" s="9" t="str">
        <f t="shared" si="165"/>
        <v>Boissons</v>
      </c>
      <c r="M2660" s="6">
        <v>1</v>
      </c>
      <c r="N2660" s="6" t="str">
        <f t="shared" si="166"/>
        <v>Chai</v>
      </c>
      <c r="O2660" s="13">
        <v>76</v>
      </c>
      <c r="P2660" s="6">
        <v>12</v>
      </c>
      <c r="Q2660" s="13">
        <f t="shared" si="167"/>
        <v>912</v>
      </c>
      <c r="R2660" s="15">
        <v>0.18</v>
      </c>
      <c r="S2660" s="13">
        <v>885.6</v>
      </c>
      <c r="T2660" s="13">
        <v>12.398399999999999</v>
      </c>
      <c r="U2660" s="13"/>
    </row>
    <row r="2661" spans="1:21" x14ac:dyDescent="0.25">
      <c r="A2661" s="6" t="s">
        <v>179</v>
      </c>
      <c r="B2661" s="6" t="s">
        <v>180</v>
      </c>
      <c r="C2661" s="6" t="s">
        <v>181</v>
      </c>
      <c r="D2661" s="6" t="s">
        <v>81</v>
      </c>
      <c r="E2661" s="6">
        <v>3</v>
      </c>
      <c r="F2661" s="6" t="str">
        <f t="shared" si="164"/>
        <v>Janet Leverling</v>
      </c>
      <c r="G2661" s="6">
        <v>10700</v>
      </c>
      <c r="H2661" s="9">
        <v>41719</v>
      </c>
      <c r="I2661" s="9">
        <v>41745</v>
      </c>
      <c r="J2661" s="9">
        <v>41744</v>
      </c>
      <c r="K2661" s="7">
        <v>3</v>
      </c>
      <c r="L2661" s="9" t="str">
        <f t="shared" si="165"/>
        <v>Desserts</v>
      </c>
      <c r="M2661" s="6">
        <v>68</v>
      </c>
      <c r="N2661" s="6" t="str">
        <f t="shared" si="166"/>
        <v>Scottish Longbreads</v>
      </c>
      <c r="O2661" s="13">
        <v>76</v>
      </c>
      <c r="P2661" s="6">
        <v>91</v>
      </c>
      <c r="Q2661" s="13">
        <f t="shared" si="167"/>
        <v>6916</v>
      </c>
      <c r="R2661" s="15">
        <v>0.06</v>
      </c>
      <c r="S2661" s="13">
        <v>5346.25</v>
      </c>
      <c r="T2661" s="13">
        <v>181.77250000000001</v>
      </c>
      <c r="U2661" s="13"/>
    </row>
    <row r="2662" spans="1:21" x14ac:dyDescent="0.25">
      <c r="A2662" s="6" t="s">
        <v>264</v>
      </c>
      <c r="B2662" s="6" t="s">
        <v>265</v>
      </c>
      <c r="C2662" s="6" t="s">
        <v>266</v>
      </c>
      <c r="D2662" s="6" t="s">
        <v>123</v>
      </c>
      <c r="E2662" s="6">
        <v>5</v>
      </c>
      <c r="F2662" s="6" t="str">
        <f t="shared" si="164"/>
        <v>Mohamed Ben Arfa</v>
      </c>
      <c r="G2662" s="6">
        <v>10935</v>
      </c>
      <c r="H2662" s="9">
        <v>41719</v>
      </c>
      <c r="I2662" s="9">
        <v>41743</v>
      </c>
      <c r="J2662" s="9">
        <v>41738</v>
      </c>
      <c r="K2662" s="7">
        <v>1</v>
      </c>
      <c r="L2662" s="9" t="str">
        <f t="shared" si="165"/>
        <v>Boissons</v>
      </c>
      <c r="M2662" s="6">
        <v>1</v>
      </c>
      <c r="N2662" s="6" t="str">
        <f t="shared" si="166"/>
        <v>Chai</v>
      </c>
      <c r="O2662" s="13">
        <v>76</v>
      </c>
      <c r="P2662" s="6">
        <v>30</v>
      </c>
      <c r="Q2662" s="13">
        <f t="shared" si="167"/>
        <v>2280</v>
      </c>
      <c r="R2662" s="15">
        <v>0</v>
      </c>
      <c r="S2662" s="13">
        <v>2700</v>
      </c>
      <c r="T2662" s="13">
        <v>24.3</v>
      </c>
      <c r="U2662" s="13"/>
    </row>
    <row r="2663" spans="1:21" x14ac:dyDescent="0.25">
      <c r="A2663" s="6" t="s">
        <v>189</v>
      </c>
      <c r="B2663" s="6" t="s">
        <v>190</v>
      </c>
      <c r="C2663" s="6" t="s">
        <v>191</v>
      </c>
      <c r="D2663" s="6" t="s">
        <v>136</v>
      </c>
      <c r="E2663" s="6">
        <v>3</v>
      </c>
      <c r="F2663" s="6" t="str">
        <f t="shared" si="164"/>
        <v>Janet Leverling</v>
      </c>
      <c r="G2663" s="6">
        <v>10540</v>
      </c>
      <c r="H2663" s="9">
        <v>41720</v>
      </c>
      <c r="I2663" s="9">
        <v>41733</v>
      </c>
      <c r="J2663" s="9">
        <v>41734</v>
      </c>
      <c r="K2663" s="7">
        <v>3</v>
      </c>
      <c r="L2663" s="9" t="str">
        <f t="shared" si="165"/>
        <v>Desserts</v>
      </c>
      <c r="M2663" s="6">
        <v>68</v>
      </c>
      <c r="N2663" s="6" t="str">
        <f t="shared" si="166"/>
        <v>Scottish Longbreads</v>
      </c>
      <c r="O2663" s="13">
        <v>76</v>
      </c>
      <c r="P2663" s="6">
        <v>64</v>
      </c>
      <c r="Q2663" s="13">
        <f t="shared" si="167"/>
        <v>4864</v>
      </c>
      <c r="R2663" s="15">
        <v>0.06</v>
      </c>
      <c r="S2663" s="13">
        <v>3760</v>
      </c>
      <c r="T2663" s="13">
        <v>67.680000000000007</v>
      </c>
      <c r="U2663" s="13"/>
    </row>
    <row r="2664" spans="1:21" x14ac:dyDescent="0.25">
      <c r="A2664" s="6" t="s">
        <v>127</v>
      </c>
      <c r="B2664" s="6" t="s">
        <v>128</v>
      </c>
      <c r="C2664" s="6" t="s">
        <v>129</v>
      </c>
      <c r="D2664" s="6" t="s">
        <v>106</v>
      </c>
      <c r="E2664" s="6">
        <v>3</v>
      </c>
      <c r="F2664" s="6" t="str">
        <f t="shared" si="164"/>
        <v>Janet Leverling</v>
      </c>
      <c r="G2664" s="6">
        <v>10638</v>
      </c>
      <c r="H2664" s="9">
        <v>41720</v>
      </c>
      <c r="I2664" s="9">
        <v>41747</v>
      </c>
      <c r="J2664" s="9">
        <v>41742</v>
      </c>
      <c r="K2664" s="7">
        <v>2</v>
      </c>
      <c r="L2664" s="9" t="str">
        <f t="shared" si="165"/>
        <v>Condiments</v>
      </c>
      <c r="M2664" s="6">
        <v>65</v>
      </c>
      <c r="N2664" s="6" t="str">
        <f t="shared" si="166"/>
        <v>Louisiana Fiery Hot Pepper Sauce</v>
      </c>
      <c r="O2664" s="13">
        <v>76</v>
      </c>
      <c r="P2664" s="6">
        <v>64</v>
      </c>
      <c r="Q2664" s="13">
        <f t="shared" si="167"/>
        <v>4864</v>
      </c>
      <c r="R2664" s="15">
        <v>0.19</v>
      </c>
      <c r="S2664" s="13">
        <v>5456.1600000000008</v>
      </c>
      <c r="T2664" s="13">
        <v>21.824640000000002</v>
      </c>
      <c r="U2664" s="13"/>
    </row>
    <row r="2665" spans="1:21" x14ac:dyDescent="0.25">
      <c r="A2665" s="6" t="s">
        <v>196</v>
      </c>
      <c r="B2665" s="6" t="s">
        <v>197</v>
      </c>
      <c r="C2665" s="6" t="s">
        <v>52</v>
      </c>
      <c r="D2665" s="6" t="s">
        <v>51</v>
      </c>
      <c r="E2665" s="6">
        <v>7</v>
      </c>
      <c r="F2665" s="6" t="str">
        <f t="shared" si="164"/>
        <v>Jaime Dos Santos</v>
      </c>
      <c r="G2665" s="6">
        <v>10746</v>
      </c>
      <c r="H2665" s="9">
        <v>41720</v>
      </c>
      <c r="I2665" s="9">
        <v>41730</v>
      </c>
      <c r="J2665" s="9">
        <v>41726</v>
      </c>
      <c r="K2665" s="7">
        <v>3</v>
      </c>
      <c r="L2665" s="9" t="str">
        <f t="shared" si="165"/>
        <v>Desserts</v>
      </c>
      <c r="M2665" s="6">
        <v>62</v>
      </c>
      <c r="N2665" s="6" t="str">
        <f t="shared" si="166"/>
        <v>Tarte au sucre</v>
      </c>
      <c r="O2665" s="13">
        <v>76</v>
      </c>
      <c r="P2665" s="6">
        <v>2</v>
      </c>
      <c r="Q2665" s="13">
        <f t="shared" si="167"/>
        <v>152</v>
      </c>
      <c r="R2665" s="15">
        <v>-0.02</v>
      </c>
      <c r="S2665" s="13">
        <v>502.86</v>
      </c>
      <c r="T2665" s="13">
        <v>1.0057199999999999</v>
      </c>
      <c r="U2665" s="13"/>
    </row>
    <row r="2666" spans="1:21" x14ac:dyDescent="0.25">
      <c r="A2666" s="6" t="s">
        <v>103</v>
      </c>
      <c r="B2666" s="6" t="s">
        <v>104</v>
      </c>
      <c r="C2666" s="6" t="s">
        <v>105</v>
      </c>
      <c r="D2666" s="6" t="s">
        <v>106</v>
      </c>
      <c r="E2666" s="6">
        <v>4</v>
      </c>
      <c r="F2666" s="6" t="str">
        <f t="shared" si="164"/>
        <v>Laura Callahan</v>
      </c>
      <c r="G2666" s="6">
        <v>10476</v>
      </c>
      <c r="H2666" s="9">
        <v>41721</v>
      </c>
      <c r="I2666" s="9">
        <v>41747</v>
      </c>
      <c r="J2666" s="9">
        <v>41746</v>
      </c>
      <c r="K2666" s="7">
        <v>6</v>
      </c>
      <c r="L2666" s="9" t="str">
        <f t="shared" si="165"/>
        <v>Viandes</v>
      </c>
      <c r="M2666" s="6">
        <v>55</v>
      </c>
      <c r="N2666" s="6" t="str">
        <f t="shared" si="166"/>
        <v>Pâté chinois</v>
      </c>
      <c r="O2666" s="13">
        <v>76</v>
      </c>
      <c r="P2666" s="6">
        <v>52</v>
      </c>
      <c r="Q2666" s="13">
        <f t="shared" si="167"/>
        <v>3952</v>
      </c>
      <c r="R2666" s="15">
        <v>0.05</v>
      </c>
      <c r="S2666" s="13">
        <v>4742.3999999999996</v>
      </c>
      <c r="T2666" s="13">
        <v>80.620799999999988</v>
      </c>
      <c r="U2666" s="13"/>
    </row>
    <row r="2667" spans="1:21" x14ac:dyDescent="0.25">
      <c r="A2667" s="6" t="s">
        <v>82</v>
      </c>
      <c r="B2667" s="6" t="s">
        <v>83</v>
      </c>
      <c r="C2667" s="6" t="s">
        <v>84</v>
      </c>
      <c r="D2667" s="6" t="s">
        <v>85</v>
      </c>
      <c r="E2667" s="6">
        <v>5</v>
      </c>
      <c r="F2667" s="6" t="str">
        <f t="shared" si="164"/>
        <v>Mohamed Ben Arfa</v>
      </c>
      <c r="G2667" s="6">
        <v>10511</v>
      </c>
      <c r="H2667" s="9">
        <v>41721</v>
      </c>
      <c r="I2667" s="9">
        <v>41731</v>
      </c>
      <c r="J2667" s="9">
        <v>41727</v>
      </c>
      <c r="K2667" s="7">
        <v>2</v>
      </c>
      <c r="L2667" s="9" t="str">
        <f t="shared" si="165"/>
        <v>Condiments</v>
      </c>
      <c r="M2667" s="6">
        <v>8</v>
      </c>
      <c r="N2667" s="6" t="str">
        <f t="shared" si="166"/>
        <v>Northwoods Cranberry Sauce</v>
      </c>
      <c r="O2667" s="13">
        <v>76</v>
      </c>
      <c r="P2667" s="6">
        <v>95</v>
      </c>
      <c r="Q2667" s="13">
        <f t="shared" si="167"/>
        <v>7220</v>
      </c>
      <c r="R2667" s="15">
        <v>0.14000000000000001</v>
      </c>
      <c r="S2667" s="13">
        <v>16340</v>
      </c>
      <c r="T2667" s="13">
        <v>457.52</v>
      </c>
      <c r="U2667" s="13"/>
    </row>
    <row r="2668" spans="1:21" x14ac:dyDescent="0.25">
      <c r="A2668" s="6" t="s">
        <v>179</v>
      </c>
      <c r="B2668" s="6" t="s">
        <v>180</v>
      </c>
      <c r="C2668" s="6" t="s">
        <v>181</v>
      </c>
      <c r="D2668" s="6" t="s">
        <v>81</v>
      </c>
      <c r="E2668" s="6">
        <v>1</v>
      </c>
      <c r="F2668" s="6" t="str">
        <f t="shared" si="164"/>
        <v>Francis Rivière</v>
      </c>
      <c r="G2668" s="6">
        <v>10657</v>
      </c>
      <c r="H2668" s="9">
        <v>41721</v>
      </c>
      <c r="I2668" s="9">
        <v>41743</v>
      </c>
      <c r="J2668" s="9">
        <v>41744</v>
      </c>
      <c r="K2668" s="7">
        <v>5</v>
      </c>
      <c r="L2668" s="9" t="str">
        <f t="shared" si="165"/>
        <v>Pâtes et céréales</v>
      </c>
      <c r="M2668" s="6">
        <v>56</v>
      </c>
      <c r="N2668" s="6" t="str">
        <f t="shared" si="166"/>
        <v>Gnocchi di nonna Alice</v>
      </c>
      <c r="O2668" s="13">
        <v>76</v>
      </c>
      <c r="P2668" s="6">
        <v>75</v>
      </c>
      <c r="Q2668" s="13">
        <f t="shared" si="167"/>
        <v>5700</v>
      </c>
      <c r="R2668" s="15">
        <v>0.09</v>
      </c>
      <c r="S2668" s="13">
        <v>12967.5</v>
      </c>
      <c r="T2668" s="13">
        <v>181.54499999999999</v>
      </c>
      <c r="U2668" s="13"/>
    </row>
    <row r="2669" spans="1:21" x14ac:dyDescent="0.25">
      <c r="A2669" s="6" t="s">
        <v>189</v>
      </c>
      <c r="B2669" s="6" t="s">
        <v>190</v>
      </c>
      <c r="C2669" s="6" t="s">
        <v>191</v>
      </c>
      <c r="D2669" s="6" t="s">
        <v>136</v>
      </c>
      <c r="E2669" s="6">
        <v>5</v>
      </c>
      <c r="F2669" s="6" t="str">
        <f t="shared" si="164"/>
        <v>Mohamed Ben Arfa</v>
      </c>
      <c r="G2669" s="6">
        <v>10658</v>
      </c>
      <c r="H2669" s="9">
        <v>41721</v>
      </c>
      <c r="I2669" s="9">
        <v>41749</v>
      </c>
      <c r="J2669" s="9">
        <v>41746</v>
      </c>
      <c r="K2669" s="7">
        <v>4</v>
      </c>
      <c r="L2669" s="9" t="str">
        <f t="shared" si="165"/>
        <v>Produits laitiers</v>
      </c>
      <c r="M2669" s="6">
        <v>60</v>
      </c>
      <c r="N2669" s="6" t="str">
        <f t="shared" si="166"/>
        <v>Camembert Pierrot</v>
      </c>
      <c r="O2669" s="13">
        <v>76</v>
      </c>
      <c r="P2669" s="6">
        <v>46</v>
      </c>
      <c r="Q2669" s="13">
        <f t="shared" si="167"/>
        <v>3496</v>
      </c>
      <c r="R2669" s="15">
        <v>-0.03</v>
      </c>
      <c r="S2669" s="13">
        <v>8054.6</v>
      </c>
      <c r="T2669" s="13">
        <v>112.76440000000001</v>
      </c>
      <c r="U2669" s="13"/>
    </row>
    <row r="2670" spans="1:21" x14ac:dyDescent="0.25">
      <c r="A2670" s="6" t="s">
        <v>186</v>
      </c>
      <c r="B2670" s="6" t="s">
        <v>187</v>
      </c>
      <c r="C2670" s="6" t="s">
        <v>188</v>
      </c>
      <c r="D2670" s="6" t="s">
        <v>140</v>
      </c>
      <c r="E2670" s="6">
        <v>7</v>
      </c>
      <c r="F2670" s="6" t="str">
        <f t="shared" si="164"/>
        <v>Jaime Dos Santos</v>
      </c>
      <c r="G2670" s="6">
        <v>10773</v>
      </c>
      <c r="H2670" s="9">
        <v>41721</v>
      </c>
      <c r="I2670" s="9">
        <v>41735</v>
      </c>
      <c r="J2670" s="9">
        <v>41736</v>
      </c>
      <c r="K2670" s="7">
        <v>6</v>
      </c>
      <c r="L2670" s="9" t="str">
        <f t="shared" si="165"/>
        <v>Viandes</v>
      </c>
      <c r="M2670" s="6">
        <v>17</v>
      </c>
      <c r="N2670" s="6" t="str">
        <f t="shared" si="166"/>
        <v>Alice Mutton</v>
      </c>
      <c r="O2670" s="13">
        <v>76</v>
      </c>
      <c r="P2670" s="6">
        <v>98</v>
      </c>
      <c r="Q2670" s="13">
        <f t="shared" si="167"/>
        <v>7448</v>
      </c>
      <c r="R2670" s="15">
        <v>0.18</v>
      </c>
      <c r="S2670" s="13">
        <v>15670.2</v>
      </c>
      <c r="T2670" s="13">
        <v>282.06360000000001</v>
      </c>
      <c r="U2670" s="13"/>
    </row>
    <row r="2671" spans="1:21" x14ac:dyDescent="0.25">
      <c r="A2671" s="6" t="s">
        <v>82</v>
      </c>
      <c r="B2671" s="6" t="s">
        <v>83</v>
      </c>
      <c r="C2671" s="6" t="s">
        <v>84</v>
      </c>
      <c r="D2671" s="6" t="s">
        <v>85</v>
      </c>
      <c r="E2671" s="6">
        <v>8</v>
      </c>
      <c r="F2671" s="6" t="str">
        <f t="shared" si="164"/>
        <v>Hicham Esmal</v>
      </c>
      <c r="G2671" s="6">
        <v>10876</v>
      </c>
      <c r="H2671" s="9">
        <v>41721</v>
      </c>
      <c r="I2671" s="9">
        <v>41737</v>
      </c>
      <c r="J2671" s="9">
        <v>41736</v>
      </c>
      <c r="K2671" s="7">
        <v>8</v>
      </c>
      <c r="L2671" s="9" t="str">
        <f t="shared" si="165"/>
        <v>Poissons et fruits de mer</v>
      </c>
      <c r="M2671" s="6">
        <v>46</v>
      </c>
      <c r="N2671" s="6" t="str">
        <f t="shared" si="166"/>
        <v>Spegesild</v>
      </c>
      <c r="O2671" s="13">
        <v>76</v>
      </c>
      <c r="P2671" s="6">
        <v>31</v>
      </c>
      <c r="Q2671" s="13">
        <f t="shared" si="167"/>
        <v>2356</v>
      </c>
      <c r="R2671" s="15">
        <v>0.01</v>
      </c>
      <c r="S2671" s="13">
        <v>1841.4</v>
      </c>
      <c r="T2671" s="13">
        <v>57.083400000000005</v>
      </c>
      <c r="U2671" s="13"/>
    </row>
    <row r="2672" spans="1:21" x14ac:dyDescent="0.25">
      <c r="A2672" s="6" t="s">
        <v>157</v>
      </c>
      <c r="B2672" s="6" t="s">
        <v>158</v>
      </c>
      <c r="C2672" s="6" t="s">
        <v>159</v>
      </c>
      <c r="D2672" s="6" t="s">
        <v>136</v>
      </c>
      <c r="E2672" s="6">
        <v>5</v>
      </c>
      <c r="F2672" s="6" t="str">
        <f t="shared" si="164"/>
        <v>Mohamed Ben Arfa</v>
      </c>
      <c r="G2672" s="6">
        <v>10522</v>
      </c>
      <c r="H2672" s="9">
        <v>41722</v>
      </c>
      <c r="I2672" s="9">
        <v>41742</v>
      </c>
      <c r="J2672" s="9">
        <v>41744</v>
      </c>
      <c r="K2672" s="7">
        <v>8</v>
      </c>
      <c r="L2672" s="9" t="str">
        <f t="shared" si="165"/>
        <v>Poissons et fruits de mer</v>
      </c>
      <c r="M2672" s="6">
        <v>40</v>
      </c>
      <c r="N2672" s="6" t="str">
        <f t="shared" si="166"/>
        <v>Boston Crab Meat</v>
      </c>
      <c r="O2672" s="13">
        <v>76</v>
      </c>
      <c r="P2672" s="6">
        <v>18</v>
      </c>
      <c r="Q2672" s="13">
        <f t="shared" si="167"/>
        <v>1368</v>
      </c>
      <c r="R2672" s="15">
        <v>0.01</v>
      </c>
      <c r="S2672" s="13">
        <v>1639.44</v>
      </c>
      <c r="T2672" s="13">
        <v>14.754960000000001</v>
      </c>
      <c r="U2672" s="13"/>
    </row>
    <row r="2673" spans="1:21" x14ac:dyDescent="0.25">
      <c r="A2673" s="6" t="s">
        <v>278</v>
      </c>
      <c r="B2673" s="6" t="s">
        <v>279</v>
      </c>
      <c r="C2673" s="6" t="s">
        <v>280</v>
      </c>
      <c r="D2673" s="6" t="s">
        <v>85</v>
      </c>
      <c r="E2673" s="6">
        <v>8</v>
      </c>
      <c r="F2673" s="6" t="str">
        <f t="shared" si="164"/>
        <v>Hicham Esmal</v>
      </c>
      <c r="G2673" s="6">
        <v>10609</v>
      </c>
      <c r="H2673" s="9">
        <v>41722</v>
      </c>
      <c r="I2673" s="9">
        <v>41741</v>
      </c>
      <c r="J2673" s="9">
        <v>41736</v>
      </c>
      <c r="K2673" s="7">
        <v>1</v>
      </c>
      <c r="L2673" s="9" t="str">
        <f t="shared" si="165"/>
        <v>Boissons</v>
      </c>
      <c r="M2673" s="6">
        <v>1</v>
      </c>
      <c r="N2673" s="6" t="str">
        <f t="shared" si="166"/>
        <v>Chai</v>
      </c>
      <c r="O2673" s="13">
        <v>76</v>
      </c>
      <c r="P2673" s="6">
        <v>11</v>
      </c>
      <c r="Q2673" s="13">
        <f t="shared" si="167"/>
        <v>836</v>
      </c>
      <c r="R2673" s="15">
        <v>0.02</v>
      </c>
      <c r="S2673" s="13">
        <v>970.19999999999993</v>
      </c>
      <c r="T2673" s="13">
        <v>6.7913999999999994</v>
      </c>
      <c r="U2673" s="13"/>
    </row>
    <row r="2674" spans="1:21" x14ac:dyDescent="0.25">
      <c r="A2674" s="6" t="s">
        <v>205</v>
      </c>
      <c r="B2674" s="6" t="s">
        <v>206</v>
      </c>
      <c r="C2674" s="6" t="s">
        <v>207</v>
      </c>
      <c r="D2674" s="6" t="s">
        <v>208</v>
      </c>
      <c r="E2674" s="6">
        <v>7</v>
      </c>
      <c r="F2674" s="6" t="str">
        <f t="shared" si="164"/>
        <v>Jaime Dos Santos</v>
      </c>
      <c r="G2674" s="6">
        <v>10689</v>
      </c>
      <c r="H2674" s="9">
        <v>41722</v>
      </c>
      <c r="I2674" s="9">
        <v>41738</v>
      </c>
      <c r="J2674" s="9">
        <v>41737</v>
      </c>
      <c r="K2674" s="7">
        <v>1</v>
      </c>
      <c r="L2674" s="9" t="str">
        <f t="shared" si="165"/>
        <v>Boissons</v>
      </c>
      <c r="M2674" s="6">
        <v>1</v>
      </c>
      <c r="N2674" s="6" t="str">
        <f t="shared" si="166"/>
        <v>Chai</v>
      </c>
      <c r="O2674" s="13">
        <v>76</v>
      </c>
      <c r="P2674" s="6">
        <v>49</v>
      </c>
      <c r="Q2674" s="13">
        <f t="shared" si="167"/>
        <v>3724</v>
      </c>
      <c r="R2674" s="15">
        <v>0.18</v>
      </c>
      <c r="S2674" s="13">
        <v>3616.2000000000003</v>
      </c>
      <c r="T2674" s="13">
        <v>122.9508</v>
      </c>
      <c r="U2674" s="13"/>
    </row>
    <row r="2675" spans="1:21" x14ac:dyDescent="0.25">
      <c r="A2675" s="6" t="s">
        <v>157</v>
      </c>
      <c r="B2675" s="6" t="s">
        <v>158</v>
      </c>
      <c r="C2675" s="6" t="s">
        <v>159</v>
      </c>
      <c r="D2675" s="6" t="s">
        <v>136</v>
      </c>
      <c r="E2675" s="6">
        <v>5</v>
      </c>
      <c r="F2675" s="6" t="str">
        <f t="shared" si="164"/>
        <v>Mohamed Ben Arfa</v>
      </c>
      <c r="G2675" s="6">
        <v>10522</v>
      </c>
      <c r="H2675" s="9">
        <v>41723</v>
      </c>
      <c r="I2675" s="9">
        <v>41741</v>
      </c>
      <c r="J2675" s="9">
        <v>41743</v>
      </c>
      <c r="K2675" s="7">
        <v>1</v>
      </c>
      <c r="L2675" s="9" t="str">
        <f t="shared" si="165"/>
        <v>Boissons</v>
      </c>
      <c r="M2675" s="6">
        <v>1</v>
      </c>
      <c r="N2675" s="6" t="str">
        <f t="shared" si="166"/>
        <v>Chai</v>
      </c>
      <c r="O2675" s="13">
        <v>76</v>
      </c>
      <c r="P2675" s="6">
        <v>20</v>
      </c>
      <c r="Q2675" s="13">
        <f t="shared" si="167"/>
        <v>1520</v>
      </c>
      <c r="R2675" s="15">
        <v>0.15</v>
      </c>
      <c r="S2675" s="13">
        <v>1530</v>
      </c>
      <c r="T2675" s="13">
        <v>42.84</v>
      </c>
      <c r="U2675" s="13"/>
    </row>
    <row r="2676" spans="1:21" x14ac:dyDescent="0.25">
      <c r="A2676" s="6" t="s">
        <v>285</v>
      </c>
      <c r="B2676" s="6" t="s">
        <v>286</v>
      </c>
      <c r="C2676" s="6" t="s">
        <v>287</v>
      </c>
      <c r="D2676" s="6" t="s">
        <v>212</v>
      </c>
      <c r="E2676" s="6">
        <v>1</v>
      </c>
      <c r="F2676" s="6" t="str">
        <f t="shared" si="164"/>
        <v>Francis Rivière</v>
      </c>
      <c r="G2676" s="6">
        <v>10673</v>
      </c>
      <c r="H2676" s="9">
        <v>41723</v>
      </c>
      <c r="I2676" s="9">
        <v>41737</v>
      </c>
      <c r="J2676" s="9">
        <v>41735</v>
      </c>
      <c r="K2676" s="7">
        <v>1</v>
      </c>
      <c r="L2676" s="9" t="str">
        <f t="shared" si="165"/>
        <v>Boissons</v>
      </c>
      <c r="M2676" s="6">
        <v>43</v>
      </c>
      <c r="N2676" s="6" t="str">
        <f t="shared" si="166"/>
        <v>Ipoh Coffee</v>
      </c>
      <c r="O2676" s="13">
        <v>76</v>
      </c>
      <c r="P2676" s="6">
        <v>65</v>
      </c>
      <c r="Q2676" s="13">
        <f t="shared" si="167"/>
        <v>4940</v>
      </c>
      <c r="R2676" s="15">
        <v>0.03</v>
      </c>
      <c r="S2676" s="13">
        <v>14501.5</v>
      </c>
      <c r="T2676" s="13">
        <v>14.5015</v>
      </c>
      <c r="U2676" s="13"/>
    </row>
    <row r="2677" spans="1:21" x14ac:dyDescent="0.25">
      <c r="A2677" s="6" t="s">
        <v>205</v>
      </c>
      <c r="B2677" s="6" t="s">
        <v>206</v>
      </c>
      <c r="C2677" s="6" t="s">
        <v>207</v>
      </c>
      <c r="D2677" s="6" t="s">
        <v>208</v>
      </c>
      <c r="E2677" s="6">
        <v>9</v>
      </c>
      <c r="F2677" s="6" t="str">
        <f t="shared" si="164"/>
        <v>Steven Buchanan</v>
      </c>
      <c r="G2677" s="6">
        <v>10866</v>
      </c>
      <c r="H2677" s="9">
        <v>41723</v>
      </c>
      <c r="I2677" s="9">
        <v>41739</v>
      </c>
      <c r="J2677" s="9">
        <v>41735</v>
      </c>
      <c r="K2677" s="7">
        <v>8</v>
      </c>
      <c r="L2677" s="9" t="str">
        <f t="shared" si="165"/>
        <v>Poissons et fruits de mer</v>
      </c>
      <c r="M2677" s="6">
        <v>30</v>
      </c>
      <c r="N2677" s="6" t="str">
        <f t="shared" si="166"/>
        <v>Nord-Ost Matjeshering</v>
      </c>
      <c r="O2677" s="13">
        <v>76</v>
      </c>
      <c r="P2677" s="6">
        <v>13</v>
      </c>
      <c r="Q2677" s="13">
        <f t="shared" si="167"/>
        <v>988</v>
      </c>
      <c r="R2677" s="15">
        <v>0.04</v>
      </c>
      <c r="S2677" s="13">
        <v>1615.5359999999998</v>
      </c>
      <c r="T2677" s="13">
        <v>50.081615999999997</v>
      </c>
      <c r="U2677" s="13"/>
    </row>
    <row r="2678" spans="1:21" x14ac:dyDescent="0.25">
      <c r="A2678" s="6" t="s">
        <v>152</v>
      </c>
      <c r="B2678" s="6" t="s">
        <v>153</v>
      </c>
      <c r="C2678" s="6" t="s">
        <v>154</v>
      </c>
      <c r="D2678" s="6" t="s">
        <v>146</v>
      </c>
      <c r="E2678" s="6">
        <v>3</v>
      </c>
      <c r="F2678" s="6" t="str">
        <f t="shared" si="164"/>
        <v>Janet Leverling</v>
      </c>
      <c r="G2678" s="6">
        <v>10495</v>
      </c>
      <c r="H2678" s="9">
        <v>41724</v>
      </c>
      <c r="I2678" s="9">
        <v>41739</v>
      </c>
      <c r="J2678" s="9">
        <v>41736</v>
      </c>
      <c r="K2678" s="7">
        <v>2</v>
      </c>
      <c r="L2678" s="9" t="str">
        <f t="shared" si="165"/>
        <v>Condiments</v>
      </c>
      <c r="M2678" s="6">
        <v>77</v>
      </c>
      <c r="N2678" s="6" t="str">
        <f t="shared" si="166"/>
        <v>Original Frankfurter grüne Soße</v>
      </c>
      <c r="O2678" s="13">
        <v>76</v>
      </c>
      <c r="P2678" s="6">
        <v>13</v>
      </c>
      <c r="Q2678" s="13">
        <f t="shared" si="167"/>
        <v>988</v>
      </c>
      <c r="R2678" s="15">
        <v>0.19</v>
      </c>
      <c r="S2678" s="13">
        <v>547.56000000000006</v>
      </c>
      <c r="T2678" s="13">
        <v>14.784120000000001</v>
      </c>
      <c r="U2678" s="13"/>
    </row>
    <row r="2679" spans="1:21" x14ac:dyDescent="0.25">
      <c r="A2679" s="6" t="s">
        <v>141</v>
      </c>
      <c r="B2679" s="6" t="s">
        <v>142</v>
      </c>
      <c r="C2679" s="6" t="s">
        <v>109</v>
      </c>
      <c r="D2679" s="6" t="s">
        <v>110</v>
      </c>
      <c r="E2679" s="6">
        <v>5</v>
      </c>
      <c r="F2679" s="6" t="str">
        <f t="shared" si="164"/>
        <v>Mohamed Ben Arfa</v>
      </c>
      <c r="G2679" s="6">
        <v>10551</v>
      </c>
      <c r="H2679" s="9">
        <v>41724</v>
      </c>
      <c r="I2679" s="9">
        <v>41740</v>
      </c>
      <c r="J2679" s="9">
        <v>41743</v>
      </c>
      <c r="K2679" s="7">
        <v>1</v>
      </c>
      <c r="L2679" s="9" t="str">
        <f t="shared" si="165"/>
        <v>Boissons</v>
      </c>
      <c r="M2679" s="6">
        <v>35</v>
      </c>
      <c r="N2679" s="6" t="str">
        <f t="shared" si="166"/>
        <v>Steeleye Stout</v>
      </c>
      <c r="O2679" s="13">
        <v>76</v>
      </c>
      <c r="P2679" s="6">
        <v>20</v>
      </c>
      <c r="Q2679" s="13">
        <f t="shared" si="167"/>
        <v>1520</v>
      </c>
      <c r="R2679" s="15">
        <v>0.04</v>
      </c>
      <c r="S2679" s="13">
        <v>1728</v>
      </c>
      <c r="T2679" s="13">
        <v>10.368</v>
      </c>
      <c r="U2679" s="13"/>
    </row>
    <row r="2680" spans="1:21" x14ac:dyDescent="0.25">
      <c r="A2680" s="6" t="s">
        <v>92</v>
      </c>
      <c r="B2680" s="6" t="s">
        <v>93</v>
      </c>
      <c r="C2680" s="6" t="s">
        <v>94</v>
      </c>
      <c r="D2680" s="6" t="s">
        <v>89</v>
      </c>
      <c r="E2680" s="6">
        <v>5</v>
      </c>
      <c r="F2680" s="6" t="str">
        <f t="shared" si="164"/>
        <v>Mohamed Ben Arfa</v>
      </c>
      <c r="G2680" s="6">
        <v>10621</v>
      </c>
      <c r="H2680" s="9">
        <v>41724</v>
      </c>
      <c r="I2680" s="9">
        <v>41746</v>
      </c>
      <c r="J2680" s="9">
        <v>41746</v>
      </c>
      <c r="K2680" s="7">
        <v>3</v>
      </c>
      <c r="L2680" s="9" t="str">
        <f t="shared" si="165"/>
        <v>Desserts</v>
      </c>
      <c r="M2680" s="6">
        <v>19</v>
      </c>
      <c r="N2680" s="6" t="str">
        <f t="shared" si="166"/>
        <v>Teatime Chocolate Biscuits</v>
      </c>
      <c r="O2680" s="13">
        <v>76</v>
      </c>
      <c r="P2680" s="6">
        <v>64</v>
      </c>
      <c r="Q2680" s="13">
        <f t="shared" si="167"/>
        <v>4864</v>
      </c>
      <c r="R2680" s="15">
        <v>0.13</v>
      </c>
      <c r="S2680" s="13">
        <v>2561.2800000000002</v>
      </c>
      <c r="T2680" s="13">
        <v>89.644800000000004</v>
      </c>
      <c r="U2680" s="13"/>
    </row>
    <row r="2681" spans="1:21" x14ac:dyDescent="0.25">
      <c r="A2681" s="6" t="s">
        <v>170</v>
      </c>
      <c r="B2681" s="6" t="s">
        <v>171</v>
      </c>
      <c r="C2681" s="6" t="s">
        <v>172</v>
      </c>
      <c r="D2681" s="6" t="s">
        <v>146</v>
      </c>
      <c r="E2681" s="6">
        <v>7</v>
      </c>
      <c r="F2681" s="6" t="str">
        <f t="shared" si="164"/>
        <v>Jaime Dos Santos</v>
      </c>
      <c r="G2681" s="6">
        <v>10618</v>
      </c>
      <c r="H2681" s="9">
        <v>41725</v>
      </c>
      <c r="I2681" s="9">
        <v>41750</v>
      </c>
      <c r="J2681" s="9">
        <v>41748</v>
      </c>
      <c r="K2681" s="7">
        <v>2</v>
      </c>
      <c r="L2681" s="9" t="str">
        <f t="shared" si="165"/>
        <v>Condiments</v>
      </c>
      <c r="M2681" s="6">
        <v>6</v>
      </c>
      <c r="N2681" s="6" t="str">
        <f t="shared" si="166"/>
        <v>Grandma's Boysenberry Spread</v>
      </c>
      <c r="O2681" s="13">
        <v>76</v>
      </c>
      <c r="P2681" s="6">
        <v>39</v>
      </c>
      <c r="Q2681" s="13">
        <f t="shared" si="167"/>
        <v>2964</v>
      </c>
      <c r="R2681" s="15">
        <v>0.15</v>
      </c>
      <c r="S2681" s="13">
        <v>4143.75</v>
      </c>
      <c r="T2681" s="13">
        <v>41.4375</v>
      </c>
      <c r="U2681" s="13"/>
    </row>
    <row r="2682" spans="1:21" x14ac:dyDescent="0.25">
      <c r="A2682" s="6" t="s">
        <v>155</v>
      </c>
      <c r="B2682" s="6" t="s">
        <v>156</v>
      </c>
      <c r="C2682" s="6" t="s">
        <v>132</v>
      </c>
      <c r="D2682" s="6" t="s">
        <v>123</v>
      </c>
      <c r="E2682" s="6">
        <v>5</v>
      </c>
      <c r="F2682" s="6" t="str">
        <f t="shared" si="164"/>
        <v>Mohamed Ben Arfa</v>
      </c>
      <c r="G2682" s="6">
        <v>10830</v>
      </c>
      <c r="H2682" s="9">
        <v>41725</v>
      </c>
      <c r="I2682" s="9">
        <v>41739</v>
      </c>
      <c r="J2682" s="9">
        <v>41739</v>
      </c>
      <c r="K2682" s="7">
        <v>2</v>
      </c>
      <c r="L2682" s="9" t="str">
        <f t="shared" si="165"/>
        <v>Condiments</v>
      </c>
      <c r="M2682" s="6">
        <v>6</v>
      </c>
      <c r="N2682" s="6" t="str">
        <f t="shared" si="166"/>
        <v>Grandma's Boysenberry Spread</v>
      </c>
      <c r="O2682" s="13">
        <v>76</v>
      </c>
      <c r="P2682" s="6">
        <v>31</v>
      </c>
      <c r="Q2682" s="13">
        <f t="shared" si="167"/>
        <v>2356</v>
      </c>
      <c r="R2682" s="15">
        <v>0.09</v>
      </c>
      <c r="S2682" s="13">
        <v>3526.25</v>
      </c>
      <c r="T2682" s="13">
        <v>21.157499999999999</v>
      </c>
      <c r="U2682" s="13"/>
    </row>
    <row r="2683" spans="1:21" x14ac:dyDescent="0.25">
      <c r="A2683" s="6" t="s">
        <v>82</v>
      </c>
      <c r="B2683" s="6" t="s">
        <v>83</v>
      </c>
      <c r="C2683" s="6" t="s">
        <v>84</v>
      </c>
      <c r="D2683" s="6" t="s">
        <v>85</v>
      </c>
      <c r="E2683" s="6">
        <v>2</v>
      </c>
      <c r="F2683" s="6" t="str">
        <f t="shared" si="164"/>
        <v>Anne Dodsworth</v>
      </c>
      <c r="G2683" s="6">
        <v>10871</v>
      </c>
      <c r="H2683" s="9">
        <v>41725</v>
      </c>
      <c r="I2683" s="9">
        <v>41753</v>
      </c>
      <c r="J2683" s="9">
        <v>41750</v>
      </c>
      <c r="K2683" s="7">
        <v>2</v>
      </c>
      <c r="L2683" s="9" t="str">
        <f t="shared" si="165"/>
        <v>Condiments</v>
      </c>
      <c r="M2683" s="6">
        <v>6</v>
      </c>
      <c r="N2683" s="6" t="str">
        <f t="shared" si="166"/>
        <v>Grandma's Boysenberry Spread</v>
      </c>
      <c r="O2683" s="13">
        <v>76</v>
      </c>
      <c r="P2683" s="6">
        <v>85</v>
      </c>
      <c r="Q2683" s="13">
        <f t="shared" si="167"/>
        <v>6460</v>
      </c>
      <c r="R2683" s="15">
        <v>7.0000000000000007E-2</v>
      </c>
      <c r="S2683" s="13">
        <v>9881.25</v>
      </c>
      <c r="T2683" s="13">
        <v>118.575</v>
      </c>
      <c r="U2683" s="13"/>
    </row>
    <row r="2684" spans="1:21" x14ac:dyDescent="0.25">
      <c r="A2684" s="6" t="s">
        <v>269</v>
      </c>
      <c r="B2684" s="6" t="s">
        <v>270</v>
      </c>
      <c r="C2684" s="6" t="s">
        <v>271</v>
      </c>
      <c r="D2684" s="6" t="s">
        <v>242</v>
      </c>
      <c r="E2684" s="6">
        <v>7</v>
      </c>
      <c r="F2684" s="6" t="str">
        <f t="shared" si="164"/>
        <v>Jaime Dos Santos</v>
      </c>
      <c r="G2684" s="6">
        <v>10591</v>
      </c>
      <c r="H2684" s="9">
        <v>41726</v>
      </c>
      <c r="I2684" s="9">
        <v>41747</v>
      </c>
      <c r="J2684" s="9">
        <v>41747</v>
      </c>
      <c r="K2684" s="7">
        <v>6</v>
      </c>
      <c r="L2684" s="9" t="str">
        <f t="shared" si="165"/>
        <v>Viandes</v>
      </c>
      <c r="M2684" s="6">
        <v>54</v>
      </c>
      <c r="N2684" s="6" t="str">
        <f t="shared" si="166"/>
        <v>Tourtière</v>
      </c>
      <c r="O2684" s="13">
        <v>76</v>
      </c>
      <c r="P2684" s="6">
        <v>17</v>
      </c>
      <c r="Q2684" s="13">
        <f t="shared" si="167"/>
        <v>1292</v>
      </c>
      <c r="R2684" s="15">
        <v>0.12</v>
      </c>
      <c r="S2684" s="13">
        <v>557.26</v>
      </c>
      <c r="T2684" s="13">
        <v>11.702459999999999</v>
      </c>
      <c r="U2684" s="13"/>
    </row>
    <row r="2685" spans="1:21" x14ac:dyDescent="0.25">
      <c r="A2685" s="6" t="s">
        <v>291</v>
      </c>
      <c r="B2685" s="6" t="s">
        <v>292</v>
      </c>
      <c r="C2685" s="6" t="s">
        <v>97</v>
      </c>
      <c r="D2685" s="6" t="s">
        <v>98</v>
      </c>
      <c r="E2685" s="6">
        <v>3</v>
      </c>
      <c r="F2685" s="6" t="str">
        <f t="shared" si="164"/>
        <v>Janet Leverling</v>
      </c>
      <c r="G2685" s="6">
        <v>10625</v>
      </c>
      <c r="H2685" s="9">
        <v>41726</v>
      </c>
      <c r="I2685" s="9">
        <v>41753</v>
      </c>
      <c r="J2685" s="9">
        <v>41750</v>
      </c>
      <c r="K2685" s="7">
        <v>4</v>
      </c>
      <c r="L2685" s="9" t="str">
        <f t="shared" si="165"/>
        <v>Produits laitiers</v>
      </c>
      <c r="M2685" s="6">
        <v>60</v>
      </c>
      <c r="N2685" s="6" t="str">
        <f t="shared" si="166"/>
        <v>Camembert Pierrot</v>
      </c>
      <c r="O2685" s="13">
        <v>76</v>
      </c>
      <c r="P2685" s="6">
        <v>73</v>
      </c>
      <c r="Q2685" s="13">
        <f t="shared" si="167"/>
        <v>5548</v>
      </c>
      <c r="R2685" s="15">
        <v>0.06</v>
      </c>
      <c r="S2685" s="13">
        <v>11665.4</v>
      </c>
      <c r="T2685" s="13">
        <v>116.654</v>
      </c>
      <c r="U2685" s="13"/>
    </row>
    <row r="2686" spans="1:21" x14ac:dyDescent="0.25">
      <c r="A2686" s="6" t="s">
        <v>189</v>
      </c>
      <c r="B2686" s="6" t="s">
        <v>190</v>
      </c>
      <c r="C2686" s="6" t="s">
        <v>191</v>
      </c>
      <c r="D2686" s="6" t="s">
        <v>136</v>
      </c>
      <c r="E2686" s="6">
        <v>4</v>
      </c>
      <c r="F2686" s="6" t="str">
        <f t="shared" si="164"/>
        <v>Laura Callahan</v>
      </c>
      <c r="G2686" s="6">
        <v>10845</v>
      </c>
      <c r="H2686" s="9">
        <v>41726</v>
      </c>
      <c r="I2686" s="9">
        <v>41743</v>
      </c>
      <c r="J2686" s="9">
        <v>41744</v>
      </c>
      <c r="K2686" s="7">
        <v>5</v>
      </c>
      <c r="L2686" s="9" t="str">
        <f t="shared" si="165"/>
        <v>Pâtes et céréales</v>
      </c>
      <c r="M2686" s="6">
        <v>42</v>
      </c>
      <c r="N2686" s="6" t="str">
        <f t="shared" si="166"/>
        <v>Singaporean Hokkien Fried Mee</v>
      </c>
      <c r="O2686" s="13">
        <v>76</v>
      </c>
      <c r="P2686" s="6">
        <v>95</v>
      </c>
      <c r="Q2686" s="13">
        <f t="shared" si="167"/>
        <v>7220</v>
      </c>
      <c r="R2686" s="15">
        <v>0.2</v>
      </c>
      <c r="S2686" s="13">
        <v>5320</v>
      </c>
      <c r="T2686" s="13">
        <v>148.96</v>
      </c>
      <c r="U2686" s="13"/>
    </row>
    <row r="2687" spans="1:21" x14ac:dyDescent="0.25">
      <c r="A2687" s="6" t="s">
        <v>130</v>
      </c>
      <c r="B2687" s="6" t="s">
        <v>131</v>
      </c>
      <c r="C2687" s="6" t="s">
        <v>132</v>
      </c>
      <c r="D2687" s="6" t="s">
        <v>123</v>
      </c>
      <c r="E2687" s="6">
        <v>5</v>
      </c>
      <c r="F2687" s="6" t="str">
        <f t="shared" si="164"/>
        <v>Mohamed Ben Arfa</v>
      </c>
      <c r="G2687" s="6">
        <v>10728</v>
      </c>
      <c r="H2687" s="9">
        <v>41727</v>
      </c>
      <c r="I2687" s="9">
        <v>41754</v>
      </c>
      <c r="J2687" s="9">
        <v>41755</v>
      </c>
      <c r="K2687" s="7">
        <v>8</v>
      </c>
      <c r="L2687" s="9" t="str">
        <f t="shared" si="165"/>
        <v>Poissons et fruits de mer</v>
      </c>
      <c r="M2687" s="6">
        <v>40</v>
      </c>
      <c r="N2687" s="6" t="str">
        <f t="shared" si="166"/>
        <v>Boston Crab Meat</v>
      </c>
      <c r="O2687" s="13">
        <v>76</v>
      </c>
      <c r="P2687" s="6">
        <v>69</v>
      </c>
      <c r="Q2687" s="13">
        <f t="shared" si="167"/>
        <v>5244</v>
      </c>
      <c r="R2687" s="15">
        <v>0.19</v>
      </c>
      <c r="S2687" s="13">
        <v>5141.88</v>
      </c>
      <c r="T2687" s="13">
        <v>82.270080000000007</v>
      </c>
      <c r="U2687" s="13"/>
    </row>
    <row r="2688" spans="1:21" x14ac:dyDescent="0.25">
      <c r="A2688" s="6" t="s">
        <v>296</v>
      </c>
      <c r="B2688" s="6" t="s">
        <v>297</v>
      </c>
      <c r="C2688" s="6" t="s">
        <v>298</v>
      </c>
      <c r="D2688" s="6" t="s">
        <v>123</v>
      </c>
      <c r="E2688" s="6">
        <v>6</v>
      </c>
      <c r="F2688" s="6" t="str">
        <f t="shared" si="164"/>
        <v>Ernst Junge</v>
      </c>
      <c r="G2688" s="6">
        <v>10790</v>
      </c>
      <c r="H2688" s="9">
        <v>41727</v>
      </c>
      <c r="I2688" s="9">
        <v>41753</v>
      </c>
      <c r="J2688" s="9">
        <v>41753</v>
      </c>
      <c r="K2688" s="7">
        <v>5</v>
      </c>
      <c r="L2688" s="9" t="str">
        <f t="shared" si="165"/>
        <v>Pâtes et céréales</v>
      </c>
      <c r="M2688" s="6">
        <v>56</v>
      </c>
      <c r="N2688" s="6" t="str">
        <f t="shared" si="166"/>
        <v>Gnocchi di nonna Alice</v>
      </c>
      <c r="O2688" s="13">
        <v>76</v>
      </c>
      <c r="P2688" s="6">
        <v>23</v>
      </c>
      <c r="Q2688" s="13">
        <f t="shared" si="167"/>
        <v>1748</v>
      </c>
      <c r="R2688" s="15">
        <v>7.0000000000000007E-2</v>
      </c>
      <c r="S2688" s="13">
        <v>4064.1</v>
      </c>
      <c r="T2688" s="13">
        <v>125.9871</v>
      </c>
      <c r="U2688" s="13"/>
    </row>
    <row r="2689" spans="1:21" x14ac:dyDescent="0.25">
      <c r="A2689" s="6" t="s">
        <v>160</v>
      </c>
      <c r="B2689" s="6" t="s">
        <v>161</v>
      </c>
      <c r="C2689" s="6" t="s">
        <v>162</v>
      </c>
      <c r="D2689" s="6" t="s">
        <v>106</v>
      </c>
      <c r="E2689" s="6">
        <v>9</v>
      </c>
      <c r="F2689" s="6" t="str">
        <f t="shared" si="164"/>
        <v>Steven Buchanan</v>
      </c>
      <c r="G2689" s="6">
        <v>10823</v>
      </c>
      <c r="H2689" s="9">
        <v>41727</v>
      </c>
      <c r="I2689" s="9">
        <v>41753</v>
      </c>
      <c r="J2689" s="9">
        <v>41755</v>
      </c>
      <c r="K2689" s="7">
        <v>4</v>
      </c>
      <c r="L2689" s="9" t="str">
        <f t="shared" si="165"/>
        <v>Produits laitiers</v>
      </c>
      <c r="M2689" s="6">
        <v>11</v>
      </c>
      <c r="N2689" s="6" t="str">
        <f t="shared" si="166"/>
        <v>Queso Cabrales</v>
      </c>
      <c r="O2689" s="13">
        <v>76</v>
      </c>
      <c r="P2689" s="6">
        <v>37</v>
      </c>
      <c r="Q2689" s="13">
        <f t="shared" si="167"/>
        <v>2812</v>
      </c>
      <c r="R2689" s="15">
        <v>0.12</v>
      </c>
      <c r="S2689" s="13">
        <v>3418.8</v>
      </c>
      <c r="T2689" s="13">
        <v>95.726400000000012</v>
      </c>
      <c r="U2689" s="13"/>
    </row>
    <row r="2690" spans="1:21" x14ac:dyDescent="0.25">
      <c r="A2690" s="6" t="s">
        <v>157</v>
      </c>
      <c r="B2690" s="6" t="s">
        <v>158</v>
      </c>
      <c r="C2690" s="6" t="s">
        <v>159</v>
      </c>
      <c r="D2690" s="6" t="s">
        <v>136</v>
      </c>
      <c r="E2690" s="6">
        <v>5</v>
      </c>
      <c r="F2690" s="6" t="str">
        <f t="shared" si="164"/>
        <v>Mohamed Ben Arfa</v>
      </c>
      <c r="G2690" s="6">
        <v>10522</v>
      </c>
      <c r="H2690" s="9">
        <v>41728</v>
      </c>
      <c r="I2690" s="9">
        <v>41757</v>
      </c>
      <c r="J2690" s="9">
        <v>41755</v>
      </c>
      <c r="K2690" s="7">
        <v>8</v>
      </c>
      <c r="L2690" s="9" t="str">
        <f t="shared" si="165"/>
        <v>Poissons et fruits de mer</v>
      </c>
      <c r="M2690" s="6">
        <v>30</v>
      </c>
      <c r="N2690" s="6" t="str">
        <f t="shared" si="166"/>
        <v>Nord-Ost Matjeshering</v>
      </c>
      <c r="O2690" s="13">
        <v>76</v>
      </c>
      <c r="P2690" s="6">
        <v>64</v>
      </c>
      <c r="Q2690" s="13">
        <f t="shared" si="167"/>
        <v>4864</v>
      </c>
      <c r="R2690" s="15">
        <v>-0.02</v>
      </c>
      <c r="S2690" s="13">
        <v>8450.4959999999992</v>
      </c>
      <c r="T2690" s="13">
        <v>0</v>
      </c>
      <c r="U2690" s="13"/>
    </row>
    <row r="2691" spans="1:21" x14ac:dyDescent="0.25">
      <c r="A2691" s="6" t="s">
        <v>82</v>
      </c>
      <c r="B2691" s="6" t="s">
        <v>83</v>
      </c>
      <c r="C2691" s="6" t="s">
        <v>84</v>
      </c>
      <c r="D2691" s="6" t="s">
        <v>85</v>
      </c>
      <c r="E2691" s="6">
        <v>5</v>
      </c>
      <c r="F2691" s="6" t="str">
        <f t="shared" si="164"/>
        <v>Mohamed Ben Arfa</v>
      </c>
      <c r="G2691" s="6">
        <v>10755</v>
      </c>
      <c r="H2691" s="9">
        <v>41728</v>
      </c>
      <c r="I2691" s="9">
        <v>41749</v>
      </c>
      <c r="J2691" s="9">
        <v>41748</v>
      </c>
      <c r="K2691" s="7">
        <v>5</v>
      </c>
      <c r="L2691" s="9" t="str">
        <f t="shared" si="165"/>
        <v>Pâtes et céréales</v>
      </c>
      <c r="M2691" s="6">
        <v>56</v>
      </c>
      <c r="N2691" s="6" t="str">
        <f t="shared" si="166"/>
        <v>Gnocchi di nonna Alice</v>
      </c>
      <c r="O2691" s="13">
        <v>76</v>
      </c>
      <c r="P2691" s="6">
        <v>25</v>
      </c>
      <c r="Q2691" s="13">
        <f t="shared" si="167"/>
        <v>1900</v>
      </c>
      <c r="R2691" s="15">
        <v>0.05</v>
      </c>
      <c r="S2691" s="13">
        <v>4512.5</v>
      </c>
      <c r="T2691" s="13">
        <v>27.074999999999999</v>
      </c>
      <c r="U2691" s="13"/>
    </row>
    <row r="2692" spans="1:21" x14ac:dyDescent="0.25">
      <c r="A2692" s="6" t="s">
        <v>179</v>
      </c>
      <c r="B2692" s="6" t="s">
        <v>180</v>
      </c>
      <c r="C2692" s="6" t="s">
        <v>181</v>
      </c>
      <c r="D2692" s="6" t="s">
        <v>81</v>
      </c>
      <c r="E2692" s="6">
        <v>6</v>
      </c>
      <c r="F2692" s="6" t="str">
        <f t="shared" ref="F2692:F2755" si="168">VLOOKUP(E2692,ListeREPRESENTANTS,2,FALSE)</f>
        <v>Ernst Junge</v>
      </c>
      <c r="G2692" s="6">
        <v>10757</v>
      </c>
      <c r="H2692" s="9">
        <v>41728</v>
      </c>
      <c r="I2692" s="9">
        <v>41745</v>
      </c>
      <c r="J2692" s="9">
        <v>41746</v>
      </c>
      <c r="K2692" s="7">
        <v>3</v>
      </c>
      <c r="L2692" s="9" t="str">
        <f t="shared" ref="L2692:L2755" si="169">VLOOKUP(K2692,ListeCATEGORIES,2,FALSE)</f>
        <v>Desserts</v>
      </c>
      <c r="M2692" s="6">
        <v>62</v>
      </c>
      <c r="N2692" s="6" t="str">
        <f t="shared" ref="N2692:N2755" si="170">VLOOKUP(M2692,ListePRODUITS,2,FALSE)</f>
        <v>Tarte au sucre</v>
      </c>
      <c r="O2692" s="13">
        <v>76</v>
      </c>
      <c r="P2692" s="6">
        <v>69</v>
      </c>
      <c r="Q2692" s="13">
        <f t="shared" si="167"/>
        <v>5244</v>
      </c>
      <c r="R2692" s="15">
        <v>0.06</v>
      </c>
      <c r="S2692" s="13">
        <v>15987.99</v>
      </c>
      <c r="T2692" s="13">
        <v>511.61568</v>
      </c>
      <c r="U2692" s="13"/>
    </row>
    <row r="2693" spans="1:21" x14ac:dyDescent="0.25">
      <c r="A2693" s="6" t="s">
        <v>243</v>
      </c>
      <c r="B2693" s="6" t="s">
        <v>244</v>
      </c>
      <c r="C2693" s="6" t="s">
        <v>88</v>
      </c>
      <c r="D2693" s="6" t="s">
        <v>89</v>
      </c>
      <c r="E2693" s="6">
        <v>7</v>
      </c>
      <c r="F2693" s="6" t="str">
        <f t="shared" si="168"/>
        <v>Jaime Dos Santos</v>
      </c>
      <c r="G2693" s="6">
        <v>10558</v>
      </c>
      <c r="H2693" s="9">
        <v>41729</v>
      </c>
      <c r="I2693" s="9">
        <v>41739</v>
      </c>
      <c r="J2693" s="9">
        <v>41735</v>
      </c>
      <c r="K2693" s="7">
        <v>8</v>
      </c>
      <c r="L2693" s="9" t="str">
        <f t="shared" si="169"/>
        <v>Poissons et fruits de mer</v>
      </c>
      <c r="M2693" s="6">
        <v>73</v>
      </c>
      <c r="N2693" s="6" t="str">
        <f t="shared" si="170"/>
        <v>Röd Kaviar</v>
      </c>
      <c r="O2693" s="13">
        <v>76</v>
      </c>
      <c r="P2693" s="6">
        <v>57</v>
      </c>
      <c r="Q2693" s="13">
        <f t="shared" ref="Q2693:Q2756" si="171">O2693*P2693</f>
        <v>4332</v>
      </c>
      <c r="R2693" s="15">
        <v>0.2</v>
      </c>
      <c r="S2693" s="13">
        <v>3420</v>
      </c>
      <c r="T2693" s="13">
        <v>30.78</v>
      </c>
      <c r="U2693" s="13"/>
    </row>
    <row r="2694" spans="1:21" x14ac:dyDescent="0.25">
      <c r="A2694" s="6" t="s">
        <v>179</v>
      </c>
      <c r="B2694" s="6" t="s">
        <v>180</v>
      </c>
      <c r="C2694" s="6" t="s">
        <v>181</v>
      </c>
      <c r="D2694" s="6" t="s">
        <v>81</v>
      </c>
      <c r="E2694" s="6">
        <v>4</v>
      </c>
      <c r="F2694" s="6" t="str">
        <f t="shared" si="168"/>
        <v>Laura Callahan</v>
      </c>
      <c r="G2694" s="6">
        <v>10722</v>
      </c>
      <c r="H2694" s="9">
        <v>41729</v>
      </c>
      <c r="I2694" s="9">
        <v>41742</v>
      </c>
      <c r="J2694" s="9">
        <v>41738</v>
      </c>
      <c r="K2694" s="7">
        <v>1</v>
      </c>
      <c r="L2694" s="9" t="str">
        <f t="shared" si="169"/>
        <v>Boissons</v>
      </c>
      <c r="M2694" s="6">
        <v>2</v>
      </c>
      <c r="N2694" s="6" t="str">
        <f t="shared" si="170"/>
        <v>Chang</v>
      </c>
      <c r="O2694" s="13">
        <v>76</v>
      </c>
      <c r="P2694" s="6">
        <v>16</v>
      </c>
      <c r="Q2694" s="13">
        <f t="shared" si="171"/>
        <v>1216</v>
      </c>
      <c r="R2694" s="15">
        <v>-0.02</v>
      </c>
      <c r="S2694" s="13">
        <v>1550.4</v>
      </c>
      <c r="T2694" s="13">
        <v>34.108800000000002</v>
      </c>
      <c r="U2694" s="13"/>
    </row>
    <row r="2695" spans="1:21" x14ac:dyDescent="0.25">
      <c r="A2695" s="6" t="s">
        <v>255</v>
      </c>
      <c r="B2695" s="6" t="s">
        <v>256</v>
      </c>
      <c r="C2695" s="6" t="s">
        <v>257</v>
      </c>
      <c r="D2695" s="6" t="s">
        <v>81</v>
      </c>
      <c r="E2695" s="6">
        <v>6</v>
      </c>
      <c r="F2695" s="6" t="str">
        <f t="shared" si="168"/>
        <v>Ernst Junge</v>
      </c>
      <c r="G2695" s="6">
        <v>10822</v>
      </c>
      <c r="H2695" s="9">
        <v>41729</v>
      </c>
      <c r="I2695" s="9">
        <v>41753</v>
      </c>
      <c r="J2695" s="9">
        <v>41754</v>
      </c>
      <c r="K2695" s="7">
        <v>1</v>
      </c>
      <c r="L2695" s="9" t="str">
        <f t="shared" si="169"/>
        <v>Boissons</v>
      </c>
      <c r="M2695" s="6">
        <v>70</v>
      </c>
      <c r="N2695" s="6" t="str">
        <f t="shared" si="170"/>
        <v>Outback Lager</v>
      </c>
      <c r="O2695" s="13">
        <v>76</v>
      </c>
      <c r="P2695" s="6">
        <v>86</v>
      </c>
      <c r="Q2695" s="13">
        <f t="shared" si="171"/>
        <v>6536</v>
      </c>
      <c r="R2695" s="15">
        <v>-0.02</v>
      </c>
      <c r="S2695" s="13">
        <v>6579</v>
      </c>
      <c r="T2695" s="13">
        <v>125.001</v>
      </c>
      <c r="U2695" s="13"/>
    </row>
    <row r="2696" spans="1:21" x14ac:dyDescent="0.25">
      <c r="A2696" s="6" t="s">
        <v>179</v>
      </c>
      <c r="B2696" s="6" t="s">
        <v>180</v>
      </c>
      <c r="C2696" s="6" t="s">
        <v>181</v>
      </c>
      <c r="D2696" s="6" t="s">
        <v>81</v>
      </c>
      <c r="E2696" s="6">
        <v>4</v>
      </c>
      <c r="F2696" s="6" t="str">
        <f t="shared" si="168"/>
        <v>Laura Callahan</v>
      </c>
      <c r="G2696" s="6">
        <v>10722</v>
      </c>
      <c r="H2696" s="9">
        <v>41730</v>
      </c>
      <c r="I2696" s="9">
        <v>41751</v>
      </c>
      <c r="J2696" s="9">
        <v>41748</v>
      </c>
      <c r="K2696" s="7">
        <v>4</v>
      </c>
      <c r="L2696" s="9" t="str">
        <f t="shared" si="169"/>
        <v>Produits laitiers</v>
      </c>
      <c r="M2696" s="6">
        <v>31</v>
      </c>
      <c r="N2696" s="6" t="str">
        <f t="shared" si="170"/>
        <v>Gorgonzola Telino</v>
      </c>
      <c r="O2696" s="13">
        <v>76</v>
      </c>
      <c r="P2696" s="6">
        <v>91</v>
      </c>
      <c r="Q2696" s="13">
        <f t="shared" si="171"/>
        <v>6916</v>
      </c>
      <c r="R2696" s="15">
        <v>0.04</v>
      </c>
      <c r="S2696" s="13">
        <v>5460</v>
      </c>
      <c r="T2696" s="13">
        <v>43.68</v>
      </c>
      <c r="U2696" s="13"/>
    </row>
    <row r="2697" spans="1:21" x14ac:dyDescent="0.25">
      <c r="A2697" s="6" t="s">
        <v>209</v>
      </c>
      <c r="B2697" s="6" t="s">
        <v>210</v>
      </c>
      <c r="C2697" s="6" t="s">
        <v>211</v>
      </c>
      <c r="D2697" s="6" t="s">
        <v>212</v>
      </c>
      <c r="E2697" s="6">
        <v>1</v>
      </c>
      <c r="F2697" s="6" t="str">
        <f t="shared" si="168"/>
        <v>Francis Rivière</v>
      </c>
      <c r="G2697" s="6">
        <v>10583</v>
      </c>
      <c r="H2697" s="9">
        <v>41731</v>
      </c>
      <c r="I2697" s="9">
        <v>41752</v>
      </c>
      <c r="J2697" s="9">
        <v>41748</v>
      </c>
      <c r="K2697" s="7">
        <v>4</v>
      </c>
      <c r="L2697" s="9" t="str">
        <f t="shared" si="169"/>
        <v>Produits laitiers</v>
      </c>
      <c r="M2697" s="6">
        <v>60</v>
      </c>
      <c r="N2697" s="6" t="str">
        <f t="shared" si="170"/>
        <v>Camembert Pierrot</v>
      </c>
      <c r="O2697" s="13">
        <v>76</v>
      </c>
      <c r="P2697" s="6">
        <v>91</v>
      </c>
      <c r="Q2697" s="13">
        <f t="shared" si="171"/>
        <v>6916</v>
      </c>
      <c r="R2697" s="15">
        <v>0.16</v>
      </c>
      <c r="S2697" s="13">
        <v>12994.8</v>
      </c>
      <c r="T2697" s="13">
        <v>181.92719999999997</v>
      </c>
      <c r="U2697" s="13"/>
    </row>
    <row r="2698" spans="1:21" x14ac:dyDescent="0.25">
      <c r="A2698" s="6" t="s">
        <v>166</v>
      </c>
      <c r="B2698" s="6" t="s">
        <v>167</v>
      </c>
      <c r="C2698" s="6" t="s">
        <v>168</v>
      </c>
      <c r="D2698" s="6" t="s">
        <v>169</v>
      </c>
      <c r="E2698" s="6">
        <v>2</v>
      </c>
      <c r="F2698" s="6" t="str">
        <f t="shared" si="168"/>
        <v>Anne Dodsworth</v>
      </c>
      <c r="G2698" s="6">
        <v>10646</v>
      </c>
      <c r="H2698" s="9">
        <v>41731</v>
      </c>
      <c r="I2698" s="9">
        <v>41747</v>
      </c>
      <c r="J2698" s="9">
        <v>41742</v>
      </c>
      <c r="K2698" s="7">
        <v>8</v>
      </c>
      <c r="L2698" s="9" t="str">
        <f t="shared" si="169"/>
        <v>Poissons et fruits de mer</v>
      </c>
      <c r="M2698" s="6">
        <v>10</v>
      </c>
      <c r="N2698" s="6" t="str">
        <f t="shared" si="170"/>
        <v>Ikura</v>
      </c>
      <c r="O2698" s="13">
        <v>76</v>
      </c>
      <c r="P2698" s="6">
        <v>50</v>
      </c>
      <c r="Q2698" s="13">
        <f t="shared" si="171"/>
        <v>3800</v>
      </c>
      <c r="R2698" s="15">
        <v>0.15</v>
      </c>
      <c r="S2698" s="13">
        <v>6587.5</v>
      </c>
      <c r="T2698" s="13">
        <v>191.03749999999999</v>
      </c>
      <c r="U2698" s="13"/>
    </row>
    <row r="2699" spans="1:21" x14ac:dyDescent="0.25">
      <c r="A2699" s="6" t="s">
        <v>255</v>
      </c>
      <c r="B2699" s="6" t="s">
        <v>256</v>
      </c>
      <c r="C2699" s="6" t="s">
        <v>257</v>
      </c>
      <c r="D2699" s="6" t="s">
        <v>81</v>
      </c>
      <c r="E2699" s="6">
        <v>5</v>
      </c>
      <c r="F2699" s="6" t="str">
        <f t="shared" si="168"/>
        <v>Mohamed Ben Arfa</v>
      </c>
      <c r="G2699" s="6">
        <v>10574</v>
      </c>
      <c r="H2699" s="9">
        <v>41732</v>
      </c>
      <c r="I2699" s="9">
        <v>41757</v>
      </c>
      <c r="J2699" s="9">
        <v>41753</v>
      </c>
      <c r="K2699" s="7">
        <v>3</v>
      </c>
      <c r="L2699" s="9" t="str">
        <f t="shared" si="169"/>
        <v>Desserts</v>
      </c>
      <c r="M2699" s="6">
        <v>62</v>
      </c>
      <c r="N2699" s="6" t="str">
        <f t="shared" si="170"/>
        <v>Tarte au sucre</v>
      </c>
      <c r="O2699" s="13">
        <v>76</v>
      </c>
      <c r="P2699" s="6">
        <v>44</v>
      </c>
      <c r="Q2699" s="13">
        <f t="shared" si="171"/>
        <v>3344</v>
      </c>
      <c r="R2699" s="15">
        <v>0.05</v>
      </c>
      <c r="S2699" s="13">
        <v>10303.699999999999</v>
      </c>
      <c r="T2699" s="13">
        <v>185.46659999999997</v>
      </c>
      <c r="U2699" s="13"/>
    </row>
    <row r="2700" spans="1:21" x14ac:dyDescent="0.25">
      <c r="A2700" s="6" t="s">
        <v>99</v>
      </c>
      <c r="B2700" s="6" t="s">
        <v>100</v>
      </c>
      <c r="C2700" s="6" t="s">
        <v>101</v>
      </c>
      <c r="D2700" s="6" t="s">
        <v>102</v>
      </c>
      <c r="E2700" s="6">
        <v>5</v>
      </c>
      <c r="F2700" s="6" t="str">
        <f t="shared" si="168"/>
        <v>Mohamed Ben Arfa</v>
      </c>
      <c r="G2700" s="6">
        <v>10767</v>
      </c>
      <c r="H2700" s="9">
        <v>41732</v>
      </c>
      <c r="I2700" s="9">
        <v>41753</v>
      </c>
      <c r="J2700" s="9">
        <v>41750</v>
      </c>
      <c r="K2700" s="7">
        <v>5</v>
      </c>
      <c r="L2700" s="9" t="str">
        <f t="shared" si="169"/>
        <v>Pâtes et céréales</v>
      </c>
      <c r="M2700" s="6">
        <v>42</v>
      </c>
      <c r="N2700" s="6" t="str">
        <f t="shared" si="170"/>
        <v>Singaporean Hokkien Fried Mee</v>
      </c>
      <c r="O2700" s="13">
        <v>76</v>
      </c>
      <c r="P2700" s="6">
        <v>48</v>
      </c>
      <c r="Q2700" s="13">
        <f t="shared" si="171"/>
        <v>3648</v>
      </c>
      <c r="R2700" s="15">
        <v>0.08</v>
      </c>
      <c r="S2700" s="13">
        <v>3091.2000000000003</v>
      </c>
      <c r="T2700" s="13">
        <v>98.918400000000005</v>
      </c>
      <c r="U2700" s="13"/>
    </row>
    <row r="2701" spans="1:21" x14ac:dyDescent="0.25">
      <c r="A2701" s="6" t="s">
        <v>90</v>
      </c>
      <c r="B2701" s="6" t="s">
        <v>91</v>
      </c>
      <c r="C2701" s="6" t="s">
        <v>88</v>
      </c>
      <c r="D2701" s="6" t="s">
        <v>89</v>
      </c>
      <c r="E2701" s="6">
        <v>6</v>
      </c>
      <c r="F2701" s="6" t="str">
        <f t="shared" si="168"/>
        <v>Ernst Junge</v>
      </c>
      <c r="G2701" s="6">
        <v>10804</v>
      </c>
      <c r="H2701" s="9">
        <v>41732</v>
      </c>
      <c r="I2701" s="9">
        <v>41754</v>
      </c>
      <c r="J2701" s="9">
        <v>41750</v>
      </c>
      <c r="K2701" s="7">
        <v>7</v>
      </c>
      <c r="L2701" s="9" t="str">
        <f t="shared" si="169"/>
        <v>Produits secs</v>
      </c>
      <c r="M2701" s="6">
        <v>28</v>
      </c>
      <c r="N2701" s="6" t="str">
        <f t="shared" si="170"/>
        <v>Rössle Sauerkraut</v>
      </c>
      <c r="O2701" s="13">
        <v>76</v>
      </c>
      <c r="P2701" s="6">
        <v>99</v>
      </c>
      <c r="Q2701" s="13">
        <f t="shared" si="171"/>
        <v>7524</v>
      </c>
      <c r="R2701" s="15">
        <v>0.17</v>
      </c>
      <c r="S2701" s="13">
        <v>18734.759999999998</v>
      </c>
      <c r="T2701" s="13">
        <v>449.63423999999998</v>
      </c>
      <c r="U2701" s="13"/>
    </row>
    <row r="2702" spans="1:21" x14ac:dyDescent="0.25">
      <c r="A2702" s="6" t="s">
        <v>245</v>
      </c>
      <c r="B2702" s="6" t="s">
        <v>246</v>
      </c>
      <c r="C2702" s="6" t="s">
        <v>247</v>
      </c>
      <c r="D2702" s="6" t="s">
        <v>85</v>
      </c>
      <c r="E2702" s="6">
        <v>6</v>
      </c>
      <c r="F2702" s="6" t="str">
        <f t="shared" si="168"/>
        <v>Ernst Junge</v>
      </c>
      <c r="G2702" s="6">
        <v>10826</v>
      </c>
      <c r="H2702" s="9">
        <v>41732</v>
      </c>
      <c r="I2702" s="9">
        <v>41758</v>
      </c>
      <c r="J2702" s="9">
        <v>41757</v>
      </c>
      <c r="K2702" s="7">
        <v>5</v>
      </c>
      <c r="L2702" s="9" t="str">
        <f t="shared" si="169"/>
        <v>Pâtes et céréales</v>
      </c>
      <c r="M2702" s="6">
        <v>57</v>
      </c>
      <c r="N2702" s="6" t="str">
        <f t="shared" si="170"/>
        <v>Ravioli Angelo</v>
      </c>
      <c r="O2702" s="13">
        <v>76</v>
      </c>
      <c r="P2702" s="6">
        <v>25</v>
      </c>
      <c r="Q2702" s="13">
        <f t="shared" si="171"/>
        <v>1900</v>
      </c>
      <c r="R2702" s="15">
        <v>0.1</v>
      </c>
      <c r="S2702" s="13">
        <v>2193.75</v>
      </c>
      <c r="T2702" s="13">
        <v>48.262500000000003</v>
      </c>
      <c r="U2702" s="13"/>
    </row>
    <row r="2703" spans="1:21" x14ac:dyDescent="0.25">
      <c r="A2703" s="6" t="s">
        <v>130</v>
      </c>
      <c r="B2703" s="6" t="s">
        <v>131</v>
      </c>
      <c r="C2703" s="6" t="s">
        <v>132</v>
      </c>
      <c r="D2703" s="6" t="s">
        <v>123</v>
      </c>
      <c r="E2703" s="6">
        <v>8</v>
      </c>
      <c r="F2703" s="6" t="str">
        <f t="shared" si="168"/>
        <v>Hicham Esmal</v>
      </c>
      <c r="G2703" s="6">
        <v>10868</v>
      </c>
      <c r="H2703" s="9">
        <v>41732</v>
      </c>
      <c r="I2703" s="9">
        <v>41751</v>
      </c>
      <c r="J2703" s="9">
        <v>41754</v>
      </c>
      <c r="K2703" s="7">
        <v>1</v>
      </c>
      <c r="L2703" s="9" t="str">
        <f t="shared" si="169"/>
        <v>Boissons</v>
      </c>
      <c r="M2703" s="6">
        <v>35</v>
      </c>
      <c r="N2703" s="6" t="str">
        <f t="shared" si="170"/>
        <v>Steeleye Stout</v>
      </c>
      <c r="O2703" s="13">
        <v>76</v>
      </c>
      <c r="P2703" s="6">
        <v>5</v>
      </c>
      <c r="Q2703" s="13">
        <f t="shared" si="171"/>
        <v>380</v>
      </c>
      <c r="R2703" s="15">
        <v>0.11</v>
      </c>
      <c r="S2703" s="13">
        <v>400.5</v>
      </c>
      <c r="T2703" s="13">
        <v>7.6094999999999997</v>
      </c>
      <c r="U2703" s="13"/>
    </row>
    <row r="2704" spans="1:21" x14ac:dyDescent="0.25">
      <c r="A2704" s="6" t="s">
        <v>177</v>
      </c>
      <c r="B2704" s="6" t="s">
        <v>178</v>
      </c>
      <c r="C2704" s="6" t="s">
        <v>159</v>
      </c>
      <c r="D2704" s="6" t="s">
        <v>136</v>
      </c>
      <c r="E2704" s="6">
        <v>5</v>
      </c>
      <c r="F2704" s="6" t="str">
        <f t="shared" si="168"/>
        <v>Mohamed Ben Arfa</v>
      </c>
      <c r="G2704" s="6">
        <v>10580</v>
      </c>
      <c r="H2704" s="9">
        <v>41733</v>
      </c>
      <c r="I2704" s="9">
        <v>41743</v>
      </c>
      <c r="J2704" s="9">
        <v>41742</v>
      </c>
      <c r="K2704" s="7">
        <v>2</v>
      </c>
      <c r="L2704" s="9" t="str">
        <f t="shared" si="169"/>
        <v>Condiments</v>
      </c>
      <c r="M2704" s="6">
        <v>65</v>
      </c>
      <c r="N2704" s="6" t="str">
        <f t="shared" si="170"/>
        <v>Louisiana Fiery Hot Pepper Sauce</v>
      </c>
      <c r="O2704" s="13">
        <v>76</v>
      </c>
      <c r="P2704" s="6">
        <v>72</v>
      </c>
      <c r="Q2704" s="13">
        <f t="shared" si="171"/>
        <v>5472</v>
      </c>
      <c r="R2704" s="15">
        <v>-0.02</v>
      </c>
      <c r="S2704" s="13">
        <v>7729.56</v>
      </c>
      <c r="T2704" s="13">
        <v>77.295600000000007</v>
      </c>
      <c r="U2704" s="13"/>
    </row>
    <row r="2705" spans="1:21" x14ac:dyDescent="0.25">
      <c r="A2705" s="6" t="s">
        <v>184</v>
      </c>
      <c r="B2705" s="6" t="s">
        <v>185</v>
      </c>
      <c r="C2705" s="6" t="s">
        <v>159</v>
      </c>
      <c r="D2705" s="6" t="s">
        <v>136</v>
      </c>
      <c r="E2705" s="6">
        <v>7</v>
      </c>
      <c r="F2705" s="6" t="str">
        <f t="shared" si="168"/>
        <v>Jaime Dos Santos</v>
      </c>
      <c r="G2705" s="6">
        <v>10668</v>
      </c>
      <c r="H2705" s="9">
        <v>41733</v>
      </c>
      <c r="I2705" s="9">
        <v>41746</v>
      </c>
      <c r="J2705" s="9">
        <v>41749</v>
      </c>
      <c r="K2705" s="7">
        <v>5</v>
      </c>
      <c r="L2705" s="9" t="str">
        <f t="shared" si="169"/>
        <v>Pâtes et céréales</v>
      </c>
      <c r="M2705" s="6">
        <v>64</v>
      </c>
      <c r="N2705" s="6" t="str">
        <f t="shared" si="170"/>
        <v>Wimmers gute Semmelknödel</v>
      </c>
      <c r="O2705" s="13">
        <v>76</v>
      </c>
      <c r="P2705" s="6">
        <v>70</v>
      </c>
      <c r="Q2705" s="13">
        <f t="shared" si="171"/>
        <v>5320</v>
      </c>
      <c r="R2705" s="15">
        <v>0.18</v>
      </c>
      <c r="S2705" s="13">
        <v>9542.75</v>
      </c>
      <c r="T2705" s="13">
        <v>200.39775</v>
      </c>
      <c r="U2705" s="13"/>
    </row>
    <row r="2706" spans="1:21" x14ac:dyDescent="0.25">
      <c r="A2706" s="6" t="s">
        <v>175</v>
      </c>
      <c r="B2706" s="6" t="s">
        <v>176</v>
      </c>
      <c r="C2706" s="6" t="s">
        <v>97</v>
      </c>
      <c r="D2706" s="6" t="s">
        <v>98</v>
      </c>
      <c r="E2706" s="6">
        <v>3</v>
      </c>
      <c r="F2706" s="6" t="str">
        <f t="shared" si="168"/>
        <v>Janet Leverling</v>
      </c>
      <c r="G2706" s="6">
        <v>10856</v>
      </c>
      <c r="H2706" s="9">
        <v>41733</v>
      </c>
      <c r="I2706" s="9">
        <v>41745</v>
      </c>
      <c r="J2706" s="9">
        <v>41742</v>
      </c>
      <c r="K2706" s="7">
        <v>1</v>
      </c>
      <c r="L2706" s="9" t="str">
        <f t="shared" si="169"/>
        <v>Boissons</v>
      </c>
      <c r="M2706" s="6">
        <v>2</v>
      </c>
      <c r="N2706" s="6" t="str">
        <f t="shared" si="170"/>
        <v>Chang</v>
      </c>
      <c r="O2706" s="13">
        <v>76</v>
      </c>
      <c r="P2706" s="6">
        <v>63</v>
      </c>
      <c r="Q2706" s="13">
        <f t="shared" si="171"/>
        <v>4788</v>
      </c>
      <c r="R2706" s="15">
        <v>0.15</v>
      </c>
      <c r="S2706" s="13">
        <v>5087.25</v>
      </c>
      <c r="T2706" s="13">
        <v>61.046999999999997</v>
      </c>
      <c r="U2706" s="13"/>
    </row>
    <row r="2707" spans="1:21" x14ac:dyDescent="0.25">
      <c r="A2707" s="6" t="s">
        <v>99</v>
      </c>
      <c r="B2707" s="6" t="s">
        <v>100</v>
      </c>
      <c r="C2707" s="6" t="s">
        <v>101</v>
      </c>
      <c r="D2707" s="6" t="s">
        <v>102</v>
      </c>
      <c r="E2707" s="6">
        <v>6</v>
      </c>
      <c r="F2707" s="6" t="str">
        <f t="shared" si="168"/>
        <v>Ernst Junge</v>
      </c>
      <c r="G2707" s="6">
        <v>10885</v>
      </c>
      <c r="H2707" s="9">
        <v>41733</v>
      </c>
      <c r="I2707" s="9">
        <v>41751</v>
      </c>
      <c r="J2707" s="9">
        <v>41748</v>
      </c>
      <c r="K2707" s="7">
        <v>1</v>
      </c>
      <c r="L2707" s="9" t="str">
        <f t="shared" si="169"/>
        <v>Boissons</v>
      </c>
      <c r="M2707" s="6">
        <v>24</v>
      </c>
      <c r="N2707" s="6" t="str">
        <f t="shared" si="170"/>
        <v>Guaraná Fantástica</v>
      </c>
      <c r="O2707" s="13">
        <v>76</v>
      </c>
      <c r="P2707" s="6">
        <v>83</v>
      </c>
      <c r="Q2707" s="13">
        <f t="shared" si="171"/>
        <v>6308</v>
      </c>
      <c r="R2707" s="15">
        <v>0.1</v>
      </c>
      <c r="S2707" s="13">
        <v>1680.75</v>
      </c>
      <c r="T2707" s="13">
        <v>26.891999999999999</v>
      </c>
      <c r="U2707" s="13"/>
    </row>
    <row r="2708" spans="1:21" x14ac:dyDescent="0.25">
      <c r="A2708" s="6" t="s">
        <v>182</v>
      </c>
      <c r="B2708" s="6" t="s">
        <v>183</v>
      </c>
      <c r="C2708" s="6" t="s">
        <v>132</v>
      </c>
      <c r="D2708" s="6" t="s">
        <v>123</v>
      </c>
      <c r="E2708" s="6">
        <v>8</v>
      </c>
      <c r="F2708" s="6" t="str">
        <f t="shared" si="168"/>
        <v>Hicham Esmal</v>
      </c>
      <c r="G2708" s="6">
        <v>10512</v>
      </c>
      <c r="H2708" s="9">
        <v>41734</v>
      </c>
      <c r="I2708" s="9">
        <v>41746</v>
      </c>
      <c r="J2708" s="9">
        <v>41741</v>
      </c>
      <c r="K2708" s="7">
        <v>1</v>
      </c>
      <c r="L2708" s="9" t="str">
        <f t="shared" si="169"/>
        <v>Boissons</v>
      </c>
      <c r="M2708" s="6">
        <v>24</v>
      </c>
      <c r="N2708" s="6" t="str">
        <f t="shared" si="170"/>
        <v>Guaraná Fantástica</v>
      </c>
      <c r="O2708" s="13">
        <v>76</v>
      </c>
      <c r="P2708" s="6">
        <v>6</v>
      </c>
      <c r="Q2708" s="13">
        <f t="shared" si="171"/>
        <v>456</v>
      </c>
      <c r="R2708" s="15">
        <v>0.11</v>
      </c>
      <c r="S2708" s="13">
        <v>120.15</v>
      </c>
      <c r="T2708" s="13">
        <v>1.2015</v>
      </c>
      <c r="U2708" s="13"/>
    </row>
    <row r="2709" spans="1:21" x14ac:dyDescent="0.25">
      <c r="A2709" s="6" t="s">
        <v>137</v>
      </c>
      <c r="B2709" s="6" t="s">
        <v>138</v>
      </c>
      <c r="C2709" s="6" t="s">
        <v>139</v>
      </c>
      <c r="D2709" s="6" t="s">
        <v>140</v>
      </c>
      <c r="E2709" s="6">
        <v>3</v>
      </c>
      <c r="F2709" s="6" t="str">
        <f t="shared" si="168"/>
        <v>Janet Leverling</v>
      </c>
      <c r="G2709" s="6">
        <v>10530</v>
      </c>
      <c r="H2709" s="9">
        <v>41734</v>
      </c>
      <c r="I2709" s="9">
        <v>41749</v>
      </c>
      <c r="J2709" s="9">
        <v>41749</v>
      </c>
      <c r="K2709" s="7">
        <v>1</v>
      </c>
      <c r="L2709" s="9" t="str">
        <f t="shared" si="169"/>
        <v>Boissons</v>
      </c>
      <c r="M2709" s="6">
        <v>76</v>
      </c>
      <c r="N2709" s="6" t="str">
        <f t="shared" si="170"/>
        <v>Lakkalikööri</v>
      </c>
      <c r="O2709" s="13">
        <v>76</v>
      </c>
      <c r="P2709" s="6">
        <v>50</v>
      </c>
      <c r="Q2709" s="13">
        <f t="shared" si="171"/>
        <v>3800</v>
      </c>
      <c r="R2709" s="15">
        <v>0.03</v>
      </c>
      <c r="S2709" s="13">
        <v>4365</v>
      </c>
      <c r="T2709" s="13">
        <v>26.19</v>
      </c>
      <c r="U2709" s="13"/>
    </row>
    <row r="2710" spans="1:21" x14ac:dyDescent="0.25">
      <c r="A2710" s="6" t="s">
        <v>201</v>
      </c>
      <c r="B2710" s="6" t="s">
        <v>202</v>
      </c>
      <c r="C2710" s="6" t="s">
        <v>203</v>
      </c>
      <c r="D2710" s="6" t="s">
        <v>204</v>
      </c>
      <c r="E2710" s="6">
        <v>4</v>
      </c>
      <c r="F2710" s="6" t="str">
        <f t="shared" si="168"/>
        <v>Laura Callahan</v>
      </c>
      <c r="G2710" s="6">
        <v>10521</v>
      </c>
      <c r="H2710" s="9">
        <v>41735</v>
      </c>
      <c r="I2710" s="9">
        <v>41763</v>
      </c>
      <c r="J2710" s="9">
        <v>41766</v>
      </c>
      <c r="K2710" s="7">
        <v>3</v>
      </c>
      <c r="L2710" s="9" t="str">
        <f t="shared" si="169"/>
        <v>Desserts</v>
      </c>
      <c r="M2710" s="6">
        <v>68</v>
      </c>
      <c r="N2710" s="6" t="str">
        <f t="shared" si="170"/>
        <v>Scottish Longbreads</v>
      </c>
      <c r="O2710" s="13">
        <v>76</v>
      </c>
      <c r="P2710" s="6">
        <v>4</v>
      </c>
      <c r="Q2710" s="13">
        <f t="shared" si="171"/>
        <v>304</v>
      </c>
      <c r="R2710" s="15">
        <v>0.16</v>
      </c>
      <c r="S2710" s="13">
        <v>210</v>
      </c>
      <c r="T2710" s="13">
        <v>0.21</v>
      </c>
      <c r="U2710" s="13"/>
    </row>
    <row r="2711" spans="1:21" x14ac:dyDescent="0.25">
      <c r="A2711" s="6" t="s">
        <v>170</v>
      </c>
      <c r="B2711" s="6" t="s">
        <v>171</v>
      </c>
      <c r="C2711" s="6" t="s">
        <v>172</v>
      </c>
      <c r="D2711" s="6" t="s">
        <v>146</v>
      </c>
      <c r="E2711" s="6">
        <v>7</v>
      </c>
      <c r="F2711" s="6" t="str">
        <f t="shared" si="168"/>
        <v>Jaime Dos Santos</v>
      </c>
      <c r="G2711" s="6">
        <v>10618</v>
      </c>
      <c r="H2711" s="9">
        <v>41735</v>
      </c>
      <c r="I2711" s="9">
        <v>41754</v>
      </c>
      <c r="J2711" s="9">
        <v>41756</v>
      </c>
      <c r="K2711" s="7">
        <v>5</v>
      </c>
      <c r="L2711" s="9" t="str">
        <f t="shared" si="169"/>
        <v>Pâtes et céréales</v>
      </c>
      <c r="M2711" s="6">
        <v>56</v>
      </c>
      <c r="N2711" s="6" t="str">
        <f t="shared" si="170"/>
        <v>Gnocchi di nonna Alice</v>
      </c>
      <c r="O2711" s="13">
        <v>76</v>
      </c>
      <c r="P2711" s="6">
        <v>84</v>
      </c>
      <c r="Q2711" s="13">
        <f t="shared" si="171"/>
        <v>6384</v>
      </c>
      <c r="R2711" s="15">
        <v>0.04</v>
      </c>
      <c r="S2711" s="13">
        <v>15321.599999999999</v>
      </c>
      <c r="T2711" s="13">
        <v>61.286399999999993</v>
      </c>
      <c r="U2711" s="13"/>
    </row>
    <row r="2712" spans="1:21" x14ac:dyDescent="0.25">
      <c r="A2712" s="6" t="s">
        <v>189</v>
      </c>
      <c r="B2712" s="6" t="s">
        <v>190</v>
      </c>
      <c r="C2712" s="6" t="s">
        <v>191</v>
      </c>
      <c r="D2712" s="6" t="s">
        <v>136</v>
      </c>
      <c r="E2712" s="6">
        <v>2</v>
      </c>
      <c r="F2712" s="6" t="str">
        <f t="shared" si="168"/>
        <v>Anne Dodsworth</v>
      </c>
      <c r="G2712" s="6">
        <v>10745</v>
      </c>
      <c r="H2712" s="9">
        <v>41735</v>
      </c>
      <c r="I2712" s="9">
        <v>41749</v>
      </c>
      <c r="J2712" s="9">
        <v>41751</v>
      </c>
      <c r="K2712" s="7">
        <v>4</v>
      </c>
      <c r="L2712" s="9" t="str">
        <f t="shared" si="169"/>
        <v>Produits laitiers</v>
      </c>
      <c r="M2712" s="6">
        <v>72</v>
      </c>
      <c r="N2712" s="6" t="str">
        <f t="shared" si="170"/>
        <v>Mozzarella di Giovanni</v>
      </c>
      <c r="O2712" s="13">
        <v>76</v>
      </c>
      <c r="P2712" s="6">
        <v>56</v>
      </c>
      <c r="Q2712" s="13">
        <f t="shared" si="171"/>
        <v>4256</v>
      </c>
      <c r="R2712" s="15">
        <v>-0.01</v>
      </c>
      <c r="S2712" s="13">
        <v>9841.44</v>
      </c>
      <c r="T2712" s="13">
        <v>275.56031999999999</v>
      </c>
      <c r="U2712" s="13"/>
    </row>
    <row r="2713" spans="1:21" x14ac:dyDescent="0.25">
      <c r="A2713" s="6" t="s">
        <v>235</v>
      </c>
      <c r="B2713" s="6" t="s">
        <v>236</v>
      </c>
      <c r="C2713" s="6" t="s">
        <v>237</v>
      </c>
      <c r="D2713" s="6" t="s">
        <v>238</v>
      </c>
      <c r="E2713" s="6">
        <v>9</v>
      </c>
      <c r="F2713" s="6" t="str">
        <f t="shared" si="168"/>
        <v>Steven Buchanan</v>
      </c>
      <c r="G2713" s="6">
        <v>10872</v>
      </c>
      <c r="H2713" s="9">
        <v>41735</v>
      </c>
      <c r="I2713" s="9">
        <v>41749</v>
      </c>
      <c r="J2713" s="9">
        <v>41745</v>
      </c>
      <c r="K2713" s="7">
        <v>6</v>
      </c>
      <c r="L2713" s="9" t="str">
        <f t="shared" si="169"/>
        <v>Viandes</v>
      </c>
      <c r="M2713" s="6">
        <v>55</v>
      </c>
      <c r="N2713" s="6" t="str">
        <f t="shared" si="170"/>
        <v>Pâté chinois</v>
      </c>
      <c r="O2713" s="13">
        <v>76</v>
      </c>
      <c r="P2713" s="6">
        <v>64</v>
      </c>
      <c r="Q2713" s="13">
        <f t="shared" si="171"/>
        <v>4864</v>
      </c>
      <c r="R2713" s="15">
        <v>-0.03</v>
      </c>
      <c r="S2713" s="13">
        <v>7910.4000000000005</v>
      </c>
      <c r="T2713" s="13">
        <v>253.13280000000003</v>
      </c>
      <c r="U2713" s="13"/>
    </row>
    <row r="2714" spans="1:21" x14ac:dyDescent="0.25">
      <c r="A2714" s="6" t="s">
        <v>179</v>
      </c>
      <c r="B2714" s="6" t="s">
        <v>180</v>
      </c>
      <c r="C2714" s="6" t="s">
        <v>181</v>
      </c>
      <c r="D2714" s="6" t="s">
        <v>81</v>
      </c>
      <c r="E2714" s="6">
        <v>7</v>
      </c>
      <c r="F2714" s="6" t="str">
        <f t="shared" si="168"/>
        <v>Jaime Dos Santos</v>
      </c>
      <c r="G2714" s="6">
        <v>10894</v>
      </c>
      <c r="H2714" s="9">
        <v>41735</v>
      </c>
      <c r="I2714" s="9">
        <v>41761</v>
      </c>
      <c r="J2714" s="9">
        <v>41757</v>
      </c>
      <c r="K2714" s="7">
        <v>8</v>
      </c>
      <c r="L2714" s="9" t="str">
        <f t="shared" si="169"/>
        <v>Poissons et fruits de mer</v>
      </c>
      <c r="M2714" s="6">
        <v>13</v>
      </c>
      <c r="N2714" s="6" t="str">
        <f t="shared" si="170"/>
        <v>Konbu</v>
      </c>
      <c r="O2714" s="13">
        <v>76</v>
      </c>
      <c r="P2714" s="6">
        <v>42</v>
      </c>
      <c r="Q2714" s="13">
        <f t="shared" si="171"/>
        <v>3192</v>
      </c>
      <c r="R2714" s="15">
        <v>-0.02</v>
      </c>
      <c r="S2714" s="13">
        <v>1285.2</v>
      </c>
      <c r="T2714" s="13">
        <v>3.8556000000000004</v>
      </c>
      <c r="U2714" s="13"/>
    </row>
    <row r="2715" spans="1:21" x14ac:dyDescent="0.25">
      <c r="A2715" s="6" t="s">
        <v>155</v>
      </c>
      <c r="B2715" s="6" t="s">
        <v>156</v>
      </c>
      <c r="C2715" s="6" t="s">
        <v>132</v>
      </c>
      <c r="D2715" s="6" t="s">
        <v>123</v>
      </c>
      <c r="E2715" s="6">
        <v>8</v>
      </c>
      <c r="F2715" s="6" t="str">
        <f t="shared" si="168"/>
        <v>Hicham Esmal</v>
      </c>
      <c r="G2715" s="6">
        <v>10496</v>
      </c>
      <c r="H2715" s="9">
        <v>41736</v>
      </c>
      <c r="I2715" s="9">
        <v>41752</v>
      </c>
      <c r="J2715" s="9">
        <v>41755</v>
      </c>
      <c r="K2715" s="7">
        <v>4</v>
      </c>
      <c r="L2715" s="9" t="str">
        <f t="shared" si="169"/>
        <v>Produits laitiers</v>
      </c>
      <c r="M2715" s="6">
        <v>31</v>
      </c>
      <c r="N2715" s="6" t="str">
        <f t="shared" si="170"/>
        <v>Gorgonzola Telino</v>
      </c>
      <c r="O2715" s="13">
        <v>76</v>
      </c>
      <c r="P2715" s="6">
        <v>64</v>
      </c>
      <c r="Q2715" s="13">
        <f t="shared" si="171"/>
        <v>4864</v>
      </c>
      <c r="R2715" s="15">
        <v>0.01</v>
      </c>
      <c r="S2715" s="13">
        <v>3168</v>
      </c>
      <c r="T2715" s="13">
        <v>98.207999999999998</v>
      </c>
      <c r="U2715" s="13"/>
    </row>
    <row r="2716" spans="1:21" x14ac:dyDescent="0.25">
      <c r="A2716" s="6" t="s">
        <v>120</v>
      </c>
      <c r="B2716" s="6" t="s">
        <v>121</v>
      </c>
      <c r="C2716" s="6" t="s">
        <v>122</v>
      </c>
      <c r="D2716" s="6" t="s">
        <v>123</v>
      </c>
      <c r="E2716" s="6">
        <v>1</v>
      </c>
      <c r="F2716" s="6" t="str">
        <f t="shared" si="168"/>
        <v>Francis Rivière</v>
      </c>
      <c r="G2716" s="6">
        <v>10563</v>
      </c>
      <c r="H2716" s="9">
        <v>41736</v>
      </c>
      <c r="I2716" s="9">
        <v>41750</v>
      </c>
      <c r="J2716" s="9">
        <v>41752</v>
      </c>
      <c r="K2716" s="7">
        <v>8</v>
      </c>
      <c r="L2716" s="9" t="str">
        <f t="shared" si="169"/>
        <v>Poissons et fruits de mer</v>
      </c>
      <c r="M2716" s="6">
        <v>36</v>
      </c>
      <c r="N2716" s="6" t="str">
        <f t="shared" si="170"/>
        <v>Inlagd Sill</v>
      </c>
      <c r="O2716" s="13">
        <v>76</v>
      </c>
      <c r="P2716" s="6">
        <v>6</v>
      </c>
      <c r="Q2716" s="13">
        <f t="shared" si="171"/>
        <v>456</v>
      </c>
      <c r="R2716" s="15">
        <v>0.04</v>
      </c>
      <c r="S2716" s="13">
        <v>547.19999999999993</v>
      </c>
      <c r="T2716" s="13">
        <v>1.6415999999999999</v>
      </c>
      <c r="U2716" s="13"/>
    </row>
    <row r="2717" spans="1:21" x14ac:dyDescent="0.25">
      <c r="A2717" s="6" t="s">
        <v>235</v>
      </c>
      <c r="B2717" s="6" t="s">
        <v>236</v>
      </c>
      <c r="C2717" s="6" t="s">
        <v>237</v>
      </c>
      <c r="D2717" s="6" t="s">
        <v>238</v>
      </c>
      <c r="E2717" s="6">
        <v>5</v>
      </c>
      <c r="F2717" s="6" t="str">
        <f t="shared" si="168"/>
        <v>Mohamed Ben Arfa</v>
      </c>
      <c r="G2717" s="6">
        <v>10629</v>
      </c>
      <c r="H2717" s="9">
        <v>41736</v>
      </c>
      <c r="I2717" s="9">
        <v>41765</v>
      </c>
      <c r="J2717" s="9">
        <v>41768</v>
      </c>
      <c r="K2717" s="7">
        <v>5</v>
      </c>
      <c r="L2717" s="9" t="str">
        <f t="shared" si="169"/>
        <v>Pâtes et céréales</v>
      </c>
      <c r="M2717" s="6">
        <v>64</v>
      </c>
      <c r="N2717" s="6" t="str">
        <f t="shared" si="170"/>
        <v>Wimmers gute Semmelknödel</v>
      </c>
      <c r="O2717" s="13">
        <v>76</v>
      </c>
      <c r="P2717" s="6">
        <v>16</v>
      </c>
      <c r="Q2717" s="13">
        <f t="shared" si="171"/>
        <v>1216</v>
      </c>
      <c r="R2717" s="15">
        <v>0</v>
      </c>
      <c r="S2717" s="13">
        <v>2660</v>
      </c>
      <c r="T2717" s="13">
        <v>10.64</v>
      </c>
      <c r="U2717" s="13"/>
    </row>
    <row r="2718" spans="1:21" x14ac:dyDescent="0.25">
      <c r="A2718" s="6" t="s">
        <v>179</v>
      </c>
      <c r="B2718" s="6" t="s">
        <v>180</v>
      </c>
      <c r="C2718" s="6" t="s">
        <v>181</v>
      </c>
      <c r="D2718" s="6" t="s">
        <v>81</v>
      </c>
      <c r="E2718" s="6">
        <v>3</v>
      </c>
      <c r="F2718" s="6" t="str">
        <f t="shared" si="168"/>
        <v>Janet Leverling</v>
      </c>
      <c r="G2718" s="6">
        <v>10748</v>
      </c>
      <c r="H2718" s="9">
        <v>41736</v>
      </c>
      <c r="I2718" s="9">
        <v>41763</v>
      </c>
      <c r="J2718" s="9">
        <v>41760</v>
      </c>
      <c r="K2718" s="7">
        <v>8</v>
      </c>
      <c r="L2718" s="9" t="str">
        <f t="shared" si="169"/>
        <v>Poissons et fruits de mer</v>
      </c>
      <c r="M2718" s="6">
        <v>40</v>
      </c>
      <c r="N2718" s="6" t="str">
        <f t="shared" si="170"/>
        <v>Boston Crab Meat</v>
      </c>
      <c r="O2718" s="13">
        <v>76</v>
      </c>
      <c r="P2718" s="6">
        <v>87</v>
      </c>
      <c r="Q2718" s="13">
        <f t="shared" si="171"/>
        <v>6612</v>
      </c>
      <c r="R2718" s="15">
        <v>-0.01</v>
      </c>
      <c r="S2718" s="13">
        <v>8084.04</v>
      </c>
      <c r="T2718" s="13">
        <v>185.93292000000002</v>
      </c>
      <c r="U2718" s="13"/>
    </row>
    <row r="2719" spans="1:21" x14ac:dyDescent="0.25">
      <c r="A2719" s="6" t="s">
        <v>152</v>
      </c>
      <c r="B2719" s="6" t="s">
        <v>153</v>
      </c>
      <c r="C2719" s="6" t="s">
        <v>154</v>
      </c>
      <c r="D2719" s="6" t="s">
        <v>146</v>
      </c>
      <c r="E2719" s="6">
        <v>1</v>
      </c>
      <c r="F2719" s="6" t="str">
        <f t="shared" si="168"/>
        <v>Francis Rivière</v>
      </c>
      <c r="G2719" s="6">
        <v>10810</v>
      </c>
      <c r="H2719" s="9">
        <v>41736</v>
      </c>
      <c r="I2719" s="9">
        <v>41758</v>
      </c>
      <c r="J2719" s="9">
        <v>41754</v>
      </c>
      <c r="K2719" s="7">
        <v>1</v>
      </c>
      <c r="L2719" s="9" t="str">
        <f t="shared" si="169"/>
        <v>Boissons</v>
      </c>
      <c r="M2719" s="6">
        <v>70</v>
      </c>
      <c r="N2719" s="6" t="str">
        <f t="shared" si="170"/>
        <v>Outback Lager</v>
      </c>
      <c r="O2719" s="13">
        <v>76</v>
      </c>
      <c r="P2719" s="6">
        <v>34</v>
      </c>
      <c r="Q2719" s="13">
        <f t="shared" si="171"/>
        <v>2584</v>
      </c>
      <c r="R2719" s="15">
        <v>0.19</v>
      </c>
      <c r="S2719" s="13">
        <v>2065.5</v>
      </c>
      <c r="T2719" s="13">
        <v>64.030500000000004</v>
      </c>
      <c r="U2719" s="13"/>
    </row>
    <row r="2720" spans="1:21" x14ac:dyDescent="0.25">
      <c r="A2720" s="6" t="s">
        <v>86</v>
      </c>
      <c r="B2720" s="6" t="s">
        <v>87</v>
      </c>
      <c r="C2720" s="6" t="s">
        <v>88</v>
      </c>
      <c r="D2720" s="6" t="s">
        <v>89</v>
      </c>
      <c r="E2720" s="6">
        <v>2</v>
      </c>
      <c r="F2720" s="6" t="str">
        <f t="shared" si="168"/>
        <v>Anne Dodsworth</v>
      </c>
      <c r="G2720" s="6">
        <v>10538</v>
      </c>
      <c r="H2720" s="9">
        <v>41737</v>
      </c>
      <c r="I2720" s="9">
        <v>41755</v>
      </c>
      <c r="J2720" s="9">
        <v>41750</v>
      </c>
      <c r="K2720" s="7">
        <v>1</v>
      </c>
      <c r="L2720" s="9" t="str">
        <f t="shared" si="169"/>
        <v>Boissons</v>
      </c>
      <c r="M2720" s="6">
        <v>70</v>
      </c>
      <c r="N2720" s="6" t="str">
        <f t="shared" si="170"/>
        <v>Outback Lager</v>
      </c>
      <c r="O2720" s="13">
        <v>76</v>
      </c>
      <c r="P2720" s="6">
        <v>20</v>
      </c>
      <c r="Q2720" s="13">
        <f t="shared" si="171"/>
        <v>1520</v>
      </c>
      <c r="R2720" s="15">
        <v>0.19</v>
      </c>
      <c r="S2720" s="13">
        <v>1215</v>
      </c>
      <c r="T2720" s="13">
        <v>40.094999999999999</v>
      </c>
      <c r="U2720" s="13"/>
    </row>
    <row r="2721" spans="1:21" x14ac:dyDescent="0.25">
      <c r="A2721" s="6" t="s">
        <v>82</v>
      </c>
      <c r="B2721" s="6" t="s">
        <v>83</v>
      </c>
      <c r="C2721" s="6" t="s">
        <v>84</v>
      </c>
      <c r="D2721" s="6" t="s">
        <v>85</v>
      </c>
      <c r="E2721" s="6">
        <v>2</v>
      </c>
      <c r="F2721" s="6" t="str">
        <f t="shared" si="168"/>
        <v>Anne Dodsworth</v>
      </c>
      <c r="G2721" s="6">
        <v>10871</v>
      </c>
      <c r="H2721" s="9">
        <v>41737</v>
      </c>
      <c r="I2721" s="9">
        <v>41767</v>
      </c>
      <c r="J2721" s="9">
        <v>41765</v>
      </c>
      <c r="K2721" s="7">
        <v>6</v>
      </c>
      <c r="L2721" s="9" t="str">
        <f t="shared" si="169"/>
        <v>Viandes</v>
      </c>
      <c r="M2721" s="6">
        <v>17</v>
      </c>
      <c r="N2721" s="6" t="str">
        <f t="shared" si="170"/>
        <v>Alice Mutton</v>
      </c>
      <c r="O2721" s="13">
        <v>76</v>
      </c>
      <c r="P2721" s="6">
        <v>13</v>
      </c>
      <c r="Q2721" s="13">
        <f t="shared" si="171"/>
        <v>988</v>
      </c>
      <c r="R2721" s="15">
        <v>0.18</v>
      </c>
      <c r="S2721" s="13">
        <v>2078.7000000000003</v>
      </c>
      <c r="T2721" s="13">
        <v>31.180500000000002</v>
      </c>
      <c r="U2721" s="13"/>
    </row>
    <row r="2722" spans="1:21" x14ac:dyDescent="0.25">
      <c r="A2722" s="6" t="s">
        <v>329</v>
      </c>
      <c r="B2722" s="6" t="s">
        <v>330</v>
      </c>
      <c r="C2722" s="6" t="s">
        <v>331</v>
      </c>
      <c r="D2722" s="6" t="s">
        <v>85</v>
      </c>
      <c r="E2722" s="6">
        <v>5</v>
      </c>
      <c r="F2722" s="6" t="str">
        <f t="shared" si="168"/>
        <v>Mohamed Ben Arfa</v>
      </c>
      <c r="G2722" s="6">
        <v>10927</v>
      </c>
      <c r="H2722" s="9">
        <v>41737</v>
      </c>
      <c r="I2722" s="9">
        <v>41754</v>
      </c>
      <c r="J2722" s="9">
        <v>41756</v>
      </c>
      <c r="K2722" s="7">
        <v>1</v>
      </c>
      <c r="L2722" s="9" t="str">
        <f t="shared" si="169"/>
        <v>Boissons</v>
      </c>
      <c r="M2722" s="6">
        <v>76</v>
      </c>
      <c r="N2722" s="6" t="str">
        <f t="shared" si="170"/>
        <v>Lakkalikööri</v>
      </c>
      <c r="O2722" s="13">
        <v>76</v>
      </c>
      <c r="P2722" s="6">
        <v>55</v>
      </c>
      <c r="Q2722" s="13">
        <f t="shared" si="171"/>
        <v>4180</v>
      </c>
      <c r="R2722" s="15">
        <v>0.09</v>
      </c>
      <c r="S2722" s="13">
        <v>4504.5</v>
      </c>
      <c r="T2722" s="13">
        <v>54.054000000000002</v>
      </c>
      <c r="U2722" s="13"/>
    </row>
    <row r="2723" spans="1:21" x14ac:dyDescent="0.25">
      <c r="A2723" s="6" t="s">
        <v>166</v>
      </c>
      <c r="B2723" s="6" t="s">
        <v>167</v>
      </c>
      <c r="C2723" s="6" t="s">
        <v>168</v>
      </c>
      <c r="D2723" s="6" t="s">
        <v>169</v>
      </c>
      <c r="E2723" s="6">
        <v>2</v>
      </c>
      <c r="F2723" s="6" t="str">
        <f t="shared" si="168"/>
        <v>Anne Dodsworth</v>
      </c>
      <c r="G2723" s="6">
        <v>10736</v>
      </c>
      <c r="H2723" s="9">
        <v>41738</v>
      </c>
      <c r="I2723" s="9">
        <v>41750</v>
      </c>
      <c r="J2723" s="9">
        <v>41745</v>
      </c>
      <c r="K2723" s="7">
        <v>1</v>
      </c>
      <c r="L2723" s="9" t="str">
        <f t="shared" si="169"/>
        <v>Boissons</v>
      </c>
      <c r="M2723" s="6">
        <v>75</v>
      </c>
      <c r="N2723" s="6" t="str">
        <f t="shared" si="170"/>
        <v>Rhönbräu Klosterbier</v>
      </c>
      <c r="O2723" s="13">
        <v>76</v>
      </c>
      <c r="P2723" s="6">
        <v>80</v>
      </c>
      <c r="Q2723" s="13">
        <f t="shared" si="171"/>
        <v>6080</v>
      </c>
      <c r="R2723" s="15">
        <v>0.1</v>
      </c>
      <c r="S2723" s="13">
        <v>2790</v>
      </c>
      <c r="T2723" s="13">
        <v>53.01</v>
      </c>
      <c r="U2723" s="13"/>
    </row>
    <row r="2724" spans="1:21" x14ac:dyDescent="0.25">
      <c r="A2724" s="6" t="s">
        <v>147</v>
      </c>
      <c r="B2724" s="6" t="s">
        <v>148</v>
      </c>
      <c r="C2724" s="6" t="s">
        <v>149</v>
      </c>
      <c r="D2724" s="6" t="s">
        <v>85</v>
      </c>
      <c r="E2724" s="6">
        <v>8</v>
      </c>
      <c r="F2724" s="6" t="str">
        <f t="shared" si="168"/>
        <v>Hicham Esmal</v>
      </c>
      <c r="G2724" s="6">
        <v>10923</v>
      </c>
      <c r="H2724" s="9">
        <v>41738</v>
      </c>
      <c r="I2724" s="9">
        <v>41764</v>
      </c>
      <c r="J2724" s="9">
        <v>41765</v>
      </c>
      <c r="K2724" s="7">
        <v>5</v>
      </c>
      <c r="L2724" s="9" t="str">
        <f t="shared" si="169"/>
        <v>Pâtes et céréales</v>
      </c>
      <c r="M2724" s="6">
        <v>42</v>
      </c>
      <c r="N2724" s="6" t="str">
        <f t="shared" si="170"/>
        <v>Singaporean Hokkien Fried Mee</v>
      </c>
      <c r="O2724" s="13">
        <v>76</v>
      </c>
      <c r="P2724" s="6">
        <v>46</v>
      </c>
      <c r="Q2724" s="13">
        <f t="shared" si="171"/>
        <v>3496</v>
      </c>
      <c r="R2724" s="15">
        <v>0.19</v>
      </c>
      <c r="S2724" s="13">
        <v>2608.2000000000003</v>
      </c>
      <c r="T2724" s="13">
        <v>80.854200000000006</v>
      </c>
      <c r="U2724" s="13"/>
    </row>
    <row r="2725" spans="1:21" x14ac:dyDescent="0.25">
      <c r="A2725" s="6" t="s">
        <v>299</v>
      </c>
      <c r="B2725" s="6" t="s">
        <v>300</v>
      </c>
      <c r="C2725" s="6" t="s">
        <v>280</v>
      </c>
      <c r="D2725" s="6" t="s">
        <v>85</v>
      </c>
      <c r="E2725" s="6">
        <v>7</v>
      </c>
      <c r="F2725" s="6" t="str">
        <f t="shared" si="168"/>
        <v>Jaime Dos Santos</v>
      </c>
      <c r="G2725" s="6">
        <v>10671</v>
      </c>
      <c r="H2725" s="9">
        <v>41739</v>
      </c>
      <c r="I2725" s="9">
        <v>41758</v>
      </c>
      <c r="J2725" s="9">
        <v>41754</v>
      </c>
      <c r="K2725" s="7">
        <v>2</v>
      </c>
      <c r="L2725" s="9" t="str">
        <f t="shared" si="169"/>
        <v>Condiments</v>
      </c>
      <c r="M2725" s="6">
        <v>65</v>
      </c>
      <c r="N2725" s="6" t="str">
        <f t="shared" si="170"/>
        <v>Louisiana Fiery Hot Pepper Sauce</v>
      </c>
      <c r="O2725" s="13">
        <v>76</v>
      </c>
      <c r="P2725" s="6">
        <v>84</v>
      </c>
      <c r="Q2725" s="13">
        <f t="shared" si="171"/>
        <v>6384</v>
      </c>
      <c r="R2725" s="15">
        <v>0.2</v>
      </c>
      <c r="S2725" s="13">
        <v>7072.8</v>
      </c>
      <c r="T2725" s="13">
        <v>77.80080000000001</v>
      </c>
      <c r="U2725" s="13"/>
    </row>
    <row r="2726" spans="1:21" x14ac:dyDescent="0.25">
      <c r="A2726" s="6" t="s">
        <v>293</v>
      </c>
      <c r="B2726" s="6" t="s">
        <v>294</v>
      </c>
      <c r="C2726" s="6" t="s">
        <v>295</v>
      </c>
      <c r="D2726" s="6" t="s">
        <v>251</v>
      </c>
      <c r="E2726" s="6">
        <v>5</v>
      </c>
      <c r="F2726" s="6" t="str">
        <f t="shared" si="168"/>
        <v>Mohamed Ben Arfa</v>
      </c>
      <c r="G2726" s="6">
        <v>10784</v>
      </c>
      <c r="H2726" s="9">
        <v>41739</v>
      </c>
      <c r="I2726" s="9">
        <v>41759</v>
      </c>
      <c r="J2726" s="9">
        <v>41759</v>
      </c>
      <c r="K2726" s="7">
        <v>4</v>
      </c>
      <c r="L2726" s="9" t="str">
        <f t="shared" si="169"/>
        <v>Produits laitiers</v>
      </c>
      <c r="M2726" s="6">
        <v>72</v>
      </c>
      <c r="N2726" s="6" t="str">
        <f t="shared" si="170"/>
        <v>Mozzarella di Giovanni</v>
      </c>
      <c r="O2726" s="13">
        <v>76</v>
      </c>
      <c r="P2726" s="6">
        <v>43</v>
      </c>
      <c r="Q2726" s="13">
        <f t="shared" si="171"/>
        <v>3268</v>
      </c>
      <c r="R2726" s="15">
        <v>0.12</v>
      </c>
      <c r="S2726" s="13">
        <v>6584.16</v>
      </c>
      <c r="T2726" s="13">
        <v>118.51488000000001</v>
      </c>
      <c r="U2726" s="13"/>
    </row>
    <row r="2727" spans="1:21" x14ac:dyDescent="0.25">
      <c r="A2727" s="6" t="s">
        <v>223</v>
      </c>
      <c r="B2727" s="6" t="s">
        <v>224</v>
      </c>
      <c r="C2727" s="6" t="s">
        <v>225</v>
      </c>
      <c r="D2727" s="6" t="s">
        <v>208</v>
      </c>
      <c r="E2727" s="6">
        <v>8</v>
      </c>
      <c r="F2727" s="6" t="str">
        <f t="shared" si="168"/>
        <v>Hicham Esmal</v>
      </c>
      <c r="G2727" s="6">
        <v>10880</v>
      </c>
      <c r="H2727" s="9">
        <v>41739</v>
      </c>
      <c r="I2727" s="9">
        <v>41749</v>
      </c>
      <c r="J2727" s="9">
        <v>41752</v>
      </c>
      <c r="K2727" s="7">
        <v>5</v>
      </c>
      <c r="L2727" s="9" t="str">
        <f t="shared" si="169"/>
        <v>Pâtes et céréales</v>
      </c>
      <c r="M2727" s="6">
        <v>23</v>
      </c>
      <c r="N2727" s="6" t="str">
        <f t="shared" si="170"/>
        <v>Tunnbröd</v>
      </c>
      <c r="O2727" s="13">
        <v>76</v>
      </c>
      <c r="P2727" s="6">
        <v>93</v>
      </c>
      <c r="Q2727" s="13">
        <f t="shared" si="171"/>
        <v>7068</v>
      </c>
      <c r="R2727" s="15">
        <v>0.01</v>
      </c>
      <c r="S2727" s="13">
        <v>4143.1499999999996</v>
      </c>
      <c r="T2727" s="13">
        <v>12.429449999999999</v>
      </c>
      <c r="U2727" s="13"/>
    </row>
    <row r="2728" spans="1:21" x14ac:dyDescent="0.25">
      <c r="A2728" s="6" t="s">
        <v>127</v>
      </c>
      <c r="B2728" s="6" t="s">
        <v>128</v>
      </c>
      <c r="C2728" s="6" t="s">
        <v>129</v>
      </c>
      <c r="D2728" s="6" t="s">
        <v>106</v>
      </c>
      <c r="E2728" s="6">
        <v>5</v>
      </c>
      <c r="F2728" s="6" t="str">
        <f t="shared" si="168"/>
        <v>Mohamed Ben Arfa</v>
      </c>
      <c r="G2728" s="6">
        <v>10485</v>
      </c>
      <c r="H2728" s="9">
        <v>41740</v>
      </c>
      <c r="I2728" s="9">
        <v>41753</v>
      </c>
      <c r="J2728" s="9">
        <v>41756</v>
      </c>
      <c r="K2728" s="7">
        <v>1</v>
      </c>
      <c r="L2728" s="9" t="str">
        <f t="shared" si="169"/>
        <v>Boissons</v>
      </c>
      <c r="M2728" s="6">
        <v>2</v>
      </c>
      <c r="N2728" s="6" t="str">
        <f t="shared" si="170"/>
        <v>Chang</v>
      </c>
      <c r="O2728" s="13">
        <v>76</v>
      </c>
      <c r="P2728" s="6">
        <v>75</v>
      </c>
      <c r="Q2728" s="13">
        <f t="shared" si="171"/>
        <v>5700</v>
      </c>
      <c r="R2728" s="15">
        <v>0.17</v>
      </c>
      <c r="S2728" s="13">
        <v>4731</v>
      </c>
      <c r="T2728" s="13">
        <v>151.392</v>
      </c>
      <c r="U2728" s="13"/>
    </row>
    <row r="2729" spans="1:21" x14ac:dyDescent="0.25">
      <c r="A2729" s="6" t="s">
        <v>177</v>
      </c>
      <c r="B2729" s="6" t="s">
        <v>178</v>
      </c>
      <c r="C2729" s="6" t="s">
        <v>159</v>
      </c>
      <c r="D2729" s="6" t="s">
        <v>136</v>
      </c>
      <c r="E2729" s="6">
        <v>5</v>
      </c>
      <c r="F2729" s="6" t="str">
        <f t="shared" si="168"/>
        <v>Mohamed Ben Arfa</v>
      </c>
      <c r="G2729" s="6">
        <v>10554</v>
      </c>
      <c r="H2729" s="9">
        <v>41740</v>
      </c>
      <c r="I2729" s="9">
        <v>41767</v>
      </c>
      <c r="J2729" s="9">
        <v>41765</v>
      </c>
      <c r="K2729" s="7">
        <v>2</v>
      </c>
      <c r="L2729" s="9" t="str">
        <f t="shared" si="169"/>
        <v>Condiments</v>
      </c>
      <c r="M2729" s="6">
        <v>77</v>
      </c>
      <c r="N2729" s="6" t="str">
        <f t="shared" si="170"/>
        <v>Original Frankfurter grüne Soße</v>
      </c>
      <c r="O2729" s="13">
        <v>76</v>
      </c>
      <c r="P2729" s="6">
        <v>7</v>
      </c>
      <c r="Q2729" s="13">
        <f t="shared" si="171"/>
        <v>532</v>
      </c>
      <c r="R2729" s="15">
        <v>0</v>
      </c>
      <c r="S2729" s="13">
        <v>455</v>
      </c>
      <c r="T2729" s="13">
        <v>7.28</v>
      </c>
      <c r="U2729" s="13"/>
    </row>
    <row r="2730" spans="1:21" x14ac:dyDescent="0.25">
      <c r="A2730" s="6" t="s">
        <v>157</v>
      </c>
      <c r="B2730" s="6" t="s">
        <v>158</v>
      </c>
      <c r="C2730" s="6" t="s">
        <v>159</v>
      </c>
      <c r="D2730" s="6" t="s">
        <v>136</v>
      </c>
      <c r="E2730" s="6">
        <v>2</v>
      </c>
      <c r="F2730" s="6" t="str">
        <f t="shared" si="168"/>
        <v>Anne Dodsworth</v>
      </c>
      <c r="G2730" s="6">
        <v>10557</v>
      </c>
      <c r="H2730" s="9">
        <v>41740</v>
      </c>
      <c r="I2730" s="9">
        <v>41759</v>
      </c>
      <c r="J2730" s="9">
        <v>41761</v>
      </c>
      <c r="K2730" s="7">
        <v>1</v>
      </c>
      <c r="L2730" s="9" t="str">
        <f t="shared" si="169"/>
        <v>Boissons</v>
      </c>
      <c r="M2730" s="6">
        <v>75</v>
      </c>
      <c r="N2730" s="6" t="str">
        <f t="shared" si="170"/>
        <v>Rhönbräu Klosterbier</v>
      </c>
      <c r="O2730" s="13">
        <v>76</v>
      </c>
      <c r="P2730" s="6">
        <v>44</v>
      </c>
      <c r="Q2730" s="13">
        <f t="shared" si="171"/>
        <v>3344</v>
      </c>
      <c r="R2730" s="15">
        <v>0.04</v>
      </c>
      <c r="S2730" s="13">
        <v>1636.8</v>
      </c>
      <c r="T2730" s="13">
        <v>47.467199999999998</v>
      </c>
      <c r="U2730" s="13"/>
    </row>
    <row r="2731" spans="1:21" x14ac:dyDescent="0.25">
      <c r="A2731" s="6" t="s">
        <v>170</v>
      </c>
      <c r="B2731" s="6" t="s">
        <v>171</v>
      </c>
      <c r="C2731" s="6" t="s">
        <v>172</v>
      </c>
      <c r="D2731" s="6" t="s">
        <v>146</v>
      </c>
      <c r="E2731" s="6">
        <v>4</v>
      </c>
      <c r="F2731" s="6" t="str">
        <f t="shared" si="168"/>
        <v>Laura Callahan</v>
      </c>
      <c r="G2731" s="6">
        <v>10565</v>
      </c>
      <c r="H2731" s="9">
        <v>41740</v>
      </c>
      <c r="I2731" s="9">
        <v>41755</v>
      </c>
      <c r="J2731" s="9">
        <v>41751</v>
      </c>
      <c r="K2731" s="7">
        <v>5</v>
      </c>
      <c r="L2731" s="9" t="str">
        <f t="shared" si="169"/>
        <v>Pâtes et céréales</v>
      </c>
      <c r="M2731" s="6">
        <v>64</v>
      </c>
      <c r="N2731" s="6" t="str">
        <f t="shared" si="170"/>
        <v>Wimmers gute Semmelknödel</v>
      </c>
      <c r="O2731" s="13">
        <v>76</v>
      </c>
      <c r="P2731" s="6">
        <v>76</v>
      </c>
      <c r="Q2731" s="13">
        <f t="shared" si="171"/>
        <v>5776</v>
      </c>
      <c r="R2731" s="15">
        <v>0.12</v>
      </c>
      <c r="S2731" s="13">
        <v>11118.8</v>
      </c>
      <c r="T2731" s="13">
        <v>155.66319999999999</v>
      </c>
      <c r="U2731" s="13"/>
    </row>
    <row r="2732" spans="1:21" x14ac:dyDescent="0.25">
      <c r="A2732" s="6" t="s">
        <v>301</v>
      </c>
      <c r="B2732" s="6" t="s">
        <v>302</v>
      </c>
      <c r="C2732" s="6" t="s">
        <v>260</v>
      </c>
      <c r="D2732" s="6" t="s">
        <v>136</v>
      </c>
      <c r="E2732" s="6">
        <v>5</v>
      </c>
      <c r="F2732" s="6" t="str">
        <f t="shared" si="168"/>
        <v>Mohamed Ben Arfa</v>
      </c>
      <c r="G2732" s="6">
        <v>10702</v>
      </c>
      <c r="H2732" s="9">
        <v>41740</v>
      </c>
      <c r="I2732" s="9">
        <v>41760</v>
      </c>
      <c r="J2732" s="9">
        <v>41762</v>
      </c>
      <c r="K2732" s="7">
        <v>2</v>
      </c>
      <c r="L2732" s="9" t="str">
        <f t="shared" si="169"/>
        <v>Condiments</v>
      </c>
      <c r="M2732" s="6">
        <v>3</v>
      </c>
      <c r="N2732" s="6" t="str">
        <f t="shared" si="170"/>
        <v>Aniseed Syrup</v>
      </c>
      <c r="O2732" s="13">
        <v>76</v>
      </c>
      <c r="P2732" s="6">
        <v>34</v>
      </c>
      <c r="Q2732" s="13">
        <f t="shared" si="171"/>
        <v>2584</v>
      </c>
      <c r="R2732" s="15">
        <v>-0.02</v>
      </c>
      <c r="S2732" s="13">
        <v>1734</v>
      </c>
      <c r="T2732" s="13">
        <v>36.414000000000001</v>
      </c>
      <c r="U2732" s="13"/>
    </row>
    <row r="2733" spans="1:21" x14ac:dyDescent="0.25">
      <c r="A2733" s="6" t="s">
        <v>196</v>
      </c>
      <c r="B2733" s="6" t="s">
        <v>197</v>
      </c>
      <c r="C2733" s="6" t="s">
        <v>52</v>
      </c>
      <c r="D2733" s="6" t="s">
        <v>51</v>
      </c>
      <c r="E2733" s="6">
        <v>6</v>
      </c>
      <c r="F2733" s="6" t="str">
        <f t="shared" si="168"/>
        <v>Ernst Junge</v>
      </c>
      <c r="G2733" s="6">
        <v>10519</v>
      </c>
      <c r="H2733" s="9">
        <v>41741</v>
      </c>
      <c r="I2733" s="9">
        <v>41770</v>
      </c>
      <c r="J2733" s="9">
        <v>41772</v>
      </c>
      <c r="K2733" s="7">
        <v>4</v>
      </c>
      <c r="L2733" s="9" t="str">
        <f t="shared" si="169"/>
        <v>Produits laitiers</v>
      </c>
      <c r="M2733" s="6">
        <v>60</v>
      </c>
      <c r="N2733" s="6" t="str">
        <f t="shared" si="170"/>
        <v>Camembert Pierrot</v>
      </c>
      <c r="O2733" s="13">
        <v>76</v>
      </c>
      <c r="P2733" s="6">
        <v>58</v>
      </c>
      <c r="Q2733" s="13">
        <f t="shared" si="171"/>
        <v>4408</v>
      </c>
      <c r="R2733" s="15">
        <v>0.2</v>
      </c>
      <c r="S2733" s="13">
        <v>7888</v>
      </c>
      <c r="T2733" s="13">
        <v>63.103999999999999</v>
      </c>
      <c r="U2733" s="13"/>
    </row>
    <row r="2734" spans="1:21" x14ac:dyDescent="0.25">
      <c r="A2734" s="6" t="s">
        <v>267</v>
      </c>
      <c r="B2734" s="6" t="s">
        <v>268</v>
      </c>
      <c r="C2734" s="6" t="s">
        <v>122</v>
      </c>
      <c r="D2734" s="6" t="s">
        <v>123</v>
      </c>
      <c r="E2734" s="6">
        <v>7</v>
      </c>
      <c r="F2734" s="6" t="str">
        <f t="shared" si="168"/>
        <v>Jaime Dos Santos</v>
      </c>
      <c r="G2734" s="6">
        <v>10587</v>
      </c>
      <c r="H2734" s="9">
        <v>41741</v>
      </c>
      <c r="I2734" s="9">
        <v>41762</v>
      </c>
      <c r="J2734" s="9">
        <v>41763</v>
      </c>
      <c r="K2734" s="7">
        <v>2</v>
      </c>
      <c r="L2734" s="9" t="str">
        <f t="shared" si="169"/>
        <v>Condiments</v>
      </c>
      <c r="M2734" s="6">
        <v>77</v>
      </c>
      <c r="N2734" s="6" t="str">
        <f t="shared" si="170"/>
        <v>Original Frankfurter grüne Soße</v>
      </c>
      <c r="O2734" s="13">
        <v>76</v>
      </c>
      <c r="P2734" s="6">
        <v>32</v>
      </c>
      <c r="Q2734" s="13">
        <f t="shared" si="171"/>
        <v>2432</v>
      </c>
      <c r="R2734" s="15">
        <v>7.0000000000000007E-2</v>
      </c>
      <c r="S2734" s="13">
        <v>1934.3999999999999</v>
      </c>
      <c r="T2734" s="13">
        <v>34.819199999999995</v>
      </c>
      <c r="U2734" s="13"/>
    </row>
    <row r="2735" spans="1:21" x14ac:dyDescent="0.25">
      <c r="A2735" s="6" t="s">
        <v>166</v>
      </c>
      <c r="B2735" s="6" t="s">
        <v>167</v>
      </c>
      <c r="C2735" s="6" t="s">
        <v>168</v>
      </c>
      <c r="D2735" s="6" t="s">
        <v>169</v>
      </c>
      <c r="E2735" s="6">
        <v>8</v>
      </c>
      <c r="F2735" s="6" t="str">
        <f t="shared" si="168"/>
        <v>Hicham Esmal</v>
      </c>
      <c r="G2735" s="6">
        <v>10661</v>
      </c>
      <c r="H2735" s="9">
        <v>41742</v>
      </c>
      <c r="I2735" s="9">
        <v>41770</v>
      </c>
      <c r="J2735" s="9">
        <v>41771</v>
      </c>
      <c r="K2735" s="7">
        <v>8</v>
      </c>
      <c r="L2735" s="9" t="str">
        <f t="shared" si="169"/>
        <v>Poissons et fruits de mer</v>
      </c>
      <c r="M2735" s="6">
        <v>58</v>
      </c>
      <c r="N2735" s="6" t="str">
        <f t="shared" si="170"/>
        <v>Escargots de Bourgogne</v>
      </c>
      <c r="O2735" s="13">
        <v>76</v>
      </c>
      <c r="P2735" s="6">
        <v>56</v>
      </c>
      <c r="Q2735" s="13">
        <f t="shared" si="171"/>
        <v>4256</v>
      </c>
      <c r="R2735" s="15">
        <v>0.03</v>
      </c>
      <c r="S2735" s="13">
        <v>3598.7</v>
      </c>
      <c r="T2735" s="13">
        <v>75.572699999999998</v>
      </c>
      <c r="U2735" s="13"/>
    </row>
    <row r="2736" spans="1:21" x14ac:dyDescent="0.25">
      <c r="A2736" s="6" t="s">
        <v>179</v>
      </c>
      <c r="B2736" s="6" t="s">
        <v>180</v>
      </c>
      <c r="C2736" s="6" t="s">
        <v>181</v>
      </c>
      <c r="D2736" s="6" t="s">
        <v>81</v>
      </c>
      <c r="E2736" s="6">
        <v>5</v>
      </c>
      <c r="F2736" s="6" t="str">
        <f t="shared" si="168"/>
        <v>Mohamed Ben Arfa</v>
      </c>
      <c r="G2736" s="6">
        <v>10847</v>
      </c>
      <c r="H2736" s="9">
        <v>41742</v>
      </c>
      <c r="I2736" s="9">
        <v>41758</v>
      </c>
      <c r="J2736" s="9">
        <v>41760</v>
      </c>
      <c r="K2736" s="7">
        <v>4</v>
      </c>
      <c r="L2736" s="9" t="str">
        <f t="shared" si="169"/>
        <v>Produits laitiers</v>
      </c>
      <c r="M2736" s="6">
        <v>60</v>
      </c>
      <c r="N2736" s="6" t="str">
        <f t="shared" si="170"/>
        <v>Camembert Pierrot</v>
      </c>
      <c r="O2736" s="13">
        <v>76</v>
      </c>
      <c r="P2736" s="6">
        <v>35</v>
      </c>
      <c r="Q2736" s="13">
        <f t="shared" si="171"/>
        <v>2660</v>
      </c>
      <c r="R2736" s="15">
        <v>0.02</v>
      </c>
      <c r="S2736" s="13">
        <v>5831</v>
      </c>
      <c r="T2736" s="13">
        <v>151.60599999999999</v>
      </c>
      <c r="U2736" s="13"/>
    </row>
    <row r="2737" spans="1:21" x14ac:dyDescent="0.25">
      <c r="A2737" s="6" t="s">
        <v>107</v>
      </c>
      <c r="B2737" s="6" t="s">
        <v>108</v>
      </c>
      <c r="C2737" s="6" t="s">
        <v>109</v>
      </c>
      <c r="D2737" s="6" t="s">
        <v>110</v>
      </c>
      <c r="E2737" s="6">
        <v>9</v>
      </c>
      <c r="F2737" s="6" t="str">
        <f t="shared" si="168"/>
        <v>Steven Buchanan</v>
      </c>
      <c r="G2737" s="6">
        <v>10477</v>
      </c>
      <c r="H2737" s="9">
        <v>41743</v>
      </c>
      <c r="I2737" s="9">
        <v>41772</v>
      </c>
      <c r="J2737" s="9">
        <v>41771</v>
      </c>
      <c r="K2737" s="7">
        <v>1</v>
      </c>
      <c r="L2737" s="9" t="str">
        <f t="shared" si="169"/>
        <v>Boissons</v>
      </c>
      <c r="M2737" s="6">
        <v>1</v>
      </c>
      <c r="N2737" s="6" t="str">
        <f t="shared" si="170"/>
        <v>Chai</v>
      </c>
      <c r="O2737" s="13">
        <v>76</v>
      </c>
      <c r="P2737" s="6">
        <v>77</v>
      </c>
      <c r="Q2737" s="13">
        <f t="shared" si="171"/>
        <v>5852</v>
      </c>
      <c r="R2737" s="15">
        <v>0.17</v>
      </c>
      <c r="S2737" s="13">
        <v>4601.5199999999995</v>
      </c>
      <c r="T2737" s="13">
        <v>138.04559999999998</v>
      </c>
      <c r="U2737" s="13"/>
    </row>
    <row r="2738" spans="1:21" x14ac:dyDescent="0.25">
      <c r="A2738" s="6" t="s">
        <v>248</v>
      </c>
      <c r="B2738" s="6" t="s">
        <v>249</v>
      </c>
      <c r="C2738" s="6" t="s">
        <v>250</v>
      </c>
      <c r="D2738" s="6" t="s">
        <v>251</v>
      </c>
      <c r="E2738" s="6">
        <v>1</v>
      </c>
      <c r="F2738" s="6" t="str">
        <f t="shared" si="168"/>
        <v>Francis Rivière</v>
      </c>
      <c r="G2738" s="6">
        <v>10727</v>
      </c>
      <c r="H2738" s="9">
        <v>41743</v>
      </c>
      <c r="I2738" s="9">
        <v>41763</v>
      </c>
      <c r="J2738" s="9">
        <v>41762</v>
      </c>
      <c r="K2738" s="7">
        <v>6</v>
      </c>
      <c r="L2738" s="9" t="str">
        <f t="shared" si="169"/>
        <v>Viandes</v>
      </c>
      <c r="M2738" s="6">
        <v>17</v>
      </c>
      <c r="N2738" s="6" t="str">
        <f t="shared" si="170"/>
        <v>Alice Mutton</v>
      </c>
      <c r="O2738" s="13">
        <v>76</v>
      </c>
      <c r="P2738" s="6">
        <v>40</v>
      </c>
      <c r="Q2738" s="13">
        <f t="shared" si="171"/>
        <v>3040</v>
      </c>
      <c r="R2738" s="15">
        <v>0.17</v>
      </c>
      <c r="S2738" s="13">
        <v>6474</v>
      </c>
      <c r="T2738" s="13">
        <v>110.05800000000001</v>
      </c>
      <c r="U2738" s="13"/>
    </row>
    <row r="2739" spans="1:21" x14ac:dyDescent="0.25">
      <c r="A2739" s="6" t="s">
        <v>186</v>
      </c>
      <c r="B2739" s="6" t="s">
        <v>187</v>
      </c>
      <c r="C2739" s="6" t="s">
        <v>188</v>
      </c>
      <c r="D2739" s="6" t="s">
        <v>140</v>
      </c>
      <c r="E2739" s="6">
        <v>7</v>
      </c>
      <c r="F2739" s="6" t="str">
        <f t="shared" si="168"/>
        <v>Jaime Dos Santos</v>
      </c>
      <c r="G2739" s="6">
        <v>10773</v>
      </c>
      <c r="H2739" s="9">
        <v>41743</v>
      </c>
      <c r="I2739" s="9">
        <v>41761</v>
      </c>
      <c r="J2739" s="9">
        <v>41762</v>
      </c>
      <c r="K2739" s="7">
        <v>1</v>
      </c>
      <c r="L2739" s="9" t="str">
        <f t="shared" si="169"/>
        <v>Boissons</v>
      </c>
      <c r="M2739" s="6">
        <v>75</v>
      </c>
      <c r="N2739" s="6" t="str">
        <f t="shared" si="170"/>
        <v>Rhönbräu Klosterbier</v>
      </c>
      <c r="O2739" s="13">
        <v>76</v>
      </c>
      <c r="P2739" s="6">
        <v>9</v>
      </c>
      <c r="Q2739" s="13">
        <f t="shared" si="171"/>
        <v>684</v>
      </c>
      <c r="R2739" s="15">
        <v>0.11</v>
      </c>
      <c r="S2739" s="13">
        <v>310.38749999999999</v>
      </c>
      <c r="T2739" s="13">
        <v>2.4830999999999999</v>
      </c>
      <c r="U2739" s="13"/>
    </row>
    <row r="2740" spans="1:21" x14ac:dyDescent="0.25">
      <c r="A2740" s="6" t="s">
        <v>179</v>
      </c>
      <c r="B2740" s="6" t="s">
        <v>180</v>
      </c>
      <c r="C2740" s="6" t="s">
        <v>181</v>
      </c>
      <c r="D2740" s="6" t="s">
        <v>81</v>
      </c>
      <c r="E2740" s="6">
        <v>5</v>
      </c>
      <c r="F2740" s="6" t="str">
        <f t="shared" si="168"/>
        <v>Mohamed Ben Arfa</v>
      </c>
      <c r="G2740" s="6">
        <v>10847</v>
      </c>
      <c r="H2740" s="9">
        <v>41744</v>
      </c>
      <c r="I2740" s="9">
        <v>41773</v>
      </c>
      <c r="J2740" s="9">
        <v>41771</v>
      </c>
      <c r="K2740" s="7">
        <v>1</v>
      </c>
      <c r="L2740" s="9" t="str">
        <f t="shared" si="169"/>
        <v>Boissons</v>
      </c>
      <c r="M2740" s="6">
        <v>1</v>
      </c>
      <c r="N2740" s="6" t="str">
        <f t="shared" si="170"/>
        <v>Chai</v>
      </c>
      <c r="O2740" s="13">
        <v>76</v>
      </c>
      <c r="P2740" s="6">
        <v>80</v>
      </c>
      <c r="Q2740" s="13">
        <f t="shared" si="171"/>
        <v>6080</v>
      </c>
      <c r="R2740" s="15">
        <v>0.03</v>
      </c>
      <c r="S2740" s="13">
        <v>6984</v>
      </c>
      <c r="T2740" s="13">
        <v>118.72799999999999</v>
      </c>
      <c r="U2740" s="13"/>
    </row>
    <row r="2741" spans="1:21" x14ac:dyDescent="0.25">
      <c r="A2741" s="6" t="s">
        <v>285</v>
      </c>
      <c r="B2741" s="6" t="s">
        <v>286</v>
      </c>
      <c r="C2741" s="6" t="s">
        <v>287</v>
      </c>
      <c r="D2741" s="6" t="s">
        <v>212</v>
      </c>
      <c r="E2741" s="6">
        <v>7</v>
      </c>
      <c r="F2741" s="6" t="str">
        <f t="shared" si="168"/>
        <v>Jaime Dos Santos</v>
      </c>
      <c r="G2741" s="6">
        <v>10910</v>
      </c>
      <c r="H2741" s="9">
        <v>41744</v>
      </c>
      <c r="I2741" s="9">
        <v>41769</v>
      </c>
      <c r="J2741" s="9">
        <v>41771</v>
      </c>
      <c r="K2741" s="7">
        <v>3</v>
      </c>
      <c r="L2741" s="9" t="str">
        <f t="shared" si="169"/>
        <v>Desserts</v>
      </c>
      <c r="M2741" s="6">
        <v>19</v>
      </c>
      <c r="N2741" s="6" t="str">
        <f t="shared" si="170"/>
        <v>Teatime Chocolate Biscuits</v>
      </c>
      <c r="O2741" s="13">
        <v>76</v>
      </c>
      <c r="P2741" s="6">
        <v>1</v>
      </c>
      <c r="Q2741" s="13">
        <f t="shared" si="171"/>
        <v>76</v>
      </c>
      <c r="R2741" s="15">
        <v>0.15</v>
      </c>
      <c r="S2741" s="13">
        <v>39.1</v>
      </c>
      <c r="T2741" s="13">
        <v>1.3685</v>
      </c>
      <c r="U2741" s="13"/>
    </row>
    <row r="2742" spans="1:21" x14ac:dyDescent="0.25">
      <c r="A2742" s="6" t="s">
        <v>137</v>
      </c>
      <c r="B2742" s="6" t="s">
        <v>138</v>
      </c>
      <c r="C2742" s="6" t="s">
        <v>139</v>
      </c>
      <c r="D2742" s="6" t="s">
        <v>140</v>
      </c>
      <c r="E2742" s="6">
        <v>6</v>
      </c>
      <c r="F2742" s="6" t="str">
        <f t="shared" si="168"/>
        <v>Ernst Junge</v>
      </c>
      <c r="G2742" s="6">
        <v>10489</v>
      </c>
      <c r="H2742" s="9">
        <v>41745</v>
      </c>
      <c r="I2742" s="9">
        <v>41764</v>
      </c>
      <c r="J2742" s="9">
        <v>41762</v>
      </c>
      <c r="K2742" s="7">
        <v>3</v>
      </c>
      <c r="L2742" s="9" t="str">
        <f t="shared" si="169"/>
        <v>Desserts</v>
      </c>
      <c r="M2742" s="6">
        <v>16</v>
      </c>
      <c r="N2742" s="6" t="str">
        <f t="shared" si="170"/>
        <v>Pavlova</v>
      </c>
      <c r="O2742" s="13">
        <v>76</v>
      </c>
      <c r="P2742" s="6">
        <v>16</v>
      </c>
      <c r="Q2742" s="13">
        <f t="shared" si="171"/>
        <v>1216</v>
      </c>
      <c r="R2742" s="15">
        <v>0.1</v>
      </c>
      <c r="S2742" s="13">
        <v>1000.8000000000001</v>
      </c>
      <c r="T2742" s="13">
        <v>27.021600000000003</v>
      </c>
      <c r="U2742" s="13"/>
    </row>
    <row r="2743" spans="1:21" x14ac:dyDescent="0.25">
      <c r="A2743" s="6" t="s">
        <v>216</v>
      </c>
      <c r="B2743" s="6" t="s">
        <v>217</v>
      </c>
      <c r="C2743" s="6" t="s">
        <v>218</v>
      </c>
      <c r="D2743" s="6" t="s">
        <v>102</v>
      </c>
      <c r="E2743" s="6">
        <v>9</v>
      </c>
      <c r="F2743" s="6" t="str">
        <f t="shared" si="168"/>
        <v>Steven Buchanan</v>
      </c>
      <c r="G2743" s="6">
        <v>10649</v>
      </c>
      <c r="H2743" s="9">
        <v>41745</v>
      </c>
      <c r="I2743" s="9">
        <v>41762</v>
      </c>
      <c r="J2743" s="9">
        <v>41763</v>
      </c>
      <c r="K2743" s="7">
        <v>7</v>
      </c>
      <c r="L2743" s="9" t="str">
        <f t="shared" si="169"/>
        <v>Produits secs</v>
      </c>
      <c r="M2743" s="6">
        <v>28</v>
      </c>
      <c r="N2743" s="6" t="str">
        <f t="shared" si="170"/>
        <v>Rössle Sauerkraut</v>
      </c>
      <c r="O2743" s="13">
        <v>76</v>
      </c>
      <c r="P2743" s="6">
        <v>81</v>
      </c>
      <c r="Q2743" s="13">
        <f t="shared" si="171"/>
        <v>6156</v>
      </c>
      <c r="R2743" s="15">
        <v>0.05</v>
      </c>
      <c r="S2743" s="13">
        <v>17544.599999999999</v>
      </c>
      <c r="T2743" s="13">
        <v>35.089199999999998</v>
      </c>
      <c r="U2743" s="13"/>
    </row>
    <row r="2744" spans="1:21" x14ac:dyDescent="0.25">
      <c r="A2744" s="6" t="s">
        <v>82</v>
      </c>
      <c r="B2744" s="6" t="s">
        <v>83</v>
      </c>
      <c r="C2744" s="6" t="s">
        <v>84</v>
      </c>
      <c r="D2744" s="6" t="s">
        <v>85</v>
      </c>
      <c r="E2744" s="6">
        <v>5</v>
      </c>
      <c r="F2744" s="6" t="str">
        <f t="shared" si="168"/>
        <v>Mohamed Ben Arfa</v>
      </c>
      <c r="G2744" s="6">
        <v>10470</v>
      </c>
      <c r="H2744" s="9">
        <v>41746</v>
      </c>
      <c r="I2744" s="9">
        <v>41769</v>
      </c>
      <c r="J2744" s="9">
        <v>41768</v>
      </c>
      <c r="K2744" s="7">
        <v>5</v>
      </c>
      <c r="L2744" s="9" t="str">
        <f t="shared" si="169"/>
        <v>Pâtes et céréales</v>
      </c>
      <c r="M2744" s="6">
        <v>23</v>
      </c>
      <c r="N2744" s="6" t="str">
        <f t="shared" si="170"/>
        <v>Tunnbröd</v>
      </c>
      <c r="O2744" s="13">
        <v>76</v>
      </c>
      <c r="P2744" s="6">
        <v>82</v>
      </c>
      <c r="Q2744" s="13">
        <f t="shared" si="171"/>
        <v>6232</v>
      </c>
      <c r="R2744" s="15">
        <v>0</v>
      </c>
      <c r="S2744" s="13">
        <v>2952</v>
      </c>
      <c r="T2744" s="13">
        <v>0</v>
      </c>
      <c r="U2744" s="13"/>
    </row>
    <row r="2745" spans="1:21" x14ac:dyDescent="0.25">
      <c r="A2745" s="6" t="s">
        <v>155</v>
      </c>
      <c r="B2745" s="6" t="s">
        <v>156</v>
      </c>
      <c r="C2745" s="6" t="s">
        <v>132</v>
      </c>
      <c r="D2745" s="6" t="s">
        <v>123</v>
      </c>
      <c r="E2745" s="6">
        <v>7</v>
      </c>
      <c r="F2745" s="6" t="str">
        <f t="shared" si="168"/>
        <v>Jaime Dos Santos</v>
      </c>
      <c r="G2745" s="6">
        <v>10834</v>
      </c>
      <c r="H2745" s="9">
        <v>41746</v>
      </c>
      <c r="I2745" s="9">
        <v>41762</v>
      </c>
      <c r="J2745" s="9">
        <v>41757</v>
      </c>
      <c r="K2745" s="7">
        <v>8</v>
      </c>
      <c r="L2745" s="9" t="str">
        <f t="shared" si="169"/>
        <v>Poissons et fruits de mer</v>
      </c>
      <c r="M2745" s="6">
        <v>30</v>
      </c>
      <c r="N2745" s="6" t="str">
        <f t="shared" si="170"/>
        <v>Nord-Ost Matjeshering</v>
      </c>
      <c r="O2745" s="13">
        <v>76</v>
      </c>
      <c r="P2745" s="6">
        <v>78</v>
      </c>
      <c r="Q2745" s="13">
        <f t="shared" si="171"/>
        <v>5928</v>
      </c>
      <c r="R2745" s="15">
        <v>0.19</v>
      </c>
      <c r="S2745" s="13">
        <v>8178.6509999999989</v>
      </c>
      <c r="T2745" s="13">
        <v>220.82357699999997</v>
      </c>
      <c r="U2745" s="13"/>
    </row>
    <row r="2746" spans="1:21" x14ac:dyDescent="0.25">
      <c r="A2746" s="6" t="s">
        <v>209</v>
      </c>
      <c r="B2746" s="6" t="s">
        <v>210</v>
      </c>
      <c r="C2746" s="6" t="s">
        <v>211</v>
      </c>
      <c r="D2746" s="6" t="s">
        <v>212</v>
      </c>
      <c r="E2746" s="6">
        <v>5</v>
      </c>
      <c r="F2746" s="6" t="str">
        <f t="shared" si="168"/>
        <v>Mohamed Ben Arfa</v>
      </c>
      <c r="G2746" s="6">
        <v>10526</v>
      </c>
      <c r="H2746" s="9">
        <v>41747</v>
      </c>
      <c r="I2746" s="9">
        <v>41759</v>
      </c>
      <c r="J2746" s="9">
        <v>41754</v>
      </c>
      <c r="K2746" s="7">
        <v>8</v>
      </c>
      <c r="L2746" s="9" t="str">
        <f t="shared" si="169"/>
        <v>Poissons et fruits de mer</v>
      </c>
      <c r="M2746" s="6">
        <v>13</v>
      </c>
      <c r="N2746" s="6" t="str">
        <f t="shared" si="170"/>
        <v>Konbu</v>
      </c>
      <c r="O2746" s="13">
        <v>76</v>
      </c>
      <c r="P2746" s="6">
        <v>76</v>
      </c>
      <c r="Q2746" s="13">
        <f t="shared" si="171"/>
        <v>5776</v>
      </c>
      <c r="R2746" s="15">
        <v>0.19</v>
      </c>
      <c r="S2746" s="13">
        <v>1846.8000000000002</v>
      </c>
      <c r="T2746" s="13">
        <v>60.944400000000009</v>
      </c>
      <c r="U2746" s="13"/>
    </row>
    <row r="2747" spans="1:21" x14ac:dyDescent="0.25">
      <c r="A2747" s="6" t="s">
        <v>179</v>
      </c>
      <c r="B2747" s="6" t="s">
        <v>180</v>
      </c>
      <c r="C2747" s="6" t="s">
        <v>181</v>
      </c>
      <c r="D2747" s="6" t="s">
        <v>81</v>
      </c>
      <c r="E2747" s="6">
        <v>6</v>
      </c>
      <c r="F2747" s="6" t="str">
        <f t="shared" si="168"/>
        <v>Ernst Junge</v>
      </c>
      <c r="G2747" s="6">
        <v>10555</v>
      </c>
      <c r="H2747" s="9">
        <v>41747</v>
      </c>
      <c r="I2747" s="9">
        <v>41761</v>
      </c>
      <c r="J2747" s="9">
        <v>41760</v>
      </c>
      <c r="K2747" s="7">
        <v>5</v>
      </c>
      <c r="L2747" s="9" t="str">
        <f t="shared" si="169"/>
        <v>Pâtes et céréales</v>
      </c>
      <c r="M2747" s="6">
        <v>56</v>
      </c>
      <c r="N2747" s="6" t="str">
        <f t="shared" si="170"/>
        <v>Gnocchi di nonna Alice</v>
      </c>
      <c r="O2747" s="13">
        <v>76</v>
      </c>
      <c r="P2747" s="6">
        <v>77</v>
      </c>
      <c r="Q2747" s="13">
        <f t="shared" si="171"/>
        <v>5852</v>
      </c>
      <c r="R2747" s="15">
        <v>0.15</v>
      </c>
      <c r="S2747" s="13">
        <v>12435.5</v>
      </c>
      <c r="T2747" s="13">
        <v>223.839</v>
      </c>
      <c r="U2747" s="13"/>
    </row>
    <row r="2748" spans="1:21" x14ac:dyDescent="0.25">
      <c r="A2748" s="6" t="s">
        <v>223</v>
      </c>
      <c r="B2748" s="6" t="s">
        <v>224</v>
      </c>
      <c r="C2748" s="6" t="s">
        <v>225</v>
      </c>
      <c r="D2748" s="6" t="s">
        <v>208</v>
      </c>
      <c r="E2748" s="6">
        <v>6</v>
      </c>
      <c r="F2748" s="6" t="str">
        <f t="shared" si="168"/>
        <v>Ernst Junge</v>
      </c>
      <c r="G2748" s="6">
        <v>10703</v>
      </c>
      <c r="H2748" s="9">
        <v>41747</v>
      </c>
      <c r="I2748" s="9">
        <v>41762</v>
      </c>
      <c r="J2748" s="9">
        <v>41762</v>
      </c>
      <c r="K2748" s="7">
        <v>1</v>
      </c>
      <c r="L2748" s="9" t="str">
        <f t="shared" si="169"/>
        <v>Boissons</v>
      </c>
      <c r="M2748" s="6">
        <v>2</v>
      </c>
      <c r="N2748" s="6" t="str">
        <f t="shared" si="170"/>
        <v>Chang</v>
      </c>
      <c r="O2748" s="13">
        <v>76</v>
      </c>
      <c r="P2748" s="6">
        <v>47</v>
      </c>
      <c r="Q2748" s="13">
        <f t="shared" si="171"/>
        <v>3572</v>
      </c>
      <c r="R2748" s="15">
        <v>0</v>
      </c>
      <c r="S2748" s="13">
        <v>4465</v>
      </c>
      <c r="T2748" s="13">
        <v>17.86</v>
      </c>
      <c r="U2748" s="13"/>
    </row>
    <row r="2749" spans="1:21" x14ac:dyDescent="0.25">
      <c r="A2749" s="6" t="s">
        <v>272</v>
      </c>
      <c r="B2749" s="6" t="s">
        <v>273</v>
      </c>
      <c r="C2749" s="6" t="s">
        <v>274</v>
      </c>
      <c r="D2749" s="6" t="s">
        <v>81</v>
      </c>
      <c r="E2749" s="6">
        <v>4</v>
      </c>
      <c r="F2749" s="6" t="str">
        <f t="shared" si="168"/>
        <v>Laura Callahan</v>
      </c>
      <c r="G2749" s="6">
        <v>10706</v>
      </c>
      <c r="H2749" s="9">
        <v>41747</v>
      </c>
      <c r="I2749" s="9">
        <v>41770</v>
      </c>
      <c r="J2749" s="9">
        <v>41770</v>
      </c>
      <c r="K2749" s="7">
        <v>1</v>
      </c>
      <c r="L2749" s="9" t="str">
        <f t="shared" si="169"/>
        <v>Boissons</v>
      </c>
      <c r="M2749" s="6">
        <v>43</v>
      </c>
      <c r="N2749" s="6" t="str">
        <f t="shared" si="170"/>
        <v>Ipoh Coffee</v>
      </c>
      <c r="O2749" s="13">
        <v>76</v>
      </c>
      <c r="P2749" s="6">
        <v>41</v>
      </c>
      <c r="Q2749" s="13">
        <f t="shared" si="171"/>
        <v>3116</v>
      </c>
      <c r="R2749" s="15">
        <v>0.17</v>
      </c>
      <c r="S2749" s="13">
        <v>7826.9</v>
      </c>
      <c r="T2749" s="13">
        <v>250.46079999999998</v>
      </c>
      <c r="U2749" s="13"/>
    </row>
    <row r="2750" spans="1:21" x14ac:dyDescent="0.25">
      <c r="A2750" s="6" t="s">
        <v>90</v>
      </c>
      <c r="B2750" s="6" t="s">
        <v>91</v>
      </c>
      <c r="C2750" s="6" t="s">
        <v>88</v>
      </c>
      <c r="D2750" s="6" t="s">
        <v>89</v>
      </c>
      <c r="E2750" s="6">
        <v>7</v>
      </c>
      <c r="F2750" s="6" t="str">
        <f t="shared" si="168"/>
        <v>Jaime Dos Santos</v>
      </c>
      <c r="G2750" s="6">
        <v>10800</v>
      </c>
      <c r="H2750" s="9">
        <v>41747</v>
      </c>
      <c r="I2750" s="9">
        <v>41774</v>
      </c>
      <c r="J2750" s="9">
        <v>41770</v>
      </c>
      <c r="K2750" s="7">
        <v>4</v>
      </c>
      <c r="L2750" s="9" t="str">
        <f t="shared" si="169"/>
        <v>Produits laitiers</v>
      </c>
      <c r="M2750" s="6">
        <v>11</v>
      </c>
      <c r="N2750" s="6" t="str">
        <f t="shared" si="170"/>
        <v>Queso Cabrales</v>
      </c>
      <c r="O2750" s="13">
        <v>76</v>
      </c>
      <c r="P2750" s="6">
        <v>77</v>
      </c>
      <c r="Q2750" s="13">
        <f t="shared" si="171"/>
        <v>5852</v>
      </c>
      <c r="R2750" s="15">
        <v>-0.01</v>
      </c>
      <c r="S2750" s="13">
        <v>8165.85</v>
      </c>
      <c r="T2750" s="13">
        <v>57.160950000000007</v>
      </c>
      <c r="U2750" s="13"/>
    </row>
    <row r="2751" spans="1:21" x14ac:dyDescent="0.25">
      <c r="A2751" s="6" t="s">
        <v>82</v>
      </c>
      <c r="B2751" s="6" t="s">
        <v>83</v>
      </c>
      <c r="C2751" s="6" t="s">
        <v>84</v>
      </c>
      <c r="D2751" s="6" t="s">
        <v>85</v>
      </c>
      <c r="E2751" s="6">
        <v>5</v>
      </c>
      <c r="F2751" s="6" t="str">
        <f t="shared" si="168"/>
        <v>Mohamed Ben Arfa</v>
      </c>
      <c r="G2751" s="6">
        <v>10755</v>
      </c>
      <c r="H2751" s="9">
        <v>41748</v>
      </c>
      <c r="I2751" s="9">
        <v>41762</v>
      </c>
      <c r="J2751" s="9">
        <v>41759</v>
      </c>
      <c r="K2751" s="7">
        <v>4</v>
      </c>
      <c r="L2751" s="9" t="str">
        <f t="shared" si="169"/>
        <v>Produits laitiers</v>
      </c>
      <c r="M2751" s="6">
        <v>69</v>
      </c>
      <c r="N2751" s="6" t="str">
        <f t="shared" si="170"/>
        <v>Gudbrandsdalsost</v>
      </c>
      <c r="O2751" s="13">
        <v>76</v>
      </c>
      <c r="P2751" s="6">
        <v>8</v>
      </c>
      <c r="Q2751" s="13">
        <f t="shared" si="171"/>
        <v>608</v>
      </c>
      <c r="R2751" s="15">
        <v>0.12</v>
      </c>
      <c r="S2751" s="13">
        <v>1267.2</v>
      </c>
      <c r="T2751" s="13">
        <v>32.947200000000002</v>
      </c>
      <c r="U2751" s="13"/>
    </row>
    <row r="2752" spans="1:21" x14ac:dyDescent="0.25">
      <c r="A2752" s="6" t="s">
        <v>267</v>
      </c>
      <c r="B2752" s="6" t="s">
        <v>268</v>
      </c>
      <c r="C2752" s="6" t="s">
        <v>122</v>
      </c>
      <c r="D2752" s="6" t="s">
        <v>123</v>
      </c>
      <c r="E2752" s="6">
        <v>7</v>
      </c>
      <c r="F2752" s="6" t="str">
        <f t="shared" si="168"/>
        <v>Jaime Dos Santos</v>
      </c>
      <c r="G2752" s="6">
        <v>10587</v>
      </c>
      <c r="H2752" s="9">
        <v>41749</v>
      </c>
      <c r="I2752" s="9">
        <v>41765</v>
      </c>
      <c r="J2752" s="9">
        <v>41764</v>
      </c>
      <c r="K2752" s="7">
        <v>3</v>
      </c>
      <c r="L2752" s="9" t="str">
        <f t="shared" si="169"/>
        <v>Desserts</v>
      </c>
      <c r="M2752" s="6">
        <v>26</v>
      </c>
      <c r="N2752" s="6" t="str">
        <f t="shared" si="170"/>
        <v>Gumbär Gummibärchen</v>
      </c>
      <c r="O2752" s="13">
        <v>76</v>
      </c>
      <c r="P2752" s="6">
        <v>42</v>
      </c>
      <c r="Q2752" s="13">
        <f t="shared" si="171"/>
        <v>3192</v>
      </c>
      <c r="R2752" s="15">
        <v>0.15</v>
      </c>
      <c r="S2752" s="13">
        <v>5574.5550000000003</v>
      </c>
      <c r="T2752" s="13">
        <v>61.320105000000005</v>
      </c>
      <c r="U2752" s="13"/>
    </row>
    <row r="2753" spans="1:21" x14ac:dyDescent="0.25">
      <c r="A2753" s="6" t="s">
        <v>92</v>
      </c>
      <c r="B2753" s="6" t="s">
        <v>93</v>
      </c>
      <c r="C2753" s="6" t="s">
        <v>94</v>
      </c>
      <c r="D2753" s="6" t="s">
        <v>89</v>
      </c>
      <c r="E2753" s="6">
        <v>5</v>
      </c>
      <c r="F2753" s="6" t="str">
        <f t="shared" si="168"/>
        <v>Mohamed Ben Arfa</v>
      </c>
      <c r="G2753" s="6">
        <v>10621</v>
      </c>
      <c r="H2753" s="9">
        <v>41749</v>
      </c>
      <c r="I2753" s="9">
        <v>41761</v>
      </c>
      <c r="J2753" s="9">
        <v>41762</v>
      </c>
      <c r="K2753" s="7">
        <v>4</v>
      </c>
      <c r="L2753" s="9" t="str">
        <f t="shared" si="169"/>
        <v>Produits laitiers</v>
      </c>
      <c r="M2753" s="6">
        <v>71</v>
      </c>
      <c r="N2753" s="6" t="str">
        <f t="shared" si="170"/>
        <v>Fløtemysost</v>
      </c>
      <c r="O2753" s="13">
        <v>76</v>
      </c>
      <c r="P2753" s="6">
        <v>84</v>
      </c>
      <c r="Q2753" s="13">
        <f t="shared" si="171"/>
        <v>6384</v>
      </c>
      <c r="R2753" s="15">
        <v>0.17</v>
      </c>
      <c r="S2753" s="13">
        <v>7494.9</v>
      </c>
      <c r="T2753" s="13">
        <v>224.84700000000001</v>
      </c>
      <c r="U2753" s="13"/>
    </row>
    <row r="2754" spans="1:21" x14ac:dyDescent="0.25">
      <c r="A2754" s="6" t="s">
        <v>179</v>
      </c>
      <c r="B2754" s="6" t="s">
        <v>180</v>
      </c>
      <c r="C2754" s="6" t="s">
        <v>181</v>
      </c>
      <c r="D2754" s="6" t="s">
        <v>81</v>
      </c>
      <c r="E2754" s="6">
        <v>1</v>
      </c>
      <c r="F2754" s="6" t="str">
        <f t="shared" si="168"/>
        <v>Francis Rivière</v>
      </c>
      <c r="G2754" s="6">
        <v>10657</v>
      </c>
      <c r="H2754" s="9">
        <v>41749</v>
      </c>
      <c r="I2754" s="9">
        <v>41768</v>
      </c>
      <c r="J2754" s="9">
        <v>41763</v>
      </c>
      <c r="K2754" s="7">
        <v>2</v>
      </c>
      <c r="L2754" s="9" t="str">
        <f t="shared" si="169"/>
        <v>Condiments</v>
      </c>
      <c r="M2754" s="6">
        <v>15</v>
      </c>
      <c r="N2754" s="6" t="str">
        <f t="shared" si="170"/>
        <v>Genen Shouyu</v>
      </c>
      <c r="O2754" s="13">
        <v>76</v>
      </c>
      <c r="P2754" s="6">
        <v>72</v>
      </c>
      <c r="Q2754" s="13">
        <f t="shared" si="171"/>
        <v>5472</v>
      </c>
      <c r="R2754" s="15">
        <v>0.17</v>
      </c>
      <c r="S2754" s="13">
        <v>4631.3999999999996</v>
      </c>
      <c r="T2754" s="13">
        <v>106.5222</v>
      </c>
      <c r="U2754" s="13"/>
    </row>
    <row r="2755" spans="1:21" x14ac:dyDescent="0.25">
      <c r="A2755" s="6" t="s">
        <v>179</v>
      </c>
      <c r="B2755" s="6" t="s">
        <v>180</v>
      </c>
      <c r="C2755" s="6" t="s">
        <v>181</v>
      </c>
      <c r="D2755" s="6" t="s">
        <v>81</v>
      </c>
      <c r="E2755" s="6">
        <v>9</v>
      </c>
      <c r="F2755" s="6" t="str">
        <f t="shared" si="168"/>
        <v>Steven Buchanan</v>
      </c>
      <c r="G2755" s="6">
        <v>10714</v>
      </c>
      <c r="H2755" s="9">
        <v>41749</v>
      </c>
      <c r="I2755" s="9">
        <v>41765</v>
      </c>
      <c r="J2755" s="9">
        <v>41761</v>
      </c>
      <c r="K2755" s="7">
        <v>1</v>
      </c>
      <c r="L2755" s="9" t="str">
        <f t="shared" si="169"/>
        <v>Boissons</v>
      </c>
      <c r="M2755" s="6">
        <v>2</v>
      </c>
      <c r="N2755" s="6" t="str">
        <f t="shared" si="170"/>
        <v>Chang</v>
      </c>
      <c r="O2755" s="13">
        <v>76</v>
      </c>
      <c r="P2755" s="6">
        <v>66</v>
      </c>
      <c r="Q2755" s="13">
        <f t="shared" si="171"/>
        <v>5016</v>
      </c>
      <c r="R2755" s="15">
        <v>0.08</v>
      </c>
      <c r="S2755" s="13">
        <v>5768.4000000000005</v>
      </c>
      <c r="T2755" s="13">
        <v>201.89400000000003</v>
      </c>
      <c r="U2755" s="13"/>
    </row>
    <row r="2756" spans="1:21" x14ac:dyDescent="0.25">
      <c r="A2756" s="6" t="s">
        <v>114</v>
      </c>
      <c r="B2756" s="6" t="s">
        <v>115</v>
      </c>
      <c r="C2756" s="6" t="s">
        <v>116</v>
      </c>
      <c r="D2756" s="6" t="s">
        <v>81</v>
      </c>
      <c r="E2756" s="6">
        <v>3</v>
      </c>
      <c r="F2756" s="6" t="str">
        <f t="shared" ref="F2756:F2819" si="172">VLOOKUP(E2756,ListeREPRESENTANTS,2,FALSE)</f>
        <v>Janet Leverling</v>
      </c>
      <c r="G2756" s="6">
        <v>10479</v>
      </c>
      <c r="H2756" s="9">
        <v>41750</v>
      </c>
      <c r="I2756" s="9">
        <v>41769</v>
      </c>
      <c r="J2756" s="9">
        <v>41771</v>
      </c>
      <c r="K2756" s="7">
        <v>4</v>
      </c>
      <c r="L2756" s="9" t="str">
        <f t="shared" ref="L2756:L2819" si="173">VLOOKUP(K2756,ListeCATEGORIES,2,FALSE)</f>
        <v>Produits laitiers</v>
      </c>
      <c r="M2756" s="6">
        <v>59</v>
      </c>
      <c r="N2756" s="6" t="str">
        <f t="shared" ref="N2756:N2819" si="174">VLOOKUP(M2756,ListePRODUITS,2,FALSE)</f>
        <v>Raclette Courdavault</v>
      </c>
      <c r="O2756" s="13">
        <v>76</v>
      </c>
      <c r="P2756" s="6">
        <v>45</v>
      </c>
      <c r="Q2756" s="13">
        <f t="shared" si="171"/>
        <v>3420</v>
      </c>
      <c r="R2756" s="15">
        <v>-0.02</v>
      </c>
      <c r="S2756" s="13">
        <v>10098</v>
      </c>
      <c r="T2756" s="13">
        <v>181.76400000000001</v>
      </c>
      <c r="U2756" s="13"/>
    </row>
    <row r="2757" spans="1:21" x14ac:dyDescent="0.25">
      <c r="A2757" s="6" t="s">
        <v>189</v>
      </c>
      <c r="B2757" s="6" t="s">
        <v>190</v>
      </c>
      <c r="C2757" s="6" t="s">
        <v>191</v>
      </c>
      <c r="D2757" s="6" t="s">
        <v>136</v>
      </c>
      <c r="E2757" s="6">
        <v>9</v>
      </c>
      <c r="F2757" s="6" t="str">
        <f t="shared" si="172"/>
        <v>Steven Buchanan</v>
      </c>
      <c r="G2757" s="6">
        <v>10549</v>
      </c>
      <c r="H2757" s="9">
        <v>41750</v>
      </c>
      <c r="I2757" s="9">
        <v>41763</v>
      </c>
      <c r="J2757" s="9">
        <v>41762</v>
      </c>
      <c r="K2757" s="7">
        <v>7</v>
      </c>
      <c r="L2757" s="9" t="str">
        <f t="shared" si="173"/>
        <v>Produits secs</v>
      </c>
      <c r="M2757" s="6">
        <v>51</v>
      </c>
      <c r="N2757" s="6" t="str">
        <f t="shared" si="174"/>
        <v>Manjimup Dried Apples</v>
      </c>
      <c r="O2757" s="13">
        <v>76</v>
      </c>
      <c r="P2757" s="6">
        <v>77</v>
      </c>
      <c r="Q2757" s="13">
        <f t="shared" ref="Q2757:Q2820" si="175">O2757*P2757</f>
        <v>5852</v>
      </c>
      <c r="R2757" s="15">
        <v>0</v>
      </c>
      <c r="S2757" s="13">
        <v>20405</v>
      </c>
      <c r="T2757" s="13">
        <v>428.505</v>
      </c>
      <c r="U2757" s="13"/>
    </row>
    <row r="2758" spans="1:21" x14ac:dyDescent="0.25">
      <c r="A2758" s="6" t="s">
        <v>130</v>
      </c>
      <c r="B2758" s="6" t="s">
        <v>131</v>
      </c>
      <c r="C2758" s="6" t="s">
        <v>132</v>
      </c>
      <c r="D2758" s="6" t="s">
        <v>123</v>
      </c>
      <c r="E2758" s="6">
        <v>8</v>
      </c>
      <c r="F2758" s="6" t="str">
        <f t="shared" si="172"/>
        <v>Hicham Esmal</v>
      </c>
      <c r="G2758" s="6">
        <v>10868</v>
      </c>
      <c r="H2758" s="9">
        <v>41750</v>
      </c>
      <c r="I2758" s="9">
        <v>41772</v>
      </c>
      <c r="J2758" s="9">
        <v>41770</v>
      </c>
      <c r="K2758" s="7">
        <v>3</v>
      </c>
      <c r="L2758" s="9" t="str">
        <f t="shared" si="173"/>
        <v>Desserts</v>
      </c>
      <c r="M2758" s="6">
        <v>49</v>
      </c>
      <c r="N2758" s="6" t="str">
        <f t="shared" si="174"/>
        <v>Maxilaku</v>
      </c>
      <c r="O2758" s="13">
        <v>76</v>
      </c>
      <c r="P2758" s="6">
        <v>97</v>
      </c>
      <c r="Q2758" s="13">
        <f t="shared" si="175"/>
        <v>7372</v>
      </c>
      <c r="R2758" s="15">
        <v>0.15</v>
      </c>
      <c r="S2758" s="13">
        <v>8245</v>
      </c>
      <c r="T2758" s="13">
        <v>156.655</v>
      </c>
      <c r="U2758" s="13"/>
    </row>
    <row r="2759" spans="1:21" x14ac:dyDescent="0.25">
      <c r="A2759" s="6" t="s">
        <v>82</v>
      </c>
      <c r="B2759" s="6" t="s">
        <v>83</v>
      </c>
      <c r="C2759" s="6" t="s">
        <v>84</v>
      </c>
      <c r="D2759" s="6" t="s">
        <v>85</v>
      </c>
      <c r="E2759" s="6">
        <v>2</v>
      </c>
      <c r="F2759" s="6" t="str">
        <f t="shared" si="172"/>
        <v>Anne Dodsworth</v>
      </c>
      <c r="G2759" s="6">
        <v>10871</v>
      </c>
      <c r="H2759" s="9">
        <v>41750</v>
      </c>
      <c r="I2759" s="9">
        <v>41779</v>
      </c>
      <c r="J2759" s="9">
        <v>41779</v>
      </c>
      <c r="K2759" s="7">
        <v>3</v>
      </c>
      <c r="L2759" s="9" t="str">
        <f t="shared" si="173"/>
        <v>Desserts</v>
      </c>
      <c r="M2759" s="6">
        <v>16</v>
      </c>
      <c r="N2759" s="6" t="str">
        <f t="shared" si="174"/>
        <v>Pavlova</v>
      </c>
      <c r="O2759" s="13">
        <v>76</v>
      </c>
      <c r="P2759" s="6">
        <v>41</v>
      </c>
      <c r="Q2759" s="13">
        <f t="shared" si="175"/>
        <v>3116</v>
      </c>
      <c r="R2759" s="15">
        <v>0.12</v>
      </c>
      <c r="S2759" s="13">
        <v>3147.98</v>
      </c>
      <c r="T2759" s="13">
        <v>37.775760000000005</v>
      </c>
      <c r="U2759" s="13"/>
    </row>
    <row r="2760" spans="1:21" x14ac:dyDescent="0.25">
      <c r="A2760" s="6" t="s">
        <v>127</v>
      </c>
      <c r="B2760" s="6" t="s">
        <v>128</v>
      </c>
      <c r="C2760" s="6" t="s">
        <v>129</v>
      </c>
      <c r="D2760" s="6" t="s">
        <v>106</v>
      </c>
      <c r="E2760" s="6">
        <v>1</v>
      </c>
      <c r="F2760" s="6" t="str">
        <f t="shared" si="172"/>
        <v>Francis Rivière</v>
      </c>
      <c r="G2760" s="6">
        <v>10919</v>
      </c>
      <c r="H2760" s="9">
        <v>41750</v>
      </c>
      <c r="I2760" s="9">
        <v>41773</v>
      </c>
      <c r="J2760" s="9">
        <v>41768</v>
      </c>
      <c r="K2760" s="7">
        <v>3</v>
      </c>
      <c r="L2760" s="9" t="str">
        <f t="shared" si="173"/>
        <v>Desserts</v>
      </c>
      <c r="M2760" s="6">
        <v>25</v>
      </c>
      <c r="N2760" s="6" t="str">
        <f t="shared" si="174"/>
        <v>NuNuCa Nuß-Nougat-Creme</v>
      </c>
      <c r="O2760" s="13">
        <v>76</v>
      </c>
      <c r="P2760" s="6">
        <v>78</v>
      </c>
      <c r="Q2760" s="13">
        <f t="shared" si="175"/>
        <v>5928</v>
      </c>
      <c r="R2760" s="15">
        <v>0.14000000000000001</v>
      </c>
      <c r="S2760" s="13">
        <v>4695.6000000000004</v>
      </c>
      <c r="T2760" s="13">
        <v>145.56360000000001</v>
      </c>
      <c r="U2760" s="13"/>
    </row>
    <row r="2761" spans="1:21" x14ac:dyDescent="0.25">
      <c r="A2761" s="6" t="s">
        <v>82</v>
      </c>
      <c r="B2761" s="6" t="s">
        <v>83</v>
      </c>
      <c r="C2761" s="6" t="s">
        <v>84</v>
      </c>
      <c r="D2761" s="6" t="s">
        <v>85</v>
      </c>
      <c r="E2761" s="6">
        <v>4</v>
      </c>
      <c r="F2761" s="6" t="str">
        <f t="shared" si="172"/>
        <v>Laura Callahan</v>
      </c>
      <c r="G2761" s="6">
        <v>10932</v>
      </c>
      <c r="H2761" s="9">
        <v>41750</v>
      </c>
      <c r="I2761" s="9">
        <v>41771</v>
      </c>
      <c r="J2761" s="9">
        <v>41773</v>
      </c>
      <c r="K2761" s="7">
        <v>4</v>
      </c>
      <c r="L2761" s="9" t="str">
        <f t="shared" si="173"/>
        <v>Produits laitiers</v>
      </c>
      <c r="M2761" s="6">
        <v>72</v>
      </c>
      <c r="N2761" s="6" t="str">
        <f t="shared" si="174"/>
        <v>Mozzarella di Giovanni</v>
      </c>
      <c r="O2761" s="13">
        <v>76</v>
      </c>
      <c r="P2761" s="6">
        <v>19</v>
      </c>
      <c r="Q2761" s="13">
        <f t="shared" si="175"/>
        <v>1444</v>
      </c>
      <c r="R2761" s="15">
        <v>-0.03</v>
      </c>
      <c r="S2761" s="13">
        <v>3405.1800000000003</v>
      </c>
      <c r="T2761" s="13">
        <v>64.698419999999999</v>
      </c>
      <c r="U2761" s="13"/>
    </row>
    <row r="2762" spans="1:21" x14ac:dyDescent="0.25">
      <c r="A2762" s="6" t="s">
        <v>117</v>
      </c>
      <c r="B2762" s="6" t="s">
        <v>118</v>
      </c>
      <c r="C2762" s="6" t="s">
        <v>119</v>
      </c>
      <c r="D2762" s="6" t="s">
        <v>85</v>
      </c>
      <c r="E2762" s="6">
        <v>7</v>
      </c>
      <c r="F2762" s="6" t="str">
        <f t="shared" si="172"/>
        <v>Jaime Dos Santos</v>
      </c>
      <c r="G2762" s="6">
        <v>10789</v>
      </c>
      <c r="H2762" s="9">
        <v>41751</v>
      </c>
      <c r="I2762" s="9">
        <v>41769</v>
      </c>
      <c r="J2762" s="9">
        <v>41768</v>
      </c>
      <c r="K2762" s="7">
        <v>3</v>
      </c>
      <c r="L2762" s="9" t="str">
        <f t="shared" si="173"/>
        <v>Desserts</v>
      </c>
      <c r="M2762" s="6">
        <v>68</v>
      </c>
      <c r="N2762" s="6" t="str">
        <f t="shared" si="174"/>
        <v>Scottish Longbreads</v>
      </c>
      <c r="O2762" s="13">
        <v>76</v>
      </c>
      <c r="P2762" s="6">
        <v>68</v>
      </c>
      <c r="Q2762" s="13">
        <f t="shared" si="175"/>
        <v>5168</v>
      </c>
      <c r="R2762" s="15">
        <v>0.1</v>
      </c>
      <c r="S2762" s="13">
        <v>3825</v>
      </c>
      <c r="T2762" s="13">
        <v>87.974999999999994</v>
      </c>
      <c r="U2762" s="13"/>
    </row>
    <row r="2763" spans="1:21" x14ac:dyDescent="0.25">
      <c r="A2763" s="6" t="s">
        <v>82</v>
      </c>
      <c r="B2763" s="6" t="s">
        <v>83</v>
      </c>
      <c r="C2763" s="6" t="s">
        <v>84</v>
      </c>
      <c r="D2763" s="6" t="s">
        <v>85</v>
      </c>
      <c r="E2763" s="6">
        <v>7</v>
      </c>
      <c r="F2763" s="6" t="str">
        <f t="shared" si="172"/>
        <v>Jaime Dos Santos</v>
      </c>
      <c r="G2763" s="6">
        <v>10827</v>
      </c>
      <c r="H2763" s="9">
        <v>41752</v>
      </c>
      <c r="I2763" s="9">
        <v>41769</v>
      </c>
      <c r="J2763" s="9">
        <v>41771</v>
      </c>
      <c r="K2763" s="7">
        <v>8</v>
      </c>
      <c r="L2763" s="9" t="str">
        <f t="shared" si="173"/>
        <v>Poissons et fruits de mer</v>
      </c>
      <c r="M2763" s="6">
        <v>10</v>
      </c>
      <c r="N2763" s="6" t="str">
        <f t="shared" si="174"/>
        <v>Ikura</v>
      </c>
      <c r="O2763" s="13">
        <v>76</v>
      </c>
      <c r="P2763" s="6">
        <v>85</v>
      </c>
      <c r="Q2763" s="13">
        <f t="shared" si="175"/>
        <v>6460</v>
      </c>
      <c r="R2763" s="15">
        <v>0.14000000000000001</v>
      </c>
      <c r="S2763" s="13">
        <v>11330.5</v>
      </c>
      <c r="T2763" s="13">
        <v>135.96600000000001</v>
      </c>
      <c r="U2763" s="13"/>
    </row>
    <row r="2764" spans="1:21" x14ac:dyDescent="0.25">
      <c r="A2764" s="6" t="s">
        <v>186</v>
      </c>
      <c r="B2764" s="6" t="s">
        <v>187</v>
      </c>
      <c r="C2764" s="6" t="s">
        <v>188</v>
      </c>
      <c r="D2764" s="6" t="s">
        <v>140</v>
      </c>
      <c r="E2764" s="6">
        <v>8</v>
      </c>
      <c r="F2764" s="6" t="str">
        <f t="shared" si="172"/>
        <v>Hicham Esmal</v>
      </c>
      <c r="G2764" s="6">
        <v>10836</v>
      </c>
      <c r="H2764" s="9">
        <v>41752</v>
      </c>
      <c r="I2764" s="9">
        <v>41765</v>
      </c>
      <c r="J2764" s="9">
        <v>41764</v>
      </c>
      <c r="K2764" s="7">
        <v>5</v>
      </c>
      <c r="L2764" s="9" t="str">
        <f t="shared" si="173"/>
        <v>Pâtes et céréales</v>
      </c>
      <c r="M2764" s="6">
        <v>22</v>
      </c>
      <c r="N2764" s="6" t="str">
        <f t="shared" si="174"/>
        <v>Gustaf's Knäckebröd</v>
      </c>
      <c r="O2764" s="13">
        <v>76</v>
      </c>
      <c r="P2764" s="6">
        <v>76</v>
      </c>
      <c r="Q2764" s="13">
        <f t="shared" si="175"/>
        <v>5776</v>
      </c>
      <c r="R2764" s="15">
        <v>-0.03</v>
      </c>
      <c r="S2764" s="13">
        <v>8219.4</v>
      </c>
      <c r="T2764" s="13">
        <v>254.8014</v>
      </c>
      <c r="U2764" s="13"/>
    </row>
    <row r="2765" spans="1:21" x14ac:dyDescent="0.25">
      <c r="A2765" s="6" t="s">
        <v>173</v>
      </c>
      <c r="B2765" s="6" t="s">
        <v>174</v>
      </c>
      <c r="C2765" s="6" t="s">
        <v>135</v>
      </c>
      <c r="D2765" s="6" t="s">
        <v>136</v>
      </c>
      <c r="E2765" s="6">
        <v>2</v>
      </c>
      <c r="F2765" s="6" t="str">
        <f t="shared" si="172"/>
        <v>Anne Dodsworth</v>
      </c>
      <c r="G2765" s="6">
        <v>10506</v>
      </c>
      <c r="H2765" s="9">
        <v>41753</v>
      </c>
      <c r="I2765" s="9">
        <v>41765</v>
      </c>
      <c r="J2765" s="9">
        <v>41766</v>
      </c>
      <c r="K2765" s="7">
        <v>1</v>
      </c>
      <c r="L2765" s="9" t="str">
        <f t="shared" si="173"/>
        <v>Boissons</v>
      </c>
      <c r="M2765" s="6">
        <v>70</v>
      </c>
      <c r="N2765" s="6" t="str">
        <f t="shared" si="174"/>
        <v>Outback Lager</v>
      </c>
      <c r="O2765" s="13">
        <v>76</v>
      </c>
      <c r="P2765" s="6">
        <v>79</v>
      </c>
      <c r="Q2765" s="13">
        <f t="shared" si="175"/>
        <v>6004</v>
      </c>
      <c r="R2765" s="15">
        <v>0.05</v>
      </c>
      <c r="S2765" s="13">
        <v>5628.75</v>
      </c>
      <c r="T2765" s="13">
        <v>135.09</v>
      </c>
      <c r="U2765" s="13"/>
    </row>
    <row r="2766" spans="1:21" x14ac:dyDescent="0.25">
      <c r="A2766" s="6" t="s">
        <v>175</v>
      </c>
      <c r="B2766" s="6" t="s">
        <v>176</v>
      </c>
      <c r="C2766" s="6" t="s">
        <v>97</v>
      </c>
      <c r="D2766" s="6" t="s">
        <v>98</v>
      </c>
      <c r="E2766" s="6">
        <v>8</v>
      </c>
      <c r="F2766" s="6" t="str">
        <f t="shared" si="172"/>
        <v>Hicham Esmal</v>
      </c>
      <c r="G2766" s="6">
        <v>10507</v>
      </c>
      <c r="H2766" s="9">
        <v>41753</v>
      </c>
      <c r="I2766" s="9">
        <v>41769</v>
      </c>
      <c r="J2766" s="9">
        <v>41772</v>
      </c>
      <c r="K2766" s="7">
        <v>1</v>
      </c>
      <c r="L2766" s="9" t="str">
        <f t="shared" si="173"/>
        <v>Boissons</v>
      </c>
      <c r="M2766" s="6">
        <v>43</v>
      </c>
      <c r="N2766" s="6" t="str">
        <f t="shared" si="174"/>
        <v>Ipoh Coffee</v>
      </c>
      <c r="O2766" s="13">
        <v>76</v>
      </c>
      <c r="P2766" s="6">
        <v>60</v>
      </c>
      <c r="Q2766" s="13">
        <f t="shared" si="175"/>
        <v>4560</v>
      </c>
      <c r="R2766" s="15">
        <v>7.0000000000000007E-2</v>
      </c>
      <c r="S2766" s="13">
        <v>12834</v>
      </c>
      <c r="T2766" s="13">
        <v>359.35199999999998</v>
      </c>
      <c r="U2766" s="13"/>
    </row>
    <row r="2767" spans="1:21" x14ac:dyDescent="0.25">
      <c r="A2767" s="6" t="s">
        <v>205</v>
      </c>
      <c r="B2767" s="6" t="s">
        <v>206</v>
      </c>
      <c r="C2767" s="6" t="s">
        <v>207</v>
      </c>
      <c r="D2767" s="6" t="s">
        <v>208</v>
      </c>
      <c r="E2767" s="6">
        <v>7</v>
      </c>
      <c r="F2767" s="6" t="str">
        <f t="shared" si="172"/>
        <v>Jaime Dos Santos</v>
      </c>
      <c r="G2767" s="6">
        <v>10524</v>
      </c>
      <c r="H2767" s="9">
        <v>41753</v>
      </c>
      <c r="I2767" s="9">
        <v>41776</v>
      </c>
      <c r="J2767" s="9">
        <v>41773</v>
      </c>
      <c r="K2767" s="7">
        <v>8</v>
      </c>
      <c r="L2767" s="9" t="str">
        <f t="shared" si="173"/>
        <v>Poissons et fruits de mer</v>
      </c>
      <c r="M2767" s="6">
        <v>10</v>
      </c>
      <c r="N2767" s="6" t="str">
        <f t="shared" si="174"/>
        <v>Ikura</v>
      </c>
      <c r="O2767" s="13">
        <v>76</v>
      </c>
      <c r="P2767" s="6">
        <v>19</v>
      </c>
      <c r="Q2767" s="13">
        <f t="shared" si="175"/>
        <v>1444</v>
      </c>
      <c r="R2767" s="15">
        <v>0.17</v>
      </c>
      <c r="S2767" s="13">
        <v>2444.35</v>
      </c>
      <c r="T2767" s="13">
        <v>12.22175</v>
      </c>
      <c r="U2767" s="13"/>
    </row>
    <row r="2768" spans="1:21" x14ac:dyDescent="0.25">
      <c r="A2768" s="6" t="s">
        <v>117</v>
      </c>
      <c r="B2768" s="6" t="s">
        <v>118</v>
      </c>
      <c r="C2768" s="6" t="s">
        <v>119</v>
      </c>
      <c r="D2768" s="6" t="s">
        <v>85</v>
      </c>
      <c r="E2768" s="6">
        <v>5</v>
      </c>
      <c r="F2768" s="6" t="str">
        <f t="shared" si="172"/>
        <v>Mohamed Ben Arfa</v>
      </c>
      <c r="G2768" s="6">
        <v>10634</v>
      </c>
      <c r="H2768" s="9">
        <v>41753</v>
      </c>
      <c r="I2768" s="9">
        <v>41781</v>
      </c>
      <c r="J2768" s="9">
        <v>41778</v>
      </c>
      <c r="K2768" s="7">
        <v>7</v>
      </c>
      <c r="L2768" s="9" t="str">
        <f t="shared" si="173"/>
        <v>Produits secs</v>
      </c>
      <c r="M2768" s="6">
        <v>51</v>
      </c>
      <c r="N2768" s="6" t="str">
        <f t="shared" si="174"/>
        <v>Manjimup Dried Apples</v>
      </c>
      <c r="O2768" s="13">
        <v>76</v>
      </c>
      <c r="P2768" s="6">
        <v>56</v>
      </c>
      <c r="Q2768" s="13">
        <f t="shared" si="175"/>
        <v>4256</v>
      </c>
      <c r="R2768" s="15">
        <v>0.08</v>
      </c>
      <c r="S2768" s="13">
        <v>13652.800000000001</v>
      </c>
      <c r="T2768" s="13">
        <v>286.70880000000005</v>
      </c>
      <c r="U2768" s="13"/>
    </row>
    <row r="2769" spans="1:21" x14ac:dyDescent="0.25">
      <c r="A2769" s="6" t="s">
        <v>278</v>
      </c>
      <c r="B2769" s="6" t="s">
        <v>279</v>
      </c>
      <c r="C2769" s="6" t="s">
        <v>280</v>
      </c>
      <c r="D2769" s="6" t="s">
        <v>85</v>
      </c>
      <c r="E2769" s="6">
        <v>1</v>
      </c>
      <c r="F2769" s="6" t="str">
        <f t="shared" si="172"/>
        <v>Francis Rivière</v>
      </c>
      <c r="G2769" s="6">
        <v>10683</v>
      </c>
      <c r="H2769" s="9">
        <v>41753</v>
      </c>
      <c r="I2769" s="9">
        <v>41764</v>
      </c>
      <c r="J2769" s="9">
        <v>41765</v>
      </c>
      <c r="K2769" s="7">
        <v>5</v>
      </c>
      <c r="L2769" s="9" t="str">
        <f t="shared" si="173"/>
        <v>Pâtes et céréales</v>
      </c>
      <c r="M2769" s="6">
        <v>52</v>
      </c>
      <c r="N2769" s="6" t="str">
        <f t="shared" si="174"/>
        <v>Filo Mix</v>
      </c>
      <c r="O2769" s="13">
        <v>76</v>
      </c>
      <c r="P2769" s="6">
        <v>46</v>
      </c>
      <c r="Q2769" s="13">
        <f t="shared" si="175"/>
        <v>3496</v>
      </c>
      <c r="R2769" s="15">
        <v>0.11</v>
      </c>
      <c r="S2769" s="13">
        <v>1432.9</v>
      </c>
      <c r="T2769" s="13">
        <v>31.523800000000001</v>
      </c>
      <c r="U2769" s="13"/>
    </row>
    <row r="2770" spans="1:21" x14ac:dyDescent="0.25">
      <c r="A2770" s="6" t="s">
        <v>272</v>
      </c>
      <c r="B2770" s="6" t="s">
        <v>273</v>
      </c>
      <c r="C2770" s="6" t="s">
        <v>274</v>
      </c>
      <c r="D2770" s="6" t="s">
        <v>81</v>
      </c>
      <c r="E2770" s="6">
        <v>3</v>
      </c>
      <c r="F2770" s="6" t="str">
        <f t="shared" si="172"/>
        <v>Janet Leverling</v>
      </c>
      <c r="G2770" s="6">
        <v>10855</v>
      </c>
      <c r="H2770" s="9">
        <v>41753</v>
      </c>
      <c r="I2770" s="9">
        <v>41777</v>
      </c>
      <c r="J2770" s="9">
        <v>41773</v>
      </c>
      <c r="K2770" s="7">
        <v>2</v>
      </c>
      <c r="L2770" s="9" t="str">
        <f t="shared" si="173"/>
        <v>Condiments</v>
      </c>
      <c r="M2770" s="6">
        <v>65</v>
      </c>
      <c r="N2770" s="6" t="str">
        <f t="shared" si="174"/>
        <v>Louisiana Fiery Hot Pepper Sauce</v>
      </c>
      <c r="O2770" s="13">
        <v>76</v>
      </c>
      <c r="P2770" s="6">
        <v>69</v>
      </c>
      <c r="Q2770" s="13">
        <f t="shared" si="175"/>
        <v>5244</v>
      </c>
      <c r="R2770" s="15">
        <v>0.18</v>
      </c>
      <c r="S2770" s="13">
        <v>5955.0450000000001</v>
      </c>
      <c r="T2770" s="13">
        <v>142.92108000000002</v>
      </c>
      <c r="U2770" s="13"/>
    </row>
    <row r="2771" spans="1:21" x14ac:dyDescent="0.25">
      <c r="A2771" s="6" t="s">
        <v>166</v>
      </c>
      <c r="B2771" s="6" t="s">
        <v>167</v>
      </c>
      <c r="C2771" s="6" t="s">
        <v>168</v>
      </c>
      <c r="D2771" s="6" t="s">
        <v>169</v>
      </c>
      <c r="E2771" s="6">
        <v>2</v>
      </c>
      <c r="F2771" s="6" t="str">
        <f t="shared" si="172"/>
        <v>Anne Dodsworth</v>
      </c>
      <c r="G2771" s="6">
        <v>10687</v>
      </c>
      <c r="H2771" s="9">
        <v>41754</v>
      </c>
      <c r="I2771" s="9">
        <v>41782</v>
      </c>
      <c r="J2771" s="9">
        <v>41781</v>
      </c>
      <c r="K2771" s="7">
        <v>8</v>
      </c>
      <c r="L2771" s="9" t="str">
        <f t="shared" si="173"/>
        <v>Poissons et fruits de mer</v>
      </c>
      <c r="M2771" s="6">
        <v>36</v>
      </c>
      <c r="N2771" s="6" t="str">
        <f t="shared" si="174"/>
        <v>Inlagd Sill</v>
      </c>
      <c r="O2771" s="13">
        <v>76</v>
      </c>
      <c r="P2771" s="6">
        <v>3</v>
      </c>
      <c r="Q2771" s="13">
        <f t="shared" si="175"/>
        <v>228</v>
      </c>
      <c r="R2771" s="15">
        <v>0.01</v>
      </c>
      <c r="S2771" s="13">
        <v>282.14999999999998</v>
      </c>
      <c r="T2771" s="13">
        <v>0.28214999999999996</v>
      </c>
      <c r="U2771" s="13"/>
    </row>
    <row r="2772" spans="1:21" x14ac:dyDescent="0.25">
      <c r="A2772" s="6" t="s">
        <v>285</v>
      </c>
      <c r="B2772" s="6" t="s">
        <v>286</v>
      </c>
      <c r="C2772" s="6" t="s">
        <v>287</v>
      </c>
      <c r="D2772" s="6" t="s">
        <v>212</v>
      </c>
      <c r="E2772" s="6">
        <v>8</v>
      </c>
      <c r="F2772" s="6" t="str">
        <f t="shared" si="172"/>
        <v>Hicham Esmal</v>
      </c>
      <c r="G2772" s="6">
        <v>10695</v>
      </c>
      <c r="H2772" s="9">
        <v>41754</v>
      </c>
      <c r="I2772" s="9">
        <v>41769</v>
      </c>
      <c r="J2772" s="9">
        <v>41771</v>
      </c>
      <c r="K2772" s="7">
        <v>4</v>
      </c>
      <c r="L2772" s="9" t="str">
        <f t="shared" si="173"/>
        <v>Produits laitiers</v>
      </c>
      <c r="M2772" s="6">
        <v>12</v>
      </c>
      <c r="N2772" s="6" t="str">
        <f t="shared" si="174"/>
        <v>Queso Manchego La Pastora</v>
      </c>
      <c r="O2772" s="13">
        <v>76</v>
      </c>
      <c r="P2772" s="6">
        <v>26</v>
      </c>
      <c r="Q2772" s="13">
        <f t="shared" si="175"/>
        <v>1976</v>
      </c>
      <c r="R2772" s="15">
        <v>0.14000000000000001</v>
      </c>
      <c r="S2772" s="13">
        <v>4248.3999999999996</v>
      </c>
      <c r="T2772" s="13">
        <v>25.490399999999998</v>
      </c>
      <c r="U2772" s="13"/>
    </row>
    <row r="2773" spans="1:21" x14ac:dyDescent="0.25">
      <c r="A2773" s="6" t="s">
        <v>160</v>
      </c>
      <c r="B2773" s="6" t="s">
        <v>161</v>
      </c>
      <c r="C2773" s="6" t="s">
        <v>162</v>
      </c>
      <c r="D2773" s="6" t="s">
        <v>106</v>
      </c>
      <c r="E2773" s="6">
        <v>5</v>
      </c>
      <c r="F2773" s="6" t="str">
        <f t="shared" si="172"/>
        <v>Mohamed Ben Arfa</v>
      </c>
      <c r="G2773" s="6">
        <v>10499</v>
      </c>
      <c r="H2773" s="9">
        <v>41755</v>
      </c>
      <c r="I2773" s="9">
        <v>41772</v>
      </c>
      <c r="J2773" s="9">
        <v>41768</v>
      </c>
      <c r="K2773" s="7">
        <v>7</v>
      </c>
      <c r="L2773" s="9" t="str">
        <f t="shared" si="173"/>
        <v>Produits secs</v>
      </c>
      <c r="M2773" s="6">
        <v>28</v>
      </c>
      <c r="N2773" s="6" t="str">
        <f t="shared" si="174"/>
        <v>Rössle Sauerkraut</v>
      </c>
      <c r="O2773" s="13">
        <v>76</v>
      </c>
      <c r="P2773" s="6">
        <v>94</v>
      </c>
      <c r="Q2773" s="13">
        <f t="shared" si="175"/>
        <v>7144</v>
      </c>
      <c r="R2773" s="15">
        <v>-0.01</v>
      </c>
      <c r="S2773" s="13">
        <v>21646.32</v>
      </c>
      <c r="T2773" s="13">
        <v>757.62119999999993</v>
      </c>
      <c r="U2773" s="13"/>
    </row>
    <row r="2774" spans="1:21" x14ac:dyDescent="0.25">
      <c r="A2774" s="6" t="s">
        <v>228</v>
      </c>
      <c r="B2774" s="6" t="s">
        <v>229</v>
      </c>
      <c r="C2774" s="6" t="s">
        <v>122</v>
      </c>
      <c r="D2774" s="6" t="s">
        <v>123</v>
      </c>
      <c r="E2774" s="6">
        <v>1</v>
      </c>
      <c r="F2774" s="6" t="str">
        <f t="shared" si="172"/>
        <v>Francis Rivière</v>
      </c>
      <c r="G2774" s="6">
        <v>10541</v>
      </c>
      <c r="H2774" s="9">
        <v>41755</v>
      </c>
      <c r="I2774" s="9">
        <v>41769</v>
      </c>
      <c r="J2774" s="9">
        <v>41767</v>
      </c>
      <c r="K2774" s="7">
        <v>1</v>
      </c>
      <c r="L2774" s="9" t="str">
        <f t="shared" si="173"/>
        <v>Boissons</v>
      </c>
      <c r="M2774" s="6">
        <v>38</v>
      </c>
      <c r="N2774" s="6" t="str">
        <f t="shared" si="174"/>
        <v>Côte de Blaye</v>
      </c>
      <c r="O2774" s="13">
        <v>76</v>
      </c>
      <c r="P2774" s="6">
        <v>11</v>
      </c>
      <c r="Q2774" s="13">
        <f t="shared" si="175"/>
        <v>836</v>
      </c>
      <c r="R2774" s="15">
        <v>0.11</v>
      </c>
      <c r="S2774" s="13">
        <v>12898.325000000001</v>
      </c>
      <c r="T2774" s="13">
        <v>322.458125</v>
      </c>
      <c r="U2774" s="13"/>
    </row>
    <row r="2775" spans="1:21" x14ac:dyDescent="0.25">
      <c r="A2775" s="6" t="s">
        <v>147</v>
      </c>
      <c r="B2775" s="6" t="s">
        <v>148</v>
      </c>
      <c r="C2775" s="6" t="s">
        <v>149</v>
      </c>
      <c r="D2775" s="6" t="s">
        <v>85</v>
      </c>
      <c r="E2775" s="6">
        <v>4</v>
      </c>
      <c r="F2775" s="6" t="str">
        <f t="shared" si="172"/>
        <v>Laura Callahan</v>
      </c>
      <c r="G2775" s="6">
        <v>10631</v>
      </c>
      <c r="H2775" s="9">
        <v>41755</v>
      </c>
      <c r="I2775" s="9">
        <v>41779</v>
      </c>
      <c r="J2775" s="9">
        <v>41781</v>
      </c>
      <c r="K2775" s="7">
        <v>1</v>
      </c>
      <c r="L2775" s="9" t="str">
        <f t="shared" si="173"/>
        <v>Boissons</v>
      </c>
      <c r="M2775" s="6">
        <v>75</v>
      </c>
      <c r="N2775" s="6" t="str">
        <f t="shared" si="174"/>
        <v>Rhönbräu Klosterbier</v>
      </c>
      <c r="O2775" s="13">
        <v>76</v>
      </c>
      <c r="P2775" s="6">
        <v>44</v>
      </c>
      <c r="Q2775" s="13">
        <f t="shared" si="175"/>
        <v>3344</v>
      </c>
      <c r="R2775" s="15">
        <v>0.02</v>
      </c>
      <c r="S2775" s="13">
        <v>1670.8999999999999</v>
      </c>
      <c r="T2775" s="13">
        <v>3.3417999999999997</v>
      </c>
      <c r="U2775" s="13"/>
    </row>
    <row r="2776" spans="1:21" x14ac:dyDescent="0.25">
      <c r="A2776" s="6" t="s">
        <v>186</v>
      </c>
      <c r="B2776" s="6" t="s">
        <v>187</v>
      </c>
      <c r="C2776" s="6" t="s">
        <v>188</v>
      </c>
      <c r="D2776" s="6" t="s">
        <v>140</v>
      </c>
      <c r="E2776" s="6">
        <v>8</v>
      </c>
      <c r="F2776" s="6" t="str">
        <f t="shared" si="172"/>
        <v>Hicham Esmal</v>
      </c>
      <c r="G2776" s="6">
        <v>10633</v>
      </c>
      <c r="H2776" s="9">
        <v>41755</v>
      </c>
      <c r="I2776" s="9">
        <v>41775</v>
      </c>
      <c r="J2776" s="9">
        <v>41777</v>
      </c>
      <c r="K2776" s="7">
        <v>3</v>
      </c>
      <c r="L2776" s="9" t="str">
        <f t="shared" si="173"/>
        <v>Desserts</v>
      </c>
      <c r="M2776" s="6">
        <v>26</v>
      </c>
      <c r="N2776" s="6" t="str">
        <f t="shared" si="174"/>
        <v>Gumbär Gummibärchen</v>
      </c>
      <c r="O2776" s="13">
        <v>76</v>
      </c>
      <c r="P2776" s="6">
        <v>9</v>
      </c>
      <c r="Q2776" s="13">
        <f t="shared" si="175"/>
        <v>684</v>
      </c>
      <c r="R2776" s="15">
        <v>0.02</v>
      </c>
      <c r="S2776" s="13">
        <v>1377.2430000000002</v>
      </c>
      <c r="T2776" s="13">
        <v>19.281402000000003</v>
      </c>
      <c r="U2776" s="13"/>
    </row>
    <row r="2777" spans="1:21" x14ac:dyDescent="0.25">
      <c r="A2777" s="6" t="s">
        <v>186</v>
      </c>
      <c r="B2777" s="6" t="s">
        <v>187</v>
      </c>
      <c r="C2777" s="6" t="s">
        <v>188</v>
      </c>
      <c r="D2777" s="6" t="s">
        <v>140</v>
      </c>
      <c r="E2777" s="6">
        <v>8</v>
      </c>
      <c r="F2777" s="6" t="str">
        <f t="shared" si="172"/>
        <v>Hicham Esmal</v>
      </c>
      <c r="G2777" s="6">
        <v>10836</v>
      </c>
      <c r="H2777" s="9">
        <v>41757</v>
      </c>
      <c r="I2777" s="9">
        <v>41787</v>
      </c>
      <c r="J2777" s="9">
        <v>41783</v>
      </c>
      <c r="K2777" s="7">
        <v>4</v>
      </c>
      <c r="L2777" s="9" t="str">
        <f t="shared" si="173"/>
        <v>Produits laitiers</v>
      </c>
      <c r="M2777" s="6">
        <v>60</v>
      </c>
      <c r="N2777" s="6" t="str">
        <f t="shared" si="174"/>
        <v>Camembert Pierrot</v>
      </c>
      <c r="O2777" s="13">
        <v>76</v>
      </c>
      <c r="P2777" s="6">
        <v>29</v>
      </c>
      <c r="Q2777" s="13">
        <f t="shared" si="175"/>
        <v>2204</v>
      </c>
      <c r="R2777" s="15">
        <v>0.11</v>
      </c>
      <c r="S2777" s="13">
        <v>4387.7</v>
      </c>
      <c r="T2777" s="13">
        <v>52.652399999999993</v>
      </c>
      <c r="U2777" s="13"/>
    </row>
    <row r="2778" spans="1:21" x14ac:dyDescent="0.25">
      <c r="A2778" s="6" t="s">
        <v>90</v>
      </c>
      <c r="B2778" s="6" t="s">
        <v>91</v>
      </c>
      <c r="C2778" s="6" t="s">
        <v>88</v>
      </c>
      <c r="D2778" s="6" t="s">
        <v>89</v>
      </c>
      <c r="E2778" s="6">
        <v>3</v>
      </c>
      <c r="F2778" s="6" t="str">
        <f t="shared" si="172"/>
        <v>Janet Leverling</v>
      </c>
      <c r="G2778" s="6">
        <v>10547</v>
      </c>
      <c r="H2778" s="9">
        <v>41758</v>
      </c>
      <c r="I2778" s="9">
        <v>41773</v>
      </c>
      <c r="J2778" s="9">
        <v>41773</v>
      </c>
      <c r="K2778" s="7">
        <v>8</v>
      </c>
      <c r="L2778" s="9" t="str">
        <f t="shared" si="173"/>
        <v>Poissons et fruits de mer</v>
      </c>
      <c r="M2778" s="6">
        <v>36</v>
      </c>
      <c r="N2778" s="6" t="str">
        <f t="shared" si="174"/>
        <v>Inlagd Sill</v>
      </c>
      <c r="O2778" s="13">
        <v>76</v>
      </c>
      <c r="P2778" s="6">
        <v>84</v>
      </c>
      <c r="Q2778" s="13">
        <f t="shared" si="175"/>
        <v>6384</v>
      </c>
      <c r="R2778" s="15">
        <v>-0.02</v>
      </c>
      <c r="S2778" s="13">
        <v>8139.6</v>
      </c>
      <c r="T2778" s="13">
        <v>48.837600000000009</v>
      </c>
      <c r="U2778" s="13"/>
    </row>
    <row r="2779" spans="1:21" x14ac:dyDescent="0.25">
      <c r="A2779" s="6" t="s">
        <v>205</v>
      </c>
      <c r="B2779" s="6" t="s">
        <v>206</v>
      </c>
      <c r="C2779" s="6" t="s">
        <v>207</v>
      </c>
      <c r="D2779" s="6" t="s">
        <v>208</v>
      </c>
      <c r="E2779" s="6">
        <v>7</v>
      </c>
      <c r="F2779" s="6" t="str">
        <f t="shared" si="172"/>
        <v>Jaime Dos Santos</v>
      </c>
      <c r="G2779" s="6">
        <v>10626</v>
      </c>
      <c r="H2779" s="9">
        <v>41758</v>
      </c>
      <c r="I2779" s="9">
        <v>41780</v>
      </c>
      <c r="J2779" s="9">
        <v>41776</v>
      </c>
      <c r="K2779" s="7">
        <v>4</v>
      </c>
      <c r="L2779" s="9" t="str">
        <f t="shared" si="173"/>
        <v>Produits laitiers</v>
      </c>
      <c r="M2779" s="6">
        <v>71</v>
      </c>
      <c r="N2779" s="6" t="str">
        <f t="shared" si="174"/>
        <v>Fløtemysost</v>
      </c>
      <c r="O2779" s="13">
        <v>76</v>
      </c>
      <c r="P2779" s="6">
        <v>71</v>
      </c>
      <c r="Q2779" s="13">
        <f t="shared" si="175"/>
        <v>5396</v>
      </c>
      <c r="R2779" s="15">
        <v>0.08</v>
      </c>
      <c r="S2779" s="13">
        <v>7021.9000000000005</v>
      </c>
      <c r="T2779" s="13">
        <v>119.37230000000001</v>
      </c>
      <c r="U2779" s="13"/>
    </row>
    <row r="2780" spans="1:21" x14ac:dyDescent="0.25">
      <c r="A2780" s="6" t="s">
        <v>111</v>
      </c>
      <c r="B2780" s="6" t="s">
        <v>112</v>
      </c>
      <c r="C2780" s="6" t="s">
        <v>113</v>
      </c>
      <c r="D2780" s="6" t="s">
        <v>85</v>
      </c>
      <c r="E2780" s="6">
        <v>3</v>
      </c>
      <c r="F2780" s="6" t="str">
        <f t="shared" si="172"/>
        <v>Janet Leverling</v>
      </c>
      <c r="G2780" s="6">
        <v>10814</v>
      </c>
      <c r="H2780" s="9">
        <v>41758</v>
      </c>
      <c r="I2780" s="9">
        <v>41774</v>
      </c>
      <c r="J2780" s="9">
        <v>41769</v>
      </c>
      <c r="K2780" s="7">
        <v>8</v>
      </c>
      <c r="L2780" s="9" t="str">
        <f t="shared" si="173"/>
        <v>Poissons et fruits de mer</v>
      </c>
      <c r="M2780" s="6">
        <v>41</v>
      </c>
      <c r="N2780" s="6" t="str">
        <f t="shared" si="174"/>
        <v>Jack's New England Clam Chowder</v>
      </c>
      <c r="O2780" s="13">
        <v>76</v>
      </c>
      <c r="P2780" s="6">
        <v>69</v>
      </c>
      <c r="Q2780" s="13">
        <f t="shared" si="175"/>
        <v>5244</v>
      </c>
      <c r="R2780" s="15">
        <v>0.16</v>
      </c>
      <c r="S2780" s="13">
        <v>2796.5699999999997</v>
      </c>
      <c r="T2780" s="13">
        <v>19.575989999999997</v>
      </c>
      <c r="U2780" s="13"/>
    </row>
    <row r="2781" spans="1:21" x14ac:dyDescent="0.25">
      <c r="A2781" s="6" t="s">
        <v>216</v>
      </c>
      <c r="B2781" s="6" t="s">
        <v>217</v>
      </c>
      <c r="C2781" s="6" t="s">
        <v>218</v>
      </c>
      <c r="D2781" s="6" t="s">
        <v>102</v>
      </c>
      <c r="E2781" s="6">
        <v>8</v>
      </c>
      <c r="F2781" s="6" t="str">
        <f t="shared" si="172"/>
        <v>Hicham Esmal</v>
      </c>
      <c r="G2781" s="6">
        <v>10896</v>
      </c>
      <c r="H2781" s="9">
        <v>41758</v>
      </c>
      <c r="I2781" s="9">
        <v>41785</v>
      </c>
      <c r="J2781" s="9">
        <v>41786</v>
      </c>
      <c r="K2781" s="7">
        <v>5</v>
      </c>
      <c r="L2781" s="9" t="str">
        <f t="shared" si="173"/>
        <v>Pâtes et céréales</v>
      </c>
      <c r="M2781" s="6">
        <v>56</v>
      </c>
      <c r="N2781" s="6" t="str">
        <f t="shared" si="174"/>
        <v>Gnocchi di nonna Alice</v>
      </c>
      <c r="O2781" s="13">
        <v>76</v>
      </c>
      <c r="P2781" s="6">
        <v>16</v>
      </c>
      <c r="Q2781" s="13">
        <f t="shared" si="175"/>
        <v>1216</v>
      </c>
      <c r="R2781" s="15">
        <v>0.09</v>
      </c>
      <c r="S2781" s="13">
        <v>2766.4</v>
      </c>
      <c r="T2781" s="13">
        <v>69.16</v>
      </c>
      <c r="U2781" s="13"/>
    </row>
    <row r="2782" spans="1:21" x14ac:dyDescent="0.25">
      <c r="A2782" s="6" t="s">
        <v>205</v>
      </c>
      <c r="B2782" s="6" t="s">
        <v>206</v>
      </c>
      <c r="C2782" s="6" t="s">
        <v>207</v>
      </c>
      <c r="D2782" s="6" t="s">
        <v>208</v>
      </c>
      <c r="E2782" s="6">
        <v>3</v>
      </c>
      <c r="F2782" s="6" t="str">
        <f t="shared" si="172"/>
        <v>Janet Leverling</v>
      </c>
      <c r="G2782" s="6">
        <v>10572</v>
      </c>
      <c r="H2782" s="9">
        <v>41759</v>
      </c>
      <c r="I2782" s="9">
        <v>41783</v>
      </c>
      <c r="J2782" s="9">
        <v>41786</v>
      </c>
      <c r="K2782" s="7">
        <v>3</v>
      </c>
      <c r="L2782" s="9" t="str">
        <f t="shared" si="173"/>
        <v>Desserts</v>
      </c>
      <c r="M2782" s="6">
        <v>16</v>
      </c>
      <c r="N2782" s="6" t="str">
        <f t="shared" si="174"/>
        <v>Pavlova</v>
      </c>
      <c r="O2782" s="13">
        <v>76</v>
      </c>
      <c r="P2782" s="6">
        <v>51</v>
      </c>
      <c r="Q2782" s="13">
        <f t="shared" si="175"/>
        <v>3876</v>
      </c>
      <c r="R2782" s="15">
        <v>0.13</v>
      </c>
      <c r="S2782" s="13">
        <v>3871.2824999999998</v>
      </c>
      <c r="T2782" s="13">
        <v>127.75232249999999</v>
      </c>
      <c r="U2782" s="13"/>
    </row>
    <row r="2783" spans="1:21" x14ac:dyDescent="0.25">
      <c r="A2783" s="6" t="s">
        <v>186</v>
      </c>
      <c r="B2783" s="6" t="s">
        <v>187</v>
      </c>
      <c r="C2783" s="6" t="s">
        <v>188</v>
      </c>
      <c r="D2783" s="6" t="s">
        <v>140</v>
      </c>
      <c r="E2783" s="6">
        <v>8</v>
      </c>
      <c r="F2783" s="6" t="str">
        <f t="shared" si="172"/>
        <v>Hicham Esmal</v>
      </c>
      <c r="G2783" s="6">
        <v>10667</v>
      </c>
      <c r="H2783" s="9">
        <v>41759</v>
      </c>
      <c r="I2783" s="9">
        <v>41779</v>
      </c>
      <c r="J2783" s="9">
        <v>41777</v>
      </c>
      <c r="K2783" s="7">
        <v>4</v>
      </c>
      <c r="L2783" s="9" t="str">
        <f t="shared" si="173"/>
        <v>Produits laitiers</v>
      </c>
      <c r="M2783" s="6">
        <v>69</v>
      </c>
      <c r="N2783" s="6" t="str">
        <f t="shared" si="174"/>
        <v>Gudbrandsdalsost</v>
      </c>
      <c r="O2783" s="13">
        <v>76</v>
      </c>
      <c r="P2783" s="6">
        <v>35</v>
      </c>
      <c r="Q2783" s="13">
        <f t="shared" si="175"/>
        <v>2660</v>
      </c>
      <c r="R2783" s="15">
        <v>0.11</v>
      </c>
      <c r="S2783" s="13">
        <v>5607</v>
      </c>
      <c r="T2783" s="13">
        <v>44.856000000000002</v>
      </c>
      <c r="U2783" s="13"/>
    </row>
    <row r="2784" spans="1:21" x14ac:dyDescent="0.25">
      <c r="A2784" s="6" t="s">
        <v>179</v>
      </c>
      <c r="B2784" s="6" t="s">
        <v>180</v>
      </c>
      <c r="C2784" s="6" t="s">
        <v>181</v>
      </c>
      <c r="D2784" s="6" t="s">
        <v>81</v>
      </c>
      <c r="E2784" s="6">
        <v>4</v>
      </c>
      <c r="F2784" s="6" t="str">
        <f t="shared" si="172"/>
        <v>Laura Callahan</v>
      </c>
      <c r="G2784" s="6">
        <v>10722</v>
      </c>
      <c r="H2784" s="9">
        <v>41759</v>
      </c>
      <c r="I2784" s="9">
        <v>41780</v>
      </c>
      <c r="J2784" s="9">
        <v>41779</v>
      </c>
      <c r="K2784" s="7">
        <v>3</v>
      </c>
      <c r="L2784" s="9" t="str">
        <f t="shared" si="173"/>
        <v>Desserts</v>
      </c>
      <c r="M2784" s="6">
        <v>68</v>
      </c>
      <c r="N2784" s="6" t="str">
        <f t="shared" si="174"/>
        <v>Scottish Longbreads</v>
      </c>
      <c r="O2784" s="13">
        <v>76</v>
      </c>
      <c r="P2784" s="6">
        <v>87</v>
      </c>
      <c r="Q2784" s="13">
        <f t="shared" si="175"/>
        <v>6612</v>
      </c>
      <c r="R2784" s="15">
        <v>0.06</v>
      </c>
      <c r="S2784" s="13">
        <v>5111.25</v>
      </c>
      <c r="T2784" s="13">
        <v>102.22499999999999</v>
      </c>
      <c r="U2784" s="13"/>
    </row>
    <row r="2785" spans="1:21" x14ac:dyDescent="0.25">
      <c r="A2785" s="6" t="s">
        <v>82</v>
      </c>
      <c r="B2785" s="6" t="s">
        <v>83</v>
      </c>
      <c r="C2785" s="6" t="s">
        <v>84</v>
      </c>
      <c r="D2785" s="6" t="s">
        <v>85</v>
      </c>
      <c r="E2785" s="6">
        <v>5</v>
      </c>
      <c r="F2785" s="6" t="str">
        <f t="shared" si="172"/>
        <v>Mohamed Ben Arfa</v>
      </c>
      <c r="G2785" s="6">
        <v>10755</v>
      </c>
      <c r="H2785" s="9">
        <v>41759</v>
      </c>
      <c r="I2785" s="9">
        <v>41787</v>
      </c>
      <c r="J2785" s="9">
        <v>41783</v>
      </c>
      <c r="K2785" s="7">
        <v>5</v>
      </c>
      <c r="L2785" s="9" t="str">
        <f t="shared" si="173"/>
        <v>Pâtes et céréales</v>
      </c>
      <c r="M2785" s="6">
        <v>57</v>
      </c>
      <c r="N2785" s="6" t="str">
        <f t="shared" si="174"/>
        <v>Ravioli Angelo</v>
      </c>
      <c r="O2785" s="13">
        <v>76</v>
      </c>
      <c r="P2785" s="6">
        <v>56</v>
      </c>
      <c r="Q2785" s="13">
        <f t="shared" si="175"/>
        <v>4256</v>
      </c>
      <c r="R2785" s="15">
        <v>0.12</v>
      </c>
      <c r="S2785" s="13">
        <v>4804.8</v>
      </c>
      <c r="T2785" s="13">
        <v>148.94880000000001</v>
      </c>
      <c r="U2785" s="13"/>
    </row>
    <row r="2786" spans="1:21" x14ac:dyDescent="0.25">
      <c r="A2786" s="6" t="s">
        <v>170</v>
      </c>
      <c r="B2786" s="6" t="s">
        <v>171</v>
      </c>
      <c r="C2786" s="6" t="s">
        <v>172</v>
      </c>
      <c r="D2786" s="6" t="s">
        <v>146</v>
      </c>
      <c r="E2786" s="6">
        <v>3</v>
      </c>
      <c r="F2786" s="6" t="str">
        <f t="shared" si="172"/>
        <v>Janet Leverling</v>
      </c>
      <c r="G2786" s="6">
        <v>10505</v>
      </c>
      <c r="H2786" s="9">
        <v>41760</v>
      </c>
      <c r="I2786" s="9">
        <v>41789</v>
      </c>
      <c r="J2786" s="9">
        <v>41786</v>
      </c>
      <c r="K2786" s="7">
        <v>3</v>
      </c>
      <c r="L2786" s="9" t="str">
        <f t="shared" si="173"/>
        <v>Desserts</v>
      </c>
      <c r="M2786" s="6">
        <v>62</v>
      </c>
      <c r="N2786" s="6" t="str">
        <f t="shared" si="174"/>
        <v>Tarte au sucre</v>
      </c>
      <c r="O2786" s="13">
        <v>76</v>
      </c>
      <c r="P2786" s="6">
        <v>39</v>
      </c>
      <c r="Q2786" s="13">
        <f t="shared" si="175"/>
        <v>2964</v>
      </c>
      <c r="R2786" s="15">
        <v>0</v>
      </c>
      <c r="S2786" s="13">
        <v>9613.5</v>
      </c>
      <c r="T2786" s="13">
        <v>144.20249999999999</v>
      </c>
      <c r="U2786" s="13"/>
    </row>
    <row r="2787" spans="1:21" x14ac:dyDescent="0.25">
      <c r="A2787" s="6" t="s">
        <v>82</v>
      </c>
      <c r="B2787" s="6" t="s">
        <v>83</v>
      </c>
      <c r="C2787" s="6" t="s">
        <v>84</v>
      </c>
      <c r="D2787" s="6" t="s">
        <v>85</v>
      </c>
      <c r="E2787" s="6">
        <v>7</v>
      </c>
      <c r="F2787" s="6" t="str">
        <f t="shared" si="172"/>
        <v>Jaime Dos Santos</v>
      </c>
      <c r="G2787" s="6">
        <v>10525</v>
      </c>
      <c r="H2787" s="9">
        <v>41760</v>
      </c>
      <c r="I2787" s="9">
        <v>41781</v>
      </c>
      <c r="J2787" s="9">
        <v>41780</v>
      </c>
      <c r="K2787" s="7">
        <v>8</v>
      </c>
      <c r="L2787" s="9" t="str">
        <f t="shared" si="173"/>
        <v>Poissons et fruits de mer</v>
      </c>
      <c r="M2787" s="6">
        <v>40</v>
      </c>
      <c r="N2787" s="6" t="str">
        <f t="shared" si="174"/>
        <v>Boston Crab Meat</v>
      </c>
      <c r="O2787" s="13">
        <v>76</v>
      </c>
      <c r="P2787" s="6">
        <v>68</v>
      </c>
      <c r="Q2787" s="13">
        <f t="shared" si="175"/>
        <v>5168</v>
      </c>
      <c r="R2787" s="15">
        <v>-0.02</v>
      </c>
      <c r="S2787" s="13">
        <v>6381.12</v>
      </c>
      <c r="T2787" s="13">
        <v>12.76224</v>
      </c>
      <c r="U2787" s="13"/>
    </row>
    <row r="2788" spans="1:21" x14ac:dyDescent="0.25">
      <c r="A2788" s="6" t="s">
        <v>141</v>
      </c>
      <c r="B2788" s="6" t="s">
        <v>142</v>
      </c>
      <c r="C2788" s="6" t="s">
        <v>109</v>
      </c>
      <c r="D2788" s="6" t="s">
        <v>110</v>
      </c>
      <c r="E2788" s="6">
        <v>7</v>
      </c>
      <c r="F2788" s="6" t="str">
        <f t="shared" si="172"/>
        <v>Jaime Dos Santos</v>
      </c>
      <c r="G2788" s="6">
        <v>10604</v>
      </c>
      <c r="H2788" s="9">
        <v>41760</v>
      </c>
      <c r="I2788" s="9">
        <v>41787</v>
      </c>
      <c r="J2788" s="9">
        <v>41785</v>
      </c>
      <c r="K2788" s="7">
        <v>3</v>
      </c>
      <c r="L2788" s="9" t="str">
        <f t="shared" si="173"/>
        <v>Desserts</v>
      </c>
      <c r="M2788" s="6">
        <v>48</v>
      </c>
      <c r="N2788" s="6" t="str">
        <f t="shared" si="174"/>
        <v>Chocolade</v>
      </c>
      <c r="O2788" s="13">
        <v>76</v>
      </c>
      <c r="P2788" s="6">
        <v>2</v>
      </c>
      <c r="Q2788" s="13">
        <f t="shared" si="175"/>
        <v>152</v>
      </c>
      <c r="R2788" s="15">
        <v>0</v>
      </c>
      <c r="S2788" s="13">
        <v>127.5</v>
      </c>
      <c r="T2788" s="13">
        <v>1.1475</v>
      </c>
      <c r="U2788" s="13"/>
    </row>
    <row r="2789" spans="1:21" x14ac:dyDescent="0.25">
      <c r="A2789" s="6" t="s">
        <v>103</v>
      </c>
      <c r="B2789" s="6" t="s">
        <v>104</v>
      </c>
      <c r="C2789" s="6" t="s">
        <v>105</v>
      </c>
      <c r="D2789" s="6" t="s">
        <v>106</v>
      </c>
      <c r="E2789" s="6">
        <v>7</v>
      </c>
      <c r="F2789" s="6" t="str">
        <f t="shared" si="172"/>
        <v>Jaime Dos Santos</v>
      </c>
      <c r="G2789" s="6">
        <v>10486</v>
      </c>
      <c r="H2789" s="9">
        <v>41761</v>
      </c>
      <c r="I2789" s="9">
        <v>41784</v>
      </c>
      <c r="J2789" s="9">
        <v>41786</v>
      </c>
      <c r="K2789" s="7">
        <v>4</v>
      </c>
      <c r="L2789" s="9" t="str">
        <f t="shared" si="173"/>
        <v>Produits laitiers</v>
      </c>
      <c r="M2789" s="6">
        <v>11</v>
      </c>
      <c r="N2789" s="6" t="str">
        <f t="shared" si="174"/>
        <v>Queso Cabrales</v>
      </c>
      <c r="O2789" s="13">
        <v>76</v>
      </c>
      <c r="P2789" s="6">
        <v>90</v>
      </c>
      <c r="Q2789" s="13">
        <f t="shared" si="175"/>
        <v>6840</v>
      </c>
      <c r="R2789" s="15">
        <v>7.0000000000000007E-2</v>
      </c>
      <c r="S2789" s="13">
        <v>7030.7999999999993</v>
      </c>
      <c r="T2789" s="13">
        <v>182.80079999999998</v>
      </c>
      <c r="U2789" s="13"/>
    </row>
    <row r="2790" spans="1:21" x14ac:dyDescent="0.25">
      <c r="A2790" s="6" t="s">
        <v>228</v>
      </c>
      <c r="B2790" s="6" t="s">
        <v>229</v>
      </c>
      <c r="C2790" s="6" t="s">
        <v>122</v>
      </c>
      <c r="D2790" s="6" t="s">
        <v>123</v>
      </c>
      <c r="E2790" s="6">
        <v>5</v>
      </c>
      <c r="F2790" s="6" t="str">
        <f t="shared" si="172"/>
        <v>Mohamed Ben Arfa</v>
      </c>
      <c r="G2790" s="6">
        <v>10645</v>
      </c>
      <c r="H2790" s="9">
        <v>41761</v>
      </c>
      <c r="I2790" s="9">
        <v>41784</v>
      </c>
      <c r="J2790" s="9">
        <v>41783</v>
      </c>
      <c r="K2790" s="7">
        <v>8</v>
      </c>
      <c r="L2790" s="9" t="str">
        <f t="shared" si="173"/>
        <v>Poissons et fruits de mer</v>
      </c>
      <c r="M2790" s="6">
        <v>18</v>
      </c>
      <c r="N2790" s="6" t="str">
        <f t="shared" si="174"/>
        <v>Carnarvon Tigers</v>
      </c>
      <c r="O2790" s="13">
        <v>76</v>
      </c>
      <c r="P2790" s="6">
        <v>3</v>
      </c>
      <c r="Q2790" s="13">
        <f t="shared" si="175"/>
        <v>228</v>
      </c>
      <c r="R2790" s="15">
        <v>-0.03</v>
      </c>
      <c r="S2790" s="13">
        <v>965.625</v>
      </c>
      <c r="T2790" s="13">
        <v>9.65625</v>
      </c>
      <c r="U2790" s="13"/>
    </row>
    <row r="2791" spans="1:21" x14ac:dyDescent="0.25">
      <c r="A2791" s="6" t="s">
        <v>103</v>
      </c>
      <c r="B2791" s="6" t="s">
        <v>104</v>
      </c>
      <c r="C2791" s="6" t="s">
        <v>105</v>
      </c>
      <c r="D2791" s="6" t="s">
        <v>106</v>
      </c>
      <c r="E2791" s="6">
        <v>4</v>
      </c>
      <c r="F2791" s="6" t="str">
        <f t="shared" si="172"/>
        <v>Laura Callahan</v>
      </c>
      <c r="G2791" s="6">
        <v>10498</v>
      </c>
      <c r="H2791" s="9">
        <v>41762</v>
      </c>
      <c r="I2791" s="9">
        <v>41781</v>
      </c>
      <c r="J2791" s="9">
        <v>41781</v>
      </c>
      <c r="K2791" s="7">
        <v>1</v>
      </c>
      <c r="L2791" s="9" t="str">
        <f t="shared" si="173"/>
        <v>Boissons</v>
      </c>
      <c r="M2791" s="6">
        <v>24</v>
      </c>
      <c r="N2791" s="6" t="str">
        <f t="shared" si="174"/>
        <v>Guaraná Fantástica</v>
      </c>
      <c r="O2791" s="13">
        <v>76</v>
      </c>
      <c r="P2791" s="6">
        <v>17</v>
      </c>
      <c r="Q2791" s="13">
        <f t="shared" si="175"/>
        <v>1292</v>
      </c>
      <c r="R2791" s="15">
        <v>0</v>
      </c>
      <c r="S2791" s="13">
        <v>382.5</v>
      </c>
      <c r="T2791" s="13">
        <v>8.7974999999999994</v>
      </c>
      <c r="U2791" s="13"/>
    </row>
    <row r="2792" spans="1:21" x14ac:dyDescent="0.25">
      <c r="A2792" s="6" t="s">
        <v>235</v>
      </c>
      <c r="B2792" s="6" t="s">
        <v>236</v>
      </c>
      <c r="C2792" s="6" t="s">
        <v>237</v>
      </c>
      <c r="D2792" s="6" t="s">
        <v>238</v>
      </c>
      <c r="E2792" s="6">
        <v>3</v>
      </c>
      <c r="F2792" s="6" t="str">
        <f t="shared" si="172"/>
        <v>Janet Leverling</v>
      </c>
      <c r="G2792" s="6">
        <v>10911</v>
      </c>
      <c r="H2792" s="9">
        <v>41762</v>
      </c>
      <c r="I2792" s="9">
        <v>41786</v>
      </c>
      <c r="J2792" s="9">
        <v>41783</v>
      </c>
      <c r="K2792" s="7">
        <v>6</v>
      </c>
      <c r="L2792" s="9" t="str">
        <f t="shared" si="173"/>
        <v>Viandes</v>
      </c>
      <c r="M2792" s="6">
        <v>17</v>
      </c>
      <c r="N2792" s="6" t="str">
        <f t="shared" si="174"/>
        <v>Alice Mutton</v>
      </c>
      <c r="O2792" s="13">
        <v>76</v>
      </c>
      <c r="P2792" s="6">
        <v>32</v>
      </c>
      <c r="Q2792" s="13">
        <f t="shared" si="175"/>
        <v>2432</v>
      </c>
      <c r="R2792" s="15">
        <v>0.05</v>
      </c>
      <c r="S2792" s="13">
        <v>5928</v>
      </c>
      <c r="T2792" s="13">
        <v>23.712</v>
      </c>
      <c r="U2792" s="13"/>
    </row>
    <row r="2793" spans="1:21" x14ac:dyDescent="0.25">
      <c r="A2793" s="6" t="s">
        <v>189</v>
      </c>
      <c r="B2793" s="6" t="s">
        <v>190</v>
      </c>
      <c r="C2793" s="6" t="s">
        <v>191</v>
      </c>
      <c r="D2793" s="6" t="s">
        <v>136</v>
      </c>
      <c r="E2793" s="6">
        <v>9</v>
      </c>
      <c r="F2793" s="6" t="str">
        <f t="shared" si="172"/>
        <v>Steven Buchanan</v>
      </c>
      <c r="G2793" s="6">
        <v>10549</v>
      </c>
      <c r="H2793" s="9">
        <v>41763</v>
      </c>
      <c r="I2793" s="9">
        <v>41779</v>
      </c>
      <c r="J2793" s="9">
        <v>41776</v>
      </c>
      <c r="K2793" s="7">
        <v>8</v>
      </c>
      <c r="L2793" s="9" t="str">
        <f t="shared" si="173"/>
        <v>Poissons et fruits de mer</v>
      </c>
      <c r="M2793" s="6">
        <v>45</v>
      </c>
      <c r="N2793" s="6" t="str">
        <f t="shared" si="174"/>
        <v>Røgede sild</v>
      </c>
      <c r="O2793" s="13">
        <v>76</v>
      </c>
      <c r="P2793" s="6">
        <v>35</v>
      </c>
      <c r="Q2793" s="13">
        <f t="shared" si="175"/>
        <v>2660</v>
      </c>
      <c r="R2793" s="15">
        <v>0.15</v>
      </c>
      <c r="S2793" s="13">
        <v>1413.125</v>
      </c>
      <c r="T2793" s="13">
        <v>36.741250000000001</v>
      </c>
      <c r="U2793" s="13"/>
    </row>
    <row r="2794" spans="1:21" x14ac:dyDescent="0.25">
      <c r="A2794" s="6" t="s">
        <v>239</v>
      </c>
      <c r="B2794" s="6" t="s">
        <v>240</v>
      </c>
      <c r="C2794" s="6" t="s">
        <v>241</v>
      </c>
      <c r="D2794" s="6" t="s">
        <v>242</v>
      </c>
      <c r="E2794" s="6">
        <v>8</v>
      </c>
      <c r="F2794" s="6" t="str">
        <f t="shared" si="172"/>
        <v>Hicham Esmal</v>
      </c>
      <c r="G2794" s="6">
        <v>10642</v>
      </c>
      <c r="H2794" s="9">
        <v>41763</v>
      </c>
      <c r="I2794" s="9">
        <v>41776</v>
      </c>
      <c r="J2794" s="9">
        <v>41773</v>
      </c>
      <c r="K2794" s="7">
        <v>2</v>
      </c>
      <c r="L2794" s="9" t="str">
        <f t="shared" si="173"/>
        <v>Condiments</v>
      </c>
      <c r="M2794" s="6">
        <v>61</v>
      </c>
      <c r="N2794" s="6" t="str">
        <f t="shared" si="174"/>
        <v>Sirop d'érable</v>
      </c>
      <c r="O2794" s="13">
        <v>76</v>
      </c>
      <c r="P2794" s="6">
        <v>35</v>
      </c>
      <c r="Q2794" s="13">
        <f t="shared" si="175"/>
        <v>2660</v>
      </c>
      <c r="R2794" s="15">
        <v>0.15</v>
      </c>
      <c r="S2794" s="13">
        <v>4239.375</v>
      </c>
      <c r="T2794" s="13">
        <v>144.13874999999999</v>
      </c>
      <c r="U2794" s="13"/>
    </row>
    <row r="2795" spans="1:21" x14ac:dyDescent="0.25">
      <c r="A2795" s="6" t="s">
        <v>120</v>
      </c>
      <c r="B2795" s="6" t="s">
        <v>121</v>
      </c>
      <c r="C2795" s="6" t="s">
        <v>122</v>
      </c>
      <c r="D2795" s="6" t="s">
        <v>123</v>
      </c>
      <c r="E2795" s="6">
        <v>9</v>
      </c>
      <c r="F2795" s="6" t="str">
        <f t="shared" si="172"/>
        <v>Steven Buchanan</v>
      </c>
      <c r="G2795" s="6">
        <v>10851</v>
      </c>
      <c r="H2795" s="9">
        <v>41763</v>
      </c>
      <c r="I2795" s="9">
        <v>41789</v>
      </c>
      <c r="J2795" s="9">
        <v>41792</v>
      </c>
      <c r="K2795" s="7">
        <v>3</v>
      </c>
      <c r="L2795" s="9" t="str">
        <f t="shared" si="173"/>
        <v>Desserts</v>
      </c>
      <c r="M2795" s="6">
        <v>25</v>
      </c>
      <c r="N2795" s="6" t="str">
        <f t="shared" si="174"/>
        <v>NuNuCa Nuß-Nougat-Creme</v>
      </c>
      <c r="O2795" s="13">
        <v>76</v>
      </c>
      <c r="P2795" s="6">
        <v>18</v>
      </c>
      <c r="Q2795" s="13">
        <f t="shared" si="175"/>
        <v>1368</v>
      </c>
      <c r="R2795" s="15">
        <v>0.05</v>
      </c>
      <c r="S2795" s="13">
        <v>1197</v>
      </c>
      <c r="T2795" s="13">
        <v>2.3940000000000001</v>
      </c>
      <c r="U2795" s="13"/>
    </row>
    <row r="2796" spans="1:21" x14ac:dyDescent="0.25">
      <c r="A2796" s="6" t="s">
        <v>189</v>
      </c>
      <c r="B2796" s="6" t="s">
        <v>190</v>
      </c>
      <c r="C2796" s="6" t="s">
        <v>191</v>
      </c>
      <c r="D2796" s="6" t="s">
        <v>136</v>
      </c>
      <c r="E2796" s="6">
        <v>1</v>
      </c>
      <c r="F2796" s="6" t="str">
        <f t="shared" si="172"/>
        <v>Francis Rivière</v>
      </c>
      <c r="G2796" s="6">
        <v>10515</v>
      </c>
      <c r="H2796" s="9">
        <v>41764</v>
      </c>
      <c r="I2796" s="9">
        <v>41774</v>
      </c>
      <c r="J2796" s="9">
        <v>41772</v>
      </c>
      <c r="K2796" s="7">
        <v>4</v>
      </c>
      <c r="L2796" s="9" t="str">
        <f t="shared" si="173"/>
        <v>Produits laitiers</v>
      </c>
      <c r="M2796" s="6">
        <v>33</v>
      </c>
      <c r="N2796" s="6" t="str">
        <f t="shared" si="174"/>
        <v>Geitost</v>
      </c>
      <c r="O2796" s="13">
        <v>76</v>
      </c>
      <c r="P2796" s="6">
        <v>87</v>
      </c>
      <c r="Q2796" s="13">
        <f t="shared" si="175"/>
        <v>6612</v>
      </c>
      <c r="R2796" s="15">
        <v>0.12</v>
      </c>
      <c r="S2796" s="13">
        <v>957</v>
      </c>
      <c r="T2796" s="13">
        <v>2.871</v>
      </c>
      <c r="U2796" s="13"/>
    </row>
    <row r="2797" spans="1:21" x14ac:dyDescent="0.25">
      <c r="A2797" s="6" t="s">
        <v>213</v>
      </c>
      <c r="B2797" s="6" t="s">
        <v>214</v>
      </c>
      <c r="C2797" s="6" t="s">
        <v>215</v>
      </c>
      <c r="D2797" s="6" t="s">
        <v>81</v>
      </c>
      <c r="E2797" s="6">
        <v>6</v>
      </c>
      <c r="F2797" s="6" t="str">
        <f t="shared" si="172"/>
        <v>Ernst Junge</v>
      </c>
      <c r="G2797" s="6">
        <v>10528</v>
      </c>
      <c r="H2797" s="9">
        <v>41764</v>
      </c>
      <c r="I2797" s="9">
        <v>41778</v>
      </c>
      <c r="J2797" s="9">
        <v>41777</v>
      </c>
      <c r="K2797" s="7">
        <v>4</v>
      </c>
      <c r="L2797" s="9" t="str">
        <f t="shared" si="173"/>
        <v>Produits laitiers</v>
      </c>
      <c r="M2797" s="6">
        <v>72</v>
      </c>
      <c r="N2797" s="6" t="str">
        <f t="shared" si="174"/>
        <v>Mozzarella di Giovanni</v>
      </c>
      <c r="O2797" s="13">
        <v>76</v>
      </c>
      <c r="P2797" s="6">
        <v>43</v>
      </c>
      <c r="Q2797" s="13">
        <f t="shared" si="175"/>
        <v>3268</v>
      </c>
      <c r="R2797" s="15">
        <v>0.09</v>
      </c>
      <c r="S2797" s="13">
        <v>6808.62</v>
      </c>
      <c r="T2797" s="13">
        <v>122.55516</v>
      </c>
      <c r="U2797" s="13"/>
    </row>
    <row r="2798" spans="1:21" x14ac:dyDescent="0.25">
      <c r="A2798" s="6" t="s">
        <v>130</v>
      </c>
      <c r="B2798" s="6" t="s">
        <v>131</v>
      </c>
      <c r="C2798" s="6" t="s">
        <v>132</v>
      </c>
      <c r="D2798" s="6" t="s">
        <v>123</v>
      </c>
      <c r="E2798" s="6">
        <v>6</v>
      </c>
      <c r="F2798" s="6" t="str">
        <f t="shared" si="172"/>
        <v>Ernst Junge</v>
      </c>
      <c r="G2798" s="6">
        <v>10637</v>
      </c>
      <c r="H2798" s="9">
        <v>41764</v>
      </c>
      <c r="I2798" s="9">
        <v>41777</v>
      </c>
      <c r="J2798" s="9">
        <v>41776</v>
      </c>
      <c r="K2798" s="7">
        <v>4</v>
      </c>
      <c r="L2798" s="9" t="str">
        <f t="shared" si="173"/>
        <v>Produits laitiers</v>
      </c>
      <c r="M2798" s="6">
        <v>11</v>
      </c>
      <c r="N2798" s="6" t="str">
        <f t="shared" si="174"/>
        <v>Queso Cabrales</v>
      </c>
      <c r="O2798" s="13">
        <v>76</v>
      </c>
      <c r="P2798" s="6">
        <v>49</v>
      </c>
      <c r="Q2798" s="13">
        <f t="shared" si="175"/>
        <v>3724</v>
      </c>
      <c r="R2798" s="15">
        <v>7.0000000000000007E-2</v>
      </c>
      <c r="S2798" s="13">
        <v>4784.8499999999995</v>
      </c>
      <c r="T2798" s="13">
        <v>71.772749999999988</v>
      </c>
      <c r="U2798" s="13"/>
    </row>
    <row r="2799" spans="1:21" x14ac:dyDescent="0.25">
      <c r="A2799" s="6" t="s">
        <v>177</v>
      </c>
      <c r="B2799" s="6" t="s">
        <v>178</v>
      </c>
      <c r="C2799" s="6" t="s">
        <v>159</v>
      </c>
      <c r="D2799" s="6" t="s">
        <v>136</v>
      </c>
      <c r="E2799" s="6">
        <v>5</v>
      </c>
      <c r="F2799" s="6" t="str">
        <f t="shared" si="172"/>
        <v>Mohamed Ben Arfa</v>
      </c>
      <c r="G2799" s="6">
        <v>10766</v>
      </c>
      <c r="H2799" s="9">
        <v>41764</v>
      </c>
      <c r="I2799" s="9">
        <v>41775</v>
      </c>
      <c r="J2799" s="9">
        <v>41770</v>
      </c>
      <c r="K2799" s="7">
        <v>3</v>
      </c>
      <c r="L2799" s="9" t="str">
        <f t="shared" si="173"/>
        <v>Desserts</v>
      </c>
      <c r="M2799" s="6">
        <v>68</v>
      </c>
      <c r="N2799" s="6" t="str">
        <f t="shared" si="174"/>
        <v>Scottish Longbreads</v>
      </c>
      <c r="O2799" s="13">
        <v>76</v>
      </c>
      <c r="P2799" s="6">
        <v>18</v>
      </c>
      <c r="Q2799" s="13">
        <f t="shared" si="175"/>
        <v>1368</v>
      </c>
      <c r="R2799" s="15">
        <v>-0.01</v>
      </c>
      <c r="S2799" s="13">
        <v>1136.25</v>
      </c>
      <c r="T2799" s="13">
        <v>34.087499999999999</v>
      </c>
      <c r="U2799" s="13"/>
    </row>
    <row r="2800" spans="1:21" x14ac:dyDescent="0.25">
      <c r="A2800" s="6" t="s">
        <v>177</v>
      </c>
      <c r="B2800" s="6" t="s">
        <v>178</v>
      </c>
      <c r="C2800" s="6" t="s">
        <v>159</v>
      </c>
      <c r="D2800" s="6" t="s">
        <v>136</v>
      </c>
      <c r="E2800" s="6">
        <v>6</v>
      </c>
      <c r="F2800" s="6" t="str">
        <f t="shared" si="172"/>
        <v>Ernst Junge</v>
      </c>
      <c r="G2800" s="6">
        <v>10833</v>
      </c>
      <c r="H2800" s="9">
        <v>41764</v>
      </c>
      <c r="I2800" s="9">
        <v>41778</v>
      </c>
      <c r="J2800" s="9">
        <v>41774</v>
      </c>
      <c r="K2800" s="7">
        <v>6</v>
      </c>
      <c r="L2800" s="9" t="str">
        <f t="shared" si="173"/>
        <v>Viandes</v>
      </c>
      <c r="M2800" s="6">
        <v>53</v>
      </c>
      <c r="N2800" s="6" t="str">
        <f t="shared" si="174"/>
        <v>Perth Pasties</v>
      </c>
      <c r="O2800" s="13">
        <v>76</v>
      </c>
      <c r="P2800" s="6">
        <v>12</v>
      </c>
      <c r="Q2800" s="13">
        <f t="shared" si="175"/>
        <v>912</v>
      </c>
      <c r="R2800" s="15">
        <v>0.08</v>
      </c>
      <c r="S2800" s="13">
        <v>1810.5600000000002</v>
      </c>
      <c r="T2800" s="13">
        <v>63.369600000000005</v>
      </c>
      <c r="U2800" s="13"/>
    </row>
    <row r="2801" spans="1:21" x14ac:dyDescent="0.25">
      <c r="A2801" s="6" t="s">
        <v>130</v>
      </c>
      <c r="B2801" s="6" t="s">
        <v>131</v>
      </c>
      <c r="C2801" s="6" t="s">
        <v>132</v>
      </c>
      <c r="D2801" s="6" t="s">
        <v>123</v>
      </c>
      <c r="E2801" s="6">
        <v>5</v>
      </c>
      <c r="F2801" s="6" t="str">
        <f t="shared" si="172"/>
        <v>Mohamed Ben Arfa</v>
      </c>
      <c r="G2801" s="6">
        <v>10913</v>
      </c>
      <c r="H2801" s="9">
        <v>41764</v>
      </c>
      <c r="I2801" s="9">
        <v>41778</v>
      </c>
      <c r="J2801" s="9">
        <v>41778</v>
      </c>
      <c r="K2801" s="7">
        <v>2</v>
      </c>
      <c r="L2801" s="9" t="str">
        <f t="shared" si="173"/>
        <v>Condiments</v>
      </c>
      <c r="M2801" s="6">
        <v>4</v>
      </c>
      <c r="N2801" s="6" t="str">
        <f t="shared" si="174"/>
        <v>Chef Anton's Cajun Seasoning</v>
      </c>
      <c r="O2801" s="13">
        <v>76</v>
      </c>
      <c r="P2801" s="6">
        <v>92</v>
      </c>
      <c r="Q2801" s="13">
        <f t="shared" si="175"/>
        <v>6992</v>
      </c>
      <c r="R2801" s="15">
        <v>0.15</v>
      </c>
      <c r="S2801" s="13">
        <v>8602</v>
      </c>
      <c r="T2801" s="13">
        <v>258.06</v>
      </c>
      <c r="U2801" s="13"/>
    </row>
    <row r="2802" spans="1:21" x14ac:dyDescent="0.25">
      <c r="A2802" s="6" t="s">
        <v>209</v>
      </c>
      <c r="B2802" s="6" t="s">
        <v>210</v>
      </c>
      <c r="C2802" s="6" t="s">
        <v>211</v>
      </c>
      <c r="D2802" s="6" t="s">
        <v>212</v>
      </c>
      <c r="E2802" s="6">
        <v>1</v>
      </c>
      <c r="F2802" s="6" t="str">
        <f t="shared" si="172"/>
        <v>Francis Rivière</v>
      </c>
      <c r="G2802" s="6">
        <v>10553</v>
      </c>
      <c r="H2802" s="9">
        <v>41765</v>
      </c>
      <c r="I2802" s="9">
        <v>41778</v>
      </c>
      <c r="J2802" s="9">
        <v>41781</v>
      </c>
      <c r="K2802" s="7">
        <v>1</v>
      </c>
      <c r="L2802" s="9" t="str">
        <f t="shared" si="173"/>
        <v>Boissons</v>
      </c>
      <c r="M2802" s="6">
        <v>35</v>
      </c>
      <c r="N2802" s="6" t="str">
        <f t="shared" si="174"/>
        <v>Steeleye Stout</v>
      </c>
      <c r="O2802" s="13">
        <v>76</v>
      </c>
      <c r="P2802" s="6">
        <v>29</v>
      </c>
      <c r="Q2802" s="13">
        <f t="shared" si="175"/>
        <v>2204</v>
      </c>
      <c r="R2802" s="15">
        <v>0.13</v>
      </c>
      <c r="S2802" s="13">
        <v>2270.6999999999998</v>
      </c>
      <c r="T2802" s="13">
        <v>20.436299999999999</v>
      </c>
      <c r="U2802" s="13"/>
    </row>
    <row r="2803" spans="1:21" x14ac:dyDescent="0.25">
      <c r="A2803" s="6" t="s">
        <v>177</v>
      </c>
      <c r="B2803" s="6" t="s">
        <v>178</v>
      </c>
      <c r="C2803" s="6" t="s">
        <v>159</v>
      </c>
      <c r="D2803" s="6" t="s">
        <v>136</v>
      </c>
      <c r="E2803" s="6">
        <v>5</v>
      </c>
      <c r="F2803" s="6" t="str">
        <f t="shared" si="172"/>
        <v>Mohamed Ben Arfa</v>
      </c>
      <c r="G2803" s="6">
        <v>10580</v>
      </c>
      <c r="H2803" s="9">
        <v>41765</v>
      </c>
      <c r="I2803" s="9">
        <v>41790</v>
      </c>
      <c r="J2803" s="9">
        <v>41786</v>
      </c>
      <c r="K2803" s="7">
        <v>7</v>
      </c>
      <c r="L2803" s="9" t="str">
        <f t="shared" si="173"/>
        <v>Produits secs</v>
      </c>
      <c r="M2803" s="6">
        <v>14</v>
      </c>
      <c r="N2803" s="6" t="str">
        <f t="shared" si="174"/>
        <v>Tofu</v>
      </c>
      <c r="O2803" s="13">
        <v>76</v>
      </c>
      <c r="P2803" s="6">
        <v>27</v>
      </c>
      <c r="Q2803" s="13">
        <f t="shared" si="175"/>
        <v>2052</v>
      </c>
      <c r="R2803" s="15">
        <v>0.17</v>
      </c>
      <c r="S2803" s="13">
        <v>2605.1624999999999</v>
      </c>
      <c r="T2803" s="13">
        <v>46.892924999999998</v>
      </c>
      <c r="U2803" s="13"/>
    </row>
    <row r="2804" spans="1:21" x14ac:dyDescent="0.25">
      <c r="A2804" s="6" t="s">
        <v>166</v>
      </c>
      <c r="B2804" s="6" t="s">
        <v>167</v>
      </c>
      <c r="C2804" s="6" t="s">
        <v>168</v>
      </c>
      <c r="D2804" s="6" t="s">
        <v>169</v>
      </c>
      <c r="E2804" s="6">
        <v>2</v>
      </c>
      <c r="F2804" s="6" t="str">
        <f t="shared" si="172"/>
        <v>Anne Dodsworth</v>
      </c>
      <c r="G2804" s="6">
        <v>10646</v>
      </c>
      <c r="H2804" s="9">
        <v>41765</v>
      </c>
      <c r="I2804" s="9">
        <v>41778</v>
      </c>
      <c r="J2804" s="9">
        <v>41773</v>
      </c>
      <c r="K2804" s="7">
        <v>4</v>
      </c>
      <c r="L2804" s="9" t="str">
        <f t="shared" si="173"/>
        <v>Produits laitiers</v>
      </c>
      <c r="M2804" s="6">
        <v>71</v>
      </c>
      <c r="N2804" s="6" t="str">
        <f t="shared" si="174"/>
        <v>Fløtemysost</v>
      </c>
      <c r="O2804" s="13">
        <v>76</v>
      </c>
      <c r="P2804" s="6">
        <v>6</v>
      </c>
      <c r="Q2804" s="13">
        <f t="shared" si="175"/>
        <v>456</v>
      </c>
      <c r="R2804" s="15">
        <v>-0.03</v>
      </c>
      <c r="S2804" s="13">
        <v>664.35</v>
      </c>
      <c r="T2804" s="13">
        <v>11.958300000000001</v>
      </c>
      <c r="U2804" s="13"/>
    </row>
    <row r="2805" spans="1:21" x14ac:dyDescent="0.25">
      <c r="A2805" s="6" t="s">
        <v>194</v>
      </c>
      <c r="B2805" s="6" t="s">
        <v>195</v>
      </c>
      <c r="C2805" s="6" t="s">
        <v>97</v>
      </c>
      <c r="D2805" s="6" t="s">
        <v>98</v>
      </c>
      <c r="E2805" s="6">
        <v>1</v>
      </c>
      <c r="F2805" s="6" t="str">
        <f t="shared" si="172"/>
        <v>Francis Rivière</v>
      </c>
      <c r="G2805" s="6">
        <v>10676</v>
      </c>
      <c r="H2805" s="9">
        <v>41765</v>
      </c>
      <c r="I2805" s="9">
        <v>41792</v>
      </c>
      <c r="J2805" s="9">
        <v>41788</v>
      </c>
      <c r="K2805" s="7">
        <v>3</v>
      </c>
      <c r="L2805" s="9" t="str">
        <f t="shared" si="173"/>
        <v>Desserts</v>
      </c>
      <c r="M2805" s="6">
        <v>19</v>
      </c>
      <c r="N2805" s="6" t="str">
        <f t="shared" si="174"/>
        <v>Teatime Chocolate Biscuits</v>
      </c>
      <c r="O2805" s="13">
        <v>76</v>
      </c>
      <c r="P2805" s="6">
        <v>39</v>
      </c>
      <c r="Q2805" s="13">
        <f t="shared" si="175"/>
        <v>2964</v>
      </c>
      <c r="R2805" s="15">
        <v>0.11</v>
      </c>
      <c r="S2805" s="13">
        <v>1596.66</v>
      </c>
      <c r="T2805" s="13">
        <v>3.1933200000000004</v>
      </c>
      <c r="U2805" s="13"/>
    </row>
    <row r="2806" spans="1:21" x14ac:dyDescent="0.25">
      <c r="A2806" s="6" t="s">
        <v>133</v>
      </c>
      <c r="B2806" s="6" t="s">
        <v>134</v>
      </c>
      <c r="C2806" s="6" t="s">
        <v>135</v>
      </c>
      <c r="D2806" s="6" t="s">
        <v>136</v>
      </c>
      <c r="E2806" s="6">
        <v>6</v>
      </c>
      <c r="F2806" s="6" t="str">
        <f t="shared" si="172"/>
        <v>Ernst Junge</v>
      </c>
      <c r="G2806" s="6">
        <v>10791</v>
      </c>
      <c r="H2806" s="9">
        <v>41765</v>
      </c>
      <c r="I2806" s="9">
        <v>41781</v>
      </c>
      <c r="J2806" s="9">
        <v>41783</v>
      </c>
      <c r="K2806" s="7">
        <v>8</v>
      </c>
      <c r="L2806" s="9" t="str">
        <f t="shared" si="173"/>
        <v>Poissons et fruits de mer</v>
      </c>
      <c r="M2806" s="6">
        <v>41</v>
      </c>
      <c r="N2806" s="6" t="str">
        <f t="shared" si="174"/>
        <v>Jack's New England Clam Chowder</v>
      </c>
      <c r="O2806" s="13">
        <v>76</v>
      </c>
      <c r="P2806" s="6">
        <v>51</v>
      </c>
      <c r="Q2806" s="13">
        <f t="shared" si="175"/>
        <v>3876</v>
      </c>
      <c r="R2806" s="15">
        <v>0.08</v>
      </c>
      <c r="S2806" s="13">
        <v>2263.89</v>
      </c>
      <c r="T2806" s="13">
        <v>18.11112</v>
      </c>
      <c r="U2806" s="13"/>
    </row>
    <row r="2807" spans="1:21" x14ac:dyDescent="0.25">
      <c r="A2807" s="6" t="s">
        <v>173</v>
      </c>
      <c r="B2807" s="6" t="s">
        <v>174</v>
      </c>
      <c r="C2807" s="6" t="s">
        <v>135</v>
      </c>
      <c r="D2807" s="6" t="s">
        <v>136</v>
      </c>
      <c r="E2807" s="6">
        <v>3</v>
      </c>
      <c r="F2807" s="6" t="str">
        <f t="shared" si="172"/>
        <v>Janet Leverling</v>
      </c>
      <c r="G2807" s="6">
        <v>10817</v>
      </c>
      <c r="H2807" s="9">
        <v>41765</v>
      </c>
      <c r="I2807" s="9">
        <v>41788</v>
      </c>
      <c r="J2807" s="9">
        <v>41788</v>
      </c>
      <c r="K2807" s="7">
        <v>1</v>
      </c>
      <c r="L2807" s="9" t="str">
        <f t="shared" si="173"/>
        <v>Boissons</v>
      </c>
      <c r="M2807" s="6">
        <v>38</v>
      </c>
      <c r="N2807" s="6" t="str">
        <f t="shared" si="174"/>
        <v>Côte de Blaye</v>
      </c>
      <c r="O2807" s="13">
        <v>76</v>
      </c>
      <c r="P2807" s="6">
        <v>22</v>
      </c>
      <c r="Q2807" s="13">
        <f t="shared" si="175"/>
        <v>1672</v>
      </c>
      <c r="R2807" s="15">
        <v>-0.03</v>
      </c>
      <c r="S2807" s="13">
        <v>29854.55</v>
      </c>
      <c r="T2807" s="13">
        <v>298.5455</v>
      </c>
      <c r="U2807" s="13"/>
    </row>
    <row r="2808" spans="1:21" x14ac:dyDescent="0.25">
      <c r="A2808" s="6" t="s">
        <v>82</v>
      </c>
      <c r="B2808" s="6" t="s">
        <v>83</v>
      </c>
      <c r="C2808" s="6" t="s">
        <v>84</v>
      </c>
      <c r="D2808" s="6" t="s">
        <v>85</v>
      </c>
      <c r="E2808" s="6">
        <v>7</v>
      </c>
      <c r="F2808" s="6" t="str">
        <f t="shared" si="172"/>
        <v>Jaime Dos Santos</v>
      </c>
      <c r="G2808" s="6">
        <v>10525</v>
      </c>
      <c r="H2808" s="9">
        <v>41766</v>
      </c>
      <c r="I2808" s="9">
        <v>41791</v>
      </c>
      <c r="J2808" s="9">
        <v>41794</v>
      </c>
      <c r="K2808" s="7">
        <v>8</v>
      </c>
      <c r="L2808" s="9" t="str">
        <f t="shared" si="173"/>
        <v>Poissons et fruits de mer</v>
      </c>
      <c r="M2808" s="6">
        <v>36</v>
      </c>
      <c r="N2808" s="6" t="str">
        <f t="shared" si="174"/>
        <v>Inlagd Sill</v>
      </c>
      <c r="O2808" s="13">
        <v>76</v>
      </c>
      <c r="P2808" s="6">
        <v>4</v>
      </c>
      <c r="Q2808" s="13">
        <f t="shared" si="175"/>
        <v>304</v>
      </c>
      <c r="R2808" s="15">
        <v>0</v>
      </c>
      <c r="S2808" s="13">
        <v>380</v>
      </c>
      <c r="T2808" s="13">
        <v>9.8800000000000008</v>
      </c>
      <c r="U2808" s="13"/>
    </row>
    <row r="2809" spans="1:21" x14ac:dyDescent="0.25">
      <c r="A2809" s="6" t="s">
        <v>177</v>
      </c>
      <c r="B2809" s="6" t="s">
        <v>178</v>
      </c>
      <c r="C2809" s="6" t="s">
        <v>159</v>
      </c>
      <c r="D2809" s="6" t="s">
        <v>136</v>
      </c>
      <c r="E2809" s="6">
        <v>5</v>
      </c>
      <c r="F2809" s="6" t="str">
        <f t="shared" si="172"/>
        <v>Mohamed Ben Arfa</v>
      </c>
      <c r="G2809" s="6">
        <v>10554</v>
      </c>
      <c r="H2809" s="9">
        <v>41767</v>
      </c>
      <c r="I2809" s="9">
        <v>41778</v>
      </c>
      <c r="J2809" s="9">
        <v>41777</v>
      </c>
      <c r="K2809" s="7">
        <v>3</v>
      </c>
      <c r="L2809" s="9" t="str">
        <f t="shared" si="173"/>
        <v>Desserts</v>
      </c>
      <c r="M2809" s="6">
        <v>62</v>
      </c>
      <c r="N2809" s="6" t="str">
        <f t="shared" si="174"/>
        <v>Tarte au sucre</v>
      </c>
      <c r="O2809" s="13">
        <v>76</v>
      </c>
      <c r="P2809" s="6">
        <v>98</v>
      </c>
      <c r="Q2809" s="13">
        <f t="shared" si="175"/>
        <v>7448</v>
      </c>
      <c r="R2809" s="15">
        <v>0.15</v>
      </c>
      <c r="S2809" s="13">
        <v>20533.45</v>
      </c>
      <c r="T2809" s="13">
        <v>657.07040000000006</v>
      </c>
      <c r="U2809" s="13"/>
    </row>
    <row r="2810" spans="1:21" x14ac:dyDescent="0.25">
      <c r="A2810" s="6" t="s">
        <v>186</v>
      </c>
      <c r="B2810" s="6" t="s">
        <v>187</v>
      </c>
      <c r="C2810" s="6" t="s">
        <v>188</v>
      </c>
      <c r="D2810" s="6" t="s">
        <v>140</v>
      </c>
      <c r="E2810" s="6">
        <v>1</v>
      </c>
      <c r="F2810" s="6" t="str">
        <f t="shared" si="172"/>
        <v>Francis Rivière</v>
      </c>
      <c r="G2810" s="6">
        <v>10595</v>
      </c>
      <c r="H2810" s="9">
        <v>41767</v>
      </c>
      <c r="I2810" s="9">
        <v>41790</v>
      </c>
      <c r="J2810" s="9">
        <v>41789</v>
      </c>
      <c r="K2810" s="7">
        <v>4</v>
      </c>
      <c r="L2810" s="9" t="str">
        <f t="shared" si="173"/>
        <v>Produits laitiers</v>
      </c>
      <c r="M2810" s="6">
        <v>69</v>
      </c>
      <c r="N2810" s="6" t="str">
        <f t="shared" si="174"/>
        <v>Gudbrandsdalsost</v>
      </c>
      <c r="O2810" s="13">
        <v>76</v>
      </c>
      <c r="P2810" s="6">
        <v>28</v>
      </c>
      <c r="Q2810" s="13">
        <f t="shared" si="175"/>
        <v>2128</v>
      </c>
      <c r="R2810" s="15">
        <v>0.19</v>
      </c>
      <c r="S2810" s="13">
        <v>4082.4</v>
      </c>
      <c r="T2810" s="13">
        <v>77.565600000000003</v>
      </c>
      <c r="U2810" s="13"/>
    </row>
    <row r="2811" spans="1:21" x14ac:dyDescent="0.25">
      <c r="A2811" s="6" t="s">
        <v>243</v>
      </c>
      <c r="B2811" s="6" t="s">
        <v>244</v>
      </c>
      <c r="C2811" s="6" t="s">
        <v>88</v>
      </c>
      <c r="D2811" s="6" t="s">
        <v>89</v>
      </c>
      <c r="E2811" s="6">
        <v>6</v>
      </c>
      <c r="F2811" s="6" t="str">
        <f t="shared" si="172"/>
        <v>Ernst Junge</v>
      </c>
      <c r="G2811" s="6">
        <v>10643</v>
      </c>
      <c r="H2811" s="9">
        <v>41767</v>
      </c>
      <c r="I2811" s="9">
        <v>41780</v>
      </c>
      <c r="J2811" s="9">
        <v>41781</v>
      </c>
      <c r="K2811" s="7">
        <v>7</v>
      </c>
      <c r="L2811" s="9" t="str">
        <f t="shared" si="173"/>
        <v>Produits secs</v>
      </c>
      <c r="M2811" s="6">
        <v>28</v>
      </c>
      <c r="N2811" s="6" t="str">
        <f t="shared" si="174"/>
        <v>Rössle Sauerkraut</v>
      </c>
      <c r="O2811" s="13">
        <v>76</v>
      </c>
      <c r="P2811" s="6">
        <v>86</v>
      </c>
      <c r="Q2811" s="13">
        <f t="shared" si="175"/>
        <v>6536</v>
      </c>
      <c r="R2811" s="15">
        <v>0.08</v>
      </c>
      <c r="S2811" s="13">
        <v>18039.36</v>
      </c>
      <c r="T2811" s="13">
        <v>180.39359999999999</v>
      </c>
      <c r="U2811" s="13"/>
    </row>
    <row r="2812" spans="1:21" x14ac:dyDescent="0.25">
      <c r="A2812" s="6" t="s">
        <v>216</v>
      </c>
      <c r="B2812" s="6" t="s">
        <v>217</v>
      </c>
      <c r="C2812" s="6" t="s">
        <v>218</v>
      </c>
      <c r="D2812" s="6" t="s">
        <v>102</v>
      </c>
      <c r="E2812" s="6">
        <v>5</v>
      </c>
      <c r="F2812" s="6" t="str">
        <f t="shared" si="172"/>
        <v>Mohamed Ben Arfa</v>
      </c>
      <c r="G2812" s="6">
        <v>10760</v>
      </c>
      <c r="H2812" s="9">
        <v>41767</v>
      </c>
      <c r="I2812" s="9">
        <v>41785</v>
      </c>
      <c r="J2812" s="9">
        <v>41783</v>
      </c>
      <c r="K2812" s="7">
        <v>1</v>
      </c>
      <c r="L2812" s="9" t="str">
        <f t="shared" si="173"/>
        <v>Boissons</v>
      </c>
      <c r="M2812" s="6">
        <v>43</v>
      </c>
      <c r="N2812" s="6" t="str">
        <f t="shared" si="174"/>
        <v>Ipoh Coffee</v>
      </c>
      <c r="O2812" s="13">
        <v>76</v>
      </c>
      <c r="P2812" s="6">
        <v>51</v>
      </c>
      <c r="Q2812" s="13">
        <f t="shared" si="175"/>
        <v>3876</v>
      </c>
      <c r="R2812" s="15">
        <v>0.04</v>
      </c>
      <c r="S2812" s="13">
        <v>11260.8</v>
      </c>
      <c r="T2812" s="13">
        <v>304.04159999999996</v>
      </c>
      <c r="U2812" s="13"/>
    </row>
    <row r="2813" spans="1:21" x14ac:dyDescent="0.25">
      <c r="A2813" s="6" t="s">
        <v>239</v>
      </c>
      <c r="B2813" s="6" t="s">
        <v>240</v>
      </c>
      <c r="C2813" s="6" t="s">
        <v>241</v>
      </c>
      <c r="D2813" s="6" t="s">
        <v>242</v>
      </c>
      <c r="E2813" s="6">
        <v>5</v>
      </c>
      <c r="F2813" s="6" t="str">
        <f t="shared" si="172"/>
        <v>Mohamed Ben Arfa</v>
      </c>
      <c r="G2813" s="6">
        <v>10802</v>
      </c>
      <c r="H2813" s="9">
        <v>41767</v>
      </c>
      <c r="I2813" s="9">
        <v>41782</v>
      </c>
      <c r="J2813" s="9">
        <v>41777</v>
      </c>
      <c r="K2813" s="7">
        <v>6</v>
      </c>
      <c r="L2813" s="9" t="str">
        <f t="shared" si="173"/>
        <v>Viandes</v>
      </c>
      <c r="M2813" s="6">
        <v>55</v>
      </c>
      <c r="N2813" s="6" t="str">
        <f t="shared" si="174"/>
        <v>Pâté chinois</v>
      </c>
      <c r="O2813" s="13">
        <v>76</v>
      </c>
      <c r="P2813" s="6">
        <v>55</v>
      </c>
      <c r="Q2813" s="13">
        <f t="shared" si="175"/>
        <v>4180</v>
      </c>
      <c r="R2813" s="15">
        <v>0.1</v>
      </c>
      <c r="S2813" s="13">
        <v>5940</v>
      </c>
      <c r="T2813" s="13">
        <v>184.14</v>
      </c>
      <c r="U2813" s="13"/>
    </row>
    <row r="2814" spans="1:21" x14ac:dyDescent="0.25">
      <c r="A2814" s="6" t="s">
        <v>272</v>
      </c>
      <c r="B2814" s="6" t="s">
        <v>273</v>
      </c>
      <c r="C2814" s="6" t="s">
        <v>274</v>
      </c>
      <c r="D2814" s="6" t="s">
        <v>81</v>
      </c>
      <c r="E2814" s="6">
        <v>3</v>
      </c>
      <c r="F2814" s="6" t="str">
        <f t="shared" si="172"/>
        <v>Janet Leverling</v>
      </c>
      <c r="G2814" s="6">
        <v>10855</v>
      </c>
      <c r="H2814" s="9">
        <v>41768</v>
      </c>
      <c r="I2814" s="9">
        <v>41797</v>
      </c>
      <c r="J2814" s="9">
        <v>41799</v>
      </c>
      <c r="K2814" s="7">
        <v>5</v>
      </c>
      <c r="L2814" s="9" t="str">
        <f t="shared" si="173"/>
        <v>Pâtes et céréales</v>
      </c>
      <c r="M2814" s="6">
        <v>56</v>
      </c>
      <c r="N2814" s="6" t="str">
        <f t="shared" si="174"/>
        <v>Gnocchi di nonna Alice</v>
      </c>
      <c r="O2814" s="13">
        <v>76</v>
      </c>
      <c r="P2814" s="6">
        <v>44</v>
      </c>
      <c r="Q2814" s="13">
        <f t="shared" si="175"/>
        <v>3344</v>
      </c>
      <c r="R2814" s="15">
        <v>0.06</v>
      </c>
      <c r="S2814" s="13">
        <v>7858.4</v>
      </c>
      <c r="T2814" s="13">
        <v>39.292000000000002</v>
      </c>
      <c r="U2814" s="13"/>
    </row>
    <row r="2815" spans="1:21" x14ac:dyDescent="0.25">
      <c r="A2815" s="6" t="s">
        <v>120</v>
      </c>
      <c r="B2815" s="6" t="s">
        <v>121</v>
      </c>
      <c r="C2815" s="6" t="s">
        <v>122</v>
      </c>
      <c r="D2815" s="6" t="s">
        <v>123</v>
      </c>
      <c r="E2815" s="6">
        <v>5</v>
      </c>
      <c r="F2815" s="6" t="str">
        <f t="shared" si="172"/>
        <v>Mohamed Ben Arfa</v>
      </c>
      <c r="G2815" s="6">
        <v>10622</v>
      </c>
      <c r="H2815" s="9">
        <v>41769</v>
      </c>
      <c r="I2815" s="9">
        <v>41780</v>
      </c>
      <c r="J2815" s="9">
        <v>41781</v>
      </c>
      <c r="K2815" s="7">
        <v>3</v>
      </c>
      <c r="L2815" s="9" t="str">
        <f t="shared" si="173"/>
        <v>Desserts</v>
      </c>
      <c r="M2815" s="6">
        <v>68</v>
      </c>
      <c r="N2815" s="6" t="str">
        <f t="shared" si="174"/>
        <v>Scottish Longbreads</v>
      </c>
      <c r="O2815" s="13">
        <v>76</v>
      </c>
      <c r="P2815" s="6">
        <v>12</v>
      </c>
      <c r="Q2815" s="13">
        <f t="shared" si="175"/>
        <v>912</v>
      </c>
      <c r="R2815" s="15">
        <v>0.01</v>
      </c>
      <c r="S2815" s="13">
        <v>742.5</v>
      </c>
      <c r="T2815" s="13">
        <v>17.077500000000001</v>
      </c>
      <c r="U2815" s="13"/>
    </row>
    <row r="2816" spans="1:21" x14ac:dyDescent="0.25">
      <c r="A2816" s="6" t="s">
        <v>285</v>
      </c>
      <c r="B2816" s="6" t="s">
        <v>286</v>
      </c>
      <c r="C2816" s="6" t="s">
        <v>287</v>
      </c>
      <c r="D2816" s="6" t="s">
        <v>212</v>
      </c>
      <c r="E2816" s="6">
        <v>8</v>
      </c>
      <c r="F2816" s="6" t="str">
        <f t="shared" si="172"/>
        <v>Hicham Esmal</v>
      </c>
      <c r="G2816" s="6">
        <v>10695</v>
      </c>
      <c r="H2816" s="9">
        <v>41769</v>
      </c>
      <c r="I2816" s="9">
        <v>41786</v>
      </c>
      <c r="J2816" s="9">
        <v>41783</v>
      </c>
      <c r="K2816" s="7">
        <v>1</v>
      </c>
      <c r="L2816" s="9" t="str">
        <f t="shared" si="173"/>
        <v>Boissons</v>
      </c>
      <c r="M2816" s="6">
        <v>24</v>
      </c>
      <c r="N2816" s="6" t="str">
        <f t="shared" si="174"/>
        <v>Guaraná Fantástica</v>
      </c>
      <c r="O2816" s="13">
        <v>76</v>
      </c>
      <c r="P2816" s="6">
        <v>19</v>
      </c>
      <c r="Q2816" s="13">
        <f t="shared" si="175"/>
        <v>1444</v>
      </c>
      <c r="R2816" s="15">
        <v>0.19</v>
      </c>
      <c r="S2816" s="13">
        <v>346.27500000000003</v>
      </c>
      <c r="T2816" s="13">
        <v>11.080800000000002</v>
      </c>
      <c r="U2816" s="13"/>
    </row>
    <row r="2817" spans="1:21" x14ac:dyDescent="0.25">
      <c r="A2817" s="6" t="s">
        <v>310</v>
      </c>
      <c r="B2817" s="6" t="s">
        <v>311</v>
      </c>
      <c r="C2817" s="6" t="s">
        <v>312</v>
      </c>
      <c r="D2817" s="6" t="s">
        <v>85</v>
      </c>
      <c r="E2817" s="6">
        <v>1</v>
      </c>
      <c r="F2817" s="6" t="str">
        <f t="shared" si="172"/>
        <v>Francis Rivière</v>
      </c>
      <c r="G2817" s="6">
        <v>10737</v>
      </c>
      <c r="H2817" s="9">
        <v>41769</v>
      </c>
      <c r="I2817" s="9">
        <v>41797</v>
      </c>
      <c r="J2817" s="9">
        <v>41794</v>
      </c>
      <c r="K2817" s="7">
        <v>8</v>
      </c>
      <c r="L2817" s="9" t="str">
        <f t="shared" si="173"/>
        <v>Poissons et fruits de mer</v>
      </c>
      <c r="M2817" s="6">
        <v>13</v>
      </c>
      <c r="N2817" s="6" t="str">
        <f t="shared" si="174"/>
        <v>Konbu</v>
      </c>
      <c r="O2817" s="13">
        <v>76</v>
      </c>
      <c r="P2817" s="6">
        <v>31</v>
      </c>
      <c r="Q2817" s="13">
        <f t="shared" si="175"/>
        <v>2356</v>
      </c>
      <c r="R2817" s="15">
        <v>0.16</v>
      </c>
      <c r="S2817" s="13">
        <v>781.19999999999993</v>
      </c>
      <c r="T2817" s="13">
        <v>2.3435999999999999</v>
      </c>
      <c r="U2817" s="13"/>
    </row>
    <row r="2818" spans="1:21" x14ac:dyDescent="0.25">
      <c r="A2818" s="6" t="s">
        <v>133</v>
      </c>
      <c r="B2818" s="6" t="s">
        <v>134</v>
      </c>
      <c r="C2818" s="6" t="s">
        <v>135</v>
      </c>
      <c r="D2818" s="6" t="s">
        <v>136</v>
      </c>
      <c r="E2818" s="6">
        <v>7</v>
      </c>
      <c r="F2818" s="6" t="str">
        <f t="shared" si="172"/>
        <v>Jaime Dos Santos</v>
      </c>
      <c r="G2818" s="6">
        <v>10859</v>
      </c>
      <c r="H2818" s="9">
        <v>41769</v>
      </c>
      <c r="I2818" s="9">
        <v>41797</v>
      </c>
      <c r="J2818" s="9">
        <v>41795</v>
      </c>
      <c r="K2818" s="7">
        <v>5</v>
      </c>
      <c r="L2818" s="9" t="str">
        <f t="shared" si="173"/>
        <v>Pâtes et céréales</v>
      </c>
      <c r="M2818" s="6">
        <v>64</v>
      </c>
      <c r="N2818" s="6" t="str">
        <f t="shared" si="174"/>
        <v>Wimmers gute Semmelknödel</v>
      </c>
      <c r="O2818" s="13">
        <v>76</v>
      </c>
      <c r="P2818" s="6">
        <v>14</v>
      </c>
      <c r="Q2818" s="13">
        <f t="shared" si="175"/>
        <v>1064</v>
      </c>
      <c r="R2818" s="15">
        <v>0.1</v>
      </c>
      <c r="S2818" s="13">
        <v>2094.75</v>
      </c>
      <c r="T2818" s="13">
        <v>8.3789999999999996</v>
      </c>
      <c r="U2818" s="13"/>
    </row>
    <row r="2819" spans="1:21" x14ac:dyDescent="0.25">
      <c r="A2819" s="6" t="s">
        <v>291</v>
      </c>
      <c r="B2819" s="6" t="s">
        <v>292</v>
      </c>
      <c r="C2819" s="6" t="s">
        <v>97</v>
      </c>
      <c r="D2819" s="6" t="s">
        <v>98</v>
      </c>
      <c r="E2819" s="6">
        <v>3</v>
      </c>
      <c r="F2819" s="6" t="str">
        <f t="shared" si="172"/>
        <v>Janet Leverling</v>
      </c>
      <c r="G2819" s="6">
        <v>10759</v>
      </c>
      <c r="H2819" s="9">
        <v>41770</v>
      </c>
      <c r="I2819" s="9">
        <v>41792</v>
      </c>
      <c r="J2819" s="9">
        <v>41789</v>
      </c>
      <c r="K2819" s="7">
        <v>4</v>
      </c>
      <c r="L2819" s="9" t="str">
        <f t="shared" si="173"/>
        <v>Produits laitiers</v>
      </c>
      <c r="M2819" s="6">
        <v>32</v>
      </c>
      <c r="N2819" s="6" t="str">
        <f t="shared" si="174"/>
        <v>Mascarpone Fabioli</v>
      </c>
      <c r="O2819" s="13">
        <v>76</v>
      </c>
      <c r="P2819" s="6">
        <v>30</v>
      </c>
      <c r="Q2819" s="13">
        <f t="shared" si="175"/>
        <v>2280</v>
      </c>
      <c r="R2819" s="15">
        <v>0.17</v>
      </c>
      <c r="S2819" s="13">
        <v>3984</v>
      </c>
      <c r="T2819" s="13">
        <v>63.744</v>
      </c>
      <c r="U2819" s="13"/>
    </row>
    <row r="2820" spans="1:21" x14ac:dyDescent="0.25">
      <c r="A2820" s="6" t="s">
        <v>319</v>
      </c>
      <c r="B2820" s="6" t="s">
        <v>320</v>
      </c>
      <c r="C2820" s="6" t="s">
        <v>321</v>
      </c>
      <c r="D2820" s="6" t="s">
        <v>106</v>
      </c>
      <c r="E2820" s="6">
        <v>7</v>
      </c>
      <c r="F2820" s="6" t="str">
        <f t="shared" ref="F2820:F2883" si="176">VLOOKUP(E2820,ListeREPRESENTANTS,2,FALSE)</f>
        <v>Jaime Dos Santos</v>
      </c>
      <c r="G2820" s="6">
        <v>10785</v>
      </c>
      <c r="H2820" s="9">
        <v>41770</v>
      </c>
      <c r="I2820" s="9">
        <v>41791</v>
      </c>
      <c r="J2820" s="9">
        <v>41787</v>
      </c>
      <c r="K2820" s="7">
        <v>1</v>
      </c>
      <c r="L2820" s="9" t="str">
        <f t="shared" ref="L2820:L2883" si="177">VLOOKUP(K2820,ListeCATEGORIES,2,FALSE)</f>
        <v>Boissons</v>
      </c>
      <c r="M2820" s="6">
        <v>75</v>
      </c>
      <c r="N2820" s="6" t="str">
        <f t="shared" ref="N2820:N2883" si="178">VLOOKUP(M2820,ListePRODUITS,2,FALSE)</f>
        <v>Rhönbräu Klosterbier</v>
      </c>
      <c r="O2820" s="13">
        <v>76</v>
      </c>
      <c r="P2820" s="6">
        <v>72</v>
      </c>
      <c r="Q2820" s="13">
        <f t="shared" si="175"/>
        <v>5472</v>
      </c>
      <c r="R2820" s="15">
        <v>0.01</v>
      </c>
      <c r="S2820" s="13">
        <v>2762.1</v>
      </c>
      <c r="T2820" s="13">
        <v>80.100899999999996</v>
      </c>
      <c r="U2820" s="13"/>
    </row>
    <row r="2821" spans="1:21" x14ac:dyDescent="0.25">
      <c r="A2821" s="6" t="s">
        <v>111</v>
      </c>
      <c r="B2821" s="6" t="s">
        <v>112</v>
      </c>
      <c r="C2821" s="6" t="s">
        <v>113</v>
      </c>
      <c r="D2821" s="6" t="s">
        <v>85</v>
      </c>
      <c r="E2821" s="6">
        <v>7</v>
      </c>
      <c r="F2821" s="6" t="str">
        <f t="shared" si="176"/>
        <v>Jaime Dos Santos</v>
      </c>
      <c r="G2821" s="6">
        <v>10850</v>
      </c>
      <c r="H2821" s="9">
        <v>41770</v>
      </c>
      <c r="I2821" s="9">
        <v>41794</v>
      </c>
      <c r="J2821" s="9">
        <v>41792</v>
      </c>
      <c r="K2821" s="7">
        <v>4</v>
      </c>
      <c r="L2821" s="9" t="str">
        <f t="shared" si="177"/>
        <v>Produits laitiers</v>
      </c>
      <c r="M2821" s="6">
        <v>33</v>
      </c>
      <c r="N2821" s="6" t="str">
        <f t="shared" si="178"/>
        <v>Geitost</v>
      </c>
      <c r="O2821" s="13">
        <v>76</v>
      </c>
      <c r="P2821" s="6">
        <v>19</v>
      </c>
      <c r="Q2821" s="13">
        <f t="shared" ref="Q2821:Q2884" si="179">O2821*P2821</f>
        <v>1444</v>
      </c>
      <c r="R2821" s="15">
        <v>0.06</v>
      </c>
      <c r="S2821" s="13">
        <v>223.25</v>
      </c>
      <c r="T2821" s="13">
        <v>0.44650000000000001</v>
      </c>
      <c r="U2821" s="13"/>
    </row>
    <row r="2822" spans="1:21" x14ac:dyDescent="0.25">
      <c r="A2822" s="6" t="s">
        <v>228</v>
      </c>
      <c r="B2822" s="6" t="s">
        <v>229</v>
      </c>
      <c r="C2822" s="6" t="s">
        <v>122</v>
      </c>
      <c r="D2822" s="6" t="s">
        <v>123</v>
      </c>
      <c r="E2822" s="6">
        <v>1</v>
      </c>
      <c r="F2822" s="6" t="str">
        <f t="shared" si="176"/>
        <v>Francis Rivière</v>
      </c>
      <c r="G2822" s="6">
        <v>10541</v>
      </c>
      <c r="H2822" s="9">
        <v>41771</v>
      </c>
      <c r="I2822" s="9">
        <v>41788</v>
      </c>
      <c r="J2822" s="9">
        <v>41787</v>
      </c>
      <c r="K2822" s="7">
        <v>2</v>
      </c>
      <c r="L2822" s="9" t="str">
        <f t="shared" si="177"/>
        <v>Condiments</v>
      </c>
      <c r="M2822" s="6">
        <v>65</v>
      </c>
      <c r="N2822" s="6" t="str">
        <f t="shared" si="178"/>
        <v>Louisiana Fiery Hot Pepper Sauce</v>
      </c>
      <c r="O2822" s="13">
        <v>76</v>
      </c>
      <c r="P2822" s="6">
        <v>3</v>
      </c>
      <c r="Q2822" s="13">
        <f t="shared" si="179"/>
        <v>228</v>
      </c>
      <c r="R2822" s="15">
        <v>0.08</v>
      </c>
      <c r="S2822" s="13">
        <v>290.49</v>
      </c>
      <c r="T2822" s="13">
        <v>6.3907800000000003</v>
      </c>
      <c r="U2822" s="13"/>
    </row>
    <row r="2823" spans="1:21" x14ac:dyDescent="0.25">
      <c r="A2823" s="6" t="s">
        <v>235</v>
      </c>
      <c r="B2823" s="6" t="s">
        <v>236</v>
      </c>
      <c r="C2823" s="6" t="s">
        <v>237</v>
      </c>
      <c r="D2823" s="6" t="s">
        <v>238</v>
      </c>
      <c r="E2823" s="6">
        <v>3</v>
      </c>
      <c r="F2823" s="6" t="str">
        <f t="shared" si="176"/>
        <v>Janet Leverling</v>
      </c>
      <c r="G2823" s="6">
        <v>10911</v>
      </c>
      <c r="H2823" s="9">
        <v>41771</v>
      </c>
      <c r="I2823" s="9">
        <v>41796</v>
      </c>
      <c r="J2823" s="9">
        <v>41792</v>
      </c>
      <c r="K2823" s="7">
        <v>1</v>
      </c>
      <c r="L2823" s="9" t="str">
        <f t="shared" si="177"/>
        <v>Boissons</v>
      </c>
      <c r="M2823" s="6">
        <v>67</v>
      </c>
      <c r="N2823" s="6" t="str">
        <f t="shared" si="178"/>
        <v>Laughing Lumberjack Lager</v>
      </c>
      <c r="O2823" s="13">
        <v>76</v>
      </c>
      <c r="P2823" s="6">
        <v>86</v>
      </c>
      <c r="Q2823" s="13">
        <f t="shared" si="179"/>
        <v>6536</v>
      </c>
      <c r="R2823" s="15">
        <v>0.04</v>
      </c>
      <c r="S2823" s="13">
        <v>5779.2</v>
      </c>
      <c r="T2823" s="13">
        <v>5.7791999999999994</v>
      </c>
      <c r="U2823" s="13"/>
    </row>
    <row r="2824" spans="1:21" x14ac:dyDescent="0.25">
      <c r="A2824" s="6" t="s">
        <v>216</v>
      </c>
      <c r="B2824" s="6" t="s">
        <v>217</v>
      </c>
      <c r="C2824" s="6" t="s">
        <v>218</v>
      </c>
      <c r="D2824" s="6" t="s">
        <v>102</v>
      </c>
      <c r="E2824" s="6">
        <v>9</v>
      </c>
      <c r="F2824" s="6" t="str">
        <f t="shared" si="176"/>
        <v>Steven Buchanan</v>
      </c>
      <c r="G2824" s="6">
        <v>10529</v>
      </c>
      <c r="H2824" s="9">
        <v>41772</v>
      </c>
      <c r="I2824" s="9">
        <v>41800</v>
      </c>
      <c r="J2824" s="9">
        <v>41798</v>
      </c>
      <c r="K2824" s="7">
        <v>6</v>
      </c>
      <c r="L2824" s="9" t="str">
        <f t="shared" si="177"/>
        <v>Viandes</v>
      </c>
      <c r="M2824" s="6">
        <v>55</v>
      </c>
      <c r="N2824" s="6" t="str">
        <f t="shared" si="178"/>
        <v>Pâté chinois</v>
      </c>
      <c r="O2824" s="13">
        <v>76</v>
      </c>
      <c r="P2824" s="6">
        <v>55</v>
      </c>
      <c r="Q2824" s="13">
        <f t="shared" si="179"/>
        <v>4180</v>
      </c>
      <c r="R2824" s="15">
        <v>0.19</v>
      </c>
      <c r="S2824" s="13">
        <v>5346</v>
      </c>
      <c r="T2824" s="13">
        <v>122.958</v>
      </c>
      <c r="U2824" s="13"/>
    </row>
    <row r="2825" spans="1:21" x14ac:dyDescent="0.25">
      <c r="A2825" s="6" t="s">
        <v>133</v>
      </c>
      <c r="B2825" s="6" t="s">
        <v>134</v>
      </c>
      <c r="C2825" s="6" t="s">
        <v>135</v>
      </c>
      <c r="D2825" s="6" t="s">
        <v>136</v>
      </c>
      <c r="E2825" s="6">
        <v>5</v>
      </c>
      <c r="F2825" s="6" t="str">
        <f t="shared" si="176"/>
        <v>Mohamed Ben Arfa</v>
      </c>
      <c r="G2825" s="6">
        <v>10670</v>
      </c>
      <c r="H2825" s="9">
        <v>41772</v>
      </c>
      <c r="I2825" s="9">
        <v>41788</v>
      </c>
      <c r="J2825" s="9">
        <v>41786</v>
      </c>
      <c r="K2825" s="7">
        <v>8</v>
      </c>
      <c r="L2825" s="9" t="str">
        <f t="shared" si="177"/>
        <v>Poissons et fruits de mer</v>
      </c>
      <c r="M2825" s="6">
        <v>46</v>
      </c>
      <c r="N2825" s="6" t="str">
        <f t="shared" si="178"/>
        <v>Spegesild</v>
      </c>
      <c r="O2825" s="13">
        <v>76</v>
      </c>
      <c r="P2825" s="6">
        <v>4</v>
      </c>
      <c r="Q2825" s="13">
        <f t="shared" si="179"/>
        <v>304</v>
      </c>
      <c r="R2825" s="15">
        <v>0.17</v>
      </c>
      <c r="S2825" s="13">
        <v>199.2</v>
      </c>
      <c r="T2825" s="13">
        <v>2.7887999999999997</v>
      </c>
      <c r="U2825" s="13"/>
    </row>
    <row r="2826" spans="1:21" x14ac:dyDescent="0.25">
      <c r="A2826" s="6" t="s">
        <v>99</v>
      </c>
      <c r="B2826" s="6" t="s">
        <v>100</v>
      </c>
      <c r="C2826" s="6" t="s">
        <v>101</v>
      </c>
      <c r="D2826" s="6" t="s">
        <v>102</v>
      </c>
      <c r="E2826" s="6">
        <v>1</v>
      </c>
      <c r="F2826" s="6" t="str">
        <f t="shared" si="176"/>
        <v>Francis Rivière</v>
      </c>
      <c r="G2826" s="6">
        <v>10846</v>
      </c>
      <c r="H2826" s="9">
        <v>41772</v>
      </c>
      <c r="I2826" s="9">
        <v>41800</v>
      </c>
      <c r="J2826" s="9">
        <v>41799</v>
      </c>
      <c r="K2826" s="7">
        <v>2</v>
      </c>
      <c r="L2826" s="9" t="str">
        <f t="shared" si="177"/>
        <v>Condiments</v>
      </c>
      <c r="M2826" s="6">
        <v>4</v>
      </c>
      <c r="N2826" s="6" t="str">
        <f t="shared" si="178"/>
        <v>Chef Anton's Cajun Seasoning</v>
      </c>
      <c r="O2826" s="13">
        <v>76</v>
      </c>
      <c r="P2826" s="6">
        <v>35</v>
      </c>
      <c r="Q2826" s="13">
        <f t="shared" si="179"/>
        <v>2660</v>
      </c>
      <c r="R2826" s="15">
        <v>0.01</v>
      </c>
      <c r="S2826" s="13">
        <v>3811.5</v>
      </c>
      <c r="T2826" s="13">
        <v>72.418499999999995</v>
      </c>
      <c r="U2826" s="13"/>
    </row>
    <row r="2827" spans="1:21" x14ac:dyDescent="0.25">
      <c r="A2827" s="6" t="s">
        <v>133</v>
      </c>
      <c r="B2827" s="6" t="s">
        <v>134</v>
      </c>
      <c r="C2827" s="6" t="s">
        <v>135</v>
      </c>
      <c r="D2827" s="6" t="s">
        <v>136</v>
      </c>
      <c r="E2827" s="6">
        <v>4</v>
      </c>
      <c r="F2827" s="6" t="str">
        <f t="shared" si="176"/>
        <v>Laura Callahan</v>
      </c>
      <c r="G2827" s="6">
        <v>10560</v>
      </c>
      <c r="H2827" s="9">
        <v>41773</v>
      </c>
      <c r="I2827" s="9">
        <v>41786</v>
      </c>
      <c r="J2827" s="9">
        <v>41789</v>
      </c>
      <c r="K2827" s="7">
        <v>8</v>
      </c>
      <c r="L2827" s="9" t="str">
        <f t="shared" si="177"/>
        <v>Poissons et fruits de mer</v>
      </c>
      <c r="M2827" s="6">
        <v>30</v>
      </c>
      <c r="N2827" s="6" t="str">
        <f t="shared" si="178"/>
        <v>Nord-Ost Matjeshering</v>
      </c>
      <c r="O2827" s="13">
        <v>76</v>
      </c>
      <c r="P2827" s="6">
        <v>93</v>
      </c>
      <c r="Q2827" s="13">
        <f t="shared" si="179"/>
        <v>7068</v>
      </c>
      <c r="R2827" s="15">
        <v>-0.03</v>
      </c>
      <c r="S2827" s="13">
        <v>12400.0155</v>
      </c>
      <c r="T2827" s="13">
        <v>359.60044949999997</v>
      </c>
      <c r="U2827" s="13"/>
    </row>
    <row r="2828" spans="1:21" x14ac:dyDescent="0.25">
      <c r="A2828" s="6" t="s">
        <v>189</v>
      </c>
      <c r="B2828" s="6" t="s">
        <v>190</v>
      </c>
      <c r="C2828" s="6" t="s">
        <v>191</v>
      </c>
      <c r="D2828" s="6" t="s">
        <v>136</v>
      </c>
      <c r="E2828" s="6">
        <v>4</v>
      </c>
      <c r="F2828" s="6" t="str">
        <f t="shared" si="176"/>
        <v>Laura Callahan</v>
      </c>
      <c r="G2828" s="6">
        <v>10694</v>
      </c>
      <c r="H2828" s="9">
        <v>41773</v>
      </c>
      <c r="I2828" s="9">
        <v>41801</v>
      </c>
      <c r="J2828" s="9">
        <v>41803</v>
      </c>
      <c r="K2828" s="7">
        <v>1</v>
      </c>
      <c r="L2828" s="9" t="str">
        <f t="shared" si="177"/>
        <v>Boissons</v>
      </c>
      <c r="M2828" s="6">
        <v>70</v>
      </c>
      <c r="N2828" s="6" t="str">
        <f t="shared" si="178"/>
        <v>Outback Lager</v>
      </c>
      <c r="O2828" s="13">
        <v>76</v>
      </c>
      <c r="P2828" s="6">
        <v>81</v>
      </c>
      <c r="Q2828" s="13">
        <f t="shared" si="179"/>
        <v>6156</v>
      </c>
      <c r="R2828" s="15">
        <v>0.19</v>
      </c>
      <c r="S2828" s="13">
        <v>4920.75</v>
      </c>
      <c r="T2828" s="13">
        <v>118.098</v>
      </c>
      <c r="U2828" s="13"/>
    </row>
    <row r="2829" spans="1:21" x14ac:dyDescent="0.25">
      <c r="A2829" s="6" t="s">
        <v>243</v>
      </c>
      <c r="B2829" s="6" t="s">
        <v>244</v>
      </c>
      <c r="C2829" s="6" t="s">
        <v>88</v>
      </c>
      <c r="D2829" s="6" t="s">
        <v>89</v>
      </c>
      <c r="E2829" s="6">
        <v>3</v>
      </c>
      <c r="F2829" s="6" t="str">
        <f t="shared" si="176"/>
        <v>Janet Leverling</v>
      </c>
      <c r="G2829" s="6">
        <v>10768</v>
      </c>
      <c r="H2829" s="9">
        <v>41773</v>
      </c>
      <c r="I2829" s="9">
        <v>41790</v>
      </c>
      <c r="J2829" s="9">
        <v>41787</v>
      </c>
      <c r="K2829" s="7">
        <v>4</v>
      </c>
      <c r="L2829" s="9" t="str">
        <f t="shared" si="177"/>
        <v>Produits laitiers</v>
      </c>
      <c r="M2829" s="6">
        <v>71</v>
      </c>
      <c r="N2829" s="6" t="str">
        <f t="shared" si="178"/>
        <v>Fløtemysost</v>
      </c>
      <c r="O2829" s="13">
        <v>76</v>
      </c>
      <c r="P2829" s="6">
        <v>68</v>
      </c>
      <c r="Q2829" s="13">
        <f t="shared" si="179"/>
        <v>5168</v>
      </c>
      <c r="R2829" s="15">
        <v>0.12</v>
      </c>
      <c r="S2829" s="13">
        <v>6432.8</v>
      </c>
      <c r="T2829" s="13">
        <v>160.82</v>
      </c>
      <c r="U2829" s="13"/>
    </row>
    <row r="2830" spans="1:21" x14ac:dyDescent="0.25">
      <c r="A2830" s="6" t="s">
        <v>322</v>
      </c>
      <c r="B2830" s="6" t="s">
        <v>323</v>
      </c>
      <c r="C2830" s="6" t="s">
        <v>165</v>
      </c>
      <c r="D2830" s="6" t="s">
        <v>136</v>
      </c>
      <c r="E2830" s="6">
        <v>7</v>
      </c>
      <c r="F2830" s="6" t="str">
        <f t="shared" si="176"/>
        <v>Jaime Dos Santos</v>
      </c>
      <c r="G2830" s="6">
        <v>10825</v>
      </c>
      <c r="H2830" s="9">
        <v>41773</v>
      </c>
      <c r="I2830" s="9">
        <v>41790</v>
      </c>
      <c r="J2830" s="9">
        <v>41790</v>
      </c>
      <c r="K2830" s="7">
        <v>3</v>
      </c>
      <c r="L2830" s="9" t="str">
        <f t="shared" si="177"/>
        <v>Desserts</v>
      </c>
      <c r="M2830" s="6">
        <v>26</v>
      </c>
      <c r="N2830" s="6" t="str">
        <f t="shared" si="178"/>
        <v>Gumbär Gummibärchen</v>
      </c>
      <c r="O2830" s="13">
        <v>76</v>
      </c>
      <c r="P2830" s="6">
        <v>69</v>
      </c>
      <c r="Q2830" s="13">
        <f t="shared" si="179"/>
        <v>5244</v>
      </c>
      <c r="R2830" s="15">
        <v>0.13</v>
      </c>
      <c r="S2830" s="13">
        <v>9373.6844999999994</v>
      </c>
      <c r="T2830" s="13">
        <v>178.10000550000001</v>
      </c>
      <c r="U2830" s="13"/>
    </row>
    <row r="2831" spans="1:21" x14ac:dyDescent="0.25">
      <c r="A2831" s="6" t="s">
        <v>281</v>
      </c>
      <c r="B2831" s="6" t="s">
        <v>282</v>
      </c>
      <c r="C2831" s="6" t="s">
        <v>283</v>
      </c>
      <c r="D2831" s="6" t="s">
        <v>284</v>
      </c>
      <c r="E2831" s="6">
        <v>9</v>
      </c>
      <c r="F2831" s="6" t="str">
        <f t="shared" si="176"/>
        <v>Steven Buchanan</v>
      </c>
      <c r="G2831" s="6">
        <v>10870</v>
      </c>
      <c r="H2831" s="9">
        <v>41773</v>
      </c>
      <c r="I2831" s="9">
        <v>41801</v>
      </c>
      <c r="J2831" s="9">
        <v>41804</v>
      </c>
      <c r="K2831" s="7">
        <v>7</v>
      </c>
      <c r="L2831" s="9" t="str">
        <f t="shared" si="177"/>
        <v>Produits secs</v>
      </c>
      <c r="M2831" s="6">
        <v>51</v>
      </c>
      <c r="N2831" s="6" t="str">
        <f t="shared" si="178"/>
        <v>Manjimup Dried Apples</v>
      </c>
      <c r="O2831" s="13">
        <v>76</v>
      </c>
      <c r="P2831" s="6">
        <v>87</v>
      </c>
      <c r="Q2831" s="13">
        <f t="shared" si="179"/>
        <v>6612</v>
      </c>
      <c r="R2831" s="15">
        <v>0.12</v>
      </c>
      <c r="S2831" s="13">
        <v>20288.400000000001</v>
      </c>
      <c r="T2831" s="13">
        <v>162.30720000000002</v>
      </c>
      <c r="U2831" s="13"/>
    </row>
    <row r="2832" spans="1:21" x14ac:dyDescent="0.25">
      <c r="A2832" s="6" t="s">
        <v>264</v>
      </c>
      <c r="B2832" s="6" t="s">
        <v>265</v>
      </c>
      <c r="C2832" s="6" t="s">
        <v>266</v>
      </c>
      <c r="D2832" s="6" t="s">
        <v>123</v>
      </c>
      <c r="E2832" s="6">
        <v>7</v>
      </c>
      <c r="F2832" s="6" t="str">
        <f t="shared" si="176"/>
        <v>Jaime Dos Santos</v>
      </c>
      <c r="G2832" s="6">
        <v>10900</v>
      </c>
      <c r="H2832" s="9">
        <v>41773</v>
      </c>
      <c r="I2832" s="9">
        <v>41800</v>
      </c>
      <c r="J2832" s="9">
        <v>41803</v>
      </c>
      <c r="K2832" s="7">
        <v>1</v>
      </c>
      <c r="L2832" s="9" t="str">
        <f t="shared" si="177"/>
        <v>Boissons</v>
      </c>
      <c r="M2832" s="6">
        <v>70</v>
      </c>
      <c r="N2832" s="6" t="str">
        <f t="shared" si="178"/>
        <v>Outback Lager</v>
      </c>
      <c r="O2832" s="13">
        <v>76</v>
      </c>
      <c r="P2832" s="6">
        <v>74</v>
      </c>
      <c r="Q2832" s="13">
        <f t="shared" si="179"/>
        <v>5624</v>
      </c>
      <c r="R2832" s="15">
        <v>0.1</v>
      </c>
      <c r="S2832" s="13">
        <v>4995</v>
      </c>
      <c r="T2832" s="13">
        <v>0</v>
      </c>
      <c r="U2832" s="13"/>
    </row>
    <row r="2833" spans="1:21" x14ac:dyDescent="0.25">
      <c r="A2833" s="6" t="s">
        <v>329</v>
      </c>
      <c r="B2833" s="6" t="s">
        <v>330</v>
      </c>
      <c r="C2833" s="6" t="s">
        <v>331</v>
      </c>
      <c r="D2833" s="6" t="s">
        <v>85</v>
      </c>
      <c r="E2833" s="6">
        <v>5</v>
      </c>
      <c r="F2833" s="6" t="str">
        <f t="shared" si="176"/>
        <v>Mohamed Ben Arfa</v>
      </c>
      <c r="G2833" s="6">
        <v>10927</v>
      </c>
      <c r="H2833" s="9">
        <v>41773</v>
      </c>
      <c r="I2833" s="9">
        <v>41788</v>
      </c>
      <c r="J2833" s="9">
        <v>41786</v>
      </c>
      <c r="K2833" s="7">
        <v>3</v>
      </c>
      <c r="L2833" s="9" t="str">
        <f t="shared" si="177"/>
        <v>Desserts</v>
      </c>
      <c r="M2833" s="6">
        <v>20</v>
      </c>
      <c r="N2833" s="6" t="str">
        <f t="shared" si="178"/>
        <v>Sir Rodney's Marmalade</v>
      </c>
      <c r="O2833" s="13">
        <v>76</v>
      </c>
      <c r="P2833" s="6">
        <v>25</v>
      </c>
      <c r="Q2833" s="13">
        <f t="shared" si="179"/>
        <v>1900</v>
      </c>
      <c r="R2833" s="15">
        <v>0.1</v>
      </c>
      <c r="S2833" s="13">
        <v>9112.5</v>
      </c>
      <c r="T2833" s="13">
        <v>255.15</v>
      </c>
      <c r="U2833" s="13"/>
    </row>
    <row r="2834" spans="1:21" x14ac:dyDescent="0.25">
      <c r="A2834" s="6" t="s">
        <v>186</v>
      </c>
      <c r="B2834" s="6" t="s">
        <v>187</v>
      </c>
      <c r="C2834" s="6" t="s">
        <v>188</v>
      </c>
      <c r="D2834" s="6" t="s">
        <v>140</v>
      </c>
      <c r="E2834" s="6">
        <v>3</v>
      </c>
      <c r="F2834" s="6" t="str">
        <f t="shared" si="176"/>
        <v>Janet Leverling</v>
      </c>
      <c r="G2834" s="6">
        <v>10514</v>
      </c>
      <c r="H2834" s="9">
        <v>41774</v>
      </c>
      <c r="I2834" s="9">
        <v>41788</v>
      </c>
      <c r="J2834" s="9">
        <v>41786</v>
      </c>
      <c r="K2834" s="7">
        <v>1</v>
      </c>
      <c r="L2834" s="9" t="str">
        <f t="shared" si="177"/>
        <v>Boissons</v>
      </c>
      <c r="M2834" s="6">
        <v>75</v>
      </c>
      <c r="N2834" s="6" t="str">
        <f t="shared" si="178"/>
        <v>Rhönbräu Klosterbier</v>
      </c>
      <c r="O2834" s="13">
        <v>76</v>
      </c>
      <c r="P2834" s="6">
        <v>46</v>
      </c>
      <c r="Q2834" s="13">
        <f t="shared" si="179"/>
        <v>3496</v>
      </c>
      <c r="R2834" s="15">
        <v>0.02</v>
      </c>
      <c r="S2834" s="13">
        <v>1746.85</v>
      </c>
      <c r="T2834" s="13">
        <v>47.164949999999997</v>
      </c>
      <c r="U2834" s="13"/>
    </row>
    <row r="2835" spans="1:21" x14ac:dyDescent="0.25">
      <c r="A2835" s="6" t="s">
        <v>163</v>
      </c>
      <c r="B2835" s="6" t="s">
        <v>164</v>
      </c>
      <c r="C2835" s="6" t="s">
        <v>165</v>
      </c>
      <c r="D2835" s="6" t="s">
        <v>136</v>
      </c>
      <c r="E2835" s="6">
        <v>4</v>
      </c>
      <c r="F2835" s="6" t="str">
        <f t="shared" si="176"/>
        <v>Laura Callahan</v>
      </c>
      <c r="G2835" s="6">
        <v>10614</v>
      </c>
      <c r="H2835" s="9">
        <v>41774</v>
      </c>
      <c r="I2835" s="9">
        <v>41790</v>
      </c>
      <c r="J2835" s="9">
        <v>41790</v>
      </c>
      <c r="K2835" s="7">
        <v>3</v>
      </c>
      <c r="L2835" s="9" t="str">
        <f t="shared" si="177"/>
        <v>Desserts</v>
      </c>
      <c r="M2835" s="6">
        <v>21</v>
      </c>
      <c r="N2835" s="6" t="str">
        <f t="shared" si="178"/>
        <v>Sir Rodney's Scones</v>
      </c>
      <c r="O2835" s="13">
        <v>76</v>
      </c>
      <c r="P2835" s="6">
        <v>20</v>
      </c>
      <c r="Q2835" s="13">
        <f t="shared" si="179"/>
        <v>1520</v>
      </c>
      <c r="R2835" s="15">
        <v>0.12</v>
      </c>
      <c r="S2835" s="13">
        <v>880</v>
      </c>
      <c r="T2835" s="13">
        <v>13.2</v>
      </c>
      <c r="U2835" s="13"/>
    </row>
    <row r="2836" spans="1:21" x14ac:dyDescent="0.25">
      <c r="A2836" s="6" t="s">
        <v>261</v>
      </c>
      <c r="B2836" s="6" t="s">
        <v>262</v>
      </c>
      <c r="C2836" s="6" t="s">
        <v>263</v>
      </c>
      <c r="D2836" s="6" t="s">
        <v>81</v>
      </c>
      <c r="E2836" s="6">
        <v>4</v>
      </c>
      <c r="F2836" s="6" t="str">
        <f t="shared" si="176"/>
        <v>Laura Callahan</v>
      </c>
      <c r="G2836" s="6">
        <v>10719</v>
      </c>
      <c r="H2836" s="9">
        <v>41774</v>
      </c>
      <c r="I2836" s="9">
        <v>41800</v>
      </c>
      <c r="J2836" s="9">
        <v>41797</v>
      </c>
      <c r="K2836" s="7">
        <v>6</v>
      </c>
      <c r="L2836" s="9" t="str">
        <f t="shared" si="177"/>
        <v>Viandes</v>
      </c>
      <c r="M2836" s="6">
        <v>54</v>
      </c>
      <c r="N2836" s="6" t="str">
        <f t="shared" si="178"/>
        <v>Tourtière</v>
      </c>
      <c r="O2836" s="13">
        <v>76</v>
      </c>
      <c r="P2836" s="6">
        <v>50</v>
      </c>
      <c r="Q2836" s="13">
        <f t="shared" si="179"/>
        <v>3800</v>
      </c>
      <c r="R2836" s="15">
        <v>-0.03</v>
      </c>
      <c r="S2836" s="13">
        <v>1918.375</v>
      </c>
      <c r="T2836" s="13">
        <v>1.9183749999999999</v>
      </c>
      <c r="U2836" s="13"/>
    </row>
    <row r="2837" spans="1:21" x14ac:dyDescent="0.25">
      <c r="A2837" s="6" t="s">
        <v>226</v>
      </c>
      <c r="B2837" s="6" t="s">
        <v>227</v>
      </c>
      <c r="C2837" s="6" t="s">
        <v>53</v>
      </c>
      <c r="D2837" s="6" t="s">
        <v>51</v>
      </c>
      <c r="E2837" s="6">
        <v>3</v>
      </c>
      <c r="F2837" s="6" t="str">
        <f t="shared" si="176"/>
        <v>Janet Leverling</v>
      </c>
      <c r="G2837" s="6">
        <v>10751</v>
      </c>
      <c r="H2837" s="9">
        <v>41774</v>
      </c>
      <c r="I2837" s="9">
        <v>41795</v>
      </c>
      <c r="J2837" s="9">
        <v>41790</v>
      </c>
      <c r="K2837" s="7">
        <v>8</v>
      </c>
      <c r="L2837" s="9" t="str">
        <f t="shared" si="177"/>
        <v>Poissons et fruits de mer</v>
      </c>
      <c r="M2837" s="6">
        <v>30</v>
      </c>
      <c r="N2837" s="6" t="str">
        <f t="shared" si="178"/>
        <v>Nord-Ost Matjeshering</v>
      </c>
      <c r="O2837" s="13">
        <v>76</v>
      </c>
      <c r="P2837" s="6">
        <v>5</v>
      </c>
      <c r="Q2837" s="13">
        <f t="shared" si="179"/>
        <v>380</v>
      </c>
      <c r="R2837" s="15">
        <v>-0.02</v>
      </c>
      <c r="S2837" s="13">
        <v>660.19500000000005</v>
      </c>
      <c r="T2837" s="13">
        <v>11.223315000000001</v>
      </c>
      <c r="U2837" s="13"/>
    </row>
    <row r="2838" spans="1:21" x14ac:dyDescent="0.25">
      <c r="A2838" s="6" t="s">
        <v>226</v>
      </c>
      <c r="B2838" s="6" t="s">
        <v>227</v>
      </c>
      <c r="C2838" s="6" t="s">
        <v>53</v>
      </c>
      <c r="D2838" s="6" t="s">
        <v>51</v>
      </c>
      <c r="E2838" s="6">
        <v>3</v>
      </c>
      <c r="F2838" s="6" t="str">
        <f t="shared" si="176"/>
        <v>Janet Leverling</v>
      </c>
      <c r="G2838" s="6">
        <v>10758</v>
      </c>
      <c r="H2838" s="9">
        <v>41774</v>
      </c>
      <c r="I2838" s="9">
        <v>41800</v>
      </c>
      <c r="J2838" s="9">
        <v>41803</v>
      </c>
      <c r="K2838" s="7">
        <v>5</v>
      </c>
      <c r="L2838" s="9" t="str">
        <f t="shared" si="177"/>
        <v>Pâtes et céréales</v>
      </c>
      <c r="M2838" s="6">
        <v>52</v>
      </c>
      <c r="N2838" s="6" t="str">
        <f t="shared" si="178"/>
        <v>Filo Mix</v>
      </c>
      <c r="O2838" s="13">
        <v>76</v>
      </c>
      <c r="P2838" s="6">
        <v>94</v>
      </c>
      <c r="Q2838" s="13">
        <f t="shared" si="179"/>
        <v>7144</v>
      </c>
      <c r="R2838" s="15">
        <v>0.04</v>
      </c>
      <c r="S2838" s="13">
        <v>3158.4</v>
      </c>
      <c r="T2838" s="13">
        <v>82.118400000000008</v>
      </c>
      <c r="U2838" s="13"/>
    </row>
    <row r="2839" spans="1:21" x14ac:dyDescent="0.25">
      <c r="A2839" s="6" t="s">
        <v>316</v>
      </c>
      <c r="B2839" s="6" t="s">
        <v>317</v>
      </c>
      <c r="C2839" s="6" t="s">
        <v>318</v>
      </c>
      <c r="D2839" s="6" t="s">
        <v>81</v>
      </c>
      <c r="E2839" s="6">
        <v>7</v>
      </c>
      <c r="F2839" s="6" t="str">
        <f t="shared" si="176"/>
        <v>Jaime Dos Santos</v>
      </c>
      <c r="G2839" s="6">
        <v>10821</v>
      </c>
      <c r="H2839" s="9">
        <v>41774</v>
      </c>
      <c r="I2839" s="9">
        <v>41794</v>
      </c>
      <c r="J2839" s="9">
        <v>41797</v>
      </c>
      <c r="K2839" s="7">
        <v>7</v>
      </c>
      <c r="L2839" s="9" t="str">
        <f t="shared" si="177"/>
        <v>Produits secs</v>
      </c>
      <c r="M2839" s="6">
        <v>51</v>
      </c>
      <c r="N2839" s="6" t="str">
        <f t="shared" si="178"/>
        <v>Manjimup Dried Apples</v>
      </c>
      <c r="O2839" s="13">
        <v>76</v>
      </c>
      <c r="P2839" s="6">
        <v>54</v>
      </c>
      <c r="Q2839" s="13">
        <f t="shared" si="179"/>
        <v>4104</v>
      </c>
      <c r="R2839" s="15">
        <v>0.1</v>
      </c>
      <c r="S2839" s="13">
        <v>12879</v>
      </c>
      <c r="T2839" s="13">
        <v>412.12799999999999</v>
      </c>
      <c r="U2839" s="13"/>
    </row>
    <row r="2840" spans="1:21" x14ac:dyDescent="0.25">
      <c r="A2840" s="6" t="s">
        <v>205</v>
      </c>
      <c r="B2840" s="6" t="s">
        <v>206</v>
      </c>
      <c r="C2840" s="6" t="s">
        <v>207</v>
      </c>
      <c r="D2840" s="6" t="s">
        <v>208</v>
      </c>
      <c r="E2840" s="6">
        <v>5</v>
      </c>
      <c r="F2840" s="6" t="str">
        <f t="shared" si="176"/>
        <v>Mohamed Ben Arfa</v>
      </c>
      <c r="G2840" s="6">
        <v>10875</v>
      </c>
      <c r="H2840" s="9">
        <v>41774</v>
      </c>
      <c r="I2840" s="9">
        <v>41797</v>
      </c>
      <c r="J2840" s="9">
        <v>41792</v>
      </c>
      <c r="K2840" s="7">
        <v>3</v>
      </c>
      <c r="L2840" s="9" t="str">
        <f t="shared" si="177"/>
        <v>Desserts</v>
      </c>
      <c r="M2840" s="6">
        <v>47</v>
      </c>
      <c r="N2840" s="6" t="str">
        <f t="shared" si="178"/>
        <v>Zaanse koeken</v>
      </c>
      <c r="O2840" s="13">
        <v>76</v>
      </c>
      <c r="P2840" s="6">
        <v>45</v>
      </c>
      <c r="Q2840" s="13">
        <f t="shared" si="179"/>
        <v>3420</v>
      </c>
      <c r="R2840" s="15">
        <v>-0.01</v>
      </c>
      <c r="S2840" s="13">
        <v>2158.875</v>
      </c>
      <c r="T2840" s="13">
        <v>2.1588750000000001</v>
      </c>
      <c r="U2840" s="13"/>
    </row>
    <row r="2841" spans="1:21" x14ac:dyDescent="0.25">
      <c r="A2841" s="6" t="s">
        <v>226</v>
      </c>
      <c r="B2841" s="6" t="s">
        <v>227</v>
      </c>
      <c r="C2841" s="6" t="s">
        <v>53</v>
      </c>
      <c r="D2841" s="6" t="s">
        <v>51</v>
      </c>
      <c r="E2841" s="6">
        <v>7</v>
      </c>
      <c r="F2841" s="6" t="str">
        <f t="shared" si="176"/>
        <v>Jaime Dos Santos</v>
      </c>
      <c r="G2841" s="6">
        <v>10537</v>
      </c>
      <c r="H2841" s="9">
        <v>41775</v>
      </c>
      <c r="I2841" s="9">
        <v>41788</v>
      </c>
      <c r="J2841" s="9">
        <v>41787</v>
      </c>
      <c r="K2841" s="7">
        <v>4</v>
      </c>
      <c r="L2841" s="9" t="str">
        <f t="shared" si="177"/>
        <v>Produits laitiers</v>
      </c>
      <c r="M2841" s="6">
        <v>72</v>
      </c>
      <c r="N2841" s="6" t="str">
        <f t="shared" si="178"/>
        <v>Mozzarella di Giovanni</v>
      </c>
      <c r="O2841" s="13">
        <v>76</v>
      </c>
      <c r="P2841" s="6">
        <v>73</v>
      </c>
      <c r="Q2841" s="13">
        <f t="shared" si="179"/>
        <v>5548</v>
      </c>
      <c r="R2841" s="15">
        <v>0.16</v>
      </c>
      <c r="S2841" s="13">
        <v>10669.68</v>
      </c>
      <c r="T2841" s="13">
        <v>53.348399999999998</v>
      </c>
      <c r="U2841" s="13"/>
    </row>
    <row r="2842" spans="1:21" x14ac:dyDescent="0.25">
      <c r="A2842" s="6" t="s">
        <v>166</v>
      </c>
      <c r="B2842" s="6" t="s">
        <v>167</v>
      </c>
      <c r="C2842" s="6" t="s">
        <v>168</v>
      </c>
      <c r="D2842" s="6" t="s">
        <v>169</v>
      </c>
      <c r="E2842" s="6">
        <v>7</v>
      </c>
      <c r="F2842" s="6" t="str">
        <f t="shared" si="176"/>
        <v>Jaime Dos Santos</v>
      </c>
      <c r="G2842" s="6">
        <v>10567</v>
      </c>
      <c r="H2842" s="9">
        <v>41775</v>
      </c>
      <c r="I2842" s="9">
        <v>41793</v>
      </c>
      <c r="J2842" s="9">
        <v>41796</v>
      </c>
      <c r="K2842" s="7">
        <v>7</v>
      </c>
      <c r="L2842" s="9" t="str">
        <f t="shared" si="177"/>
        <v>Produits secs</v>
      </c>
      <c r="M2842" s="6">
        <v>51</v>
      </c>
      <c r="N2842" s="6" t="str">
        <f t="shared" si="178"/>
        <v>Manjimup Dried Apples</v>
      </c>
      <c r="O2842" s="13">
        <v>76</v>
      </c>
      <c r="P2842" s="6">
        <v>13</v>
      </c>
      <c r="Q2842" s="13">
        <f t="shared" si="179"/>
        <v>988</v>
      </c>
      <c r="R2842" s="15">
        <v>0</v>
      </c>
      <c r="S2842" s="13">
        <v>3445</v>
      </c>
      <c r="T2842" s="13">
        <v>51.674999999999997</v>
      </c>
      <c r="U2842" s="13"/>
    </row>
    <row r="2843" spans="1:21" x14ac:dyDescent="0.25">
      <c r="A2843" s="6" t="s">
        <v>255</v>
      </c>
      <c r="B2843" s="6" t="s">
        <v>256</v>
      </c>
      <c r="C2843" s="6" t="s">
        <v>257</v>
      </c>
      <c r="D2843" s="6" t="s">
        <v>81</v>
      </c>
      <c r="E2843" s="6">
        <v>5</v>
      </c>
      <c r="F2843" s="6" t="str">
        <f t="shared" si="176"/>
        <v>Mohamed Ben Arfa</v>
      </c>
      <c r="G2843" s="6">
        <v>10574</v>
      </c>
      <c r="H2843" s="9">
        <v>41775</v>
      </c>
      <c r="I2843" s="9">
        <v>41789</v>
      </c>
      <c r="J2843" s="9">
        <v>41786</v>
      </c>
      <c r="K2843" s="7">
        <v>4</v>
      </c>
      <c r="L2843" s="9" t="str">
        <f t="shared" si="177"/>
        <v>Produits laitiers</v>
      </c>
      <c r="M2843" s="6">
        <v>33</v>
      </c>
      <c r="N2843" s="6" t="str">
        <f t="shared" si="178"/>
        <v>Geitost</v>
      </c>
      <c r="O2843" s="13">
        <v>76</v>
      </c>
      <c r="P2843" s="6">
        <v>40</v>
      </c>
      <c r="Q2843" s="13">
        <f t="shared" si="179"/>
        <v>3040</v>
      </c>
      <c r="R2843" s="15">
        <v>0.19</v>
      </c>
      <c r="S2843" s="13">
        <v>405</v>
      </c>
      <c r="T2843" s="13">
        <v>1.62</v>
      </c>
      <c r="U2843" s="13"/>
    </row>
    <row r="2844" spans="1:21" x14ac:dyDescent="0.25">
      <c r="A2844" s="6" t="s">
        <v>114</v>
      </c>
      <c r="B2844" s="6" t="s">
        <v>115</v>
      </c>
      <c r="C2844" s="6" t="s">
        <v>116</v>
      </c>
      <c r="D2844" s="6" t="s">
        <v>81</v>
      </c>
      <c r="E2844" s="6">
        <v>9</v>
      </c>
      <c r="F2844" s="6" t="str">
        <f t="shared" si="176"/>
        <v>Steven Buchanan</v>
      </c>
      <c r="G2844" s="6">
        <v>10761</v>
      </c>
      <c r="H2844" s="9">
        <v>41775</v>
      </c>
      <c r="I2844" s="9">
        <v>41801</v>
      </c>
      <c r="J2844" s="9">
        <v>41799</v>
      </c>
      <c r="K2844" s="7">
        <v>1</v>
      </c>
      <c r="L2844" s="9" t="str">
        <f t="shared" si="177"/>
        <v>Boissons</v>
      </c>
      <c r="M2844" s="6">
        <v>75</v>
      </c>
      <c r="N2844" s="6" t="str">
        <f t="shared" si="178"/>
        <v>Rhönbräu Klosterbier</v>
      </c>
      <c r="O2844" s="13">
        <v>76</v>
      </c>
      <c r="P2844" s="6">
        <v>94</v>
      </c>
      <c r="Q2844" s="13">
        <f t="shared" si="179"/>
        <v>7144</v>
      </c>
      <c r="R2844" s="15">
        <v>-0.01</v>
      </c>
      <c r="S2844" s="13">
        <v>3678.9250000000002</v>
      </c>
      <c r="T2844" s="13">
        <v>117.7256</v>
      </c>
      <c r="U2844" s="13"/>
    </row>
    <row r="2845" spans="1:21" x14ac:dyDescent="0.25">
      <c r="A2845" s="6" t="s">
        <v>173</v>
      </c>
      <c r="B2845" s="6" t="s">
        <v>174</v>
      </c>
      <c r="C2845" s="6" t="s">
        <v>135</v>
      </c>
      <c r="D2845" s="6" t="s">
        <v>136</v>
      </c>
      <c r="E2845" s="6">
        <v>7</v>
      </c>
      <c r="F2845" s="6" t="str">
        <f t="shared" si="176"/>
        <v>Jaime Dos Santos</v>
      </c>
      <c r="G2845" s="6">
        <v>10542</v>
      </c>
      <c r="H2845" s="9">
        <v>41776</v>
      </c>
      <c r="I2845" s="9">
        <v>41801</v>
      </c>
      <c r="J2845" s="9">
        <v>41804</v>
      </c>
      <c r="K2845" s="7">
        <v>4</v>
      </c>
      <c r="L2845" s="9" t="str">
        <f t="shared" si="177"/>
        <v>Produits laitiers</v>
      </c>
      <c r="M2845" s="6">
        <v>11</v>
      </c>
      <c r="N2845" s="6" t="str">
        <f t="shared" si="178"/>
        <v>Queso Cabrales</v>
      </c>
      <c r="O2845" s="13">
        <v>76</v>
      </c>
      <c r="P2845" s="6">
        <v>34</v>
      </c>
      <c r="Q2845" s="13">
        <f t="shared" si="179"/>
        <v>2584</v>
      </c>
      <c r="R2845" s="15">
        <v>-0.02</v>
      </c>
      <c r="S2845" s="13">
        <v>3641.4</v>
      </c>
      <c r="T2845" s="13">
        <v>10.924200000000001</v>
      </c>
      <c r="U2845" s="13"/>
    </row>
    <row r="2846" spans="1:21" x14ac:dyDescent="0.25">
      <c r="A2846" s="6" t="s">
        <v>175</v>
      </c>
      <c r="B2846" s="6" t="s">
        <v>176</v>
      </c>
      <c r="C2846" s="6" t="s">
        <v>97</v>
      </c>
      <c r="D2846" s="6" t="s">
        <v>98</v>
      </c>
      <c r="E2846" s="6">
        <v>8</v>
      </c>
      <c r="F2846" s="6" t="str">
        <f t="shared" si="176"/>
        <v>Hicham Esmal</v>
      </c>
      <c r="G2846" s="6">
        <v>10573</v>
      </c>
      <c r="H2846" s="9">
        <v>41776</v>
      </c>
      <c r="I2846" s="9">
        <v>41790</v>
      </c>
      <c r="J2846" s="9">
        <v>41786</v>
      </c>
      <c r="K2846" s="7">
        <v>6</v>
      </c>
      <c r="L2846" s="9" t="str">
        <f t="shared" si="177"/>
        <v>Viandes</v>
      </c>
      <c r="M2846" s="6">
        <v>17</v>
      </c>
      <c r="N2846" s="6" t="str">
        <f t="shared" si="178"/>
        <v>Alice Mutton</v>
      </c>
      <c r="O2846" s="13">
        <v>76</v>
      </c>
      <c r="P2846" s="6">
        <v>42</v>
      </c>
      <c r="Q2846" s="13">
        <f t="shared" si="179"/>
        <v>3192</v>
      </c>
      <c r="R2846" s="15">
        <v>7.0000000000000007E-2</v>
      </c>
      <c r="S2846" s="13">
        <v>7616.7</v>
      </c>
      <c r="T2846" s="13">
        <v>182.80079999999998</v>
      </c>
      <c r="U2846" s="13"/>
    </row>
    <row r="2847" spans="1:21" x14ac:dyDescent="0.25">
      <c r="A2847" s="6" t="s">
        <v>189</v>
      </c>
      <c r="B2847" s="6" t="s">
        <v>190</v>
      </c>
      <c r="C2847" s="6" t="s">
        <v>191</v>
      </c>
      <c r="D2847" s="6" t="s">
        <v>136</v>
      </c>
      <c r="E2847" s="6">
        <v>1</v>
      </c>
      <c r="F2847" s="6" t="str">
        <f t="shared" si="176"/>
        <v>Francis Rivière</v>
      </c>
      <c r="G2847" s="6">
        <v>10691</v>
      </c>
      <c r="H2847" s="9">
        <v>41776</v>
      </c>
      <c r="I2847" s="9">
        <v>41797</v>
      </c>
      <c r="J2847" s="9">
        <v>41795</v>
      </c>
      <c r="K2847" s="7">
        <v>2</v>
      </c>
      <c r="L2847" s="9" t="str">
        <f t="shared" si="177"/>
        <v>Condiments</v>
      </c>
      <c r="M2847" s="6">
        <v>44</v>
      </c>
      <c r="N2847" s="6" t="str">
        <f t="shared" si="178"/>
        <v>Gula Malacca</v>
      </c>
      <c r="O2847" s="13">
        <v>76</v>
      </c>
      <c r="P2847" s="6">
        <v>93</v>
      </c>
      <c r="Q2847" s="13">
        <f t="shared" si="179"/>
        <v>7068</v>
      </c>
      <c r="R2847" s="15">
        <v>0.17</v>
      </c>
      <c r="S2847" s="13">
        <v>7506.7275</v>
      </c>
      <c r="T2847" s="13">
        <v>165.14800500000001</v>
      </c>
      <c r="U2847" s="13"/>
    </row>
    <row r="2848" spans="1:21" x14ac:dyDescent="0.25">
      <c r="A2848" s="6" t="s">
        <v>124</v>
      </c>
      <c r="B2848" s="6" t="s">
        <v>125</v>
      </c>
      <c r="C2848" s="6" t="s">
        <v>126</v>
      </c>
      <c r="D2848" s="6" t="s">
        <v>81</v>
      </c>
      <c r="E2848" s="6">
        <v>7</v>
      </c>
      <c r="F2848" s="6" t="str">
        <f t="shared" si="176"/>
        <v>Jaime Dos Santos</v>
      </c>
      <c r="G2848" s="6">
        <v>10482</v>
      </c>
      <c r="H2848" s="9">
        <v>41777</v>
      </c>
      <c r="I2848" s="9">
        <v>41799</v>
      </c>
      <c r="J2848" s="9">
        <v>41796</v>
      </c>
      <c r="K2848" s="7">
        <v>8</v>
      </c>
      <c r="L2848" s="9" t="str">
        <f t="shared" si="177"/>
        <v>Poissons et fruits de mer</v>
      </c>
      <c r="M2848" s="6">
        <v>40</v>
      </c>
      <c r="N2848" s="6" t="str">
        <f t="shared" si="178"/>
        <v>Boston Crab Meat</v>
      </c>
      <c r="O2848" s="13">
        <v>76</v>
      </c>
      <c r="P2848" s="6">
        <v>28</v>
      </c>
      <c r="Q2848" s="13">
        <f t="shared" si="179"/>
        <v>2128</v>
      </c>
      <c r="R2848" s="15">
        <v>0.01</v>
      </c>
      <c r="S2848" s="13">
        <v>2037.42</v>
      </c>
      <c r="T2848" s="13">
        <v>34.636139999999997</v>
      </c>
      <c r="U2848" s="13"/>
    </row>
    <row r="2849" spans="1:21" x14ac:dyDescent="0.25">
      <c r="A2849" s="6" t="s">
        <v>86</v>
      </c>
      <c r="B2849" s="6" t="s">
        <v>87</v>
      </c>
      <c r="C2849" s="6" t="s">
        <v>88</v>
      </c>
      <c r="D2849" s="6" t="s">
        <v>89</v>
      </c>
      <c r="E2849" s="6">
        <v>6</v>
      </c>
      <c r="F2849" s="6" t="str">
        <f t="shared" si="176"/>
        <v>Ernst Junge</v>
      </c>
      <c r="G2849" s="6">
        <v>10539</v>
      </c>
      <c r="H2849" s="9">
        <v>41777</v>
      </c>
      <c r="I2849" s="9">
        <v>41794</v>
      </c>
      <c r="J2849" s="9">
        <v>41793</v>
      </c>
      <c r="K2849" s="7">
        <v>8</v>
      </c>
      <c r="L2849" s="9" t="str">
        <f t="shared" si="177"/>
        <v>Poissons et fruits de mer</v>
      </c>
      <c r="M2849" s="6">
        <v>13</v>
      </c>
      <c r="N2849" s="6" t="str">
        <f t="shared" si="178"/>
        <v>Konbu</v>
      </c>
      <c r="O2849" s="13">
        <v>76</v>
      </c>
      <c r="P2849" s="6">
        <v>15</v>
      </c>
      <c r="Q2849" s="13">
        <f t="shared" si="179"/>
        <v>1140</v>
      </c>
      <c r="R2849" s="15">
        <v>-0.02</v>
      </c>
      <c r="S2849" s="13">
        <v>459</v>
      </c>
      <c r="T2849" s="13">
        <v>7.3440000000000003</v>
      </c>
      <c r="U2849" s="13"/>
    </row>
    <row r="2850" spans="1:21" x14ac:dyDescent="0.25">
      <c r="A2850" s="6" t="s">
        <v>272</v>
      </c>
      <c r="B2850" s="6" t="s">
        <v>273</v>
      </c>
      <c r="C2850" s="6" t="s">
        <v>274</v>
      </c>
      <c r="D2850" s="6" t="s">
        <v>81</v>
      </c>
      <c r="E2850" s="6">
        <v>4</v>
      </c>
      <c r="F2850" s="6" t="str">
        <f t="shared" si="176"/>
        <v>Laura Callahan</v>
      </c>
      <c r="G2850" s="6">
        <v>10706</v>
      </c>
      <c r="H2850" s="9">
        <v>41777</v>
      </c>
      <c r="I2850" s="9">
        <v>41796</v>
      </c>
      <c r="J2850" s="9">
        <v>41794</v>
      </c>
      <c r="K2850" s="7">
        <v>4</v>
      </c>
      <c r="L2850" s="9" t="str">
        <f t="shared" si="177"/>
        <v>Produits laitiers</v>
      </c>
      <c r="M2850" s="6">
        <v>59</v>
      </c>
      <c r="N2850" s="6" t="str">
        <f t="shared" si="178"/>
        <v>Raclette Courdavault</v>
      </c>
      <c r="O2850" s="13">
        <v>76</v>
      </c>
      <c r="P2850" s="6">
        <v>86</v>
      </c>
      <c r="Q2850" s="13">
        <f t="shared" si="179"/>
        <v>6536</v>
      </c>
      <c r="R2850" s="15">
        <v>0</v>
      </c>
      <c r="S2850" s="13">
        <v>23650</v>
      </c>
      <c r="T2850" s="13">
        <v>638.54999999999995</v>
      </c>
      <c r="U2850" s="13"/>
    </row>
    <row r="2851" spans="1:21" x14ac:dyDescent="0.25">
      <c r="A2851" s="6" t="s">
        <v>130</v>
      </c>
      <c r="B2851" s="6" t="s">
        <v>131</v>
      </c>
      <c r="C2851" s="6" t="s">
        <v>132</v>
      </c>
      <c r="D2851" s="6" t="s">
        <v>123</v>
      </c>
      <c r="E2851" s="6">
        <v>4</v>
      </c>
      <c r="F2851" s="6" t="str">
        <f t="shared" si="176"/>
        <v>Laura Callahan</v>
      </c>
      <c r="G2851" s="6">
        <v>10786</v>
      </c>
      <c r="H2851" s="9">
        <v>41777</v>
      </c>
      <c r="I2851" s="9">
        <v>41803</v>
      </c>
      <c r="J2851" s="9">
        <v>41805</v>
      </c>
      <c r="K2851" s="7">
        <v>2</v>
      </c>
      <c r="L2851" s="9" t="str">
        <f t="shared" si="177"/>
        <v>Condiments</v>
      </c>
      <c r="M2851" s="6">
        <v>8</v>
      </c>
      <c r="N2851" s="6" t="str">
        <f t="shared" si="178"/>
        <v>Northwoods Cranberry Sauce</v>
      </c>
      <c r="O2851" s="13">
        <v>76</v>
      </c>
      <c r="P2851" s="6">
        <v>94</v>
      </c>
      <c r="Q2851" s="13">
        <f t="shared" si="179"/>
        <v>7144</v>
      </c>
      <c r="R2851" s="15">
        <v>0.15</v>
      </c>
      <c r="S2851" s="13">
        <v>15980</v>
      </c>
      <c r="T2851" s="13">
        <v>479.4</v>
      </c>
      <c r="U2851" s="13"/>
    </row>
    <row r="2852" spans="1:21" x14ac:dyDescent="0.25">
      <c r="A2852" s="6" t="s">
        <v>316</v>
      </c>
      <c r="B2852" s="6" t="s">
        <v>317</v>
      </c>
      <c r="C2852" s="6" t="s">
        <v>318</v>
      </c>
      <c r="D2852" s="6" t="s">
        <v>81</v>
      </c>
      <c r="E2852" s="6">
        <v>7</v>
      </c>
      <c r="F2852" s="6" t="str">
        <f t="shared" si="176"/>
        <v>Jaime Dos Santos</v>
      </c>
      <c r="G2852" s="6">
        <v>10821</v>
      </c>
      <c r="H2852" s="9">
        <v>41777</v>
      </c>
      <c r="I2852" s="9">
        <v>41793</v>
      </c>
      <c r="J2852" s="9">
        <v>41793</v>
      </c>
      <c r="K2852" s="7">
        <v>1</v>
      </c>
      <c r="L2852" s="9" t="str">
        <f t="shared" si="177"/>
        <v>Boissons</v>
      </c>
      <c r="M2852" s="6">
        <v>35</v>
      </c>
      <c r="N2852" s="6" t="str">
        <f t="shared" si="178"/>
        <v>Steeleye Stout</v>
      </c>
      <c r="O2852" s="13">
        <v>76</v>
      </c>
      <c r="P2852" s="6">
        <v>98</v>
      </c>
      <c r="Q2852" s="13">
        <f t="shared" si="179"/>
        <v>7448</v>
      </c>
      <c r="R2852" s="15">
        <v>0.18</v>
      </c>
      <c r="S2852" s="13">
        <v>7232.4000000000005</v>
      </c>
      <c r="T2852" s="13">
        <v>238.66920000000002</v>
      </c>
      <c r="U2852" s="13"/>
    </row>
    <row r="2853" spans="1:21" x14ac:dyDescent="0.25">
      <c r="A2853" s="6" t="s">
        <v>198</v>
      </c>
      <c r="B2853" s="6" t="s">
        <v>199</v>
      </c>
      <c r="C2853" s="6" t="s">
        <v>54</v>
      </c>
      <c r="D2853" s="6" t="s">
        <v>200</v>
      </c>
      <c r="E2853" s="6">
        <v>8</v>
      </c>
      <c r="F2853" s="6" t="str">
        <f t="shared" si="176"/>
        <v>Hicham Esmal</v>
      </c>
      <c r="G2853" s="6">
        <v>10520</v>
      </c>
      <c r="H2853" s="9">
        <v>41778</v>
      </c>
      <c r="I2853" s="9">
        <v>41799</v>
      </c>
      <c r="J2853" s="9">
        <v>41800</v>
      </c>
      <c r="K2853" s="7">
        <v>6</v>
      </c>
      <c r="L2853" s="9" t="str">
        <f t="shared" si="177"/>
        <v>Viandes</v>
      </c>
      <c r="M2853" s="6">
        <v>53</v>
      </c>
      <c r="N2853" s="6" t="str">
        <f t="shared" si="178"/>
        <v>Perth Pasties</v>
      </c>
      <c r="O2853" s="13">
        <v>76</v>
      </c>
      <c r="P2853" s="6">
        <v>95</v>
      </c>
      <c r="Q2853" s="13">
        <f t="shared" si="179"/>
        <v>7220</v>
      </c>
      <c r="R2853" s="15">
        <v>0.15</v>
      </c>
      <c r="S2853" s="13">
        <v>13243</v>
      </c>
      <c r="T2853" s="13">
        <v>291.346</v>
      </c>
      <c r="U2853" s="13"/>
    </row>
    <row r="2854" spans="1:21" x14ac:dyDescent="0.25">
      <c r="A2854" s="6" t="s">
        <v>201</v>
      </c>
      <c r="B2854" s="6" t="s">
        <v>202</v>
      </c>
      <c r="C2854" s="6" t="s">
        <v>203</v>
      </c>
      <c r="D2854" s="6" t="s">
        <v>204</v>
      </c>
      <c r="E2854" s="6">
        <v>4</v>
      </c>
      <c r="F2854" s="6" t="str">
        <f t="shared" si="176"/>
        <v>Laura Callahan</v>
      </c>
      <c r="G2854" s="6">
        <v>10521</v>
      </c>
      <c r="H2854" s="9">
        <v>41778</v>
      </c>
      <c r="I2854" s="9">
        <v>41801</v>
      </c>
      <c r="J2854" s="9">
        <v>41796</v>
      </c>
      <c r="K2854" s="7">
        <v>8</v>
      </c>
      <c r="L2854" s="9" t="str">
        <f t="shared" si="177"/>
        <v>Poissons et fruits de mer</v>
      </c>
      <c r="M2854" s="6">
        <v>41</v>
      </c>
      <c r="N2854" s="6" t="str">
        <f t="shared" si="178"/>
        <v>Jack's New England Clam Chowder</v>
      </c>
      <c r="O2854" s="13">
        <v>76</v>
      </c>
      <c r="P2854" s="6">
        <v>64</v>
      </c>
      <c r="Q2854" s="13">
        <f t="shared" si="179"/>
        <v>4864</v>
      </c>
      <c r="R2854" s="15">
        <v>0.08</v>
      </c>
      <c r="S2854" s="13">
        <v>2840.96</v>
      </c>
      <c r="T2854" s="13">
        <v>99.433600000000013</v>
      </c>
      <c r="U2854" s="13"/>
    </row>
    <row r="2855" spans="1:21" x14ac:dyDescent="0.25">
      <c r="A2855" s="6" t="s">
        <v>245</v>
      </c>
      <c r="B2855" s="6" t="s">
        <v>246</v>
      </c>
      <c r="C2855" s="6" t="s">
        <v>247</v>
      </c>
      <c r="D2855" s="6" t="s">
        <v>85</v>
      </c>
      <c r="E2855" s="6">
        <v>6</v>
      </c>
      <c r="F2855" s="6" t="str">
        <f t="shared" si="176"/>
        <v>Ernst Junge</v>
      </c>
      <c r="G2855" s="6">
        <v>10559</v>
      </c>
      <c r="H2855" s="9">
        <v>41778</v>
      </c>
      <c r="I2855" s="9">
        <v>41803</v>
      </c>
      <c r="J2855" s="9">
        <v>41798</v>
      </c>
      <c r="K2855" s="7">
        <v>8</v>
      </c>
      <c r="L2855" s="9" t="str">
        <f t="shared" si="177"/>
        <v>Poissons et fruits de mer</v>
      </c>
      <c r="M2855" s="6">
        <v>41</v>
      </c>
      <c r="N2855" s="6" t="str">
        <f t="shared" si="178"/>
        <v>Jack's New England Clam Chowder</v>
      </c>
      <c r="O2855" s="13">
        <v>76</v>
      </c>
      <c r="P2855" s="6">
        <v>73</v>
      </c>
      <c r="Q2855" s="13">
        <f t="shared" si="179"/>
        <v>5548</v>
      </c>
      <c r="R2855" s="15">
        <v>7.0000000000000007E-2</v>
      </c>
      <c r="S2855" s="13">
        <v>3275.6924999999997</v>
      </c>
      <c r="T2855" s="13">
        <v>52.411079999999991</v>
      </c>
      <c r="U2855" s="13"/>
    </row>
    <row r="2856" spans="1:21" x14ac:dyDescent="0.25">
      <c r="A2856" s="6" t="s">
        <v>255</v>
      </c>
      <c r="B2856" s="6" t="s">
        <v>256</v>
      </c>
      <c r="C2856" s="6" t="s">
        <v>257</v>
      </c>
      <c r="D2856" s="6" t="s">
        <v>81</v>
      </c>
      <c r="E2856" s="6">
        <v>2</v>
      </c>
      <c r="F2856" s="6" t="str">
        <f t="shared" si="176"/>
        <v>Anne Dodsworth</v>
      </c>
      <c r="G2856" s="6">
        <v>10577</v>
      </c>
      <c r="H2856" s="9">
        <v>41778</v>
      </c>
      <c r="I2856" s="9">
        <v>41808</v>
      </c>
      <c r="J2856" s="9">
        <v>41809</v>
      </c>
      <c r="K2856" s="7">
        <v>2</v>
      </c>
      <c r="L2856" s="9" t="str">
        <f t="shared" si="177"/>
        <v>Condiments</v>
      </c>
      <c r="M2856" s="6">
        <v>77</v>
      </c>
      <c r="N2856" s="6" t="str">
        <f t="shared" si="178"/>
        <v>Original Frankfurter grüne Soße</v>
      </c>
      <c r="O2856" s="13">
        <v>76</v>
      </c>
      <c r="P2856" s="6">
        <v>25</v>
      </c>
      <c r="Q2856" s="13">
        <f t="shared" si="179"/>
        <v>1900</v>
      </c>
      <c r="R2856" s="15">
        <v>0.08</v>
      </c>
      <c r="S2856" s="13">
        <v>1495</v>
      </c>
      <c r="T2856" s="13">
        <v>29.9</v>
      </c>
      <c r="U2856" s="13"/>
    </row>
    <row r="2857" spans="1:21" x14ac:dyDescent="0.25">
      <c r="A2857" s="6" t="s">
        <v>82</v>
      </c>
      <c r="B2857" s="6" t="s">
        <v>83</v>
      </c>
      <c r="C2857" s="6" t="s">
        <v>84</v>
      </c>
      <c r="D2857" s="6" t="s">
        <v>85</v>
      </c>
      <c r="E2857" s="6">
        <v>9</v>
      </c>
      <c r="F2857" s="6" t="str">
        <f t="shared" si="176"/>
        <v>Steven Buchanan</v>
      </c>
      <c r="G2857" s="6">
        <v>10730</v>
      </c>
      <c r="H2857" s="9">
        <v>41778</v>
      </c>
      <c r="I2857" s="9">
        <v>41793</v>
      </c>
      <c r="J2857" s="9">
        <v>41792</v>
      </c>
      <c r="K2857" s="7">
        <v>3</v>
      </c>
      <c r="L2857" s="9" t="str">
        <f t="shared" si="177"/>
        <v>Desserts</v>
      </c>
      <c r="M2857" s="6">
        <v>16</v>
      </c>
      <c r="N2857" s="6" t="str">
        <f t="shared" si="178"/>
        <v>Pavlova</v>
      </c>
      <c r="O2857" s="13">
        <v>76</v>
      </c>
      <c r="P2857" s="6">
        <v>34</v>
      </c>
      <c r="Q2857" s="13">
        <f t="shared" si="179"/>
        <v>2584</v>
      </c>
      <c r="R2857" s="15">
        <v>0.11</v>
      </c>
      <c r="S2857" s="13">
        <v>2640.1849999999999</v>
      </c>
      <c r="T2857" s="13">
        <v>39.602775000000001</v>
      </c>
      <c r="U2857" s="13"/>
    </row>
    <row r="2858" spans="1:21" x14ac:dyDescent="0.25">
      <c r="A2858" s="6" t="s">
        <v>192</v>
      </c>
      <c r="B2858" s="6" t="s">
        <v>193</v>
      </c>
      <c r="C2858" s="6" t="s">
        <v>88</v>
      </c>
      <c r="D2858" s="6" t="s">
        <v>89</v>
      </c>
      <c r="E2858" s="6">
        <v>3</v>
      </c>
      <c r="F2858" s="6" t="str">
        <f t="shared" si="176"/>
        <v>Janet Leverling</v>
      </c>
      <c r="G2858" s="6">
        <v>10517</v>
      </c>
      <c r="H2858" s="9">
        <v>41779</v>
      </c>
      <c r="I2858" s="9">
        <v>41804</v>
      </c>
      <c r="J2858" s="9">
        <v>41799</v>
      </c>
      <c r="K2858" s="7">
        <v>4</v>
      </c>
      <c r="L2858" s="9" t="str">
        <f t="shared" si="177"/>
        <v>Produits laitiers</v>
      </c>
      <c r="M2858" s="6">
        <v>59</v>
      </c>
      <c r="N2858" s="6" t="str">
        <f t="shared" si="178"/>
        <v>Raclette Courdavault</v>
      </c>
      <c r="O2858" s="13">
        <v>76</v>
      </c>
      <c r="P2858" s="6">
        <v>90</v>
      </c>
      <c r="Q2858" s="13">
        <f t="shared" si="179"/>
        <v>6840</v>
      </c>
      <c r="R2858" s="15">
        <v>-0.01</v>
      </c>
      <c r="S2858" s="13">
        <v>24997.5</v>
      </c>
      <c r="T2858" s="13">
        <v>49.994999999999997</v>
      </c>
      <c r="U2858" s="13"/>
    </row>
    <row r="2859" spans="1:21" x14ac:dyDescent="0.25">
      <c r="A2859" s="6" t="s">
        <v>173</v>
      </c>
      <c r="B2859" s="6" t="s">
        <v>174</v>
      </c>
      <c r="C2859" s="6" t="s">
        <v>135</v>
      </c>
      <c r="D2859" s="6" t="s">
        <v>136</v>
      </c>
      <c r="E2859" s="6">
        <v>2</v>
      </c>
      <c r="F2859" s="6" t="str">
        <f t="shared" si="176"/>
        <v>Anne Dodsworth</v>
      </c>
      <c r="G2859" s="6">
        <v>10799</v>
      </c>
      <c r="H2859" s="9">
        <v>41779</v>
      </c>
      <c r="I2859" s="9">
        <v>41809</v>
      </c>
      <c r="J2859" s="9">
        <v>41812</v>
      </c>
      <c r="K2859" s="7">
        <v>1</v>
      </c>
      <c r="L2859" s="9" t="str">
        <f t="shared" si="177"/>
        <v>Boissons</v>
      </c>
      <c r="M2859" s="6">
        <v>24</v>
      </c>
      <c r="N2859" s="6" t="str">
        <f t="shared" si="178"/>
        <v>Guaraná Fantástica</v>
      </c>
      <c r="O2859" s="13">
        <v>76</v>
      </c>
      <c r="P2859" s="6">
        <v>56</v>
      </c>
      <c r="Q2859" s="13">
        <f t="shared" si="179"/>
        <v>4256</v>
      </c>
      <c r="R2859" s="15">
        <v>0.05</v>
      </c>
      <c r="S2859" s="13">
        <v>1197</v>
      </c>
      <c r="T2859" s="13">
        <v>16.757999999999999</v>
      </c>
      <c r="U2859" s="13"/>
    </row>
    <row r="2860" spans="1:21" x14ac:dyDescent="0.25">
      <c r="A2860" s="6" t="s">
        <v>223</v>
      </c>
      <c r="B2860" s="6" t="s">
        <v>224</v>
      </c>
      <c r="C2860" s="6" t="s">
        <v>225</v>
      </c>
      <c r="D2860" s="6" t="s">
        <v>208</v>
      </c>
      <c r="E2860" s="6">
        <v>7</v>
      </c>
      <c r="F2860" s="6" t="str">
        <f t="shared" si="176"/>
        <v>Jaime Dos Santos</v>
      </c>
      <c r="G2860" s="6">
        <v>10902</v>
      </c>
      <c r="H2860" s="9">
        <v>41779</v>
      </c>
      <c r="I2860" s="9">
        <v>41809</v>
      </c>
      <c r="J2860" s="9">
        <v>41808</v>
      </c>
      <c r="K2860" s="7">
        <v>6</v>
      </c>
      <c r="L2860" s="9" t="str">
        <f t="shared" si="177"/>
        <v>Viandes</v>
      </c>
      <c r="M2860" s="6">
        <v>55</v>
      </c>
      <c r="N2860" s="6" t="str">
        <f t="shared" si="178"/>
        <v>Pâté chinois</v>
      </c>
      <c r="O2860" s="13">
        <v>76</v>
      </c>
      <c r="P2860" s="6">
        <v>17</v>
      </c>
      <c r="Q2860" s="13">
        <f t="shared" si="179"/>
        <v>1292</v>
      </c>
      <c r="R2860" s="15">
        <v>-0.03</v>
      </c>
      <c r="S2860" s="13">
        <v>2101.2000000000003</v>
      </c>
      <c r="T2860" s="13">
        <v>60.93480000000001</v>
      </c>
      <c r="U2860" s="13"/>
    </row>
    <row r="2861" spans="1:21" x14ac:dyDescent="0.25">
      <c r="A2861" s="6" t="s">
        <v>329</v>
      </c>
      <c r="B2861" s="6" t="s">
        <v>330</v>
      </c>
      <c r="C2861" s="6" t="s">
        <v>331</v>
      </c>
      <c r="D2861" s="6" t="s">
        <v>85</v>
      </c>
      <c r="E2861" s="6">
        <v>5</v>
      </c>
      <c r="F2861" s="6" t="str">
        <f t="shared" si="176"/>
        <v>Mohamed Ben Arfa</v>
      </c>
      <c r="G2861" s="6">
        <v>10927</v>
      </c>
      <c r="H2861" s="9">
        <v>41779</v>
      </c>
      <c r="I2861" s="9">
        <v>41802</v>
      </c>
      <c r="J2861" s="9">
        <v>41798</v>
      </c>
      <c r="K2861" s="7">
        <v>5</v>
      </c>
      <c r="L2861" s="9" t="str">
        <f t="shared" si="177"/>
        <v>Pâtes et céréales</v>
      </c>
      <c r="M2861" s="6">
        <v>52</v>
      </c>
      <c r="N2861" s="6" t="str">
        <f t="shared" si="178"/>
        <v>Filo Mix</v>
      </c>
      <c r="O2861" s="13">
        <v>76</v>
      </c>
      <c r="P2861" s="6">
        <v>78</v>
      </c>
      <c r="Q2861" s="13">
        <f t="shared" si="179"/>
        <v>5928</v>
      </c>
      <c r="R2861" s="15">
        <v>0.1</v>
      </c>
      <c r="S2861" s="13">
        <v>2457</v>
      </c>
      <c r="T2861" s="13">
        <v>49.14</v>
      </c>
      <c r="U2861" s="13"/>
    </row>
    <row r="2862" spans="1:21" x14ac:dyDescent="0.25">
      <c r="A2862" s="6" t="s">
        <v>184</v>
      </c>
      <c r="B2862" s="6" t="s">
        <v>185</v>
      </c>
      <c r="C2862" s="6" t="s">
        <v>159</v>
      </c>
      <c r="D2862" s="6" t="s">
        <v>136</v>
      </c>
      <c r="E2862" s="6">
        <v>8</v>
      </c>
      <c r="F2862" s="6" t="str">
        <f t="shared" si="176"/>
        <v>Hicham Esmal</v>
      </c>
      <c r="G2862" s="6">
        <v>10513</v>
      </c>
      <c r="H2862" s="9">
        <v>41780</v>
      </c>
      <c r="I2862" s="9">
        <v>41808</v>
      </c>
      <c r="J2862" s="9">
        <v>41806</v>
      </c>
      <c r="K2862" s="7">
        <v>4</v>
      </c>
      <c r="L2862" s="9" t="str">
        <f t="shared" si="177"/>
        <v>Produits laitiers</v>
      </c>
      <c r="M2862" s="6">
        <v>32</v>
      </c>
      <c r="N2862" s="6" t="str">
        <f t="shared" si="178"/>
        <v>Mascarpone Fabioli</v>
      </c>
      <c r="O2862" s="13">
        <v>76</v>
      </c>
      <c r="P2862" s="6">
        <v>72</v>
      </c>
      <c r="Q2862" s="13">
        <f t="shared" si="179"/>
        <v>5472</v>
      </c>
      <c r="R2862" s="15">
        <v>0.19</v>
      </c>
      <c r="S2862" s="13">
        <v>9331.2000000000007</v>
      </c>
      <c r="T2862" s="13">
        <v>37.324800000000003</v>
      </c>
      <c r="U2862" s="13"/>
    </row>
    <row r="2863" spans="1:21" x14ac:dyDescent="0.25">
      <c r="A2863" s="6" t="s">
        <v>293</v>
      </c>
      <c r="B2863" s="6" t="s">
        <v>294</v>
      </c>
      <c r="C2863" s="6" t="s">
        <v>295</v>
      </c>
      <c r="D2863" s="6" t="s">
        <v>251</v>
      </c>
      <c r="E2863" s="6">
        <v>4</v>
      </c>
      <c r="F2863" s="6" t="str">
        <f t="shared" si="176"/>
        <v>Laura Callahan</v>
      </c>
      <c r="G2863" s="6">
        <v>10635</v>
      </c>
      <c r="H2863" s="9">
        <v>41780</v>
      </c>
      <c r="I2863" s="9">
        <v>41801</v>
      </c>
      <c r="J2863" s="9">
        <v>41799</v>
      </c>
      <c r="K2863" s="7">
        <v>2</v>
      </c>
      <c r="L2863" s="9" t="str">
        <f t="shared" si="177"/>
        <v>Condiments</v>
      </c>
      <c r="M2863" s="6">
        <v>5</v>
      </c>
      <c r="N2863" s="6" t="str">
        <f t="shared" si="178"/>
        <v>Chef Anton's Gumbo Mix</v>
      </c>
      <c r="O2863" s="13">
        <v>76</v>
      </c>
      <c r="P2863" s="6">
        <v>19</v>
      </c>
      <c r="Q2863" s="13">
        <f t="shared" si="179"/>
        <v>1444</v>
      </c>
      <c r="R2863" s="15">
        <v>0.16</v>
      </c>
      <c r="S2863" s="13">
        <v>1703.73</v>
      </c>
      <c r="T2863" s="13">
        <v>30.66714</v>
      </c>
      <c r="U2863" s="13"/>
    </row>
    <row r="2864" spans="1:21" x14ac:dyDescent="0.25">
      <c r="A2864" s="6" t="s">
        <v>130</v>
      </c>
      <c r="B2864" s="6" t="s">
        <v>131</v>
      </c>
      <c r="C2864" s="6" t="s">
        <v>132</v>
      </c>
      <c r="D2864" s="6" t="s">
        <v>123</v>
      </c>
      <c r="E2864" s="6">
        <v>8</v>
      </c>
      <c r="F2864" s="6" t="str">
        <f t="shared" si="176"/>
        <v>Hicham Esmal</v>
      </c>
      <c r="G2864" s="6">
        <v>10659</v>
      </c>
      <c r="H2864" s="9">
        <v>41780</v>
      </c>
      <c r="I2864" s="9">
        <v>41793</v>
      </c>
      <c r="J2864" s="9">
        <v>41792</v>
      </c>
      <c r="K2864" s="7">
        <v>8</v>
      </c>
      <c r="L2864" s="9" t="str">
        <f t="shared" si="177"/>
        <v>Poissons et fruits de mer</v>
      </c>
      <c r="M2864" s="6">
        <v>40</v>
      </c>
      <c r="N2864" s="6" t="str">
        <f t="shared" si="178"/>
        <v>Boston Crab Meat</v>
      </c>
      <c r="O2864" s="13">
        <v>76</v>
      </c>
      <c r="P2864" s="6">
        <v>73</v>
      </c>
      <c r="Q2864" s="13">
        <f t="shared" si="179"/>
        <v>5548</v>
      </c>
      <c r="R2864" s="15">
        <v>0.19</v>
      </c>
      <c r="S2864" s="13">
        <v>5439.96</v>
      </c>
      <c r="T2864" s="13">
        <v>59.839559999999999</v>
      </c>
      <c r="U2864" s="13"/>
    </row>
    <row r="2865" spans="1:21" x14ac:dyDescent="0.25">
      <c r="A2865" s="6" t="s">
        <v>226</v>
      </c>
      <c r="B2865" s="6" t="s">
        <v>227</v>
      </c>
      <c r="C2865" s="6" t="s">
        <v>53</v>
      </c>
      <c r="D2865" s="6" t="s">
        <v>51</v>
      </c>
      <c r="E2865" s="6">
        <v>3</v>
      </c>
      <c r="F2865" s="6" t="str">
        <f t="shared" si="176"/>
        <v>Janet Leverling</v>
      </c>
      <c r="G2865" s="6">
        <v>10758</v>
      </c>
      <c r="H2865" s="9">
        <v>41780</v>
      </c>
      <c r="I2865" s="9">
        <v>41810</v>
      </c>
      <c r="J2865" s="9">
        <v>41813</v>
      </c>
      <c r="K2865" s="7">
        <v>1</v>
      </c>
      <c r="L2865" s="9" t="str">
        <f t="shared" si="177"/>
        <v>Boissons</v>
      </c>
      <c r="M2865" s="6">
        <v>70</v>
      </c>
      <c r="N2865" s="6" t="str">
        <f t="shared" si="178"/>
        <v>Outback Lager</v>
      </c>
      <c r="O2865" s="13">
        <v>76</v>
      </c>
      <c r="P2865" s="6">
        <v>97</v>
      </c>
      <c r="Q2865" s="13">
        <f t="shared" si="179"/>
        <v>7372</v>
      </c>
      <c r="R2865" s="15">
        <v>0.01</v>
      </c>
      <c r="S2865" s="13">
        <v>7202.25</v>
      </c>
      <c r="T2865" s="13">
        <v>165.65174999999999</v>
      </c>
      <c r="U2865" s="13"/>
    </row>
    <row r="2866" spans="1:21" x14ac:dyDescent="0.25">
      <c r="A2866" s="6" t="s">
        <v>117</v>
      </c>
      <c r="B2866" s="6" t="s">
        <v>118</v>
      </c>
      <c r="C2866" s="6" t="s">
        <v>119</v>
      </c>
      <c r="D2866" s="6" t="s">
        <v>85</v>
      </c>
      <c r="E2866" s="6">
        <v>7</v>
      </c>
      <c r="F2866" s="6" t="str">
        <f t="shared" si="176"/>
        <v>Jaime Dos Santos</v>
      </c>
      <c r="G2866" s="6">
        <v>10789</v>
      </c>
      <c r="H2866" s="9">
        <v>41780</v>
      </c>
      <c r="I2866" s="9">
        <v>41794</v>
      </c>
      <c r="J2866" s="9">
        <v>41797</v>
      </c>
      <c r="K2866" s="7">
        <v>2</v>
      </c>
      <c r="L2866" s="9" t="str">
        <f t="shared" si="177"/>
        <v>Condiments</v>
      </c>
      <c r="M2866" s="6">
        <v>63</v>
      </c>
      <c r="N2866" s="6" t="str">
        <f t="shared" si="178"/>
        <v>Vegie-spread</v>
      </c>
      <c r="O2866" s="13">
        <v>76</v>
      </c>
      <c r="P2866" s="6">
        <v>94</v>
      </c>
      <c r="Q2866" s="13">
        <f t="shared" si="179"/>
        <v>7144</v>
      </c>
      <c r="R2866" s="15">
        <v>0.12</v>
      </c>
      <c r="S2866" s="13">
        <v>18157.04</v>
      </c>
      <c r="T2866" s="13">
        <v>453.92599999999999</v>
      </c>
      <c r="U2866" s="13"/>
    </row>
    <row r="2867" spans="1:21" x14ac:dyDescent="0.25">
      <c r="A2867" s="6" t="s">
        <v>189</v>
      </c>
      <c r="B2867" s="6" t="s">
        <v>190</v>
      </c>
      <c r="C2867" s="6" t="s">
        <v>191</v>
      </c>
      <c r="D2867" s="6" t="s">
        <v>136</v>
      </c>
      <c r="E2867" s="6">
        <v>4</v>
      </c>
      <c r="F2867" s="6" t="str">
        <f t="shared" si="176"/>
        <v>Laura Callahan</v>
      </c>
      <c r="G2867" s="6">
        <v>10845</v>
      </c>
      <c r="H2867" s="9">
        <v>41781</v>
      </c>
      <c r="I2867" s="9">
        <v>41797</v>
      </c>
      <c r="J2867" s="9">
        <v>41798</v>
      </c>
      <c r="K2867" s="7">
        <v>5</v>
      </c>
      <c r="L2867" s="9" t="str">
        <f t="shared" si="177"/>
        <v>Pâtes et céréales</v>
      </c>
      <c r="M2867" s="6">
        <v>23</v>
      </c>
      <c r="N2867" s="6" t="str">
        <f t="shared" si="178"/>
        <v>Tunnbröd</v>
      </c>
      <c r="O2867" s="13">
        <v>76</v>
      </c>
      <c r="P2867" s="6">
        <v>6</v>
      </c>
      <c r="Q2867" s="13">
        <f t="shared" si="179"/>
        <v>456</v>
      </c>
      <c r="R2867" s="15">
        <v>0.01</v>
      </c>
      <c r="S2867" s="13">
        <v>267.3</v>
      </c>
      <c r="T2867" s="13">
        <v>8.0190000000000001</v>
      </c>
      <c r="U2867" s="13"/>
    </row>
    <row r="2868" spans="1:21" x14ac:dyDescent="0.25">
      <c r="A2868" s="6" t="s">
        <v>327</v>
      </c>
      <c r="B2868" s="6" t="s">
        <v>328</v>
      </c>
      <c r="C2868" s="6" t="s">
        <v>88</v>
      </c>
      <c r="D2868" s="6" t="s">
        <v>89</v>
      </c>
      <c r="E2868" s="6">
        <v>8</v>
      </c>
      <c r="F2868" s="6" t="str">
        <f t="shared" si="176"/>
        <v>Hicham Esmal</v>
      </c>
      <c r="G2868" s="6">
        <v>10848</v>
      </c>
      <c r="H2868" s="9">
        <v>41781</v>
      </c>
      <c r="I2868" s="9">
        <v>41798</v>
      </c>
      <c r="J2868" s="9">
        <v>41796</v>
      </c>
      <c r="K2868" s="7">
        <v>6</v>
      </c>
      <c r="L2868" s="9" t="str">
        <f t="shared" si="177"/>
        <v>Viandes</v>
      </c>
      <c r="M2868" s="6">
        <v>9</v>
      </c>
      <c r="N2868" s="6" t="str">
        <f t="shared" si="178"/>
        <v>Mishi Kobe Niku</v>
      </c>
      <c r="O2868" s="13">
        <v>76</v>
      </c>
      <c r="P2868" s="6">
        <v>92</v>
      </c>
      <c r="Q2868" s="13">
        <f t="shared" si="179"/>
        <v>6992</v>
      </c>
      <c r="R2868" s="15">
        <v>0</v>
      </c>
      <c r="S2868" s="13">
        <v>44620</v>
      </c>
      <c r="T2868" s="13">
        <v>267.72000000000003</v>
      </c>
      <c r="U2868" s="13"/>
    </row>
    <row r="2869" spans="1:21" x14ac:dyDescent="0.25">
      <c r="A2869" s="6" t="s">
        <v>186</v>
      </c>
      <c r="B2869" s="6" t="s">
        <v>187</v>
      </c>
      <c r="C2869" s="6" t="s">
        <v>188</v>
      </c>
      <c r="D2869" s="6" t="s">
        <v>140</v>
      </c>
      <c r="E2869" s="6">
        <v>3</v>
      </c>
      <c r="F2869" s="6" t="str">
        <f t="shared" si="176"/>
        <v>Janet Leverling</v>
      </c>
      <c r="G2869" s="6">
        <v>10854</v>
      </c>
      <c r="H2869" s="9">
        <v>41781</v>
      </c>
      <c r="I2869" s="9">
        <v>41808</v>
      </c>
      <c r="J2869" s="9">
        <v>41811</v>
      </c>
      <c r="K2869" s="7">
        <v>8</v>
      </c>
      <c r="L2869" s="9" t="str">
        <f t="shared" si="177"/>
        <v>Poissons et fruits de mer</v>
      </c>
      <c r="M2869" s="6">
        <v>10</v>
      </c>
      <c r="N2869" s="6" t="str">
        <f t="shared" si="178"/>
        <v>Ikura</v>
      </c>
      <c r="O2869" s="13">
        <v>76</v>
      </c>
      <c r="P2869" s="6">
        <v>91</v>
      </c>
      <c r="Q2869" s="13">
        <f t="shared" si="179"/>
        <v>6916</v>
      </c>
      <c r="R2869" s="15">
        <v>0.2</v>
      </c>
      <c r="S2869" s="13">
        <v>11284</v>
      </c>
      <c r="T2869" s="13">
        <v>124.124</v>
      </c>
      <c r="U2869" s="13"/>
    </row>
    <row r="2870" spans="1:21" x14ac:dyDescent="0.25">
      <c r="A2870" s="6" t="s">
        <v>130</v>
      </c>
      <c r="B2870" s="6" t="s">
        <v>131</v>
      </c>
      <c r="C2870" s="6" t="s">
        <v>132</v>
      </c>
      <c r="D2870" s="6" t="s">
        <v>123</v>
      </c>
      <c r="E2870" s="6">
        <v>6</v>
      </c>
      <c r="F2870" s="6" t="str">
        <f t="shared" si="176"/>
        <v>Ernst Junge</v>
      </c>
      <c r="G2870" s="6">
        <v>10704</v>
      </c>
      <c r="H2870" s="9">
        <v>41782</v>
      </c>
      <c r="I2870" s="9">
        <v>41797</v>
      </c>
      <c r="J2870" s="9">
        <v>41799</v>
      </c>
      <c r="K2870" s="7">
        <v>2</v>
      </c>
      <c r="L2870" s="9" t="str">
        <f t="shared" si="177"/>
        <v>Condiments</v>
      </c>
      <c r="M2870" s="6">
        <v>4</v>
      </c>
      <c r="N2870" s="6" t="str">
        <f t="shared" si="178"/>
        <v>Chef Anton's Cajun Seasoning</v>
      </c>
      <c r="O2870" s="13">
        <v>76</v>
      </c>
      <c r="P2870" s="6">
        <v>16</v>
      </c>
      <c r="Q2870" s="13">
        <f t="shared" si="179"/>
        <v>1216</v>
      </c>
      <c r="R2870" s="15">
        <v>0.19</v>
      </c>
      <c r="S2870" s="13">
        <v>1425.6000000000001</v>
      </c>
      <c r="T2870" s="13">
        <v>19.958400000000001</v>
      </c>
      <c r="U2870" s="13"/>
    </row>
    <row r="2871" spans="1:21" x14ac:dyDescent="0.25">
      <c r="A2871" s="6" t="s">
        <v>228</v>
      </c>
      <c r="B2871" s="6" t="s">
        <v>229</v>
      </c>
      <c r="C2871" s="6" t="s">
        <v>122</v>
      </c>
      <c r="D2871" s="6" t="s">
        <v>123</v>
      </c>
      <c r="E2871" s="6">
        <v>5</v>
      </c>
      <c r="F2871" s="6" t="str">
        <f t="shared" si="176"/>
        <v>Mohamed Ben Arfa</v>
      </c>
      <c r="G2871" s="6">
        <v>10783</v>
      </c>
      <c r="H2871" s="9">
        <v>41782</v>
      </c>
      <c r="I2871" s="9">
        <v>41804</v>
      </c>
      <c r="J2871" s="9">
        <v>41802</v>
      </c>
      <c r="K2871" s="7">
        <v>1</v>
      </c>
      <c r="L2871" s="9" t="str">
        <f t="shared" si="177"/>
        <v>Boissons</v>
      </c>
      <c r="M2871" s="6">
        <v>38</v>
      </c>
      <c r="N2871" s="6" t="str">
        <f t="shared" si="178"/>
        <v>Côte de Blaye</v>
      </c>
      <c r="O2871" s="13">
        <v>76</v>
      </c>
      <c r="P2871" s="6">
        <v>46</v>
      </c>
      <c r="Q2871" s="13">
        <f t="shared" si="179"/>
        <v>3496</v>
      </c>
      <c r="R2871" s="15">
        <v>0.17</v>
      </c>
      <c r="S2871" s="13">
        <v>50302.149999999994</v>
      </c>
      <c r="T2871" s="13">
        <v>1257.5537499999998</v>
      </c>
      <c r="U2871" s="13"/>
    </row>
    <row r="2872" spans="1:21" x14ac:dyDescent="0.25">
      <c r="A2872" s="6" t="s">
        <v>173</v>
      </c>
      <c r="B2872" s="6" t="s">
        <v>174</v>
      </c>
      <c r="C2872" s="6" t="s">
        <v>135</v>
      </c>
      <c r="D2872" s="6" t="s">
        <v>136</v>
      </c>
      <c r="E2872" s="6">
        <v>2</v>
      </c>
      <c r="F2872" s="6" t="str">
        <f t="shared" si="176"/>
        <v>Anne Dodsworth</v>
      </c>
      <c r="G2872" s="6">
        <v>10893</v>
      </c>
      <c r="H2872" s="9">
        <v>41782</v>
      </c>
      <c r="I2872" s="9">
        <v>41792</v>
      </c>
      <c r="J2872" s="9">
        <v>41794</v>
      </c>
      <c r="K2872" s="7">
        <v>8</v>
      </c>
      <c r="L2872" s="9" t="str">
        <f t="shared" si="177"/>
        <v>Poissons et fruits de mer</v>
      </c>
      <c r="M2872" s="6">
        <v>30</v>
      </c>
      <c r="N2872" s="6" t="str">
        <f t="shared" si="178"/>
        <v>Nord-Ost Matjeshering</v>
      </c>
      <c r="O2872" s="13">
        <v>76</v>
      </c>
      <c r="P2872" s="6">
        <v>89</v>
      </c>
      <c r="Q2872" s="13">
        <f t="shared" si="179"/>
        <v>6764</v>
      </c>
      <c r="R2872" s="15">
        <v>-0.02</v>
      </c>
      <c r="S2872" s="13">
        <v>11751.471</v>
      </c>
      <c r="T2872" s="13">
        <v>246.780891</v>
      </c>
      <c r="U2872" s="13"/>
    </row>
    <row r="2873" spans="1:21" x14ac:dyDescent="0.25">
      <c r="A2873" s="6" t="s">
        <v>95</v>
      </c>
      <c r="B2873" s="6" t="s">
        <v>96</v>
      </c>
      <c r="C2873" s="6" t="s">
        <v>97</v>
      </c>
      <c r="D2873" s="6" t="s">
        <v>98</v>
      </c>
      <c r="E2873" s="6">
        <v>1</v>
      </c>
      <c r="F2873" s="6" t="str">
        <f t="shared" si="176"/>
        <v>Francis Rivière</v>
      </c>
      <c r="G2873" s="6">
        <v>10502</v>
      </c>
      <c r="H2873" s="9">
        <v>41783</v>
      </c>
      <c r="I2873" s="9">
        <v>41793</v>
      </c>
      <c r="J2873" s="9">
        <v>41793</v>
      </c>
      <c r="K2873" s="7">
        <v>8</v>
      </c>
      <c r="L2873" s="9" t="str">
        <f t="shared" si="177"/>
        <v>Poissons et fruits de mer</v>
      </c>
      <c r="M2873" s="6">
        <v>45</v>
      </c>
      <c r="N2873" s="6" t="str">
        <f t="shared" si="178"/>
        <v>Røgede sild</v>
      </c>
      <c r="O2873" s="13">
        <v>76</v>
      </c>
      <c r="P2873" s="6">
        <v>26</v>
      </c>
      <c r="Q2873" s="13">
        <f t="shared" si="179"/>
        <v>1976</v>
      </c>
      <c r="R2873" s="15">
        <v>-0.01</v>
      </c>
      <c r="S2873" s="13">
        <v>1247.3499999999999</v>
      </c>
      <c r="T2873" s="13">
        <v>43.657249999999998</v>
      </c>
      <c r="U2873" s="13"/>
    </row>
    <row r="2874" spans="1:21" x14ac:dyDescent="0.25">
      <c r="A2874" s="6" t="s">
        <v>189</v>
      </c>
      <c r="B2874" s="6" t="s">
        <v>190</v>
      </c>
      <c r="C2874" s="6" t="s">
        <v>191</v>
      </c>
      <c r="D2874" s="6" t="s">
        <v>136</v>
      </c>
      <c r="E2874" s="6">
        <v>1</v>
      </c>
      <c r="F2874" s="6" t="str">
        <f t="shared" si="176"/>
        <v>Francis Rivière</v>
      </c>
      <c r="G2874" s="6">
        <v>10515</v>
      </c>
      <c r="H2874" s="9">
        <v>41783</v>
      </c>
      <c r="I2874" s="9">
        <v>41793</v>
      </c>
      <c r="J2874" s="9">
        <v>41795</v>
      </c>
      <c r="K2874" s="7">
        <v>6</v>
      </c>
      <c r="L2874" s="9" t="str">
        <f t="shared" si="177"/>
        <v>Viandes</v>
      </c>
      <c r="M2874" s="6">
        <v>9</v>
      </c>
      <c r="N2874" s="6" t="str">
        <f t="shared" si="178"/>
        <v>Mishi Kobe Niku</v>
      </c>
      <c r="O2874" s="13">
        <v>76</v>
      </c>
      <c r="P2874" s="6">
        <v>31</v>
      </c>
      <c r="Q2874" s="13">
        <f t="shared" si="179"/>
        <v>2356</v>
      </c>
      <c r="R2874" s="15">
        <v>-0.03</v>
      </c>
      <c r="S2874" s="13">
        <v>15486.050000000001</v>
      </c>
      <c r="T2874" s="13">
        <v>139.37445000000002</v>
      </c>
      <c r="U2874" s="13"/>
    </row>
    <row r="2875" spans="1:21" x14ac:dyDescent="0.25">
      <c r="A2875" s="6" t="s">
        <v>281</v>
      </c>
      <c r="B2875" s="6" t="s">
        <v>282</v>
      </c>
      <c r="C2875" s="6" t="s">
        <v>283</v>
      </c>
      <c r="D2875" s="6" t="s">
        <v>284</v>
      </c>
      <c r="E2875" s="6">
        <v>5</v>
      </c>
      <c r="F2875" s="6" t="str">
        <f t="shared" si="176"/>
        <v>Mohamed Ben Arfa</v>
      </c>
      <c r="G2875" s="6">
        <v>10906</v>
      </c>
      <c r="H2875" s="9">
        <v>41783</v>
      </c>
      <c r="I2875" s="9">
        <v>41812</v>
      </c>
      <c r="J2875" s="9">
        <v>41808</v>
      </c>
      <c r="K2875" s="7">
        <v>2</v>
      </c>
      <c r="L2875" s="9" t="str">
        <f t="shared" si="177"/>
        <v>Condiments</v>
      </c>
      <c r="M2875" s="6">
        <v>61</v>
      </c>
      <c r="N2875" s="6" t="str">
        <f t="shared" si="178"/>
        <v>Sirop d'érable</v>
      </c>
      <c r="O2875" s="13">
        <v>76</v>
      </c>
      <c r="P2875" s="6">
        <v>30</v>
      </c>
      <c r="Q2875" s="13">
        <f t="shared" si="179"/>
        <v>2280</v>
      </c>
      <c r="R2875" s="15">
        <v>0.16</v>
      </c>
      <c r="S2875" s="13">
        <v>3591</v>
      </c>
      <c r="T2875" s="13">
        <v>93.366</v>
      </c>
      <c r="U2875" s="13"/>
    </row>
    <row r="2876" spans="1:21" x14ac:dyDescent="0.25">
      <c r="A2876" s="6" t="s">
        <v>103</v>
      </c>
      <c r="B2876" s="6" t="s">
        <v>104</v>
      </c>
      <c r="C2876" s="6" t="s">
        <v>105</v>
      </c>
      <c r="D2876" s="6" t="s">
        <v>106</v>
      </c>
      <c r="E2876" s="6">
        <v>8</v>
      </c>
      <c r="F2876" s="6" t="str">
        <f t="shared" si="176"/>
        <v>Hicham Esmal</v>
      </c>
      <c r="G2876" s="6">
        <v>10490</v>
      </c>
      <c r="H2876" s="9">
        <v>41784</v>
      </c>
      <c r="I2876" s="9">
        <v>41801</v>
      </c>
      <c r="J2876" s="9">
        <v>41799</v>
      </c>
      <c r="K2876" s="7">
        <v>1</v>
      </c>
      <c r="L2876" s="9" t="str">
        <f t="shared" si="177"/>
        <v>Boissons</v>
      </c>
      <c r="M2876" s="6">
        <v>75</v>
      </c>
      <c r="N2876" s="6" t="str">
        <f t="shared" si="178"/>
        <v>Rhönbräu Klosterbier</v>
      </c>
      <c r="O2876" s="13">
        <v>76</v>
      </c>
      <c r="P2876" s="6">
        <v>86</v>
      </c>
      <c r="Q2876" s="13">
        <f t="shared" si="179"/>
        <v>6536</v>
      </c>
      <c r="R2876" s="15">
        <v>0.03</v>
      </c>
      <c r="S2876" s="13">
        <v>2586.02</v>
      </c>
      <c r="T2876" s="13">
        <v>90.5107</v>
      </c>
      <c r="U2876" s="13"/>
    </row>
    <row r="2877" spans="1:21" x14ac:dyDescent="0.25">
      <c r="A2877" s="6" t="s">
        <v>179</v>
      </c>
      <c r="B2877" s="6" t="s">
        <v>180</v>
      </c>
      <c r="C2877" s="6" t="s">
        <v>181</v>
      </c>
      <c r="D2877" s="6" t="s">
        <v>81</v>
      </c>
      <c r="E2877" s="6">
        <v>6</v>
      </c>
      <c r="F2877" s="6" t="str">
        <f t="shared" si="176"/>
        <v>Ernst Junge</v>
      </c>
      <c r="G2877" s="6">
        <v>10510</v>
      </c>
      <c r="H2877" s="9">
        <v>41784</v>
      </c>
      <c r="I2877" s="9">
        <v>41800</v>
      </c>
      <c r="J2877" s="9">
        <v>41802</v>
      </c>
      <c r="K2877" s="7">
        <v>1</v>
      </c>
      <c r="L2877" s="9" t="str">
        <f t="shared" si="177"/>
        <v>Boissons</v>
      </c>
      <c r="M2877" s="6">
        <v>75</v>
      </c>
      <c r="N2877" s="6" t="str">
        <f t="shared" si="178"/>
        <v>Rhönbräu Klosterbier</v>
      </c>
      <c r="O2877" s="13">
        <v>76</v>
      </c>
      <c r="P2877" s="6">
        <v>58</v>
      </c>
      <c r="Q2877" s="13">
        <f t="shared" si="179"/>
        <v>4408</v>
      </c>
      <c r="R2877" s="15">
        <v>-0.03</v>
      </c>
      <c r="S2877" s="13">
        <v>2314.9250000000002</v>
      </c>
      <c r="T2877" s="13">
        <v>0</v>
      </c>
      <c r="U2877" s="13"/>
    </row>
    <row r="2878" spans="1:21" x14ac:dyDescent="0.25">
      <c r="A2878" s="6" t="s">
        <v>152</v>
      </c>
      <c r="B2878" s="6" t="s">
        <v>153</v>
      </c>
      <c r="C2878" s="6" t="s">
        <v>154</v>
      </c>
      <c r="D2878" s="6" t="s">
        <v>146</v>
      </c>
      <c r="E2878" s="6">
        <v>1</v>
      </c>
      <c r="F2878" s="6" t="str">
        <f t="shared" si="176"/>
        <v>Francis Rivière</v>
      </c>
      <c r="G2878" s="6">
        <v>10620</v>
      </c>
      <c r="H2878" s="9">
        <v>41784</v>
      </c>
      <c r="I2878" s="9">
        <v>41814</v>
      </c>
      <c r="J2878" s="9">
        <v>41809</v>
      </c>
      <c r="K2878" s="7">
        <v>5</v>
      </c>
      <c r="L2878" s="9" t="str">
        <f t="shared" si="177"/>
        <v>Pâtes et céréales</v>
      </c>
      <c r="M2878" s="6">
        <v>52</v>
      </c>
      <c r="N2878" s="6" t="str">
        <f t="shared" si="178"/>
        <v>Filo Mix</v>
      </c>
      <c r="O2878" s="13">
        <v>76</v>
      </c>
      <c r="P2878" s="6">
        <v>4</v>
      </c>
      <c r="Q2878" s="13">
        <f t="shared" si="179"/>
        <v>304</v>
      </c>
      <c r="R2878" s="15">
        <v>0.1</v>
      </c>
      <c r="S2878" s="13">
        <v>126</v>
      </c>
      <c r="T2878" s="13">
        <v>4.2839999999999998</v>
      </c>
      <c r="U2878" s="13"/>
    </row>
    <row r="2879" spans="1:21" x14ac:dyDescent="0.25">
      <c r="A2879" s="6" t="s">
        <v>269</v>
      </c>
      <c r="B2879" s="6" t="s">
        <v>270</v>
      </c>
      <c r="C2879" s="6" t="s">
        <v>271</v>
      </c>
      <c r="D2879" s="6" t="s">
        <v>242</v>
      </c>
      <c r="E2879" s="6">
        <v>5</v>
      </c>
      <c r="F2879" s="6" t="str">
        <f t="shared" si="176"/>
        <v>Mohamed Ben Arfa</v>
      </c>
      <c r="G2879" s="6">
        <v>10688</v>
      </c>
      <c r="H2879" s="9">
        <v>41785</v>
      </c>
      <c r="I2879" s="9">
        <v>41796</v>
      </c>
      <c r="J2879" s="9">
        <v>41792</v>
      </c>
      <c r="K2879" s="7">
        <v>1</v>
      </c>
      <c r="L2879" s="9" t="str">
        <f t="shared" si="177"/>
        <v>Boissons</v>
      </c>
      <c r="M2879" s="6">
        <v>34</v>
      </c>
      <c r="N2879" s="6" t="str">
        <f t="shared" si="178"/>
        <v>Sasquatch Ale</v>
      </c>
      <c r="O2879" s="13">
        <v>76</v>
      </c>
      <c r="P2879" s="6">
        <v>40</v>
      </c>
      <c r="Q2879" s="13">
        <f t="shared" si="179"/>
        <v>3040</v>
      </c>
      <c r="R2879" s="15">
        <v>0.04</v>
      </c>
      <c r="S2879" s="13">
        <v>2688</v>
      </c>
      <c r="T2879" s="13">
        <v>10.752000000000001</v>
      </c>
      <c r="U2879" s="13"/>
    </row>
    <row r="2880" spans="1:21" x14ac:dyDescent="0.25">
      <c r="A2880" s="6" t="s">
        <v>305</v>
      </c>
      <c r="B2880" s="6" t="s">
        <v>306</v>
      </c>
      <c r="C2880" s="6" t="s">
        <v>307</v>
      </c>
      <c r="D2880" s="6" t="s">
        <v>251</v>
      </c>
      <c r="E2880" s="6">
        <v>7</v>
      </c>
      <c r="F2880" s="6" t="str">
        <f t="shared" si="176"/>
        <v>Jaime Dos Santos</v>
      </c>
      <c r="G2880" s="6">
        <v>10710</v>
      </c>
      <c r="H2880" s="9">
        <v>41785</v>
      </c>
      <c r="I2880" s="9">
        <v>41812</v>
      </c>
      <c r="J2880" s="9">
        <v>41814</v>
      </c>
      <c r="K2880" s="7">
        <v>3</v>
      </c>
      <c r="L2880" s="9" t="str">
        <f t="shared" si="177"/>
        <v>Desserts</v>
      </c>
      <c r="M2880" s="6">
        <v>19</v>
      </c>
      <c r="N2880" s="6" t="str">
        <f t="shared" si="178"/>
        <v>Teatime Chocolate Biscuits</v>
      </c>
      <c r="O2880" s="13">
        <v>76</v>
      </c>
      <c r="P2880" s="6">
        <v>91</v>
      </c>
      <c r="Q2880" s="13">
        <f t="shared" si="179"/>
        <v>6916</v>
      </c>
      <c r="R2880" s="15">
        <v>7.0000000000000007E-2</v>
      </c>
      <c r="S2880" s="13">
        <v>3892.9799999999996</v>
      </c>
      <c r="T2880" s="13">
        <v>85.645560000000003</v>
      </c>
      <c r="U2880" s="13"/>
    </row>
    <row r="2881" spans="1:21" x14ac:dyDescent="0.25">
      <c r="A2881" s="6" t="s">
        <v>209</v>
      </c>
      <c r="B2881" s="6" t="s">
        <v>210</v>
      </c>
      <c r="C2881" s="6" t="s">
        <v>211</v>
      </c>
      <c r="D2881" s="6" t="s">
        <v>212</v>
      </c>
      <c r="E2881" s="6">
        <v>2</v>
      </c>
      <c r="F2881" s="6" t="str">
        <f t="shared" si="176"/>
        <v>Anne Dodsworth</v>
      </c>
      <c r="G2881" s="6">
        <v>10750</v>
      </c>
      <c r="H2881" s="9">
        <v>41785</v>
      </c>
      <c r="I2881" s="9">
        <v>41806</v>
      </c>
      <c r="J2881" s="9">
        <v>41802</v>
      </c>
      <c r="K2881" s="7">
        <v>4</v>
      </c>
      <c r="L2881" s="9" t="str">
        <f t="shared" si="177"/>
        <v>Produits laitiers</v>
      </c>
      <c r="M2881" s="6">
        <v>59</v>
      </c>
      <c r="N2881" s="6" t="str">
        <f t="shared" si="178"/>
        <v>Raclette Courdavault</v>
      </c>
      <c r="O2881" s="13">
        <v>76</v>
      </c>
      <c r="P2881" s="6">
        <v>42</v>
      </c>
      <c r="Q2881" s="13">
        <f t="shared" si="179"/>
        <v>3192</v>
      </c>
      <c r="R2881" s="15">
        <v>0.12</v>
      </c>
      <c r="S2881" s="13">
        <v>10164</v>
      </c>
      <c r="T2881" s="13">
        <v>345.57600000000002</v>
      </c>
      <c r="U2881" s="13"/>
    </row>
    <row r="2882" spans="1:21" x14ac:dyDescent="0.25">
      <c r="A2882" s="6" t="s">
        <v>316</v>
      </c>
      <c r="B2882" s="6" t="s">
        <v>317</v>
      </c>
      <c r="C2882" s="6" t="s">
        <v>318</v>
      </c>
      <c r="D2882" s="6" t="s">
        <v>81</v>
      </c>
      <c r="E2882" s="6">
        <v>4</v>
      </c>
      <c r="F2882" s="6" t="str">
        <f t="shared" si="176"/>
        <v>Laura Callahan</v>
      </c>
      <c r="G2882" s="6">
        <v>10756</v>
      </c>
      <c r="H2882" s="9">
        <v>41785</v>
      </c>
      <c r="I2882" s="9">
        <v>41804</v>
      </c>
      <c r="J2882" s="9">
        <v>41802</v>
      </c>
      <c r="K2882" s="7">
        <v>8</v>
      </c>
      <c r="L2882" s="9" t="str">
        <f t="shared" si="177"/>
        <v>Poissons et fruits de mer</v>
      </c>
      <c r="M2882" s="6">
        <v>36</v>
      </c>
      <c r="N2882" s="6" t="str">
        <f t="shared" si="178"/>
        <v>Inlagd Sill</v>
      </c>
      <c r="O2882" s="13">
        <v>76</v>
      </c>
      <c r="P2882" s="6">
        <v>8</v>
      </c>
      <c r="Q2882" s="13">
        <f t="shared" si="179"/>
        <v>608</v>
      </c>
      <c r="R2882" s="15">
        <v>0.06</v>
      </c>
      <c r="S2882" s="13">
        <v>714.4</v>
      </c>
      <c r="T2882" s="13">
        <v>7.1440000000000001</v>
      </c>
      <c r="U2882" s="13"/>
    </row>
    <row r="2883" spans="1:21" x14ac:dyDescent="0.25">
      <c r="A2883" s="6" t="s">
        <v>305</v>
      </c>
      <c r="B2883" s="6" t="s">
        <v>306</v>
      </c>
      <c r="C2883" s="6" t="s">
        <v>307</v>
      </c>
      <c r="D2883" s="6" t="s">
        <v>251</v>
      </c>
      <c r="E2883" s="6">
        <v>5</v>
      </c>
      <c r="F2883" s="6" t="str">
        <f t="shared" si="176"/>
        <v>Mohamed Ben Arfa</v>
      </c>
      <c r="G2883" s="6">
        <v>10807</v>
      </c>
      <c r="H2883" s="9">
        <v>41785</v>
      </c>
      <c r="I2883" s="9">
        <v>41805</v>
      </c>
      <c r="J2883" s="9">
        <v>41801</v>
      </c>
      <c r="K2883" s="7">
        <v>8</v>
      </c>
      <c r="L2883" s="9" t="str">
        <f t="shared" si="177"/>
        <v>Poissons et fruits de mer</v>
      </c>
      <c r="M2883" s="6">
        <v>40</v>
      </c>
      <c r="N2883" s="6" t="str">
        <f t="shared" si="178"/>
        <v>Boston Crab Meat</v>
      </c>
      <c r="O2883" s="13">
        <v>76</v>
      </c>
      <c r="P2883" s="6">
        <v>6</v>
      </c>
      <c r="Q2883" s="13">
        <f t="shared" si="179"/>
        <v>456</v>
      </c>
      <c r="R2883" s="15">
        <v>-0.03</v>
      </c>
      <c r="S2883" s="13">
        <v>568.56000000000006</v>
      </c>
      <c r="T2883" s="13">
        <v>17.056800000000003</v>
      </c>
      <c r="U2883" s="13"/>
    </row>
    <row r="2884" spans="1:21" x14ac:dyDescent="0.25">
      <c r="A2884" s="6" t="s">
        <v>248</v>
      </c>
      <c r="B2884" s="6" t="s">
        <v>249</v>
      </c>
      <c r="C2884" s="6" t="s">
        <v>250</v>
      </c>
      <c r="D2884" s="6" t="s">
        <v>251</v>
      </c>
      <c r="E2884" s="6">
        <v>9</v>
      </c>
      <c r="F2884" s="6" t="str">
        <f t="shared" ref="F2884:F2947" si="180">VLOOKUP(E2884,ListeREPRESENTANTS,2,FALSE)</f>
        <v>Steven Buchanan</v>
      </c>
      <c r="G2884" s="6">
        <v>10812</v>
      </c>
      <c r="H2884" s="9">
        <v>41785</v>
      </c>
      <c r="I2884" s="9">
        <v>41798</v>
      </c>
      <c r="J2884" s="9">
        <v>41793</v>
      </c>
      <c r="K2884" s="7">
        <v>4</v>
      </c>
      <c r="L2884" s="9" t="str">
        <f t="shared" ref="L2884:L2947" si="181">VLOOKUP(K2884,ListeCATEGORIES,2,FALSE)</f>
        <v>Produits laitiers</v>
      </c>
      <c r="M2884" s="6">
        <v>31</v>
      </c>
      <c r="N2884" s="6" t="str">
        <f t="shared" ref="N2884:N2947" si="182">VLOOKUP(M2884,ListePRODUITS,2,FALSE)</f>
        <v>Gorgonzola Telino</v>
      </c>
      <c r="O2884" s="13">
        <v>76</v>
      </c>
      <c r="P2884" s="6">
        <v>79</v>
      </c>
      <c r="Q2884" s="13">
        <f t="shared" si="179"/>
        <v>6004</v>
      </c>
      <c r="R2884" s="15">
        <v>0.15</v>
      </c>
      <c r="S2884" s="13">
        <v>4196.875</v>
      </c>
      <c r="T2884" s="13">
        <v>54.559375000000003</v>
      </c>
      <c r="U2884" s="13"/>
    </row>
    <row r="2885" spans="1:21" x14ac:dyDescent="0.25">
      <c r="A2885" s="6" t="s">
        <v>293</v>
      </c>
      <c r="B2885" s="6" t="s">
        <v>294</v>
      </c>
      <c r="C2885" s="6" t="s">
        <v>295</v>
      </c>
      <c r="D2885" s="6" t="s">
        <v>251</v>
      </c>
      <c r="E2885" s="6">
        <v>8</v>
      </c>
      <c r="F2885" s="6" t="str">
        <f t="shared" si="180"/>
        <v>Hicham Esmal</v>
      </c>
      <c r="G2885" s="6">
        <v>10818</v>
      </c>
      <c r="H2885" s="9">
        <v>41785</v>
      </c>
      <c r="I2885" s="9">
        <v>41811</v>
      </c>
      <c r="J2885" s="9">
        <v>41806</v>
      </c>
      <c r="K2885" s="7">
        <v>8</v>
      </c>
      <c r="L2885" s="9" t="str">
        <f t="shared" si="181"/>
        <v>Poissons et fruits de mer</v>
      </c>
      <c r="M2885" s="6">
        <v>41</v>
      </c>
      <c r="N2885" s="6" t="str">
        <f t="shared" si="182"/>
        <v>Jack's New England Clam Chowder</v>
      </c>
      <c r="O2885" s="13">
        <v>76</v>
      </c>
      <c r="P2885" s="6">
        <v>53</v>
      </c>
      <c r="Q2885" s="13">
        <f t="shared" ref="Q2885:Q2948" si="183">O2885*P2885</f>
        <v>4028</v>
      </c>
      <c r="R2885" s="15">
        <v>0.13</v>
      </c>
      <c r="S2885" s="13">
        <v>2224.8074999999999</v>
      </c>
      <c r="T2885" s="13">
        <v>2.2248074999999998</v>
      </c>
      <c r="U2885" s="13"/>
    </row>
    <row r="2886" spans="1:21" x14ac:dyDescent="0.25">
      <c r="A2886" s="6" t="s">
        <v>205</v>
      </c>
      <c r="B2886" s="6" t="s">
        <v>206</v>
      </c>
      <c r="C2886" s="6" t="s">
        <v>207</v>
      </c>
      <c r="D2886" s="6" t="s">
        <v>208</v>
      </c>
      <c r="E2886" s="6">
        <v>9</v>
      </c>
      <c r="F2886" s="6" t="str">
        <f t="shared" si="180"/>
        <v>Steven Buchanan</v>
      </c>
      <c r="G2886" s="6">
        <v>10866</v>
      </c>
      <c r="H2886" s="9">
        <v>41785</v>
      </c>
      <c r="I2886" s="9">
        <v>41805</v>
      </c>
      <c r="J2886" s="9">
        <v>41805</v>
      </c>
      <c r="K2886" s="7">
        <v>1</v>
      </c>
      <c r="L2886" s="9" t="str">
        <f t="shared" si="181"/>
        <v>Boissons</v>
      </c>
      <c r="M2886" s="6">
        <v>24</v>
      </c>
      <c r="N2886" s="6" t="str">
        <f t="shared" si="182"/>
        <v>Guaraná Fantástica</v>
      </c>
      <c r="O2886" s="13">
        <v>76</v>
      </c>
      <c r="P2886" s="6">
        <v>62</v>
      </c>
      <c r="Q2886" s="13">
        <f t="shared" si="183"/>
        <v>4712</v>
      </c>
      <c r="R2886" s="15">
        <v>0.18</v>
      </c>
      <c r="S2886" s="13">
        <v>1143.9000000000001</v>
      </c>
      <c r="T2886" s="13">
        <v>8.0073000000000008</v>
      </c>
      <c r="U2886" s="13"/>
    </row>
    <row r="2887" spans="1:21" x14ac:dyDescent="0.25">
      <c r="A2887" s="6" t="s">
        <v>133</v>
      </c>
      <c r="B2887" s="6" t="s">
        <v>134</v>
      </c>
      <c r="C2887" s="6" t="s">
        <v>135</v>
      </c>
      <c r="D2887" s="6" t="s">
        <v>136</v>
      </c>
      <c r="E2887" s="6">
        <v>5</v>
      </c>
      <c r="F2887" s="6" t="str">
        <f t="shared" si="180"/>
        <v>Mohamed Ben Arfa</v>
      </c>
      <c r="G2887" s="6">
        <v>10670</v>
      </c>
      <c r="H2887" s="9">
        <v>41786</v>
      </c>
      <c r="I2887" s="9">
        <v>41807</v>
      </c>
      <c r="J2887" s="9">
        <v>41804</v>
      </c>
      <c r="K2887" s="7">
        <v>1</v>
      </c>
      <c r="L2887" s="9" t="str">
        <f t="shared" si="181"/>
        <v>Boissons</v>
      </c>
      <c r="M2887" s="6">
        <v>75</v>
      </c>
      <c r="N2887" s="6" t="str">
        <f t="shared" si="182"/>
        <v>Rhönbräu Klosterbier</v>
      </c>
      <c r="O2887" s="13">
        <v>76</v>
      </c>
      <c r="P2887" s="6">
        <v>64</v>
      </c>
      <c r="Q2887" s="13">
        <f t="shared" si="183"/>
        <v>4864</v>
      </c>
      <c r="R2887" s="15">
        <v>-0.02</v>
      </c>
      <c r="S2887" s="13">
        <v>2529.6</v>
      </c>
      <c r="T2887" s="13">
        <v>2.5295999999999998</v>
      </c>
      <c r="U2887" s="13"/>
    </row>
    <row r="2888" spans="1:21" x14ac:dyDescent="0.25">
      <c r="A2888" s="6" t="s">
        <v>285</v>
      </c>
      <c r="B2888" s="6" t="s">
        <v>286</v>
      </c>
      <c r="C2888" s="6" t="s">
        <v>287</v>
      </c>
      <c r="D2888" s="6" t="s">
        <v>212</v>
      </c>
      <c r="E2888" s="6">
        <v>1</v>
      </c>
      <c r="F2888" s="6" t="str">
        <f t="shared" si="180"/>
        <v>Francis Rivière</v>
      </c>
      <c r="G2888" s="6">
        <v>10673</v>
      </c>
      <c r="H2888" s="9">
        <v>41786</v>
      </c>
      <c r="I2888" s="9">
        <v>41807</v>
      </c>
      <c r="J2888" s="9">
        <v>41802</v>
      </c>
      <c r="K2888" s="7">
        <v>3</v>
      </c>
      <c r="L2888" s="9" t="str">
        <f t="shared" si="181"/>
        <v>Desserts</v>
      </c>
      <c r="M2888" s="6">
        <v>16</v>
      </c>
      <c r="N2888" s="6" t="str">
        <f t="shared" si="182"/>
        <v>Pavlova</v>
      </c>
      <c r="O2888" s="13">
        <v>76</v>
      </c>
      <c r="P2888" s="6">
        <v>66</v>
      </c>
      <c r="Q2888" s="13">
        <f t="shared" si="183"/>
        <v>5016</v>
      </c>
      <c r="R2888" s="15">
        <v>0.18</v>
      </c>
      <c r="S2888" s="13">
        <v>4721.97</v>
      </c>
      <c r="T2888" s="13">
        <v>113.32728</v>
      </c>
      <c r="U2888" s="13"/>
    </row>
    <row r="2889" spans="1:21" x14ac:dyDescent="0.25">
      <c r="A2889" s="6" t="s">
        <v>160</v>
      </c>
      <c r="B2889" s="6" t="s">
        <v>161</v>
      </c>
      <c r="C2889" s="6" t="s">
        <v>162</v>
      </c>
      <c r="D2889" s="6" t="s">
        <v>106</v>
      </c>
      <c r="E2889" s="6">
        <v>4</v>
      </c>
      <c r="F2889" s="6" t="str">
        <f t="shared" si="180"/>
        <v>Laura Callahan</v>
      </c>
      <c r="G2889" s="6">
        <v>10543</v>
      </c>
      <c r="H2889" s="9">
        <v>41787</v>
      </c>
      <c r="I2889" s="9">
        <v>41810</v>
      </c>
      <c r="J2889" s="9">
        <v>41809</v>
      </c>
      <c r="K2889" s="7">
        <v>4</v>
      </c>
      <c r="L2889" s="9" t="str">
        <f t="shared" si="181"/>
        <v>Produits laitiers</v>
      </c>
      <c r="M2889" s="6">
        <v>12</v>
      </c>
      <c r="N2889" s="6" t="str">
        <f t="shared" si="182"/>
        <v>Queso Manchego La Pastora</v>
      </c>
      <c r="O2889" s="13">
        <v>76</v>
      </c>
      <c r="P2889" s="6">
        <v>84</v>
      </c>
      <c r="Q2889" s="13">
        <f t="shared" si="183"/>
        <v>6384</v>
      </c>
      <c r="R2889" s="15">
        <v>0.2</v>
      </c>
      <c r="S2889" s="13">
        <v>12768</v>
      </c>
      <c r="T2889" s="13">
        <v>293.66399999999999</v>
      </c>
      <c r="U2889" s="13"/>
    </row>
    <row r="2890" spans="1:21" x14ac:dyDescent="0.25">
      <c r="A2890" s="6" t="s">
        <v>103</v>
      </c>
      <c r="B2890" s="6" t="s">
        <v>104</v>
      </c>
      <c r="C2890" s="6" t="s">
        <v>105</v>
      </c>
      <c r="D2890" s="6" t="s">
        <v>106</v>
      </c>
      <c r="E2890" s="6">
        <v>4</v>
      </c>
      <c r="F2890" s="6" t="str">
        <f t="shared" si="180"/>
        <v>Laura Callahan</v>
      </c>
      <c r="G2890" s="6">
        <v>10498</v>
      </c>
      <c r="H2890" s="9">
        <v>41788</v>
      </c>
      <c r="I2890" s="9">
        <v>41800</v>
      </c>
      <c r="J2890" s="9">
        <v>41796</v>
      </c>
      <c r="K2890" s="7">
        <v>8</v>
      </c>
      <c r="L2890" s="9" t="str">
        <f t="shared" si="181"/>
        <v>Poissons et fruits de mer</v>
      </c>
      <c r="M2890" s="6">
        <v>40</v>
      </c>
      <c r="N2890" s="6" t="str">
        <f t="shared" si="182"/>
        <v>Boston Crab Meat</v>
      </c>
      <c r="O2890" s="13">
        <v>76</v>
      </c>
      <c r="P2890" s="6">
        <v>62</v>
      </c>
      <c r="Q2890" s="13">
        <f t="shared" si="183"/>
        <v>4712</v>
      </c>
      <c r="R2890" s="15">
        <v>0.06</v>
      </c>
      <c r="S2890" s="13">
        <v>5361.7599999999993</v>
      </c>
      <c r="T2890" s="13">
        <v>26.808799999999994</v>
      </c>
      <c r="U2890" s="13"/>
    </row>
    <row r="2891" spans="1:21" x14ac:dyDescent="0.25">
      <c r="A2891" s="6" t="s">
        <v>86</v>
      </c>
      <c r="B2891" s="6" t="s">
        <v>87</v>
      </c>
      <c r="C2891" s="6" t="s">
        <v>88</v>
      </c>
      <c r="D2891" s="6" t="s">
        <v>89</v>
      </c>
      <c r="E2891" s="6">
        <v>5</v>
      </c>
      <c r="F2891" s="6" t="str">
        <f t="shared" si="180"/>
        <v>Mohamed Ben Arfa</v>
      </c>
      <c r="G2891" s="6">
        <v>10692</v>
      </c>
      <c r="H2891" s="9">
        <v>41788</v>
      </c>
      <c r="I2891" s="9">
        <v>41802</v>
      </c>
      <c r="J2891" s="9">
        <v>41800</v>
      </c>
      <c r="K2891" s="7">
        <v>2</v>
      </c>
      <c r="L2891" s="9" t="str">
        <f t="shared" si="181"/>
        <v>Condiments</v>
      </c>
      <c r="M2891" s="6">
        <v>63</v>
      </c>
      <c r="N2891" s="6" t="str">
        <f t="shared" si="182"/>
        <v>Vegie-spread</v>
      </c>
      <c r="O2891" s="13">
        <v>76</v>
      </c>
      <c r="P2891" s="6">
        <v>29</v>
      </c>
      <c r="Q2891" s="13">
        <f t="shared" si="183"/>
        <v>2204</v>
      </c>
      <c r="R2891" s="15">
        <v>0.17</v>
      </c>
      <c r="S2891" s="13">
        <v>5283.3649999999998</v>
      </c>
      <c r="T2891" s="13">
        <v>142.65085499999998</v>
      </c>
      <c r="U2891" s="13"/>
    </row>
    <row r="2892" spans="1:21" x14ac:dyDescent="0.25">
      <c r="A2892" s="6" t="s">
        <v>103</v>
      </c>
      <c r="B2892" s="6" t="s">
        <v>104</v>
      </c>
      <c r="C2892" s="6" t="s">
        <v>105</v>
      </c>
      <c r="D2892" s="6" t="s">
        <v>106</v>
      </c>
      <c r="E2892" s="6">
        <v>3</v>
      </c>
      <c r="F2892" s="6" t="str">
        <f t="shared" si="180"/>
        <v>Janet Leverling</v>
      </c>
      <c r="G2892" s="6">
        <v>10796</v>
      </c>
      <c r="H2892" s="9">
        <v>41788</v>
      </c>
      <c r="I2892" s="9">
        <v>41810</v>
      </c>
      <c r="J2892" s="9">
        <v>41811</v>
      </c>
      <c r="K2892" s="7">
        <v>5</v>
      </c>
      <c r="L2892" s="9" t="str">
        <f t="shared" si="181"/>
        <v>Pâtes et céréales</v>
      </c>
      <c r="M2892" s="6">
        <v>64</v>
      </c>
      <c r="N2892" s="6" t="str">
        <f t="shared" si="182"/>
        <v>Wimmers gute Semmelknödel</v>
      </c>
      <c r="O2892" s="13">
        <v>76</v>
      </c>
      <c r="P2892" s="6">
        <v>32</v>
      </c>
      <c r="Q2892" s="13">
        <f t="shared" si="183"/>
        <v>2432</v>
      </c>
      <c r="R2892" s="15">
        <v>0.08</v>
      </c>
      <c r="S2892" s="13">
        <v>4894.4000000000005</v>
      </c>
      <c r="T2892" s="13">
        <v>137.04320000000001</v>
      </c>
      <c r="U2892" s="13"/>
    </row>
    <row r="2893" spans="1:21" x14ac:dyDescent="0.25">
      <c r="A2893" s="6" t="s">
        <v>261</v>
      </c>
      <c r="B2893" s="6" t="s">
        <v>262</v>
      </c>
      <c r="C2893" s="6" t="s">
        <v>263</v>
      </c>
      <c r="D2893" s="6" t="s">
        <v>81</v>
      </c>
      <c r="E2893" s="6">
        <v>5</v>
      </c>
      <c r="F2893" s="6" t="str">
        <f t="shared" si="180"/>
        <v>Mohamed Ben Arfa</v>
      </c>
      <c r="G2893" s="6">
        <v>10884</v>
      </c>
      <c r="H2893" s="9">
        <v>41788</v>
      </c>
      <c r="I2893" s="9">
        <v>41812</v>
      </c>
      <c r="J2893" s="9">
        <v>41812</v>
      </c>
      <c r="K2893" s="7">
        <v>5</v>
      </c>
      <c r="L2893" s="9" t="str">
        <f t="shared" si="181"/>
        <v>Pâtes et céréales</v>
      </c>
      <c r="M2893" s="6">
        <v>56</v>
      </c>
      <c r="N2893" s="6" t="str">
        <f t="shared" si="182"/>
        <v>Gnocchi di nonna Alice</v>
      </c>
      <c r="O2893" s="13">
        <v>76</v>
      </c>
      <c r="P2893" s="6">
        <v>49</v>
      </c>
      <c r="Q2893" s="13">
        <f t="shared" si="183"/>
        <v>3724</v>
      </c>
      <c r="R2893" s="15">
        <v>0.04</v>
      </c>
      <c r="S2893" s="13">
        <v>8937.6</v>
      </c>
      <c r="T2893" s="13">
        <v>8.9375999999999998</v>
      </c>
      <c r="U2893" s="13"/>
    </row>
    <row r="2894" spans="1:21" x14ac:dyDescent="0.25">
      <c r="A2894" s="6" t="s">
        <v>258</v>
      </c>
      <c r="B2894" s="6" t="s">
        <v>259</v>
      </c>
      <c r="C2894" s="6" t="s">
        <v>260</v>
      </c>
      <c r="D2894" s="6" t="s">
        <v>136</v>
      </c>
      <c r="E2894" s="6">
        <v>3</v>
      </c>
      <c r="F2894" s="6" t="str">
        <f t="shared" si="180"/>
        <v>Janet Leverling</v>
      </c>
      <c r="G2894" s="6">
        <v>10699</v>
      </c>
      <c r="H2894" s="9">
        <v>41789</v>
      </c>
      <c r="I2894" s="9">
        <v>41816</v>
      </c>
      <c r="J2894" s="9">
        <v>41819</v>
      </c>
      <c r="K2894" s="7">
        <v>3</v>
      </c>
      <c r="L2894" s="9" t="str">
        <f t="shared" si="181"/>
        <v>Desserts</v>
      </c>
      <c r="M2894" s="6">
        <v>47</v>
      </c>
      <c r="N2894" s="6" t="str">
        <f t="shared" si="182"/>
        <v>Zaanse koeken</v>
      </c>
      <c r="O2894" s="13">
        <v>76</v>
      </c>
      <c r="P2894" s="6">
        <v>77</v>
      </c>
      <c r="Q2894" s="13">
        <f t="shared" si="183"/>
        <v>5852</v>
      </c>
      <c r="R2894" s="15">
        <v>0.09</v>
      </c>
      <c r="S2894" s="13">
        <v>3328.3250000000003</v>
      </c>
      <c r="T2894" s="13">
        <v>73.223150000000004</v>
      </c>
      <c r="U2894" s="13"/>
    </row>
    <row r="2895" spans="1:21" x14ac:dyDescent="0.25">
      <c r="A2895" s="6" t="s">
        <v>137</v>
      </c>
      <c r="B2895" s="6" t="s">
        <v>138</v>
      </c>
      <c r="C2895" s="6" t="s">
        <v>139</v>
      </c>
      <c r="D2895" s="6" t="s">
        <v>140</v>
      </c>
      <c r="E2895" s="6">
        <v>6</v>
      </c>
      <c r="F2895" s="6" t="str">
        <f t="shared" si="180"/>
        <v>Ernst Junge</v>
      </c>
      <c r="G2895" s="6">
        <v>10747</v>
      </c>
      <c r="H2895" s="9">
        <v>41789</v>
      </c>
      <c r="I2895" s="9">
        <v>41808</v>
      </c>
      <c r="J2895" s="9">
        <v>41805</v>
      </c>
      <c r="K2895" s="7">
        <v>2</v>
      </c>
      <c r="L2895" s="9" t="str">
        <f t="shared" si="181"/>
        <v>Condiments</v>
      </c>
      <c r="M2895" s="6">
        <v>63</v>
      </c>
      <c r="N2895" s="6" t="str">
        <f t="shared" si="182"/>
        <v>Vegie-spread</v>
      </c>
      <c r="O2895" s="13">
        <v>76</v>
      </c>
      <c r="P2895" s="6">
        <v>29</v>
      </c>
      <c r="Q2895" s="13">
        <f t="shared" si="183"/>
        <v>2204</v>
      </c>
      <c r="R2895" s="15">
        <v>0.19</v>
      </c>
      <c r="S2895" s="13">
        <v>5156.0550000000003</v>
      </c>
      <c r="T2895" s="13">
        <v>67.028714999999991</v>
      </c>
      <c r="U2895" s="13"/>
    </row>
    <row r="2896" spans="1:21" x14ac:dyDescent="0.25">
      <c r="A2896" s="6" t="s">
        <v>133</v>
      </c>
      <c r="B2896" s="6" t="s">
        <v>134</v>
      </c>
      <c r="C2896" s="6" t="s">
        <v>135</v>
      </c>
      <c r="D2896" s="6" t="s">
        <v>136</v>
      </c>
      <c r="E2896" s="6">
        <v>4</v>
      </c>
      <c r="F2896" s="6" t="str">
        <f t="shared" si="180"/>
        <v>Laura Callahan</v>
      </c>
      <c r="G2896" s="6">
        <v>10488</v>
      </c>
      <c r="H2896" s="9">
        <v>41790</v>
      </c>
      <c r="I2896" s="9">
        <v>41819</v>
      </c>
      <c r="J2896" s="9">
        <v>41816</v>
      </c>
      <c r="K2896" s="7">
        <v>8</v>
      </c>
      <c r="L2896" s="9" t="str">
        <f t="shared" si="181"/>
        <v>Poissons et fruits de mer</v>
      </c>
      <c r="M2896" s="6">
        <v>73</v>
      </c>
      <c r="N2896" s="6" t="str">
        <f t="shared" si="182"/>
        <v>Röd Kaviar</v>
      </c>
      <c r="O2896" s="13">
        <v>76</v>
      </c>
      <c r="P2896" s="6">
        <v>15</v>
      </c>
      <c r="Q2896" s="13">
        <f t="shared" si="183"/>
        <v>1140</v>
      </c>
      <c r="R2896" s="15">
        <v>-0.01</v>
      </c>
      <c r="S2896" s="13">
        <v>909</v>
      </c>
      <c r="T2896" s="13">
        <v>24.542999999999999</v>
      </c>
      <c r="U2896" s="13"/>
    </row>
    <row r="2897" spans="1:21" x14ac:dyDescent="0.25">
      <c r="A2897" s="6" t="s">
        <v>130</v>
      </c>
      <c r="B2897" s="6" t="s">
        <v>131</v>
      </c>
      <c r="C2897" s="6" t="s">
        <v>132</v>
      </c>
      <c r="D2897" s="6" t="s">
        <v>123</v>
      </c>
      <c r="E2897" s="6">
        <v>8</v>
      </c>
      <c r="F2897" s="6" t="str">
        <f t="shared" si="180"/>
        <v>Hicham Esmal</v>
      </c>
      <c r="G2897" s="6">
        <v>10659</v>
      </c>
      <c r="H2897" s="9">
        <v>41790</v>
      </c>
      <c r="I2897" s="9">
        <v>41812</v>
      </c>
      <c r="J2897" s="9">
        <v>41814</v>
      </c>
      <c r="K2897" s="7">
        <v>4</v>
      </c>
      <c r="L2897" s="9" t="str">
        <f t="shared" si="181"/>
        <v>Produits laitiers</v>
      </c>
      <c r="M2897" s="6">
        <v>31</v>
      </c>
      <c r="N2897" s="6" t="str">
        <f t="shared" si="182"/>
        <v>Gorgonzola Telino</v>
      </c>
      <c r="O2897" s="13">
        <v>76</v>
      </c>
      <c r="P2897" s="6">
        <v>86</v>
      </c>
      <c r="Q2897" s="13">
        <f t="shared" si="183"/>
        <v>6536</v>
      </c>
      <c r="R2897" s="15">
        <v>7.0000000000000007E-2</v>
      </c>
      <c r="S2897" s="13">
        <v>4998.75</v>
      </c>
      <c r="T2897" s="13">
        <v>169.95750000000001</v>
      </c>
      <c r="U2897" s="13"/>
    </row>
    <row r="2898" spans="1:21" x14ac:dyDescent="0.25">
      <c r="A2898" s="6" t="s">
        <v>189</v>
      </c>
      <c r="B2898" s="6" t="s">
        <v>190</v>
      </c>
      <c r="C2898" s="6" t="s">
        <v>191</v>
      </c>
      <c r="D2898" s="6" t="s">
        <v>136</v>
      </c>
      <c r="E2898" s="6">
        <v>2</v>
      </c>
      <c r="F2898" s="6" t="str">
        <f t="shared" si="180"/>
        <v>Anne Dodsworth</v>
      </c>
      <c r="G2898" s="6">
        <v>10745</v>
      </c>
      <c r="H2898" s="9">
        <v>41790</v>
      </c>
      <c r="I2898" s="9">
        <v>41806</v>
      </c>
      <c r="J2898" s="9">
        <v>41807</v>
      </c>
      <c r="K2898" s="7">
        <v>8</v>
      </c>
      <c r="L2898" s="9" t="str">
        <f t="shared" si="181"/>
        <v>Poissons et fruits de mer</v>
      </c>
      <c r="M2898" s="6">
        <v>18</v>
      </c>
      <c r="N2898" s="6" t="str">
        <f t="shared" si="182"/>
        <v>Carnarvon Tigers</v>
      </c>
      <c r="O2898" s="13">
        <v>76</v>
      </c>
      <c r="P2898" s="6">
        <v>47</v>
      </c>
      <c r="Q2898" s="13">
        <f t="shared" si="183"/>
        <v>3572</v>
      </c>
      <c r="R2898" s="15">
        <v>0</v>
      </c>
      <c r="S2898" s="13">
        <v>14687.5</v>
      </c>
      <c r="T2898" s="13">
        <v>514.0625</v>
      </c>
      <c r="U2898" s="13"/>
    </row>
    <row r="2899" spans="1:21" x14ac:dyDescent="0.25">
      <c r="A2899" s="6" t="s">
        <v>316</v>
      </c>
      <c r="B2899" s="6" t="s">
        <v>317</v>
      </c>
      <c r="C2899" s="6" t="s">
        <v>318</v>
      </c>
      <c r="D2899" s="6" t="s">
        <v>81</v>
      </c>
      <c r="E2899" s="6">
        <v>4</v>
      </c>
      <c r="F2899" s="6" t="str">
        <f t="shared" si="180"/>
        <v>Laura Callahan</v>
      </c>
      <c r="G2899" s="6">
        <v>10756</v>
      </c>
      <c r="H2899" s="9">
        <v>41790</v>
      </c>
      <c r="I2899" s="9">
        <v>41801</v>
      </c>
      <c r="J2899" s="9">
        <v>41802</v>
      </c>
      <c r="K2899" s="7">
        <v>3</v>
      </c>
      <c r="L2899" s="9" t="str">
        <f t="shared" si="181"/>
        <v>Desserts</v>
      </c>
      <c r="M2899" s="6">
        <v>68</v>
      </c>
      <c r="N2899" s="6" t="str">
        <f t="shared" si="182"/>
        <v>Scottish Longbreads</v>
      </c>
      <c r="O2899" s="13">
        <v>76</v>
      </c>
      <c r="P2899" s="6">
        <v>55</v>
      </c>
      <c r="Q2899" s="13">
        <f t="shared" si="183"/>
        <v>4180</v>
      </c>
      <c r="R2899" s="15">
        <v>0.2</v>
      </c>
      <c r="S2899" s="13">
        <v>2750</v>
      </c>
      <c r="T2899" s="13">
        <v>2.75</v>
      </c>
      <c r="U2899" s="13"/>
    </row>
    <row r="2900" spans="1:21" x14ac:dyDescent="0.25">
      <c r="A2900" s="6" t="s">
        <v>107</v>
      </c>
      <c r="B2900" s="6" t="s">
        <v>108</v>
      </c>
      <c r="C2900" s="6" t="s">
        <v>109</v>
      </c>
      <c r="D2900" s="6" t="s">
        <v>110</v>
      </c>
      <c r="E2900" s="6">
        <v>9</v>
      </c>
      <c r="F2900" s="6" t="str">
        <f t="shared" si="180"/>
        <v>Steven Buchanan</v>
      </c>
      <c r="G2900" s="6">
        <v>10477</v>
      </c>
      <c r="H2900" s="9">
        <v>41791</v>
      </c>
      <c r="I2900" s="9">
        <v>41820</v>
      </c>
      <c r="J2900" s="9">
        <v>41819</v>
      </c>
      <c r="K2900" s="7">
        <v>3</v>
      </c>
      <c r="L2900" s="9" t="str">
        <f t="shared" si="181"/>
        <v>Desserts</v>
      </c>
      <c r="M2900" s="6">
        <v>21</v>
      </c>
      <c r="N2900" s="6" t="str">
        <f t="shared" si="182"/>
        <v>Sir Rodney's Scones</v>
      </c>
      <c r="O2900" s="13">
        <v>76</v>
      </c>
      <c r="P2900" s="6">
        <v>12</v>
      </c>
      <c r="Q2900" s="13">
        <f t="shared" si="183"/>
        <v>912</v>
      </c>
      <c r="R2900" s="15">
        <v>0.01</v>
      </c>
      <c r="S2900" s="13">
        <v>475.2</v>
      </c>
      <c r="T2900" s="13">
        <v>16.632000000000001</v>
      </c>
      <c r="U2900" s="13"/>
    </row>
    <row r="2901" spans="1:21" x14ac:dyDescent="0.25">
      <c r="A2901" s="6" t="s">
        <v>177</v>
      </c>
      <c r="B2901" s="6" t="s">
        <v>178</v>
      </c>
      <c r="C2901" s="6" t="s">
        <v>159</v>
      </c>
      <c r="D2901" s="6" t="s">
        <v>136</v>
      </c>
      <c r="E2901" s="6">
        <v>7</v>
      </c>
      <c r="F2901" s="6" t="str">
        <f t="shared" si="180"/>
        <v>Jaime Dos Santos</v>
      </c>
      <c r="G2901" s="6">
        <v>10508</v>
      </c>
      <c r="H2901" s="9">
        <v>41791</v>
      </c>
      <c r="I2901" s="9">
        <v>41807</v>
      </c>
      <c r="J2901" s="9">
        <v>41806</v>
      </c>
      <c r="K2901" s="7">
        <v>1</v>
      </c>
      <c r="L2901" s="9" t="str">
        <f t="shared" si="181"/>
        <v>Boissons</v>
      </c>
      <c r="M2901" s="6">
        <v>39</v>
      </c>
      <c r="N2901" s="6" t="str">
        <f t="shared" si="182"/>
        <v>Chartreuse verte</v>
      </c>
      <c r="O2901" s="13">
        <v>76</v>
      </c>
      <c r="P2901" s="6">
        <v>72</v>
      </c>
      <c r="Q2901" s="13">
        <f t="shared" si="183"/>
        <v>5472</v>
      </c>
      <c r="R2901" s="15">
        <v>0.17</v>
      </c>
      <c r="S2901" s="13">
        <v>5378.4</v>
      </c>
      <c r="T2901" s="13">
        <v>32.270399999999995</v>
      </c>
      <c r="U2901" s="13"/>
    </row>
    <row r="2902" spans="1:21" x14ac:dyDescent="0.25">
      <c r="A2902" s="6" t="s">
        <v>111</v>
      </c>
      <c r="B2902" s="6" t="s">
        <v>112</v>
      </c>
      <c r="C2902" s="6" t="s">
        <v>113</v>
      </c>
      <c r="D2902" s="6" t="s">
        <v>85</v>
      </c>
      <c r="E2902" s="6">
        <v>3</v>
      </c>
      <c r="F2902" s="6" t="str">
        <f t="shared" si="180"/>
        <v>Janet Leverling</v>
      </c>
      <c r="G2902" s="6">
        <v>10814</v>
      </c>
      <c r="H2902" s="9">
        <v>41791</v>
      </c>
      <c r="I2902" s="9">
        <v>41806</v>
      </c>
      <c r="J2902" s="9">
        <v>41806</v>
      </c>
      <c r="K2902" s="7">
        <v>1</v>
      </c>
      <c r="L2902" s="9" t="str">
        <f t="shared" si="181"/>
        <v>Boissons</v>
      </c>
      <c r="M2902" s="6">
        <v>43</v>
      </c>
      <c r="N2902" s="6" t="str">
        <f t="shared" si="182"/>
        <v>Ipoh Coffee</v>
      </c>
      <c r="O2902" s="13">
        <v>76</v>
      </c>
      <c r="P2902" s="6">
        <v>6</v>
      </c>
      <c r="Q2902" s="13">
        <f t="shared" si="183"/>
        <v>456</v>
      </c>
      <c r="R2902" s="15">
        <v>0</v>
      </c>
      <c r="S2902" s="13">
        <v>1380</v>
      </c>
      <c r="T2902" s="13">
        <v>48.3</v>
      </c>
      <c r="U2902" s="13"/>
    </row>
    <row r="2903" spans="1:21" x14ac:dyDescent="0.25">
      <c r="A2903" s="6" t="s">
        <v>92</v>
      </c>
      <c r="B2903" s="6" t="s">
        <v>93</v>
      </c>
      <c r="C2903" s="6" t="s">
        <v>94</v>
      </c>
      <c r="D2903" s="6" t="s">
        <v>89</v>
      </c>
      <c r="E2903" s="6">
        <v>1</v>
      </c>
      <c r="F2903" s="6" t="str">
        <f t="shared" si="180"/>
        <v>Francis Rivière</v>
      </c>
      <c r="G2903" s="6">
        <v>10798</v>
      </c>
      <c r="H2903" s="9">
        <v>41792</v>
      </c>
      <c r="I2903" s="9">
        <v>41819</v>
      </c>
      <c r="J2903" s="9">
        <v>41816</v>
      </c>
      <c r="K2903" s="7">
        <v>3</v>
      </c>
      <c r="L2903" s="9" t="str">
        <f t="shared" si="181"/>
        <v>Desserts</v>
      </c>
      <c r="M2903" s="6">
        <v>62</v>
      </c>
      <c r="N2903" s="6" t="str">
        <f t="shared" si="182"/>
        <v>Tarte au sucre</v>
      </c>
      <c r="O2903" s="13">
        <v>76</v>
      </c>
      <c r="P2903" s="6">
        <v>2</v>
      </c>
      <c r="Q2903" s="13">
        <f t="shared" si="183"/>
        <v>152</v>
      </c>
      <c r="R2903" s="15">
        <v>0</v>
      </c>
      <c r="S2903" s="13">
        <v>493</v>
      </c>
      <c r="T2903" s="13">
        <v>8.3810000000000002</v>
      </c>
      <c r="U2903" s="13"/>
    </row>
    <row r="2904" spans="1:21" x14ac:dyDescent="0.25">
      <c r="A2904" s="6" t="s">
        <v>308</v>
      </c>
      <c r="B2904" s="6" t="s">
        <v>309</v>
      </c>
      <c r="C2904" s="6" t="s">
        <v>203</v>
      </c>
      <c r="D2904" s="6" t="s">
        <v>204</v>
      </c>
      <c r="E2904" s="6">
        <v>2</v>
      </c>
      <c r="F2904" s="6" t="str">
        <f t="shared" si="180"/>
        <v>Anne Dodsworth</v>
      </c>
      <c r="G2904" s="6">
        <v>10828</v>
      </c>
      <c r="H2904" s="9">
        <v>41792</v>
      </c>
      <c r="I2904" s="9">
        <v>41814</v>
      </c>
      <c r="J2904" s="9">
        <v>41813</v>
      </c>
      <c r="K2904" s="7">
        <v>1</v>
      </c>
      <c r="L2904" s="9" t="str">
        <f t="shared" si="181"/>
        <v>Boissons</v>
      </c>
      <c r="M2904" s="6">
        <v>38</v>
      </c>
      <c r="N2904" s="6" t="str">
        <f t="shared" si="182"/>
        <v>Côte de Blaye</v>
      </c>
      <c r="O2904" s="13">
        <v>76</v>
      </c>
      <c r="P2904" s="6">
        <v>71</v>
      </c>
      <c r="Q2904" s="13">
        <f t="shared" si="183"/>
        <v>5396</v>
      </c>
      <c r="R2904" s="15">
        <v>0.16</v>
      </c>
      <c r="S2904" s="13">
        <v>78575.7</v>
      </c>
      <c r="T2904" s="13">
        <v>235.72709999999998</v>
      </c>
      <c r="U2904" s="13"/>
    </row>
    <row r="2905" spans="1:21" x14ac:dyDescent="0.25">
      <c r="A2905" s="6" t="s">
        <v>166</v>
      </c>
      <c r="B2905" s="6" t="s">
        <v>167</v>
      </c>
      <c r="C2905" s="6" t="s">
        <v>168</v>
      </c>
      <c r="D2905" s="6" t="s">
        <v>169</v>
      </c>
      <c r="E2905" s="6">
        <v>1</v>
      </c>
      <c r="F2905" s="6" t="str">
        <f t="shared" si="180"/>
        <v>Francis Rivière</v>
      </c>
      <c r="G2905" s="6">
        <v>10912</v>
      </c>
      <c r="H2905" s="9">
        <v>41792</v>
      </c>
      <c r="I2905" s="9">
        <v>41806</v>
      </c>
      <c r="J2905" s="9">
        <v>41803</v>
      </c>
      <c r="K2905" s="7">
        <v>6</v>
      </c>
      <c r="L2905" s="9" t="str">
        <f t="shared" si="181"/>
        <v>Viandes</v>
      </c>
      <c r="M2905" s="6">
        <v>29</v>
      </c>
      <c r="N2905" s="6" t="str">
        <f t="shared" si="182"/>
        <v>Thüringer Rostbratwurst</v>
      </c>
      <c r="O2905" s="13">
        <v>76</v>
      </c>
      <c r="P2905" s="6">
        <v>29</v>
      </c>
      <c r="Q2905" s="13">
        <f t="shared" si="183"/>
        <v>2204</v>
      </c>
      <c r="R2905" s="15">
        <v>0.12</v>
      </c>
      <c r="S2905" s="13">
        <v>15795.604000000003</v>
      </c>
      <c r="T2905" s="13">
        <v>31.591208000000005</v>
      </c>
      <c r="U2905" s="13"/>
    </row>
    <row r="2906" spans="1:21" x14ac:dyDescent="0.25">
      <c r="A2906" s="6" t="s">
        <v>205</v>
      </c>
      <c r="B2906" s="6" t="s">
        <v>206</v>
      </c>
      <c r="C2906" s="6" t="s">
        <v>207</v>
      </c>
      <c r="D2906" s="6" t="s">
        <v>208</v>
      </c>
      <c r="E2906" s="6">
        <v>7</v>
      </c>
      <c r="F2906" s="6" t="str">
        <f t="shared" si="180"/>
        <v>Jaime Dos Santos</v>
      </c>
      <c r="G2906" s="6">
        <v>10524</v>
      </c>
      <c r="H2906" s="9">
        <v>41793</v>
      </c>
      <c r="I2906" s="9">
        <v>41814</v>
      </c>
      <c r="J2906" s="9">
        <v>41810</v>
      </c>
      <c r="K2906" s="7">
        <v>6</v>
      </c>
      <c r="L2906" s="9" t="str">
        <f t="shared" si="181"/>
        <v>Viandes</v>
      </c>
      <c r="M2906" s="6">
        <v>54</v>
      </c>
      <c r="N2906" s="6" t="str">
        <f t="shared" si="182"/>
        <v>Tourtière</v>
      </c>
      <c r="O2906" s="13">
        <v>76</v>
      </c>
      <c r="P2906" s="6">
        <v>86</v>
      </c>
      <c r="Q2906" s="13">
        <f t="shared" si="183"/>
        <v>6536</v>
      </c>
      <c r="R2906" s="15">
        <v>0.18</v>
      </c>
      <c r="S2906" s="13">
        <v>2626.8700000000003</v>
      </c>
      <c r="T2906" s="13">
        <v>21.014960000000002</v>
      </c>
      <c r="U2906" s="13"/>
    </row>
    <row r="2907" spans="1:21" x14ac:dyDescent="0.25">
      <c r="A2907" s="6" t="s">
        <v>133</v>
      </c>
      <c r="B2907" s="6" t="s">
        <v>134</v>
      </c>
      <c r="C2907" s="6" t="s">
        <v>135</v>
      </c>
      <c r="D2907" s="6" t="s">
        <v>136</v>
      </c>
      <c r="E2907" s="6">
        <v>4</v>
      </c>
      <c r="F2907" s="6" t="str">
        <f t="shared" si="180"/>
        <v>Laura Callahan</v>
      </c>
      <c r="G2907" s="6">
        <v>10560</v>
      </c>
      <c r="H2907" s="9">
        <v>41794</v>
      </c>
      <c r="I2907" s="9">
        <v>41818</v>
      </c>
      <c r="J2907" s="9">
        <v>41817</v>
      </c>
      <c r="K2907" s="7">
        <v>3</v>
      </c>
      <c r="L2907" s="9" t="str">
        <f t="shared" si="181"/>
        <v>Desserts</v>
      </c>
      <c r="M2907" s="6">
        <v>62</v>
      </c>
      <c r="N2907" s="6" t="str">
        <f t="shared" si="182"/>
        <v>Tarte au sucre</v>
      </c>
      <c r="O2907" s="13">
        <v>76</v>
      </c>
      <c r="P2907" s="6">
        <v>98</v>
      </c>
      <c r="Q2907" s="13">
        <f t="shared" si="183"/>
        <v>7448</v>
      </c>
      <c r="R2907" s="15">
        <v>-0.02</v>
      </c>
      <c r="S2907" s="13">
        <v>24640.14</v>
      </c>
      <c r="T2907" s="13">
        <v>492.80279999999999</v>
      </c>
      <c r="U2907" s="13"/>
    </row>
    <row r="2908" spans="1:21" x14ac:dyDescent="0.25">
      <c r="A2908" s="6" t="s">
        <v>99</v>
      </c>
      <c r="B2908" s="6" t="s">
        <v>100</v>
      </c>
      <c r="C2908" s="6" t="s">
        <v>101</v>
      </c>
      <c r="D2908" s="6" t="s">
        <v>102</v>
      </c>
      <c r="E2908" s="6">
        <v>5</v>
      </c>
      <c r="F2908" s="6" t="str">
        <f t="shared" si="180"/>
        <v>Mohamed Ben Arfa</v>
      </c>
      <c r="G2908" s="6">
        <v>10930</v>
      </c>
      <c r="H2908" s="9">
        <v>41794</v>
      </c>
      <c r="I2908" s="9">
        <v>41817</v>
      </c>
      <c r="J2908" s="9">
        <v>41814</v>
      </c>
      <c r="K2908" s="7">
        <v>3</v>
      </c>
      <c r="L2908" s="9" t="str">
        <f t="shared" si="181"/>
        <v>Desserts</v>
      </c>
      <c r="M2908" s="6">
        <v>21</v>
      </c>
      <c r="N2908" s="6" t="str">
        <f t="shared" si="182"/>
        <v>Sir Rodney's Scones</v>
      </c>
      <c r="O2908" s="13">
        <v>76</v>
      </c>
      <c r="P2908" s="6">
        <v>50</v>
      </c>
      <c r="Q2908" s="13">
        <f t="shared" si="183"/>
        <v>3800</v>
      </c>
      <c r="R2908" s="15">
        <v>0.13</v>
      </c>
      <c r="S2908" s="13">
        <v>2175</v>
      </c>
      <c r="T2908" s="13">
        <v>63.075000000000003</v>
      </c>
      <c r="U2908" s="13"/>
    </row>
    <row r="2909" spans="1:21" x14ac:dyDescent="0.25">
      <c r="A2909" s="6" t="s">
        <v>90</v>
      </c>
      <c r="B2909" s="6" t="s">
        <v>91</v>
      </c>
      <c r="C2909" s="6" t="s">
        <v>88</v>
      </c>
      <c r="D2909" s="6" t="s">
        <v>89</v>
      </c>
      <c r="E2909" s="6">
        <v>8</v>
      </c>
      <c r="F2909" s="6" t="str">
        <f t="shared" si="180"/>
        <v>Hicham Esmal</v>
      </c>
      <c r="G2909" s="6">
        <v>10523</v>
      </c>
      <c r="H2909" s="9">
        <v>41795</v>
      </c>
      <c r="I2909" s="9">
        <v>41806</v>
      </c>
      <c r="J2909" s="9">
        <v>41806</v>
      </c>
      <c r="K2909" s="7">
        <v>8</v>
      </c>
      <c r="L2909" s="9" t="str">
        <f t="shared" si="181"/>
        <v>Poissons et fruits de mer</v>
      </c>
      <c r="M2909" s="6">
        <v>37</v>
      </c>
      <c r="N2909" s="6" t="str">
        <f t="shared" si="182"/>
        <v>Gravad lax</v>
      </c>
      <c r="O2909" s="13">
        <v>76</v>
      </c>
      <c r="P2909" s="6">
        <v>16</v>
      </c>
      <c r="Q2909" s="13">
        <f t="shared" si="183"/>
        <v>1216</v>
      </c>
      <c r="R2909" s="15">
        <v>0.15</v>
      </c>
      <c r="S2909" s="13">
        <v>1768</v>
      </c>
      <c r="T2909" s="13">
        <v>33.591999999999999</v>
      </c>
      <c r="U2909" s="13"/>
    </row>
    <row r="2910" spans="1:21" x14ac:dyDescent="0.25">
      <c r="A2910" s="6" t="s">
        <v>219</v>
      </c>
      <c r="B2910" s="6" t="s">
        <v>220</v>
      </c>
      <c r="C2910" s="6" t="s">
        <v>203</v>
      </c>
      <c r="D2910" s="6" t="s">
        <v>204</v>
      </c>
      <c r="E2910" s="6">
        <v>8</v>
      </c>
      <c r="F2910" s="6" t="str">
        <f t="shared" si="180"/>
        <v>Hicham Esmal</v>
      </c>
      <c r="G2910" s="6">
        <v>10531</v>
      </c>
      <c r="H2910" s="9">
        <v>41795</v>
      </c>
      <c r="I2910" s="9">
        <v>41815</v>
      </c>
      <c r="J2910" s="9">
        <v>41815</v>
      </c>
      <c r="K2910" s="7">
        <v>4</v>
      </c>
      <c r="L2910" s="9" t="str">
        <f t="shared" si="181"/>
        <v>Produits laitiers</v>
      </c>
      <c r="M2910" s="6">
        <v>59</v>
      </c>
      <c r="N2910" s="6" t="str">
        <f t="shared" si="182"/>
        <v>Raclette Courdavault</v>
      </c>
      <c r="O2910" s="13">
        <v>76</v>
      </c>
      <c r="P2910" s="6">
        <v>44</v>
      </c>
      <c r="Q2910" s="13">
        <f t="shared" si="183"/>
        <v>3344</v>
      </c>
      <c r="R2910" s="15">
        <v>-0.03</v>
      </c>
      <c r="S2910" s="13">
        <v>12463</v>
      </c>
      <c r="T2910" s="13">
        <v>211.87100000000001</v>
      </c>
      <c r="U2910" s="13"/>
    </row>
    <row r="2911" spans="1:21" x14ac:dyDescent="0.25">
      <c r="A2911" s="6" t="s">
        <v>226</v>
      </c>
      <c r="B2911" s="6" t="s">
        <v>227</v>
      </c>
      <c r="C2911" s="6" t="s">
        <v>53</v>
      </c>
      <c r="D2911" s="6" t="s">
        <v>51</v>
      </c>
      <c r="E2911" s="6">
        <v>7</v>
      </c>
      <c r="F2911" s="6" t="str">
        <f t="shared" si="180"/>
        <v>Jaime Dos Santos</v>
      </c>
      <c r="G2911" s="6">
        <v>10537</v>
      </c>
      <c r="H2911" s="9">
        <v>41795</v>
      </c>
      <c r="I2911" s="9">
        <v>41805</v>
      </c>
      <c r="J2911" s="9">
        <v>41804</v>
      </c>
      <c r="K2911" s="7">
        <v>8</v>
      </c>
      <c r="L2911" s="9" t="str">
        <f t="shared" si="181"/>
        <v>Poissons et fruits de mer</v>
      </c>
      <c r="M2911" s="6">
        <v>58</v>
      </c>
      <c r="N2911" s="6" t="str">
        <f t="shared" si="182"/>
        <v>Escargots de Bourgogne</v>
      </c>
      <c r="O2911" s="13">
        <v>76</v>
      </c>
      <c r="P2911" s="6">
        <v>78</v>
      </c>
      <c r="Q2911" s="13">
        <f t="shared" si="183"/>
        <v>5928</v>
      </c>
      <c r="R2911" s="15">
        <v>0.11</v>
      </c>
      <c r="S2911" s="13">
        <v>4599.0749999999998</v>
      </c>
      <c r="T2911" s="13">
        <v>128.7741</v>
      </c>
      <c r="U2911" s="13"/>
    </row>
    <row r="2912" spans="1:21" x14ac:dyDescent="0.25">
      <c r="A2912" s="6" t="s">
        <v>252</v>
      </c>
      <c r="B2912" s="6" t="s">
        <v>253</v>
      </c>
      <c r="C2912" s="6" t="s">
        <v>254</v>
      </c>
      <c r="D2912" s="6" t="s">
        <v>238</v>
      </c>
      <c r="E2912" s="6">
        <v>3</v>
      </c>
      <c r="F2912" s="6" t="str">
        <f t="shared" si="180"/>
        <v>Janet Leverling</v>
      </c>
      <c r="G2912" s="6">
        <v>10568</v>
      </c>
      <c r="H2912" s="9">
        <v>41795</v>
      </c>
      <c r="I2912" s="9">
        <v>41819</v>
      </c>
      <c r="J2912" s="9">
        <v>41821</v>
      </c>
      <c r="K2912" s="7">
        <v>8</v>
      </c>
      <c r="L2912" s="9" t="str">
        <f t="shared" si="181"/>
        <v>Poissons et fruits de mer</v>
      </c>
      <c r="M2912" s="6">
        <v>10</v>
      </c>
      <c r="N2912" s="6" t="str">
        <f t="shared" si="182"/>
        <v>Ikura</v>
      </c>
      <c r="O2912" s="13">
        <v>76</v>
      </c>
      <c r="P2912" s="6">
        <v>60</v>
      </c>
      <c r="Q2912" s="13">
        <f t="shared" si="183"/>
        <v>4560</v>
      </c>
      <c r="R2912" s="15">
        <v>7.0000000000000007E-2</v>
      </c>
      <c r="S2912" s="13">
        <v>8649</v>
      </c>
      <c r="T2912" s="13">
        <v>0</v>
      </c>
      <c r="U2912" s="13"/>
    </row>
    <row r="2913" spans="1:21" x14ac:dyDescent="0.25">
      <c r="A2913" s="6" t="s">
        <v>86</v>
      </c>
      <c r="B2913" s="6" t="s">
        <v>87</v>
      </c>
      <c r="C2913" s="6" t="s">
        <v>88</v>
      </c>
      <c r="D2913" s="6" t="s">
        <v>89</v>
      </c>
      <c r="E2913" s="6">
        <v>6</v>
      </c>
      <c r="F2913" s="6" t="str">
        <f t="shared" si="180"/>
        <v>Ernst Junge</v>
      </c>
      <c r="G2913" s="6">
        <v>10599</v>
      </c>
      <c r="H2913" s="9">
        <v>41795</v>
      </c>
      <c r="I2913" s="9">
        <v>41809</v>
      </c>
      <c r="J2913" s="9">
        <v>41811</v>
      </c>
      <c r="K2913" s="7">
        <v>3</v>
      </c>
      <c r="L2913" s="9" t="str">
        <f t="shared" si="181"/>
        <v>Desserts</v>
      </c>
      <c r="M2913" s="6">
        <v>62</v>
      </c>
      <c r="N2913" s="6" t="str">
        <f t="shared" si="182"/>
        <v>Tarte au sucre</v>
      </c>
      <c r="O2913" s="13">
        <v>76</v>
      </c>
      <c r="P2913" s="6">
        <v>71</v>
      </c>
      <c r="Q2913" s="13">
        <f t="shared" si="183"/>
        <v>5396</v>
      </c>
      <c r="R2913" s="15">
        <v>-0.02</v>
      </c>
      <c r="S2913" s="13">
        <v>17851.53</v>
      </c>
      <c r="T2913" s="13">
        <v>232.06988999999999</v>
      </c>
      <c r="U2913" s="13"/>
    </row>
    <row r="2914" spans="1:21" x14ac:dyDescent="0.25">
      <c r="A2914" s="6" t="s">
        <v>166</v>
      </c>
      <c r="B2914" s="6" t="s">
        <v>167</v>
      </c>
      <c r="C2914" s="6" t="s">
        <v>168</v>
      </c>
      <c r="D2914" s="6" t="s">
        <v>169</v>
      </c>
      <c r="E2914" s="6">
        <v>2</v>
      </c>
      <c r="F2914" s="6" t="str">
        <f t="shared" si="180"/>
        <v>Anne Dodsworth</v>
      </c>
      <c r="G2914" s="6">
        <v>10646</v>
      </c>
      <c r="H2914" s="9">
        <v>41795</v>
      </c>
      <c r="I2914" s="9">
        <v>41813</v>
      </c>
      <c r="J2914" s="9">
        <v>41810</v>
      </c>
      <c r="K2914" s="7">
        <v>2</v>
      </c>
      <c r="L2914" s="9" t="str">
        <f t="shared" si="181"/>
        <v>Condiments</v>
      </c>
      <c r="M2914" s="6">
        <v>77</v>
      </c>
      <c r="N2914" s="6" t="str">
        <f t="shared" si="182"/>
        <v>Original Frankfurter grüne Soße</v>
      </c>
      <c r="O2914" s="13">
        <v>76</v>
      </c>
      <c r="P2914" s="6">
        <v>61</v>
      </c>
      <c r="Q2914" s="13">
        <f t="shared" si="183"/>
        <v>4636</v>
      </c>
      <c r="R2914" s="15">
        <v>0.19</v>
      </c>
      <c r="S2914" s="13">
        <v>3211.65</v>
      </c>
      <c r="T2914" s="13">
        <v>99.561150000000012</v>
      </c>
      <c r="U2914" s="13"/>
    </row>
    <row r="2915" spans="1:21" x14ac:dyDescent="0.25">
      <c r="A2915" s="6" t="s">
        <v>296</v>
      </c>
      <c r="B2915" s="6" t="s">
        <v>297</v>
      </c>
      <c r="C2915" s="6" t="s">
        <v>298</v>
      </c>
      <c r="D2915" s="6" t="s">
        <v>123</v>
      </c>
      <c r="E2915" s="6">
        <v>7</v>
      </c>
      <c r="F2915" s="6" t="str">
        <f t="shared" si="180"/>
        <v>Jaime Dos Santos</v>
      </c>
      <c r="G2915" s="6">
        <v>10709</v>
      </c>
      <c r="H2915" s="9">
        <v>41795</v>
      </c>
      <c r="I2915" s="9">
        <v>41811</v>
      </c>
      <c r="J2915" s="9">
        <v>41810</v>
      </c>
      <c r="K2915" s="7">
        <v>2</v>
      </c>
      <c r="L2915" s="9" t="str">
        <f t="shared" si="181"/>
        <v>Condiments</v>
      </c>
      <c r="M2915" s="6">
        <v>8</v>
      </c>
      <c r="N2915" s="6" t="str">
        <f t="shared" si="182"/>
        <v>Northwoods Cranberry Sauce</v>
      </c>
      <c r="O2915" s="13">
        <v>76</v>
      </c>
      <c r="P2915" s="6">
        <v>71</v>
      </c>
      <c r="Q2915" s="13">
        <f t="shared" si="183"/>
        <v>5396</v>
      </c>
      <c r="R2915" s="15">
        <v>0.09</v>
      </c>
      <c r="S2915" s="13">
        <v>12922</v>
      </c>
      <c r="T2915" s="13">
        <v>335.97199999999998</v>
      </c>
      <c r="U2915" s="13"/>
    </row>
    <row r="2916" spans="1:21" x14ac:dyDescent="0.25">
      <c r="A2916" s="6" t="s">
        <v>179</v>
      </c>
      <c r="B2916" s="6" t="s">
        <v>180</v>
      </c>
      <c r="C2916" s="6" t="s">
        <v>181</v>
      </c>
      <c r="D2916" s="6" t="s">
        <v>81</v>
      </c>
      <c r="E2916" s="6">
        <v>9</v>
      </c>
      <c r="F2916" s="6" t="str">
        <f t="shared" si="180"/>
        <v>Steven Buchanan</v>
      </c>
      <c r="G2916" s="6">
        <v>10714</v>
      </c>
      <c r="H2916" s="9">
        <v>41795</v>
      </c>
      <c r="I2916" s="9">
        <v>41810</v>
      </c>
      <c r="J2916" s="9">
        <v>41805</v>
      </c>
      <c r="K2916" s="7">
        <v>8</v>
      </c>
      <c r="L2916" s="9" t="str">
        <f t="shared" si="181"/>
        <v>Poissons et fruits de mer</v>
      </c>
      <c r="M2916" s="6">
        <v>58</v>
      </c>
      <c r="N2916" s="6" t="str">
        <f t="shared" si="182"/>
        <v>Escargots de Bourgogne</v>
      </c>
      <c r="O2916" s="13">
        <v>76</v>
      </c>
      <c r="P2916" s="6">
        <v>8</v>
      </c>
      <c r="Q2916" s="13">
        <f t="shared" si="183"/>
        <v>608</v>
      </c>
      <c r="R2916" s="15">
        <v>0.09</v>
      </c>
      <c r="S2916" s="13">
        <v>482.3</v>
      </c>
      <c r="T2916" s="13">
        <v>12.057499999999999</v>
      </c>
      <c r="U2916" s="13"/>
    </row>
    <row r="2917" spans="1:21" x14ac:dyDescent="0.25">
      <c r="A2917" s="6" t="s">
        <v>179</v>
      </c>
      <c r="B2917" s="6" t="s">
        <v>180</v>
      </c>
      <c r="C2917" s="6" t="s">
        <v>181</v>
      </c>
      <c r="D2917" s="6" t="s">
        <v>81</v>
      </c>
      <c r="E2917" s="6">
        <v>5</v>
      </c>
      <c r="F2917" s="6" t="str">
        <f t="shared" si="180"/>
        <v>Mohamed Ben Arfa</v>
      </c>
      <c r="G2917" s="6">
        <v>10882</v>
      </c>
      <c r="H2917" s="9">
        <v>41795</v>
      </c>
      <c r="I2917" s="9">
        <v>41805</v>
      </c>
      <c r="J2917" s="9">
        <v>41806</v>
      </c>
      <c r="K2917" s="7">
        <v>6</v>
      </c>
      <c r="L2917" s="9" t="str">
        <f t="shared" si="181"/>
        <v>Viandes</v>
      </c>
      <c r="M2917" s="6">
        <v>54</v>
      </c>
      <c r="N2917" s="6" t="str">
        <f t="shared" si="182"/>
        <v>Tourtière</v>
      </c>
      <c r="O2917" s="13">
        <v>76</v>
      </c>
      <c r="P2917" s="6">
        <v>69</v>
      </c>
      <c r="Q2917" s="13">
        <f t="shared" si="183"/>
        <v>5244</v>
      </c>
      <c r="R2917" s="15">
        <v>0</v>
      </c>
      <c r="S2917" s="13">
        <v>2570.25</v>
      </c>
      <c r="T2917" s="13">
        <v>28.272749999999998</v>
      </c>
      <c r="U2917" s="13"/>
    </row>
    <row r="2918" spans="1:21" x14ac:dyDescent="0.25">
      <c r="A2918" s="6" t="s">
        <v>194</v>
      </c>
      <c r="B2918" s="6" t="s">
        <v>195</v>
      </c>
      <c r="C2918" s="6" t="s">
        <v>97</v>
      </c>
      <c r="D2918" s="6" t="s">
        <v>98</v>
      </c>
      <c r="E2918" s="6">
        <v>5</v>
      </c>
      <c r="F2918" s="6" t="str">
        <f t="shared" si="180"/>
        <v>Mohamed Ben Arfa</v>
      </c>
      <c r="G2918" s="6">
        <v>10518</v>
      </c>
      <c r="H2918" s="9">
        <v>41796</v>
      </c>
      <c r="I2918" s="9">
        <v>41808</v>
      </c>
      <c r="J2918" s="9">
        <v>41804</v>
      </c>
      <c r="K2918" s="7">
        <v>1</v>
      </c>
      <c r="L2918" s="9" t="str">
        <f t="shared" si="181"/>
        <v>Boissons</v>
      </c>
      <c r="M2918" s="6">
        <v>24</v>
      </c>
      <c r="N2918" s="6" t="str">
        <f t="shared" si="182"/>
        <v>Guaraná Fantástica</v>
      </c>
      <c r="O2918" s="13">
        <v>76</v>
      </c>
      <c r="P2918" s="6">
        <v>18</v>
      </c>
      <c r="Q2918" s="13">
        <f t="shared" si="183"/>
        <v>1368</v>
      </c>
      <c r="R2918" s="15">
        <v>0.12</v>
      </c>
      <c r="S2918" s="13">
        <v>356.4</v>
      </c>
      <c r="T2918" s="13">
        <v>10.692</v>
      </c>
      <c r="U2918" s="13"/>
    </row>
    <row r="2919" spans="1:21" x14ac:dyDescent="0.25">
      <c r="A2919" s="6" t="s">
        <v>226</v>
      </c>
      <c r="B2919" s="6" t="s">
        <v>227</v>
      </c>
      <c r="C2919" s="6" t="s">
        <v>53</v>
      </c>
      <c r="D2919" s="6" t="s">
        <v>51</v>
      </c>
      <c r="E2919" s="6">
        <v>7</v>
      </c>
      <c r="F2919" s="6" t="str">
        <f t="shared" si="180"/>
        <v>Jaime Dos Santos</v>
      </c>
      <c r="G2919" s="6">
        <v>10537</v>
      </c>
      <c r="H2919" s="9">
        <v>41796</v>
      </c>
      <c r="I2919" s="9">
        <v>41810</v>
      </c>
      <c r="J2919" s="9">
        <v>41805</v>
      </c>
      <c r="K2919" s="7">
        <v>4</v>
      </c>
      <c r="L2919" s="9" t="str">
        <f t="shared" si="181"/>
        <v>Produits laitiers</v>
      </c>
      <c r="M2919" s="6">
        <v>31</v>
      </c>
      <c r="N2919" s="6" t="str">
        <f t="shared" si="182"/>
        <v>Gorgonzola Telino</v>
      </c>
      <c r="O2919" s="13">
        <v>76</v>
      </c>
      <c r="P2919" s="6">
        <v>87</v>
      </c>
      <c r="Q2919" s="13">
        <f t="shared" si="183"/>
        <v>6612</v>
      </c>
      <c r="R2919" s="15">
        <v>0.04</v>
      </c>
      <c r="S2919" s="13">
        <v>5220</v>
      </c>
      <c r="T2919" s="13">
        <v>172.26</v>
      </c>
      <c r="U2919" s="13"/>
    </row>
    <row r="2920" spans="1:21" x14ac:dyDescent="0.25">
      <c r="A2920" s="6" t="s">
        <v>243</v>
      </c>
      <c r="B2920" s="6" t="s">
        <v>244</v>
      </c>
      <c r="C2920" s="6" t="s">
        <v>88</v>
      </c>
      <c r="D2920" s="6" t="s">
        <v>89</v>
      </c>
      <c r="E2920" s="6">
        <v>7</v>
      </c>
      <c r="F2920" s="6" t="str">
        <f t="shared" si="180"/>
        <v>Jaime Dos Santos</v>
      </c>
      <c r="G2920" s="6">
        <v>10743</v>
      </c>
      <c r="H2920" s="9">
        <v>41796</v>
      </c>
      <c r="I2920" s="9">
        <v>41807</v>
      </c>
      <c r="J2920" s="9">
        <v>41803</v>
      </c>
      <c r="K2920" s="7">
        <v>8</v>
      </c>
      <c r="L2920" s="9" t="str">
        <f t="shared" si="181"/>
        <v>Poissons et fruits de mer</v>
      </c>
      <c r="M2920" s="6">
        <v>46</v>
      </c>
      <c r="N2920" s="6" t="str">
        <f t="shared" si="182"/>
        <v>Spegesild</v>
      </c>
      <c r="O2920" s="13">
        <v>76</v>
      </c>
      <c r="P2920" s="6">
        <v>89</v>
      </c>
      <c r="Q2920" s="13">
        <f t="shared" si="183"/>
        <v>6764</v>
      </c>
      <c r="R2920" s="15">
        <v>0.16</v>
      </c>
      <c r="S2920" s="13">
        <v>4485.5999999999995</v>
      </c>
      <c r="T2920" s="13">
        <v>80.740799999999993</v>
      </c>
      <c r="U2920" s="13"/>
    </row>
    <row r="2921" spans="1:21" x14ac:dyDescent="0.25">
      <c r="A2921" s="6" t="s">
        <v>235</v>
      </c>
      <c r="B2921" s="6" t="s">
        <v>236</v>
      </c>
      <c r="C2921" s="6" t="s">
        <v>237</v>
      </c>
      <c r="D2921" s="6" t="s">
        <v>238</v>
      </c>
      <c r="E2921" s="6">
        <v>9</v>
      </c>
      <c r="F2921" s="6" t="str">
        <f t="shared" si="180"/>
        <v>Steven Buchanan</v>
      </c>
      <c r="G2921" s="6">
        <v>10872</v>
      </c>
      <c r="H2921" s="9">
        <v>41796</v>
      </c>
      <c r="I2921" s="9">
        <v>41816</v>
      </c>
      <c r="J2921" s="9">
        <v>41811</v>
      </c>
      <c r="K2921" s="7">
        <v>3</v>
      </c>
      <c r="L2921" s="9" t="str">
        <f t="shared" si="181"/>
        <v>Desserts</v>
      </c>
      <c r="M2921" s="6">
        <v>62</v>
      </c>
      <c r="N2921" s="6" t="str">
        <f t="shared" si="182"/>
        <v>Tarte au sucre</v>
      </c>
      <c r="O2921" s="13">
        <v>76</v>
      </c>
      <c r="P2921" s="6">
        <v>86</v>
      </c>
      <c r="Q2921" s="13">
        <f t="shared" si="183"/>
        <v>6536</v>
      </c>
      <c r="R2921" s="15">
        <v>0.15</v>
      </c>
      <c r="S2921" s="13">
        <v>18019.149999999998</v>
      </c>
      <c r="T2921" s="13">
        <v>432.45959999999997</v>
      </c>
      <c r="U2921" s="13"/>
    </row>
    <row r="2922" spans="1:21" x14ac:dyDescent="0.25">
      <c r="A2922" s="6" t="s">
        <v>248</v>
      </c>
      <c r="B2922" s="6" t="s">
        <v>249</v>
      </c>
      <c r="C2922" s="6" t="s">
        <v>250</v>
      </c>
      <c r="D2922" s="6" t="s">
        <v>251</v>
      </c>
      <c r="E2922" s="6">
        <v>7</v>
      </c>
      <c r="F2922" s="6" t="str">
        <f t="shared" si="180"/>
        <v>Jaime Dos Santos</v>
      </c>
      <c r="G2922" s="6">
        <v>10655</v>
      </c>
      <c r="H2922" s="9">
        <v>41797</v>
      </c>
      <c r="I2922" s="9">
        <v>41809</v>
      </c>
      <c r="J2922" s="9">
        <v>41809</v>
      </c>
      <c r="K2922" s="7">
        <v>8</v>
      </c>
      <c r="L2922" s="9" t="str">
        <f t="shared" si="181"/>
        <v>Poissons et fruits de mer</v>
      </c>
      <c r="M2922" s="6">
        <v>41</v>
      </c>
      <c r="N2922" s="6" t="str">
        <f t="shared" si="182"/>
        <v>Jack's New England Clam Chowder</v>
      </c>
      <c r="O2922" s="13">
        <v>76</v>
      </c>
      <c r="P2922" s="6">
        <v>83</v>
      </c>
      <c r="Q2922" s="13">
        <f t="shared" si="183"/>
        <v>6308</v>
      </c>
      <c r="R2922" s="15">
        <v>0.02</v>
      </c>
      <c r="S2922" s="13">
        <v>3924.6549999999997</v>
      </c>
      <c r="T2922" s="13">
        <v>3.9246549999999996</v>
      </c>
      <c r="U2922" s="13"/>
    </row>
    <row r="2923" spans="1:21" x14ac:dyDescent="0.25">
      <c r="A2923" s="6" t="s">
        <v>261</v>
      </c>
      <c r="B2923" s="6" t="s">
        <v>262</v>
      </c>
      <c r="C2923" s="6" t="s">
        <v>263</v>
      </c>
      <c r="D2923" s="6" t="s">
        <v>81</v>
      </c>
      <c r="E2923" s="6">
        <v>6</v>
      </c>
      <c r="F2923" s="6" t="str">
        <f t="shared" si="180"/>
        <v>Ernst Junge</v>
      </c>
      <c r="G2923" s="6">
        <v>10735</v>
      </c>
      <c r="H2923" s="9">
        <v>41797</v>
      </c>
      <c r="I2923" s="9">
        <v>41816</v>
      </c>
      <c r="J2923" s="9">
        <v>41813</v>
      </c>
      <c r="K2923" s="7">
        <v>2</v>
      </c>
      <c r="L2923" s="9" t="str">
        <f t="shared" si="181"/>
        <v>Condiments</v>
      </c>
      <c r="M2923" s="6">
        <v>61</v>
      </c>
      <c r="N2923" s="6" t="str">
        <f t="shared" si="182"/>
        <v>Sirop d'érable</v>
      </c>
      <c r="O2923" s="13">
        <v>76</v>
      </c>
      <c r="P2923" s="6">
        <v>28</v>
      </c>
      <c r="Q2923" s="13">
        <f t="shared" si="183"/>
        <v>2128</v>
      </c>
      <c r="R2923" s="15">
        <v>0.12</v>
      </c>
      <c r="S2923" s="13">
        <v>3511.2</v>
      </c>
      <c r="T2923" s="13">
        <v>108.8472</v>
      </c>
      <c r="U2923" s="13"/>
    </row>
    <row r="2924" spans="1:21" x14ac:dyDescent="0.25">
      <c r="A2924" s="6" t="s">
        <v>78</v>
      </c>
      <c r="B2924" s="6" t="s">
        <v>79</v>
      </c>
      <c r="C2924" s="6" t="s">
        <v>80</v>
      </c>
      <c r="D2924" s="6" t="s">
        <v>81</v>
      </c>
      <c r="E2924" s="6">
        <v>5</v>
      </c>
      <c r="F2924" s="6" t="str">
        <f t="shared" si="180"/>
        <v>Mohamed Ben Arfa</v>
      </c>
      <c r="G2924" s="6">
        <v>10861</v>
      </c>
      <c r="H2924" s="9">
        <v>41797</v>
      </c>
      <c r="I2924" s="9">
        <v>41817</v>
      </c>
      <c r="J2924" s="9">
        <v>41819</v>
      </c>
      <c r="K2924" s="7">
        <v>6</v>
      </c>
      <c r="L2924" s="9" t="str">
        <f t="shared" si="181"/>
        <v>Viandes</v>
      </c>
      <c r="M2924" s="6">
        <v>17</v>
      </c>
      <c r="N2924" s="6" t="str">
        <f t="shared" si="182"/>
        <v>Alice Mutton</v>
      </c>
      <c r="O2924" s="13">
        <v>76</v>
      </c>
      <c r="P2924" s="6">
        <v>57</v>
      </c>
      <c r="Q2924" s="13">
        <f t="shared" si="183"/>
        <v>4332</v>
      </c>
      <c r="R2924" s="15">
        <v>0.06</v>
      </c>
      <c r="S2924" s="13">
        <v>10448.099999999999</v>
      </c>
      <c r="T2924" s="13">
        <v>104.48099999999998</v>
      </c>
      <c r="U2924" s="13"/>
    </row>
    <row r="2925" spans="1:21" x14ac:dyDescent="0.25">
      <c r="A2925" s="6" t="s">
        <v>243</v>
      </c>
      <c r="B2925" s="6" t="s">
        <v>244</v>
      </c>
      <c r="C2925" s="6" t="s">
        <v>88</v>
      </c>
      <c r="D2925" s="6" t="s">
        <v>89</v>
      </c>
      <c r="E2925" s="6">
        <v>7</v>
      </c>
      <c r="F2925" s="6" t="str">
        <f t="shared" si="180"/>
        <v>Jaime Dos Santos</v>
      </c>
      <c r="G2925" s="6">
        <v>10558</v>
      </c>
      <c r="H2925" s="9">
        <v>41798</v>
      </c>
      <c r="I2925" s="9">
        <v>41819</v>
      </c>
      <c r="J2925" s="9">
        <v>41818</v>
      </c>
      <c r="K2925" s="7">
        <v>7</v>
      </c>
      <c r="L2925" s="9" t="str">
        <f t="shared" si="181"/>
        <v>Produits secs</v>
      </c>
      <c r="M2925" s="6">
        <v>51</v>
      </c>
      <c r="N2925" s="6" t="str">
        <f t="shared" si="182"/>
        <v>Manjimup Dried Apples</v>
      </c>
      <c r="O2925" s="13">
        <v>76</v>
      </c>
      <c r="P2925" s="6">
        <v>99</v>
      </c>
      <c r="Q2925" s="13">
        <f t="shared" si="183"/>
        <v>7524</v>
      </c>
      <c r="R2925" s="15">
        <v>0.15</v>
      </c>
      <c r="S2925" s="13">
        <v>22299.75</v>
      </c>
      <c r="T2925" s="13">
        <v>222.9975</v>
      </c>
      <c r="U2925" s="13"/>
    </row>
    <row r="2926" spans="1:21" x14ac:dyDescent="0.25">
      <c r="A2926" s="6" t="s">
        <v>293</v>
      </c>
      <c r="B2926" s="6" t="s">
        <v>294</v>
      </c>
      <c r="C2926" s="6" t="s">
        <v>295</v>
      </c>
      <c r="D2926" s="6" t="s">
        <v>251</v>
      </c>
      <c r="E2926" s="6">
        <v>5</v>
      </c>
      <c r="F2926" s="6" t="str">
        <f t="shared" si="180"/>
        <v>Mohamed Ben Arfa</v>
      </c>
      <c r="G2926" s="6">
        <v>10784</v>
      </c>
      <c r="H2926" s="9">
        <v>41798</v>
      </c>
      <c r="I2926" s="9">
        <v>41814</v>
      </c>
      <c r="J2926" s="9">
        <v>41810</v>
      </c>
      <c r="K2926" s="7">
        <v>8</v>
      </c>
      <c r="L2926" s="9" t="str">
        <f t="shared" si="181"/>
        <v>Poissons et fruits de mer</v>
      </c>
      <c r="M2926" s="6">
        <v>36</v>
      </c>
      <c r="N2926" s="6" t="str">
        <f t="shared" si="182"/>
        <v>Inlagd Sill</v>
      </c>
      <c r="O2926" s="13">
        <v>76</v>
      </c>
      <c r="P2926" s="6">
        <v>70</v>
      </c>
      <c r="Q2926" s="13">
        <f t="shared" si="183"/>
        <v>5320</v>
      </c>
      <c r="R2926" s="15">
        <v>0.09</v>
      </c>
      <c r="S2926" s="13">
        <v>6051.5</v>
      </c>
      <c r="T2926" s="13">
        <v>18.154499999999999</v>
      </c>
      <c r="U2926" s="13"/>
    </row>
    <row r="2927" spans="1:21" x14ac:dyDescent="0.25">
      <c r="A2927" s="6" t="s">
        <v>322</v>
      </c>
      <c r="B2927" s="6" t="s">
        <v>323</v>
      </c>
      <c r="C2927" s="6" t="s">
        <v>165</v>
      </c>
      <c r="D2927" s="6" t="s">
        <v>136</v>
      </c>
      <c r="E2927" s="6">
        <v>7</v>
      </c>
      <c r="F2927" s="6" t="str">
        <f t="shared" si="180"/>
        <v>Jaime Dos Santos</v>
      </c>
      <c r="G2927" s="6">
        <v>10825</v>
      </c>
      <c r="H2927" s="9">
        <v>41798</v>
      </c>
      <c r="I2927" s="9">
        <v>41826</v>
      </c>
      <c r="J2927" s="9">
        <v>41826</v>
      </c>
      <c r="K2927" s="7">
        <v>6</v>
      </c>
      <c r="L2927" s="9" t="str">
        <f t="shared" si="181"/>
        <v>Viandes</v>
      </c>
      <c r="M2927" s="6">
        <v>53</v>
      </c>
      <c r="N2927" s="6" t="str">
        <f t="shared" si="182"/>
        <v>Perth Pasties</v>
      </c>
      <c r="O2927" s="13">
        <v>76</v>
      </c>
      <c r="P2927" s="6">
        <v>25</v>
      </c>
      <c r="Q2927" s="13">
        <f t="shared" si="183"/>
        <v>1900</v>
      </c>
      <c r="R2927" s="15">
        <v>7.0000000000000007E-2</v>
      </c>
      <c r="S2927" s="13">
        <v>3812.9999999999995</v>
      </c>
      <c r="T2927" s="13">
        <v>7.6259999999999994</v>
      </c>
      <c r="U2927" s="13"/>
    </row>
    <row r="2928" spans="1:21" x14ac:dyDescent="0.25">
      <c r="A2928" s="6" t="s">
        <v>103</v>
      </c>
      <c r="B2928" s="6" t="s">
        <v>104</v>
      </c>
      <c r="C2928" s="6" t="s">
        <v>105</v>
      </c>
      <c r="D2928" s="6" t="s">
        <v>106</v>
      </c>
      <c r="E2928" s="6">
        <v>4</v>
      </c>
      <c r="F2928" s="6" t="str">
        <f t="shared" si="180"/>
        <v>Laura Callahan</v>
      </c>
      <c r="G2928" s="6">
        <v>10498</v>
      </c>
      <c r="H2928" s="9">
        <v>41799</v>
      </c>
      <c r="I2928" s="9">
        <v>41811</v>
      </c>
      <c r="J2928" s="9">
        <v>41811</v>
      </c>
      <c r="K2928" s="7">
        <v>5</v>
      </c>
      <c r="L2928" s="9" t="str">
        <f t="shared" si="181"/>
        <v>Pâtes et céréales</v>
      </c>
      <c r="M2928" s="6">
        <v>42</v>
      </c>
      <c r="N2928" s="6" t="str">
        <f t="shared" si="182"/>
        <v>Singaporean Hokkien Fried Mee</v>
      </c>
      <c r="O2928" s="13">
        <v>76</v>
      </c>
      <c r="P2928" s="6">
        <v>25</v>
      </c>
      <c r="Q2928" s="13">
        <f t="shared" si="183"/>
        <v>1900</v>
      </c>
      <c r="R2928" s="15">
        <v>0.11</v>
      </c>
      <c r="S2928" s="13">
        <v>1557.5</v>
      </c>
      <c r="T2928" s="13">
        <v>49.84</v>
      </c>
      <c r="U2928" s="13"/>
    </row>
    <row r="2929" spans="1:21" x14ac:dyDescent="0.25">
      <c r="A2929" s="6" t="s">
        <v>228</v>
      </c>
      <c r="B2929" s="6" t="s">
        <v>229</v>
      </c>
      <c r="C2929" s="6" t="s">
        <v>122</v>
      </c>
      <c r="D2929" s="6" t="s">
        <v>123</v>
      </c>
      <c r="E2929" s="6">
        <v>5</v>
      </c>
      <c r="F2929" s="6" t="str">
        <f t="shared" si="180"/>
        <v>Mohamed Ben Arfa</v>
      </c>
      <c r="G2929" s="6">
        <v>10645</v>
      </c>
      <c r="H2929" s="9">
        <v>41799</v>
      </c>
      <c r="I2929" s="9">
        <v>41814</v>
      </c>
      <c r="J2929" s="9">
        <v>41815</v>
      </c>
      <c r="K2929" s="7">
        <v>8</v>
      </c>
      <c r="L2929" s="9" t="str">
        <f t="shared" si="181"/>
        <v>Poissons et fruits de mer</v>
      </c>
      <c r="M2929" s="6">
        <v>36</v>
      </c>
      <c r="N2929" s="6" t="str">
        <f t="shared" si="182"/>
        <v>Inlagd Sill</v>
      </c>
      <c r="O2929" s="13">
        <v>76</v>
      </c>
      <c r="P2929" s="6">
        <v>34</v>
      </c>
      <c r="Q2929" s="13">
        <f t="shared" si="183"/>
        <v>2584</v>
      </c>
      <c r="R2929" s="15">
        <v>-0.03</v>
      </c>
      <c r="S2929" s="13">
        <v>3326.9</v>
      </c>
      <c r="T2929" s="13">
        <v>116.4415</v>
      </c>
      <c r="U2929" s="13"/>
    </row>
    <row r="2930" spans="1:21" x14ac:dyDescent="0.25">
      <c r="A2930" s="6" t="s">
        <v>147</v>
      </c>
      <c r="B2930" s="6" t="s">
        <v>148</v>
      </c>
      <c r="C2930" s="6" t="s">
        <v>149</v>
      </c>
      <c r="D2930" s="6" t="s">
        <v>85</v>
      </c>
      <c r="E2930" s="6">
        <v>1</v>
      </c>
      <c r="F2930" s="6" t="str">
        <f t="shared" si="180"/>
        <v>Francis Rivière</v>
      </c>
      <c r="G2930" s="6">
        <v>10787</v>
      </c>
      <c r="H2930" s="9">
        <v>41799</v>
      </c>
      <c r="I2930" s="9">
        <v>41821</v>
      </c>
      <c r="J2930" s="9">
        <v>41822</v>
      </c>
      <c r="K2930" s="7">
        <v>6</v>
      </c>
      <c r="L2930" s="9" t="str">
        <f t="shared" si="181"/>
        <v>Viandes</v>
      </c>
      <c r="M2930" s="6">
        <v>29</v>
      </c>
      <c r="N2930" s="6" t="str">
        <f t="shared" si="182"/>
        <v>Thüringer Rostbratwurst</v>
      </c>
      <c r="O2930" s="13">
        <v>76</v>
      </c>
      <c r="P2930" s="6">
        <v>52</v>
      </c>
      <c r="Q2930" s="13">
        <f t="shared" si="183"/>
        <v>3952</v>
      </c>
      <c r="R2930" s="15">
        <v>0.11</v>
      </c>
      <c r="S2930" s="13">
        <v>28645.006000000001</v>
      </c>
      <c r="T2930" s="13">
        <v>859.35018000000002</v>
      </c>
      <c r="U2930" s="13"/>
    </row>
    <row r="2931" spans="1:21" x14ac:dyDescent="0.25">
      <c r="A2931" s="6" t="s">
        <v>90</v>
      </c>
      <c r="B2931" s="6" t="s">
        <v>91</v>
      </c>
      <c r="C2931" s="6" t="s">
        <v>88</v>
      </c>
      <c r="D2931" s="6" t="s">
        <v>89</v>
      </c>
      <c r="E2931" s="6">
        <v>6</v>
      </c>
      <c r="F2931" s="6" t="str">
        <f t="shared" si="180"/>
        <v>Ernst Junge</v>
      </c>
      <c r="G2931" s="6">
        <v>10804</v>
      </c>
      <c r="H2931" s="9">
        <v>41799</v>
      </c>
      <c r="I2931" s="9">
        <v>41821</v>
      </c>
      <c r="J2931" s="9">
        <v>41823</v>
      </c>
      <c r="K2931" s="7">
        <v>3</v>
      </c>
      <c r="L2931" s="9" t="str">
        <f t="shared" si="181"/>
        <v>Desserts</v>
      </c>
      <c r="M2931" s="6">
        <v>49</v>
      </c>
      <c r="N2931" s="6" t="str">
        <f t="shared" si="182"/>
        <v>Maxilaku</v>
      </c>
      <c r="O2931" s="13">
        <v>76</v>
      </c>
      <c r="P2931" s="6">
        <v>85</v>
      </c>
      <c r="Q2931" s="13">
        <f t="shared" si="183"/>
        <v>6460</v>
      </c>
      <c r="R2931" s="15">
        <v>0.05</v>
      </c>
      <c r="S2931" s="13">
        <v>8075</v>
      </c>
      <c r="T2931" s="13">
        <v>201.875</v>
      </c>
      <c r="U2931" s="13"/>
    </row>
    <row r="2932" spans="1:21" x14ac:dyDescent="0.25">
      <c r="A2932" s="6" t="s">
        <v>216</v>
      </c>
      <c r="B2932" s="6" t="s">
        <v>217</v>
      </c>
      <c r="C2932" s="6" t="s">
        <v>218</v>
      </c>
      <c r="D2932" s="6" t="s">
        <v>102</v>
      </c>
      <c r="E2932" s="6">
        <v>8</v>
      </c>
      <c r="F2932" s="6" t="str">
        <f t="shared" si="180"/>
        <v>Hicham Esmal</v>
      </c>
      <c r="G2932" s="6">
        <v>10896</v>
      </c>
      <c r="H2932" s="9">
        <v>41799</v>
      </c>
      <c r="I2932" s="9">
        <v>41815</v>
      </c>
      <c r="J2932" s="9">
        <v>41813</v>
      </c>
      <c r="K2932" s="7">
        <v>8</v>
      </c>
      <c r="L2932" s="9" t="str">
        <f t="shared" si="181"/>
        <v>Poissons et fruits de mer</v>
      </c>
      <c r="M2932" s="6">
        <v>45</v>
      </c>
      <c r="N2932" s="6" t="str">
        <f t="shared" si="182"/>
        <v>Røgede sild</v>
      </c>
      <c r="O2932" s="13">
        <v>76</v>
      </c>
      <c r="P2932" s="6">
        <v>52</v>
      </c>
      <c r="Q2932" s="13">
        <f t="shared" si="183"/>
        <v>3952</v>
      </c>
      <c r="R2932" s="15">
        <v>0.08</v>
      </c>
      <c r="S2932" s="13">
        <v>2272.4</v>
      </c>
      <c r="T2932" s="13">
        <v>74.989199999999997</v>
      </c>
      <c r="U2932" s="13"/>
    </row>
    <row r="2933" spans="1:21" x14ac:dyDescent="0.25">
      <c r="A2933" s="6" t="s">
        <v>248</v>
      </c>
      <c r="B2933" s="6" t="s">
        <v>249</v>
      </c>
      <c r="C2933" s="6" t="s">
        <v>250</v>
      </c>
      <c r="D2933" s="6" t="s">
        <v>251</v>
      </c>
      <c r="E2933" s="6">
        <v>5</v>
      </c>
      <c r="F2933" s="6" t="str">
        <f t="shared" si="180"/>
        <v>Mohamed Ben Arfa</v>
      </c>
      <c r="G2933" s="6">
        <v>10908</v>
      </c>
      <c r="H2933" s="9">
        <v>41799</v>
      </c>
      <c r="I2933" s="9">
        <v>41821</v>
      </c>
      <c r="J2933" s="9">
        <v>41817</v>
      </c>
      <c r="K2933" s="7">
        <v>7</v>
      </c>
      <c r="L2933" s="9" t="str">
        <f t="shared" si="181"/>
        <v>Produits secs</v>
      </c>
      <c r="M2933" s="6">
        <v>7</v>
      </c>
      <c r="N2933" s="6" t="str">
        <f t="shared" si="182"/>
        <v>Uncle Bob's Organic Dried Pears</v>
      </c>
      <c r="O2933" s="13">
        <v>76</v>
      </c>
      <c r="P2933" s="6">
        <v>87</v>
      </c>
      <c r="Q2933" s="13">
        <f t="shared" si="183"/>
        <v>6612</v>
      </c>
      <c r="R2933" s="15">
        <v>0.12</v>
      </c>
      <c r="S2933" s="13">
        <v>11484</v>
      </c>
      <c r="T2933" s="13">
        <v>241.16399999999999</v>
      </c>
      <c r="U2933" s="13"/>
    </row>
    <row r="2934" spans="1:21" x14ac:dyDescent="0.25">
      <c r="A2934" s="6" t="s">
        <v>157</v>
      </c>
      <c r="B2934" s="6" t="s">
        <v>158</v>
      </c>
      <c r="C2934" s="6" t="s">
        <v>159</v>
      </c>
      <c r="D2934" s="6" t="s">
        <v>136</v>
      </c>
      <c r="E2934" s="6">
        <v>3</v>
      </c>
      <c r="F2934" s="6" t="str">
        <f t="shared" si="180"/>
        <v>Janet Leverling</v>
      </c>
      <c r="G2934" s="6">
        <v>10536</v>
      </c>
      <c r="H2934" s="9">
        <v>41800</v>
      </c>
      <c r="I2934" s="9">
        <v>41817</v>
      </c>
      <c r="J2934" s="9">
        <v>41820</v>
      </c>
      <c r="K2934" s="7">
        <v>4</v>
      </c>
      <c r="L2934" s="9" t="str">
        <f t="shared" si="181"/>
        <v>Produits laitiers</v>
      </c>
      <c r="M2934" s="6">
        <v>31</v>
      </c>
      <c r="N2934" s="6" t="str">
        <f t="shared" si="182"/>
        <v>Gorgonzola Telino</v>
      </c>
      <c r="O2934" s="13">
        <v>76</v>
      </c>
      <c r="P2934" s="6">
        <v>66</v>
      </c>
      <c r="Q2934" s="13">
        <f t="shared" si="183"/>
        <v>5016</v>
      </c>
      <c r="R2934" s="15">
        <v>0.05</v>
      </c>
      <c r="S2934" s="13">
        <v>3918.75</v>
      </c>
      <c r="T2934" s="13">
        <v>105.80625000000001</v>
      </c>
      <c r="U2934" s="13"/>
    </row>
    <row r="2935" spans="1:21" x14ac:dyDescent="0.25">
      <c r="A2935" s="6" t="s">
        <v>235</v>
      </c>
      <c r="B2935" s="6" t="s">
        <v>236</v>
      </c>
      <c r="C2935" s="6" t="s">
        <v>237</v>
      </c>
      <c r="D2935" s="6" t="s">
        <v>238</v>
      </c>
      <c r="E2935" s="6">
        <v>8</v>
      </c>
      <c r="F2935" s="6" t="str">
        <f t="shared" si="180"/>
        <v>Hicham Esmal</v>
      </c>
      <c r="G2935" s="6">
        <v>10550</v>
      </c>
      <c r="H2935" s="9">
        <v>41800</v>
      </c>
      <c r="I2935" s="9">
        <v>41820</v>
      </c>
      <c r="J2935" s="9">
        <v>41815</v>
      </c>
      <c r="K2935" s="7">
        <v>3</v>
      </c>
      <c r="L2935" s="9" t="str">
        <f t="shared" si="181"/>
        <v>Desserts</v>
      </c>
      <c r="M2935" s="6">
        <v>19</v>
      </c>
      <c r="N2935" s="6" t="str">
        <f t="shared" si="182"/>
        <v>Teatime Chocolate Biscuits</v>
      </c>
      <c r="O2935" s="13">
        <v>76</v>
      </c>
      <c r="P2935" s="6">
        <v>49</v>
      </c>
      <c r="Q2935" s="13">
        <f t="shared" si="183"/>
        <v>3724</v>
      </c>
      <c r="R2935" s="15">
        <v>0.19</v>
      </c>
      <c r="S2935" s="13">
        <v>1825.74</v>
      </c>
      <c r="T2935" s="13">
        <v>62.075160000000004</v>
      </c>
      <c r="U2935" s="13"/>
    </row>
    <row r="2936" spans="1:21" x14ac:dyDescent="0.25">
      <c r="A2936" s="6" t="s">
        <v>194</v>
      </c>
      <c r="B2936" s="6" t="s">
        <v>195</v>
      </c>
      <c r="C2936" s="6" t="s">
        <v>97</v>
      </c>
      <c r="D2936" s="6" t="s">
        <v>98</v>
      </c>
      <c r="E2936" s="6">
        <v>1</v>
      </c>
      <c r="F2936" s="6" t="str">
        <f t="shared" si="180"/>
        <v>Francis Rivière</v>
      </c>
      <c r="G2936" s="6">
        <v>10676</v>
      </c>
      <c r="H2936" s="9">
        <v>41800</v>
      </c>
      <c r="I2936" s="9">
        <v>41812</v>
      </c>
      <c r="J2936" s="9">
        <v>41815</v>
      </c>
      <c r="K2936" s="7">
        <v>8</v>
      </c>
      <c r="L2936" s="9" t="str">
        <f t="shared" si="181"/>
        <v>Poissons et fruits de mer</v>
      </c>
      <c r="M2936" s="6">
        <v>10</v>
      </c>
      <c r="N2936" s="6" t="str">
        <f t="shared" si="182"/>
        <v>Ikura</v>
      </c>
      <c r="O2936" s="13">
        <v>76</v>
      </c>
      <c r="P2936" s="6">
        <v>71</v>
      </c>
      <c r="Q2936" s="13">
        <f t="shared" si="183"/>
        <v>5396</v>
      </c>
      <c r="R2936" s="15">
        <v>0.1</v>
      </c>
      <c r="S2936" s="13">
        <v>9904.5</v>
      </c>
      <c r="T2936" s="13">
        <v>168.37649999999999</v>
      </c>
      <c r="U2936" s="13"/>
    </row>
    <row r="2937" spans="1:21" x14ac:dyDescent="0.25">
      <c r="A2937" s="6" t="s">
        <v>166</v>
      </c>
      <c r="B2937" s="6" t="s">
        <v>167</v>
      </c>
      <c r="C2937" s="6" t="s">
        <v>168</v>
      </c>
      <c r="D2937" s="6" t="s">
        <v>169</v>
      </c>
      <c r="E2937" s="6">
        <v>2</v>
      </c>
      <c r="F2937" s="6" t="str">
        <f t="shared" si="180"/>
        <v>Anne Dodsworth</v>
      </c>
      <c r="G2937" s="6">
        <v>10687</v>
      </c>
      <c r="H2937" s="9">
        <v>41800</v>
      </c>
      <c r="I2937" s="9">
        <v>41826</v>
      </c>
      <c r="J2937" s="9">
        <v>41829</v>
      </c>
      <c r="K2937" s="7">
        <v>6</v>
      </c>
      <c r="L2937" s="9" t="str">
        <f t="shared" si="181"/>
        <v>Viandes</v>
      </c>
      <c r="M2937" s="6">
        <v>9</v>
      </c>
      <c r="N2937" s="6" t="str">
        <f t="shared" si="182"/>
        <v>Mishi Kobe Niku</v>
      </c>
      <c r="O2937" s="13">
        <v>76</v>
      </c>
      <c r="P2937" s="6">
        <v>68</v>
      </c>
      <c r="Q2937" s="13">
        <f t="shared" si="183"/>
        <v>5168</v>
      </c>
      <c r="R2937" s="15">
        <v>0.06</v>
      </c>
      <c r="S2937" s="13">
        <v>31001.199999999997</v>
      </c>
      <c r="T2937" s="13">
        <v>899.0347999999999</v>
      </c>
      <c r="U2937" s="13"/>
    </row>
    <row r="2938" spans="1:21" x14ac:dyDescent="0.25">
      <c r="A2938" s="6" t="s">
        <v>205</v>
      </c>
      <c r="B2938" s="6" t="s">
        <v>206</v>
      </c>
      <c r="C2938" s="6" t="s">
        <v>207</v>
      </c>
      <c r="D2938" s="6" t="s">
        <v>208</v>
      </c>
      <c r="E2938" s="6">
        <v>7</v>
      </c>
      <c r="F2938" s="6" t="str">
        <f t="shared" si="180"/>
        <v>Jaime Dos Santos</v>
      </c>
      <c r="G2938" s="6">
        <v>10733</v>
      </c>
      <c r="H2938" s="9">
        <v>41800</v>
      </c>
      <c r="I2938" s="9">
        <v>41820</v>
      </c>
      <c r="J2938" s="9">
        <v>41815</v>
      </c>
      <c r="K2938" s="7">
        <v>5</v>
      </c>
      <c r="L2938" s="9" t="str">
        <f t="shared" si="181"/>
        <v>Pâtes et céréales</v>
      </c>
      <c r="M2938" s="6">
        <v>52</v>
      </c>
      <c r="N2938" s="6" t="str">
        <f t="shared" si="182"/>
        <v>Filo Mix</v>
      </c>
      <c r="O2938" s="13">
        <v>76</v>
      </c>
      <c r="P2938" s="6">
        <v>37</v>
      </c>
      <c r="Q2938" s="13">
        <f t="shared" si="183"/>
        <v>2812</v>
      </c>
      <c r="R2938" s="15">
        <v>0.05</v>
      </c>
      <c r="S2938" s="13">
        <v>1230.25</v>
      </c>
      <c r="T2938" s="13">
        <v>24.605</v>
      </c>
      <c r="U2938" s="13"/>
    </row>
    <row r="2939" spans="1:21" x14ac:dyDescent="0.25">
      <c r="A2939" s="6" t="s">
        <v>198</v>
      </c>
      <c r="B2939" s="6" t="s">
        <v>199</v>
      </c>
      <c r="C2939" s="6" t="s">
        <v>54</v>
      </c>
      <c r="D2939" s="6" t="s">
        <v>200</v>
      </c>
      <c r="E2939" s="6">
        <v>3</v>
      </c>
      <c r="F2939" s="6" t="str">
        <f t="shared" si="180"/>
        <v>Janet Leverling</v>
      </c>
      <c r="G2939" s="6">
        <v>10831</v>
      </c>
      <c r="H2939" s="9">
        <v>41800</v>
      </c>
      <c r="I2939" s="9">
        <v>41828</v>
      </c>
      <c r="J2939" s="9">
        <v>41824</v>
      </c>
      <c r="K2939" s="7">
        <v>3</v>
      </c>
      <c r="L2939" s="9" t="str">
        <f t="shared" si="181"/>
        <v>Desserts</v>
      </c>
      <c r="M2939" s="6">
        <v>19</v>
      </c>
      <c r="N2939" s="6" t="str">
        <f t="shared" si="182"/>
        <v>Teatime Chocolate Biscuits</v>
      </c>
      <c r="O2939" s="13">
        <v>76</v>
      </c>
      <c r="P2939" s="6">
        <v>91</v>
      </c>
      <c r="Q2939" s="13">
        <f t="shared" si="183"/>
        <v>6916</v>
      </c>
      <c r="R2939" s="15">
        <v>0.04</v>
      </c>
      <c r="S2939" s="13">
        <v>4018.56</v>
      </c>
      <c r="T2939" s="13">
        <v>116.53824</v>
      </c>
      <c r="U2939" s="13"/>
    </row>
    <row r="2940" spans="1:21" x14ac:dyDescent="0.25">
      <c r="A2940" s="6" t="s">
        <v>78</v>
      </c>
      <c r="B2940" s="6" t="s">
        <v>79</v>
      </c>
      <c r="C2940" s="6" t="s">
        <v>80</v>
      </c>
      <c r="D2940" s="6" t="s">
        <v>81</v>
      </c>
      <c r="E2940" s="6">
        <v>7</v>
      </c>
      <c r="F2940" s="6" t="str">
        <f t="shared" si="180"/>
        <v>Jaime Dos Santos</v>
      </c>
      <c r="G2940" s="6">
        <v>10469</v>
      </c>
      <c r="H2940" s="9">
        <v>41801</v>
      </c>
      <c r="I2940" s="9">
        <v>41823</v>
      </c>
      <c r="J2940" s="9">
        <v>41819</v>
      </c>
      <c r="K2940" s="7">
        <v>2</v>
      </c>
      <c r="L2940" s="9" t="str">
        <f t="shared" si="181"/>
        <v>Condiments</v>
      </c>
      <c r="M2940" s="6">
        <v>44</v>
      </c>
      <c r="N2940" s="6" t="str">
        <f t="shared" si="182"/>
        <v>Gula Malacca</v>
      </c>
      <c r="O2940" s="13">
        <v>76</v>
      </c>
      <c r="P2940" s="6">
        <v>28</v>
      </c>
      <c r="Q2940" s="13">
        <f t="shared" si="183"/>
        <v>2128</v>
      </c>
      <c r="R2940" s="15">
        <v>0.2</v>
      </c>
      <c r="S2940" s="13">
        <v>1736</v>
      </c>
      <c r="T2940" s="13">
        <v>1.736</v>
      </c>
      <c r="U2940" s="13"/>
    </row>
    <row r="2941" spans="1:21" x14ac:dyDescent="0.25">
      <c r="A2941" s="6" t="s">
        <v>189</v>
      </c>
      <c r="B2941" s="6" t="s">
        <v>190</v>
      </c>
      <c r="C2941" s="6" t="s">
        <v>191</v>
      </c>
      <c r="D2941" s="6" t="s">
        <v>136</v>
      </c>
      <c r="E2941" s="6">
        <v>1</v>
      </c>
      <c r="F2941" s="6" t="str">
        <f t="shared" si="180"/>
        <v>Francis Rivière</v>
      </c>
      <c r="G2941" s="6">
        <v>10691</v>
      </c>
      <c r="H2941" s="9">
        <v>41801</v>
      </c>
      <c r="I2941" s="9">
        <v>41817</v>
      </c>
      <c r="J2941" s="9">
        <v>41813</v>
      </c>
      <c r="K2941" s="7">
        <v>1</v>
      </c>
      <c r="L2941" s="9" t="str">
        <f t="shared" si="181"/>
        <v>Boissons</v>
      </c>
      <c r="M2941" s="6">
        <v>43</v>
      </c>
      <c r="N2941" s="6" t="str">
        <f t="shared" si="182"/>
        <v>Ipoh Coffee</v>
      </c>
      <c r="O2941" s="13">
        <v>76</v>
      </c>
      <c r="P2941" s="6">
        <v>68</v>
      </c>
      <c r="Q2941" s="13">
        <f t="shared" si="183"/>
        <v>5168</v>
      </c>
      <c r="R2941" s="15">
        <v>-0.02</v>
      </c>
      <c r="S2941" s="13">
        <v>15952.800000000001</v>
      </c>
      <c r="T2941" s="13">
        <v>542.39520000000005</v>
      </c>
      <c r="U2941" s="13"/>
    </row>
    <row r="2942" spans="1:21" x14ac:dyDescent="0.25">
      <c r="A2942" s="6" t="s">
        <v>189</v>
      </c>
      <c r="B2942" s="6" t="s">
        <v>190</v>
      </c>
      <c r="C2942" s="6" t="s">
        <v>191</v>
      </c>
      <c r="D2942" s="6" t="s">
        <v>136</v>
      </c>
      <c r="E2942" s="6">
        <v>4</v>
      </c>
      <c r="F2942" s="6" t="str">
        <f t="shared" si="180"/>
        <v>Laura Callahan</v>
      </c>
      <c r="G2942" s="6">
        <v>10845</v>
      </c>
      <c r="H2942" s="9">
        <v>41802</v>
      </c>
      <c r="I2942" s="9">
        <v>41829</v>
      </c>
      <c r="J2942" s="9">
        <v>41826</v>
      </c>
      <c r="K2942" s="7">
        <v>8</v>
      </c>
      <c r="L2942" s="9" t="str">
        <f t="shared" si="181"/>
        <v>Poissons et fruits de mer</v>
      </c>
      <c r="M2942" s="6">
        <v>58</v>
      </c>
      <c r="N2942" s="6" t="str">
        <f t="shared" si="182"/>
        <v>Escargots de Bourgogne</v>
      </c>
      <c r="O2942" s="13">
        <v>76</v>
      </c>
      <c r="P2942" s="6">
        <v>84</v>
      </c>
      <c r="Q2942" s="13">
        <f t="shared" si="183"/>
        <v>6384</v>
      </c>
      <c r="R2942" s="15">
        <v>0.16</v>
      </c>
      <c r="S2942" s="13">
        <v>4674.5999999999995</v>
      </c>
      <c r="T2942" s="13">
        <v>32.722199999999994</v>
      </c>
      <c r="U2942" s="13"/>
    </row>
    <row r="2943" spans="1:21" x14ac:dyDescent="0.25">
      <c r="A2943" s="6" t="s">
        <v>228</v>
      </c>
      <c r="B2943" s="6" t="s">
        <v>229</v>
      </c>
      <c r="C2943" s="6" t="s">
        <v>122</v>
      </c>
      <c r="D2943" s="6" t="s">
        <v>123</v>
      </c>
      <c r="E2943" s="6">
        <v>3</v>
      </c>
      <c r="F2943" s="6" t="str">
        <f t="shared" si="180"/>
        <v>Janet Leverling</v>
      </c>
      <c r="G2943" s="6">
        <v>10903</v>
      </c>
      <c r="H2943" s="9">
        <v>41802</v>
      </c>
      <c r="I2943" s="9">
        <v>41813</v>
      </c>
      <c r="J2943" s="9">
        <v>41813</v>
      </c>
      <c r="K2943" s="7">
        <v>3</v>
      </c>
      <c r="L2943" s="9" t="str">
        <f t="shared" si="181"/>
        <v>Desserts</v>
      </c>
      <c r="M2943" s="6">
        <v>68</v>
      </c>
      <c r="N2943" s="6" t="str">
        <f t="shared" si="182"/>
        <v>Scottish Longbreads</v>
      </c>
      <c r="O2943" s="13">
        <v>76</v>
      </c>
      <c r="P2943" s="6">
        <v>2</v>
      </c>
      <c r="Q2943" s="13">
        <f t="shared" si="183"/>
        <v>152</v>
      </c>
      <c r="R2943" s="15">
        <v>-0.02</v>
      </c>
      <c r="S2943" s="13">
        <v>127.5</v>
      </c>
      <c r="T2943" s="13">
        <v>3.9525000000000001</v>
      </c>
      <c r="U2943" s="13"/>
    </row>
    <row r="2944" spans="1:21" x14ac:dyDescent="0.25">
      <c r="A2944" s="6" t="s">
        <v>303</v>
      </c>
      <c r="B2944" s="6" t="s">
        <v>304</v>
      </c>
      <c r="C2944" s="6" t="s">
        <v>232</v>
      </c>
      <c r="D2944" s="6" t="s">
        <v>81</v>
      </c>
      <c r="E2944" s="6">
        <v>6</v>
      </c>
      <c r="F2944" s="6" t="str">
        <f t="shared" si="180"/>
        <v>Ernst Junge</v>
      </c>
      <c r="G2944" s="6">
        <v>10708</v>
      </c>
      <c r="H2944" s="9">
        <v>41803</v>
      </c>
      <c r="I2944" s="9">
        <v>41833</v>
      </c>
      <c r="J2944" s="9">
        <v>41832</v>
      </c>
      <c r="K2944" s="7">
        <v>2</v>
      </c>
      <c r="L2944" s="9" t="str">
        <f t="shared" si="181"/>
        <v>Condiments</v>
      </c>
      <c r="M2944" s="6">
        <v>5</v>
      </c>
      <c r="N2944" s="6" t="str">
        <f t="shared" si="182"/>
        <v>Chef Anton's Gumbo Mix</v>
      </c>
      <c r="O2944" s="13">
        <v>76</v>
      </c>
      <c r="P2944" s="6">
        <v>77</v>
      </c>
      <c r="Q2944" s="13">
        <f t="shared" si="183"/>
        <v>5852</v>
      </c>
      <c r="R2944" s="15">
        <v>7.0000000000000007E-2</v>
      </c>
      <c r="S2944" s="13">
        <v>7644.3674999999994</v>
      </c>
      <c r="T2944" s="13">
        <v>183.46481999999997</v>
      </c>
      <c r="U2944" s="13"/>
    </row>
    <row r="2945" spans="1:21" x14ac:dyDescent="0.25">
      <c r="A2945" s="6" t="s">
        <v>103</v>
      </c>
      <c r="B2945" s="6" t="s">
        <v>104</v>
      </c>
      <c r="C2945" s="6" t="s">
        <v>105</v>
      </c>
      <c r="D2945" s="6" t="s">
        <v>106</v>
      </c>
      <c r="E2945" s="6">
        <v>5</v>
      </c>
      <c r="F2945" s="6" t="str">
        <f t="shared" si="180"/>
        <v>Mohamed Ben Arfa</v>
      </c>
      <c r="G2945" s="6">
        <v>10641</v>
      </c>
      <c r="H2945" s="9">
        <v>41804</v>
      </c>
      <c r="I2945" s="9">
        <v>41831</v>
      </c>
      <c r="J2945" s="9">
        <v>41830</v>
      </c>
      <c r="K2945" s="7">
        <v>8</v>
      </c>
      <c r="L2945" s="9" t="str">
        <f t="shared" si="181"/>
        <v>Poissons et fruits de mer</v>
      </c>
      <c r="M2945" s="6">
        <v>40</v>
      </c>
      <c r="N2945" s="6" t="str">
        <f t="shared" si="182"/>
        <v>Boston Crab Meat</v>
      </c>
      <c r="O2945" s="13">
        <v>76</v>
      </c>
      <c r="P2945" s="6">
        <v>86</v>
      </c>
      <c r="Q2945" s="13">
        <f t="shared" si="183"/>
        <v>6536</v>
      </c>
      <c r="R2945" s="15">
        <v>0.05</v>
      </c>
      <c r="S2945" s="13">
        <v>7516.4</v>
      </c>
      <c r="T2945" s="13">
        <v>22.549199999999995</v>
      </c>
      <c r="U2945" s="13"/>
    </row>
    <row r="2946" spans="1:21" x14ac:dyDescent="0.25">
      <c r="A2946" s="6" t="s">
        <v>209</v>
      </c>
      <c r="B2946" s="6" t="s">
        <v>210</v>
      </c>
      <c r="C2946" s="6" t="s">
        <v>211</v>
      </c>
      <c r="D2946" s="6" t="s">
        <v>212</v>
      </c>
      <c r="E2946" s="6">
        <v>1</v>
      </c>
      <c r="F2946" s="6" t="str">
        <f t="shared" si="180"/>
        <v>Francis Rivière</v>
      </c>
      <c r="G2946" s="6">
        <v>10781</v>
      </c>
      <c r="H2946" s="9">
        <v>41804</v>
      </c>
      <c r="I2946" s="9">
        <v>41816</v>
      </c>
      <c r="J2946" s="9">
        <v>41812</v>
      </c>
      <c r="K2946" s="7">
        <v>6</v>
      </c>
      <c r="L2946" s="9" t="str">
        <f t="shared" si="181"/>
        <v>Viandes</v>
      </c>
      <c r="M2946" s="6">
        <v>54</v>
      </c>
      <c r="N2946" s="6" t="str">
        <f t="shared" si="182"/>
        <v>Tourtière</v>
      </c>
      <c r="O2946" s="13">
        <v>76</v>
      </c>
      <c r="P2946" s="6">
        <v>77</v>
      </c>
      <c r="Q2946" s="13">
        <f t="shared" si="183"/>
        <v>5852</v>
      </c>
      <c r="R2946" s="15">
        <v>-0.01</v>
      </c>
      <c r="S2946" s="13">
        <v>2896.9324999999999</v>
      </c>
      <c r="T2946" s="13">
        <v>66.629447499999998</v>
      </c>
      <c r="U2946" s="13"/>
    </row>
    <row r="2947" spans="1:21" x14ac:dyDescent="0.25">
      <c r="A2947" s="6" t="s">
        <v>243</v>
      </c>
      <c r="B2947" s="6" t="s">
        <v>244</v>
      </c>
      <c r="C2947" s="6" t="s">
        <v>88</v>
      </c>
      <c r="D2947" s="6" t="s">
        <v>89</v>
      </c>
      <c r="E2947" s="6">
        <v>3</v>
      </c>
      <c r="F2947" s="6" t="str">
        <f t="shared" si="180"/>
        <v>Janet Leverling</v>
      </c>
      <c r="G2947" s="6">
        <v>10793</v>
      </c>
      <c r="H2947" s="9">
        <v>41804</v>
      </c>
      <c r="I2947" s="9">
        <v>41821</v>
      </c>
      <c r="J2947" s="9">
        <v>41818</v>
      </c>
      <c r="K2947" s="7">
        <v>8</v>
      </c>
      <c r="L2947" s="9" t="str">
        <f t="shared" si="181"/>
        <v>Poissons et fruits de mer</v>
      </c>
      <c r="M2947" s="6">
        <v>41</v>
      </c>
      <c r="N2947" s="6" t="str">
        <f t="shared" si="182"/>
        <v>Jack's New England Clam Chowder</v>
      </c>
      <c r="O2947" s="13">
        <v>76</v>
      </c>
      <c r="P2947" s="6">
        <v>42</v>
      </c>
      <c r="Q2947" s="13">
        <f t="shared" si="183"/>
        <v>3192</v>
      </c>
      <c r="R2947" s="15">
        <v>0.18</v>
      </c>
      <c r="S2947" s="13">
        <v>1661.73</v>
      </c>
      <c r="T2947" s="13">
        <v>39.881520000000002</v>
      </c>
      <c r="U2947" s="13"/>
    </row>
    <row r="2948" spans="1:21" x14ac:dyDescent="0.25">
      <c r="A2948" s="6" t="s">
        <v>243</v>
      </c>
      <c r="B2948" s="6" t="s">
        <v>244</v>
      </c>
      <c r="C2948" s="6" t="s">
        <v>88</v>
      </c>
      <c r="D2948" s="6" t="s">
        <v>89</v>
      </c>
      <c r="E2948" s="6">
        <v>3</v>
      </c>
      <c r="F2948" s="6" t="str">
        <f t="shared" ref="F2948:F3011" si="184">VLOOKUP(E2948,ListeREPRESENTANTS,2,FALSE)</f>
        <v>Janet Leverling</v>
      </c>
      <c r="G2948" s="6">
        <v>10793</v>
      </c>
      <c r="H2948" s="9">
        <v>41804</v>
      </c>
      <c r="I2948" s="9">
        <v>41825</v>
      </c>
      <c r="J2948" s="9">
        <v>41827</v>
      </c>
      <c r="K2948" s="7">
        <v>5</v>
      </c>
      <c r="L2948" s="9" t="str">
        <f t="shared" ref="L2948:L3011" si="185">VLOOKUP(K2948,ListeCATEGORIES,2,FALSE)</f>
        <v>Pâtes et céréales</v>
      </c>
      <c r="M2948" s="6">
        <v>52</v>
      </c>
      <c r="N2948" s="6" t="str">
        <f t="shared" ref="N2948:N3011" si="186">VLOOKUP(M2948,ListePRODUITS,2,FALSE)</f>
        <v>Filo Mix</v>
      </c>
      <c r="O2948" s="13">
        <v>76</v>
      </c>
      <c r="P2948" s="6">
        <v>93</v>
      </c>
      <c r="Q2948" s="13">
        <f t="shared" si="183"/>
        <v>7068</v>
      </c>
      <c r="R2948" s="15">
        <v>0.11</v>
      </c>
      <c r="S2948" s="13">
        <v>2896.95</v>
      </c>
      <c r="T2948" s="13">
        <v>0</v>
      </c>
      <c r="U2948" s="13"/>
    </row>
    <row r="2949" spans="1:21" x14ac:dyDescent="0.25">
      <c r="A2949" s="6" t="s">
        <v>95</v>
      </c>
      <c r="B2949" s="6" t="s">
        <v>96</v>
      </c>
      <c r="C2949" s="6" t="s">
        <v>97</v>
      </c>
      <c r="D2949" s="6" t="s">
        <v>98</v>
      </c>
      <c r="E2949" s="6">
        <v>9</v>
      </c>
      <c r="F2949" s="6" t="str">
        <f t="shared" si="184"/>
        <v>Steven Buchanan</v>
      </c>
      <c r="G2949" s="6">
        <v>10474</v>
      </c>
      <c r="H2949" s="9">
        <v>41805</v>
      </c>
      <c r="I2949" s="9">
        <v>41830</v>
      </c>
      <c r="J2949" s="9">
        <v>41825</v>
      </c>
      <c r="K2949" s="7">
        <v>1</v>
      </c>
      <c r="L2949" s="9" t="str">
        <f t="shared" si="185"/>
        <v>Boissons</v>
      </c>
      <c r="M2949" s="6">
        <v>75</v>
      </c>
      <c r="N2949" s="6" t="str">
        <f t="shared" si="186"/>
        <v>Rhönbräu Klosterbier</v>
      </c>
      <c r="O2949" s="13">
        <v>76</v>
      </c>
      <c r="P2949" s="6">
        <v>18</v>
      </c>
      <c r="Q2949" s="13">
        <f t="shared" ref="Q2949:Q3012" si="187">O2949*P2949</f>
        <v>1368</v>
      </c>
      <c r="R2949" s="15">
        <v>0.13</v>
      </c>
      <c r="S2949" s="13">
        <v>485.46</v>
      </c>
      <c r="T2949" s="13">
        <v>1.4563799999999998</v>
      </c>
      <c r="U2949" s="13"/>
    </row>
    <row r="2950" spans="1:21" x14ac:dyDescent="0.25">
      <c r="A2950" s="6" t="s">
        <v>192</v>
      </c>
      <c r="B2950" s="6" t="s">
        <v>193</v>
      </c>
      <c r="C2950" s="6" t="s">
        <v>88</v>
      </c>
      <c r="D2950" s="6" t="s">
        <v>89</v>
      </c>
      <c r="E2950" s="6">
        <v>3</v>
      </c>
      <c r="F2950" s="6" t="str">
        <f t="shared" si="184"/>
        <v>Janet Leverling</v>
      </c>
      <c r="G2950" s="6">
        <v>10517</v>
      </c>
      <c r="H2950" s="9">
        <v>41805</v>
      </c>
      <c r="I2950" s="9">
        <v>41817</v>
      </c>
      <c r="J2950" s="9">
        <v>41820</v>
      </c>
      <c r="K2950" s="7">
        <v>1</v>
      </c>
      <c r="L2950" s="9" t="str">
        <f t="shared" si="185"/>
        <v>Boissons</v>
      </c>
      <c r="M2950" s="6">
        <v>70</v>
      </c>
      <c r="N2950" s="6" t="str">
        <f t="shared" si="186"/>
        <v>Outback Lager</v>
      </c>
      <c r="O2950" s="13">
        <v>76</v>
      </c>
      <c r="P2950" s="6">
        <v>38</v>
      </c>
      <c r="Q2950" s="13">
        <f t="shared" si="187"/>
        <v>2888</v>
      </c>
      <c r="R2950" s="15">
        <v>0.09</v>
      </c>
      <c r="S2950" s="13">
        <v>2593.5</v>
      </c>
      <c r="T2950" s="13">
        <v>67.430999999999997</v>
      </c>
      <c r="U2950" s="13"/>
    </row>
    <row r="2951" spans="1:21" x14ac:dyDescent="0.25">
      <c r="A2951" s="6" t="s">
        <v>99</v>
      </c>
      <c r="B2951" s="6" t="s">
        <v>100</v>
      </c>
      <c r="C2951" s="6" t="s">
        <v>101</v>
      </c>
      <c r="D2951" s="6" t="s">
        <v>102</v>
      </c>
      <c r="E2951" s="6">
        <v>6</v>
      </c>
      <c r="F2951" s="6" t="str">
        <f t="shared" si="184"/>
        <v>Ernst Junge</v>
      </c>
      <c r="G2951" s="6">
        <v>10885</v>
      </c>
      <c r="H2951" s="9">
        <v>41805</v>
      </c>
      <c r="I2951" s="9">
        <v>41828</v>
      </c>
      <c r="J2951" s="9">
        <v>41831</v>
      </c>
      <c r="K2951" s="7">
        <v>2</v>
      </c>
      <c r="L2951" s="9" t="str">
        <f t="shared" si="185"/>
        <v>Condiments</v>
      </c>
      <c r="M2951" s="6">
        <v>77</v>
      </c>
      <c r="N2951" s="6" t="str">
        <f t="shared" si="186"/>
        <v>Original Frankfurter grüne Soße</v>
      </c>
      <c r="O2951" s="13">
        <v>76</v>
      </c>
      <c r="P2951" s="6">
        <v>8</v>
      </c>
      <c r="Q2951" s="13">
        <f t="shared" si="187"/>
        <v>608</v>
      </c>
      <c r="R2951" s="15">
        <v>0.14000000000000001</v>
      </c>
      <c r="S2951" s="13">
        <v>447.2</v>
      </c>
      <c r="T2951" s="13">
        <v>8.0495999999999999</v>
      </c>
      <c r="U2951" s="13"/>
    </row>
    <row r="2952" spans="1:21" x14ac:dyDescent="0.25">
      <c r="A2952" s="6" t="s">
        <v>198</v>
      </c>
      <c r="B2952" s="6" t="s">
        <v>199</v>
      </c>
      <c r="C2952" s="6" t="s">
        <v>54</v>
      </c>
      <c r="D2952" s="6" t="s">
        <v>200</v>
      </c>
      <c r="E2952" s="6">
        <v>7</v>
      </c>
      <c r="F2952" s="6" t="str">
        <f t="shared" si="184"/>
        <v>Jaime Dos Santos</v>
      </c>
      <c r="G2952" s="6">
        <v>10909</v>
      </c>
      <c r="H2952" s="9">
        <v>41805</v>
      </c>
      <c r="I2952" s="9">
        <v>41822</v>
      </c>
      <c r="J2952" s="9">
        <v>41821</v>
      </c>
      <c r="K2952" s="7">
        <v>8</v>
      </c>
      <c r="L2952" s="9" t="str">
        <f t="shared" si="185"/>
        <v>Poissons et fruits de mer</v>
      </c>
      <c r="M2952" s="6">
        <v>41</v>
      </c>
      <c r="N2952" s="6" t="str">
        <f t="shared" si="186"/>
        <v>Jack's New England Clam Chowder</v>
      </c>
      <c r="O2952" s="13">
        <v>76</v>
      </c>
      <c r="P2952" s="6">
        <v>48</v>
      </c>
      <c r="Q2952" s="13">
        <f t="shared" si="187"/>
        <v>3648</v>
      </c>
      <c r="R2952" s="15">
        <v>0.04</v>
      </c>
      <c r="S2952" s="13">
        <v>2223.36</v>
      </c>
      <c r="T2952" s="13">
        <v>15.56352</v>
      </c>
      <c r="U2952" s="13"/>
    </row>
    <row r="2953" spans="1:21" x14ac:dyDescent="0.25">
      <c r="A2953" s="6" t="s">
        <v>245</v>
      </c>
      <c r="B2953" s="6" t="s">
        <v>246</v>
      </c>
      <c r="C2953" s="6" t="s">
        <v>247</v>
      </c>
      <c r="D2953" s="6" t="s">
        <v>85</v>
      </c>
      <c r="E2953" s="6">
        <v>2</v>
      </c>
      <c r="F2953" s="6" t="str">
        <f t="shared" si="184"/>
        <v>Anne Dodsworth</v>
      </c>
      <c r="G2953" s="6">
        <v>10566</v>
      </c>
      <c r="H2953" s="9">
        <v>41806</v>
      </c>
      <c r="I2953" s="9">
        <v>41820</v>
      </c>
      <c r="J2953" s="9">
        <v>41816</v>
      </c>
      <c r="K2953" s="7">
        <v>1</v>
      </c>
      <c r="L2953" s="9" t="str">
        <f t="shared" si="185"/>
        <v>Boissons</v>
      </c>
      <c r="M2953" s="6">
        <v>76</v>
      </c>
      <c r="N2953" s="6" t="str">
        <f t="shared" si="186"/>
        <v>Lakkalikööri</v>
      </c>
      <c r="O2953" s="13">
        <v>76</v>
      </c>
      <c r="P2953" s="6">
        <v>79</v>
      </c>
      <c r="Q2953" s="13">
        <f t="shared" si="187"/>
        <v>6004</v>
      </c>
      <c r="R2953" s="15">
        <v>0.04</v>
      </c>
      <c r="S2953" s="13">
        <v>6825.5999999999995</v>
      </c>
      <c r="T2953" s="13">
        <v>27.302399999999999</v>
      </c>
      <c r="U2953" s="13"/>
    </row>
    <row r="2954" spans="1:21" x14ac:dyDescent="0.25">
      <c r="A2954" s="6" t="s">
        <v>281</v>
      </c>
      <c r="B2954" s="6" t="s">
        <v>282</v>
      </c>
      <c r="C2954" s="6" t="s">
        <v>283</v>
      </c>
      <c r="D2954" s="6" t="s">
        <v>284</v>
      </c>
      <c r="E2954" s="6">
        <v>7</v>
      </c>
      <c r="F2954" s="6" t="str">
        <f t="shared" si="184"/>
        <v>Jaime Dos Santos</v>
      </c>
      <c r="G2954" s="6">
        <v>10792</v>
      </c>
      <c r="H2954" s="9">
        <v>41806</v>
      </c>
      <c r="I2954" s="9">
        <v>41829</v>
      </c>
      <c r="J2954" s="9">
        <v>41830</v>
      </c>
      <c r="K2954" s="7">
        <v>6</v>
      </c>
      <c r="L2954" s="9" t="str">
        <f t="shared" si="185"/>
        <v>Viandes</v>
      </c>
      <c r="M2954" s="6">
        <v>54</v>
      </c>
      <c r="N2954" s="6" t="str">
        <f t="shared" si="186"/>
        <v>Tourtière</v>
      </c>
      <c r="O2954" s="13">
        <v>76</v>
      </c>
      <c r="P2954" s="6">
        <v>12</v>
      </c>
      <c r="Q2954" s="13">
        <f t="shared" si="187"/>
        <v>912</v>
      </c>
      <c r="R2954" s="15">
        <v>0.18</v>
      </c>
      <c r="S2954" s="13">
        <v>366.54</v>
      </c>
      <c r="T2954" s="13">
        <v>7.3308</v>
      </c>
      <c r="U2954" s="13"/>
    </row>
    <row r="2955" spans="1:21" x14ac:dyDescent="0.25">
      <c r="A2955" s="6" t="s">
        <v>299</v>
      </c>
      <c r="B2955" s="6" t="s">
        <v>300</v>
      </c>
      <c r="C2955" s="6" t="s">
        <v>280</v>
      </c>
      <c r="D2955" s="6" t="s">
        <v>85</v>
      </c>
      <c r="E2955" s="6">
        <v>3</v>
      </c>
      <c r="F2955" s="6" t="str">
        <f t="shared" si="184"/>
        <v>Janet Leverling</v>
      </c>
      <c r="G2955" s="6">
        <v>10860</v>
      </c>
      <c r="H2955" s="9">
        <v>41806</v>
      </c>
      <c r="I2955" s="9">
        <v>41820</v>
      </c>
      <c r="J2955" s="9">
        <v>41818</v>
      </c>
      <c r="K2955" s="7">
        <v>1</v>
      </c>
      <c r="L2955" s="9" t="str">
        <f t="shared" si="185"/>
        <v>Boissons</v>
      </c>
      <c r="M2955" s="6">
        <v>76</v>
      </c>
      <c r="N2955" s="6" t="str">
        <f t="shared" si="186"/>
        <v>Lakkalikööri</v>
      </c>
      <c r="O2955" s="13">
        <v>76</v>
      </c>
      <c r="P2955" s="6">
        <v>37</v>
      </c>
      <c r="Q2955" s="13">
        <f t="shared" si="187"/>
        <v>2812</v>
      </c>
      <c r="R2955" s="15">
        <v>0.03</v>
      </c>
      <c r="S2955" s="13">
        <v>3230.1</v>
      </c>
      <c r="T2955" s="13">
        <v>83.982599999999991</v>
      </c>
      <c r="U2955" s="13"/>
    </row>
    <row r="2956" spans="1:21" x14ac:dyDescent="0.25">
      <c r="A2956" s="6" t="s">
        <v>173</v>
      </c>
      <c r="B2956" s="6" t="s">
        <v>174</v>
      </c>
      <c r="C2956" s="6" t="s">
        <v>135</v>
      </c>
      <c r="D2956" s="6" t="s">
        <v>136</v>
      </c>
      <c r="E2956" s="6">
        <v>2</v>
      </c>
      <c r="F2956" s="6" t="str">
        <f t="shared" si="184"/>
        <v>Anne Dodsworth</v>
      </c>
      <c r="G2956" s="6">
        <v>10893</v>
      </c>
      <c r="H2956" s="9">
        <v>41806</v>
      </c>
      <c r="I2956" s="9">
        <v>41827</v>
      </c>
      <c r="J2956" s="9">
        <v>41823</v>
      </c>
      <c r="K2956" s="7">
        <v>1</v>
      </c>
      <c r="L2956" s="9" t="str">
        <f t="shared" si="185"/>
        <v>Boissons</v>
      </c>
      <c r="M2956" s="6">
        <v>24</v>
      </c>
      <c r="N2956" s="6" t="str">
        <f t="shared" si="186"/>
        <v>Guaraná Fantástica</v>
      </c>
      <c r="O2956" s="13">
        <v>76</v>
      </c>
      <c r="P2956" s="6">
        <v>8</v>
      </c>
      <c r="Q2956" s="13">
        <f t="shared" si="187"/>
        <v>608</v>
      </c>
      <c r="R2956" s="15">
        <v>0.13</v>
      </c>
      <c r="S2956" s="13">
        <v>156.6</v>
      </c>
      <c r="T2956" s="13">
        <v>0.78300000000000003</v>
      </c>
      <c r="U2956" s="13"/>
    </row>
    <row r="2957" spans="1:21" x14ac:dyDescent="0.25">
      <c r="A2957" s="6" t="s">
        <v>99</v>
      </c>
      <c r="B2957" s="6" t="s">
        <v>100</v>
      </c>
      <c r="C2957" s="6" t="s">
        <v>101</v>
      </c>
      <c r="D2957" s="6" t="s">
        <v>102</v>
      </c>
      <c r="E2957" s="6">
        <v>5</v>
      </c>
      <c r="F2957" s="6" t="str">
        <f t="shared" si="184"/>
        <v>Mohamed Ben Arfa</v>
      </c>
      <c r="G2957" s="6">
        <v>10930</v>
      </c>
      <c r="H2957" s="9">
        <v>41806</v>
      </c>
      <c r="I2957" s="9">
        <v>41820</v>
      </c>
      <c r="J2957" s="9">
        <v>41819</v>
      </c>
      <c r="K2957" s="7">
        <v>8</v>
      </c>
      <c r="L2957" s="9" t="str">
        <f t="shared" si="185"/>
        <v>Poissons et fruits de mer</v>
      </c>
      <c r="M2957" s="6">
        <v>58</v>
      </c>
      <c r="N2957" s="6" t="str">
        <f t="shared" si="186"/>
        <v>Escargots de Bourgogne</v>
      </c>
      <c r="O2957" s="13">
        <v>76</v>
      </c>
      <c r="P2957" s="6">
        <v>7</v>
      </c>
      <c r="Q2957" s="13">
        <f t="shared" si="187"/>
        <v>532</v>
      </c>
      <c r="R2957" s="15">
        <v>7.0000000000000007E-2</v>
      </c>
      <c r="S2957" s="13">
        <v>431.28749999999997</v>
      </c>
      <c r="T2957" s="13">
        <v>6.9005999999999998</v>
      </c>
      <c r="U2957" s="13"/>
    </row>
    <row r="2958" spans="1:21" x14ac:dyDescent="0.25">
      <c r="A2958" s="6" t="s">
        <v>107</v>
      </c>
      <c r="B2958" s="6" t="s">
        <v>108</v>
      </c>
      <c r="C2958" s="6" t="s">
        <v>109</v>
      </c>
      <c r="D2958" s="6" t="s">
        <v>110</v>
      </c>
      <c r="E2958" s="6">
        <v>9</v>
      </c>
      <c r="F2958" s="6" t="str">
        <f t="shared" si="184"/>
        <v>Steven Buchanan</v>
      </c>
      <c r="G2958" s="6">
        <v>10477</v>
      </c>
      <c r="H2958" s="9">
        <v>41807</v>
      </c>
      <c r="I2958" s="9">
        <v>41835</v>
      </c>
      <c r="J2958" s="9">
        <v>41835</v>
      </c>
      <c r="K2958" s="7">
        <v>1</v>
      </c>
      <c r="L2958" s="9" t="str">
        <f t="shared" si="185"/>
        <v>Boissons</v>
      </c>
      <c r="M2958" s="6">
        <v>39</v>
      </c>
      <c r="N2958" s="6" t="str">
        <f t="shared" si="186"/>
        <v>Chartreuse verte</v>
      </c>
      <c r="O2958" s="13">
        <v>76</v>
      </c>
      <c r="P2958" s="6">
        <v>62</v>
      </c>
      <c r="Q2958" s="13">
        <f t="shared" si="187"/>
        <v>4712</v>
      </c>
      <c r="R2958" s="15">
        <v>0.14000000000000001</v>
      </c>
      <c r="S2958" s="13">
        <v>3839.04</v>
      </c>
      <c r="T2958" s="13">
        <v>111.33216</v>
      </c>
      <c r="U2958" s="13"/>
    </row>
    <row r="2959" spans="1:21" x14ac:dyDescent="0.25">
      <c r="A2959" s="6" t="s">
        <v>114</v>
      </c>
      <c r="B2959" s="6" t="s">
        <v>115</v>
      </c>
      <c r="C2959" s="6" t="s">
        <v>116</v>
      </c>
      <c r="D2959" s="6" t="s">
        <v>81</v>
      </c>
      <c r="E2959" s="6">
        <v>3</v>
      </c>
      <c r="F2959" s="6" t="str">
        <f t="shared" si="184"/>
        <v>Janet Leverling</v>
      </c>
      <c r="G2959" s="6">
        <v>10479</v>
      </c>
      <c r="H2959" s="9">
        <v>41807</v>
      </c>
      <c r="I2959" s="9">
        <v>41823</v>
      </c>
      <c r="J2959" s="9">
        <v>41819</v>
      </c>
      <c r="K2959" s="7">
        <v>1</v>
      </c>
      <c r="L2959" s="9" t="str">
        <f t="shared" si="185"/>
        <v>Boissons</v>
      </c>
      <c r="M2959" s="6">
        <v>38</v>
      </c>
      <c r="N2959" s="6" t="str">
        <f t="shared" si="186"/>
        <v>Côte de Blaye</v>
      </c>
      <c r="O2959" s="13">
        <v>76</v>
      </c>
      <c r="P2959" s="6">
        <v>27</v>
      </c>
      <c r="Q2959" s="13">
        <f t="shared" si="187"/>
        <v>2052</v>
      </c>
      <c r="R2959" s="15">
        <v>0.11</v>
      </c>
      <c r="S2959" s="13">
        <v>25327.62</v>
      </c>
      <c r="T2959" s="13">
        <v>151.96572</v>
      </c>
      <c r="U2959" s="13"/>
    </row>
    <row r="2960" spans="1:21" x14ac:dyDescent="0.25">
      <c r="A2960" s="6" t="s">
        <v>166</v>
      </c>
      <c r="B2960" s="6" t="s">
        <v>167</v>
      </c>
      <c r="C2960" s="6" t="s">
        <v>168</v>
      </c>
      <c r="D2960" s="6" t="s">
        <v>169</v>
      </c>
      <c r="E2960" s="6">
        <v>6</v>
      </c>
      <c r="F2960" s="6" t="str">
        <f t="shared" si="184"/>
        <v>Ernst Junge</v>
      </c>
      <c r="G2960" s="6">
        <v>10701</v>
      </c>
      <c r="H2960" s="9">
        <v>41807</v>
      </c>
      <c r="I2960" s="9">
        <v>41824</v>
      </c>
      <c r="J2960" s="9">
        <v>41820</v>
      </c>
      <c r="K2960" s="7">
        <v>4</v>
      </c>
      <c r="L2960" s="9" t="str">
        <f t="shared" si="185"/>
        <v>Produits laitiers</v>
      </c>
      <c r="M2960" s="6">
        <v>71</v>
      </c>
      <c r="N2960" s="6" t="str">
        <f t="shared" si="186"/>
        <v>Fløtemysost</v>
      </c>
      <c r="O2960" s="13">
        <v>76</v>
      </c>
      <c r="P2960" s="6">
        <v>19</v>
      </c>
      <c r="Q2960" s="13">
        <f t="shared" si="187"/>
        <v>1444</v>
      </c>
      <c r="R2960" s="15">
        <v>0.05</v>
      </c>
      <c r="S2960" s="13">
        <v>1940.375</v>
      </c>
      <c r="T2960" s="13">
        <v>29.105625</v>
      </c>
      <c r="U2960" s="13"/>
    </row>
    <row r="2961" spans="1:21" x14ac:dyDescent="0.25">
      <c r="A2961" s="6" t="s">
        <v>78</v>
      </c>
      <c r="B2961" s="6" t="s">
        <v>79</v>
      </c>
      <c r="C2961" s="6" t="s">
        <v>80</v>
      </c>
      <c r="D2961" s="6" t="s">
        <v>81</v>
      </c>
      <c r="E2961" s="6">
        <v>5</v>
      </c>
      <c r="F2961" s="6" t="str">
        <f t="shared" si="184"/>
        <v>Mohamed Ben Arfa</v>
      </c>
      <c r="G2961" s="6">
        <v>10740</v>
      </c>
      <c r="H2961" s="9">
        <v>41807</v>
      </c>
      <c r="I2961" s="9">
        <v>41824</v>
      </c>
      <c r="J2961" s="9">
        <v>41819</v>
      </c>
      <c r="K2961" s="7">
        <v>7</v>
      </c>
      <c r="L2961" s="9" t="str">
        <f t="shared" si="185"/>
        <v>Produits secs</v>
      </c>
      <c r="M2961" s="6">
        <v>28</v>
      </c>
      <c r="N2961" s="6" t="str">
        <f t="shared" si="186"/>
        <v>Rössle Sauerkraut</v>
      </c>
      <c r="O2961" s="13">
        <v>76</v>
      </c>
      <c r="P2961" s="6">
        <v>16</v>
      </c>
      <c r="Q2961" s="13">
        <f t="shared" si="187"/>
        <v>1216</v>
      </c>
      <c r="R2961" s="15">
        <v>0.2</v>
      </c>
      <c r="S2961" s="13">
        <v>2918.4</v>
      </c>
      <c r="T2961" s="13">
        <v>14.592000000000001</v>
      </c>
      <c r="U2961" s="13"/>
    </row>
    <row r="2962" spans="1:21" x14ac:dyDescent="0.25">
      <c r="A2962" s="6" t="s">
        <v>130</v>
      </c>
      <c r="B2962" s="6" t="s">
        <v>131</v>
      </c>
      <c r="C2962" s="6" t="s">
        <v>132</v>
      </c>
      <c r="D2962" s="6" t="s">
        <v>123</v>
      </c>
      <c r="E2962" s="6">
        <v>1</v>
      </c>
      <c r="F2962" s="6" t="str">
        <f t="shared" si="184"/>
        <v>Francis Rivière</v>
      </c>
      <c r="G2962" s="6">
        <v>10487</v>
      </c>
      <c r="H2962" s="9">
        <v>41808</v>
      </c>
      <c r="I2962" s="9">
        <v>41832</v>
      </c>
      <c r="J2962" s="9">
        <v>41832</v>
      </c>
      <c r="K2962" s="7">
        <v>6</v>
      </c>
      <c r="L2962" s="9" t="str">
        <f t="shared" si="185"/>
        <v>Viandes</v>
      </c>
      <c r="M2962" s="6">
        <v>54</v>
      </c>
      <c r="N2962" s="6" t="str">
        <f t="shared" si="186"/>
        <v>Tourtière</v>
      </c>
      <c r="O2962" s="13">
        <v>76</v>
      </c>
      <c r="P2962" s="6">
        <v>38</v>
      </c>
      <c r="Q2962" s="13">
        <f t="shared" si="187"/>
        <v>2888</v>
      </c>
      <c r="R2962" s="15">
        <v>0.08</v>
      </c>
      <c r="S2962" s="13">
        <v>1031.32</v>
      </c>
      <c r="T2962" s="13">
        <v>17.532439999999998</v>
      </c>
      <c r="U2962" s="13"/>
    </row>
    <row r="2963" spans="1:21" x14ac:dyDescent="0.25">
      <c r="A2963" s="6" t="s">
        <v>173</v>
      </c>
      <c r="B2963" s="6" t="s">
        <v>174</v>
      </c>
      <c r="C2963" s="6" t="s">
        <v>135</v>
      </c>
      <c r="D2963" s="6" t="s">
        <v>136</v>
      </c>
      <c r="E2963" s="6">
        <v>2</v>
      </c>
      <c r="F2963" s="6" t="str">
        <f t="shared" si="184"/>
        <v>Anne Dodsworth</v>
      </c>
      <c r="G2963" s="6">
        <v>10893</v>
      </c>
      <c r="H2963" s="9">
        <v>41808</v>
      </c>
      <c r="I2963" s="9">
        <v>41831</v>
      </c>
      <c r="J2963" s="9">
        <v>41828</v>
      </c>
      <c r="K2963" s="7">
        <v>2</v>
      </c>
      <c r="L2963" s="9" t="str">
        <f t="shared" si="185"/>
        <v>Condiments</v>
      </c>
      <c r="M2963" s="6">
        <v>8</v>
      </c>
      <c r="N2963" s="6" t="str">
        <f t="shared" si="186"/>
        <v>Northwoods Cranberry Sauce</v>
      </c>
      <c r="O2963" s="13">
        <v>76</v>
      </c>
      <c r="P2963" s="6">
        <v>91</v>
      </c>
      <c r="Q2963" s="13">
        <f t="shared" si="187"/>
        <v>6916</v>
      </c>
      <c r="R2963" s="15">
        <v>0.13</v>
      </c>
      <c r="S2963" s="13">
        <v>15834</v>
      </c>
      <c r="T2963" s="13">
        <v>142.506</v>
      </c>
      <c r="U2963" s="13"/>
    </row>
    <row r="2964" spans="1:21" x14ac:dyDescent="0.25">
      <c r="A2964" s="6" t="s">
        <v>103</v>
      </c>
      <c r="B2964" s="6" t="s">
        <v>104</v>
      </c>
      <c r="C2964" s="6" t="s">
        <v>105</v>
      </c>
      <c r="D2964" s="6" t="s">
        <v>106</v>
      </c>
      <c r="E2964" s="6">
        <v>2</v>
      </c>
      <c r="F2964" s="6" t="str">
        <f t="shared" si="184"/>
        <v>Anne Dodsworth</v>
      </c>
      <c r="G2964" s="6">
        <v>10705</v>
      </c>
      <c r="H2964" s="9">
        <v>41809</v>
      </c>
      <c r="I2964" s="9">
        <v>41819</v>
      </c>
      <c r="J2964" s="9">
        <v>41818</v>
      </c>
      <c r="K2964" s="7">
        <v>4</v>
      </c>
      <c r="L2964" s="9" t="str">
        <f t="shared" si="185"/>
        <v>Produits laitiers</v>
      </c>
      <c r="M2964" s="6">
        <v>32</v>
      </c>
      <c r="N2964" s="6" t="str">
        <f t="shared" si="186"/>
        <v>Mascarpone Fabioli</v>
      </c>
      <c r="O2964" s="13">
        <v>76</v>
      </c>
      <c r="P2964" s="6">
        <v>47</v>
      </c>
      <c r="Q2964" s="13">
        <f t="shared" si="187"/>
        <v>3572</v>
      </c>
      <c r="R2964" s="15">
        <v>-0.02</v>
      </c>
      <c r="S2964" s="13">
        <v>7670.4000000000005</v>
      </c>
      <c r="T2964" s="13">
        <v>7.6704000000000008</v>
      </c>
      <c r="U2964" s="13"/>
    </row>
    <row r="2965" spans="1:21" x14ac:dyDescent="0.25">
      <c r="A2965" s="6" t="s">
        <v>243</v>
      </c>
      <c r="B2965" s="6" t="s">
        <v>244</v>
      </c>
      <c r="C2965" s="6" t="s">
        <v>88</v>
      </c>
      <c r="D2965" s="6" t="s">
        <v>89</v>
      </c>
      <c r="E2965" s="6">
        <v>5</v>
      </c>
      <c r="F2965" s="6" t="str">
        <f t="shared" si="184"/>
        <v>Mohamed Ben Arfa</v>
      </c>
      <c r="G2965" s="6">
        <v>10707</v>
      </c>
      <c r="H2965" s="9">
        <v>41809</v>
      </c>
      <c r="I2965" s="9">
        <v>41831</v>
      </c>
      <c r="J2965" s="9">
        <v>41826</v>
      </c>
      <c r="K2965" s="7">
        <v>5</v>
      </c>
      <c r="L2965" s="9" t="str">
        <f t="shared" si="185"/>
        <v>Pâtes et céréales</v>
      </c>
      <c r="M2965" s="6">
        <v>57</v>
      </c>
      <c r="N2965" s="6" t="str">
        <f t="shared" si="186"/>
        <v>Ravioli Angelo</v>
      </c>
      <c r="O2965" s="13">
        <v>76</v>
      </c>
      <c r="P2965" s="6">
        <v>28</v>
      </c>
      <c r="Q2965" s="13">
        <f t="shared" si="187"/>
        <v>2128</v>
      </c>
      <c r="R2965" s="15">
        <v>0.08</v>
      </c>
      <c r="S2965" s="13">
        <v>2511.6</v>
      </c>
      <c r="T2965" s="13">
        <v>30.139199999999995</v>
      </c>
      <c r="U2965" s="13"/>
    </row>
    <row r="2966" spans="1:21" x14ac:dyDescent="0.25">
      <c r="A2966" s="6" t="s">
        <v>305</v>
      </c>
      <c r="B2966" s="6" t="s">
        <v>306</v>
      </c>
      <c r="C2966" s="6" t="s">
        <v>307</v>
      </c>
      <c r="D2966" s="6" t="s">
        <v>251</v>
      </c>
      <c r="E2966" s="6">
        <v>7</v>
      </c>
      <c r="F2966" s="6" t="str">
        <f t="shared" si="184"/>
        <v>Jaime Dos Santos</v>
      </c>
      <c r="G2966" s="6">
        <v>10710</v>
      </c>
      <c r="H2966" s="9">
        <v>41809</v>
      </c>
      <c r="I2966" s="9">
        <v>41831</v>
      </c>
      <c r="J2966" s="9">
        <v>41826</v>
      </c>
      <c r="K2966" s="7">
        <v>3</v>
      </c>
      <c r="L2966" s="9" t="str">
        <f t="shared" si="185"/>
        <v>Desserts</v>
      </c>
      <c r="M2966" s="6">
        <v>47</v>
      </c>
      <c r="N2966" s="6" t="str">
        <f t="shared" si="186"/>
        <v>Zaanse koeken</v>
      </c>
      <c r="O2966" s="13">
        <v>76</v>
      </c>
      <c r="P2966" s="6">
        <v>91</v>
      </c>
      <c r="Q2966" s="13">
        <f t="shared" si="187"/>
        <v>6916</v>
      </c>
      <c r="R2966" s="15">
        <v>0.12</v>
      </c>
      <c r="S2966" s="13">
        <v>3803.8</v>
      </c>
      <c r="T2966" s="13">
        <v>129.32920000000001</v>
      </c>
      <c r="U2966" s="13"/>
    </row>
    <row r="2967" spans="1:21" x14ac:dyDescent="0.25">
      <c r="A2967" s="6" t="s">
        <v>133</v>
      </c>
      <c r="B2967" s="6" t="s">
        <v>134</v>
      </c>
      <c r="C2967" s="6" t="s">
        <v>135</v>
      </c>
      <c r="D2967" s="6" t="s">
        <v>136</v>
      </c>
      <c r="E2967" s="6">
        <v>7</v>
      </c>
      <c r="F2967" s="6" t="str">
        <f t="shared" si="184"/>
        <v>Jaime Dos Santos</v>
      </c>
      <c r="G2967" s="6">
        <v>10653</v>
      </c>
      <c r="H2967" s="9">
        <v>41810</v>
      </c>
      <c r="I2967" s="9">
        <v>41839</v>
      </c>
      <c r="J2967" s="9">
        <v>41839</v>
      </c>
      <c r="K2967" s="7">
        <v>3</v>
      </c>
      <c r="L2967" s="9" t="str">
        <f t="shared" si="185"/>
        <v>Desserts</v>
      </c>
      <c r="M2967" s="6">
        <v>16</v>
      </c>
      <c r="N2967" s="6" t="str">
        <f t="shared" si="186"/>
        <v>Pavlova</v>
      </c>
      <c r="O2967" s="13">
        <v>76</v>
      </c>
      <c r="P2967" s="6">
        <v>23</v>
      </c>
      <c r="Q2967" s="13">
        <f t="shared" si="187"/>
        <v>1748</v>
      </c>
      <c r="R2967" s="15">
        <v>0.15</v>
      </c>
      <c r="S2967" s="13">
        <v>1705.7375</v>
      </c>
      <c r="T2967" s="13">
        <v>3.4114749999999998</v>
      </c>
      <c r="U2967" s="13"/>
    </row>
    <row r="2968" spans="1:21" x14ac:dyDescent="0.25">
      <c r="A2968" s="6" t="s">
        <v>130</v>
      </c>
      <c r="B2968" s="6" t="s">
        <v>131</v>
      </c>
      <c r="C2968" s="6" t="s">
        <v>132</v>
      </c>
      <c r="D2968" s="6" t="s">
        <v>123</v>
      </c>
      <c r="E2968" s="6">
        <v>8</v>
      </c>
      <c r="F2968" s="6" t="str">
        <f t="shared" si="184"/>
        <v>Hicham Esmal</v>
      </c>
      <c r="G2968" s="6">
        <v>10659</v>
      </c>
      <c r="H2968" s="9">
        <v>41810</v>
      </c>
      <c r="I2968" s="9">
        <v>41820</v>
      </c>
      <c r="J2968" s="9">
        <v>41823</v>
      </c>
      <c r="K2968" s="7">
        <v>1</v>
      </c>
      <c r="L2968" s="9" t="str">
        <f t="shared" si="185"/>
        <v>Boissons</v>
      </c>
      <c r="M2968" s="6">
        <v>70</v>
      </c>
      <c r="N2968" s="6" t="str">
        <f t="shared" si="186"/>
        <v>Outback Lager</v>
      </c>
      <c r="O2968" s="13">
        <v>76</v>
      </c>
      <c r="P2968" s="6">
        <v>29</v>
      </c>
      <c r="Q2968" s="13">
        <f t="shared" si="187"/>
        <v>2204</v>
      </c>
      <c r="R2968" s="15">
        <v>0.1</v>
      </c>
      <c r="S2968" s="13">
        <v>1957.5</v>
      </c>
      <c r="T2968" s="13">
        <v>7.83</v>
      </c>
      <c r="U2968" s="13"/>
    </row>
    <row r="2969" spans="1:21" x14ac:dyDescent="0.25">
      <c r="A2969" s="6" t="s">
        <v>255</v>
      </c>
      <c r="B2969" s="6" t="s">
        <v>256</v>
      </c>
      <c r="C2969" s="6" t="s">
        <v>257</v>
      </c>
      <c r="D2969" s="6" t="s">
        <v>81</v>
      </c>
      <c r="E2969" s="6">
        <v>2</v>
      </c>
      <c r="F2969" s="6" t="str">
        <f t="shared" si="184"/>
        <v>Anne Dodsworth</v>
      </c>
      <c r="G2969" s="6">
        <v>10577</v>
      </c>
      <c r="H2969" s="9">
        <v>41811</v>
      </c>
      <c r="I2969" s="9">
        <v>41829</v>
      </c>
      <c r="J2969" s="9">
        <v>41826</v>
      </c>
      <c r="K2969" s="7">
        <v>1</v>
      </c>
      <c r="L2969" s="9" t="str">
        <f t="shared" si="185"/>
        <v>Boissons</v>
      </c>
      <c r="M2969" s="6">
        <v>75</v>
      </c>
      <c r="N2969" s="6" t="str">
        <f t="shared" si="186"/>
        <v>Rhönbräu Klosterbier</v>
      </c>
      <c r="O2969" s="13">
        <v>76</v>
      </c>
      <c r="P2969" s="6">
        <v>17</v>
      </c>
      <c r="Q2969" s="13">
        <f t="shared" si="187"/>
        <v>1292</v>
      </c>
      <c r="R2969" s="15">
        <v>0.01</v>
      </c>
      <c r="S2969" s="13">
        <v>652.16250000000002</v>
      </c>
      <c r="T2969" s="13">
        <v>9.1302749999999993</v>
      </c>
      <c r="U2969" s="13"/>
    </row>
    <row r="2970" spans="1:21" x14ac:dyDescent="0.25">
      <c r="A2970" s="6" t="s">
        <v>296</v>
      </c>
      <c r="B2970" s="6" t="s">
        <v>297</v>
      </c>
      <c r="C2970" s="6" t="s">
        <v>298</v>
      </c>
      <c r="D2970" s="6" t="s">
        <v>123</v>
      </c>
      <c r="E2970" s="6">
        <v>1</v>
      </c>
      <c r="F2970" s="6" t="str">
        <f t="shared" si="184"/>
        <v>Francis Rivière</v>
      </c>
      <c r="G2970" s="6">
        <v>10734</v>
      </c>
      <c r="H2970" s="9">
        <v>41811</v>
      </c>
      <c r="I2970" s="9">
        <v>41826</v>
      </c>
      <c r="J2970" s="9">
        <v>41823</v>
      </c>
      <c r="K2970" s="7">
        <v>1</v>
      </c>
      <c r="L2970" s="9" t="str">
        <f t="shared" si="185"/>
        <v>Boissons</v>
      </c>
      <c r="M2970" s="6">
        <v>76</v>
      </c>
      <c r="N2970" s="6" t="str">
        <f t="shared" si="186"/>
        <v>Lakkalikööri</v>
      </c>
      <c r="O2970" s="13">
        <v>76</v>
      </c>
      <c r="P2970" s="6">
        <v>78</v>
      </c>
      <c r="Q2970" s="13">
        <f t="shared" si="187"/>
        <v>5928</v>
      </c>
      <c r="R2970" s="15">
        <v>0.2</v>
      </c>
      <c r="S2970" s="13">
        <v>5616</v>
      </c>
      <c r="T2970" s="13">
        <v>78.623999999999995</v>
      </c>
      <c r="U2970" s="13"/>
    </row>
    <row r="2971" spans="1:21" x14ac:dyDescent="0.25">
      <c r="A2971" s="6" t="s">
        <v>291</v>
      </c>
      <c r="B2971" s="6" t="s">
        <v>292</v>
      </c>
      <c r="C2971" s="6" t="s">
        <v>97</v>
      </c>
      <c r="D2971" s="6" t="s">
        <v>98</v>
      </c>
      <c r="E2971" s="6">
        <v>5</v>
      </c>
      <c r="F2971" s="6" t="str">
        <f t="shared" si="184"/>
        <v>Mohamed Ben Arfa</v>
      </c>
      <c r="G2971" s="6">
        <v>10926</v>
      </c>
      <c r="H2971" s="9">
        <v>41811</v>
      </c>
      <c r="I2971" s="9">
        <v>41826</v>
      </c>
      <c r="J2971" s="9">
        <v>41823</v>
      </c>
      <c r="K2971" s="7">
        <v>8</v>
      </c>
      <c r="L2971" s="9" t="str">
        <f t="shared" si="185"/>
        <v>Poissons et fruits de mer</v>
      </c>
      <c r="M2971" s="6">
        <v>13</v>
      </c>
      <c r="N2971" s="6" t="str">
        <f t="shared" si="186"/>
        <v>Konbu</v>
      </c>
      <c r="O2971" s="13">
        <v>76</v>
      </c>
      <c r="P2971" s="6">
        <v>87</v>
      </c>
      <c r="Q2971" s="13">
        <f t="shared" si="187"/>
        <v>6612</v>
      </c>
      <c r="R2971" s="15">
        <v>0.08</v>
      </c>
      <c r="S2971" s="13">
        <v>2401.2000000000003</v>
      </c>
      <c r="T2971" s="13">
        <v>33.616800000000005</v>
      </c>
      <c r="U2971" s="13"/>
    </row>
    <row r="2972" spans="1:21" x14ac:dyDescent="0.25">
      <c r="A2972" s="6" t="s">
        <v>127</v>
      </c>
      <c r="B2972" s="6" t="s">
        <v>128</v>
      </c>
      <c r="C2972" s="6" t="s">
        <v>129</v>
      </c>
      <c r="D2972" s="6" t="s">
        <v>106</v>
      </c>
      <c r="E2972" s="6">
        <v>5</v>
      </c>
      <c r="F2972" s="6" t="str">
        <f t="shared" si="184"/>
        <v>Mohamed Ben Arfa</v>
      </c>
      <c r="G2972" s="6">
        <v>10485</v>
      </c>
      <c r="H2972" s="9">
        <v>41812</v>
      </c>
      <c r="I2972" s="9">
        <v>41825</v>
      </c>
      <c r="J2972" s="9">
        <v>41828</v>
      </c>
      <c r="K2972" s="7">
        <v>1</v>
      </c>
      <c r="L2972" s="9" t="str">
        <f t="shared" si="185"/>
        <v>Boissons</v>
      </c>
      <c r="M2972" s="6">
        <v>70</v>
      </c>
      <c r="N2972" s="6" t="str">
        <f t="shared" si="186"/>
        <v>Outback Lager</v>
      </c>
      <c r="O2972" s="13">
        <v>76</v>
      </c>
      <c r="P2972" s="6">
        <v>11</v>
      </c>
      <c r="Q2972" s="13">
        <f t="shared" si="187"/>
        <v>836</v>
      </c>
      <c r="R2972" s="15">
        <v>0.02</v>
      </c>
      <c r="S2972" s="13">
        <v>646.79999999999995</v>
      </c>
      <c r="T2972" s="13">
        <v>6.468</v>
      </c>
      <c r="U2972" s="13"/>
    </row>
    <row r="2973" spans="1:21" x14ac:dyDescent="0.25">
      <c r="A2973" s="6" t="s">
        <v>230</v>
      </c>
      <c r="B2973" s="6" t="s">
        <v>231</v>
      </c>
      <c r="C2973" s="6" t="s">
        <v>232</v>
      </c>
      <c r="D2973" s="6" t="s">
        <v>81</v>
      </c>
      <c r="E2973" s="6">
        <v>5</v>
      </c>
      <c r="F2973" s="6" t="str">
        <f t="shared" si="184"/>
        <v>Mohamed Ben Arfa</v>
      </c>
      <c r="G2973" s="6">
        <v>10544</v>
      </c>
      <c r="H2973" s="9">
        <v>41812</v>
      </c>
      <c r="I2973" s="9">
        <v>41822</v>
      </c>
      <c r="J2973" s="9">
        <v>41819</v>
      </c>
      <c r="K2973" s="7">
        <v>1</v>
      </c>
      <c r="L2973" s="9" t="str">
        <f t="shared" si="185"/>
        <v>Boissons</v>
      </c>
      <c r="M2973" s="6">
        <v>67</v>
      </c>
      <c r="N2973" s="6" t="str">
        <f t="shared" si="186"/>
        <v>Laughing Lumberjack Lager</v>
      </c>
      <c r="O2973" s="13">
        <v>76</v>
      </c>
      <c r="P2973" s="6">
        <v>23</v>
      </c>
      <c r="Q2973" s="13">
        <f t="shared" si="187"/>
        <v>1748</v>
      </c>
      <c r="R2973" s="15">
        <v>0.05</v>
      </c>
      <c r="S2973" s="13">
        <v>1529.5</v>
      </c>
      <c r="T2973" s="13">
        <v>45.884999999999998</v>
      </c>
      <c r="U2973" s="13"/>
    </row>
    <row r="2974" spans="1:21" x14ac:dyDescent="0.25">
      <c r="A2974" s="6" t="s">
        <v>175</v>
      </c>
      <c r="B2974" s="6" t="s">
        <v>176</v>
      </c>
      <c r="C2974" s="6" t="s">
        <v>97</v>
      </c>
      <c r="D2974" s="6" t="s">
        <v>98</v>
      </c>
      <c r="E2974" s="6">
        <v>3</v>
      </c>
      <c r="F2974" s="6" t="str">
        <f t="shared" si="184"/>
        <v>Janet Leverling</v>
      </c>
      <c r="G2974" s="6">
        <v>10682</v>
      </c>
      <c r="H2974" s="9">
        <v>41812</v>
      </c>
      <c r="I2974" s="9">
        <v>41832</v>
      </c>
      <c r="J2974" s="9">
        <v>41832</v>
      </c>
      <c r="K2974" s="7">
        <v>4</v>
      </c>
      <c r="L2974" s="9" t="str">
        <f t="shared" si="185"/>
        <v>Produits laitiers</v>
      </c>
      <c r="M2974" s="6">
        <v>33</v>
      </c>
      <c r="N2974" s="6" t="str">
        <f t="shared" si="186"/>
        <v>Geitost</v>
      </c>
      <c r="O2974" s="13">
        <v>76</v>
      </c>
      <c r="P2974" s="6">
        <v>81</v>
      </c>
      <c r="Q2974" s="13">
        <f t="shared" si="187"/>
        <v>6156</v>
      </c>
      <c r="R2974" s="15">
        <v>0.16</v>
      </c>
      <c r="S2974" s="13">
        <v>850.5</v>
      </c>
      <c r="T2974" s="13">
        <v>17.010000000000002</v>
      </c>
      <c r="U2974" s="13"/>
    </row>
    <row r="2975" spans="1:21" x14ac:dyDescent="0.25">
      <c r="A2975" s="6" t="s">
        <v>272</v>
      </c>
      <c r="B2975" s="6" t="s">
        <v>273</v>
      </c>
      <c r="C2975" s="6" t="s">
        <v>274</v>
      </c>
      <c r="D2975" s="6" t="s">
        <v>81</v>
      </c>
      <c r="E2975" s="6">
        <v>1</v>
      </c>
      <c r="F2975" s="6" t="str">
        <f t="shared" si="184"/>
        <v>Francis Rivière</v>
      </c>
      <c r="G2975" s="6">
        <v>10808</v>
      </c>
      <c r="H2975" s="9">
        <v>41812</v>
      </c>
      <c r="I2975" s="9">
        <v>41834</v>
      </c>
      <c r="J2975" s="9">
        <v>41835</v>
      </c>
      <c r="K2975" s="7">
        <v>1</v>
      </c>
      <c r="L2975" s="9" t="str">
        <f t="shared" si="185"/>
        <v>Boissons</v>
      </c>
      <c r="M2975" s="6">
        <v>76</v>
      </c>
      <c r="N2975" s="6" t="str">
        <f t="shared" si="186"/>
        <v>Lakkalikööri</v>
      </c>
      <c r="O2975" s="13">
        <v>76</v>
      </c>
      <c r="P2975" s="6">
        <v>67</v>
      </c>
      <c r="Q2975" s="13">
        <f t="shared" si="187"/>
        <v>5092</v>
      </c>
      <c r="R2975" s="15">
        <v>0.16</v>
      </c>
      <c r="S2975" s="13">
        <v>5065.2</v>
      </c>
      <c r="T2975" s="13">
        <v>162.0864</v>
      </c>
      <c r="U2975" s="13"/>
    </row>
    <row r="2976" spans="1:21" x14ac:dyDescent="0.25">
      <c r="A2976" s="6" t="s">
        <v>186</v>
      </c>
      <c r="B2976" s="6" t="s">
        <v>187</v>
      </c>
      <c r="C2976" s="6" t="s">
        <v>188</v>
      </c>
      <c r="D2976" s="6" t="s">
        <v>140</v>
      </c>
      <c r="E2976" s="6">
        <v>1</v>
      </c>
      <c r="F2976" s="6" t="str">
        <f t="shared" si="184"/>
        <v>Francis Rivière</v>
      </c>
      <c r="G2976" s="6">
        <v>10595</v>
      </c>
      <c r="H2976" s="9">
        <v>41813</v>
      </c>
      <c r="I2976" s="9">
        <v>41841</v>
      </c>
      <c r="J2976" s="9">
        <v>41839</v>
      </c>
      <c r="K2976" s="7">
        <v>2</v>
      </c>
      <c r="L2976" s="9" t="str">
        <f t="shared" si="185"/>
        <v>Condiments</v>
      </c>
      <c r="M2976" s="6">
        <v>61</v>
      </c>
      <c r="N2976" s="6" t="str">
        <f t="shared" si="186"/>
        <v>Sirop d'érable</v>
      </c>
      <c r="O2976" s="13">
        <v>76</v>
      </c>
      <c r="P2976" s="6">
        <v>99</v>
      </c>
      <c r="Q2976" s="13">
        <f t="shared" si="187"/>
        <v>7524</v>
      </c>
      <c r="R2976" s="15">
        <v>0.2</v>
      </c>
      <c r="S2976" s="13">
        <v>11286</v>
      </c>
      <c r="T2976" s="13">
        <v>383.72399999999999</v>
      </c>
      <c r="U2976" s="13"/>
    </row>
    <row r="2977" spans="1:21" x14ac:dyDescent="0.25">
      <c r="A2977" s="6" t="s">
        <v>127</v>
      </c>
      <c r="B2977" s="6" t="s">
        <v>128</v>
      </c>
      <c r="C2977" s="6" t="s">
        <v>129</v>
      </c>
      <c r="D2977" s="6" t="s">
        <v>106</v>
      </c>
      <c r="E2977" s="6">
        <v>3</v>
      </c>
      <c r="F2977" s="6" t="str">
        <f t="shared" si="184"/>
        <v>Janet Leverling</v>
      </c>
      <c r="G2977" s="6">
        <v>10697</v>
      </c>
      <c r="H2977" s="9">
        <v>41813</v>
      </c>
      <c r="I2977" s="9">
        <v>41841</v>
      </c>
      <c r="J2977" s="9">
        <v>41841</v>
      </c>
      <c r="K2977" s="7">
        <v>1</v>
      </c>
      <c r="L2977" s="9" t="str">
        <f t="shared" si="185"/>
        <v>Boissons</v>
      </c>
      <c r="M2977" s="6">
        <v>70</v>
      </c>
      <c r="N2977" s="6" t="str">
        <f t="shared" si="186"/>
        <v>Outback Lager</v>
      </c>
      <c r="O2977" s="13">
        <v>76</v>
      </c>
      <c r="P2977" s="6">
        <v>9</v>
      </c>
      <c r="Q2977" s="13">
        <f t="shared" si="187"/>
        <v>684</v>
      </c>
      <c r="R2977" s="15">
        <v>0.04</v>
      </c>
      <c r="S2977" s="13">
        <v>648</v>
      </c>
      <c r="T2977" s="13">
        <v>6.48</v>
      </c>
      <c r="U2977" s="13"/>
    </row>
    <row r="2978" spans="1:21" x14ac:dyDescent="0.25">
      <c r="A2978" s="6" t="s">
        <v>261</v>
      </c>
      <c r="B2978" s="6" t="s">
        <v>262</v>
      </c>
      <c r="C2978" s="6" t="s">
        <v>263</v>
      </c>
      <c r="D2978" s="6" t="s">
        <v>81</v>
      </c>
      <c r="E2978" s="6">
        <v>5</v>
      </c>
      <c r="F2978" s="6" t="str">
        <f t="shared" si="184"/>
        <v>Mohamed Ben Arfa</v>
      </c>
      <c r="G2978" s="6">
        <v>10884</v>
      </c>
      <c r="H2978" s="9">
        <v>41813</v>
      </c>
      <c r="I2978" s="9">
        <v>41839</v>
      </c>
      <c r="J2978" s="9">
        <v>41840</v>
      </c>
      <c r="K2978" s="7">
        <v>2</v>
      </c>
      <c r="L2978" s="9" t="str">
        <f t="shared" si="185"/>
        <v>Condiments</v>
      </c>
      <c r="M2978" s="6">
        <v>65</v>
      </c>
      <c r="N2978" s="6" t="str">
        <f t="shared" si="186"/>
        <v>Louisiana Fiery Hot Pepper Sauce</v>
      </c>
      <c r="O2978" s="13">
        <v>76</v>
      </c>
      <c r="P2978" s="6">
        <v>22</v>
      </c>
      <c r="Q2978" s="13">
        <f t="shared" si="187"/>
        <v>1672</v>
      </c>
      <c r="R2978" s="15">
        <v>0.17</v>
      </c>
      <c r="S2978" s="13">
        <v>1921.865</v>
      </c>
      <c r="T2978" s="13">
        <v>0</v>
      </c>
      <c r="U2978" s="13"/>
    </row>
    <row r="2979" spans="1:21" x14ac:dyDescent="0.25">
      <c r="A2979" s="6" t="s">
        <v>209</v>
      </c>
      <c r="B2979" s="6" t="s">
        <v>210</v>
      </c>
      <c r="C2979" s="6" t="s">
        <v>211</v>
      </c>
      <c r="D2979" s="6" t="s">
        <v>212</v>
      </c>
      <c r="E2979" s="6">
        <v>5</v>
      </c>
      <c r="F2979" s="6" t="str">
        <f t="shared" si="184"/>
        <v>Mohamed Ben Arfa</v>
      </c>
      <c r="G2979" s="6">
        <v>10636</v>
      </c>
      <c r="H2979" s="9">
        <v>41814</v>
      </c>
      <c r="I2979" s="9">
        <v>41827</v>
      </c>
      <c r="J2979" s="9">
        <v>41830</v>
      </c>
      <c r="K2979" s="7">
        <v>2</v>
      </c>
      <c r="L2979" s="9" t="str">
        <f t="shared" si="185"/>
        <v>Condiments</v>
      </c>
      <c r="M2979" s="6">
        <v>4</v>
      </c>
      <c r="N2979" s="6" t="str">
        <f t="shared" si="186"/>
        <v>Chef Anton's Cajun Seasoning</v>
      </c>
      <c r="O2979" s="13">
        <v>76</v>
      </c>
      <c r="P2979" s="6">
        <v>32</v>
      </c>
      <c r="Q2979" s="13">
        <f t="shared" si="187"/>
        <v>2432</v>
      </c>
      <c r="R2979" s="15">
        <v>0.13</v>
      </c>
      <c r="S2979" s="13">
        <v>3062.4</v>
      </c>
      <c r="T2979" s="13">
        <v>52.0608</v>
      </c>
      <c r="U2979" s="13"/>
    </row>
    <row r="2980" spans="1:21" x14ac:dyDescent="0.25">
      <c r="A2980" s="6" t="s">
        <v>130</v>
      </c>
      <c r="B2980" s="6" t="s">
        <v>131</v>
      </c>
      <c r="C2980" s="6" t="s">
        <v>132</v>
      </c>
      <c r="D2980" s="6" t="s">
        <v>123</v>
      </c>
      <c r="E2980" s="6">
        <v>4</v>
      </c>
      <c r="F2980" s="6" t="str">
        <f t="shared" si="184"/>
        <v>Laura Callahan</v>
      </c>
      <c r="G2980" s="6">
        <v>10786</v>
      </c>
      <c r="H2980" s="9">
        <v>41814</v>
      </c>
      <c r="I2980" s="9">
        <v>41830</v>
      </c>
      <c r="J2980" s="9">
        <v>41832</v>
      </c>
      <c r="K2980" s="7">
        <v>1</v>
      </c>
      <c r="L2980" s="9" t="str">
        <f t="shared" si="185"/>
        <v>Boissons</v>
      </c>
      <c r="M2980" s="6">
        <v>75</v>
      </c>
      <c r="N2980" s="6" t="str">
        <f t="shared" si="186"/>
        <v>Rhönbräu Klosterbier</v>
      </c>
      <c r="O2980" s="13">
        <v>76</v>
      </c>
      <c r="P2980" s="6">
        <v>33</v>
      </c>
      <c r="Q2980" s="13">
        <f t="shared" si="187"/>
        <v>2508</v>
      </c>
      <c r="R2980" s="15">
        <v>0.14000000000000001</v>
      </c>
      <c r="S2980" s="13">
        <v>1099.7249999999999</v>
      </c>
      <c r="T2980" s="13">
        <v>37.390649999999994</v>
      </c>
      <c r="U2980" s="13"/>
    </row>
    <row r="2981" spans="1:21" x14ac:dyDescent="0.25">
      <c r="A2981" s="6" t="s">
        <v>303</v>
      </c>
      <c r="B2981" s="6" t="s">
        <v>304</v>
      </c>
      <c r="C2981" s="6" t="s">
        <v>232</v>
      </c>
      <c r="D2981" s="6" t="s">
        <v>81</v>
      </c>
      <c r="E2981" s="6">
        <v>1</v>
      </c>
      <c r="F2981" s="6" t="str">
        <f t="shared" si="184"/>
        <v>Francis Rivière</v>
      </c>
      <c r="G2981" s="6">
        <v>10805</v>
      </c>
      <c r="H2981" s="9">
        <v>41814</v>
      </c>
      <c r="I2981" s="9">
        <v>41827</v>
      </c>
      <c r="J2981" s="9">
        <v>41829</v>
      </c>
      <c r="K2981" s="7">
        <v>1</v>
      </c>
      <c r="L2981" s="9" t="str">
        <f t="shared" si="185"/>
        <v>Boissons</v>
      </c>
      <c r="M2981" s="6">
        <v>34</v>
      </c>
      <c r="N2981" s="6" t="str">
        <f t="shared" si="186"/>
        <v>Sasquatch Ale</v>
      </c>
      <c r="O2981" s="13">
        <v>76</v>
      </c>
      <c r="P2981" s="6">
        <v>67</v>
      </c>
      <c r="Q2981" s="13">
        <f t="shared" si="187"/>
        <v>5092</v>
      </c>
      <c r="R2981" s="15">
        <v>0.04</v>
      </c>
      <c r="S2981" s="13">
        <v>4502.3999999999996</v>
      </c>
      <c r="T2981" s="13">
        <v>72.038399999999996</v>
      </c>
      <c r="U2981" s="13"/>
    </row>
    <row r="2982" spans="1:21" x14ac:dyDescent="0.25">
      <c r="A2982" s="6" t="s">
        <v>130</v>
      </c>
      <c r="B2982" s="6" t="s">
        <v>131</v>
      </c>
      <c r="C2982" s="6" t="s">
        <v>132</v>
      </c>
      <c r="D2982" s="6" t="s">
        <v>123</v>
      </c>
      <c r="E2982" s="6">
        <v>5</v>
      </c>
      <c r="F2982" s="6" t="str">
        <f t="shared" si="184"/>
        <v>Mohamed Ben Arfa</v>
      </c>
      <c r="G2982" s="6">
        <v>10913</v>
      </c>
      <c r="H2982" s="9">
        <v>41815</v>
      </c>
      <c r="I2982" s="9">
        <v>41843</v>
      </c>
      <c r="J2982" s="9">
        <v>41841</v>
      </c>
      <c r="K2982" s="7">
        <v>4</v>
      </c>
      <c r="L2982" s="9" t="str">
        <f t="shared" si="185"/>
        <v>Produits laitiers</v>
      </c>
      <c r="M2982" s="6">
        <v>33</v>
      </c>
      <c r="N2982" s="6" t="str">
        <f t="shared" si="186"/>
        <v>Geitost</v>
      </c>
      <c r="O2982" s="13">
        <v>76</v>
      </c>
      <c r="P2982" s="6">
        <v>67</v>
      </c>
      <c r="Q2982" s="13">
        <f t="shared" si="187"/>
        <v>5092</v>
      </c>
      <c r="R2982" s="15">
        <v>0.13</v>
      </c>
      <c r="S2982" s="13">
        <v>728.625</v>
      </c>
      <c r="T2982" s="13">
        <v>2.1858749999999998</v>
      </c>
      <c r="U2982" s="13"/>
    </row>
    <row r="2983" spans="1:21" x14ac:dyDescent="0.25">
      <c r="A2983" s="6" t="s">
        <v>170</v>
      </c>
      <c r="B2983" s="6" t="s">
        <v>171</v>
      </c>
      <c r="C2983" s="6" t="s">
        <v>172</v>
      </c>
      <c r="D2983" s="6" t="s">
        <v>146</v>
      </c>
      <c r="E2983" s="6">
        <v>4</v>
      </c>
      <c r="F2983" s="6" t="str">
        <f t="shared" si="184"/>
        <v>Laura Callahan</v>
      </c>
      <c r="G2983" s="6">
        <v>10724</v>
      </c>
      <c r="H2983" s="9">
        <v>41816</v>
      </c>
      <c r="I2983" s="9">
        <v>41827</v>
      </c>
      <c r="J2983" s="9">
        <v>41823</v>
      </c>
      <c r="K2983" s="7">
        <v>2</v>
      </c>
      <c r="L2983" s="9" t="str">
        <f t="shared" si="185"/>
        <v>Condiments</v>
      </c>
      <c r="M2983" s="6">
        <v>61</v>
      </c>
      <c r="N2983" s="6" t="str">
        <f t="shared" si="186"/>
        <v>Sirop d'érable</v>
      </c>
      <c r="O2983" s="13">
        <v>76</v>
      </c>
      <c r="P2983" s="6">
        <v>8</v>
      </c>
      <c r="Q2983" s="13">
        <f t="shared" si="187"/>
        <v>608</v>
      </c>
      <c r="R2983" s="15">
        <v>7.0000000000000007E-2</v>
      </c>
      <c r="S2983" s="13">
        <v>1060.1999999999998</v>
      </c>
      <c r="T2983" s="13">
        <v>33.926399999999994</v>
      </c>
      <c r="U2983" s="13"/>
    </row>
    <row r="2984" spans="1:21" x14ac:dyDescent="0.25">
      <c r="A2984" s="6" t="s">
        <v>82</v>
      </c>
      <c r="B2984" s="6" t="s">
        <v>83</v>
      </c>
      <c r="C2984" s="6" t="s">
        <v>84</v>
      </c>
      <c r="D2984" s="6" t="s">
        <v>85</v>
      </c>
      <c r="E2984" s="6">
        <v>9</v>
      </c>
      <c r="F2984" s="6" t="str">
        <f t="shared" si="184"/>
        <v>Steven Buchanan</v>
      </c>
      <c r="G2984" s="6">
        <v>10730</v>
      </c>
      <c r="H2984" s="9">
        <v>41816</v>
      </c>
      <c r="I2984" s="9">
        <v>41829</v>
      </c>
      <c r="J2984" s="9">
        <v>41828</v>
      </c>
      <c r="K2984" s="7">
        <v>2</v>
      </c>
      <c r="L2984" s="9" t="str">
        <f t="shared" si="185"/>
        <v>Condiments</v>
      </c>
      <c r="M2984" s="6">
        <v>65</v>
      </c>
      <c r="N2984" s="6" t="str">
        <f t="shared" si="186"/>
        <v>Louisiana Fiery Hot Pepper Sauce</v>
      </c>
      <c r="O2984" s="13">
        <v>76</v>
      </c>
      <c r="P2984" s="6">
        <v>35</v>
      </c>
      <c r="Q2984" s="13">
        <f t="shared" si="187"/>
        <v>2660</v>
      </c>
      <c r="R2984" s="15">
        <v>0.14000000000000001</v>
      </c>
      <c r="S2984" s="13">
        <v>3168.0250000000001</v>
      </c>
      <c r="T2984" s="13">
        <v>25.344200000000001</v>
      </c>
      <c r="U2984" s="13"/>
    </row>
    <row r="2985" spans="1:21" x14ac:dyDescent="0.25">
      <c r="A2985" s="6" t="s">
        <v>82</v>
      </c>
      <c r="B2985" s="6" t="s">
        <v>83</v>
      </c>
      <c r="C2985" s="6" t="s">
        <v>84</v>
      </c>
      <c r="D2985" s="6" t="s">
        <v>85</v>
      </c>
      <c r="E2985" s="6">
        <v>3</v>
      </c>
      <c r="F2985" s="6" t="str">
        <f t="shared" si="184"/>
        <v>Janet Leverling</v>
      </c>
      <c r="G2985" s="6">
        <v>10732</v>
      </c>
      <c r="H2985" s="9">
        <v>41816</v>
      </c>
      <c r="I2985" s="9">
        <v>41836</v>
      </c>
      <c r="J2985" s="9">
        <v>41838</v>
      </c>
      <c r="K2985" s="7">
        <v>1</v>
      </c>
      <c r="L2985" s="9" t="str">
        <f t="shared" si="185"/>
        <v>Boissons</v>
      </c>
      <c r="M2985" s="6">
        <v>76</v>
      </c>
      <c r="N2985" s="6" t="str">
        <f t="shared" si="186"/>
        <v>Lakkalikööri</v>
      </c>
      <c r="O2985" s="13">
        <v>76</v>
      </c>
      <c r="P2985" s="6">
        <v>93</v>
      </c>
      <c r="Q2985" s="13">
        <f t="shared" si="187"/>
        <v>7068</v>
      </c>
      <c r="R2985" s="15">
        <v>0.05</v>
      </c>
      <c r="S2985" s="13">
        <v>7951.5</v>
      </c>
      <c r="T2985" s="13">
        <v>214.69049999999999</v>
      </c>
      <c r="U2985" s="13"/>
    </row>
    <row r="2986" spans="1:21" x14ac:dyDescent="0.25">
      <c r="A2986" s="6" t="s">
        <v>196</v>
      </c>
      <c r="B2986" s="6" t="s">
        <v>197</v>
      </c>
      <c r="C2986" s="6" t="s">
        <v>52</v>
      </c>
      <c r="D2986" s="6" t="s">
        <v>51</v>
      </c>
      <c r="E2986" s="6">
        <v>7</v>
      </c>
      <c r="F2986" s="6" t="str">
        <f t="shared" si="184"/>
        <v>Jaime Dos Santos</v>
      </c>
      <c r="G2986" s="6">
        <v>10746</v>
      </c>
      <c r="H2986" s="9">
        <v>41816</v>
      </c>
      <c r="I2986" s="9">
        <v>41833</v>
      </c>
      <c r="J2986" s="9">
        <v>41830</v>
      </c>
      <c r="K2986" s="7">
        <v>4</v>
      </c>
      <c r="L2986" s="9" t="str">
        <f t="shared" si="185"/>
        <v>Produits laitiers</v>
      </c>
      <c r="M2986" s="6">
        <v>69</v>
      </c>
      <c r="N2986" s="6" t="str">
        <f t="shared" si="186"/>
        <v>Gudbrandsdalsost</v>
      </c>
      <c r="O2986" s="13">
        <v>76</v>
      </c>
      <c r="P2986" s="6">
        <v>98</v>
      </c>
      <c r="Q2986" s="13">
        <f t="shared" si="187"/>
        <v>7448</v>
      </c>
      <c r="R2986" s="15">
        <v>0.09</v>
      </c>
      <c r="S2986" s="13">
        <v>16052.400000000001</v>
      </c>
      <c r="T2986" s="13">
        <v>481.57200000000006</v>
      </c>
      <c r="U2986" s="13"/>
    </row>
    <row r="2987" spans="1:21" x14ac:dyDescent="0.25">
      <c r="A2987" s="6" t="s">
        <v>216</v>
      </c>
      <c r="B2987" s="6" t="s">
        <v>217</v>
      </c>
      <c r="C2987" s="6" t="s">
        <v>218</v>
      </c>
      <c r="D2987" s="6" t="s">
        <v>102</v>
      </c>
      <c r="E2987" s="6">
        <v>5</v>
      </c>
      <c r="F2987" s="6" t="str">
        <f t="shared" si="184"/>
        <v>Mohamed Ben Arfa</v>
      </c>
      <c r="G2987" s="6">
        <v>10760</v>
      </c>
      <c r="H2987" s="9">
        <v>41816</v>
      </c>
      <c r="I2987" s="9">
        <v>41840</v>
      </c>
      <c r="J2987" s="9">
        <v>41835</v>
      </c>
      <c r="K2987" s="7">
        <v>3</v>
      </c>
      <c r="L2987" s="9" t="str">
        <f t="shared" si="185"/>
        <v>Desserts</v>
      </c>
      <c r="M2987" s="6">
        <v>27</v>
      </c>
      <c r="N2987" s="6" t="str">
        <f t="shared" si="186"/>
        <v>Schoggi Schokolade</v>
      </c>
      <c r="O2987" s="13">
        <v>76</v>
      </c>
      <c r="P2987" s="6">
        <v>97</v>
      </c>
      <c r="Q2987" s="13">
        <f t="shared" si="187"/>
        <v>7372</v>
      </c>
      <c r="R2987" s="15">
        <v>0.17</v>
      </c>
      <c r="S2987" s="13">
        <v>17671.945</v>
      </c>
      <c r="T2987" s="13">
        <v>88.359725000000012</v>
      </c>
      <c r="U2987" s="13"/>
    </row>
    <row r="2988" spans="1:21" x14ac:dyDescent="0.25">
      <c r="A2988" s="6" t="s">
        <v>130</v>
      </c>
      <c r="B2988" s="6" t="s">
        <v>131</v>
      </c>
      <c r="C2988" s="6" t="s">
        <v>132</v>
      </c>
      <c r="D2988" s="6" t="s">
        <v>123</v>
      </c>
      <c r="E2988" s="6">
        <v>1</v>
      </c>
      <c r="F2988" s="6" t="str">
        <f t="shared" si="184"/>
        <v>Francis Rivière</v>
      </c>
      <c r="G2988" s="6">
        <v>10487</v>
      </c>
      <c r="H2988" s="9">
        <v>41817</v>
      </c>
      <c r="I2988" s="9">
        <v>41835</v>
      </c>
      <c r="J2988" s="9">
        <v>41838</v>
      </c>
      <c r="K2988" s="7">
        <v>3</v>
      </c>
      <c r="L2988" s="9" t="str">
        <f t="shared" si="185"/>
        <v>Desserts</v>
      </c>
      <c r="M2988" s="6">
        <v>19</v>
      </c>
      <c r="N2988" s="6" t="str">
        <f t="shared" si="186"/>
        <v>Teatime Chocolate Biscuits</v>
      </c>
      <c r="O2988" s="13">
        <v>76</v>
      </c>
      <c r="P2988" s="6">
        <v>12</v>
      </c>
      <c r="Q2988" s="13">
        <f t="shared" si="187"/>
        <v>912</v>
      </c>
      <c r="R2988" s="15">
        <v>0.12</v>
      </c>
      <c r="S2988" s="13">
        <v>385.44</v>
      </c>
      <c r="T2988" s="13">
        <v>3.08352</v>
      </c>
      <c r="U2988" s="13"/>
    </row>
    <row r="2989" spans="1:21" x14ac:dyDescent="0.25">
      <c r="A2989" s="6" t="s">
        <v>245</v>
      </c>
      <c r="B2989" s="6" t="s">
        <v>246</v>
      </c>
      <c r="C2989" s="6" t="s">
        <v>247</v>
      </c>
      <c r="D2989" s="6" t="s">
        <v>85</v>
      </c>
      <c r="E2989" s="6">
        <v>4</v>
      </c>
      <c r="F2989" s="6" t="str">
        <f t="shared" si="184"/>
        <v>Laura Callahan</v>
      </c>
      <c r="G2989" s="6">
        <v>10679</v>
      </c>
      <c r="H2989" s="9">
        <v>41817</v>
      </c>
      <c r="I2989" s="9">
        <v>41847</v>
      </c>
      <c r="J2989" s="9">
        <v>41846</v>
      </c>
      <c r="K2989" s="7">
        <v>4</v>
      </c>
      <c r="L2989" s="9" t="str">
        <f t="shared" si="185"/>
        <v>Produits laitiers</v>
      </c>
      <c r="M2989" s="6">
        <v>59</v>
      </c>
      <c r="N2989" s="6" t="str">
        <f t="shared" si="186"/>
        <v>Raclette Courdavault</v>
      </c>
      <c r="O2989" s="13">
        <v>76</v>
      </c>
      <c r="P2989" s="6">
        <v>98</v>
      </c>
      <c r="Q2989" s="13">
        <f t="shared" si="187"/>
        <v>7448</v>
      </c>
      <c r="R2989" s="15">
        <v>7.0000000000000007E-2</v>
      </c>
      <c r="S2989" s="13">
        <v>25063.5</v>
      </c>
      <c r="T2989" s="13">
        <v>701.77800000000002</v>
      </c>
      <c r="U2989" s="13"/>
    </row>
    <row r="2990" spans="1:21" x14ac:dyDescent="0.25">
      <c r="A2990" s="6" t="s">
        <v>86</v>
      </c>
      <c r="B2990" s="6" t="s">
        <v>87</v>
      </c>
      <c r="C2990" s="6" t="s">
        <v>88</v>
      </c>
      <c r="D2990" s="6" t="s">
        <v>89</v>
      </c>
      <c r="E2990" s="6">
        <v>5</v>
      </c>
      <c r="F2990" s="6" t="str">
        <f t="shared" si="184"/>
        <v>Mohamed Ben Arfa</v>
      </c>
      <c r="G2990" s="6">
        <v>10578</v>
      </c>
      <c r="H2990" s="9">
        <v>41818</v>
      </c>
      <c r="I2990" s="9">
        <v>41848</v>
      </c>
      <c r="J2990" s="9">
        <v>41847</v>
      </c>
      <c r="K2990" s="7">
        <v>5</v>
      </c>
      <c r="L2990" s="9" t="str">
        <f t="shared" si="185"/>
        <v>Pâtes et céréales</v>
      </c>
      <c r="M2990" s="6">
        <v>57</v>
      </c>
      <c r="N2990" s="6" t="str">
        <f t="shared" si="186"/>
        <v>Ravioli Angelo</v>
      </c>
      <c r="O2990" s="13">
        <v>76</v>
      </c>
      <c r="P2990" s="6">
        <v>89</v>
      </c>
      <c r="Q2990" s="13">
        <f t="shared" si="187"/>
        <v>6764</v>
      </c>
      <c r="R2990" s="15">
        <v>0</v>
      </c>
      <c r="S2990" s="13">
        <v>8677.5</v>
      </c>
      <c r="T2990" s="13">
        <v>104.13</v>
      </c>
      <c r="U2990" s="13"/>
    </row>
    <row r="2991" spans="1:21" x14ac:dyDescent="0.25">
      <c r="A2991" s="6" t="s">
        <v>205</v>
      </c>
      <c r="B2991" s="6" t="s">
        <v>206</v>
      </c>
      <c r="C2991" s="6" t="s">
        <v>207</v>
      </c>
      <c r="D2991" s="6" t="s">
        <v>208</v>
      </c>
      <c r="E2991" s="6">
        <v>7</v>
      </c>
      <c r="F2991" s="6" t="str">
        <f t="shared" si="184"/>
        <v>Jaime Dos Santos</v>
      </c>
      <c r="G2991" s="6">
        <v>10626</v>
      </c>
      <c r="H2991" s="9">
        <v>41818</v>
      </c>
      <c r="I2991" s="9">
        <v>41838</v>
      </c>
      <c r="J2991" s="9">
        <v>41833</v>
      </c>
      <c r="K2991" s="7">
        <v>4</v>
      </c>
      <c r="L2991" s="9" t="str">
        <f t="shared" si="185"/>
        <v>Produits laitiers</v>
      </c>
      <c r="M2991" s="6">
        <v>60</v>
      </c>
      <c r="N2991" s="6" t="str">
        <f t="shared" si="186"/>
        <v>Camembert Pierrot</v>
      </c>
      <c r="O2991" s="13">
        <v>76</v>
      </c>
      <c r="P2991" s="6">
        <v>58</v>
      </c>
      <c r="Q2991" s="13">
        <f t="shared" si="187"/>
        <v>4408</v>
      </c>
      <c r="R2991" s="15">
        <v>0.03</v>
      </c>
      <c r="S2991" s="13">
        <v>9564.1999999999989</v>
      </c>
      <c r="T2991" s="13">
        <v>306.05439999999999</v>
      </c>
      <c r="U2991" s="13"/>
    </row>
    <row r="2992" spans="1:21" x14ac:dyDescent="0.25">
      <c r="A2992" s="6" t="s">
        <v>186</v>
      </c>
      <c r="B2992" s="6" t="s">
        <v>187</v>
      </c>
      <c r="C2992" s="6" t="s">
        <v>188</v>
      </c>
      <c r="D2992" s="6" t="s">
        <v>140</v>
      </c>
      <c r="E2992" s="6">
        <v>8</v>
      </c>
      <c r="F2992" s="6" t="str">
        <f t="shared" si="184"/>
        <v>Hicham Esmal</v>
      </c>
      <c r="G2992" s="6">
        <v>10836</v>
      </c>
      <c r="H2992" s="9">
        <v>41818</v>
      </c>
      <c r="I2992" s="9">
        <v>41833</v>
      </c>
      <c r="J2992" s="9">
        <v>41831</v>
      </c>
      <c r="K2992" s="7">
        <v>5</v>
      </c>
      <c r="L2992" s="9" t="str">
        <f t="shared" si="185"/>
        <v>Pâtes et céréales</v>
      </c>
      <c r="M2992" s="6">
        <v>57</v>
      </c>
      <c r="N2992" s="6" t="str">
        <f t="shared" si="186"/>
        <v>Ravioli Angelo</v>
      </c>
      <c r="O2992" s="13">
        <v>76</v>
      </c>
      <c r="P2992" s="6">
        <v>29</v>
      </c>
      <c r="Q2992" s="13">
        <f t="shared" si="187"/>
        <v>2204</v>
      </c>
      <c r="R2992" s="15">
        <v>0.01</v>
      </c>
      <c r="S2992" s="13">
        <v>2799.2249999999999</v>
      </c>
      <c r="T2992" s="13">
        <v>22.393799999999999</v>
      </c>
      <c r="U2992" s="13"/>
    </row>
    <row r="2993" spans="1:21" x14ac:dyDescent="0.25">
      <c r="A2993" s="6" t="s">
        <v>258</v>
      </c>
      <c r="B2993" s="6" t="s">
        <v>259</v>
      </c>
      <c r="C2993" s="6" t="s">
        <v>260</v>
      </c>
      <c r="D2993" s="6" t="s">
        <v>136</v>
      </c>
      <c r="E2993" s="6">
        <v>9</v>
      </c>
      <c r="F2993" s="6" t="str">
        <f t="shared" si="184"/>
        <v>Steven Buchanan</v>
      </c>
      <c r="G2993" s="6">
        <v>10575</v>
      </c>
      <c r="H2993" s="9">
        <v>41819</v>
      </c>
      <c r="I2993" s="9">
        <v>41839</v>
      </c>
      <c r="J2993" s="9">
        <v>41838</v>
      </c>
      <c r="K2993" s="7">
        <v>4</v>
      </c>
      <c r="L2993" s="9" t="str">
        <f t="shared" si="185"/>
        <v>Produits laitiers</v>
      </c>
      <c r="M2993" s="6">
        <v>59</v>
      </c>
      <c r="N2993" s="6" t="str">
        <f t="shared" si="186"/>
        <v>Raclette Courdavault</v>
      </c>
      <c r="O2993" s="13">
        <v>76</v>
      </c>
      <c r="P2993" s="6">
        <v>35</v>
      </c>
      <c r="Q2993" s="13">
        <f t="shared" si="187"/>
        <v>2660</v>
      </c>
      <c r="R2993" s="15">
        <v>0.16</v>
      </c>
      <c r="S2993" s="13">
        <v>8085</v>
      </c>
      <c r="T2993" s="13">
        <v>97.02</v>
      </c>
      <c r="U2993" s="13"/>
    </row>
    <row r="2994" spans="1:21" x14ac:dyDescent="0.25">
      <c r="A2994" s="6" t="s">
        <v>130</v>
      </c>
      <c r="B2994" s="6" t="s">
        <v>131</v>
      </c>
      <c r="C2994" s="6" t="s">
        <v>132</v>
      </c>
      <c r="D2994" s="6" t="s">
        <v>123</v>
      </c>
      <c r="E2994" s="6">
        <v>5</v>
      </c>
      <c r="F2994" s="6" t="str">
        <f t="shared" si="184"/>
        <v>Mohamed Ben Arfa</v>
      </c>
      <c r="G2994" s="6">
        <v>10728</v>
      </c>
      <c r="H2994" s="9">
        <v>41819</v>
      </c>
      <c r="I2994" s="9">
        <v>41842</v>
      </c>
      <c r="J2994" s="9">
        <v>41842</v>
      </c>
      <c r="K2994" s="7">
        <v>8</v>
      </c>
      <c r="L2994" s="9" t="str">
        <f t="shared" si="185"/>
        <v>Poissons et fruits de mer</v>
      </c>
      <c r="M2994" s="6">
        <v>30</v>
      </c>
      <c r="N2994" s="6" t="str">
        <f t="shared" si="186"/>
        <v>Nord-Ost Matjeshering</v>
      </c>
      <c r="O2994" s="13">
        <v>76</v>
      </c>
      <c r="P2994" s="6">
        <v>54</v>
      </c>
      <c r="Q2994" s="13">
        <f t="shared" si="187"/>
        <v>4104</v>
      </c>
      <c r="R2994" s="15">
        <v>0</v>
      </c>
      <c r="S2994" s="13">
        <v>6990.2999999999993</v>
      </c>
      <c r="T2994" s="13">
        <v>41.941799999999994</v>
      </c>
      <c r="U2994" s="13"/>
    </row>
    <row r="2995" spans="1:21" x14ac:dyDescent="0.25">
      <c r="A2995" s="6" t="s">
        <v>269</v>
      </c>
      <c r="B2995" s="6" t="s">
        <v>270</v>
      </c>
      <c r="C2995" s="6" t="s">
        <v>271</v>
      </c>
      <c r="D2995" s="6" t="s">
        <v>242</v>
      </c>
      <c r="E2995" s="6">
        <v>3</v>
      </c>
      <c r="F2995" s="6" t="str">
        <f t="shared" si="184"/>
        <v>Janet Leverling</v>
      </c>
      <c r="G2995" s="6">
        <v>10769</v>
      </c>
      <c r="H2995" s="9">
        <v>41819</v>
      </c>
      <c r="I2995" s="9">
        <v>41840</v>
      </c>
      <c r="J2995" s="9">
        <v>41842</v>
      </c>
      <c r="K2995" s="7">
        <v>8</v>
      </c>
      <c r="L2995" s="9" t="str">
        <f t="shared" si="185"/>
        <v>Poissons et fruits de mer</v>
      </c>
      <c r="M2995" s="6">
        <v>41</v>
      </c>
      <c r="N2995" s="6" t="str">
        <f t="shared" si="186"/>
        <v>Jack's New England Clam Chowder</v>
      </c>
      <c r="O2995" s="13">
        <v>76</v>
      </c>
      <c r="P2995" s="6">
        <v>82</v>
      </c>
      <c r="Q2995" s="13">
        <f t="shared" si="187"/>
        <v>6232</v>
      </c>
      <c r="R2995" s="15">
        <v>0.09</v>
      </c>
      <c r="S2995" s="13">
        <v>3600.415</v>
      </c>
      <c r="T2995" s="13">
        <v>72.008300000000006</v>
      </c>
      <c r="U2995" s="13"/>
    </row>
    <row r="2996" spans="1:21" x14ac:dyDescent="0.25">
      <c r="A2996" s="6" t="s">
        <v>155</v>
      </c>
      <c r="B2996" s="6" t="s">
        <v>156</v>
      </c>
      <c r="C2996" s="6" t="s">
        <v>132</v>
      </c>
      <c r="D2996" s="6" t="s">
        <v>123</v>
      </c>
      <c r="E2996" s="6">
        <v>7</v>
      </c>
      <c r="F2996" s="6" t="str">
        <f t="shared" si="184"/>
        <v>Jaime Dos Santos</v>
      </c>
      <c r="G2996" s="6">
        <v>10834</v>
      </c>
      <c r="H2996" s="9">
        <v>41819</v>
      </c>
      <c r="I2996" s="9">
        <v>41831</v>
      </c>
      <c r="J2996" s="9">
        <v>41831</v>
      </c>
      <c r="K2996" s="7">
        <v>6</v>
      </c>
      <c r="L2996" s="9" t="str">
        <f t="shared" si="185"/>
        <v>Viandes</v>
      </c>
      <c r="M2996" s="6">
        <v>29</v>
      </c>
      <c r="N2996" s="6" t="str">
        <f t="shared" si="186"/>
        <v>Thüringer Rostbratwurst</v>
      </c>
      <c r="O2996" s="13">
        <v>76</v>
      </c>
      <c r="P2996" s="6">
        <v>12</v>
      </c>
      <c r="Q2996" s="13">
        <f t="shared" si="187"/>
        <v>912</v>
      </c>
      <c r="R2996" s="15">
        <v>0.18</v>
      </c>
      <c r="S2996" s="13">
        <v>6090.4680000000008</v>
      </c>
      <c r="T2996" s="13">
        <v>85.266552000000004</v>
      </c>
      <c r="U2996" s="13"/>
    </row>
    <row r="2997" spans="1:21" x14ac:dyDescent="0.25">
      <c r="A2997" s="6" t="s">
        <v>205</v>
      </c>
      <c r="B2997" s="6" t="s">
        <v>206</v>
      </c>
      <c r="C2997" s="6" t="s">
        <v>207</v>
      </c>
      <c r="D2997" s="6" t="s">
        <v>208</v>
      </c>
      <c r="E2997" s="6">
        <v>4</v>
      </c>
      <c r="F2997" s="6" t="str">
        <f t="shared" si="184"/>
        <v>Laura Callahan</v>
      </c>
      <c r="G2997" s="6">
        <v>10857</v>
      </c>
      <c r="H2997" s="9">
        <v>41819</v>
      </c>
      <c r="I2997" s="9">
        <v>41836</v>
      </c>
      <c r="J2997" s="9">
        <v>41832</v>
      </c>
      <c r="K2997" s="7">
        <v>3</v>
      </c>
      <c r="L2997" s="9" t="str">
        <f t="shared" si="185"/>
        <v>Desserts</v>
      </c>
      <c r="M2997" s="6">
        <v>26</v>
      </c>
      <c r="N2997" s="6" t="str">
        <f t="shared" si="186"/>
        <v>Gumbär Gummibärchen</v>
      </c>
      <c r="O2997" s="13">
        <v>76</v>
      </c>
      <c r="P2997" s="6">
        <v>17</v>
      </c>
      <c r="Q2997" s="13">
        <f t="shared" si="187"/>
        <v>1292</v>
      </c>
      <c r="R2997" s="15">
        <v>0.09</v>
      </c>
      <c r="S2997" s="13">
        <v>2415.6405000000004</v>
      </c>
      <c r="T2997" s="13">
        <v>50.728450500000008</v>
      </c>
      <c r="U2997" s="13"/>
    </row>
    <row r="2998" spans="1:21" x14ac:dyDescent="0.25">
      <c r="A2998" s="6" t="s">
        <v>103</v>
      </c>
      <c r="B2998" s="6" t="s">
        <v>104</v>
      </c>
      <c r="C2998" s="6" t="s">
        <v>105</v>
      </c>
      <c r="D2998" s="6" t="s">
        <v>106</v>
      </c>
      <c r="E2998" s="6">
        <v>7</v>
      </c>
      <c r="F2998" s="6" t="str">
        <f t="shared" si="184"/>
        <v>Jaime Dos Santos</v>
      </c>
      <c r="G2998" s="6">
        <v>10486</v>
      </c>
      <c r="H2998" s="9">
        <v>41820</v>
      </c>
      <c r="I2998" s="9">
        <v>41840</v>
      </c>
      <c r="J2998" s="9">
        <v>41837</v>
      </c>
      <c r="K2998" s="7">
        <v>7</v>
      </c>
      <c r="L2998" s="9" t="str">
        <f t="shared" si="185"/>
        <v>Produits secs</v>
      </c>
      <c r="M2998" s="6">
        <v>74</v>
      </c>
      <c r="N2998" s="6" t="str">
        <f t="shared" si="186"/>
        <v>Longlife Tofu</v>
      </c>
      <c r="O2998" s="13">
        <v>76</v>
      </c>
      <c r="P2998" s="6">
        <v>61</v>
      </c>
      <c r="Q2998" s="13">
        <f t="shared" si="187"/>
        <v>4636</v>
      </c>
      <c r="R2998" s="15">
        <v>0.2</v>
      </c>
      <c r="S2998" s="13">
        <v>1952</v>
      </c>
      <c r="T2998" s="13">
        <v>1.952</v>
      </c>
      <c r="U2998" s="13"/>
    </row>
    <row r="2999" spans="1:21" x14ac:dyDescent="0.25">
      <c r="A2999" s="6" t="s">
        <v>179</v>
      </c>
      <c r="B2999" s="6" t="s">
        <v>180</v>
      </c>
      <c r="C2999" s="6" t="s">
        <v>181</v>
      </c>
      <c r="D2999" s="6" t="s">
        <v>81</v>
      </c>
      <c r="E2999" s="6">
        <v>9</v>
      </c>
      <c r="F2999" s="6" t="str">
        <f t="shared" si="184"/>
        <v>Steven Buchanan</v>
      </c>
      <c r="G2999" s="6">
        <v>10607</v>
      </c>
      <c r="H2999" s="9">
        <v>41820</v>
      </c>
      <c r="I2999" s="9">
        <v>41844</v>
      </c>
      <c r="J2999" s="9">
        <v>41845</v>
      </c>
      <c r="K2999" s="7">
        <v>7</v>
      </c>
      <c r="L2999" s="9" t="str">
        <f t="shared" si="185"/>
        <v>Produits secs</v>
      </c>
      <c r="M2999" s="6">
        <v>7</v>
      </c>
      <c r="N2999" s="6" t="str">
        <f t="shared" si="186"/>
        <v>Uncle Bob's Organic Dried Pears</v>
      </c>
      <c r="O2999" s="13">
        <v>76</v>
      </c>
      <c r="P2999" s="6">
        <v>49</v>
      </c>
      <c r="Q2999" s="13">
        <f t="shared" si="187"/>
        <v>3724</v>
      </c>
      <c r="R2999" s="15">
        <v>0.2</v>
      </c>
      <c r="S2999" s="13">
        <v>5880</v>
      </c>
      <c r="T2999" s="13">
        <v>123.48</v>
      </c>
      <c r="U2999" s="13"/>
    </row>
    <row r="3000" spans="1:21" x14ac:dyDescent="0.25">
      <c r="A3000" s="6" t="s">
        <v>184</v>
      </c>
      <c r="B3000" s="6" t="s">
        <v>185</v>
      </c>
      <c r="C3000" s="6" t="s">
        <v>159</v>
      </c>
      <c r="D3000" s="6" t="s">
        <v>136</v>
      </c>
      <c r="E3000" s="6">
        <v>4</v>
      </c>
      <c r="F3000" s="6" t="str">
        <f t="shared" si="184"/>
        <v>Laura Callahan</v>
      </c>
      <c r="G3000" s="6">
        <v>10632</v>
      </c>
      <c r="H3000" s="9">
        <v>41820</v>
      </c>
      <c r="I3000" s="9">
        <v>41830</v>
      </c>
      <c r="J3000" s="9">
        <v>41830</v>
      </c>
      <c r="K3000" s="7">
        <v>4</v>
      </c>
      <c r="L3000" s="9" t="str">
        <f t="shared" si="185"/>
        <v>Produits laitiers</v>
      </c>
      <c r="M3000" s="6">
        <v>33</v>
      </c>
      <c r="N3000" s="6" t="str">
        <f t="shared" si="186"/>
        <v>Geitost</v>
      </c>
      <c r="O3000" s="13">
        <v>76</v>
      </c>
      <c r="P3000" s="6">
        <v>32</v>
      </c>
      <c r="Q3000" s="13">
        <f t="shared" si="187"/>
        <v>2432</v>
      </c>
      <c r="R3000" s="15">
        <v>0.17</v>
      </c>
      <c r="S3000" s="13">
        <v>332</v>
      </c>
      <c r="T3000" s="13">
        <v>8.3000000000000007</v>
      </c>
      <c r="U3000" s="13"/>
    </row>
    <row r="3001" spans="1:21" x14ac:dyDescent="0.25">
      <c r="A3001" s="6" t="s">
        <v>186</v>
      </c>
      <c r="B3001" s="6" t="s">
        <v>187</v>
      </c>
      <c r="C3001" s="6" t="s">
        <v>188</v>
      </c>
      <c r="D3001" s="6" t="s">
        <v>140</v>
      </c>
      <c r="E3001" s="6">
        <v>4</v>
      </c>
      <c r="F3001" s="6" t="str">
        <f t="shared" si="184"/>
        <v>Laura Callahan</v>
      </c>
      <c r="G3001" s="6">
        <v>10795</v>
      </c>
      <c r="H3001" s="9">
        <v>41820</v>
      </c>
      <c r="I3001" s="9">
        <v>41846</v>
      </c>
      <c r="J3001" s="9">
        <v>41843</v>
      </c>
      <c r="K3001" s="7">
        <v>6</v>
      </c>
      <c r="L3001" s="9" t="str">
        <f t="shared" si="185"/>
        <v>Viandes</v>
      </c>
      <c r="M3001" s="6">
        <v>17</v>
      </c>
      <c r="N3001" s="6" t="str">
        <f t="shared" si="186"/>
        <v>Alice Mutton</v>
      </c>
      <c r="O3001" s="13">
        <v>76</v>
      </c>
      <c r="P3001" s="6">
        <v>60</v>
      </c>
      <c r="Q3001" s="13">
        <f t="shared" si="187"/>
        <v>4560</v>
      </c>
      <c r="R3001" s="15">
        <v>0.09</v>
      </c>
      <c r="S3001" s="13">
        <v>10647</v>
      </c>
      <c r="T3001" s="13">
        <v>53.234999999999999</v>
      </c>
      <c r="U3001" s="13"/>
    </row>
    <row r="3002" spans="1:21" x14ac:dyDescent="0.25">
      <c r="A3002" s="6" t="s">
        <v>103</v>
      </c>
      <c r="B3002" s="6" t="s">
        <v>104</v>
      </c>
      <c r="C3002" s="6" t="s">
        <v>105</v>
      </c>
      <c r="D3002" s="6" t="s">
        <v>106</v>
      </c>
      <c r="E3002" s="6">
        <v>5</v>
      </c>
      <c r="F3002" s="6" t="str">
        <f t="shared" si="184"/>
        <v>Mohamed Ben Arfa</v>
      </c>
      <c r="G3002" s="6">
        <v>10863</v>
      </c>
      <c r="H3002" s="9">
        <v>41820</v>
      </c>
      <c r="I3002" s="9">
        <v>41836</v>
      </c>
      <c r="J3002" s="9">
        <v>41839</v>
      </c>
      <c r="K3002" s="7">
        <v>8</v>
      </c>
      <c r="L3002" s="9" t="str">
        <f t="shared" si="185"/>
        <v>Poissons et fruits de mer</v>
      </c>
      <c r="M3002" s="6">
        <v>58</v>
      </c>
      <c r="N3002" s="6" t="str">
        <f t="shared" si="186"/>
        <v>Escargots de Bourgogne</v>
      </c>
      <c r="O3002" s="13">
        <v>76</v>
      </c>
      <c r="P3002" s="6">
        <v>10</v>
      </c>
      <c r="Q3002" s="13">
        <f t="shared" si="187"/>
        <v>760</v>
      </c>
      <c r="R3002" s="15">
        <v>0.09</v>
      </c>
      <c r="S3002" s="13">
        <v>602.875</v>
      </c>
      <c r="T3002" s="13">
        <v>7.2344999999999997</v>
      </c>
      <c r="U3002" s="13"/>
    </row>
    <row r="3003" spans="1:21" x14ac:dyDescent="0.25">
      <c r="A3003" s="6" t="s">
        <v>147</v>
      </c>
      <c r="B3003" s="6" t="s">
        <v>148</v>
      </c>
      <c r="C3003" s="6" t="s">
        <v>149</v>
      </c>
      <c r="D3003" s="6" t="s">
        <v>85</v>
      </c>
      <c r="E3003" s="6">
        <v>8</v>
      </c>
      <c r="F3003" s="6" t="str">
        <f t="shared" si="184"/>
        <v>Hicham Esmal</v>
      </c>
      <c r="G3003" s="6">
        <v>10923</v>
      </c>
      <c r="H3003" s="9">
        <v>41820</v>
      </c>
      <c r="I3003" s="9">
        <v>41840</v>
      </c>
      <c r="J3003" s="9">
        <v>41840</v>
      </c>
      <c r="K3003" s="7">
        <v>1</v>
      </c>
      <c r="L3003" s="9" t="str">
        <f t="shared" si="185"/>
        <v>Boissons</v>
      </c>
      <c r="M3003" s="6">
        <v>43</v>
      </c>
      <c r="N3003" s="6" t="str">
        <f t="shared" si="186"/>
        <v>Ipoh Coffee</v>
      </c>
      <c r="O3003" s="13">
        <v>76</v>
      </c>
      <c r="P3003" s="6">
        <v>30</v>
      </c>
      <c r="Q3003" s="13">
        <f t="shared" si="187"/>
        <v>2280</v>
      </c>
      <c r="R3003" s="15">
        <v>0.02</v>
      </c>
      <c r="S3003" s="13">
        <v>6762</v>
      </c>
      <c r="T3003" s="13">
        <v>135.24</v>
      </c>
      <c r="U3003" s="13"/>
    </row>
    <row r="3004" spans="1:21" x14ac:dyDescent="0.25">
      <c r="A3004" s="6" t="s">
        <v>213</v>
      </c>
      <c r="B3004" s="6" t="s">
        <v>214</v>
      </c>
      <c r="C3004" s="6" t="s">
        <v>215</v>
      </c>
      <c r="D3004" s="6" t="s">
        <v>81</v>
      </c>
      <c r="E3004" s="6">
        <v>3</v>
      </c>
      <c r="F3004" s="6" t="str">
        <f t="shared" si="184"/>
        <v>Janet Leverling</v>
      </c>
      <c r="G3004" s="6">
        <v>10936</v>
      </c>
      <c r="H3004" s="9">
        <v>41820</v>
      </c>
      <c r="I3004" s="9">
        <v>41838</v>
      </c>
      <c r="J3004" s="9">
        <v>41836</v>
      </c>
      <c r="K3004" s="7">
        <v>8</v>
      </c>
      <c r="L3004" s="9" t="str">
        <f t="shared" si="185"/>
        <v>Poissons et fruits de mer</v>
      </c>
      <c r="M3004" s="6">
        <v>36</v>
      </c>
      <c r="N3004" s="6" t="str">
        <f t="shared" si="186"/>
        <v>Inlagd Sill</v>
      </c>
      <c r="O3004" s="13">
        <v>76</v>
      </c>
      <c r="P3004" s="6">
        <v>4</v>
      </c>
      <c r="Q3004" s="13">
        <f t="shared" si="187"/>
        <v>304</v>
      </c>
      <c r="R3004" s="15">
        <v>0</v>
      </c>
      <c r="S3004" s="13">
        <v>380</v>
      </c>
      <c r="T3004" s="13">
        <v>9.1199999999999992</v>
      </c>
      <c r="U3004" s="13"/>
    </row>
    <row r="3005" spans="1:21" x14ac:dyDescent="0.25">
      <c r="A3005" s="6" t="s">
        <v>301</v>
      </c>
      <c r="B3005" s="6" t="s">
        <v>302</v>
      </c>
      <c r="C3005" s="6" t="s">
        <v>260</v>
      </c>
      <c r="D3005" s="6" t="s">
        <v>136</v>
      </c>
      <c r="E3005" s="6">
        <v>7</v>
      </c>
      <c r="F3005" s="6" t="str">
        <f t="shared" si="184"/>
        <v>Jaime Dos Santos</v>
      </c>
      <c r="G3005" s="6">
        <v>10835</v>
      </c>
      <c r="H3005" s="9">
        <v>41821</v>
      </c>
      <c r="I3005" s="9">
        <v>41841</v>
      </c>
      <c r="J3005" s="9">
        <v>41842</v>
      </c>
      <c r="K3005" s="7">
        <v>4</v>
      </c>
      <c r="L3005" s="9" t="str">
        <f t="shared" si="185"/>
        <v>Produits laitiers</v>
      </c>
      <c r="M3005" s="6">
        <v>59</v>
      </c>
      <c r="N3005" s="6" t="str">
        <f t="shared" si="186"/>
        <v>Raclette Courdavault</v>
      </c>
      <c r="O3005" s="13">
        <v>76</v>
      </c>
      <c r="P3005" s="6">
        <v>50</v>
      </c>
      <c r="Q3005" s="13">
        <f t="shared" si="187"/>
        <v>3800</v>
      </c>
      <c r="R3005" s="15">
        <v>0.2</v>
      </c>
      <c r="S3005" s="13">
        <v>11000</v>
      </c>
      <c r="T3005" s="13">
        <v>319</v>
      </c>
      <c r="U3005" s="13"/>
    </row>
    <row r="3006" spans="1:21" x14ac:dyDescent="0.25">
      <c r="A3006" s="6" t="s">
        <v>186</v>
      </c>
      <c r="B3006" s="6" t="s">
        <v>187</v>
      </c>
      <c r="C3006" s="6" t="s">
        <v>188</v>
      </c>
      <c r="D3006" s="6" t="s">
        <v>140</v>
      </c>
      <c r="E3006" s="6">
        <v>1</v>
      </c>
      <c r="F3006" s="6" t="str">
        <f t="shared" si="184"/>
        <v>Francis Rivière</v>
      </c>
      <c r="G3006" s="6">
        <v>10595</v>
      </c>
      <c r="H3006" s="9">
        <v>41822</v>
      </c>
      <c r="I3006" s="9">
        <v>41845</v>
      </c>
      <c r="J3006" s="9">
        <v>41844</v>
      </c>
      <c r="K3006" s="7">
        <v>1</v>
      </c>
      <c r="L3006" s="9" t="str">
        <f t="shared" si="185"/>
        <v>Boissons</v>
      </c>
      <c r="M3006" s="6">
        <v>35</v>
      </c>
      <c r="N3006" s="6" t="str">
        <f t="shared" si="186"/>
        <v>Steeleye Stout</v>
      </c>
      <c r="O3006" s="13">
        <v>76</v>
      </c>
      <c r="P3006" s="6">
        <v>77</v>
      </c>
      <c r="Q3006" s="13">
        <f t="shared" si="187"/>
        <v>5852</v>
      </c>
      <c r="R3006" s="15">
        <v>7.0000000000000007E-2</v>
      </c>
      <c r="S3006" s="13">
        <v>6444.9</v>
      </c>
      <c r="T3006" s="13">
        <v>90.228599999999986</v>
      </c>
      <c r="U3006" s="13"/>
    </row>
    <row r="3007" spans="1:21" x14ac:dyDescent="0.25">
      <c r="A3007" s="6" t="s">
        <v>189</v>
      </c>
      <c r="B3007" s="6" t="s">
        <v>190</v>
      </c>
      <c r="C3007" s="6" t="s">
        <v>191</v>
      </c>
      <c r="D3007" s="6" t="s">
        <v>136</v>
      </c>
      <c r="E3007" s="6">
        <v>5</v>
      </c>
      <c r="F3007" s="6" t="str">
        <f t="shared" si="184"/>
        <v>Mohamed Ben Arfa</v>
      </c>
      <c r="G3007" s="6">
        <v>10658</v>
      </c>
      <c r="H3007" s="9">
        <v>41822</v>
      </c>
      <c r="I3007" s="9">
        <v>41845</v>
      </c>
      <c r="J3007" s="9">
        <v>41847</v>
      </c>
      <c r="K3007" s="7">
        <v>2</v>
      </c>
      <c r="L3007" s="9" t="str">
        <f t="shared" si="185"/>
        <v>Condiments</v>
      </c>
      <c r="M3007" s="6">
        <v>77</v>
      </c>
      <c r="N3007" s="6" t="str">
        <f t="shared" si="186"/>
        <v>Original Frankfurter grüne Soße</v>
      </c>
      <c r="O3007" s="13">
        <v>76</v>
      </c>
      <c r="P3007" s="6">
        <v>13</v>
      </c>
      <c r="Q3007" s="13">
        <f t="shared" si="187"/>
        <v>988</v>
      </c>
      <c r="R3007" s="15">
        <v>0.15</v>
      </c>
      <c r="S3007" s="13">
        <v>718.25</v>
      </c>
      <c r="T3007" s="13">
        <v>0.71825000000000006</v>
      </c>
      <c r="U3007" s="13"/>
    </row>
    <row r="3008" spans="1:21" x14ac:dyDescent="0.25">
      <c r="A3008" s="6" t="s">
        <v>189</v>
      </c>
      <c r="B3008" s="6" t="s">
        <v>190</v>
      </c>
      <c r="C3008" s="6" t="s">
        <v>191</v>
      </c>
      <c r="D3008" s="6" t="s">
        <v>136</v>
      </c>
      <c r="E3008" s="6">
        <v>7</v>
      </c>
      <c r="F3008" s="6" t="str">
        <f t="shared" si="184"/>
        <v>Jaime Dos Santos</v>
      </c>
      <c r="G3008" s="6">
        <v>10788</v>
      </c>
      <c r="H3008" s="9">
        <v>41822</v>
      </c>
      <c r="I3008" s="9">
        <v>41840</v>
      </c>
      <c r="J3008" s="9">
        <v>41836</v>
      </c>
      <c r="K3008" s="7">
        <v>3</v>
      </c>
      <c r="L3008" s="9" t="str">
        <f t="shared" si="185"/>
        <v>Desserts</v>
      </c>
      <c r="M3008" s="6">
        <v>19</v>
      </c>
      <c r="N3008" s="6" t="str">
        <f t="shared" si="186"/>
        <v>Teatime Chocolate Biscuits</v>
      </c>
      <c r="O3008" s="13">
        <v>76</v>
      </c>
      <c r="P3008" s="6">
        <v>86</v>
      </c>
      <c r="Q3008" s="13">
        <f t="shared" si="187"/>
        <v>6536</v>
      </c>
      <c r="R3008" s="15">
        <v>-0.01</v>
      </c>
      <c r="S3008" s="13">
        <v>3995.56</v>
      </c>
      <c r="T3008" s="13">
        <v>7.9911199999999996</v>
      </c>
      <c r="U3008" s="13"/>
    </row>
    <row r="3009" spans="1:21" x14ac:dyDescent="0.25">
      <c r="A3009" s="6" t="s">
        <v>296</v>
      </c>
      <c r="B3009" s="6" t="s">
        <v>297</v>
      </c>
      <c r="C3009" s="6" t="s">
        <v>298</v>
      </c>
      <c r="D3009" s="6" t="s">
        <v>123</v>
      </c>
      <c r="E3009" s="6">
        <v>5</v>
      </c>
      <c r="F3009" s="6" t="str">
        <f t="shared" si="184"/>
        <v>Mohamed Ben Arfa</v>
      </c>
      <c r="G3009" s="6">
        <v>10685</v>
      </c>
      <c r="H3009" s="9">
        <v>41823</v>
      </c>
      <c r="I3009" s="9">
        <v>41836</v>
      </c>
      <c r="J3009" s="9">
        <v>41835</v>
      </c>
      <c r="K3009" s="7">
        <v>3</v>
      </c>
      <c r="L3009" s="9" t="str">
        <f t="shared" si="185"/>
        <v>Desserts</v>
      </c>
      <c r="M3009" s="6">
        <v>47</v>
      </c>
      <c r="N3009" s="6" t="str">
        <f t="shared" si="186"/>
        <v>Zaanse koeken</v>
      </c>
      <c r="O3009" s="13">
        <v>76</v>
      </c>
      <c r="P3009" s="6">
        <v>37</v>
      </c>
      <c r="Q3009" s="13">
        <f t="shared" si="187"/>
        <v>2812</v>
      </c>
      <c r="R3009" s="15">
        <v>0.09</v>
      </c>
      <c r="S3009" s="13">
        <v>1599.325</v>
      </c>
      <c r="T3009" s="13">
        <v>43.181775000000002</v>
      </c>
      <c r="U3009" s="13"/>
    </row>
    <row r="3010" spans="1:21" x14ac:dyDescent="0.25">
      <c r="A3010" s="6" t="s">
        <v>175</v>
      </c>
      <c r="B3010" s="6" t="s">
        <v>176</v>
      </c>
      <c r="C3010" s="6" t="s">
        <v>97</v>
      </c>
      <c r="D3010" s="6" t="s">
        <v>98</v>
      </c>
      <c r="E3010" s="6">
        <v>3</v>
      </c>
      <c r="F3010" s="6" t="str">
        <f t="shared" si="184"/>
        <v>Janet Leverling</v>
      </c>
      <c r="G3010" s="6">
        <v>10682</v>
      </c>
      <c r="H3010" s="9">
        <v>41825</v>
      </c>
      <c r="I3010" s="9">
        <v>41855</v>
      </c>
      <c r="J3010" s="9">
        <v>41857</v>
      </c>
      <c r="K3010" s="7">
        <v>2</v>
      </c>
      <c r="L3010" s="9" t="str">
        <f t="shared" si="185"/>
        <v>Condiments</v>
      </c>
      <c r="M3010" s="6">
        <v>66</v>
      </c>
      <c r="N3010" s="6" t="str">
        <f t="shared" si="186"/>
        <v>Louisiana Hot Spiced Okra</v>
      </c>
      <c r="O3010" s="13">
        <v>76</v>
      </c>
      <c r="P3010" s="6">
        <v>41</v>
      </c>
      <c r="Q3010" s="13">
        <f t="shared" si="187"/>
        <v>3116</v>
      </c>
      <c r="R3010" s="15">
        <v>0.14000000000000001</v>
      </c>
      <c r="S3010" s="13">
        <v>2997.1</v>
      </c>
      <c r="T3010" s="13">
        <v>44.956499999999998</v>
      </c>
      <c r="U3010" s="13"/>
    </row>
    <row r="3011" spans="1:21" x14ac:dyDescent="0.25">
      <c r="A3011" s="6" t="s">
        <v>186</v>
      </c>
      <c r="B3011" s="6" t="s">
        <v>187</v>
      </c>
      <c r="C3011" s="6" t="s">
        <v>188</v>
      </c>
      <c r="D3011" s="6" t="s">
        <v>140</v>
      </c>
      <c r="E3011" s="6">
        <v>5</v>
      </c>
      <c r="F3011" s="6" t="str">
        <f t="shared" si="184"/>
        <v>Mohamed Ben Arfa</v>
      </c>
      <c r="G3011" s="6">
        <v>10698</v>
      </c>
      <c r="H3011" s="9">
        <v>41825</v>
      </c>
      <c r="I3011" s="9">
        <v>41855</v>
      </c>
      <c r="J3011" s="9">
        <v>41856</v>
      </c>
      <c r="K3011" s="7">
        <v>1</v>
      </c>
      <c r="L3011" s="9" t="str">
        <f t="shared" si="185"/>
        <v>Boissons</v>
      </c>
      <c r="M3011" s="6">
        <v>70</v>
      </c>
      <c r="N3011" s="6" t="str">
        <f t="shared" si="186"/>
        <v>Outback Lager</v>
      </c>
      <c r="O3011" s="13">
        <v>76</v>
      </c>
      <c r="P3011" s="6">
        <v>57</v>
      </c>
      <c r="Q3011" s="13">
        <f t="shared" si="187"/>
        <v>4332</v>
      </c>
      <c r="R3011" s="15">
        <v>0.15</v>
      </c>
      <c r="S3011" s="13">
        <v>3633.75</v>
      </c>
      <c r="T3011" s="13">
        <v>29.07</v>
      </c>
      <c r="U3011" s="13"/>
    </row>
    <row r="3012" spans="1:21" x14ac:dyDescent="0.25">
      <c r="A3012" s="6" t="s">
        <v>182</v>
      </c>
      <c r="B3012" s="6" t="s">
        <v>183</v>
      </c>
      <c r="C3012" s="6" t="s">
        <v>132</v>
      </c>
      <c r="D3012" s="6" t="s">
        <v>123</v>
      </c>
      <c r="E3012" s="6">
        <v>5</v>
      </c>
      <c r="F3012" s="6" t="str">
        <f t="shared" ref="F3012:F3075" si="188">VLOOKUP(E3012,ListeREPRESENTANTS,2,FALSE)</f>
        <v>Mohamed Ben Arfa</v>
      </c>
      <c r="G3012" s="6">
        <v>10725</v>
      </c>
      <c r="H3012" s="9">
        <v>41825</v>
      </c>
      <c r="I3012" s="9">
        <v>41848</v>
      </c>
      <c r="J3012" s="9">
        <v>41843</v>
      </c>
      <c r="K3012" s="7">
        <v>6</v>
      </c>
      <c r="L3012" s="9" t="str">
        <f t="shared" ref="L3012:L3075" si="189">VLOOKUP(K3012,ListeCATEGORIES,2,FALSE)</f>
        <v>Viandes</v>
      </c>
      <c r="M3012" s="6">
        <v>55</v>
      </c>
      <c r="N3012" s="6" t="str">
        <f t="shared" ref="N3012:N3075" si="190">VLOOKUP(M3012,ListePRODUITS,2,FALSE)</f>
        <v>Pâté chinois</v>
      </c>
      <c r="O3012" s="13">
        <v>76</v>
      </c>
      <c r="P3012" s="6">
        <v>82</v>
      </c>
      <c r="Q3012" s="13">
        <f t="shared" si="187"/>
        <v>6232</v>
      </c>
      <c r="R3012" s="15">
        <v>0.11</v>
      </c>
      <c r="S3012" s="13">
        <v>8757.6</v>
      </c>
      <c r="T3012" s="13">
        <v>122.60640000000001</v>
      </c>
      <c r="U3012" s="13"/>
    </row>
    <row r="3013" spans="1:21" x14ac:dyDescent="0.25">
      <c r="A3013" s="6" t="s">
        <v>261</v>
      </c>
      <c r="B3013" s="6" t="s">
        <v>262</v>
      </c>
      <c r="C3013" s="6" t="s">
        <v>263</v>
      </c>
      <c r="D3013" s="6" t="s">
        <v>81</v>
      </c>
      <c r="E3013" s="6">
        <v>6</v>
      </c>
      <c r="F3013" s="6" t="str">
        <f t="shared" si="188"/>
        <v>Ernst Junge</v>
      </c>
      <c r="G3013" s="6">
        <v>10735</v>
      </c>
      <c r="H3013" s="9">
        <v>41825</v>
      </c>
      <c r="I3013" s="9">
        <v>41841</v>
      </c>
      <c r="J3013" s="9">
        <v>41842</v>
      </c>
      <c r="K3013" s="7">
        <v>2</v>
      </c>
      <c r="L3013" s="9" t="str">
        <f t="shared" si="189"/>
        <v>Condiments</v>
      </c>
      <c r="M3013" s="6">
        <v>77</v>
      </c>
      <c r="N3013" s="6" t="str">
        <f t="shared" si="190"/>
        <v>Original Frankfurter grüne Soße</v>
      </c>
      <c r="O3013" s="13">
        <v>76</v>
      </c>
      <c r="P3013" s="6">
        <v>58</v>
      </c>
      <c r="Q3013" s="13">
        <f t="shared" ref="Q3013:Q3076" si="191">O3013*P3013</f>
        <v>4408</v>
      </c>
      <c r="R3013" s="15">
        <v>0.09</v>
      </c>
      <c r="S3013" s="13">
        <v>3430.7000000000003</v>
      </c>
      <c r="T3013" s="13">
        <v>65.183300000000003</v>
      </c>
      <c r="U3013" s="13"/>
    </row>
    <row r="3014" spans="1:21" x14ac:dyDescent="0.25">
      <c r="A3014" s="6" t="s">
        <v>223</v>
      </c>
      <c r="B3014" s="6" t="s">
        <v>224</v>
      </c>
      <c r="C3014" s="6" t="s">
        <v>225</v>
      </c>
      <c r="D3014" s="6" t="s">
        <v>208</v>
      </c>
      <c r="E3014" s="6">
        <v>3</v>
      </c>
      <c r="F3014" s="6" t="str">
        <f t="shared" si="188"/>
        <v>Janet Leverling</v>
      </c>
      <c r="G3014" s="6">
        <v>10762</v>
      </c>
      <c r="H3014" s="9">
        <v>41825</v>
      </c>
      <c r="I3014" s="9">
        <v>41855</v>
      </c>
      <c r="J3014" s="9">
        <v>41855</v>
      </c>
      <c r="K3014" s="7">
        <v>1</v>
      </c>
      <c r="L3014" s="9" t="str">
        <f t="shared" si="189"/>
        <v>Boissons</v>
      </c>
      <c r="M3014" s="6">
        <v>39</v>
      </c>
      <c r="N3014" s="6" t="str">
        <f t="shared" si="190"/>
        <v>Chartreuse verte</v>
      </c>
      <c r="O3014" s="13">
        <v>76</v>
      </c>
      <c r="P3014" s="6">
        <v>50</v>
      </c>
      <c r="Q3014" s="13">
        <f t="shared" si="191"/>
        <v>3800</v>
      </c>
      <c r="R3014" s="15">
        <v>0.2</v>
      </c>
      <c r="S3014" s="13">
        <v>3600</v>
      </c>
      <c r="T3014" s="13">
        <v>0</v>
      </c>
      <c r="U3014" s="13"/>
    </row>
    <row r="3015" spans="1:21" x14ac:dyDescent="0.25">
      <c r="A3015" s="6" t="s">
        <v>223</v>
      </c>
      <c r="B3015" s="6" t="s">
        <v>224</v>
      </c>
      <c r="C3015" s="6" t="s">
        <v>225</v>
      </c>
      <c r="D3015" s="6" t="s">
        <v>208</v>
      </c>
      <c r="E3015" s="6">
        <v>3</v>
      </c>
      <c r="F3015" s="6" t="str">
        <f t="shared" si="188"/>
        <v>Janet Leverling</v>
      </c>
      <c r="G3015" s="6">
        <v>10762</v>
      </c>
      <c r="H3015" s="9">
        <v>41825</v>
      </c>
      <c r="I3015" s="9">
        <v>41846</v>
      </c>
      <c r="J3015" s="9">
        <v>41842</v>
      </c>
      <c r="K3015" s="7">
        <v>7</v>
      </c>
      <c r="L3015" s="9" t="str">
        <f t="shared" si="189"/>
        <v>Produits secs</v>
      </c>
      <c r="M3015" s="6">
        <v>51</v>
      </c>
      <c r="N3015" s="6" t="str">
        <f t="shared" si="190"/>
        <v>Manjimup Dried Apples</v>
      </c>
      <c r="O3015" s="13">
        <v>76</v>
      </c>
      <c r="P3015" s="6">
        <v>47</v>
      </c>
      <c r="Q3015" s="13">
        <f t="shared" si="191"/>
        <v>3572</v>
      </c>
      <c r="R3015" s="15">
        <v>-0.02</v>
      </c>
      <c r="S3015" s="13">
        <v>12704.1</v>
      </c>
      <c r="T3015" s="13">
        <v>241.37789999999998</v>
      </c>
      <c r="U3015" s="13"/>
    </row>
    <row r="3016" spans="1:21" x14ac:dyDescent="0.25">
      <c r="A3016" s="6" t="s">
        <v>189</v>
      </c>
      <c r="B3016" s="6" t="s">
        <v>190</v>
      </c>
      <c r="C3016" s="6" t="s">
        <v>191</v>
      </c>
      <c r="D3016" s="6" t="s">
        <v>136</v>
      </c>
      <c r="E3016" s="6">
        <v>1</v>
      </c>
      <c r="F3016" s="6" t="str">
        <f t="shared" si="188"/>
        <v>Francis Rivière</v>
      </c>
      <c r="G3016" s="6">
        <v>10865</v>
      </c>
      <c r="H3016" s="9">
        <v>41825</v>
      </c>
      <c r="I3016" s="9">
        <v>41846</v>
      </c>
      <c r="J3016" s="9">
        <v>41844</v>
      </c>
      <c r="K3016" s="7">
        <v>1</v>
      </c>
      <c r="L3016" s="9" t="str">
        <f t="shared" si="189"/>
        <v>Boissons</v>
      </c>
      <c r="M3016" s="6">
        <v>38</v>
      </c>
      <c r="N3016" s="6" t="str">
        <f t="shared" si="190"/>
        <v>Côte de Blaye</v>
      </c>
      <c r="O3016" s="13">
        <v>76</v>
      </c>
      <c r="P3016" s="6">
        <v>45</v>
      </c>
      <c r="Q3016" s="13">
        <f t="shared" si="191"/>
        <v>3420</v>
      </c>
      <c r="R3016" s="15">
        <v>0.05</v>
      </c>
      <c r="S3016" s="13">
        <v>56323.125</v>
      </c>
      <c r="T3016" s="13">
        <v>1239.1087500000001</v>
      </c>
      <c r="U3016" s="13"/>
    </row>
    <row r="3017" spans="1:21" x14ac:dyDescent="0.25">
      <c r="A3017" s="6" t="s">
        <v>117</v>
      </c>
      <c r="B3017" s="6" t="s">
        <v>118</v>
      </c>
      <c r="C3017" s="6" t="s">
        <v>119</v>
      </c>
      <c r="D3017" s="6" t="s">
        <v>85</v>
      </c>
      <c r="E3017" s="6">
        <v>6</v>
      </c>
      <c r="F3017" s="6" t="str">
        <f t="shared" si="188"/>
        <v>Ernst Junge</v>
      </c>
      <c r="G3017" s="6">
        <v>10480</v>
      </c>
      <c r="H3017" s="9">
        <v>41826</v>
      </c>
      <c r="I3017" s="9">
        <v>41838</v>
      </c>
      <c r="J3017" s="9">
        <v>41838</v>
      </c>
      <c r="K3017" s="7">
        <v>3</v>
      </c>
      <c r="L3017" s="9" t="str">
        <f t="shared" si="189"/>
        <v>Desserts</v>
      </c>
      <c r="M3017" s="6">
        <v>47</v>
      </c>
      <c r="N3017" s="6" t="str">
        <f t="shared" si="190"/>
        <v>Zaanse koeken</v>
      </c>
      <c r="O3017" s="13">
        <v>76</v>
      </c>
      <c r="P3017" s="6">
        <v>20</v>
      </c>
      <c r="Q3017" s="13">
        <f t="shared" si="191"/>
        <v>1520</v>
      </c>
      <c r="R3017" s="15">
        <v>0</v>
      </c>
      <c r="S3017" s="13">
        <v>760</v>
      </c>
      <c r="T3017" s="13">
        <v>18.239999999999998</v>
      </c>
      <c r="U3017" s="13"/>
    </row>
    <row r="3018" spans="1:21" x14ac:dyDescent="0.25">
      <c r="A3018" s="6" t="s">
        <v>228</v>
      </c>
      <c r="B3018" s="6" t="s">
        <v>229</v>
      </c>
      <c r="C3018" s="6" t="s">
        <v>122</v>
      </c>
      <c r="D3018" s="6" t="s">
        <v>123</v>
      </c>
      <c r="E3018" s="6">
        <v>7</v>
      </c>
      <c r="F3018" s="6" t="str">
        <f t="shared" si="188"/>
        <v>Jaime Dos Santos</v>
      </c>
      <c r="G3018" s="6">
        <v>10690</v>
      </c>
      <c r="H3018" s="9">
        <v>41826</v>
      </c>
      <c r="I3018" s="9">
        <v>41836</v>
      </c>
      <c r="J3018" s="9">
        <v>41838</v>
      </c>
      <c r="K3018" s="7">
        <v>5</v>
      </c>
      <c r="L3018" s="9" t="str">
        <f t="shared" si="189"/>
        <v>Pâtes et céréales</v>
      </c>
      <c r="M3018" s="6">
        <v>56</v>
      </c>
      <c r="N3018" s="6" t="str">
        <f t="shared" si="190"/>
        <v>Gnocchi di nonna Alice</v>
      </c>
      <c r="O3018" s="13">
        <v>76</v>
      </c>
      <c r="P3018" s="6">
        <v>29</v>
      </c>
      <c r="Q3018" s="13">
        <f t="shared" si="191"/>
        <v>2204</v>
      </c>
      <c r="R3018" s="15">
        <v>-0.02</v>
      </c>
      <c r="S3018" s="13">
        <v>5620.2</v>
      </c>
      <c r="T3018" s="13">
        <v>84.302999999999997</v>
      </c>
      <c r="U3018" s="13"/>
    </row>
    <row r="3019" spans="1:21" x14ac:dyDescent="0.25">
      <c r="A3019" s="6" t="s">
        <v>269</v>
      </c>
      <c r="B3019" s="6" t="s">
        <v>270</v>
      </c>
      <c r="C3019" s="6" t="s">
        <v>271</v>
      </c>
      <c r="D3019" s="6" t="s">
        <v>242</v>
      </c>
      <c r="E3019" s="6">
        <v>7</v>
      </c>
      <c r="F3019" s="6" t="str">
        <f t="shared" si="188"/>
        <v>Jaime Dos Santos</v>
      </c>
      <c r="G3019" s="6">
        <v>10921</v>
      </c>
      <c r="H3019" s="9">
        <v>41826</v>
      </c>
      <c r="I3019" s="9">
        <v>41853</v>
      </c>
      <c r="J3019" s="9">
        <v>41853</v>
      </c>
      <c r="K3019" s="7">
        <v>2</v>
      </c>
      <c r="L3019" s="9" t="str">
        <f t="shared" si="189"/>
        <v>Condiments</v>
      </c>
      <c r="M3019" s="6">
        <v>63</v>
      </c>
      <c r="N3019" s="6" t="str">
        <f t="shared" si="190"/>
        <v>Vegie-spread</v>
      </c>
      <c r="O3019" s="13">
        <v>76</v>
      </c>
      <c r="P3019" s="6">
        <v>21</v>
      </c>
      <c r="Q3019" s="13">
        <f t="shared" si="191"/>
        <v>1596</v>
      </c>
      <c r="R3019" s="15">
        <v>0.11</v>
      </c>
      <c r="S3019" s="13">
        <v>4102.4549999999999</v>
      </c>
      <c r="T3019" s="13">
        <v>45.127004999999997</v>
      </c>
      <c r="U3019" s="13"/>
    </row>
    <row r="3020" spans="1:21" x14ac:dyDescent="0.25">
      <c r="A3020" s="6" t="s">
        <v>223</v>
      </c>
      <c r="B3020" s="6" t="s">
        <v>224</v>
      </c>
      <c r="C3020" s="6" t="s">
        <v>225</v>
      </c>
      <c r="D3020" s="6" t="s">
        <v>208</v>
      </c>
      <c r="E3020" s="6">
        <v>5</v>
      </c>
      <c r="F3020" s="6" t="str">
        <f t="shared" si="188"/>
        <v>Mohamed Ben Arfa</v>
      </c>
      <c r="G3020" s="6">
        <v>10774</v>
      </c>
      <c r="H3020" s="9">
        <v>41827</v>
      </c>
      <c r="I3020" s="9">
        <v>41854</v>
      </c>
      <c r="J3020" s="9">
        <v>41853</v>
      </c>
      <c r="K3020" s="7">
        <v>2</v>
      </c>
      <c r="L3020" s="9" t="str">
        <f t="shared" si="189"/>
        <v>Condiments</v>
      </c>
      <c r="M3020" s="6">
        <v>66</v>
      </c>
      <c r="N3020" s="6" t="str">
        <f t="shared" si="190"/>
        <v>Louisiana Hot Spiced Okra</v>
      </c>
      <c r="O3020" s="13">
        <v>76</v>
      </c>
      <c r="P3020" s="6">
        <v>7</v>
      </c>
      <c r="Q3020" s="13">
        <f t="shared" si="191"/>
        <v>532</v>
      </c>
      <c r="R3020" s="15">
        <v>-0.01</v>
      </c>
      <c r="S3020" s="13">
        <v>600.95000000000005</v>
      </c>
      <c r="T3020" s="13">
        <v>7.2114000000000003</v>
      </c>
      <c r="U3020" s="13"/>
    </row>
    <row r="3021" spans="1:21" x14ac:dyDescent="0.25">
      <c r="A3021" s="6" t="s">
        <v>205</v>
      </c>
      <c r="B3021" s="6" t="s">
        <v>206</v>
      </c>
      <c r="C3021" s="6" t="s">
        <v>207</v>
      </c>
      <c r="D3021" s="6" t="s">
        <v>208</v>
      </c>
      <c r="E3021" s="6">
        <v>2</v>
      </c>
      <c r="F3021" s="6" t="str">
        <f t="shared" si="188"/>
        <v>Anne Dodsworth</v>
      </c>
      <c r="G3021" s="6">
        <v>10837</v>
      </c>
      <c r="H3021" s="9">
        <v>41827</v>
      </c>
      <c r="I3021" s="9">
        <v>41843</v>
      </c>
      <c r="J3021" s="9">
        <v>41842</v>
      </c>
      <c r="K3021" s="7">
        <v>3</v>
      </c>
      <c r="L3021" s="9" t="str">
        <f t="shared" si="189"/>
        <v>Desserts</v>
      </c>
      <c r="M3021" s="6">
        <v>47</v>
      </c>
      <c r="N3021" s="6" t="str">
        <f t="shared" si="190"/>
        <v>Zaanse koeken</v>
      </c>
      <c r="O3021" s="13">
        <v>76</v>
      </c>
      <c r="P3021" s="6">
        <v>39</v>
      </c>
      <c r="Q3021" s="13">
        <f t="shared" si="191"/>
        <v>2964</v>
      </c>
      <c r="R3021" s="15">
        <v>7.0000000000000007E-2</v>
      </c>
      <c r="S3021" s="13">
        <v>1722.8249999999998</v>
      </c>
      <c r="T3021" s="13">
        <v>60.298874999999995</v>
      </c>
      <c r="U3021" s="13"/>
    </row>
    <row r="3022" spans="1:21" x14ac:dyDescent="0.25">
      <c r="A3022" s="6" t="s">
        <v>90</v>
      </c>
      <c r="B3022" s="6" t="s">
        <v>91</v>
      </c>
      <c r="C3022" s="6" t="s">
        <v>88</v>
      </c>
      <c r="D3022" s="6" t="s">
        <v>89</v>
      </c>
      <c r="E3022" s="6">
        <v>3</v>
      </c>
      <c r="F3022" s="6" t="str">
        <f t="shared" si="188"/>
        <v>Janet Leverling</v>
      </c>
      <c r="G3022" s="6">
        <v>10547</v>
      </c>
      <c r="H3022" s="9">
        <v>41828</v>
      </c>
      <c r="I3022" s="9">
        <v>41845</v>
      </c>
      <c r="J3022" s="9">
        <v>41840</v>
      </c>
      <c r="K3022" s="7">
        <v>4</v>
      </c>
      <c r="L3022" s="9" t="str">
        <f t="shared" si="189"/>
        <v>Produits laitiers</v>
      </c>
      <c r="M3022" s="6">
        <v>32</v>
      </c>
      <c r="N3022" s="6" t="str">
        <f t="shared" si="190"/>
        <v>Mascarpone Fabioli</v>
      </c>
      <c r="O3022" s="13">
        <v>76</v>
      </c>
      <c r="P3022" s="6">
        <v>65</v>
      </c>
      <c r="Q3022" s="13">
        <f t="shared" si="191"/>
        <v>4940</v>
      </c>
      <c r="R3022" s="15">
        <v>0.09</v>
      </c>
      <c r="S3022" s="13">
        <v>9464</v>
      </c>
      <c r="T3022" s="13">
        <v>104.104</v>
      </c>
      <c r="U3022" s="13"/>
    </row>
    <row r="3023" spans="1:21" x14ac:dyDescent="0.25">
      <c r="A3023" s="6" t="s">
        <v>90</v>
      </c>
      <c r="B3023" s="6" t="s">
        <v>91</v>
      </c>
      <c r="C3023" s="6" t="s">
        <v>88</v>
      </c>
      <c r="D3023" s="6" t="s">
        <v>89</v>
      </c>
      <c r="E3023" s="6">
        <v>6</v>
      </c>
      <c r="F3023" s="6" t="str">
        <f t="shared" si="188"/>
        <v>Ernst Junge</v>
      </c>
      <c r="G3023" s="6">
        <v>10804</v>
      </c>
      <c r="H3023" s="9">
        <v>41828</v>
      </c>
      <c r="I3023" s="9">
        <v>41845</v>
      </c>
      <c r="J3023" s="9">
        <v>41843</v>
      </c>
      <c r="K3023" s="7">
        <v>8</v>
      </c>
      <c r="L3023" s="9" t="str">
        <f t="shared" si="189"/>
        <v>Poissons et fruits de mer</v>
      </c>
      <c r="M3023" s="6">
        <v>10</v>
      </c>
      <c r="N3023" s="6" t="str">
        <f t="shared" si="190"/>
        <v>Ikura</v>
      </c>
      <c r="O3023" s="13">
        <v>76</v>
      </c>
      <c r="P3023" s="6">
        <v>78</v>
      </c>
      <c r="Q3023" s="13">
        <f t="shared" si="191"/>
        <v>5928</v>
      </c>
      <c r="R3023" s="15">
        <v>0.15</v>
      </c>
      <c r="S3023" s="13">
        <v>10276.5</v>
      </c>
      <c r="T3023" s="13">
        <v>174.70050000000001</v>
      </c>
      <c r="U3023" s="13"/>
    </row>
    <row r="3024" spans="1:21" x14ac:dyDescent="0.25">
      <c r="A3024" s="6" t="s">
        <v>170</v>
      </c>
      <c r="B3024" s="6" t="s">
        <v>171</v>
      </c>
      <c r="C3024" s="6" t="s">
        <v>172</v>
      </c>
      <c r="D3024" s="6" t="s">
        <v>146</v>
      </c>
      <c r="E3024" s="6">
        <v>5</v>
      </c>
      <c r="F3024" s="6" t="str">
        <f t="shared" si="188"/>
        <v>Mohamed Ben Arfa</v>
      </c>
      <c r="G3024" s="6">
        <v>10590</v>
      </c>
      <c r="H3024" s="9">
        <v>41829</v>
      </c>
      <c r="I3024" s="9">
        <v>41840</v>
      </c>
      <c r="J3024" s="9">
        <v>41838</v>
      </c>
      <c r="K3024" s="7">
        <v>1</v>
      </c>
      <c r="L3024" s="9" t="str">
        <f t="shared" si="189"/>
        <v>Boissons</v>
      </c>
      <c r="M3024" s="6">
        <v>1</v>
      </c>
      <c r="N3024" s="6" t="str">
        <f t="shared" si="190"/>
        <v>Chai</v>
      </c>
      <c r="O3024" s="13">
        <v>76</v>
      </c>
      <c r="P3024" s="6">
        <v>22</v>
      </c>
      <c r="Q3024" s="13">
        <f t="shared" si="191"/>
        <v>1672</v>
      </c>
      <c r="R3024" s="15">
        <v>0.12</v>
      </c>
      <c r="S3024" s="13">
        <v>1742.4</v>
      </c>
      <c r="T3024" s="13">
        <v>38.332800000000006</v>
      </c>
      <c r="U3024" s="13"/>
    </row>
    <row r="3025" spans="1:21" x14ac:dyDescent="0.25">
      <c r="A3025" s="6" t="s">
        <v>103</v>
      </c>
      <c r="B3025" s="6" t="s">
        <v>104</v>
      </c>
      <c r="C3025" s="6" t="s">
        <v>105</v>
      </c>
      <c r="D3025" s="6" t="s">
        <v>106</v>
      </c>
      <c r="E3025" s="6">
        <v>8</v>
      </c>
      <c r="F3025" s="6" t="str">
        <f t="shared" si="188"/>
        <v>Hicham Esmal</v>
      </c>
      <c r="G3025" s="6">
        <v>10601</v>
      </c>
      <c r="H3025" s="9">
        <v>41829</v>
      </c>
      <c r="I3025" s="9">
        <v>41841</v>
      </c>
      <c r="J3025" s="9">
        <v>41844</v>
      </c>
      <c r="K3025" s="7">
        <v>8</v>
      </c>
      <c r="L3025" s="9" t="str">
        <f t="shared" si="189"/>
        <v>Poissons et fruits de mer</v>
      </c>
      <c r="M3025" s="6">
        <v>13</v>
      </c>
      <c r="N3025" s="6" t="str">
        <f t="shared" si="190"/>
        <v>Konbu</v>
      </c>
      <c r="O3025" s="13">
        <v>76</v>
      </c>
      <c r="P3025" s="6">
        <v>61</v>
      </c>
      <c r="Q3025" s="13">
        <f t="shared" si="191"/>
        <v>4636</v>
      </c>
      <c r="R3025" s="15">
        <v>0.04</v>
      </c>
      <c r="S3025" s="13">
        <v>1756.8</v>
      </c>
      <c r="T3025" s="13">
        <v>22.838399999999996</v>
      </c>
      <c r="U3025" s="13"/>
    </row>
    <row r="3026" spans="1:21" x14ac:dyDescent="0.25">
      <c r="A3026" s="6" t="s">
        <v>332</v>
      </c>
      <c r="B3026" s="6" t="s">
        <v>333</v>
      </c>
      <c r="C3026" s="6" t="s">
        <v>326</v>
      </c>
      <c r="D3026" s="6" t="s">
        <v>238</v>
      </c>
      <c r="E3026" s="6">
        <v>5</v>
      </c>
      <c r="F3026" s="6" t="str">
        <f t="shared" si="188"/>
        <v>Mohamed Ben Arfa</v>
      </c>
      <c r="G3026" s="6">
        <v>10917</v>
      </c>
      <c r="H3026" s="9">
        <v>41829</v>
      </c>
      <c r="I3026" s="9">
        <v>41854</v>
      </c>
      <c r="J3026" s="9">
        <v>41851</v>
      </c>
      <c r="K3026" s="7">
        <v>4</v>
      </c>
      <c r="L3026" s="9" t="str">
        <f t="shared" si="189"/>
        <v>Produits laitiers</v>
      </c>
      <c r="M3026" s="6">
        <v>60</v>
      </c>
      <c r="N3026" s="6" t="str">
        <f t="shared" si="190"/>
        <v>Camembert Pierrot</v>
      </c>
      <c r="O3026" s="13">
        <v>76</v>
      </c>
      <c r="P3026" s="6">
        <v>45</v>
      </c>
      <c r="Q3026" s="13">
        <f t="shared" si="191"/>
        <v>3420</v>
      </c>
      <c r="R3026" s="15">
        <v>0.05</v>
      </c>
      <c r="S3026" s="13">
        <v>7267.5</v>
      </c>
      <c r="T3026" s="13">
        <v>159.88499999999999</v>
      </c>
      <c r="U3026" s="13"/>
    </row>
    <row r="3027" spans="1:21" x14ac:dyDescent="0.25">
      <c r="A3027" s="6" t="s">
        <v>133</v>
      </c>
      <c r="B3027" s="6" t="s">
        <v>134</v>
      </c>
      <c r="C3027" s="6" t="s">
        <v>135</v>
      </c>
      <c r="D3027" s="6" t="s">
        <v>136</v>
      </c>
      <c r="E3027" s="6">
        <v>6</v>
      </c>
      <c r="F3027" s="6" t="str">
        <f t="shared" si="188"/>
        <v>Ernst Junge</v>
      </c>
      <c r="G3027" s="6">
        <v>10929</v>
      </c>
      <c r="H3027" s="9">
        <v>41829</v>
      </c>
      <c r="I3027" s="9">
        <v>41854</v>
      </c>
      <c r="J3027" s="9">
        <v>41854</v>
      </c>
      <c r="K3027" s="7">
        <v>1</v>
      </c>
      <c r="L3027" s="9" t="str">
        <f t="shared" si="189"/>
        <v>Boissons</v>
      </c>
      <c r="M3027" s="6">
        <v>75</v>
      </c>
      <c r="N3027" s="6" t="str">
        <f t="shared" si="190"/>
        <v>Rhönbräu Klosterbier</v>
      </c>
      <c r="O3027" s="13">
        <v>76</v>
      </c>
      <c r="P3027" s="6">
        <v>26</v>
      </c>
      <c r="Q3027" s="13">
        <f t="shared" si="191"/>
        <v>1976</v>
      </c>
      <c r="R3027" s="15">
        <v>0.05</v>
      </c>
      <c r="S3027" s="13">
        <v>957.125</v>
      </c>
      <c r="T3027" s="13">
        <v>30.628</v>
      </c>
      <c r="U3027" s="13"/>
    </row>
    <row r="3028" spans="1:21" x14ac:dyDescent="0.25">
      <c r="A3028" s="6" t="s">
        <v>189</v>
      </c>
      <c r="B3028" s="6" t="s">
        <v>190</v>
      </c>
      <c r="C3028" s="6" t="s">
        <v>191</v>
      </c>
      <c r="D3028" s="6" t="s">
        <v>136</v>
      </c>
      <c r="E3028" s="6">
        <v>1</v>
      </c>
      <c r="F3028" s="6" t="str">
        <f t="shared" si="188"/>
        <v>Francis Rivière</v>
      </c>
      <c r="G3028" s="6">
        <v>10588</v>
      </c>
      <c r="H3028" s="9">
        <v>41830</v>
      </c>
      <c r="I3028" s="9">
        <v>41854</v>
      </c>
      <c r="J3028" s="9">
        <v>41852</v>
      </c>
      <c r="K3028" s="7">
        <v>5</v>
      </c>
      <c r="L3028" s="9" t="str">
        <f t="shared" si="189"/>
        <v>Pâtes et céréales</v>
      </c>
      <c r="M3028" s="6">
        <v>42</v>
      </c>
      <c r="N3028" s="6" t="str">
        <f t="shared" si="190"/>
        <v>Singaporean Hokkien Fried Mee</v>
      </c>
      <c r="O3028" s="13">
        <v>76</v>
      </c>
      <c r="P3028" s="6">
        <v>42</v>
      </c>
      <c r="Q3028" s="13">
        <f t="shared" si="191"/>
        <v>3192</v>
      </c>
      <c r="R3028" s="15">
        <v>0.12</v>
      </c>
      <c r="S3028" s="13">
        <v>2587.1999999999998</v>
      </c>
      <c r="T3028" s="13">
        <v>56.918399999999991</v>
      </c>
      <c r="U3028" s="13"/>
    </row>
    <row r="3029" spans="1:21" x14ac:dyDescent="0.25">
      <c r="A3029" s="6" t="s">
        <v>95</v>
      </c>
      <c r="B3029" s="6" t="s">
        <v>96</v>
      </c>
      <c r="C3029" s="6" t="s">
        <v>97</v>
      </c>
      <c r="D3029" s="6" t="s">
        <v>98</v>
      </c>
      <c r="E3029" s="6">
        <v>9</v>
      </c>
      <c r="F3029" s="6" t="str">
        <f t="shared" si="188"/>
        <v>Steven Buchanan</v>
      </c>
      <c r="G3029" s="6">
        <v>10474</v>
      </c>
      <c r="H3029" s="9">
        <v>41831</v>
      </c>
      <c r="I3029" s="9">
        <v>41853</v>
      </c>
      <c r="J3029" s="9">
        <v>41849</v>
      </c>
      <c r="K3029" s="7">
        <v>7</v>
      </c>
      <c r="L3029" s="9" t="str">
        <f t="shared" si="189"/>
        <v>Produits secs</v>
      </c>
      <c r="M3029" s="6">
        <v>28</v>
      </c>
      <c r="N3029" s="6" t="str">
        <f t="shared" si="190"/>
        <v>Rössle Sauerkraut</v>
      </c>
      <c r="O3029" s="13">
        <v>76</v>
      </c>
      <c r="P3029" s="6">
        <v>66</v>
      </c>
      <c r="Q3029" s="13">
        <f t="shared" si="191"/>
        <v>5016</v>
      </c>
      <c r="R3029" s="15">
        <v>0.2</v>
      </c>
      <c r="S3029" s="13">
        <v>9609.6</v>
      </c>
      <c r="T3029" s="13">
        <v>115.31520000000002</v>
      </c>
      <c r="U3029" s="13"/>
    </row>
    <row r="3030" spans="1:21" x14ac:dyDescent="0.25">
      <c r="A3030" s="6" t="s">
        <v>209</v>
      </c>
      <c r="B3030" s="6" t="s">
        <v>210</v>
      </c>
      <c r="C3030" s="6" t="s">
        <v>211</v>
      </c>
      <c r="D3030" s="6" t="s">
        <v>212</v>
      </c>
      <c r="E3030" s="6">
        <v>5</v>
      </c>
      <c r="F3030" s="6" t="str">
        <f t="shared" si="188"/>
        <v>Mohamed Ben Arfa</v>
      </c>
      <c r="G3030" s="6">
        <v>10636</v>
      </c>
      <c r="H3030" s="9">
        <v>41831</v>
      </c>
      <c r="I3030" s="9">
        <v>41860</v>
      </c>
      <c r="J3030" s="9">
        <v>41855</v>
      </c>
      <c r="K3030" s="7">
        <v>8</v>
      </c>
      <c r="L3030" s="9" t="str">
        <f t="shared" si="189"/>
        <v>Poissons et fruits de mer</v>
      </c>
      <c r="M3030" s="6">
        <v>58</v>
      </c>
      <c r="N3030" s="6" t="str">
        <f t="shared" si="190"/>
        <v>Escargots de Bourgogne</v>
      </c>
      <c r="O3030" s="13">
        <v>76</v>
      </c>
      <c r="P3030" s="6">
        <v>93</v>
      </c>
      <c r="Q3030" s="13">
        <f t="shared" si="191"/>
        <v>7068</v>
      </c>
      <c r="R3030" s="15">
        <v>0.08</v>
      </c>
      <c r="S3030" s="13">
        <v>5668.35</v>
      </c>
      <c r="T3030" s="13">
        <v>153.04545000000002</v>
      </c>
      <c r="U3030" s="13"/>
    </row>
    <row r="3031" spans="1:21" x14ac:dyDescent="0.25">
      <c r="A3031" s="6" t="s">
        <v>189</v>
      </c>
      <c r="B3031" s="6" t="s">
        <v>190</v>
      </c>
      <c r="C3031" s="6" t="s">
        <v>191</v>
      </c>
      <c r="D3031" s="6" t="s">
        <v>136</v>
      </c>
      <c r="E3031" s="6">
        <v>1</v>
      </c>
      <c r="F3031" s="6" t="str">
        <f t="shared" si="188"/>
        <v>Francis Rivière</v>
      </c>
      <c r="G3031" s="6">
        <v>10691</v>
      </c>
      <c r="H3031" s="9">
        <v>41831</v>
      </c>
      <c r="I3031" s="9">
        <v>41842</v>
      </c>
      <c r="J3031" s="9">
        <v>41845</v>
      </c>
      <c r="K3031" s="7">
        <v>1</v>
      </c>
      <c r="L3031" s="9" t="str">
        <f t="shared" si="189"/>
        <v>Boissons</v>
      </c>
      <c r="M3031" s="6">
        <v>1</v>
      </c>
      <c r="N3031" s="6" t="str">
        <f t="shared" si="190"/>
        <v>Chai</v>
      </c>
      <c r="O3031" s="13">
        <v>76</v>
      </c>
      <c r="P3031" s="6">
        <v>34</v>
      </c>
      <c r="Q3031" s="13">
        <f t="shared" si="191"/>
        <v>2584</v>
      </c>
      <c r="R3031" s="15">
        <v>0.09</v>
      </c>
      <c r="S3031" s="13">
        <v>2784.6</v>
      </c>
      <c r="T3031" s="13">
        <v>36.199799999999996</v>
      </c>
      <c r="U3031" s="13"/>
    </row>
    <row r="3032" spans="1:21" x14ac:dyDescent="0.25">
      <c r="A3032" s="6" t="s">
        <v>194</v>
      </c>
      <c r="B3032" s="6" t="s">
        <v>195</v>
      </c>
      <c r="C3032" s="6" t="s">
        <v>97</v>
      </c>
      <c r="D3032" s="6" t="s">
        <v>98</v>
      </c>
      <c r="E3032" s="6">
        <v>1</v>
      </c>
      <c r="F3032" s="6" t="str">
        <f t="shared" si="188"/>
        <v>Francis Rivière</v>
      </c>
      <c r="G3032" s="6">
        <v>10915</v>
      </c>
      <c r="H3032" s="9">
        <v>41831</v>
      </c>
      <c r="I3032" s="9">
        <v>41859</v>
      </c>
      <c r="J3032" s="9">
        <v>41857</v>
      </c>
      <c r="K3032" s="7">
        <v>6</v>
      </c>
      <c r="L3032" s="9" t="str">
        <f t="shared" si="189"/>
        <v>Viandes</v>
      </c>
      <c r="M3032" s="6">
        <v>17</v>
      </c>
      <c r="N3032" s="6" t="str">
        <f t="shared" si="190"/>
        <v>Alice Mutton</v>
      </c>
      <c r="O3032" s="13">
        <v>76</v>
      </c>
      <c r="P3032" s="6">
        <v>7</v>
      </c>
      <c r="Q3032" s="13">
        <f t="shared" si="191"/>
        <v>532</v>
      </c>
      <c r="R3032" s="15">
        <v>0.03</v>
      </c>
      <c r="S3032" s="13">
        <v>1324.05</v>
      </c>
      <c r="T3032" s="13">
        <v>29.129099999999998</v>
      </c>
      <c r="U3032" s="13"/>
    </row>
    <row r="3033" spans="1:21" x14ac:dyDescent="0.25">
      <c r="A3033" s="6" t="s">
        <v>230</v>
      </c>
      <c r="B3033" s="6" t="s">
        <v>231</v>
      </c>
      <c r="C3033" s="6" t="s">
        <v>232</v>
      </c>
      <c r="D3033" s="6" t="s">
        <v>81</v>
      </c>
      <c r="E3033" s="6">
        <v>7</v>
      </c>
      <c r="F3033" s="6" t="str">
        <f t="shared" si="188"/>
        <v>Jaime Dos Santos</v>
      </c>
      <c r="G3033" s="6">
        <v>10665</v>
      </c>
      <c r="H3033" s="9">
        <v>41832</v>
      </c>
      <c r="I3033" s="9">
        <v>41858</v>
      </c>
      <c r="J3033" s="9">
        <v>41854</v>
      </c>
      <c r="K3033" s="7">
        <v>4</v>
      </c>
      <c r="L3033" s="9" t="str">
        <f t="shared" si="189"/>
        <v>Produits laitiers</v>
      </c>
      <c r="M3033" s="6">
        <v>59</v>
      </c>
      <c r="N3033" s="6" t="str">
        <f t="shared" si="190"/>
        <v>Raclette Courdavault</v>
      </c>
      <c r="O3033" s="13">
        <v>76</v>
      </c>
      <c r="P3033" s="6">
        <v>35</v>
      </c>
      <c r="Q3033" s="13">
        <f t="shared" si="191"/>
        <v>2660</v>
      </c>
      <c r="R3033" s="15">
        <v>0.02</v>
      </c>
      <c r="S3033" s="13">
        <v>9432.5</v>
      </c>
      <c r="T3033" s="13">
        <v>141.48750000000001</v>
      </c>
      <c r="U3033" s="13"/>
    </row>
    <row r="3034" spans="1:21" x14ac:dyDescent="0.25">
      <c r="A3034" s="6" t="s">
        <v>114</v>
      </c>
      <c r="B3034" s="6" t="s">
        <v>115</v>
      </c>
      <c r="C3034" s="6" t="s">
        <v>116</v>
      </c>
      <c r="D3034" s="6" t="s">
        <v>81</v>
      </c>
      <c r="E3034" s="6">
        <v>5</v>
      </c>
      <c r="F3034" s="6" t="str">
        <f t="shared" si="188"/>
        <v>Mohamed Ben Arfa</v>
      </c>
      <c r="G3034" s="6">
        <v>10564</v>
      </c>
      <c r="H3034" s="9">
        <v>41833</v>
      </c>
      <c r="I3034" s="9">
        <v>41850</v>
      </c>
      <c r="J3034" s="9">
        <v>41852</v>
      </c>
      <c r="K3034" s="7">
        <v>6</v>
      </c>
      <c r="L3034" s="9" t="str">
        <f t="shared" si="189"/>
        <v>Viandes</v>
      </c>
      <c r="M3034" s="6">
        <v>55</v>
      </c>
      <c r="N3034" s="6" t="str">
        <f t="shared" si="190"/>
        <v>Pâté chinois</v>
      </c>
      <c r="O3034" s="13">
        <v>76</v>
      </c>
      <c r="P3034" s="6">
        <v>5</v>
      </c>
      <c r="Q3034" s="13">
        <f t="shared" si="191"/>
        <v>380</v>
      </c>
      <c r="R3034" s="15">
        <v>-0.01</v>
      </c>
      <c r="S3034" s="13">
        <v>606</v>
      </c>
      <c r="T3034" s="13">
        <v>5.4539999999999997</v>
      </c>
      <c r="U3034" s="13"/>
    </row>
    <row r="3035" spans="1:21" x14ac:dyDescent="0.25">
      <c r="A3035" s="6" t="s">
        <v>133</v>
      </c>
      <c r="B3035" s="6" t="s">
        <v>134</v>
      </c>
      <c r="C3035" s="6" t="s">
        <v>135</v>
      </c>
      <c r="D3035" s="6" t="s">
        <v>136</v>
      </c>
      <c r="E3035" s="6">
        <v>4</v>
      </c>
      <c r="F3035" s="6" t="str">
        <f t="shared" si="188"/>
        <v>Laura Callahan</v>
      </c>
      <c r="G3035" s="6">
        <v>10623</v>
      </c>
      <c r="H3035" s="9">
        <v>41833</v>
      </c>
      <c r="I3035" s="9">
        <v>41849</v>
      </c>
      <c r="J3035" s="9">
        <v>41849</v>
      </c>
      <c r="K3035" s="7">
        <v>7</v>
      </c>
      <c r="L3035" s="9" t="str">
        <f t="shared" si="189"/>
        <v>Produits secs</v>
      </c>
      <c r="M3035" s="6">
        <v>14</v>
      </c>
      <c r="N3035" s="6" t="str">
        <f t="shared" si="190"/>
        <v>Tofu</v>
      </c>
      <c r="O3035" s="13">
        <v>76</v>
      </c>
      <c r="P3035" s="6">
        <v>23</v>
      </c>
      <c r="Q3035" s="13">
        <f t="shared" si="191"/>
        <v>1748</v>
      </c>
      <c r="R3035" s="15">
        <v>0.18</v>
      </c>
      <c r="S3035" s="13">
        <v>2192.4750000000004</v>
      </c>
      <c r="T3035" s="13">
        <v>2.1924750000000004</v>
      </c>
      <c r="U3035" s="13"/>
    </row>
    <row r="3036" spans="1:21" x14ac:dyDescent="0.25">
      <c r="A3036" s="6" t="s">
        <v>133</v>
      </c>
      <c r="B3036" s="6" t="s">
        <v>134</v>
      </c>
      <c r="C3036" s="6" t="s">
        <v>135</v>
      </c>
      <c r="D3036" s="6" t="s">
        <v>136</v>
      </c>
      <c r="E3036" s="6">
        <v>4</v>
      </c>
      <c r="F3036" s="6" t="str">
        <f t="shared" si="188"/>
        <v>Laura Callahan</v>
      </c>
      <c r="G3036" s="6">
        <v>10623</v>
      </c>
      <c r="H3036" s="9">
        <v>41833</v>
      </c>
      <c r="I3036" s="9">
        <v>41846</v>
      </c>
      <c r="J3036" s="9">
        <v>41846</v>
      </c>
      <c r="K3036" s="7">
        <v>3</v>
      </c>
      <c r="L3036" s="9" t="str">
        <f t="shared" si="189"/>
        <v>Desserts</v>
      </c>
      <c r="M3036" s="6">
        <v>19</v>
      </c>
      <c r="N3036" s="6" t="str">
        <f t="shared" si="190"/>
        <v>Teatime Chocolate Biscuits</v>
      </c>
      <c r="O3036" s="13">
        <v>76</v>
      </c>
      <c r="P3036" s="6">
        <v>100</v>
      </c>
      <c r="Q3036" s="13">
        <f t="shared" si="191"/>
        <v>7600</v>
      </c>
      <c r="R3036" s="15">
        <v>-0.02</v>
      </c>
      <c r="S3036" s="13">
        <v>4692</v>
      </c>
      <c r="T3036" s="13">
        <v>89.147999999999996</v>
      </c>
      <c r="U3036" s="13"/>
    </row>
    <row r="3037" spans="1:21" x14ac:dyDescent="0.25">
      <c r="A3037" s="6" t="s">
        <v>143</v>
      </c>
      <c r="B3037" s="6" t="s">
        <v>144</v>
      </c>
      <c r="C3037" s="6" t="s">
        <v>145</v>
      </c>
      <c r="D3037" s="6" t="s">
        <v>146</v>
      </c>
      <c r="E3037" s="6">
        <v>3</v>
      </c>
      <c r="F3037" s="6" t="str">
        <f t="shared" si="188"/>
        <v>Janet Leverling</v>
      </c>
      <c r="G3037" s="6">
        <v>10742</v>
      </c>
      <c r="H3037" s="9">
        <v>41833</v>
      </c>
      <c r="I3037" s="9">
        <v>41843</v>
      </c>
      <c r="J3037" s="9">
        <v>41845</v>
      </c>
      <c r="K3037" s="7">
        <v>2</v>
      </c>
      <c r="L3037" s="9" t="str">
        <f t="shared" si="189"/>
        <v>Condiments</v>
      </c>
      <c r="M3037" s="6">
        <v>3</v>
      </c>
      <c r="N3037" s="6" t="str">
        <f t="shared" si="190"/>
        <v>Aniseed Syrup</v>
      </c>
      <c r="O3037" s="13">
        <v>76</v>
      </c>
      <c r="P3037" s="6">
        <v>57</v>
      </c>
      <c r="Q3037" s="13">
        <f t="shared" si="191"/>
        <v>4332</v>
      </c>
      <c r="R3037" s="15">
        <v>0</v>
      </c>
      <c r="S3037" s="13">
        <v>2850</v>
      </c>
      <c r="T3037" s="13">
        <v>0</v>
      </c>
      <c r="U3037" s="13"/>
    </row>
    <row r="3038" spans="1:21" x14ac:dyDescent="0.25">
      <c r="A3038" s="6" t="s">
        <v>147</v>
      </c>
      <c r="B3038" s="6" t="s">
        <v>148</v>
      </c>
      <c r="C3038" s="6" t="s">
        <v>149</v>
      </c>
      <c r="D3038" s="6" t="s">
        <v>85</v>
      </c>
      <c r="E3038" s="6">
        <v>1</v>
      </c>
      <c r="F3038" s="6" t="str">
        <f t="shared" si="188"/>
        <v>Francis Rivière</v>
      </c>
      <c r="G3038" s="6">
        <v>10832</v>
      </c>
      <c r="H3038" s="9">
        <v>41833</v>
      </c>
      <c r="I3038" s="9">
        <v>41846</v>
      </c>
      <c r="J3038" s="9">
        <v>41847</v>
      </c>
      <c r="K3038" s="7">
        <v>2</v>
      </c>
      <c r="L3038" s="9" t="str">
        <f t="shared" si="189"/>
        <v>Condiments</v>
      </c>
      <c r="M3038" s="6">
        <v>44</v>
      </c>
      <c r="N3038" s="6" t="str">
        <f t="shared" si="190"/>
        <v>Gula Malacca</v>
      </c>
      <c r="O3038" s="13">
        <v>76</v>
      </c>
      <c r="P3038" s="6">
        <v>97</v>
      </c>
      <c r="Q3038" s="13">
        <f t="shared" si="191"/>
        <v>7372</v>
      </c>
      <c r="R3038" s="15">
        <v>0</v>
      </c>
      <c r="S3038" s="13">
        <v>9433.25</v>
      </c>
      <c r="T3038" s="13">
        <v>66.032749999999993</v>
      </c>
      <c r="U3038" s="13"/>
    </row>
    <row r="3039" spans="1:21" x14ac:dyDescent="0.25">
      <c r="A3039" s="6" t="s">
        <v>103</v>
      </c>
      <c r="B3039" s="6" t="s">
        <v>104</v>
      </c>
      <c r="C3039" s="6" t="s">
        <v>105</v>
      </c>
      <c r="D3039" s="6" t="s">
        <v>106</v>
      </c>
      <c r="E3039" s="6">
        <v>4</v>
      </c>
      <c r="F3039" s="6" t="str">
        <f t="shared" si="188"/>
        <v>Laura Callahan</v>
      </c>
      <c r="G3039" s="6">
        <v>10476</v>
      </c>
      <c r="H3039" s="9">
        <v>41834</v>
      </c>
      <c r="I3039" s="9">
        <v>41854</v>
      </c>
      <c r="J3039" s="9">
        <v>41849</v>
      </c>
      <c r="K3039" s="7">
        <v>1</v>
      </c>
      <c r="L3039" s="9" t="str">
        <f t="shared" si="189"/>
        <v>Boissons</v>
      </c>
      <c r="M3039" s="6">
        <v>70</v>
      </c>
      <c r="N3039" s="6" t="str">
        <f t="shared" si="190"/>
        <v>Outback Lager</v>
      </c>
      <c r="O3039" s="13">
        <v>76</v>
      </c>
      <c r="P3039" s="6">
        <v>35</v>
      </c>
      <c r="Q3039" s="13">
        <f t="shared" si="191"/>
        <v>2660</v>
      </c>
      <c r="R3039" s="15">
        <v>0.19</v>
      </c>
      <c r="S3039" s="13">
        <v>1701</v>
      </c>
      <c r="T3039" s="13">
        <v>5.1029999999999998</v>
      </c>
      <c r="U3039" s="13"/>
    </row>
    <row r="3040" spans="1:21" x14ac:dyDescent="0.25">
      <c r="A3040" s="6" t="s">
        <v>175</v>
      </c>
      <c r="B3040" s="6" t="s">
        <v>176</v>
      </c>
      <c r="C3040" s="6" t="s">
        <v>97</v>
      </c>
      <c r="D3040" s="6" t="s">
        <v>98</v>
      </c>
      <c r="E3040" s="6">
        <v>5</v>
      </c>
      <c r="F3040" s="6" t="str">
        <f t="shared" si="188"/>
        <v>Mohamed Ben Arfa</v>
      </c>
      <c r="G3040" s="6">
        <v>10535</v>
      </c>
      <c r="H3040" s="9">
        <v>41834</v>
      </c>
      <c r="I3040" s="9">
        <v>41853</v>
      </c>
      <c r="J3040" s="9">
        <v>41855</v>
      </c>
      <c r="K3040" s="7">
        <v>8</v>
      </c>
      <c r="L3040" s="9" t="str">
        <f t="shared" si="189"/>
        <v>Poissons et fruits de mer</v>
      </c>
      <c r="M3040" s="6">
        <v>40</v>
      </c>
      <c r="N3040" s="6" t="str">
        <f t="shared" si="190"/>
        <v>Boston Crab Meat</v>
      </c>
      <c r="O3040" s="13">
        <v>76</v>
      </c>
      <c r="P3040" s="6">
        <v>39</v>
      </c>
      <c r="Q3040" s="13">
        <f t="shared" si="191"/>
        <v>2964</v>
      </c>
      <c r="R3040" s="15">
        <v>0.05</v>
      </c>
      <c r="S3040" s="13">
        <v>3408.6</v>
      </c>
      <c r="T3040" s="13">
        <v>13.634399999999999</v>
      </c>
      <c r="U3040" s="13"/>
    </row>
    <row r="3041" spans="1:21" x14ac:dyDescent="0.25">
      <c r="A3041" s="6" t="s">
        <v>133</v>
      </c>
      <c r="B3041" s="6" t="s">
        <v>134</v>
      </c>
      <c r="C3041" s="6" t="s">
        <v>135</v>
      </c>
      <c r="D3041" s="6" t="s">
        <v>136</v>
      </c>
      <c r="E3041" s="6">
        <v>6</v>
      </c>
      <c r="F3041" s="6" t="str">
        <f t="shared" si="188"/>
        <v>Ernst Junge</v>
      </c>
      <c r="G3041" s="6">
        <v>10791</v>
      </c>
      <c r="H3041" s="9">
        <v>41834</v>
      </c>
      <c r="I3041" s="9">
        <v>41856</v>
      </c>
      <c r="J3041" s="9">
        <v>41853</v>
      </c>
      <c r="K3041" s="7">
        <v>6</v>
      </c>
      <c r="L3041" s="9" t="str">
        <f t="shared" si="189"/>
        <v>Viandes</v>
      </c>
      <c r="M3041" s="6">
        <v>29</v>
      </c>
      <c r="N3041" s="6" t="str">
        <f t="shared" si="190"/>
        <v>Thüringer Rostbratwurst</v>
      </c>
      <c r="O3041" s="13">
        <v>76</v>
      </c>
      <c r="P3041" s="6">
        <v>9</v>
      </c>
      <c r="Q3041" s="13">
        <f t="shared" si="191"/>
        <v>684</v>
      </c>
      <c r="R3041" s="15">
        <v>0.02</v>
      </c>
      <c r="S3041" s="13">
        <v>5459.1390000000001</v>
      </c>
      <c r="T3041" s="13">
        <v>185.610726</v>
      </c>
      <c r="U3041" s="13"/>
    </row>
    <row r="3042" spans="1:21" x14ac:dyDescent="0.25">
      <c r="A3042" s="6" t="s">
        <v>127</v>
      </c>
      <c r="B3042" s="6" t="s">
        <v>128</v>
      </c>
      <c r="C3042" s="6" t="s">
        <v>129</v>
      </c>
      <c r="D3042" s="6" t="s">
        <v>106</v>
      </c>
      <c r="E3042" s="6">
        <v>4</v>
      </c>
      <c r="F3042" s="6" t="str">
        <f t="shared" si="188"/>
        <v>Laura Callahan</v>
      </c>
      <c r="G3042" s="6">
        <v>10811</v>
      </c>
      <c r="H3042" s="9">
        <v>41834</v>
      </c>
      <c r="I3042" s="9">
        <v>41846</v>
      </c>
      <c r="J3042" s="9">
        <v>41849</v>
      </c>
      <c r="K3042" s="7">
        <v>3</v>
      </c>
      <c r="L3042" s="9" t="str">
        <f t="shared" si="189"/>
        <v>Desserts</v>
      </c>
      <c r="M3042" s="6">
        <v>19</v>
      </c>
      <c r="N3042" s="6" t="str">
        <f t="shared" si="190"/>
        <v>Teatime Chocolate Biscuits</v>
      </c>
      <c r="O3042" s="13">
        <v>76</v>
      </c>
      <c r="P3042" s="6">
        <v>14</v>
      </c>
      <c r="Q3042" s="13">
        <f t="shared" si="191"/>
        <v>1064</v>
      </c>
      <c r="R3042" s="15">
        <v>0.13</v>
      </c>
      <c r="S3042" s="13">
        <v>560.28</v>
      </c>
      <c r="T3042" s="13">
        <v>13.446719999999999</v>
      </c>
      <c r="U3042" s="13"/>
    </row>
    <row r="3043" spans="1:21" x14ac:dyDescent="0.25">
      <c r="A3043" s="6" t="s">
        <v>179</v>
      </c>
      <c r="B3043" s="6" t="s">
        <v>180</v>
      </c>
      <c r="C3043" s="6" t="s">
        <v>181</v>
      </c>
      <c r="D3043" s="6" t="s">
        <v>81</v>
      </c>
      <c r="E3043" s="6">
        <v>5</v>
      </c>
      <c r="F3043" s="6" t="str">
        <f t="shared" si="188"/>
        <v>Mohamed Ben Arfa</v>
      </c>
      <c r="G3043" s="6">
        <v>10882</v>
      </c>
      <c r="H3043" s="9">
        <v>41834</v>
      </c>
      <c r="I3043" s="9">
        <v>41860</v>
      </c>
      <c r="J3043" s="9">
        <v>41857</v>
      </c>
      <c r="K3043" s="7">
        <v>5</v>
      </c>
      <c r="L3043" s="9" t="str">
        <f t="shared" si="189"/>
        <v>Pâtes et céréales</v>
      </c>
      <c r="M3043" s="6">
        <v>42</v>
      </c>
      <c r="N3043" s="6" t="str">
        <f t="shared" si="190"/>
        <v>Singaporean Hokkien Fried Mee</v>
      </c>
      <c r="O3043" s="13">
        <v>76</v>
      </c>
      <c r="P3043" s="6">
        <v>59</v>
      </c>
      <c r="Q3043" s="13">
        <f t="shared" si="191"/>
        <v>4484</v>
      </c>
      <c r="R3043" s="15">
        <v>0.1</v>
      </c>
      <c r="S3043" s="13">
        <v>3717</v>
      </c>
      <c r="T3043" s="13">
        <v>59.472000000000001</v>
      </c>
      <c r="U3043" s="13"/>
    </row>
    <row r="3044" spans="1:21" x14ac:dyDescent="0.25">
      <c r="A3044" s="6" t="s">
        <v>313</v>
      </c>
      <c r="B3044" s="6" t="s">
        <v>314</v>
      </c>
      <c r="C3044" s="6" t="s">
        <v>315</v>
      </c>
      <c r="D3044" s="6" t="s">
        <v>85</v>
      </c>
      <c r="E3044" s="6">
        <v>6</v>
      </c>
      <c r="F3044" s="6" t="str">
        <f t="shared" si="188"/>
        <v>Ernst Junge</v>
      </c>
      <c r="G3044" s="6">
        <v>10907</v>
      </c>
      <c r="H3044" s="9">
        <v>41834</v>
      </c>
      <c r="I3044" s="9">
        <v>41848</v>
      </c>
      <c r="J3044" s="9">
        <v>41843</v>
      </c>
      <c r="K3044" s="7">
        <v>1</v>
      </c>
      <c r="L3044" s="9" t="str">
        <f t="shared" si="189"/>
        <v>Boissons</v>
      </c>
      <c r="M3044" s="6">
        <v>75</v>
      </c>
      <c r="N3044" s="6" t="str">
        <f t="shared" si="190"/>
        <v>Rhönbräu Klosterbier</v>
      </c>
      <c r="O3044" s="13">
        <v>76</v>
      </c>
      <c r="P3044" s="6">
        <v>73</v>
      </c>
      <c r="Q3044" s="13">
        <f t="shared" si="191"/>
        <v>5548</v>
      </c>
      <c r="R3044" s="15">
        <v>-0.01</v>
      </c>
      <c r="S3044" s="13">
        <v>2857.0374999999999</v>
      </c>
      <c r="T3044" s="13">
        <v>14.285187499999999</v>
      </c>
      <c r="U3044" s="13"/>
    </row>
    <row r="3045" spans="1:21" x14ac:dyDescent="0.25">
      <c r="A3045" s="6" t="s">
        <v>267</v>
      </c>
      <c r="B3045" s="6" t="s">
        <v>268</v>
      </c>
      <c r="C3045" s="6" t="s">
        <v>122</v>
      </c>
      <c r="D3045" s="6" t="s">
        <v>123</v>
      </c>
      <c r="E3045" s="6">
        <v>5</v>
      </c>
      <c r="F3045" s="6" t="str">
        <f t="shared" si="188"/>
        <v>Mohamed Ben Arfa</v>
      </c>
      <c r="G3045" s="6">
        <v>10647</v>
      </c>
      <c r="H3045" s="9">
        <v>41835</v>
      </c>
      <c r="I3045" s="9">
        <v>41858</v>
      </c>
      <c r="J3045" s="9">
        <v>41856</v>
      </c>
      <c r="K3045" s="7">
        <v>1</v>
      </c>
      <c r="L3045" s="9" t="str">
        <f t="shared" si="189"/>
        <v>Boissons</v>
      </c>
      <c r="M3045" s="6">
        <v>39</v>
      </c>
      <c r="N3045" s="6" t="str">
        <f t="shared" si="190"/>
        <v>Chartreuse verte</v>
      </c>
      <c r="O3045" s="13">
        <v>76</v>
      </c>
      <c r="P3045" s="6">
        <v>24</v>
      </c>
      <c r="Q3045" s="13">
        <f t="shared" si="191"/>
        <v>1824</v>
      </c>
      <c r="R3045" s="15">
        <v>0.02</v>
      </c>
      <c r="S3045" s="13">
        <v>2116.8000000000002</v>
      </c>
      <c r="T3045" s="13">
        <v>29.635200000000005</v>
      </c>
      <c r="U3045" s="13"/>
    </row>
    <row r="3046" spans="1:21" x14ac:dyDescent="0.25">
      <c r="A3046" s="6" t="s">
        <v>186</v>
      </c>
      <c r="B3046" s="6" t="s">
        <v>187</v>
      </c>
      <c r="C3046" s="6" t="s">
        <v>188</v>
      </c>
      <c r="D3046" s="6" t="s">
        <v>140</v>
      </c>
      <c r="E3046" s="6">
        <v>5</v>
      </c>
      <c r="F3046" s="6" t="str">
        <f t="shared" si="188"/>
        <v>Mohamed Ben Arfa</v>
      </c>
      <c r="G3046" s="6">
        <v>10698</v>
      </c>
      <c r="H3046" s="9">
        <v>41835</v>
      </c>
      <c r="I3046" s="9">
        <v>41848</v>
      </c>
      <c r="J3046" s="9">
        <v>41848</v>
      </c>
      <c r="K3046" s="7">
        <v>6</v>
      </c>
      <c r="L3046" s="9" t="str">
        <f t="shared" si="189"/>
        <v>Viandes</v>
      </c>
      <c r="M3046" s="6">
        <v>17</v>
      </c>
      <c r="N3046" s="6" t="str">
        <f t="shared" si="190"/>
        <v>Alice Mutton</v>
      </c>
      <c r="O3046" s="13">
        <v>76</v>
      </c>
      <c r="P3046" s="6">
        <v>31</v>
      </c>
      <c r="Q3046" s="13">
        <f t="shared" si="191"/>
        <v>2356</v>
      </c>
      <c r="R3046" s="15">
        <v>0.18</v>
      </c>
      <c r="S3046" s="13">
        <v>4956.9000000000005</v>
      </c>
      <c r="T3046" s="13">
        <v>173.49150000000003</v>
      </c>
      <c r="U3046" s="13"/>
    </row>
    <row r="3047" spans="1:21" x14ac:dyDescent="0.25">
      <c r="A3047" s="6" t="s">
        <v>255</v>
      </c>
      <c r="B3047" s="6" t="s">
        <v>256</v>
      </c>
      <c r="C3047" s="6" t="s">
        <v>257</v>
      </c>
      <c r="D3047" s="6" t="s">
        <v>81</v>
      </c>
      <c r="E3047" s="6">
        <v>5</v>
      </c>
      <c r="F3047" s="6" t="str">
        <f t="shared" si="188"/>
        <v>Mohamed Ben Arfa</v>
      </c>
      <c r="G3047" s="6">
        <v>10574</v>
      </c>
      <c r="H3047" s="9">
        <v>41836</v>
      </c>
      <c r="I3047" s="9">
        <v>41863</v>
      </c>
      <c r="J3047" s="9">
        <v>41859</v>
      </c>
      <c r="K3047" s="7">
        <v>8</v>
      </c>
      <c r="L3047" s="9" t="str">
        <f t="shared" si="189"/>
        <v>Poissons et fruits de mer</v>
      </c>
      <c r="M3047" s="6">
        <v>40</v>
      </c>
      <c r="N3047" s="6" t="str">
        <f t="shared" si="190"/>
        <v>Boston Crab Meat</v>
      </c>
      <c r="O3047" s="13">
        <v>76</v>
      </c>
      <c r="P3047" s="6">
        <v>84</v>
      </c>
      <c r="Q3047" s="13">
        <f t="shared" si="191"/>
        <v>6384</v>
      </c>
      <c r="R3047" s="15">
        <v>0.15</v>
      </c>
      <c r="S3047" s="13">
        <v>6568.8</v>
      </c>
      <c r="T3047" s="13">
        <v>144.5136</v>
      </c>
      <c r="U3047" s="13"/>
    </row>
    <row r="3048" spans="1:21" x14ac:dyDescent="0.25">
      <c r="A3048" s="6" t="s">
        <v>267</v>
      </c>
      <c r="B3048" s="6" t="s">
        <v>268</v>
      </c>
      <c r="C3048" s="6" t="s">
        <v>122</v>
      </c>
      <c r="D3048" s="6" t="s">
        <v>123</v>
      </c>
      <c r="E3048" s="6">
        <v>6</v>
      </c>
      <c r="F3048" s="6" t="str">
        <f t="shared" si="188"/>
        <v>Ernst Junge</v>
      </c>
      <c r="G3048" s="6">
        <v>10794</v>
      </c>
      <c r="H3048" s="9">
        <v>41836</v>
      </c>
      <c r="I3048" s="9">
        <v>41855</v>
      </c>
      <c r="J3048" s="9">
        <v>41850</v>
      </c>
      <c r="K3048" s="7">
        <v>6</v>
      </c>
      <c r="L3048" s="9" t="str">
        <f t="shared" si="189"/>
        <v>Viandes</v>
      </c>
      <c r="M3048" s="6">
        <v>54</v>
      </c>
      <c r="N3048" s="6" t="str">
        <f t="shared" si="190"/>
        <v>Tourtière</v>
      </c>
      <c r="O3048" s="13">
        <v>76</v>
      </c>
      <c r="P3048" s="6">
        <v>1</v>
      </c>
      <c r="Q3048" s="13">
        <f t="shared" si="191"/>
        <v>76</v>
      </c>
      <c r="R3048" s="15">
        <v>0.06</v>
      </c>
      <c r="S3048" s="13">
        <v>35.015000000000001</v>
      </c>
      <c r="T3048" s="13">
        <v>0.35014999999999996</v>
      </c>
      <c r="U3048" s="13"/>
    </row>
    <row r="3049" spans="1:21" x14ac:dyDescent="0.25">
      <c r="A3049" s="6" t="s">
        <v>213</v>
      </c>
      <c r="B3049" s="6" t="s">
        <v>214</v>
      </c>
      <c r="C3049" s="6" t="s">
        <v>215</v>
      </c>
      <c r="D3049" s="6" t="s">
        <v>81</v>
      </c>
      <c r="E3049" s="6">
        <v>5</v>
      </c>
      <c r="F3049" s="6" t="str">
        <f t="shared" si="188"/>
        <v>Mohamed Ben Arfa</v>
      </c>
      <c r="G3049" s="6">
        <v>10816</v>
      </c>
      <c r="H3049" s="9">
        <v>41836</v>
      </c>
      <c r="I3049" s="9">
        <v>41855</v>
      </c>
      <c r="J3049" s="9">
        <v>41857</v>
      </c>
      <c r="K3049" s="7">
        <v>1</v>
      </c>
      <c r="L3049" s="9" t="str">
        <f t="shared" si="189"/>
        <v>Boissons</v>
      </c>
      <c r="M3049" s="6">
        <v>38</v>
      </c>
      <c r="N3049" s="6" t="str">
        <f t="shared" si="190"/>
        <v>Côte de Blaye</v>
      </c>
      <c r="O3049" s="13">
        <v>76</v>
      </c>
      <c r="P3049" s="6">
        <v>66</v>
      </c>
      <c r="Q3049" s="13">
        <f t="shared" si="191"/>
        <v>5016</v>
      </c>
      <c r="R3049" s="15">
        <v>0.01</v>
      </c>
      <c r="S3049" s="13">
        <v>86085.45</v>
      </c>
      <c r="T3049" s="13">
        <v>2238.2216999999996</v>
      </c>
      <c r="U3049" s="13"/>
    </row>
    <row r="3050" spans="1:21" x14ac:dyDescent="0.25">
      <c r="A3050" s="6" t="s">
        <v>293</v>
      </c>
      <c r="B3050" s="6" t="s">
        <v>294</v>
      </c>
      <c r="C3050" s="6" t="s">
        <v>295</v>
      </c>
      <c r="D3050" s="6" t="s">
        <v>251</v>
      </c>
      <c r="E3050" s="6">
        <v>4</v>
      </c>
      <c r="F3050" s="6" t="str">
        <f t="shared" si="188"/>
        <v>Laura Callahan</v>
      </c>
      <c r="G3050" s="6">
        <v>10635</v>
      </c>
      <c r="H3050" s="9">
        <v>41837</v>
      </c>
      <c r="I3050" s="9">
        <v>41859</v>
      </c>
      <c r="J3050" s="9">
        <v>41856</v>
      </c>
      <c r="K3050" s="7">
        <v>5</v>
      </c>
      <c r="L3050" s="9" t="str">
        <f t="shared" si="189"/>
        <v>Pâtes et céréales</v>
      </c>
      <c r="M3050" s="6">
        <v>22</v>
      </c>
      <c r="N3050" s="6" t="str">
        <f t="shared" si="190"/>
        <v>Gustaf's Knäckebröd</v>
      </c>
      <c r="O3050" s="13">
        <v>76</v>
      </c>
      <c r="P3050" s="6">
        <v>21</v>
      </c>
      <c r="Q3050" s="13">
        <f t="shared" si="191"/>
        <v>1596</v>
      </c>
      <c r="R3050" s="15">
        <v>0.18</v>
      </c>
      <c r="S3050" s="13">
        <v>1808.1000000000001</v>
      </c>
      <c r="T3050" s="13">
        <v>18.081</v>
      </c>
      <c r="U3050" s="13"/>
    </row>
    <row r="3051" spans="1:21" x14ac:dyDescent="0.25">
      <c r="A3051" s="6" t="s">
        <v>103</v>
      </c>
      <c r="B3051" s="6" t="s">
        <v>104</v>
      </c>
      <c r="C3051" s="6" t="s">
        <v>105</v>
      </c>
      <c r="D3051" s="6" t="s">
        <v>106</v>
      </c>
      <c r="E3051" s="6">
        <v>3</v>
      </c>
      <c r="F3051" s="6" t="str">
        <f t="shared" si="188"/>
        <v>Janet Leverling</v>
      </c>
      <c r="G3051" s="6">
        <v>10796</v>
      </c>
      <c r="H3051" s="9">
        <v>41837</v>
      </c>
      <c r="I3051" s="9">
        <v>41866</v>
      </c>
      <c r="J3051" s="9">
        <v>41861</v>
      </c>
      <c r="K3051" s="7">
        <v>4</v>
      </c>
      <c r="L3051" s="9" t="str">
        <f t="shared" si="189"/>
        <v>Produits laitiers</v>
      </c>
      <c r="M3051" s="6">
        <v>69</v>
      </c>
      <c r="N3051" s="6" t="str">
        <f t="shared" si="190"/>
        <v>Gudbrandsdalsost</v>
      </c>
      <c r="O3051" s="13">
        <v>76</v>
      </c>
      <c r="P3051" s="6">
        <v>92</v>
      </c>
      <c r="Q3051" s="13">
        <f t="shared" si="191"/>
        <v>6992</v>
      </c>
      <c r="R3051" s="15">
        <v>0.03</v>
      </c>
      <c r="S3051" s="13">
        <v>16063.199999999999</v>
      </c>
      <c r="T3051" s="13">
        <v>96.379199999999997</v>
      </c>
      <c r="U3051" s="13"/>
    </row>
    <row r="3052" spans="1:21" x14ac:dyDescent="0.25">
      <c r="A3052" s="6" t="s">
        <v>194</v>
      </c>
      <c r="B3052" s="6" t="s">
        <v>195</v>
      </c>
      <c r="C3052" s="6" t="s">
        <v>97</v>
      </c>
      <c r="D3052" s="6" t="s">
        <v>98</v>
      </c>
      <c r="E3052" s="6">
        <v>7</v>
      </c>
      <c r="F3052" s="6" t="str">
        <f t="shared" si="188"/>
        <v>Jaime Dos Santos</v>
      </c>
      <c r="G3052" s="6">
        <v>10842</v>
      </c>
      <c r="H3052" s="9">
        <v>41837</v>
      </c>
      <c r="I3052" s="9">
        <v>41850</v>
      </c>
      <c r="J3052" s="9">
        <v>41849</v>
      </c>
      <c r="K3052" s="7">
        <v>3</v>
      </c>
      <c r="L3052" s="9" t="str">
        <f t="shared" si="189"/>
        <v>Desserts</v>
      </c>
      <c r="M3052" s="6">
        <v>68</v>
      </c>
      <c r="N3052" s="6" t="str">
        <f t="shared" si="190"/>
        <v>Scottish Longbreads</v>
      </c>
      <c r="O3052" s="13">
        <v>76</v>
      </c>
      <c r="P3052" s="6">
        <v>4</v>
      </c>
      <c r="Q3052" s="13">
        <f t="shared" si="191"/>
        <v>304</v>
      </c>
      <c r="R3052" s="15">
        <v>0.04</v>
      </c>
      <c r="S3052" s="13">
        <v>240</v>
      </c>
      <c r="T3052" s="13">
        <v>6.48</v>
      </c>
      <c r="U3052" s="13"/>
    </row>
    <row r="3053" spans="1:21" x14ac:dyDescent="0.25">
      <c r="A3053" s="6" t="s">
        <v>179</v>
      </c>
      <c r="B3053" s="6" t="s">
        <v>180</v>
      </c>
      <c r="C3053" s="6" t="s">
        <v>181</v>
      </c>
      <c r="D3053" s="6" t="s">
        <v>81</v>
      </c>
      <c r="E3053" s="6">
        <v>5</v>
      </c>
      <c r="F3053" s="6" t="str">
        <f t="shared" si="188"/>
        <v>Mohamed Ben Arfa</v>
      </c>
      <c r="G3053" s="6">
        <v>10847</v>
      </c>
      <c r="H3053" s="9">
        <v>41837</v>
      </c>
      <c r="I3053" s="9">
        <v>41857</v>
      </c>
      <c r="J3053" s="9">
        <v>41855</v>
      </c>
      <c r="K3053" s="7">
        <v>8</v>
      </c>
      <c r="L3053" s="9" t="str">
        <f t="shared" si="189"/>
        <v>Poissons et fruits de mer</v>
      </c>
      <c r="M3053" s="6">
        <v>45</v>
      </c>
      <c r="N3053" s="6" t="str">
        <f t="shared" si="190"/>
        <v>Røgede sild</v>
      </c>
      <c r="O3053" s="13">
        <v>76</v>
      </c>
      <c r="P3053" s="6">
        <v>80</v>
      </c>
      <c r="Q3053" s="13">
        <f t="shared" si="191"/>
        <v>6080</v>
      </c>
      <c r="R3053" s="15">
        <v>0.15</v>
      </c>
      <c r="S3053" s="13">
        <v>3230</v>
      </c>
      <c r="T3053" s="13">
        <v>90.44</v>
      </c>
      <c r="U3053" s="13"/>
    </row>
    <row r="3054" spans="1:21" x14ac:dyDescent="0.25">
      <c r="A3054" s="6" t="s">
        <v>198</v>
      </c>
      <c r="B3054" s="6" t="s">
        <v>199</v>
      </c>
      <c r="C3054" s="6" t="s">
        <v>54</v>
      </c>
      <c r="D3054" s="6" t="s">
        <v>200</v>
      </c>
      <c r="E3054" s="6">
        <v>7</v>
      </c>
      <c r="F3054" s="6" t="str">
        <f t="shared" si="188"/>
        <v>Jaime Dos Santos</v>
      </c>
      <c r="G3054" s="6">
        <v>10909</v>
      </c>
      <c r="H3054" s="9">
        <v>41837</v>
      </c>
      <c r="I3054" s="9">
        <v>41859</v>
      </c>
      <c r="J3054" s="9">
        <v>41854</v>
      </c>
      <c r="K3054" s="7">
        <v>7</v>
      </c>
      <c r="L3054" s="9" t="str">
        <f t="shared" si="189"/>
        <v>Produits secs</v>
      </c>
      <c r="M3054" s="6">
        <v>7</v>
      </c>
      <c r="N3054" s="6" t="str">
        <f t="shared" si="190"/>
        <v>Uncle Bob's Organic Dried Pears</v>
      </c>
      <c r="O3054" s="13">
        <v>76</v>
      </c>
      <c r="P3054" s="6">
        <v>82</v>
      </c>
      <c r="Q3054" s="13">
        <f t="shared" si="191"/>
        <v>6232</v>
      </c>
      <c r="R3054" s="15">
        <v>0.18</v>
      </c>
      <c r="S3054" s="13">
        <v>10086</v>
      </c>
      <c r="T3054" s="13">
        <v>70.602000000000004</v>
      </c>
      <c r="U3054" s="13"/>
    </row>
    <row r="3055" spans="1:21" x14ac:dyDescent="0.25">
      <c r="A3055" s="6" t="s">
        <v>177</v>
      </c>
      <c r="B3055" s="6" t="s">
        <v>178</v>
      </c>
      <c r="C3055" s="6" t="s">
        <v>159</v>
      </c>
      <c r="D3055" s="6" t="s">
        <v>136</v>
      </c>
      <c r="E3055" s="6">
        <v>7</v>
      </c>
      <c r="F3055" s="6" t="str">
        <f t="shared" si="188"/>
        <v>Jaime Dos Santos</v>
      </c>
      <c r="G3055" s="6">
        <v>10508</v>
      </c>
      <c r="H3055" s="9">
        <v>41838</v>
      </c>
      <c r="I3055" s="9">
        <v>41859</v>
      </c>
      <c r="J3055" s="9">
        <v>41859</v>
      </c>
      <c r="K3055" s="7">
        <v>8</v>
      </c>
      <c r="L3055" s="9" t="str">
        <f t="shared" si="189"/>
        <v>Poissons et fruits de mer</v>
      </c>
      <c r="M3055" s="6">
        <v>13</v>
      </c>
      <c r="N3055" s="6" t="str">
        <f t="shared" si="190"/>
        <v>Konbu</v>
      </c>
      <c r="O3055" s="13">
        <v>76</v>
      </c>
      <c r="P3055" s="6">
        <v>85</v>
      </c>
      <c r="Q3055" s="13">
        <f t="shared" si="191"/>
        <v>6460</v>
      </c>
      <c r="R3055" s="15">
        <v>0.05</v>
      </c>
      <c r="S3055" s="13">
        <v>2422.5</v>
      </c>
      <c r="T3055" s="13">
        <v>41.182499999999997</v>
      </c>
      <c r="U3055" s="13"/>
    </row>
    <row r="3056" spans="1:21" x14ac:dyDescent="0.25">
      <c r="A3056" s="6" t="s">
        <v>86</v>
      </c>
      <c r="B3056" s="6" t="s">
        <v>87</v>
      </c>
      <c r="C3056" s="6" t="s">
        <v>88</v>
      </c>
      <c r="D3056" s="6" t="s">
        <v>89</v>
      </c>
      <c r="E3056" s="6">
        <v>6</v>
      </c>
      <c r="F3056" s="6" t="str">
        <f t="shared" si="188"/>
        <v>Ernst Junge</v>
      </c>
      <c r="G3056" s="6">
        <v>10539</v>
      </c>
      <c r="H3056" s="9">
        <v>41838</v>
      </c>
      <c r="I3056" s="9">
        <v>41863</v>
      </c>
      <c r="J3056" s="9">
        <v>41864</v>
      </c>
      <c r="K3056" s="7">
        <v>3</v>
      </c>
      <c r="L3056" s="9" t="str">
        <f t="shared" si="189"/>
        <v>Desserts</v>
      </c>
      <c r="M3056" s="6">
        <v>49</v>
      </c>
      <c r="N3056" s="6" t="str">
        <f t="shared" si="190"/>
        <v>Maxilaku</v>
      </c>
      <c r="O3056" s="13">
        <v>76</v>
      </c>
      <c r="P3056" s="6">
        <v>88</v>
      </c>
      <c r="Q3056" s="13">
        <f t="shared" si="191"/>
        <v>6688</v>
      </c>
      <c r="R3056" s="15">
        <v>0.08</v>
      </c>
      <c r="S3056" s="13">
        <v>8096</v>
      </c>
      <c r="T3056" s="13">
        <v>226.68799999999999</v>
      </c>
      <c r="U3056" s="13"/>
    </row>
    <row r="3057" spans="1:21" x14ac:dyDescent="0.25">
      <c r="A3057" s="6" t="s">
        <v>189</v>
      </c>
      <c r="B3057" s="6" t="s">
        <v>190</v>
      </c>
      <c r="C3057" s="6" t="s">
        <v>191</v>
      </c>
      <c r="D3057" s="6" t="s">
        <v>136</v>
      </c>
      <c r="E3057" s="6">
        <v>9</v>
      </c>
      <c r="F3057" s="6" t="str">
        <f t="shared" si="188"/>
        <v>Steven Buchanan</v>
      </c>
      <c r="G3057" s="6">
        <v>10549</v>
      </c>
      <c r="H3057" s="9">
        <v>41838</v>
      </c>
      <c r="I3057" s="9">
        <v>41854</v>
      </c>
      <c r="J3057" s="9">
        <v>41855</v>
      </c>
      <c r="K3057" s="7">
        <v>4</v>
      </c>
      <c r="L3057" s="9" t="str">
        <f t="shared" si="189"/>
        <v>Produits laitiers</v>
      </c>
      <c r="M3057" s="6">
        <v>31</v>
      </c>
      <c r="N3057" s="6" t="str">
        <f t="shared" si="190"/>
        <v>Gorgonzola Telino</v>
      </c>
      <c r="O3057" s="13">
        <v>76</v>
      </c>
      <c r="P3057" s="6">
        <v>32</v>
      </c>
      <c r="Q3057" s="13">
        <f t="shared" si="191"/>
        <v>2432</v>
      </c>
      <c r="R3057" s="15">
        <v>0.04</v>
      </c>
      <c r="S3057" s="13">
        <v>1920</v>
      </c>
      <c r="T3057" s="13">
        <v>26.88</v>
      </c>
      <c r="U3057" s="13"/>
    </row>
    <row r="3058" spans="1:21" x14ac:dyDescent="0.25">
      <c r="A3058" s="6" t="s">
        <v>267</v>
      </c>
      <c r="B3058" s="6" t="s">
        <v>268</v>
      </c>
      <c r="C3058" s="6" t="s">
        <v>122</v>
      </c>
      <c r="D3058" s="6" t="s">
        <v>123</v>
      </c>
      <c r="E3058" s="6">
        <v>7</v>
      </c>
      <c r="F3058" s="6" t="str">
        <f t="shared" si="188"/>
        <v>Jaime Dos Santos</v>
      </c>
      <c r="G3058" s="6">
        <v>10587</v>
      </c>
      <c r="H3058" s="9">
        <v>41838</v>
      </c>
      <c r="I3058" s="9">
        <v>41851</v>
      </c>
      <c r="J3058" s="9">
        <v>41854</v>
      </c>
      <c r="K3058" s="7">
        <v>1</v>
      </c>
      <c r="L3058" s="9" t="str">
        <f t="shared" si="189"/>
        <v>Boissons</v>
      </c>
      <c r="M3058" s="6">
        <v>35</v>
      </c>
      <c r="N3058" s="6" t="str">
        <f t="shared" si="190"/>
        <v>Steeleye Stout</v>
      </c>
      <c r="O3058" s="13">
        <v>76</v>
      </c>
      <c r="P3058" s="6">
        <v>91</v>
      </c>
      <c r="Q3058" s="13">
        <f t="shared" si="191"/>
        <v>6916</v>
      </c>
      <c r="R3058" s="15">
        <v>0.11</v>
      </c>
      <c r="S3058" s="13">
        <v>7289.1</v>
      </c>
      <c r="T3058" s="13">
        <v>145.78200000000001</v>
      </c>
      <c r="U3058" s="13"/>
    </row>
    <row r="3059" spans="1:21" x14ac:dyDescent="0.25">
      <c r="A3059" s="6" t="s">
        <v>173</v>
      </c>
      <c r="B3059" s="6" t="s">
        <v>174</v>
      </c>
      <c r="C3059" s="6" t="s">
        <v>135</v>
      </c>
      <c r="D3059" s="6" t="s">
        <v>136</v>
      </c>
      <c r="E3059" s="6">
        <v>2</v>
      </c>
      <c r="F3059" s="6" t="str">
        <f t="shared" si="188"/>
        <v>Anne Dodsworth</v>
      </c>
      <c r="G3059" s="6">
        <v>10799</v>
      </c>
      <c r="H3059" s="9">
        <v>41838</v>
      </c>
      <c r="I3059" s="9">
        <v>41850</v>
      </c>
      <c r="J3059" s="9">
        <v>41851</v>
      </c>
      <c r="K3059" s="7">
        <v>8</v>
      </c>
      <c r="L3059" s="9" t="str">
        <f t="shared" si="189"/>
        <v>Poissons et fruits de mer</v>
      </c>
      <c r="M3059" s="6">
        <v>13</v>
      </c>
      <c r="N3059" s="6" t="str">
        <f t="shared" si="190"/>
        <v>Konbu</v>
      </c>
      <c r="O3059" s="13">
        <v>76</v>
      </c>
      <c r="P3059" s="6">
        <v>53</v>
      </c>
      <c r="Q3059" s="13">
        <f t="shared" si="191"/>
        <v>4028</v>
      </c>
      <c r="R3059" s="15">
        <v>0.08</v>
      </c>
      <c r="S3059" s="13">
        <v>1462.8</v>
      </c>
      <c r="T3059" s="13">
        <v>0</v>
      </c>
      <c r="U3059" s="13"/>
    </row>
    <row r="3060" spans="1:21" x14ac:dyDescent="0.25">
      <c r="A3060" s="6" t="s">
        <v>213</v>
      </c>
      <c r="B3060" s="6" t="s">
        <v>214</v>
      </c>
      <c r="C3060" s="6" t="s">
        <v>215</v>
      </c>
      <c r="D3060" s="6" t="s">
        <v>81</v>
      </c>
      <c r="E3060" s="6">
        <v>7</v>
      </c>
      <c r="F3060" s="6" t="str">
        <f t="shared" si="188"/>
        <v>Jaime Dos Santos</v>
      </c>
      <c r="G3060" s="6">
        <v>10616</v>
      </c>
      <c r="H3060" s="9">
        <v>41840</v>
      </c>
      <c r="I3060" s="9">
        <v>41863</v>
      </c>
      <c r="J3060" s="9">
        <v>41861</v>
      </c>
      <c r="K3060" s="7">
        <v>1</v>
      </c>
      <c r="L3060" s="9" t="str">
        <f t="shared" si="189"/>
        <v>Boissons</v>
      </c>
      <c r="M3060" s="6">
        <v>70</v>
      </c>
      <c r="N3060" s="6" t="str">
        <f t="shared" si="190"/>
        <v>Outback Lager</v>
      </c>
      <c r="O3060" s="13">
        <v>76</v>
      </c>
      <c r="P3060" s="6">
        <v>88</v>
      </c>
      <c r="Q3060" s="13">
        <f t="shared" si="191"/>
        <v>6688</v>
      </c>
      <c r="R3060" s="15">
        <v>-0.03</v>
      </c>
      <c r="S3060" s="13">
        <v>6798</v>
      </c>
      <c r="T3060" s="13">
        <v>129.16200000000001</v>
      </c>
      <c r="U3060" s="13"/>
    </row>
    <row r="3061" spans="1:21" x14ac:dyDescent="0.25">
      <c r="A3061" s="6" t="s">
        <v>141</v>
      </c>
      <c r="B3061" s="6" t="s">
        <v>142</v>
      </c>
      <c r="C3061" s="6" t="s">
        <v>109</v>
      </c>
      <c r="D3061" s="6" t="s">
        <v>110</v>
      </c>
      <c r="E3061" s="6">
        <v>7</v>
      </c>
      <c r="F3061" s="6" t="str">
        <f t="shared" si="188"/>
        <v>Jaime Dos Santos</v>
      </c>
      <c r="G3061" s="6">
        <v>10664</v>
      </c>
      <c r="H3061" s="9">
        <v>41840</v>
      </c>
      <c r="I3061" s="9">
        <v>41869</v>
      </c>
      <c r="J3061" s="9">
        <v>41868</v>
      </c>
      <c r="K3061" s="7">
        <v>8</v>
      </c>
      <c r="L3061" s="9" t="str">
        <f t="shared" si="189"/>
        <v>Poissons et fruits de mer</v>
      </c>
      <c r="M3061" s="6">
        <v>10</v>
      </c>
      <c r="N3061" s="6" t="str">
        <f t="shared" si="190"/>
        <v>Ikura</v>
      </c>
      <c r="O3061" s="13">
        <v>76</v>
      </c>
      <c r="P3061" s="6">
        <v>91</v>
      </c>
      <c r="Q3061" s="13">
        <f t="shared" si="191"/>
        <v>6916</v>
      </c>
      <c r="R3061" s="15">
        <v>0.12</v>
      </c>
      <c r="S3061" s="13">
        <v>12412.4</v>
      </c>
      <c r="T3061" s="13">
        <v>223.42319999999998</v>
      </c>
      <c r="U3061" s="13"/>
    </row>
    <row r="3062" spans="1:21" x14ac:dyDescent="0.25">
      <c r="A3062" s="6" t="s">
        <v>221</v>
      </c>
      <c r="B3062" s="6" t="s">
        <v>222</v>
      </c>
      <c r="C3062" s="6" t="s">
        <v>88</v>
      </c>
      <c r="D3062" s="6" t="s">
        <v>89</v>
      </c>
      <c r="E3062" s="6">
        <v>5</v>
      </c>
      <c r="F3062" s="6" t="str">
        <f t="shared" si="188"/>
        <v>Mohamed Ben Arfa</v>
      </c>
      <c r="G3062" s="6">
        <v>10726</v>
      </c>
      <c r="H3062" s="9">
        <v>41840</v>
      </c>
      <c r="I3062" s="9">
        <v>41858</v>
      </c>
      <c r="J3062" s="9">
        <v>41853</v>
      </c>
      <c r="K3062" s="7">
        <v>4</v>
      </c>
      <c r="L3062" s="9" t="str">
        <f t="shared" si="189"/>
        <v>Produits laitiers</v>
      </c>
      <c r="M3062" s="6">
        <v>11</v>
      </c>
      <c r="N3062" s="6" t="str">
        <f t="shared" si="190"/>
        <v>Queso Cabrales</v>
      </c>
      <c r="O3062" s="13">
        <v>76</v>
      </c>
      <c r="P3062" s="6">
        <v>21</v>
      </c>
      <c r="Q3062" s="13">
        <f t="shared" si="191"/>
        <v>1596</v>
      </c>
      <c r="R3062" s="15">
        <v>0.15</v>
      </c>
      <c r="S3062" s="13">
        <v>1874.25</v>
      </c>
      <c r="T3062" s="13">
        <v>48.730499999999999</v>
      </c>
      <c r="U3062" s="13"/>
    </row>
    <row r="3063" spans="1:21" x14ac:dyDescent="0.25">
      <c r="A3063" s="6" t="s">
        <v>155</v>
      </c>
      <c r="B3063" s="6" t="s">
        <v>156</v>
      </c>
      <c r="C3063" s="6" t="s">
        <v>132</v>
      </c>
      <c r="D3063" s="6" t="s">
        <v>123</v>
      </c>
      <c r="E3063" s="6">
        <v>5</v>
      </c>
      <c r="F3063" s="6" t="str">
        <f t="shared" si="188"/>
        <v>Mohamed Ben Arfa</v>
      </c>
      <c r="G3063" s="6">
        <v>10830</v>
      </c>
      <c r="H3063" s="9">
        <v>41840</v>
      </c>
      <c r="I3063" s="9">
        <v>41869</v>
      </c>
      <c r="J3063" s="9">
        <v>41867</v>
      </c>
      <c r="K3063" s="7">
        <v>4</v>
      </c>
      <c r="L3063" s="9" t="str">
        <f t="shared" si="189"/>
        <v>Produits laitiers</v>
      </c>
      <c r="M3063" s="6">
        <v>60</v>
      </c>
      <c r="N3063" s="6" t="str">
        <f t="shared" si="190"/>
        <v>Camembert Pierrot</v>
      </c>
      <c r="O3063" s="13">
        <v>76</v>
      </c>
      <c r="P3063" s="6">
        <v>43</v>
      </c>
      <c r="Q3063" s="13">
        <f t="shared" si="191"/>
        <v>3268</v>
      </c>
      <c r="R3063" s="15">
        <v>-0.03</v>
      </c>
      <c r="S3063" s="13">
        <v>7529.3</v>
      </c>
      <c r="T3063" s="13">
        <v>45.175800000000002</v>
      </c>
      <c r="U3063" s="13"/>
    </row>
    <row r="3064" spans="1:21" x14ac:dyDescent="0.25">
      <c r="A3064" s="6" t="s">
        <v>147</v>
      </c>
      <c r="B3064" s="6" t="s">
        <v>148</v>
      </c>
      <c r="C3064" s="6" t="s">
        <v>149</v>
      </c>
      <c r="D3064" s="6" t="s">
        <v>85</v>
      </c>
      <c r="E3064" s="6">
        <v>1</v>
      </c>
      <c r="F3064" s="6" t="str">
        <f t="shared" si="188"/>
        <v>Francis Rivière</v>
      </c>
      <c r="G3064" s="6">
        <v>10832</v>
      </c>
      <c r="H3064" s="9">
        <v>41840</v>
      </c>
      <c r="I3064" s="9">
        <v>41869</v>
      </c>
      <c r="J3064" s="9">
        <v>41865</v>
      </c>
      <c r="K3064" s="7">
        <v>3</v>
      </c>
      <c r="L3064" s="9" t="str">
        <f t="shared" si="189"/>
        <v>Desserts</v>
      </c>
      <c r="M3064" s="6">
        <v>25</v>
      </c>
      <c r="N3064" s="6" t="str">
        <f t="shared" si="190"/>
        <v>NuNuCa Nuß-Nougat-Creme</v>
      </c>
      <c r="O3064" s="13">
        <v>76</v>
      </c>
      <c r="P3064" s="6">
        <v>25</v>
      </c>
      <c r="Q3064" s="13">
        <f t="shared" si="191"/>
        <v>1900</v>
      </c>
      <c r="R3064" s="15">
        <v>0.14000000000000001</v>
      </c>
      <c r="S3064" s="13">
        <v>1505</v>
      </c>
      <c r="T3064" s="13">
        <v>40.634999999999998</v>
      </c>
      <c r="U3064" s="13"/>
    </row>
    <row r="3065" spans="1:21" x14ac:dyDescent="0.25">
      <c r="A3065" s="6" t="s">
        <v>111</v>
      </c>
      <c r="B3065" s="6" t="s">
        <v>112</v>
      </c>
      <c r="C3065" s="6" t="s">
        <v>113</v>
      </c>
      <c r="D3065" s="6" t="s">
        <v>85</v>
      </c>
      <c r="E3065" s="6">
        <v>7</v>
      </c>
      <c r="F3065" s="6" t="str">
        <f t="shared" si="188"/>
        <v>Jaime Dos Santos</v>
      </c>
      <c r="G3065" s="6">
        <v>10850</v>
      </c>
      <c r="H3065" s="9">
        <v>41840</v>
      </c>
      <c r="I3065" s="9">
        <v>41857</v>
      </c>
      <c r="J3065" s="9">
        <v>41856</v>
      </c>
      <c r="K3065" s="7">
        <v>3</v>
      </c>
      <c r="L3065" s="9" t="str">
        <f t="shared" si="189"/>
        <v>Desserts</v>
      </c>
      <c r="M3065" s="6">
        <v>25</v>
      </c>
      <c r="N3065" s="6" t="str">
        <f t="shared" si="190"/>
        <v>NuNuCa Nuß-Nougat-Creme</v>
      </c>
      <c r="O3065" s="13">
        <v>76</v>
      </c>
      <c r="P3065" s="6">
        <v>27</v>
      </c>
      <c r="Q3065" s="13">
        <f t="shared" si="191"/>
        <v>2052</v>
      </c>
      <c r="R3065" s="15">
        <v>0.13</v>
      </c>
      <c r="S3065" s="13">
        <v>1644.3</v>
      </c>
      <c r="T3065" s="13">
        <v>34.530299999999997</v>
      </c>
      <c r="U3065" s="13"/>
    </row>
    <row r="3066" spans="1:21" x14ac:dyDescent="0.25">
      <c r="A3066" s="6" t="s">
        <v>157</v>
      </c>
      <c r="B3066" s="6" t="s">
        <v>158</v>
      </c>
      <c r="C3066" s="6" t="s">
        <v>159</v>
      </c>
      <c r="D3066" s="6" t="s">
        <v>136</v>
      </c>
      <c r="E3066" s="6">
        <v>5</v>
      </c>
      <c r="F3066" s="6" t="str">
        <f t="shared" si="188"/>
        <v>Mohamed Ben Arfa</v>
      </c>
      <c r="G3066" s="6">
        <v>10522</v>
      </c>
      <c r="H3066" s="9">
        <v>41842</v>
      </c>
      <c r="I3066" s="9">
        <v>41856</v>
      </c>
      <c r="J3066" s="9">
        <v>41852</v>
      </c>
      <c r="K3066" s="7">
        <v>2</v>
      </c>
      <c r="L3066" s="9" t="str">
        <f t="shared" si="189"/>
        <v>Condiments</v>
      </c>
      <c r="M3066" s="6">
        <v>8</v>
      </c>
      <c r="N3066" s="6" t="str">
        <f t="shared" si="190"/>
        <v>Northwoods Cranberry Sauce</v>
      </c>
      <c r="O3066" s="13">
        <v>76</v>
      </c>
      <c r="P3066" s="6">
        <v>41</v>
      </c>
      <c r="Q3066" s="13">
        <f t="shared" si="191"/>
        <v>3116</v>
      </c>
      <c r="R3066" s="15">
        <v>0.18</v>
      </c>
      <c r="S3066" s="13">
        <v>6724.0000000000009</v>
      </c>
      <c r="T3066" s="13">
        <v>60.516000000000005</v>
      </c>
      <c r="U3066" s="13"/>
    </row>
    <row r="3067" spans="1:21" x14ac:dyDescent="0.25">
      <c r="A3067" s="6" t="s">
        <v>213</v>
      </c>
      <c r="B3067" s="6" t="s">
        <v>214</v>
      </c>
      <c r="C3067" s="6" t="s">
        <v>215</v>
      </c>
      <c r="D3067" s="6" t="s">
        <v>81</v>
      </c>
      <c r="E3067" s="6">
        <v>3</v>
      </c>
      <c r="F3067" s="6" t="str">
        <f t="shared" si="188"/>
        <v>Janet Leverling</v>
      </c>
      <c r="G3067" s="6">
        <v>10681</v>
      </c>
      <c r="H3067" s="9">
        <v>41842</v>
      </c>
      <c r="I3067" s="9">
        <v>41858</v>
      </c>
      <c r="J3067" s="9">
        <v>41858</v>
      </c>
      <c r="K3067" s="7">
        <v>3</v>
      </c>
      <c r="L3067" s="9" t="str">
        <f t="shared" si="189"/>
        <v>Desserts</v>
      </c>
      <c r="M3067" s="6">
        <v>19</v>
      </c>
      <c r="N3067" s="6" t="str">
        <f t="shared" si="190"/>
        <v>Teatime Chocolate Biscuits</v>
      </c>
      <c r="O3067" s="13">
        <v>76</v>
      </c>
      <c r="P3067" s="6">
        <v>70</v>
      </c>
      <c r="Q3067" s="13">
        <f t="shared" si="191"/>
        <v>5320</v>
      </c>
      <c r="R3067" s="15">
        <v>0.15</v>
      </c>
      <c r="S3067" s="13">
        <v>2737</v>
      </c>
      <c r="T3067" s="13">
        <v>71.162000000000006</v>
      </c>
      <c r="U3067" s="13"/>
    </row>
    <row r="3068" spans="1:21" x14ac:dyDescent="0.25">
      <c r="A3068" s="6" t="s">
        <v>243</v>
      </c>
      <c r="B3068" s="6" t="s">
        <v>244</v>
      </c>
      <c r="C3068" s="6" t="s">
        <v>88</v>
      </c>
      <c r="D3068" s="6" t="s">
        <v>89</v>
      </c>
      <c r="E3068" s="6">
        <v>5</v>
      </c>
      <c r="F3068" s="6" t="str">
        <f t="shared" si="188"/>
        <v>Mohamed Ben Arfa</v>
      </c>
      <c r="G3068" s="6">
        <v>10707</v>
      </c>
      <c r="H3068" s="9">
        <v>41842</v>
      </c>
      <c r="I3068" s="9">
        <v>41866</v>
      </c>
      <c r="J3068" s="9">
        <v>41863</v>
      </c>
      <c r="K3068" s="7">
        <v>6</v>
      </c>
      <c r="L3068" s="9" t="str">
        <f t="shared" si="189"/>
        <v>Viandes</v>
      </c>
      <c r="M3068" s="6">
        <v>55</v>
      </c>
      <c r="N3068" s="6" t="str">
        <f t="shared" si="190"/>
        <v>Pâté chinois</v>
      </c>
      <c r="O3068" s="13">
        <v>76</v>
      </c>
      <c r="P3068" s="6">
        <v>38</v>
      </c>
      <c r="Q3068" s="13">
        <f t="shared" si="191"/>
        <v>2888</v>
      </c>
      <c r="R3068" s="15">
        <v>-0.02</v>
      </c>
      <c r="S3068" s="13">
        <v>4651.2</v>
      </c>
      <c r="T3068" s="13">
        <v>18.604800000000001</v>
      </c>
      <c r="U3068" s="13"/>
    </row>
    <row r="3069" spans="1:21" x14ac:dyDescent="0.25">
      <c r="A3069" s="6" t="s">
        <v>264</v>
      </c>
      <c r="B3069" s="6" t="s">
        <v>265</v>
      </c>
      <c r="C3069" s="6" t="s">
        <v>266</v>
      </c>
      <c r="D3069" s="6" t="s">
        <v>123</v>
      </c>
      <c r="E3069" s="6">
        <v>8</v>
      </c>
      <c r="F3069" s="6" t="str">
        <f t="shared" si="188"/>
        <v>Hicham Esmal</v>
      </c>
      <c r="G3069" s="6">
        <v>10809</v>
      </c>
      <c r="H3069" s="9">
        <v>41842</v>
      </c>
      <c r="I3069" s="9">
        <v>41856</v>
      </c>
      <c r="J3069" s="9">
        <v>41855</v>
      </c>
      <c r="K3069" s="7">
        <v>5</v>
      </c>
      <c r="L3069" s="9" t="str">
        <f t="shared" si="189"/>
        <v>Pâtes et céréales</v>
      </c>
      <c r="M3069" s="6">
        <v>52</v>
      </c>
      <c r="N3069" s="6" t="str">
        <f t="shared" si="190"/>
        <v>Filo Mix</v>
      </c>
      <c r="O3069" s="13">
        <v>76</v>
      </c>
      <c r="P3069" s="6">
        <v>25</v>
      </c>
      <c r="Q3069" s="13">
        <f t="shared" si="191"/>
        <v>1900</v>
      </c>
      <c r="R3069" s="15">
        <v>0.04</v>
      </c>
      <c r="S3069" s="13">
        <v>840</v>
      </c>
      <c r="T3069" s="13">
        <v>10.92</v>
      </c>
      <c r="U3069" s="13"/>
    </row>
    <row r="3070" spans="1:21" x14ac:dyDescent="0.25">
      <c r="A3070" s="6" t="s">
        <v>175</v>
      </c>
      <c r="B3070" s="6" t="s">
        <v>176</v>
      </c>
      <c r="C3070" s="6" t="s">
        <v>97</v>
      </c>
      <c r="D3070" s="6" t="s">
        <v>98</v>
      </c>
      <c r="E3070" s="6">
        <v>8</v>
      </c>
      <c r="F3070" s="6" t="str">
        <f t="shared" si="188"/>
        <v>Hicham Esmal</v>
      </c>
      <c r="G3070" s="6">
        <v>10507</v>
      </c>
      <c r="H3070" s="9">
        <v>41843</v>
      </c>
      <c r="I3070" s="9">
        <v>41857</v>
      </c>
      <c r="J3070" s="9">
        <v>41859</v>
      </c>
      <c r="K3070" s="7">
        <v>3</v>
      </c>
      <c r="L3070" s="9" t="str">
        <f t="shared" si="189"/>
        <v>Desserts</v>
      </c>
      <c r="M3070" s="6">
        <v>48</v>
      </c>
      <c r="N3070" s="6" t="str">
        <f t="shared" si="190"/>
        <v>Chocolade</v>
      </c>
      <c r="O3070" s="13">
        <v>76</v>
      </c>
      <c r="P3070" s="6">
        <v>17</v>
      </c>
      <c r="Q3070" s="13">
        <f t="shared" si="191"/>
        <v>1292</v>
      </c>
      <c r="R3070" s="15">
        <v>0.08</v>
      </c>
      <c r="S3070" s="13">
        <v>997.05000000000007</v>
      </c>
      <c r="T3070" s="13">
        <v>15.952800000000002</v>
      </c>
      <c r="U3070" s="13"/>
    </row>
    <row r="3071" spans="1:21" x14ac:dyDescent="0.25">
      <c r="A3071" s="6" t="s">
        <v>166</v>
      </c>
      <c r="B3071" s="6" t="s">
        <v>167</v>
      </c>
      <c r="C3071" s="6" t="s">
        <v>168</v>
      </c>
      <c r="D3071" s="6" t="s">
        <v>169</v>
      </c>
      <c r="E3071" s="6">
        <v>3</v>
      </c>
      <c r="F3071" s="6" t="str">
        <f t="shared" si="188"/>
        <v>Janet Leverling</v>
      </c>
      <c r="G3071" s="6">
        <v>10897</v>
      </c>
      <c r="H3071" s="9">
        <v>41843</v>
      </c>
      <c r="I3071" s="9">
        <v>41871</v>
      </c>
      <c r="J3071" s="9">
        <v>41868</v>
      </c>
      <c r="K3071" s="7">
        <v>6</v>
      </c>
      <c r="L3071" s="9" t="str">
        <f t="shared" si="189"/>
        <v>Viandes</v>
      </c>
      <c r="M3071" s="6">
        <v>29</v>
      </c>
      <c r="N3071" s="6" t="str">
        <f t="shared" si="190"/>
        <v>Thüringer Rostbratwurst</v>
      </c>
      <c r="O3071" s="13">
        <v>76</v>
      </c>
      <c r="P3071" s="6">
        <v>87</v>
      </c>
      <c r="Q3071" s="13">
        <f t="shared" si="191"/>
        <v>6612</v>
      </c>
      <c r="R3071" s="15">
        <v>0.11</v>
      </c>
      <c r="S3071" s="13">
        <v>47925.298500000004</v>
      </c>
      <c r="T3071" s="13">
        <v>239.62649250000001</v>
      </c>
      <c r="U3071" s="13"/>
    </row>
    <row r="3072" spans="1:21" x14ac:dyDescent="0.25">
      <c r="A3072" s="6" t="s">
        <v>239</v>
      </c>
      <c r="B3072" s="6" t="s">
        <v>240</v>
      </c>
      <c r="C3072" s="6" t="s">
        <v>241</v>
      </c>
      <c r="D3072" s="6" t="s">
        <v>242</v>
      </c>
      <c r="E3072" s="6">
        <v>1</v>
      </c>
      <c r="F3072" s="6" t="str">
        <f t="shared" si="188"/>
        <v>Francis Rivière</v>
      </c>
      <c r="G3072" s="6">
        <v>10556</v>
      </c>
      <c r="H3072" s="9">
        <v>41844</v>
      </c>
      <c r="I3072" s="9">
        <v>41863</v>
      </c>
      <c r="J3072" s="9">
        <v>41861</v>
      </c>
      <c r="K3072" s="7">
        <v>4</v>
      </c>
      <c r="L3072" s="9" t="str">
        <f t="shared" si="189"/>
        <v>Produits laitiers</v>
      </c>
      <c r="M3072" s="6">
        <v>72</v>
      </c>
      <c r="N3072" s="6" t="str">
        <f t="shared" si="190"/>
        <v>Mozzarella di Giovanni</v>
      </c>
      <c r="O3072" s="13">
        <v>76</v>
      </c>
      <c r="P3072" s="6">
        <v>69</v>
      </c>
      <c r="Q3072" s="13">
        <f t="shared" si="191"/>
        <v>5244</v>
      </c>
      <c r="R3072" s="15">
        <v>0.01</v>
      </c>
      <c r="S3072" s="13">
        <v>11885.94</v>
      </c>
      <c r="T3072" s="13">
        <v>261.49068</v>
      </c>
      <c r="U3072" s="13"/>
    </row>
    <row r="3073" spans="1:21" x14ac:dyDescent="0.25">
      <c r="A3073" s="6" t="s">
        <v>205</v>
      </c>
      <c r="B3073" s="6" t="s">
        <v>206</v>
      </c>
      <c r="C3073" s="6" t="s">
        <v>207</v>
      </c>
      <c r="D3073" s="6" t="s">
        <v>208</v>
      </c>
      <c r="E3073" s="6">
        <v>9</v>
      </c>
      <c r="F3073" s="6" t="str">
        <f t="shared" si="188"/>
        <v>Steven Buchanan</v>
      </c>
      <c r="G3073" s="6">
        <v>10654</v>
      </c>
      <c r="H3073" s="9">
        <v>41844</v>
      </c>
      <c r="I3073" s="9">
        <v>41862</v>
      </c>
      <c r="J3073" s="9">
        <v>41865</v>
      </c>
      <c r="K3073" s="7">
        <v>6</v>
      </c>
      <c r="L3073" s="9" t="str">
        <f t="shared" si="189"/>
        <v>Viandes</v>
      </c>
      <c r="M3073" s="6">
        <v>54</v>
      </c>
      <c r="N3073" s="6" t="str">
        <f t="shared" si="190"/>
        <v>Tourtière</v>
      </c>
      <c r="O3073" s="13">
        <v>76</v>
      </c>
      <c r="P3073" s="6">
        <v>1</v>
      </c>
      <c r="Q3073" s="13">
        <f t="shared" si="191"/>
        <v>76</v>
      </c>
      <c r="R3073" s="15">
        <v>0.06</v>
      </c>
      <c r="S3073" s="13">
        <v>35.015000000000001</v>
      </c>
      <c r="T3073" s="13">
        <v>0.98042000000000007</v>
      </c>
      <c r="U3073" s="13"/>
    </row>
    <row r="3074" spans="1:21" x14ac:dyDescent="0.25">
      <c r="A3074" s="6" t="s">
        <v>252</v>
      </c>
      <c r="B3074" s="6" t="s">
        <v>253</v>
      </c>
      <c r="C3074" s="6" t="s">
        <v>254</v>
      </c>
      <c r="D3074" s="6" t="s">
        <v>238</v>
      </c>
      <c r="E3074" s="6">
        <v>7</v>
      </c>
      <c r="F3074" s="6" t="str">
        <f t="shared" si="188"/>
        <v>Jaime Dos Santos</v>
      </c>
      <c r="G3074" s="6">
        <v>10928</v>
      </c>
      <c r="H3074" s="9">
        <v>41845</v>
      </c>
      <c r="I3074" s="9">
        <v>41870</v>
      </c>
      <c r="J3074" s="9">
        <v>41872</v>
      </c>
      <c r="K3074" s="7">
        <v>3</v>
      </c>
      <c r="L3074" s="9" t="str">
        <f t="shared" si="189"/>
        <v>Desserts</v>
      </c>
      <c r="M3074" s="6">
        <v>47</v>
      </c>
      <c r="N3074" s="6" t="str">
        <f t="shared" si="190"/>
        <v>Zaanse koeken</v>
      </c>
      <c r="O3074" s="13">
        <v>76</v>
      </c>
      <c r="P3074" s="6">
        <v>41</v>
      </c>
      <c r="Q3074" s="13">
        <f t="shared" si="191"/>
        <v>3116</v>
      </c>
      <c r="R3074" s="15">
        <v>-0.02</v>
      </c>
      <c r="S3074" s="13">
        <v>1986.45</v>
      </c>
      <c r="T3074" s="13">
        <v>17.878049999999998</v>
      </c>
      <c r="U3074" s="13"/>
    </row>
    <row r="3075" spans="1:21" x14ac:dyDescent="0.25">
      <c r="A3075" s="6" t="s">
        <v>189</v>
      </c>
      <c r="B3075" s="6" t="s">
        <v>190</v>
      </c>
      <c r="C3075" s="6" t="s">
        <v>191</v>
      </c>
      <c r="D3075" s="6" t="s">
        <v>136</v>
      </c>
      <c r="E3075" s="6">
        <v>1</v>
      </c>
      <c r="F3075" s="6" t="str">
        <f t="shared" si="188"/>
        <v>Francis Rivière</v>
      </c>
      <c r="G3075" s="6">
        <v>10515</v>
      </c>
      <c r="H3075" s="9">
        <v>41846</v>
      </c>
      <c r="I3075" s="9">
        <v>41875</v>
      </c>
      <c r="J3075" s="9">
        <v>41875</v>
      </c>
      <c r="K3075" s="7">
        <v>3</v>
      </c>
      <c r="L3075" s="9" t="str">
        <f t="shared" si="189"/>
        <v>Desserts</v>
      </c>
      <c r="M3075" s="6">
        <v>16</v>
      </c>
      <c r="N3075" s="6" t="str">
        <f t="shared" si="190"/>
        <v>Pavlova</v>
      </c>
      <c r="O3075" s="13">
        <v>76</v>
      </c>
      <c r="P3075" s="6">
        <v>19</v>
      </c>
      <c r="Q3075" s="13">
        <f t="shared" si="191"/>
        <v>1444</v>
      </c>
      <c r="R3075" s="15">
        <v>0.18</v>
      </c>
      <c r="S3075" s="13">
        <v>1359.355</v>
      </c>
      <c r="T3075" s="13">
        <v>31.265165</v>
      </c>
      <c r="U3075" s="13"/>
    </row>
    <row r="3076" spans="1:21" x14ac:dyDescent="0.25">
      <c r="A3076" s="6" t="s">
        <v>184</v>
      </c>
      <c r="B3076" s="6" t="s">
        <v>185</v>
      </c>
      <c r="C3076" s="6" t="s">
        <v>159</v>
      </c>
      <c r="D3076" s="6" t="s">
        <v>136</v>
      </c>
      <c r="E3076" s="6">
        <v>4</v>
      </c>
      <c r="F3076" s="6" t="str">
        <f t="shared" ref="F3076:F3139" si="192">VLOOKUP(E3076,ListeREPRESENTANTS,2,FALSE)</f>
        <v>Laura Callahan</v>
      </c>
      <c r="G3076" s="6">
        <v>10651</v>
      </c>
      <c r="H3076" s="9">
        <v>41846</v>
      </c>
      <c r="I3076" s="9">
        <v>41856</v>
      </c>
      <c r="J3076" s="9">
        <v>41853</v>
      </c>
      <c r="K3076" s="7">
        <v>3</v>
      </c>
      <c r="L3076" s="9" t="str">
        <f t="shared" ref="L3076:L3139" si="193">VLOOKUP(K3076,ListeCATEGORIES,2,FALSE)</f>
        <v>Desserts</v>
      </c>
      <c r="M3076" s="6">
        <v>19</v>
      </c>
      <c r="N3076" s="6" t="str">
        <f t="shared" ref="N3076:N3139" si="194">VLOOKUP(M3076,ListePRODUITS,2,FALSE)</f>
        <v>Teatime Chocolate Biscuits</v>
      </c>
      <c r="O3076" s="13">
        <v>76</v>
      </c>
      <c r="P3076" s="6">
        <v>16</v>
      </c>
      <c r="Q3076" s="13">
        <f t="shared" si="191"/>
        <v>1216</v>
      </c>
      <c r="R3076" s="15">
        <v>0.06</v>
      </c>
      <c r="S3076" s="13">
        <v>691.83999999999992</v>
      </c>
      <c r="T3076" s="13">
        <v>21.447039999999998</v>
      </c>
      <c r="U3076" s="13"/>
    </row>
    <row r="3077" spans="1:21" x14ac:dyDescent="0.25">
      <c r="A3077" s="6" t="s">
        <v>186</v>
      </c>
      <c r="B3077" s="6" t="s">
        <v>187</v>
      </c>
      <c r="C3077" s="6" t="s">
        <v>188</v>
      </c>
      <c r="D3077" s="6" t="s">
        <v>140</v>
      </c>
      <c r="E3077" s="6">
        <v>8</v>
      </c>
      <c r="F3077" s="6" t="str">
        <f t="shared" si="192"/>
        <v>Hicham Esmal</v>
      </c>
      <c r="G3077" s="6">
        <v>10667</v>
      </c>
      <c r="H3077" s="9">
        <v>41846</v>
      </c>
      <c r="I3077" s="9">
        <v>41856</v>
      </c>
      <c r="J3077" s="9">
        <v>41855</v>
      </c>
      <c r="K3077" s="7">
        <v>4</v>
      </c>
      <c r="L3077" s="9" t="str">
        <f t="shared" si="193"/>
        <v>Produits laitiers</v>
      </c>
      <c r="M3077" s="6">
        <v>71</v>
      </c>
      <c r="N3077" s="6" t="str">
        <f t="shared" si="194"/>
        <v>Fløtemysost</v>
      </c>
      <c r="O3077" s="13">
        <v>76</v>
      </c>
      <c r="P3077" s="6">
        <v>27</v>
      </c>
      <c r="Q3077" s="13">
        <f t="shared" ref="Q3077:Q3140" si="195">O3077*P3077</f>
        <v>2052</v>
      </c>
      <c r="R3077" s="15">
        <v>7.0000000000000007E-2</v>
      </c>
      <c r="S3077" s="13">
        <v>2699.3249999999998</v>
      </c>
      <c r="T3077" s="13">
        <v>80.979749999999996</v>
      </c>
      <c r="U3077" s="13"/>
    </row>
    <row r="3078" spans="1:21" x14ac:dyDescent="0.25">
      <c r="A3078" s="6" t="s">
        <v>192</v>
      </c>
      <c r="B3078" s="6" t="s">
        <v>193</v>
      </c>
      <c r="C3078" s="6" t="s">
        <v>88</v>
      </c>
      <c r="D3078" s="6" t="s">
        <v>89</v>
      </c>
      <c r="E3078" s="6">
        <v>1</v>
      </c>
      <c r="F3078" s="6" t="str">
        <f t="shared" si="192"/>
        <v>Francis Rivière</v>
      </c>
      <c r="G3078" s="6">
        <v>10752</v>
      </c>
      <c r="H3078" s="9">
        <v>41846</v>
      </c>
      <c r="I3078" s="9">
        <v>41862</v>
      </c>
      <c r="J3078" s="9">
        <v>41860</v>
      </c>
      <c r="K3078" s="7">
        <v>4</v>
      </c>
      <c r="L3078" s="9" t="str">
        <f t="shared" si="193"/>
        <v>Produits laitiers</v>
      </c>
      <c r="M3078" s="6">
        <v>69</v>
      </c>
      <c r="N3078" s="6" t="str">
        <f t="shared" si="194"/>
        <v>Gudbrandsdalsost</v>
      </c>
      <c r="O3078" s="13">
        <v>76</v>
      </c>
      <c r="P3078" s="6">
        <v>63</v>
      </c>
      <c r="Q3078" s="13">
        <f t="shared" si="195"/>
        <v>4788</v>
      </c>
      <c r="R3078" s="15">
        <v>0.11</v>
      </c>
      <c r="S3078" s="13">
        <v>10092.6</v>
      </c>
      <c r="T3078" s="13">
        <v>201.852</v>
      </c>
      <c r="U3078" s="13"/>
    </row>
    <row r="3079" spans="1:21" x14ac:dyDescent="0.25">
      <c r="A3079" s="6" t="s">
        <v>92</v>
      </c>
      <c r="B3079" s="6" t="s">
        <v>93</v>
      </c>
      <c r="C3079" s="6" t="s">
        <v>94</v>
      </c>
      <c r="D3079" s="6" t="s">
        <v>89</v>
      </c>
      <c r="E3079" s="6">
        <v>5</v>
      </c>
      <c r="F3079" s="6" t="str">
        <f t="shared" si="192"/>
        <v>Mohamed Ben Arfa</v>
      </c>
      <c r="G3079" s="6">
        <v>10621</v>
      </c>
      <c r="H3079" s="9">
        <v>41847</v>
      </c>
      <c r="I3079" s="9">
        <v>41877</v>
      </c>
      <c r="J3079" s="9">
        <v>41877</v>
      </c>
      <c r="K3079" s="7">
        <v>1</v>
      </c>
      <c r="L3079" s="9" t="str">
        <f t="shared" si="193"/>
        <v>Boissons</v>
      </c>
      <c r="M3079" s="6">
        <v>70</v>
      </c>
      <c r="N3079" s="6" t="str">
        <f t="shared" si="194"/>
        <v>Outback Lager</v>
      </c>
      <c r="O3079" s="13">
        <v>76</v>
      </c>
      <c r="P3079" s="6">
        <v>22</v>
      </c>
      <c r="Q3079" s="13">
        <f t="shared" si="195"/>
        <v>1672</v>
      </c>
      <c r="R3079" s="15">
        <v>0.14000000000000001</v>
      </c>
      <c r="S3079" s="13">
        <v>1419</v>
      </c>
      <c r="T3079" s="13">
        <v>45.408000000000001</v>
      </c>
      <c r="U3079" s="13"/>
    </row>
    <row r="3080" spans="1:21" x14ac:dyDescent="0.25">
      <c r="A3080" s="6" t="s">
        <v>177</v>
      </c>
      <c r="B3080" s="6" t="s">
        <v>178</v>
      </c>
      <c r="C3080" s="6" t="s">
        <v>159</v>
      </c>
      <c r="D3080" s="6" t="s">
        <v>136</v>
      </c>
      <c r="E3080" s="6">
        <v>5</v>
      </c>
      <c r="F3080" s="6" t="str">
        <f t="shared" si="192"/>
        <v>Mohamed Ben Arfa</v>
      </c>
      <c r="G3080" s="6">
        <v>10766</v>
      </c>
      <c r="H3080" s="9">
        <v>41847</v>
      </c>
      <c r="I3080" s="9">
        <v>41865</v>
      </c>
      <c r="J3080" s="9">
        <v>41860</v>
      </c>
      <c r="K3080" s="7">
        <v>1</v>
      </c>
      <c r="L3080" s="9" t="str">
        <f t="shared" si="193"/>
        <v>Boissons</v>
      </c>
      <c r="M3080" s="6">
        <v>2</v>
      </c>
      <c r="N3080" s="6" t="str">
        <f t="shared" si="194"/>
        <v>Chang</v>
      </c>
      <c r="O3080" s="13">
        <v>76</v>
      </c>
      <c r="P3080" s="6">
        <v>73</v>
      </c>
      <c r="Q3080" s="13">
        <f t="shared" si="195"/>
        <v>5548</v>
      </c>
      <c r="R3080" s="15">
        <v>0.02</v>
      </c>
      <c r="S3080" s="13">
        <v>6796.3</v>
      </c>
      <c r="T3080" s="13">
        <v>13.592600000000001</v>
      </c>
      <c r="U3080" s="13"/>
    </row>
    <row r="3081" spans="1:21" x14ac:dyDescent="0.25">
      <c r="A3081" s="6" t="s">
        <v>248</v>
      </c>
      <c r="B3081" s="6" t="s">
        <v>249</v>
      </c>
      <c r="C3081" s="6" t="s">
        <v>250</v>
      </c>
      <c r="D3081" s="6" t="s">
        <v>251</v>
      </c>
      <c r="E3081" s="6">
        <v>5</v>
      </c>
      <c r="F3081" s="6" t="str">
        <f t="shared" si="192"/>
        <v>Mohamed Ben Arfa</v>
      </c>
      <c r="G3081" s="6">
        <v>10908</v>
      </c>
      <c r="H3081" s="9">
        <v>41847</v>
      </c>
      <c r="I3081" s="9">
        <v>41863</v>
      </c>
      <c r="J3081" s="9">
        <v>41863</v>
      </c>
      <c r="K3081" s="7">
        <v>5</v>
      </c>
      <c r="L3081" s="9" t="str">
        <f t="shared" si="193"/>
        <v>Pâtes et céréales</v>
      </c>
      <c r="M3081" s="6">
        <v>52</v>
      </c>
      <c r="N3081" s="6" t="str">
        <f t="shared" si="194"/>
        <v>Filo Mix</v>
      </c>
      <c r="O3081" s="13">
        <v>76</v>
      </c>
      <c r="P3081" s="6">
        <v>30</v>
      </c>
      <c r="Q3081" s="13">
        <f t="shared" si="195"/>
        <v>2280</v>
      </c>
      <c r="R3081" s="15">
        <v>0</v>
      </c>
      <c r="S3081" s="13">
        <v>1050</v>
      </c>
      <c r="T3081" s="13">
        <v>23.1</v>
      </c>
      <c r="U3081" s="13"/>
    </row>
    <row r="3082" spans="1:21" x14ac:dyDescent="0.25">
      <c r="A3082" s="6" t="s">
        <v>189</v>
      </c>
      <c r="B3082" s="6" t="s">
        <v>190</v>
      </c>
      <c r="C3082" s="6" t="s">
        <v>191</v>
      </c>
      <c r="D3082" s="6" t="s">
        <v>136</v>
      </c>
      <c r="E3082" s="6">
        <v>3</v>
      </c>
      <c r="F3082" s="6" t="str">
        <f t="shared" si="192"/>
        <v>Janet Leverling</v>
      </c>
      <c r="G3082" s="6">
        <v>10540</v>
      </c>
      <c r="H3082" s="9">
        <v>41848</v>
      </c>
      <c r="I3082" s="9">
        <v>41860</v>
      </c>
      <c r="J3082" s="9">
        <v>41860</v>
      </c>
      <c r="K3082" s="7">
        <v>1</v>
      </c>
      <c r="L3082" s="9" t="str">
        <f t="shared" si="193"/>
        <v>Boissons</v>
      </c>
      <c r="M3082" s="6">
        <v>38</v>
      </c>
      <c r="N3082" s="6" t="str">
        <f t="shared" si="194"/>
        <v>Côte de Blaye</v>
      </c>
      <c r="O3082" s="13">
        <v>76</v>
      </c>
      <c r="P3082" s="6">
        <v>85</v>
      </c>
      <c r="Q3082" s="13">
        <f t="shared" si="195"/>
        <v>6460</v>
      </c>
      <c r="R3082" s="15">
        <v>0.11</v>
      </c>
      <c r="S3082" s="13">
        <v>99668.875</v>
      </c>
      <c r="T3082" s="13">
        <v>3289.0728749999998</v>
      </c>
      <c r="U3082" s="13"/>
    </row>
    <row r="3083" spans="1:21" x14ac:dyDescent="0.25">
      <c r="A3083" s="6" t="s">
        <v>272</v>
      </c>
      <c r="B3083" s="6" t="s">
        <v>273</v>
      </c>
      <c r="C3083" s="6" t="s">
        <v>274</v>
      </c>
      <c r="D3083" s="6" t="s">
        <v>81</v>
      </c>
      <c r="E3083" s="6">
        <v>3</v>
      </c>
      <c r="F3083" s="6" t="str">
        <f t="shared" si="192"/>
        <v>Janet Leverling</v>
      </c>
      <c r="G3083" s="6">
        <v>10594</v>
      </c>
      <c r="H3083" s="9">
        <v>41848</v>
      </c>
      <c r="I3083" s="9">
        <v>41865</v>
      </c>
      <c r="J3083" s="9">
        <v>41862</v>
      </c>
      <c r="K3083" s="7">
        <v>5</v>
      </c>
      <c r="L3083" s="9" t="str">
        <f t="shared" si="193"/>
        <v>Pâtes et céréales</v>
      </c>
      <c r="M3083" s="6">
        <v>52</v>
      </c>
      <c r="N3083" s="6" t="str">
        <f t="shared" si="194"/>
        <v>Filo Mix</v>
      </c>
      <c r="O3083" s="13">
        <v>76</v>
      </c>
      <c r="P3083" s="6">
        <v>84</v>
      </c>
      <c r="Q3083" s="13">
        <f t="shared" si="195"/>
        <v>6384</v>
      </c>
      <c r="R3083" s="15">
        <v>0.11</v>
      </c>
      <c r="S3083" s="13">
        <v>2616.6</v>
      </c>
      <c r="T3083" s="13">
        <v>13.083</v>
      </c>
      <c r="U3083" s="13"/>
    </row>
    <row r="3084" spans="1:21" x14ac:dyDescent="0.25">
      <c r="A3084" s="6" t="s">
        <v>285</v>
      </c>
      <c r="B3084" s="6" t="s">
        <v>286</v>
      </c>
      <c r="C3084" s="6" t="s">
        <v>287</v>
      </c>
      <c r="D3084" s="6" t="s">
        <v>212</v>
      </c>
      <c r="E3084" s="6">
        <v>8</v>
      </c>
      <c r="F3084" s="6" t="str">
        <f t="shared" si="192"/>
        <v>Hicham Esmal</v>
      </c>
      <c r="G3084" s="6">
        <v>10695</v>
      </c>
      <c r="H3084" s="9">
        <v>41848</v>
      </c>
      <c r="I3084" s="9">
        <v>41862</v>
      </c>
      <c r="J3084" s="9">
        <v>41865</v>
      </c>
      <c r="K3084" s="7">
        <v>2</v>
      </c>
      <c r="L3084" s="9" t="str">
        <f t="shared" si="193"/>
        <v>Condiments</v>
      </c>
      <c r="M3084" s="6">
        <v>8</v>
      </c>
      <c r="N3084" s="6" t="str">
        <f t="shared" si="194"/>
        <v>Northwoods Cranberry Sauce</v>
      </c>
      <c r="O3084" s="13">
        <v>76</v>
      </c>
      <c r="P3084" s="6">
        <v>41</v>
      </c>
      <c r="Q3084" s="13">
        <f t="shared" si="195"/>
        <v>3116</v>
      </c>
      <c r="R3084" s="15">
        <v>0.03</v>
      </c>
      <c r="S3084" s="13">
        <v>7954</v>
      </c>
      <c r="T3084" s="13">
        <v>246.57400000000001</v>
      </c>
      <c r="U3084" s="13"/>
    </row>
    <row r="3085" spans="1:21" x14ac:dyDescent="0.25">
      <c r="A3085" s="6" t="s">
        <v>329</v>
      </c>
      <c r="B3085" s="6" t="s">
        <v>330</v>
      </c>
      <c r="C3085" s="6" t="s">
        <v>331</v>
      </c>
      <c r="D3085" s="6" t="s">
        <v>85</v>
      </c>
      <c r="E3085" s="6">
        <v>1</v>
      </c>
      <c r="F3085" s="6" t="str">
        <f t="shared" si="192"/>
        <v>Francis Rivière</v>
      </c>
      <c r="G3085" s="6">
        <v>10858</v>
      </c>
      <c r="H3085" s="9">
        <v>41848</v>
      </c>
      <c r="I3085" s="9">
        <v>41858</v>
      </c>
      <c r="J3085" s="9">
        <v>41859</v>
      </c>
      <c r="K3085" s="7">
        <v>3</v>
      </c>
      <c r="L3085" s="9" t="str">
        <f t="shared" si="193"/>
        <v>Desserts</v>
      </c>
      <c r="M3085" s="6">
        <v>27</v>
      </c>
      <c r="N3085" s="6" t="str">
        <f t="shared" si="194"/>
        <v>Schoggi Schokolade</v>
      </c>
      <c r="O3085" s="13">
        <v>76</v>
      </c>
      <c r="P3085" s="6">
        <v>75</v>
      </c>
      <c r="Q3085" s="13">
        <f t="shared" si="195"/>
        <v>5700</v>
      </c>
      <c r="R3085" s="15">
        <v>0.2</v>
      </c>
      <c r="S3085" s="13">
        <v>13170</v>
      </c>
      <c r="T3085" s="13">
        <v>26.34</v>
      </c>
      <c r="U3085" s="13"/>
    </row>
    <row r="3086" spans="1:21" x14ac:dyDescent="0.25">
      <c r="A3086" s="6" t="s">
        <v>248</v>
      </c>
      <c r="B3086" s="6" t="s">
        <v>249</v>
      </c>
      <c r="C3086" s="6" t="s">
        <v>250</v>
      </c>
      <c r="D3086" s="6" t="s">
        <v>251</v>
      </c>
      <c r="E3086" s="6">
        <v>1</v>
      </c>
      <c r="F3086" s="6" t="str">
        <f t="shared" si="192"/>
        <v>Francis Rivière</v>
      </c>
      <c r="G3086" s="6">
        <v>10727</v>
      </c>
      <c r="H3086" s="9">
        <v>41849</v>
      </c>
      <c r="I3086" s="9">
        <v>41864</v>
      </c>
      <c r="J3086" s="9">
        <v>41866</v>
      </c>
      <c r="K3086" s="7">
        <v>5</v>
      </c>
      <c r="L3086" s="9" t="str">
        <f t="shared" si="193"/>
        <v>Pâtes et céréales</v>
      </c>
      <c r="M3086" s="6">
        <v>56</v>
      </c>
      <c r="N3086" s="6" t="str">
        <f t="shared" si="194"/>
        <v>Gnocchi di nonna Alice</v>
      </c>
      <c r="O3086" s="13">
        <v>76</v>
      </c>
      <c r="P3086" s="6">
        <v>49</v>
      </c>
      <c r="Q3086" s="13">
        <f t="shared" si="195"/>
        <v>3724</v>
      </c>
      <c r="R3086" s="15">
        <v>0.06</v>
      </c>
      <c r="S3086" s="13">
        <v>8751.4</v>
      </c>
      <c r="T3086" s="13">
        <v>271.29339999999996</v>
      </c>
      <c r="U3086" s="13"/>
    </row>
    <row r="3087" spans="1:21" x14ac:dyDescent="0.25">
      <c r="A3087" s="6" t="s">
        <v>111</v>
      </c>
      <c r="B3087" s="6" t="s">
        <v>112</v>
      </c>
      <c r="C3087" s="6" t="s">
        <v>113</v>
      </c>
      <c r="D3087" s="6" t="s">
        <v>85</v>
      </c>
      <c r="E3087" s="6">
        <v>3</v>
      </c>
      <c r="F3087" s="6" t="str">
        <f t="shared" si="192"/>
        <v>Janet Leverling</v>
      </c>
      <c r="G3087" s="6">
        <v>10806</v>
      </c>
      <c r="H3087" s="9">
        <v>41849</v>
      </c>
      <c r="I3087" s="9">
        <v>41872</v>
      </c>
      <c r="J3087" s="9">
        <v>41875</v>
      </c>
      <c r="K3087" s="7">
        <v>7</v>
      </c>
      <c r="L3087" s="9" t="str">
        <f t="shared" si="193"/>
        <v>Produits secs</v>
      </c>
      <c r="M3087" s="6">
        <v>74</v>
      </c>
      <c r="N3087" s="6" t="str">
        <f t="shared" si="194"/>
        <v>Longlife Tofu</v>
      </c>
      <c r="O3087" s="13">
        <v>76</v>
      </c>
      <c r="P3087" s="6">
        <v>82</v>
      </c>
      <c r="Q3087" s="13">
        <f t="shared" si="195"/>
        <v>6232</v>
      </c>
      <c r="R3087" s="15">
        <v>0.01</v>
      </c>
      <c r="S3087" s="13">
        <v>4059</v>
      </c>
      <c r="T3087" s="13">
        <v>109.593</v>
      </c>
      <c r="U3087" s="13"/>
    </row>
    <row r="3088" spans="1:21" x14ac:dyDescent="0.25">
      <c r="A3088" s="6" t="s">
        <v>86</v>
      </c>
      <c r="B3088" s="6" t="s">
        <v>87</v>
      </c>
      <c r="C3088" s="6" t="s">
        <v>88</v>
      </c>
      <c r="D3088" s="6" t="s">
        <v>89</v>
      </c>
      <c r="E3088" s="6">
        <v>2</v>
      </c>
      <c r="F3088" s="6" t="str">
        <f t="shared" si="192"/>
        <v>Anne Dodsworth</v>
      </c>
      <c r="G3088" s="6">
        <v>10538</v>
      </c>
      <c r="H3088" s="9">
        <v>41850</v>
      </c>
      <c r="I3088" s="9">
        <v>41877</v>
      </c>
      <c r="J3088" s="9">
        <v>41876</v>
      </c>
      <c r="K3088" s="7">
        <v>4</v>
      </c>
      <c r="L3088" s="9" t="str">
        <f t="shared" si="193"/>
        <v>Produits laitiers</v>
      </c>
      <c r="M3088" s="6">
        <v>72</v>
      </c>
      <c r="N3088" s="6" t="str">
        <f t="shared" si="194"/>
        <v>Mozzarella di Giovanni</v>
      </c>
      <c r="O3088" s="13">
        <v>76</v>
      </c>
      <c r="P3088" s="6">
        <v>17</v>
      </c>
      <c r="Q3088" s="13">
        <f t="shared" si="195"/>
        <v>1292</v>
      </c>
      <c r="R3088" s="15">
        <v>0.14000000000000001</v>
      </c>
      <c r="S3088" s="13">
        <v>2543.88</v>
      </c>
      <c r="T3088" s="13">
        <v>63.597000000000001</v>
      </c>
      <c r="U3088" s="13"/>
    </row>
    <row r="3089" spans="1:21" x14ac:dyDescent="0.25">
      <c r="A3089" s="6" t="s">
        <v>275</v>
      </c>
      <c r="B3089" s="6" t="s">
        <v>276</v>
      </c>
      <c r="C3089" s="6" t="s">
        <v>277</v>
      </c>
      <c r="D3089" s="6" t="s">
        <v>81</v>
      </c>
      <c r="E3089" s="6">
        <v>5</v>
      </c>
      <c r="F3089" s="6" t="str">
        <f t="shared" si="192"/>
        <v>Mohamed Ben Arfa</v>
      </c>
      <c r="G3089" s="6">
        <v>10600</v>
      </c>
      <c r="H3089" s="9">
        <v>41850</v>
      </c>
      <c r="I3089" s="9">
        <v>41877</v>
      </c>
      <c r="J3089" s="9">
        <v>41876</v>
      </c>
      <c r="K3089" s="7">
        <v>6</v>
      </c>
      <c r="L3089" s="9" t="str">
        <f t="shared" si="193"/>
        <v>Viandes</v>
      </c>
      <c r="M3089" s="6">
        <v>54</v>
      </c>
      <c r="N3089" s="6" t="str">
        <f t="shared" si="194"/>
        <v>Tourtière</v>
      </c>
      <c r="O3089" s="13">
        <v>76</v>
      </c>
      <c r="P3089" s="6">
        <v>31</v>
      </c>
      <c r="Q3089" s="13">
        <f t="shared" si="195"/>
        <v>2356</v>
      </c>
      <c r="R3089" s="15">
        <v>0.12</v>
      </c>
      <c r="S3089" s="13">
        <v>1016.18</v>
      </c>
      <c r="T3089" s="13">
        <v>10.161799999999999</v>
      </c>
      <c r="U3089" s="13"/>
    </row>
    <row r="3090" spans="1:21" x14ac:dyDescent="0.25">
      <c r="A3090" s="6" t="s">
        <v>90</v>
      </c>
      <c r="B3090" s="6" t="s">
        <v>91</v>
      </c>
      <c r="C3090" s="6" t="s">
        <v>88</v>
      </c>
      <c r="D3090" s="6" t="s">
        <v>89</v>
      </c>
      <c r="E3090" s="6">
        <v>9</v>
      </c>
      <c r="F3090" s="6" t="str">
        <f t="shared" si="192"/>
        <v>Steven Buchanan</v>
      </c>
      <c r="G3090" s="6">
        <v>10869</v>
      </c>
      <c r="H3090" s="9">
        <v>41850</v>
      </c>
      <c r="I3090" s="9">
        <v>41870</v>
      </c>
      <c r="J3090" s="9">
        <v>41872</v>
      </c>
      <c r="K3090" s="7">
        <v>3</v>
      </c>
      <c r="L3090" s="9" t="str">
        <f t="shared" si="193"/>
        <v>Desserts</v>
      </c>
      <c r="M3090" s="6">
        <v>68</v>
      </c>
      <c r="N3090" s="6" t="str">
        <f t="shared" si="194"/>
        <v>Scottish Longbreads</v>
      </c>
      <c r="O3090" s="13">
        <v>76</v>
      </c>
      <c r="P3090" s="6">
        <v>14</v>
      </c>
      <c r="Q3090" s="13">
        <f t="shared" si="195"/>
        <v>1064</v>
      </c>
      <c r="R3090" s="15">
        <v>7.0000000000000007E-2</v>
      </c>
      <c r="S3090" s="13">
        <v>813.75</v>
      </c>
      <c r="T3090" s="13">
        <v>20.34375</v>
      </c>
      <c r="U3090" s="13"/>
    </row>
    <row r="3091" spans="1:21" x14ac:dyDescent="0.25">
      <c r="A3091" s="6" t="s">
        <v>186</v>
      </c>
      <c r="B3091" s="6" t="s">
        <v>187</v>
      </c>
      <c r="C3091" s="6" t="s">
        <v>188</v>
      </c>
      <c r="D3091" s="6" t="s">
        <v>140</v>
      </c>
      <c r="E3091" s="6">
        <v>3</v>
      </c>
      <c r="F3091" s="6" t="str">
        <f t="shared" si="192"/>
        <v>Janet Leverling</v>
      </c>
      <c r="G3091" s="6">
        <v>10895</v>
      </c>
      <c r="H3091" s="9">
        <v>41850</v>
      </c>
      <c r="I3091" s="9">
        <v>41878</v>
      </c>
      <c r="J3091" s="9">
        <v>41878</v>
      </c>
      <c r="K3091" s="7">
        <v>8</v>
      </c>
      <c r="L3091" s="9" t="str">
        <f t="shared" si="193"/>
        <v>Poissons et fruits de mer</v>
      </c>
      <c r="M3091" s="6">
        <v>40</v>
      </c>
      <c r="N3091" s="6" t="str">
        <f t="shared" si="194"/>
        <v>Boston Crab Meat</v>
      </c>
      <c r="O3091" s="13">
        <v>76</v>
      </c>
      <c r="P3091" s="6">
        <v>31</v>
      </c>
      <c r="Q3091" s="13">
        <f t="shared" si="195"/>
        <v>2356</v>
      </c>
      <c r="R3091" s="15">
        <v>0.03</v>
      </c>
      <c r="S3091" s="13">
        <v>2766.44</v>
      </c>
      <c r="T3091" s="13">
        <v>85.759640000000005</v>
      </c>
      <c r="U3091" s="13"/>
    </row>
    <row r="3092" spans="1:21" x14ac:dyDescent="0.25">
      <c r="A3092" s="6" t="s">
        <v>205</v>
      </c>
      <c r="B3092" s="6" t="s">
        <v>206</v>
      </c>
      <c r="C3092" s="6" t="s">
        <v>207</v>
      </c>
      <c r="D3092" s="6" t="s">
        <v>208</v>
      </c>
      <c r="E3092" s="6">
        <v>3</v>
      </c>
      <c r="F3092" s="6" t="str">
        <f t="shared" si="192"/>
        <v>Janet Leverling</v>
      </c>
      <c r="G3092" s="6">
        <v>10572</v>
      </c>
      <c r="H3092" s="9">
        <v>41851</v>
      </c>
      <c r="I3092" s="9">
        <v>41873</v>
      </c>
      <c r="J3092" s="9">
        <v>41868</v>
      </c>
      <c r="K3092" s="7">
        <v>4</v>
      </c>
      <c r="L3092" s="9" t="str">
        <f t="shared" si="193"/>
        <v>Produits laitiers</v>
      </c>
      <c r="M3092" s="6">
        <v>32</v>
      </c>
      <c r="N3092" s="6" t="str">
        <f t="shared" si="194"/>
        <v>Mascarpone Fabioli</v>
      </c>
      <c r="O3092" s="13">
        <v>76</v>
      </c>
      <c r="P3092" s="6">
        <v>88</v>
      </c>
      <c r="Q3092" s="13">
        <f t="shared" si="195"/>
        <v>6688</v>
      </c>
      <c r="R3092" s="15">
        <v>0.16</v>
      </c>
      <c r="S3092" s="13">
        <v>11827.199999999999</v>
      </c>
      <c r="T3092" s="13">
        <v>307.50719999999995</v>
      </c>
      <c r="U3092" s="13"/>
    </row>
    <row r="3093" spans="1:21" x14ac:dyDescent="0.25">
      <c r="A3093" s="6" t="s">
        <v>147</v>
      </c>
      <c r="B3093" s="6" t="s">
        <v>148</v>
      </c>
      <c r="C3093" s="6" t="s">
        <v>149</v>
      </c>
      <c r="D3093" s="6" t="s">
        <v>85</v>
      </c>
      <c r="E3093" s="6">
        <v>1</v>
      </c>
      <c r="F3093" s="6" t="str">
        <f t="shared" si="192"/>
        <v>Francis Rivière</v>
      </c>
      <c r="G3093" s="6">
        <v>10832</v>
      </c>
      <c r="H3093" s="9">
        <v>41851</v>
      </c>
      <c r="I3093" s="9">
        <v>41877</v>
      </c>
      <c r="J3093" s="9">
        <v>41873</v>
      </c>
      <c r="K3093" s="7">
        <v>8</v>
      </c>
      <c r="L3093" s="9" t="str">
        <f t="shared" si="193"/>
        <v>Poissons et fruits de mer</v>
      </c>
      <c r="M3093" s="6">
        <v>13</v>
      </c>
      <c r="N3093" s="6" t="str">
        <f t="shared" si="194"/>
        <v>Konbu</v>
      </c>
      <c r="O3093" s="13">
        <v>76</v>
      </c>
      <c r="P3093" s="6">
        <v>36</v>
      </c>
      <c r="Q3093" s="13">
        <f t="shared" si="195"/>
        <v>2736</v>
      </c>
      <c r="R3093" s="15">
        <v>-0.03</v>
      </c>
      <c r="S3093" s="13">
        <v>1112.4000000000001</v>
      </c>
      <c r="T3093" s="13">
        <v>3.3372000000000002</v>
      </c>
      <c r="U3093" s="13"/>
    </row>
    <row r="3094" spans="1:21" x14ac:dyDescent="0.25">
      <c r="A3094" s="6" t="s">
        <v>120</v>
      </c>
      <c r="B3094" s="6" t="s">
        <v>121</v>
      </c>
      <c r="C3094" s="6" t="s">
        <v>122</v>
      </c>
      <c r="D3094" s="6" t="s">
        <v>123</v>
      </c>
      <c r="E3094" s="6">
        <v>9</v>
      </c>
      <c r="F3094" s="6" t="str">
        <f t="shared" si="192"/>
        <v>Steven Buchanan</v>
      </c>
      <c r="G3094" s="6">
        <v>10851</v>
      </c>
      <c r="H3094" s="9">
        <v>41852</v>
      </c>
      <c r="I3094" s="9">
        <v>41877</v>
      </c>
      <c r="J3094" s="9">
        <v>41877</v>
      </c>
      <c r="K3094" s="7">
        <v>5</v>
      </c>
      <c r="L3094" s="9" t="str">
        <f t="shared" si="193"/>
        <v>Pâtes et céréales</v>
      </c>
      <c r="M3094" s="6">
        <v>57</v>
      </c>
      <c r="N3094" s="6" t="str">
        <f t="shared" si="194"/>
        <v>Ravioli Angelo</v>
      </c>
      <c r="O3094" s="13">
        <v>76</v>
      </c>
      <c r="P3094" s="6">
        <v>74</v>
      </c>
      <c r="Q3094" s="13">
        <f t="shared" si="195"/>
        <v>5624</v>
      </c>
      <c r="R3094" s="15">
        <v>0.09</v>
      </c>
      <c r="S3094" s="13">
        <v>6565.6500000000005</v>
      </c>
      <c r="T3094" s="13">
        <v>26.262600000000003</v>
      </c>
      <c r="U3094" s="13"/>
    </row>
    <row r="3095" spans="1:21" x14ac:dyDescent="0.25">
      <c r="A3095" s="6" t="s">
        <v>235</v>
      </c>
      <c r="B3095" s="6" t="s">
        <v>236</v>
      </c>
      <c r="C3095" s="6" t="s">
        <v>237</v>
      </c>
      <c r="D3095" s="6" t="s">
        <v>238</v>
      </c>
      <c r="E3095" s="6">
        <v>3</v>
      </c>
      <c r="F3095" s="6" t="str">
        <f t="shared" si="192"/>
        <v>Janet Leverling</v>
      </c>
      <c r="G3095" s="6">
        <v>10911</v>
      </c>
      <c r="H3095" s="9">
        <v>41852</v>
      </c>
      <c r="I3095" s="9">
        <v>41865</v>
      </c>
      <c r="J3095" s="9">
        <v>41861</v>
      </c>
      <c r="K3095" s="7">
        <v>1</v>
      </c>
      <c r="L3095" s="9" t="str">
        <f t="shared" si="193"/>
        <v>Boissons</v>
      </c>
      <c r="M3095" s="6">
        <v>1</v>
      </c>
      <c r="N3095" s="6" t="str">
        <f t="shared" si="194"/>
        <v>Chai</v>
      </c>
      <c r="O3095" s="13">
        <v>76</v>
      </c>
      <c r="P3095" s="6">
        <v>58</v>
      </c>
      <c r="Q3095" s="13">
        <f t="shared" si="195"/>
        <v>4408</v>
      </c>
      <c r="R3095" s="15">
        <v>0.2</v>
      </c>
      <c r="S3095" s="13">
        <v>4176</v>
      </c>
      <c r="T3095" s="13">
        <v>4.1760000000000002</v>
      </c>
      <c r="U3095" s="13"/>
    </row>
    <row r="3096" spans="1:21" x14ac:dyDescent="0.25">
      <c r="A3096" s="6" t="s">
        <v>216</v>
      </c>
      <c r="B3096" s="6" t="s">
        <v>217</v>
      </c>
      <c r="C3096" s="6" t="s">
        <v>218</v>
      </c>
      <c r="D3096" s="6" t="s">
        <v>102</v>
      </c>
      <c r="E3096" s="6">
        <v>9</v>
      </c>
      <c r="F3096" s="6" t="str">
        <f t="shared" si="192"/>
        <v>Steven Buchanan</v>
      </c>
      <c r="G3096" s="6">
        <v>10649</v>
      </c>
      <c r="H3096" s="9">
        <v>41853</v>
      </c>
      <c r="I3096" s="9">
        <v>41871</v>
      </c>
      <c r="J3096" s="9">
        <v>41872</v>
      </c>
      <c r="K3096" s="7">
        <v>4</v>
      </c>
      <c r="L3096" s="9" t="str">
        <f t="shared" si="193"/>
        <v>Produits laitiers</v>
      </c>
      <c r="M3096" s="6">
        <v>72</v>
      </c>
      <c r="N3096" s="6" t="str">
        <f t="shared" si="194"/>
        <v>Mozzarella di Giovanni</v>
      </c>
      <c r="O3096" s="13">
        <v>76</v>
      </c>
      <c r="P3096" s="6">
        <v>80</v>
      </c>
      <c r="Q3096" s="13">
        <f t="shared" si="195"/>
        <v>6080</v>
      </c>
      <c r="R3096" s="15">
        <v>-0.02</v>
      </c>
      <c r="S3096" s="13">
        <v>14198.4</v>
      </c>
      <c r="T3096" s="13">
        <v>184.57919999999999</v>
      </c>
      <c r="U3096" s="13"/>
    </row>
    <row r="3097" spans="1:21" x14ac:dyDescent="0.25">
      <c r="A3097" s="6" t="s">
        <v>179</v>
      </c>
      <c r="B3097" s="6" t="s">
        <v>180</v>
      </c>
      <c r="C3097" s="6" t="s">
        <v>181</v>
      </c>
      <c r="D3097" s="6" t="s">
        <v>81</v>
      </c>
      <c r="E3097" s="6">
        <v>9</v>
      </c>
      <c r="F3097" s="6" t="str">
        <f t="shared" si="192"/>
        <v>Steven Buchanan</v>
      </c>
      <c r="G3097" s="6">
        <v>10711</v>
      </c>
      <c r="H3097" s="9">
        <v>41853</v>
      </c>
      <c r="I3097" s="9">
        <v>41881</v>
      </c>
      <c r="J3097" s="9">
        <v>41877</v>
      </c>
      <c r="K3097" s="7">
        <v>6</v>
      </c>
      <c r="L3097" s="9" t="str">
        <f t="shared" si="193"/>
        <v>Viandes</v>
      </c>
      <c r="M3097" s="6">
        <v>53</v>
      </c>
      <c r="N3097" s="6" t="str">
        <f t="shared" si="194"/>
        <v>Perth Pasties</v>
      </c>
      <c r="O3097" s="13">
        <v>76</v>
      </c>
      <c r="P3097" s="6">
        <v>87</v>
      </c>
      <c r="Q3097" s="13">
        <f t="shared" si="195"/>
        <v>6612</v>
      </c>
      <c r="R3097" s="15">
        <v>7.0000000000000007E-2</v>
      </c>
      <c r="S3097" s="13">
        <v>13269.24</v>
      </c>
      <c r="T3097" s="13">
        <v>92.884679999999989</v>
      </c>
      <c r="U3097" s="13"/>
    </row>
    <row r="3098" spans="1:21" x14ac:dyDescent="0.25">
      <c r="A3098" s="6" t="s">
        <v>209</v>
      </c>
      <c r="B3098" s="6" t="s">
        <v>210</v>
      </c>
      <c r="C3098" s="6" t="s">
        <v>211</v>
      </c>
      <c r="D3098" s="6" t="s">
        <v>212</v>
      </c>
      <c r="E3098" s="6">
        <v>1</v>
      </c>
      <c r="F3098" s="6" t="str">
        <f t="shared" si="192"/>
        <v>Francis Rivière</v>
      </c>
      <c r="G3098" s="6">
        <v>10583</v>
      </c>
      <c r="H3098" s="9">
        <v>41854</v>
      </c>
      <c r="I3098" s="9">
        <v>41875</v>
      </c>
      <c r="J3098" s="9">
        <v>41875</v>
      </c>
      <c r="K3098" s="7">
        <v>4</v>
      </c>
      <c r="L3098" s="9" t="str">
        <f t="shared" si="193"/>
        <v>Produits laitiers</v>
      </c>
      <c r="M3098" s="6">
        <v>69</v>
      </c>
      <c r="N3098" s="6" t="str">
        <f t="shared" si="194"/>
        <v>Gudbrandsdalsost</v>
      </c>
      <c r="O3098" s="13">
        <v>76</v>
      </c>
      <c r="P3098" s="6">
        <v>53</v>
      </c>
      <c r="Q3098" s="13">
        <f t="shared" si="195"/>
        <v>4028</v>
      </c>
      <c r="R3098" s="15">
        <v>0.11</v>
      </c>
      <c r="S3098" s="13">
        <v>8490.6</v>
      </c>
      <c r="T3098" s="13">
        <v>0</v>
      </c>
      <c r="U3098" s="13"/>
    </row>
    <row r="3099" spans="1:21" x14ac:dyDescent="0.25">
      <c r="A3099" s="6" t="s">
        <v>133</v>
      </c>
      <c r="B3099" s="6" t="s">
        <v>134</v>
      </c>
      <c r="C3099" s="6" t="s">
        <v>135</v>
      </c>
      <c r="D3099" s="6" t="s">
        <v>136</v>
      </c>
      <c r="E3099" s="6">
        <v>5</v>
      </c>
      <c r="F3099" s="6" t="str">
        <f t="shared" si="192"/>
        <v>Mohamed Ben Arfa</v>
      </c>
      <c r="G3099" s="6">
        <v>10670</v>
      </c>
      <c r="H3099" s="9">
        <v>41854</v>
      </c>
      <c r="I3099" s="9">
        <v>41875</v>
      </c>
      <c r="J3099" s="9">
        <v>41870</v>
      </c>
      <c r="K3099" s="7">
        <v>8</v>
      </c>
      <c r="L3099" s="9" t="str">
        <f t="shared" si="193"/>
        <v>Poissons et fruits de mer</v>
      </c>
      <c r="M3099" s="6">
        <v>73</v>
      </c>
      <c r="N3099" s="6" t="str">
        <f t="shared" si="194"/>
        <v>Röd Kaviar</v>
      </c>
      <c r="O3099" s="13">
        <v>76</v>
      </c>
      <c r="P3099" s="6">
        <v>5</v>
      </c>
      <c r="Q3099" s="13">
        <f t="shared" si="195"/>
        <v>380</v>
      </c>
      <c r="R3099" s="15">
        <v>0.17</v>
      </c>
      <c r="S3099" s="13">
        <v>311.25</v>
      </c>
      <c r="T3099" s="13">
        <v>10.27125</v>
      </c>
      <c r="U3099" s="13"/>
    </row>
    <row r="3100" spans="1:21" x14ac:dyDescent="0.25">
      <c r="A3100" s="6" t="s">
        <v>78</v>
      </c>
      <c r="B3100" s="6" t="s">
        <v>79</v>
      </c>
      <c r="C3100" s="6" t="s">
        <v>80</v>
      </c>
      <c r="D3100" s="6" t="s">
        <v>81</v>
      </c>
      <c r="E3100" s="6">
        <v>7</v>
      </c>
      <c r="F3100" s="6" t="str">
        <f t="shared" si="192"/>
        <v>Jaime Dos Santos</v>
      </c>
      <c r="G3100" s="6">
        <v>10469</v>
      </c>
      <c r="H3100" s="9">
        <v>41855</v>
      </c>
      <c r="I3100" s="9">
        <v>41871</v>
      </c>
      <c r="J3100" s="9">
        <v>41874</v>
      </c>
      <c r="K3100" s="7">
        <v>3</v>
      </c>
      <c r="L3100" s="9" t="str">
        <f t="shared" si="193"/>
        <v>Desserts</v>
      </c>
      <c r="M3100" s="6">
        <v>16</v>
      </c>
      <c r="N3100" s="6" t="str">
        <f t="shared" si="194"/>
        <v>Pavlova</v>
      </c>
      <c r="O3100" s="13">
        <v>76</v>
      </c>
      <c r="P3100" s="6">
        <v>72</v>
      </c>
      <c r="Q3100" s="13">
        <f t="shared" si="195"/>
        <v>5472</v>
      </c>
      <c r="R3100" s="15">
        <v>-0.03</v>
      </c>
      <c r="S3100" s="13">
        <v>5154.12</v>
      </c>
      <c r="T3100" s="13">
        <v>139.16123999999999</v>
      </c>
      <c r="U3100" s="13"/>
    </row>
    <row r="3101" spans="1:21" x14ac:dyDescent="0.25">
      <c r="A3101" s="6" t="s">
        <v>120</v>
      </c>
      <c r="B3101" s="6" t="s">
        <v>121</v>
      </c>
      <c r="C3101" s="6" t="s">
        <v>122</v>
      </c>
      <c r="D3101" s="6" t="s">
        <v>123</v>
      </c>
      <c r="E3101" s="6">
        <v>5</v>
      </c>
      <c r="F3101" s="6" t="str">
        <f t="shared" si="192"/>
        <v>Mohamed Ben Arfa</v>
      </c>
      <c r="G3101" s="6">
        <v>10622</v>
      </c>
      <c r="H3101" s="9">
        <v>41855</v>
      </c>
      <c r="I3101" s="9">
        <v>41878</v>
      </c>
      <c r="J3101" s="9">
        <v>41879</v>
      </c>
      <c r="K3101" s="7">
        <v>1</v>
      </c>
      <c r="L3101" s="9" t="str">
        <f t="shared" si="193"/>
        <v>Boissons</v>
      </c>
      <c r="M3101" s="6">
        <v>2</v>
      </c>
      <c r="N3101" s="6" t="str">
        <f t="shared" si="194"/>
        <v>Chang</v>
      </c>
      <c r="O3101" s="13">
        <v>76</v>
      </c>
      <c r="P3101" s="6">
        <v>69</v>
      </c>
      <c r="Q3101" s="13">
        <f t="shared" si="195"/>
        <v>5244</v>
      </c>
      <c r="R3101" s="15">
        <v>0.1</v>
      </c>
      <c r="S3101" s="13">
        <v>5899.5</v>
      </c>
      <c r="T3101" s="13">
        <v>88.492500000000007</v>
      </c>
      <c r="U3101" s="13"/>
    </row>
    <row r="3102" spans="1:21" x14ac:dyDescent="0.25">
      <c r="A3102" s="6" t="s">
        <v>209</v>
      </c>
      <c r="B3102" s="6" t="s">
        <v>210</v>
      </c>
      <c r="C3102" s="6" t="s">
        <v>211</v>
      </c>
      <c r="D3102" s="6" t="s">
        <v>212</v>
      </c>
      <c r="E3102" s="6">
        <v>1</v>
      </c>
      <c r="F3102" s="6" t="str">
        <f t="shared" si="192"/>
        <v>Francis Rivière</v>
      </c>
      <c r="G3102" s="6">
        <v>10781</v>
      </c>
      <c r="H3102" s="9">
        <v>41855</v>
      </c>
      <c r="I3102" s="9">
        <v>41882</v>
      </c>
      <c r="J3102" s="9">
        <v>41879</v>
      </c>
      <c r="K3102" s="7">
        <v>5</v>
      </c>
      <c r="L3102" s="9" t="str">
        <f t="shared" si="193"/>
        <v>Pâtes et céréales</v>
      </c>
      <c r="M3102" s="6">
        <v>56</v>
      </c>
      <c r="N3102" s="6" t="str">
        <f t="shared" si="194"/>
        <v>Gnocchi di nonna Alice</v>
      </c>
      <c r="O3102" s="13">
        <v>76</v>
      </c>
      <c r="P3102" s="6">
        <v>9</v>
      </c>
      <c r="Q3102" s="13">
        <f t="shared" si="195"/>
        <v>684</v>
      </c>
      <c r="R3102" s="15">
        <v>0.04</v>
      </c>
      <c r="S3102" s="13">
        <v>1641.6</v>
      </c>
      <c r="T3102" s="13">
        <v>57.456000000000003</v>
      </c>
      <c r="U3102" s="13"/>
    </row>
    <row r="3103" spans="1:21" x14ac:dyDescent="0.25">
      <c r="A3103" s="6" t="s">
        <v>235</v>
      </c>
      <c r="B3103" s="6" t="s">
        <v>236</v>
      </c>
      <c r="C3103" s="6" t="s">
        <v>237</v>
      </c>
      <c r="D3103" s="6" t="s">
        <v>238</v>
      </c>
      <c r="E3103" s="6">
        <v>9</v>
      </c>
      <c r="F3103" s="6" t="str">
        <f t="shared" si="192"/>
        <v>Steven Buchanan</v>
      </c>
      <c r="G3103" s="6">
        <v>10872</v>
      </c>
      <c r="H3103" s="9">
        <v>41855</v>
      </c>
      <c r="I3103" s="9">
        <v>41873</v>
      </c>
      <c r="J3103" s="9">
        <v>41870</v>
      </c>
      <c r="K3103" s="7">
        <v>2</v>
      </c>
      <c r="L3103" s="9" t="str">
        <f t="shared" si="193"/>
        <v>Condiments</v>
      </c>
      <c r="M3103" s="6">
        <v>65</v>
      </c>
      <c r="N3103" s="6" t="str">
        <f t="shared" si="194"/>
        <v>Louisiana Fiery Hot Pepper Sauce</v>
      </c>
      <c r="O3103" s="13">
        <v>76</v>
      </c>
      <c r="P3103" s="6">
        <v>18</v>
      </c>
      <c r="Q3103" s="13">
        <f t="shared" si="195"/>
        <v>1368</v>
      </c>
      <c r="R3103" s="15">
        <v>0.09</v>
      </c>
      <c r="S3103" s="13">
        <v>1723.9950000000001</v>
      </c>
      <c r="T3103" s="13">
        <v>34.479900000000001</v>
      </c>
      <c r="U3103" s="13"/>
    </row>
    <row r="3104" spans="1:21" x14ac:dyDescent="0.25">
      <c r="A3104" s="6" t="s">
        <v>186</v>
      </c>
      <c r="B3104" s="6" t="s">
        <v>187</v>
      </c>
      <c r="C3104" s="6" t="s">
        <v>188</v>
      </c>
      <c r="D3104" s="6" t="s">
        <v>140</v>
      </c>
      <c r="E3104" s="6">
        <v>3</v>
      </c>
      <c r="F3104" s="6" t="str">
        <f t="shared" si="192"/>
        <v>Janet Leverling</v>
      </c>
      <c r="G3104" s="6">
        <v>10895</v>
      </c>
      <c r="H3104" s="9">
        <v>41855</v>
      </c>
      <c r="I3104" s="9">
        <v>41885</v>
      </c>
      <c r="J3104" s="9">
        <v>41884</v>
      </c>
      <c r="K3104" s="7">
        <v>4</v>
      </c>
      <c r="L3104" s="9" t="str">
        <f t="shared" si="193"/>
        <v>Produits laitiers</v>
      </c>
      <c r="M3104" s="6">
        <v>60</v>
      </c>
      <c r="N3104" s="6" t="str">
        <f t="shared" si="194"/>
        <v>Camembert Pierrot</v>
      </c>
      <c r="O3104" s="13">
        <v>76</v>
      </c>
      <c r="P3104" s="6">
        <v>18</v>
      </c>
      <c r="Q3104" s="13">
        <f t="shared" si="195"/>
        <v>1368</v>
      </c>
      <c r="R3104" s="15">
        <v>0.04</v>
      </c>
      <c r="S3104" s="13">
        <v>2937.6</v>
      </c>
      <c r="T3104" s="13">
        <v>8.8127999999999993</v>
      </c>
      <c r="U3104" s="13"/>
    </row>
    <row r="3105" spans="1:21" x14ac:dyDescent="0.25">
      <c r="A3105" s="6" t="s">
        <v>189</v>
      </c>
      <c r="B3105" s="6" t="s">
        <v>190</v>
      </c>
      <c r="C3105" s="6" t="s">
        <v>191</v>
      </c>
      <c r="D3105" s="6" t="s">
        <v>136</v>
      </c>
      <c r="E3105" s="6">
        <v>4</v>
      </c>
      <c r="F3105" s="6" t="str">
        <f t="shared" si="192"/>
        <v>Laura Callahan</v>
      </c>
      <c r="G3105" s="6">
        <v>10694</v>
      </c>
      <c r="H3105" s="9">
        <v>41856</v>
      </c>
      <c r="I3105" s="9">
        <v>41884</v>
      </c>
      <c r="J3105" s="9">
        <v>41886</v>
      </c>
      <c r="K3105" s="7">
        <v>4</v>
      </c>
      <c r="L3105" s="9" t="str">
        <f t="shared" si="193"/>
        <v>Produits laitiers</v>
      </c>
      <c r="M3105" s="6">
        <v>59</v>
      </c>
      <c r="N3105" s="6" t="str">
        <f t="shared" si="194"/>
        <v>Raclette Courdavault</v>
      </c>
      <c r="O3105" s="13">
        <v>76</v>
      </c>
      <c r="P3105" s="6">
        <v>46</v>
      </c>
      <c r="Q3105" s="13">
        <f t="shared" si="195"/>
        <v>3496</v>
      </c>
      <c r="R3105" s="15">
        <v>0.01</v>
      </c>
      <c r="S3105" s="13">
        <v>12523.5</v>
      </c>
      <c r="T3105" s="13">
        <v>137.7585</v>
      </c>
      <c r="U3105" s="13"/>
    </row>
    <row r="3106" spans="1:21" x14ac:dyDescent="0.25">
      <c r="A3106" s="6" t="s">
        <v>120</v>
      </c>
      <c r="B3106" s="6" t="s">
        <v>121</v>
      </c>
      <c r="C3106" s="6" t="s">
        <v>122</v>
      </c>
      <c r="D3106" s="6" t="s">
        <v>123</v>
      </c>
      <c r="E3106" s="6">
        <v>7</v>
      </c>
      <c r="F3106" s="6" t="str">
        <f t="shared" si="192"/>
        <v>Jaime Dos Santos</v>
      </c>
      <c r="G3106" s="6">
        <v>10813</v>
      </c>
      <c r="H3106" s="9">
        <v>41857</v>
      </c>
      <c r="I3106" s="9">
        <v>41875</v>
      </c>
      <c r="J3106" s="9">
        <v>41874</v>
      </c>
      <c r="K3106" s="7">
        <v>1</v>
      </c>
      <c r="L3106" s="9" t="str">
        <f t="shared" si="193"/>
        <v>Boissons</v>
      </c>
      <c r="M3106" s="6">
        <v>2</v>
      </c>
      <c r="N3106" s="6" t="str">
        <f t="shared" si="194"/>
        <v>Chang</v>
      </c>
      <c r="O3106" s="13">
        <v>76</v>
      </c>
      <c r="P3106" s="6">
        <v>76</v>
      </c>
      <c r="Q3106" s="13">
        <f t="shared" si="195"/>
        <v>5776</v>
      </c>
      <c r="R3106" s="15">
        <v>0.16</v>
      </c>
      <c r="S3106" s="13">
        <v>6064.8</v>
      </c>
      <c r="T3106" s="13">
        <v>36.388800000000003</v>
      </c>
      <c r="U3106" s="13"/>
    </row>
    <row r="3107" spans="1:21" x14ac:dyDescent="0.25">
      <c r="A3107" s="6" t="s">
        <v>278</v>
      </c>
      <c r="B3107" s="6" t="s">
        <v>279</v>
      </c>
      <c r="C3107" s="6" t="s">
        <v>280</v>
      </c>
      <c r="D3107" s="6" t="s">
        <v>85</v>
      </c>
      <c r="E3107" s="6">
        <v>8</v>
      </c>
      <c r="F3107" s="6" t="str">
        <f t="shared" si="192"/>
        <v>Hicham Esmal</v>
      </c>
      <c r="G3107" s="6">
        <v>10890</v>
      </c>
      <c r="H3107" s="9">
        <v>41857</v>
      </c>
      <c r="I3107" s="9">
        <v>41872</v>
      </c>
      <c r="J3107" s="9">
        <v>41872</v>
      </c>
      <c r="K3107" s="7">
        <v>8</v>
      </c>
      <c r="L3107" s="9" t="str">
        <f t="shared" si="193"/>
        <v>Poissons et fruits de mer</v>
      </c>
      <c r="M3107" s="6">
        <v>41</v>
      </c>
      <c r="N3107" s="6" t="str">
        <f t="shared" si="194"/>
        <v>Jack's New England Clam Chowder</v>
      </c>
      <c r="O3107" s="13">
        <v>76</v>
      </c>
      <c r="P3107" s="6">
        <v>60</v>
      </c>
      <c r="Q3107" s="13">
        <f t="shared" si="195"/>
        <v>4560</v>
      </c>
      <c r="R3107" s="15">
        <v>0.12</v>
      </c>
      <c r="S3107" s="13">
        <v>2547.6</v>
      </c>
      <c r="T3107" s="13">
        <v>71.332800000000006</v>
      </c>
      <c r="U3107" s="13"/>
    </row>
    <row r="3108" spans="1:21" x14ac:dyDescent="0.25">
      <c r="A3108" s="6" t="s">
        <v>281</v>
      </c>
      <c r="B3108" s="6" t="s">
        <v>282</v>
      </c>
      <c r="C3108" s="6" t="s">
        <v>283</v>
      </c>
      <c r="D3108" s="6" t="s">
        <v>284</v>
      </c>
      <c r="E3108" s="6">
        <v>6</v>
      </c>
      <c r="F3108" s="6" t="str">
        <f t="shared" si="192"/>
        <v>Ernst Junge</v>
      </c>
      <c r="G3108" s="6">
        <v>10611</v>
      </c>
      <c r="H3108" s="9">
        <v>41858</v>
      </c>
      <c r="I3108" s="9">
        <v>41878</v>
      </c>
      <c r="J3108" s="9">
        <v>41876</v>
      </c>
      <c r="K3108" s="7">
        <v>1</v>
      </c>
      <c r="L3108" s="9" t="str">
        <f t="shared" si="193"/>
        <v>Boissons</v>
      </c>
      <c r="M3108" s="6">
        <v>2</v>
      </c>
      <c r="N3108" s="6" t="str">
        <f t="shared" si="194"/>
        <v>Chang</v>
      </c>
      <c r="O3108" s="13">
        <v>76</v>
      </c>
      <c r="P3108" s="6">
        <v>66</v>
      </c>
      <c r="Q3108" s="13">
        <f t="shared" si="195"/>
        <v>5016</v>
      </c>
      <c r="R3108" s="15">
        <v>0.08</v>
      </c>
      <c r="S3108" s="13">
        <v>5768.4000000000005</v>
      </c>
      <c r="T3108" s="13">
        <v>0</v>
      </c>
      <c r="U3108" s="13"/>
    </row>
    <row r="3109" spans="1:21" x14ac:dyDescent="0.25">
      <c r="A3109" s="6" t="s">
        <v>184</v>
      </c>
      <c r="B3109" s="6" t="s">
        <v>185</v>
      </c>
      <c r="C3109" s="6" t="s">
        <v>159</v>
      </c>
      <c r="D3109" s="6" t="s">
        <v>136</v>
      </c>
      <c r="E3109" s="6">
        <v>7</v>
      </c>
      <c r="F3109" s="6" t="str">
        <f t="shared" si="192"/>
        <v>Jaime Dos Santos</v>
      </c>
      <c r="G3109" s="6">
        <v>10668</v>
      </c>
      <c r="H3109" s="9">
        <v>41858</v>
      </c>
      <c r="I3109" s="9">
        <v>41875</v>
      </c>
      <c r="J3109" s="9">
        <v>41877</v>
      </c>
      <c r="K3109" s="7">
        <v>4</v>
      </c>
      <c r="L3109" s="9" t="str">
        <f t="shared" si="193"/>
        <v>Produits laitiers</v>
      </c>
      <c r="M3109" s="6">
        <v>31</v>
      </c>
      <c r="N3109" s="6" t="str">
        <f t="shared" si="194"/>
        <v>Gorgonzola Telino</v>
      </c>
      <c r="O3109" s="13">
        <v>76</v>
      </c>
      <c r="P3109" s="6">
        <v>48</v>
      </c>
      <c r="Q3109" s="13">
        <f t="shared" si="195"/>
        <v>3648</v>
      </c>
      <c r="R3109" s="15">
        <v>0.19</v>
      </c>
      <c r="S3109" s="13">
        <v>2430</v>
      </c>
      <c r="T3109" s="13">
        <v>38.880000000000003</v>
      </c>
      <c r="U3109" s="13"/>
    </row>
    <row r="3110" spans="1:21" x14ac:dyDescent="0.25">
      <c r="A3110" s="6" t="s">
        <v>133</v>
      </c>
      <c r="B3110" s="6" t="s">
        <v>134</v>
      </c>
      <c r="C3110" s="6" t="s">
        <v>135</v>
      </c>
      <c r="D3110" s="6" t="s">
        <v>136</v>
      </c>
      <c r="E3110" s="6">
        <v>9</v>
      </c>
      <c r="F3110" s="6" t="str">
        <f t="shared" si="192"/>
        <v>Steven Buchanan</v>
      </c>
      <c r="G3110" s="6">
        <v>10675</v>
      </c>
      <c r="H3110" s="9">
        <v>41858</v>
      </c>
      <c r="I3110" s="9">
        <v>41869</v>
      </c>
      <c r="J3110" s="9">
        <v>41866</v>
      </c>
      <c r="K3110" s="7">
        <v>8</v>
      </c>
      <c r="L3110" s="9" t="str">
        <f t="shared" si="193"/>
        <v>Poissons et fruits de mer</v>
      </c>
      <c r="M3110" s="6">
        <v>58</v>
      </c>
      <c r="N3110" s="6" t="str">
        <f t="shared" si="194"/>
        <v>Escargots de Bourgogne</v>
      </c>
      <c r="O3110" s="13">
        <v>76</v>
      </c>
      <c r="P3110" s="6">
        <v>62</v>
      </c>
      <c r="Q3110" s="13">
        <f t="shared" si="195"/>
        <v>4712</v>
      </c>
      <c r="R3110" s="15">
        <v>0.13</v>
      </c>
      <c r="S3110" s="13">
        <v>3573.5250000000001</v>
      </c>
      <c r="T3110" s="13">
        <v>85.764600000000002</v>
      </c>
      <c r="U3110" s="13"/>
    </row>
    <row r="3111" spans="1:21" x14ac:dyDescent="0.25">
      <c r="A3111" s="6" t="s">
        <v>230</v>
      </c>
      <c r="B3111" s="6" t="s">
        <v>231</v>
      </c>
      <c r="C3111" s="6" t="s">
        <v>232</v>
      </c>
      <c r="D3111" s="6" t="s">
        <v>81</v>
      </c>
      <c r="E3111" s="6">
        <v>5</v>
      </c>
      <c r="F3111" s="6" t="str">
        <f t="shared" si="192"/>
        <v>Mohamed Ben Arfa</v>
      </c>
      <c r="G3111" s="6">
        <v>10544</v>
      </c>
      <c r="H3111" s="9">
        <v>41859</v>
      </c>
      <c r="I3111" s="9">
        <v>41885</v>
      </c>
      <c r="J3111" s="9">
        <v>41884</v>
      </c>
      <c r="K3111" s="7">
        <v>7</v>
      </c>
      <c r="L3111" s="9" t="str">
        <f t="shared" si="193"/>
        <v>Produits secs</v>
      </c>
      <c r="M3111" s="6">
        <v>28</v>
      </c>
      <c r="N3111" s="6" t="str">
        <f t="shared" si="194"/>
        <v>Rössle Sauerkraut</v>
      </c>
      <c r="O3111" s="13">
        <v>76</v>
      </c>
      <c r="P3111" s="6">
        <v>77</v>
      </c>
      <c r="Q3111" s="13">
        <f t="shared" si="195"/>
        <v>5852</v>
      </c>
      <c r="R3111" s="15">
        <v>0.2</v>
      </c>
      <c r="S3111" s="13">
        <v>14044.800000000001</v>
      </c>
      <c r="T3111" s="13">
        <v>140.44800000000001</v>
      </c>
      <c r="U3111" s="13"/>
    </row>
    <row r="3112" spans="1:21" x14ac:dyDescent="0.25">
      <c r="A3112" s="6" t="s">
        <v>228</v>
      </c>
      <c r="B3112" s="6" t="s">
        <v>229</v>
      </c>
      <c r="C3112" s="6" t="s">
        <v>122</v>
      </c>
      <c r="D3112" s="6" t="s">
        <v>123</v>
      </c>
      <c r="E3112" s="6">
        <v>7</v>
      </c>
      <c r="F3112" s="6" t="str">
        <f t="shared" si="192"/>
        <v>Jaime Dos Santos</v>
      </c>
      <c r="G3112" s="6">
        <v>10690</v>
      </c>
      <c r="H3112" s="9">
        <v>41859</v>
      </c>
      <c r="I3112" s="9">
        <v>41887</v>
      </c>
      <c r="J3112" s="9">
        <v>41884</v>
      </c>
      <c r="K3112" s="7">
        <v>2</v>
      </c>
      <c r="L3112" s="9" t="str">
        <f t="shared" si="193"/>
        <v>Condiments</v>
      </c>
      <c r="M3112" s="6">
        <v>77</v>
      </c>
      <c r="N3112" s="6" t="str">
        <f t="shared" si="194"/>
        <v>Original Frankfurter grüne Soße</v>
      </c>
      <c r="O3112" s="13">
        <v>76</v>
      </c>
      <c r="P3112" s="6">
        <v>28</v>
      </c>
      <c r="Q3112" s="13">
        <f t="shared" si="195"/>
        <v>2128</v>
      </c>
      <c r="R3112" s="15">
        <v>7.0000000000000007E-2</v>
      </c>
      <c r="S3112" s="13">
        <v>1692.6</v>
      </c>
      <c r="T3112" s="13">
        <v>13.540799999999999</v>
      </c>
      <c r="U3112" s="13"/>
    </row>
    <row r="3113" spans="1:21" x14ac:dyDescent="0.25">
      <c r="A3113" s="6" t="s">
        <v>157</v>
      </c>
      <c r="B3113" s="6" t="s">
        <v>158</v>
      </c>
      <c r="C3113" s="6" t="s">
        <v>159</v>
      </c>
      <c r="D3113" s="6" t="s">
        <v>136</v>
      </c>
      <c r="E3113" s="6">
        <v>8</v>
      </c>
      <c r="F3113" s="6" t="str">
        <f t="shared" si="192"/>
        <v>Hicham Esmal</v>
      </c>
      <c r="G3113" s="6">
        <v>10497</v>
      </c>
      <c r="H3113" s="9">
        <v>41860</v>
      </c>
      <c r="I3113" s="9">
        <v>41873</v>
      </c>
      <c r="J3113" s="9">
        <v>41875</v>
      </c>
      <c r="K3113" s="7">
        <v>2</v>
      </c>
      <c r="L3113" s="9" t="str">
        <f t="shared" si="193"/>
        <v>Condiments</v>
      </c>
      <c r="M3113" s="6">
        <v>77</v>
      </c>
      <c r="N3113" s="6" t="str">
        <f t="shared" si="194"/>
        <v>Original Frankfurter grüne Soße</v>
      </c>
      <c r="O3113" s="13">
        <v>76</v>
      </c>
      <c r="P3113" s="6">
        <v>90</v>
      </c>
      <c r="Q3113" s="13">
        <f t="shared" si="195"/>
        <v>6840</v>
      </c>
      <c r="R3113" s="15">
        <v>0.18</v>
      </c>
      <c r="S3113" s="13">
        <v>3837.6000000000004</v>
      </c>
      <c r="T3113" s="13">
        <v>34.538400000000003</v>
      </c>
      <c r="U3113" s="13"/>
    </row>
    <row r="3114" spans="1:21" x14ac:dyDescent="0.25">
      <c r="A3114" s="6" t="s">
        <v>92</v>
      </c>
      <c r="B3114" s="6" t="s">
        <v>93</v>
      </c>
      <c r="C3114" s="6" t="s">
        <v>94</v>
      </c>
      <c r="D3114" s="6" t="s">
        <v>89</v>
      </c>
      <c r="E3114" s="6">
        <v>5</v>
      </c>
      <c r="F3114" s="6" t="str">
        <f t="shared" si="192"/>
        <v>Mohamed Ben Arfa</v>
      </c>
      <c r="G3114" s="6">
        <v>10621</v>
      </c>
      <c r="H3114" s="9">
        <v>41860</v>
      </c>
      <c r="I3114" s="9">
        <v>41879</v>
      </c>
      <c r="J3114" s="9">
        <v>41877</v>
      </c>
      <c r="K3114" s="7">
        <v>5</v>
      </c>
      <c r="L3114" s="9" t="str">
        <f t="shared" si="193"/>
        <v>Pâtes et céréales</v>
      </c>
      <c r="M3114" s="6">
        <v>23</v>
      </c>
      <c r="N3114" s="6" t="str">
        <f t="shared" si="194"/>
        <v>Tunnbröd</v>
      </c>
      <c r="O3114" s="13">
        <v>76</v>
      </c>
      <c r="P3114" s="6">
        <v>70</v>
      </c>
      <c r="Q3114" s="13">
        <f t="shared" si="195"/>
        <v>5320</v>
      </c>
      <c r="R3114" s="15">
        <v>0.11</v>
      </c>
      <c r="S3114" s="13">
        <v>2803.5</v>
      </c>
      <c r="T3114" s="13">
        <v>16.821000000000002</v>
      </c>
      <c r="U3114" s="13"/>
    </row>
    <row r="3115" spans="1:21" x14ac:dyDescent="0.25">
      <c r="A3115" s="6" t="s">
        <v>133</v>
      </c>
      <c r="B3115" s="6" t="s">
        <v>134</v>
      </c>
      <c r="C3115" s="6" t="s">
        <v>135</v>
      </c>
      <c r="D3115" s="6" t="s">
        <v>136</v>
      </c>
      <c r="E3115" s="6">
        <v>5</v>
      </c>
      <c r="F3115" s="6" t="str">
        <f t="shared" si="192"/>
        <v>Mohamed Ben Arfa</v>
      </c>
      <c r="G3115" s="6">
        <v>10670</v>
      </c>
      <c r="H3115" s="9">
        <v>41860</v>
      </c>
      <c r="I3115" s="9">
        <v>41881</v>
      </c>
      <c r="J3115" s="9">
        <v>41881</v>
      </c>
      <c r="K3115" s="7">
        <v>1</v>
      </c>
      <c r="L3115" s="9" t="str">
        <f t="shared" si="193"/>
        <v>Boissons</v>
      </c>
      <c r="M3115" s="6">
        <v>67</v>
      </c>
      <c r="N3115" s="6" t="str">
        <f t="shared" si="194"/>
        <v>Laughing Lumberjack Lager</v>
      </c>
      <c r="O3115" s="13">
        <v>76</v>
      </c>
      <c r="P3115" s="6">
        <v>53</v>
      </c>
      <c r="Q3115" s="13">
        <f t="shared" si="195"/>
        <v>4028</v>
      </c>
      <c r="R3115" s="15">
        <v>-0.02</v>
      </c>
      <c r="S3115" s="13">
        <v>3784.2000000000003</v>
      </c>
      <c r="T3115" s="13">
        <v>98.389200000000017</v>
      </c>
      <c r="U3115" s="13"/>
    </row>
    <row r="3116" spans="1:21" x14ac:dyDescent="0.25">
      <c r="A3116" s="6" t="s">
        <v>157</v>
      </c>
      <c r="B3116" s="6" t="s">
        <v>158</v>
      </c>
      <c r="C3116" s="6" t="s">
        <v>159</v>
      </c>
      <c r="D3116" s="6" t="s">
        <v>136</v>
      </c>
      <c r="E3116" s="6">
        <v>3</v>
      </c>
      <c r="F3116" s="6" t="str">
        <f t="shared" si="192"/>
        <v>Janet Leverling</v>
      </c>
      <c r="G3116" s="6">
        <v>10934</v>
      </c>
      <c r="H3116" s="9">
        <v>41860</v>
      </c>
      <c r="I3116" s="9">
        <v>41884</v>
      </c>
      <c r="J3116" s="9">
        <v>41882</v>
      </c>
      <c r="K3116" s="7">
        <v>2</v>
      </c>
      <c r="L3116" s="9" t="str">
        <f t="shared" si="193"/>
        <v>Condiments</v>
      </c>
      <c r="M3116" s="6">
        <v>6</v>
      </c>
      <c r="N3116" s="6" t="str">
        <f t="shared" si="194"/>
        <v>Grandma's Boysenberry Spread</v>
      </c>
      <c r="O3116" s="13">
        <v>76</v>
      </c>
      <c r="P3116" s="6">
        <v>53</v>
      </c>
      <c r="Q3116" s="13">
        <f t="shared" si="195"/>
        <v>4028</v>
      </c>
      <c r="R3116" s="15">
        <v>0.17</v>
      </c>
      <c r="S3116" s="13">
        <v>5498.75</v>
      </c>
      <c r="T3116" s="13">
        <v>126.47125</v>
      </c>
      <c r="U3116" s="13"/>
    </row>
    <row r="3117" spans="1:21" x14ac:dyDescent="0.25">
      <c r="A3117" s="6" t="s">
        <v>182</v>
      </c>
      <c r="B3117" s="6" t="s">
        <v>183</v>
      </c>
      <c r="C3117" s="6" t="s">
        <v>132</v>
      </c>
      <c r="D3117" s="6" t="s">
        <v>123</v>
      </c>
      <c r="E3117" s="6">
        <v>9</v>
      </c>
      <c r="F3117" s="6" t="str">
        <f t="shared" si="192"/>
        <v>Steven Buchanan</v>
      </c>
      <c r="G3117" s="6">
        <v>10650</v>
      </c>
      <c r="H3117" s="9">
        <v>41861</v>
      </c>
      <c r="I3117" s="9">
        <v>41880</v>
      </c>
      <c r="J3117" s="9">
        <v>41883</v>
      </c>
      <c r="K3117" s="7">
        <v>6</v>
      </c>
      <c r="L3117" s="9" t="str">
        <f t="shared" si="193"/>
        <v>Viandes</v>
      </c>
      <c r="M3117" s="6">
        <v>54</v>
      </c>
      <c r="N3117" s="6" t="str">
        <f t="shared" si="194"/>
        <v>Tourtière</v>
      </c>
      <c r="O3117" s="13">
        <v>76</v>
      </c>
      <c r="P3117" s="6">
        <v>38</v>
      </c>
      <c r="Q3117" s="13">
        <f t="shared" si="195"/>
        <v>2888</v>
      </c>
      <c r="R3117" s="15">
        <v>0.14000000000000001</v>
      </c>
      <c r="S3117" s="13">
        <v>1217.33</v>
      </c>
      <c r="T3117" s="13">
        <v>27.998589999999997</v>
      </c>
      <c r="U3117" s="13"/>
    </row>
    <row r="3118" spans="1:21" x14ac:dyDescent="0.25">
      <c r="A3118" s="6" t="s">
        <v>269</v>
      </c>
      <c r="B3118" s="6" t="s">
        <v>270</v>
      </c>
      <c r="C3118" s="6" t="s">
        <v>271</v>
      </c>
      <c r="D3118" s="6" t="s">
        <v>242</v>
      </c>
      <c r="E3118" s="6">
        <v>3</v>
      </c>
      <c r="F3118" s="6" t="str">
        <f t="shared" si="192"/>
        <v>Janet Leverling</v>
      </c>
      <c r="G3118" s="6">
        <v>10769</v>
      </c>
      <c r="H3118" s="9">
        <v>41861</v>
      </c>
      <c r="I3118" s="9">
        <v>41877</v>
      </c>
      <c r="J3118" s="9">
        <v>41878</v>
      </c>
      <c r="K3118" s="7">
        <v>5</v>
      </c>
      <c r="L3118" s="9" t="str">
        <f t="shared" si="193"/>
        <v>Pâtes et céréales</v>
      </c>
      <c r="M3118" s="6">
        <v>52</v>
      </c>
      <c r="N3118" s="6" t="str">
        <f t="shared" si="194"/>
        <v>Filo Mix</v>
      </c>
      <c r="O3118" s="13">
        <v>76</v>
      </c>
      <c r="P3118" s="6">
        <v>78</v>
      </c>
      <c r="Q3118" s="13">
        <f t="shared" si="195"/>
        <v>5928</v>
      </c>
      <c r="R3118" s="15">
        <v>0.14000000000000001</v>
      </c>
      <c r="S3118" s="13">
        <v>2347.8000000000002</v>
      </c>
      <c r="T3118" s="13">
        <v>61.0428</v>
      </c>
      <c r="U3118" s="13"/>
    </row>
    <row r="3119" spans="1:21" x14ac:dyDescent="0.25">
      <c r="A3119" s="6" t="s">
        <v>264</v>
      </c>
      <c r="B3119" s="6" t="s">
        <v>265</v>
      </c>
      <c r="C3119" s="6" t="s">
        <v>266</v>
      </c>
      <c r="D3119" s="6" t="s">
        <v>123</v>
      </c>
      <c r="E3119" s="6">
        <v>5</v>
      </c>
      <c r="F3119" s="6" t="str">
        <f t="shared" si="192"/>
        <v>Mohamed Ben Arfa</v>
      </c>
      <c r="G3119" s="6">
        <v>10803</v>
      </c>
      <c r="H3119" s="9">
        <v>41861</v>
      </c>
      <c r="I3119" s="9">
        <v>41880</v>
      </c>
      <c r="J3119" s="9">
        <v>41877</v>
      </c>
      <c r="K3119" s="7">
        <v>4</v>
      </c>
      <c r="L3119" s="9" t="str">
        <f t="shared" si="193"/>
        <v>Produits laitiers</v>
      </c>
      <c r="M3119" s="6">
        <v>59</v>
      </c>
      <c r="N3119" s="6" t="str">
        <f t="shared" si="194"/>
        <v>Raclette Courdavault</v>
      </c>
      <c r="O3119" s="13">
        <v>76</v>
      </c>
      <c r="P3119" s="6">
        <v>30</v>
      </c>
      <c r="Q3119" s="13">
        <f t="shared" si="195"/>
        <v>2280</v>
      </c>
      <c r="R3119" s="15">
        <v>0.03</v>
      </c>
      <c r="S3119" s="13">
        <v>8002.5</v>
      </c>
      <c r="T3119" s="13">
        <v>280.08749999999998</v>
      </c>
      <c r="U3119" s="13"/>
    </row>
    <row r="3120" spans="1:21" x14ac:dyDescent="0.25">
      <c r="A3120" s="6" t="s">
        <v>198</v>
      </c>
      <c r="B3120" s="6" t="s">
        <v>199</v>
      </c>
      <c r="C3120" s="6" t="s">
        <v>54</v>
      </c>
      <c r="D3120" s="6" t="s">
        <v>200</v>
      </c>
      <c r="E3120" s="6">
        <v>7</v>
      </c>
      <c r="F3120" s="6" t="str">
        <f t="shared" si="192"/>
        <v>Jaime Dos Santos</v>
      </c>
      <c r="G3120" s="6">
        <v>10909</v>
      </c>
      <c r="H3120" s="9">
        <v>41861</v>
      </c>
      <c r="I3120" s="9">
        <v>41877</v>
      </c>
      <c r="J3120" s="9">
        <v>41873</v>
      </c>
      <c r="K3120" s="7">
        <v>3</v>
      </c>
      <c r="L3120" s="9" t="str">
        <f t="shared" si="193"/>
        <v>Desserts</v>
      </c>
      <c r="M3120" s="6">
        <v>16</v>
      </c>
      <c r="N3120" s="6" t="str">
        <f t="shared" si="194"/>
        <v>Pavlova</v>
      </c>
      <c r="O3120" s="13">
        <v>76</v>
      </c>
      <c r="P3120" s="6">
        <v>63</v>
      </c>
      <c r="Q3120" s="13">
        <f t="shared" si="195"/>
        <v>4788</v>
      </c>
      <c r="R3120" s="15">
        <v>0.13</v>
      </c>
      <c r="S3120" s="13">
        <v>4782.1724999999997</v>
      </c>
      <c r="T3120" s="13">
        <v>71.732587499999994</v>
      </c>
      <c r="U3120" s="13"/>
    </row>
    <row r="3121" spans="1:21" x14ac:dyDescent="0.25">
      <c r="A3121" s="6" t="s">
        <v>252</v>
      </c>
      <c r="B3121" s="6" t="s">
        <v>253</v>
      </c>
      <c r="C3121" s="6" t="s">
        <v>254</v>
      </c>
      <c r="D3121" s="6" t="s">
        <v>238</v>
      </c>
      <c r="E3121" s="6">
        <v>7</v>
      </c>
      <c r="F3121" s="6" t="str">
        <f t="shared" si="192"/>
        <v>Jaime Dos Santos</v>
      </c>
      <c r="G3121" s="6">
        <v>10928</v>
      </c>
      <c r="H3121" s="9">
        <v>41861</v>
      </c>
      <c r="I3121" s="9">
        <v>41890</v>
      </c>
      <c r="J3121" s="9">
        <v>41885</v>
      </c>
      <c r="K3121" s="7">
        <v>1</v>
      </c>
      <c r="L3121" s="9" t="str">
        <f t="shared" si="193"/>
        <v>Boissons</v>
      </c>
      <c r="M3121" s="6">
        <v>76</v>
      </c>
      <c r="N3121" s="6" t="str">
        <f t="shared" si="194"/>
        <v>Lakkalikööri</v>
      </c>
      <c r="O3121" s="13">
        <v>76</v>
      </c>
      <c r="P3121" s="6">
        <v>87</v>
      </c>
      <c r="Q3121" s="13">
        <f t="shared" si="195"/>
        <v>6612</v>
      </c>
      <c r="R3121" s="15">
        <v>-0.01</v>
      </c>
      <c r="S3121" s="13">
        <v>7908.3</v>
      </c>
      <c r="T3121" s="13">
        <v>126.53280000000001</v>
      </c>
      <c r="U3121" s="13"/>
    </row>
    <row r="3122" spans="1:21" x14ac:dyDescent="0.25">
      <c r="A3122" s="6" t="s">
        <v>186</v>
      </c>
      <c r="B3122" s="6" t="s">
        <v>187</v>
      </c>
      <c r="C3122" s="6" t="s">
        <v>188</v>
      </c>
      <c r="D3122" s="6" t="s">
        <v>140</v>
      </c>
      <c r="E3122" s="6">
        <v>5</v>
      </c>
      <c r="F3122" s="6" t="str">
        <f t="shared" si="192"/>
        <v>Mohamed Ben Arfa</v>
      </c>
      <c r="G3122" s="6">
        <v>10698</v>
      </c>
      <c r="H3122" s="9">
        <v>41862</v>
      </c>
      <c r="I3122" s="9">
        <v>41876</v>
      </c>
      <c r="J3122" s="9">
        <v>41873</v>
      </c>
      <c r="K3122" s="7">
        <v>2</v>
      </c>
      <c r="L3122" s="9" t="str">
        <f t="shared" si="193"/>
        <v>Condiments</v>
      </c>
      <c r="M3122" s="6">
        <v>65</v>
      </c>
      <c r="N3122" s="6" t="str">
        <f t="shared" si="194"/>
        <v>Louisiana Fiery Hot Pepper Sauce</v>
      </c>
      <c r="O3122" s="13">
        <v>76</v>
      </c>
      <c r="P3122" s="6">
        <v>82</v>
      </c>
      <c r="Q3122" s="13">
        <f t="shared" si="195"/>
        <v>6232</v>
      </c>
      <c r="R3122" s="15">
        <v>0.05</v>
      </c>
      <c r="S3122" s="13">
        <v>8198.9750000000004</v>
      </c>
      <c r="T3122" s="13">
        <v>278.76515000000001</v>
      </c>
      <c r="U3122" s="13"/>
    </row>
    <row r="3123" spans="1:21" x14ac:dyDescent="0.25">
      <c r="A3123" s="6" t="s">
        <v>177</v>
      </c>
      <c r="B3123" s="6" t="s">
        <v>178</v>
      </c>
      <c r="C3123" s="6" t="s">
        <v>159</v>
      </c>
      <c r="D3123" s="6" t="s">
        <v>136</v>
      </c>
      <c r="E3123" s="6">
        <v>5</v>
      </c>
      <c r="F3123" s="6" t="str">
        <f t="shared" si="192"/>
        <v>Mohamed Ben Arfa</v>
      </c>
      <c r="G3123" s="6">
        <v>10766</v>
      </c>
      <c r="H3123" s="9">
        <v>41862</v>
      </c>
      <c r="I3123" s="9">
        <v>41881</v>
      </c>
      <c r="J3123" s="9">
        <v>41876</v>
      </c>
      <c r="K3123" s="7">
        <v>7</v>
      </c>
      <c r="L3123" s="9" t="str">
        <f t="shared" si="193"/>
        <v>Produits secs</v>
      </c>
      <c r="M3123" s="6">
        <v>7</v>
      </c>
      <c r="N3123" s="6" t="str">
        <f t="shared" si="194"/>
        <v>Uncle Bob's Organic Dried Pears</v>
      </c>
      <c r="O3123" s="13">
        <v>76</v>
      </c>
      <c r="P3123" s="6">
        <v>73</v>
      </c>
      <c r="Q3123" s="13">
        <f t="shared" si="195"/>
        <v>5548</v>
      </c>
      <c r="R3123" s="15">
        <v>0.01</v>
      </c>
      <c r="S3123" s="13">
        <v>10840.5</v>
      </c>
      <c r="T3123" s="13">
        <v>173.44800000000001</v>
      </c>
      <c r="U3123" s="13"/>
    </row>
    <row r="3124" spans="1:21" x14ac:dyDescent="0.25">
      <c r="A3124" s="6" t="s">
        <v>194</v>
      </c>
      <c r="B3124" s="6" t="s">
        <v>195</v>
      </c>
      <c r="C3124" s="6" t="s">
        <v>97</v>
      </c>
      <c r="D3124" s="6" t="s">
        <v>98</v>
      </c>
      <c r="E3124" s="6">
        <v>7</v>
      </c>
      <c r="F3124" s="6" t="str">
        <f t="shared" si="192"/>
        <v>Jaime Dos Santos</v>
      </c>
      <c r="G3124" s="6">
        <v>10842</v>
      </c>
      <c r="H3124" s="9">
        <v>41862</v>
      </c>
      <c r="I3124" s="9">
        <v>41886</v>
      </c>
      <c r="J3124" s="9">
        <v>41881</v>
      </c>
      <c r="K3124" s="7">
        <v>1</v>
      </c>
      <c r="L3124" s="9" t="str">
        <f t="shared" si="193"/>
        <v>Boissons</v>
      </c>
      <c r="M3124" s="6">
        <v>43</v>
      </c>
      <c r="N3124" s="6" t="str">
        <f t="shared" si="194"/>
        <v>Ipoh Coffee</v>
      </c>
      <c r="O3124" s="13">
        <v>76</v>
      </c>
      <c r="P3124" s="6">
        <v>7</v>
      </c>
      <c r="Q3124" s="13">
        <f t="shared" si="195"/>
        <v>532</v>
      </c>
      <c r="R3124" s="15">
        <v>0.11</v>
      </c>
      <c r="S3124" s="13">
        <v>1432.9</v>
      </c>
      <c r="T3124" s="13">
        <v>22.926400000000001</v>
      </c>
      <c r="U3124" s="13"/>
    </row>
    <row r="3125" spans="1:21" x14ac:dyDescent="0.25">
      <c r="A3125" s="6" t="s">
        <v>189</v>
      </c>
      <c r="B3125" s="6" t="s">
        <v>190</v>
      </c>
      <c r="C3125" s="6" t="s">
        <v>191</v>
      </c>
      <c r="D3125" s="6" t="s">
        <v>136</v>
      </c>
      <c r="E3125" s="6">
        <v>1</v>
      </c>
      <c r="F3125" s="6" t="str">
        <f t="shared" si="192"/>
        <v>Francis Rivière</v>
      </c>
      <c r="G3125" s="6">
        <v>10691</v>
      </c>
      <c r="H3125" s="9">
        <v>41863</v>
      </c>
      <c r="I3125" s="9">
        <v>41878</v>
      </c>
      <c r="J3125" s="9">
        <v>41878</v>
      </c>
      <c r="K3125" s="7">
        <v>6</v>
      </c>
      <c r="L3125" s="9" t="str">
        <f t="shared" si="193"/>
        <v>Viandes</v>
      </c>
      <c r="M3125" s="6">
        <v>29</v>
      </c>
      <c r="N3125" s="6" t="str">
        <f t="shared" si="194"/>
        <v>Thüringer Rostbratwurst</v>
      </c>
      <c r="O3125" s="13">
        <v>76</v>
      </c>
      <c r="P3125" s="6">
        <v>66</v>
      </c>
      <c r="Q3125" s="13">
        <f t="shared" si="195"/>
        <v>5016</v>
      </c>
      <c r="R3125" s="15">
        <v>0.12</v>
      </c>
      <c r="S3125" s="13">
        <v>35948.616000000002</v>
      </c>
      <c r="T3125" s="13">
        <v>1150.355712</v>
      </c>
      <c r="U3125" s="13"/>
    </row>
    <row r="3126" spans="1:21" x14ac:dyDescent="0.25">
      <c r="A3126" s="6" t="s">
        <v>205</v>
      </c>
      <c r="B3126" s="6" t="s">
        <v>206</v>
      </c>
      <c r="C3126" s="6" t="s">
        <v>207</v>
      </c>
      <c r="D3126" s="6" t="s">
        <v>208</v>
      </c>
      <c r="E3126" s="6">
        <v>4</v>
      </c>
      <c r="F3126" s="6" t="str">
        <f t="shared" si="192"/>
        <v>Laura Callahan</v>
      </c>
      <c r="G3126" s="6">
        <v>10857</v>
      </c>
      <c r="H3126" s="9">
        <v>41863</v>
      </c>
      <c r="I3126" s="9">
        <v>41879</v>
      </c>
      <c r="J3126" s="9">
        <v>41876</v>
      </c>
      <c r="K3126" s="7">
        <v>6</v>
      </c>
      <c r="L3126" s="9" t="str">
        <f t="shared" si="193"/>
        <v>Viandes</v>
      </c>
      <c r="M3126" s="6">
        <v>29</v>
      </c>
      <c r="N3126" s="6" t="str">
        <f t="shared" si="194"/>
        <v>Thüringer Rostbratwurst</v>
      </c>
      <c r="O3126" s="13">
        <v>76</v>
      </c>
      <c r="P3126" s="6">
        <v>79</v>
      </c>
      <c r="Q3126" s="13">
        <f t="shared" si="195"/>
        <v>6004</v>
      </c>
      <c r="R3126" s="15">
        <v>0.19</v>
      </c>
      <c r="S3126" s="13">
        <v>39606.610500000003</v>
      </c>
      <c r="T3126" s="13">
        <v>1108.9850940000001</v>
      </c>
      <c r="U3126" s="13"/>
    </row>
    <row r="3127" spans="1:21" x14ac:dyDescent="0.25">
      <c r="A3127" s="6" t="s">
        <v>285</v>
      </c>
      <c r="B3127" s="6" t="s">
        <v>286</v>
      </c>
      <c r="C3127" s="6" t="s">
        <v>287</v>
      </c>
      <c r="D3127" s="6" t="s">
        <v>212</v>
      </c>
      <c r="E3127" s="6">
        <v>3</v>
      </c>
      <c r="F3127" s="6" t="str">
        <f t="shared" si="192"/>
        <v>Janet Leverling</v>
      </c>
      <c r="G3127" s="6">
        <v>10879</v>
      </c>
      <c r="H3127" s="9">
        <v>41863</v>
      </c>
      <c r="I3127" s="9">
        <v>41882</v>
      </c>
      <c r="J3127" s="9">
        <v>41884</v>
      </c>
      <c r="K3127" s="7">
        <v>1</v>
      </c>
      <c r="L3127" s="9" t="str">
        <f t="shared" si="193"/>
        <v>Boissons</v>
      </c>
      <c r="M3127" s="6">
        <v>76</v>
      </c>
      <c r="N3127" s="6" t="str">
        <f t="shared" si="194"/>
        <v>Lakkalikööri</v>
      </c>
      <c r="O3127" s="13">
        <v>76</v>
      </c>
      <c r="P3127" s="6">
        <v>10</v>
      </c>
      <c r="Q3127" s="13">
        <f t="shared" si="195"/>
        <v>760</v>
      </c>
      <c r="R3127" s="15">
        <v>0</v>
      </c>
      <c r="S3127" s="13">
        <v>900</v>
      </c>
      <c r="T3127" s="13">
        <v>3.6</v>
      </c>
      <c r="U3127" s="13"/>
    </row>
    <row r="3128" spans="1:21" x14ac:dyDescent="0.25">
      <c r="A3128" s="6" t="s">
        <v>95</v>
      </c>
      <c r="B3128" s="6" t="s">
        <v>96</v>
      </c>
      <c r="C3128" s="6" t="s">
        <v>97</v>
      </c>
      <c r="D3128" s="6" t="s">
        <v>98</v>
      </c>
      <c r="E3128" s="6">
        <v>9</v>
      </c>
      <c r="F3128" s="6" t="str">
        <f t="shared" si="192"/>
        <v>Steven Buchanan</v>
      </c>
      <c r="G3128" s="6">
        <v>10474</v>
      </c>
      <c r="H3128" s="9">
        <v>41864</v>
      </c>
      <c r="I3128" s="9">
        <v>41879</v>
      </c>
      <c r="J3128" s="9">
        <v>41880</v>
      </c>
      <c r="K3128" s="7">
        <v>8</v>
      </c>
      <c r="L3128" s="9" t="str">
        <f t="shared" si="193"/>
        <v>Poissons et fruits de mer</v>
      </c>
      <c r="M3128" s="6">
        <v>40</v>
      </c>
      <c r="N3128" s="6" t="str">
        <f t="shared" si="194"/>
        <v>Boston Crab Meat</v>
      </c>
      <c r="O3128" s="13">
        <v>76</v>
      </c>
      <c r="P3128" s="6">
        <v>51</v>
      </c>
      <c r="Q3128" s="13">
        <f t="shared" si="195"/>
        <v>3876</v>
      </c>
      <c r="R3128" s="15">
        <v>0.11</v>
      </c>
      <c r="S3128" s="13">
        <v>3336.165</v>
      </c>
      <c r="T3128" s="13">
        <v>116.76577499999999</v>
      </c>
      <c r="U3128" s="13"/>
    </row>
    <row r="3129" spans="1:21" x14ac:dyDescent="0.25">
      <c r="A3129" s="6" t="s">
        <v>175</v>
      </c>
      <c r="B3129" s="6" t="s">
        <v>176</v>
      </c>
      <c r="C3129" s="6" t="s">
        <v>97</v>
      </c>
      <c r="D3129" s="6" t="s">
        <v>98</v>
      </c>
      <c r="E3129" s="6">
        <v>8</v>
      </c>
      <c r="F3129" s="6" t="str">
        <f t="shared" si="192"/>
        <v>Hicham Esmal</v>
      </c>
      <c r="G3129" s="6">
        <v>10573</v>
      </c>
      <c r="H3129" s="9">
        <v>41864</v>
      </c>
      <c r="I3129" s="9">
        <v>41880</v>
      </c>
      <c r="J3129" s="9">
        <v>41883</v>
      </c>
      <c r="K3129" s="7">
        <v>1</v>
      </c>
      <c r="L3129" s="9" t="str">
        <f t="shared" si="193"/>
        <v>Boissons</v>
      </c>
      <c r="M3129" s="6">
        <v>34</v>
      </c>
      <c r="N3129" s="6" t="str">
        <f t="shared" si="194"/>
        <v>Sasquatch Ale</v>
      </c>
      <c r="O3129" s="13">
        <v>76</v>
      </c>
      <c r="P3129" s="6">
        <v>34</v>
      </c>
      <c r="Q3129" s="13">
        <f t="shared" si="195"/>
        <v>2584</v>
      </c>
      <c r="R3129" s="15">
        <v>0.2</v>
      </c>
      <c r="S3129" s="13">
        <v>1904</v>
      </c>
      <c r="T3129" s="13">
        <v>39.984000000000002</v>
      </c>
      <c r="U3129" s="13"/>
    </row>
    <row r="3130" spans="1:21" x14ac:dyDescent="0.25">
      <c r="A3130" s="6" t="s">
        <v>179</v>
      </c>
      <c r="B3130" s="6" t="s">
        <v>180</v>
      </c>
      <c r="C3130" s="6" t="s">
        <v>181</v>
      </c>
      <c r="D3130" s="6" t="s">
        <v>81</v>
      </c>
      <c r="E3130" s="6">
        <v>4</v>
      </c>
      <c r="F3130" s="6" t="str">
        <f t="shared" si="192"/>
        <v>Laura Callahan</v>
      </c>
      <c r="G3130" s="6">
        <v>10603</v>
      </c>
      <c r="H3130" s="9">
        <v>41864</v>
      </c>
      <c r="I3130" s="9">
        <v>41874</v>
      </c>
      <c r="J3130" s="9">
        <v>41870</v>
      </c>
      <c r="K3130" s="7">
        <v>5</v>
      </c>
      <c r="L3130" s="9" t="str">
        <f t="shared" si="193"/>
        <v>Pâtes et céréales</v>
      </c>
      <c r="M3130" s="6">
        <v>22</v>
      </c>
      <c r="N3130" s="6" t="str">
        <f t="shared" si="194"/>
        <v>Gustaf's Knäckebröd</v>
      </c>
      <c r="O3130" s="13">
        <v>76</v>
      </c>
      <c r="P3130" s="6">
        <v>37</v>
      </c>
      <c r="Q3130" s="13">
        <f t="shared" si="195"/>
        <v>2812</v>
      </c>
      <c r="R3130" s="15">
        <v>7.0000000000000007E-2</v>
      </c>
      <c r="S3130" s="13">
        <v>3613.0499999999997</v>
      </c>
      <c r="T3130" s="13">
        <v>3.6130499999999999</v>
      </c>
      <c r="U3130" s="13"/>
    </row>
    <row r="3131" spans="1:21" x14ac:dyDescent="0.25">
      <c r="A3131" s="6" t="s">
        <v>103</v>
      </c>
      <c r="B3131" s="6" t="s">
        <v>104</v>
      </c>
      <c r="C3131" s="6" t="s">
        <v>105</v>
      </c>
      <c r="D3131" s="6" t="s">
        <v>106</v>
      </c>
      <c r="E3131" s="6">
        <v>5</v>
      </c>
      <c r="F3131" s="6" t="str">
        <f t="shared" si="192"/>
        <v>Mohamed Ben Arfa</v>
      </c>
      <c r="G3131" s="6">
        <v>10613</v>
      </c>
      <c r="H3131" s="9">
        <v>41864</v>
      </c>
      <c r="I3131" s="9">
        <v>41884</v>
      </c>
      <c r="J3131" s="9">
        <v>41885</v>
      </c>
      <c r="K3131" s="7">
        <v>8</v>
      </c>
      <c r="L3131" s="9" t="str">
        <f t="shared" si="193"/>
        <v>Poissons et fruits de mer</v>
      </c>
      <c r="M3131" s="6">
        <v>13</v>
      </c>
      <c r="N3131" s="6" t="str">
        <f t="shared" si="194"/>
        <v>Konbu</v>
      </c>
      <c r="O3131" s="13">
        <v>76</v>
      </c>
      <c r="P3131" s="6">
        <v>42</v>
      </c>
      <c r="Q3131" s="13">
        <f t="shared" si="195"/>
        <v>3192</v>
      </c>
      <c r="R3131" s="15">
        <v>0.08</v>
      </c>
      <c r="S3131" s="13">
        <v>1159.2</v>
      </c>
      <c r="T3131" s="13">
        <v>30.139200000000002</v>
      </c>
      <c r="U3131" s="13"/>
    </row>
    <row r="3132" spans="1:21" x14ac:dyDescent="0.25">
      <c r="A3132" s="6" t="s">
        <v>219</v>
      </c>
      <c r="B3132" s="6" t="s">
        <v>220</v>
      </c>
      <c r="C3132" s="6" t="s">
        <v>203</v>
      </c>
      <c r="D3132" s="6" t="s">
        <v>204</v>
      </c>
      <c r="E3132" s="6">
        <v>5</v>
      </c>
      <c r="F3132" s="6" t="str">
        <f t="shared" si="192"/>
        <v>Mohamed Ben Arfa</v>
      </c>
      <c r="G3132" s="6">
        <v>10898</v>
      </c>
      <c r="H3132" s="9">
        <v>41864</v>
      </c>
      <c r="I3132" s="9">
        <v>41890</v>
      </c>
      <c r="J3132" s="9">
        <v>41889</v>
      </c>
      <c r="K3132" s="7">
        <v>8</v>
      </c>
      <c r="L3132" s="9" t="str">
        <f t="shared" si="193"/>
        <v>Poissons et fruits de mer</v>
      </c>
      <c r="M3132" s="6">
        <v>13</v>
      </c>
      <c r="N3132" s="6" t="str">
        <f t="shared" si="194"/>
        <v>Konbu</v>
      </c>
      <c r="O3132" s="13">
        <v>76</v>
      </c>
      <c r="P3132" s="6">
        <v>56</v>
      </c>
      <c r="Q3132" s="13">
        <f t="shared" si="195"/>
        <v>4256</v>
      </c>
      <c r="R3132" s="15">
        <v>0</v>
      </c>
      <c r="S3132" s="13">
        <v>1680</v>
      </c>
      <c r="T3132" s="13">
        <v>13.44</v>
      </c>
      <c r="U3132" s="13"/>
    </row>
    <row r="3133" spans="1:21" x14ac:dyDescent="0.25">
      <c r="A3133" s="6" t="s">
        <v>157</v>
      </c>
      <c r="B3133" s="6" t="s">
        <v>158</v>
      </c>
      <c r="C3133" s="6" t="s">
        <v>159</v>
      </c>
      <c r="D3133" s="6" t="s">
        <v>136</v>
      </c>
      <c r="E3133" s="6">
        <v>3</v>
      </c>
      <c r="F3133" s="6" t="str">
        <f t="shared" si="192"/>
        <v>Janet Leverling</v>
      </c>
      <c r="G3133" s="6">
        <v>10592</v>
      </c>
      <c r="H3133" s="9">
        <v>41865</v>
      </c>
      <c r="I3133" s="9">
        <v>41895</v>
      </c>
      <c r="J3133" s="9">
        <v>41892</v>
      </c>
      <c r="K3133" s="7">
        <v>2</v>
      </c>
      <c r="L3133" s="9" t="str">
        <f t="shared" si="193"/>
        <v>Condiments</v>
      </c>
      <c r="M3133" s="6">
        <v>15</v>
      </c>
      <c r="N3133" s="6" t="str">
        <f t="shared" si="194"/>
        <v>Genen Shouyu</v>
      </c>
      <c r="O3133" s="13">
        <v>76</v>
      </c>
      <c r="P3133" s="6">
        <v>83</v>
      </c>
      <c r="Q3133" s="13">
        <f t="shared" si="195"/>
        <v>6308</v>
      </c>
      <c r="R3133" s="15">
        <v>0.02</v>
      </c>
      <c r="S3133" s="13">
        <v>6303.8499999999995</v>
      </c>
      <c r="T3133" s="13">
        <v>157.59625</v>
      </c>
      <c r="U3133" s="13"/>
    </row>
    <row r="3134" spans="1:21" x14ac:dyDescent="0.25">
      <c r="A3134" s="6" t="s">
        <v>78</v>
      </c>
      <c r="B3134" s="6" t="s">
        <v>79</v>
      </c>
      <c r="C3134" s="6" t="s">
        <v>80</v>
      </c>
      <c r="D3134" s="6" t="s">
        <v>81</v>
      </c>
      <c r="E3134" s="6">
        <v>4</v>
      </c>
      <c r="F3134" s="6" t="str">
        <f t="shared" si="192"/>
        <v>Laura Callahan</v>
      </c>
      <c r="G3134" s="6">
        <v>10596</v>
      </c>
      <c r="H3134" s="9">
        <v>41865</v>
      </c>
      <c r="I3134" s="9">
        <v>41884</v>
      </c>
      <c r="J3134" s="9">
        <v>41884</v>
      </c>
      <c r="K3134" s="7">
        <v>2</v>
      </c>
      <c r="L3134" s="9" t="str">
        <f t="shared" si="193"/>
        <v>Condiments</v>
      </c>
      <c r="M3134" s="6">
        <v>63</v>
      </c>
      <c r="N3134" s="6" t="str">
        <f t="shared" si="194"/>
        <v>Vegie-spread</v>
      </c>
      <c r="O3134" s="13">
        <v>76</v>
      </c>
      <c r="P3134" s="6">
        <v>90</v>
      </c>
      <c r="Q3134" s="13">
        <f t="shared" si="195"/>
        <v>6840</v>
      </c>
      <c r="R3134" s="15">
        <v>0.1</v>
      </c>
      <c r="S3134" s="13">
        <v>17779.5</v>
      </c>
      <c r="T3134" s="13">
        <v>480.04649999999998</v>
      </c>
      <c r="U3134" s="13"/>
    </row>
    <row r="3135" spans="1:21" x14ac:dyDescent="0.25">
      <c r="A3135" s="6" t="s">
        <v>213</v>
      </c>
      <c r="B3135" s="6" t="s">
        <v>214</v>
      </c>
      <c r="C3135" s="6" t="s">
        <v>215</v>
      </c>
      <c r="D3135" s="6" t="s">
        <v>81</v>
      </c>
      <c r="E3135" s="6">
        <v>7</v>
      </c>
      <c r="F3135" s="6" t="str">
        <f t="shared" si="192"/>
        <v>Jaime Dos Santos</v>
      </c>
      <c r="G3135" s="6">
        <v>10616</v>
      </c>
      <c r="H3135" s="9">
        <v>41866</v>
      </c>
      <c r="I3135" s="9">
        <v>41890</v>
      </c>
      <c r="J3135" s="9">
        <v>41885</v>
      </c>
      <c r="K3135" s="7">
        <v>5</v>
      </c>
      <c r="L3135" s="9" t="str">
        <f t="shared" si="193"/>
        <v>Pâtes et céréales</v>
      </c>
      <c r="M3135" s="6">
        <v>56</v>
      </c>
      <c r="N3135" s="6" t="str">
        <f t="shared" si="194"/>
        <v>Gnocchi di nonna Alice</v>
      </c>
      <c r="O3135" s="13">
        <v>76</v>
      </c>
      <c r="P3135" s="6">
        <v>55</v>
      </c>
      <c r="Q3135" s="13">
        <f t="shared" si="195"/>
        <v>4180</v>
      </c>
      <c r="R3135" s="15">
        <v>0.12</v>
      </c>
      <c r="S3135" s="13">
        <v>9196</v>
      </c>
      <c r="T3135" s="13">
        <v>294.27199999999999</v>
      </c>
      <c r="U3135" s="13"/>
    </row>
    <row r="3136" spans="1:21" x14ac:dyDescent="0.25">
      <c r="A3136" s="6" t="s">
        <v>157</v>
      </c>
      <c r="B3136" s="6" t="s">
        <v>158</v>
      </c>
      <c r="C3136" s="6" t="s">
        <v>159</v>
      </c>
      <c r="D3136" s="6" t="s">
        <v>136</v>
      </c>
      <c r="E3136" s="6">
        <v>4</v>
      </c>
      <c r="F3136" s="6" t="str">
        <f t="shared" si="192"/>
        <v>Laura Callahan</v>
      </c>
      <c r="G3136" s="6">
        <v>10862</v>
      </c>
      <c r="H3136" s="9">
        <v>41866</v>
      </c>
      <c r="I3136" s="9">
        <v>41891</v>
      </c>
      <c r="J3136" s="9">
        <v>41893</v>
      </c>
      <c r="K3136" s="7">
        <v>4</v>
      </c>
      <c r="L3136" s="9" t="str">
        <f t="shared" si="193"/>
        <v>Produits laitiers</v>
      </c>
      <c r="M3136" s="6">
        <v>11</v>
      </c>
      <c r="N3136" s="6" t="str">
        <f t="shared" si="194"/>
        <v>Queso Cabrales</v>
      </c>
      <c r="O3136" s="13">
        <v>76</v>
      </c>
      <c r="P3136" s="6">
        <v>70</v>
      </c>
      <c r="Q3136" s="13">
        <f t="shared" si="195"/>
        <v>5320</v>
      </c>
      <c r="R3136" s="15">
        <v>0.11</v>
      </c>
      <c r="S3136" s="13">
        <v>6541.5</v>
      </c>
      <c r="T3136" s="13">
        <v>111.2055</v>
      </c>
      <c r="U3136" s="13"/>
    </row>
    <row r="3137" spans="1:21" x14ac:dyDescent="0.25">
      <c r="A3137" s="6" t="s">
        <v>223</v>
      </c>
      <c r="B3137" s="6" t="s">
        <v>224</v>
      </c>
      <c r="C3137" s="6" t="s">
        <v>225</v>
      </c>
      <c r="D3137" s="6" t="s">
        <v>208</v>
      </c>
      <c r="E3137" s="6">
        <v>4</v>
      </c>
      <c r="F3137" s="6" t="str">
        <f t="shared" si="192"/>
        <v>Laura Callahan</v>
      </c>
      <c r="G3137" s="6">
        <v>10533</v>
      </c>
      <c r="H3137" s="9">
        <v>41867</v>
      </c>
      <c r="I3137" s="9">
        <v>41883</v>
      </c>
      <c r="J3137" s="9">
        <v>41885</v>
      </c>
      <c r="K3137" s="7">
        <v>8</v>
      </c>
      <c r="L3137" s="9" t="str">
        <f t="shared" si="193"/>
        <v>Poissons et fruits de mer</v>
      </c>
      <c r="M3137" s="6">
        <v>73</v>
      </c>
      <c r="N3137" s="6" t="str">
        <f t="shared" si="194"/>
        <v>Röd Kaviar</v>
      </c>
      <c r="O3137" s="13">
        <v>76</v>
      </c>
      <c r="P3137" s="6">
        <v>72</v>
      </c>
      <c r="Q3137" s="13">
        <f t="shared" si="195"/>
        <v>5472</v>
      </c>
      <c r="R3137" s="15">
        <v>0.17</v>
      </c>
      <c r="S3137" s="13">
        <v>4482</v>
      </c>
      <c r="T3137" s="13">
        <v>80.676000000000002</v>
      </c>
      <c r="U3137" s="13"/>
    </row>
    <row r="3138" spans="1:21" x14ac:dyDescent="0.25">
      <c r="A3138" s="6" t="s">
        <v>117</v>
      </c>
      <c r="B3138" s="6" t="s">
        <v>118</v>
      </c>
      <c r="C3138" s="6" t="s">
        <v>119</v>
      </c>
      <c r="D3138" s="6" t="s">
        <v>85</v>
      </c>
      <c r="E3138" s="6">
        <v>7</v>
      </c>
      <c r="F3138" s="6" t="str">
        <f t="shared" si="192"/>
        <v>Jaime Dos Santos</v>
      </c>
      <c r="G3138" s="6">
        <v>10789</v>
      </c>
      <c r="H3138" s="9">
        <v>41867</v>
      </c>
      <c r="I3138" s="9">
        <v>41880</v>
      </c>
      <c r="J3138" s="9">
        <v>41882</v>
      </c>
      <c r="K3138" s="7">
        <v>8</v>
      </c>
      <c r="L3138" s="9" t="str">
        <f t="shared" si="193"/>
        <v>Poissons et fruits de mer</v>
      </c>
      <c r="M3138" s="6">
        <v>18</v>
      </c>
      <c r="N3138" s="6" t="str">
        <f t="shared" si="194"/>
        <v>Carnarvon Tigers</v>
      </c>
      <c r="O3138" s="13">
        <v>76</v>
      </c>
      <c r="P3138" s="6">
        <v>53</v>
      </c>
      <c r="Q3138" s="13">
        <f t="shared" si="195"/>
        <v>4028</v>
      </c>
      <c r="R3138" s="15">
        <v>0.01</v>
      </c>
      <c r="S3138" s="13">
        <v>16396.875</v>
      </c>
      <c r="T3138" s="13">
        <v>278.74687499999999</v>
      </c>
      <c r="U3138" s="13"/>
    </row>
    <row r="3139" spans="1:21" x14ac:dyDescent="0.25">
      <c r="A3139" s="6" t="s">
        <v>92</v>
      </c>
      <c r="B3139" s="6" t="s">
        <v>93</v>
      </c>
      <c r="C3139" s="6" t="s">
        <v>94</v>
      </c>
      <c r="D3139" s="6" t="s">
        <v>89</v>
      </c>
      <c r="E3139" s="6">
        <v>6</v>
      </c>
      <c r="F3139" s="6" t="str">
        <f t="shared" si="192"/>
        <v>Ernst Junge</v>
      </c>
      <c r="G3139" s="6">
        <v>10933</v>
      </c>
      <c r="H3139" s="9">
        <v>41867</v>
      </c>
      <c r="I3139" s="9">
        <v>41891</v>
      </c>
      <c r="J3139" s="9">
        <v>41891</v>
      </c>
      <c r="K3139" s="7">
        <v>2</v>
      </c>
      <c r="L3139" s="9" t="str">
        <f t="shared" si="193"/>
        <v>Condiments</v>
      </c>
      <c r="M3139" s="6">
        <v>61</v>
      </c>
      <c r="N3139" s="6" t="str">
        <f t="shared" si="194"/>
        <v>Sirop d'érable</v>
      </c>
      <c r="O3139" s="13">
        <v>76</v>
      </c>
      <c r="P3139" s="6">
        <v>40</v>
      </c>
      <c r="Q3139" s="13">
        <f t="shared" si="195"/>
        <v>3040</v>
      </c>
      <c r="R3139" s="15">
        <v>-0.02</v>
      </c>
      <c r="S3139" s="13">
        <v>5814</v>
      </c>
      <c r="T3139" s="13">
        <v>11.628</v>
      </c>
      <c r="U3139" s="13"/>
    </row>
    <row r="3140" spans="1:21" x14ac:dyDescent="0.25">
      <c r="A3140" s="6" t="s">
        <v>157</v>
      </c>
      <c r="B3140" s="6" t="s">
        <v>158</v>
      </c>
      <c r="C3140" s="6" t="s">
        <v>159</v>
      </c>
      <c r="D3140" s="6" t="s">
        <v>136</v>
      </c>
      <c r="E3140" s="6">
        <v>3</v>
      </c>
      <c r="F3140" s="6" t="str">
        <f t="shared" ref="F3140:F3203" si="196">VLOOKUP(E3140,ListeREPRESENTANTS,2,FALSE)</f>
        <v>Janet Leverling</v>
      </c>
      <c r="G3140" s="6">
        <v>10536</v>
      </c>
      <c r="H3140" s="9">
        <v>41868</v>
      </c>
      <c r="I3140" s="9">
        <v>41881</v>
      </c>
      <c r="J3140" s="9">
        <v>41878</v>
      </c>
      <c r="K3140" s="7">
        <v>4</v>
      </c>
      <c r="L3140" s="9" t="str">
        <f t="shared" ref="L3140:L3203" si="197">VLOOKUP(K3140,ListeCATEGORIES,2,FALSE)</f>
        <v>Produits laitiers</v>
      </c>
      <c r="M3140" s="6">
        <v>60</v>
      </c>
      <c r="N3140" s="6" t="str">
        <f t="shared" ref="N3140:N3203" si="198">VLOOKUP(M3140,ListePRODUITS,2,FALSE)</f>
        <v>Camembert Pierrot</v>
      </c>
      <c r="O3140" s="13">
        <v>76</v>
      </c>
      <c r="P3140" s="6">
        <v>34</v>
      </c>
      <c r="Q3140" s="13">
        <f t="shared" si="195"/>
        <v>2584</v>
      </c>
      <c r="R3140" s="15">
        <v>0.05</v>
      </c>
      <c r="S3140" s="13">
        <v>5491</v>
      </c>
      <c r="T3140" s="13">
        <v>131.78399999999999</v>
      </c>
      <c r="U3140" s="13"/>
    </row>
    <row r="3141" spans="1:21" x14ac:dyDescent="0.25">
      <c r="A3141" s="6" t="s">
        <v>269</v>
      </c>
      <c r="B3141" s="6" t="s">
        <v>270</v>
      </c>
      <c r="C3141" s="6" t="s">
        <v>271</v>
      </c>
      <c r="D3141" s="6" t="s">
        <v>242</v>
      </c>
      <c r="E3141" s="6">
        <v>6</v>
      </c>
      <c r="F3141" s="6" t="str">
        <f t="shared" si="196"/>
        <v>Ernst Junge</v>
      </c>
      <c r="G3141" s="6">
        <v>10744</v>
      </c>
      <c r="H3141" s="9">
        <v>41868</v>
      </c>
      <c r="I3141" s="9">
        <v>41894</v>
      </c>
      <c r="J3141" s="9">
        <v>41897</v>
      </c>
      <c r="K3141" s="7">
        <v>8</v>
      </c>
      <c r="L3141" s="9" t="str">
        <f t="shared" si="197"/>
        <v>Poissons et fruits de mer</v>
      </c>
      <c r="M3141" s="6">
        <v>40</v>
      </c>
      <c r="N3141" s="6" t="str">
        <f t="shared" si="198"/>
        <v>Boston Crab Meat</v>
      </c>
      <c r="O3141" s="13">
        <v>76</v>
      </c>
      <c r="P3141" s="6">
        <v>94</v>
      </c>
      <c r="Q3141" s="13">
        <f t="shared" ref="Q3141:Q3204" si="199">O3141*P3141</f>
        <v>7144</v>
      </c>
      <c r="R3141" s="15">
        <v>-0.02</v>
      </c>
      <c r="S3141" s="13">
        <v>8820.9600000000009</v>
      </c>
      <c r="T3141" s="13">
        <v>88.209600000000009</v>
      </c>
      <c r="U3141" s="13"/>
    </row>
    <row r="3142" spans="1:21" x14ac:dyDescent="0.25">
      <c r="A3142" s="6" t="s">
        <v>264</v>
      </c>
      <c r="B3142" s="6" t="s">
        <v>265</v>
      </c>
      <c r="C3142" s="6" t="s">
        <v>266</v>
      </c>
      <c r="D3142" s="6" t="s">
        <v>123</v>
      </c>
      <c r="E3142" s="6">
        <v>5</v>
      </c>
      <c r="F3142" s="6" t="str">
        <f t="shared" si="196"/>
        <v>Mohamed Ben Arfa</v>
      </c>
      <c r="G3142" s="6">
        <v>10803</v>
      </c>
      <c r="H3142" s="9">
        <v>41868</v>
      </c>
      <c r="I3142" s="9">
        <v>41892</v>
      </c>
      <c r="J3142" s="9">
        <v>41889</v>
      </c>
      <c r="K3142" s="7">
        <v>3</v>
      </c>
      <c r="L3142" s="9" t="str">
        <f t="shared" si="197"/>
        <v>Desserts</v>
      </c>
      <c r="M3142" s="6">
        <v>25</v>
      </c>
      <c r="N3142" s="6" t="str">
        <f t="shared" si="198"/>
        <v>NuNuCa Nuß-Nougat-Creme</v>
      </c>
      <c r="O3142" s="13">
        <v>76</v>
      </c>
      <c r="P3142" s="6">
        <v>73</v>
      </c>
      <c r="Q3142" s="13">
        <f t="shared" si="199"/>
        <v>5548</v>
      </c>
      <c r="R3142" s="15">
        <v>-0.03</v>
      </c>
      <c r="S3142" s="13">
        <v>5263.3</v>
      </c>
      <c r="T3142" s="13">
        <v>94.739400000000003</v>
      </c>
      <c r="U3142" s="13"/>
    </row>
    <row r="3143" spans="1:21" x14ac:dyDescent="0.25">
      <c r="A3143" s="6" t="s">
        <v>213</v>
      </c>
      <c r="B3143" s="6" t="s">
        <v>214</v>
      </c>
      <c r="C3143" s="6" t="s">
        <v>215</v>
      </c>
      <c r="D3143" s="6" t="s">
        <v>81</v>
      </c>
      <c r="E3143" s="6">
        <v>5</v>
      </c>
      <c r="F3143" s="6" t="str">
        <f t="shared" si="196"/>
        <v>Mohamed Ben Arfa</v>
      </c>
      <c r="G3143" s="6">
        <v>10816</v>
      </c>
      <c r="H3143" s="9">
        <v>41868</v>
      </c>
      <c r="I3143" s="9">
        <v>41878</v>
      </c>
      <c r="J3143" s="9">
        <v>41881</v>
      </c>
      <c r="K3143" s="7">
        <v>3</v>
      </c>
      <c r="L3143" s="9" t="str">
        <f t="shared" si="197"/>
        <v>Desserts</v>
      </c>
      <c r="M3143" s="6">
        <v>62</v>
      </c>
      <c r="N3143" s="6" t="str">
        <f t="shared" si="198"/>
        <v>Tarte au sucre</v>
      </c>
      <c r="O3143" s="13">
        <v>76</v>
      </c>
      <c r="P3143" s="6">
        <v>28</v>
      </c>
      <c r="Q3143" s="13">
        <f t="shared" si="199"/>
        <v>2128</v>
      </c>
      <c r="R3143" s="15">
        <v>0.2</v>
      </c>
      <c r="S3143" s="13">
        <v>5521.6</v>
      </c>
      <c r="T3143" s="13">
        <v>149.08320000000001</v>
      </c>
      <c r="U3143" s="13"/>
    </row>
    <row r="3144" spans="1:21" x14ac:dyDescent="0.25">
      <c r="A3144" s="6" t="s">
        <v>78</v>
      </c>
      <c r="B3144" s="6" t="s">
        <v>79</v>
      </c>
      <c r="C3144" s="6" t="s">
        <v>80</v>
      </c>
      <c r="D3144" s="6" t="s">
        <v>81</v>
      </c>
      <c r="E3144" s="6">
        <v>5</v>
      </c>
      <c r="F3144" s="6" t="str">
        <f t="shared" si="196"/>
        <v>Mohamed Ben Arfa</v>
      </c>
      <c r="G3144" s="6">
        <v>10861</v>
      </c>
      <c r="H3144" s="9">
        <v>41868</v>
      </c>
      <c r="I3144" s="9">
        <v>41894</v>
      </c>
      <c r="J3144" s="9">
        <v>41892</v>
      </c>
      <c r="K3144" s="7">
        <v>3</v>
      </c>
      <c r="L3144" s="9" t="str">
        <f t="shared" si="197"/>
        <v>Desserts</v>
      </c>
      <c r="M3144" s="6">
        <v>62</v>
      </c>
      <c r="N3144" s="6" t="str">
        <f t="shared" si="198"/>
        <v>Tarte au sucre</v>
      </c>
      <c r="O3144" s="13">
        <v>76</v>
      </c>
      <c r="P3144" s="6">
        <v>87</v>
      </c>
      <c r="Q3144" s="13">
        <f t="shared" si="199"/>
        <v>6612</v>
      </c>
      <c r="R3144" s="15">
        <v>0.03</v>
      </c>
      <c r="S3144" s="13">
        <v>20802.134999999998</v>
      </c>
      <c r="T3144" s="13">
        <v>665.66831999999999</v>
      </c>
      <c r="U3144" s="13"/>
    </row>
    <row r="3145" spans="1:21" x14ac:dyDescent="0.25">
      <c r="A3145" s="6" t="s">
        <v>281</v>
      </c>
      <c r="B3145" s="6" t="s">
        <v>282</v>
      </c>
      <c r="C3145" s="6" t="s">
        <v>283</v>
      </c>
      <c r="D3145" s="6" t="s">
        <v>284</v>
      </c>
      <c r="E3145" s="6">
        <v>9</v>
      </c>
      <c r="F3145" s="6" t="str">
        <f t="shared" si="196"/>
        <v>Steven Buchanan</v>
      </c>
      <c r="G3145" s="6">
        <v>10870</v>
      </c>
      <c r="H3145" s="9">
        <v>41868</v>
      </c>
      <c r="I3145" s="9">
        <v>41895</v>
      </c>
      <c r="J3145" s="9">
        <v>41890</v>
      </c>
      <c r="K3145" s="7">
        <v>1</v>
      </c>
      <c r="L3145" s="9" t="str">
        <f t="shared" si="197"/>
        <v>Boissons</v>
      </c>
      <c r="M3145" s="6">
        <v>35</v>
      </c>
      <c r="N3145" s="6" t="str">
        <f t="shared" si="198"/>
        <v>Steeleye Stout</v>
      </c>
      <c r="O3145" s="13">
        <v>76</v>
      </c>
      <c r="P3145" s="6">
        <v>20</v>
      </c>
      <c r="Q3145" s="13">
        <f t="shared" si="199"/>
        <v>1520</v>
      </c>
      <c r="R3145" s="15">
        <v>0.1</v>
      </c>
      <c r="S3145" s="13">
        <v>1620</v>
      </c>
      <c r="T3145" s="13">
        <v>16.2</v>
      </c>
      <c r="U3145" s="13"/>
    </row>
    <row r="3146" spans="1:21" x14ac:dyDescent="0.25">
      <c r="A3146" s="6" t="s">
        <v>120</v>
      </c>
      <c r="B3146" s="6" t="s">
        <v>121</v>
      </c>
      <c r="C3146" s="6" t="s">
        <v>122</v>
      </c>
      <c r="D3146" s="6" t="s">
        <v>123</v>
      </c>
      <c r="E3146" s="6">
        <v>9</v>
      </c>
      <c r="F3146" s="6" t="str">
        <f t="shared" si="196"/>
        <v>Steven Buchanan</v>
      </c>
      <c r="G3146" s="6">
        <v>10851</v>
      </c>
      <c r="H3146" s="9">
        <v>41869</v>
      </c>
      <c r="I3146" s="9">
        <v>41892</v>
      </c>
      <c r="J3146" s="9">
        <v>41891</v>
      </c>
      <c r="K3146" s="7">
        <v>1</v>
      </c>
      <c r="L3146" s="9" t="str">
        <f t="shared" si="197"/>
        <v>Boissons</v>
      </c>
      <c r="M3146" s="6">
        <v>2</v>
      </c>
      <c r="N3146" s="6" t="str">
        <f t="shared" si="198"/>
        <v>Chang</v>
      </c>
      <c r="O3146" s="13">
        <v>76</v>
      </c>
      <c r="P3146" s="6">
        <v>91</v>
      </c>
      <c r="Q3146" s="13">
        <f t="shared" si="199"/>
        <v>6916</v>
      </c>
      <c r="R3146" s="15">
        <v>0.06</v>
      </c>
      <c r="S3146" s="13">
        <v>8126.2999999999993</v>
      </c>
      <c r="T3146" s="13">
        <v>154.3997</v>
      </c>
      <c r="U3146" s="13"/>
    </row>
    <row r="3147" spans="1:21" x14ac:dyDescent="0.25">
      <c r="A3147" s="6" t="s">
        <v>111</v>
      </c>
      <c r="B3147" s="6" t="s">
        <v>112</v>
      </c>
      <c r="C3147" s="6" t="s">
        <v>113</v>
      </c>
      <c r="D3147" s="6" t="s">
        <v>85</v>
      </c>
      <c r="E3147" s="6">
        <v>3</v>
      </c>
      <c r="F3147" s="6" t="str">
        <f t="shared" si="196"/>
        <v>Janet Leverling</v>
      </c>
      <c r="G3147" s="6">
        <v>10806</v>
      </c>
      <c r="H3147" s="9">
        <v>41870</v>
      </c>
      <c r="I3147" s="9">
        <v>41882</v>
      </c>
      <c r="J3147" s="9">
        <v>41885</v>
      </c>
      <c r="K3147" s="7">
        <v>2</v>
      </c>
      <c r="L3147" s="9" t="str">
        <f t="shared" si="197"/>
        <v>Condiments</v>
      </c>
      <c r="M3147" s="6">
        <v>65</v>
      </c>
      <c r="N3147" s="6" t="str">
        <f t="shared" si="198"/>
        <v>Louisiana Fiery Hot Pepper Sauce</v>
      </c>
      <c r="O3147" s="13">
        <v>76</v>
      </c>
      <c r="P3147" s="6">
        <v>36</v>
      </c>
      <c r="Q3147" s="13">
        <f t="shared" si="199"/>
        <v>2736</v>
      </c>
      <c r="R3147" s="15">
        <v>0.17</v>
      </c>
      <c r="S3147" s="13">
        <v>3144.87</v>
      </c>
      <c r="T3147" s="13">
        <v>62.897399999999998</v>
      </c>
      <c r="U3147" s="13"/>
    </row>
    <row r="3148" spans="1:21" x14ac:dyDescent="0.25">
      <c r="A3148" s="6" t="s">
        <v>205</v>
      </c>
      <c r="B3148" s="6" t="s">
        <v>206</v>
      </c>
      <c r="C3148" s="6" t="s">
        <v>207</v>
      </c>
      <c r="D3148" s="6" t="s">
        <v>208</v>
      </c>
      <c r="E3148" s="6">
        <v>3</v>
      </c>
      <c r="F3148" s="6" t="str">
        <f t="shared" si="196"/>
        <v>Janet Leverling</v>
      </c>
      <c r="G3148" s="6">
        <v>10924</v>
      </c>
      <c r="H3148" s="9">
        <v>41870</v>
      </c>
      <c r="I3148" s="9">
        <v>41886</v>
      </c>
      <c r="J3148" s="9">
        <v>41883</v>
      </c>
      <c r="K3148" s="7">
        <v>8</v>
      </c>
      <c r="L3148" s="9" t="str">
        <f t="shared" si="197"/>
        <v>Poissons et fruits de mer</v>
      </c>
      <c r="M3148" s="6">
        <v>10</v>
      </c>
      <c r="N3148" s="6" t="str">
        <f t="shared" si="198"/>
        <v>Ikura</v>
      </c>
      <c r="O3148" s="13">
        <v>76</v>
      </c>
      <c r="P3148" s="6">
        <v>49</v>
      </c>
      <c r="Q3148" s="13">
        <f t="shared" si="199"/>
        <v>3724</v>
      </c>
      <c r="R3148" s="15">
        <v>0.02</v>
      </c>
      <c r="S3148" s="13">
        <v>7443.0999999999995</v>
      </c>
      <c r="T3148" s="13">
        <v>119.08959999999999</v>
      </c>
      <c r="U3148" s="13"/>
    </row>
    <row r="3149" spans="1:21" x14ac:dyDescent="0.25">
      <c r="A3149" s="6" t="s">
        <v>141</v>
      </c>
      <c r="B3149" s="6" t="s">
        <v>142</v>
      </c>
      <c r="C3149" s="6" t="s">
        <v>109</v>
      </c>
      <c r="D3149" s="6" t="s">
        <v>110</v>
      </c>
      <c r="E3149" s="6">
        <v>4</v>
      </c>
      <c r="F3149" s="6" t="str">
        <f t="shared" si="196"/>
        <v>Laura Callahan</v>
      </c>
      <c r="G3149" s="6">
        <v>10491</v>
      </c>
      <c r="H3149" s="9">
        <v>41871</v>
      </c>
      <c r="I3149" s="9">
        <v>41897</v>
      </c>
      <c r="J3149" s="9">
        <v>41899</v>
      </c>
      <c r="K3149" s="7">
        <v>2</v>
      </c>
      <c r="L3149" s="9" t="str">
        <f t="shared" si="197"/>
        <v>Condiments</v>
      </c>
      <c r="M3149" s="6">
        <v>44</v>
      </c>
      <c r="N3149" s="6" t="str">
        <f t="shared" si="198"/>
        <v>Gula Malacca</v>
      </c>
      <c r="O3149" s="13">
        <v>76</v>
      </c>
      <c r="P3149" s="6">
        <v>80</v>
      </c>
      <c r="Q3149" s="13">
        <f t="shared" si="199"/>
        <v>6080</v>
      </c>
      <c r="R3149" s="15">
        <v>0.01</v>
      </c>
      <c r="S3149" s="13">
        <v>6138</v>
      </c>
      <c r="T3149" s="13">
        <v>135.036</v>
      </c>
      <c r="U3149" s="13"/>
    </row>
    <row r="3150" spans="1:21" x14ac:dyDescent="0.25">
      <c r="A3150" s="6" t="s">
        <v>269</v>
      </c>
      <c r="B3150" s="6" t="s">
        <v>270</v>
      </c>
      <c r="C3150" s="6" t="s">
        <v>271</v>
      </c>
      <c r="D3150" s="6" t="s">
        <v>242</v>
      </c>
      <c r="E3150" s="6">
        <v>7</v>
      </c>
      <c r="F3150" s="6" t="str">
        <f t="shared" si="196"/>
        <v>Jaime Dos Santos</v>
      </c>
      <c r="G3150" s="6">
        <v>10591</v>
      </c>
      <c r="H3150" s="9">
        <v>41871</v>
      </c>
      <c r="I3150" s="9">
        <v>41891</v>
      </c>
      <c r="J3150" s="9">
        <v>41889</v>
      </c>
      <c r="K3150" s="7">
        <v>7</v>
      </c>
      <c r="L3150" s="9" t="str">
        <f t="shared" si="197"/>
        <v>Produits secs</v>
      </c>
      <c r="M3150" s="6">
        <v>7</v>
      </c>
      <c r="N3150" s="6" t="str">
        <f t="shared" si="198"/>
        <v>Uncle Bob's Organic Dried Pears</v>
      </c>
      <c r="O3150" s="13">
        <v>76</v>
      </c>
      <c r="P3150" s="6">
        <v>8</v>
      </c>
      <c r="Q3150" s="13">
        <f t="shared" si="199"/>
        <v>608</v>
      </c>
      <c r="R3150" s="15">
        <v>0.08</v>
      </c>
      <c r="S3150" s="13">
        <v>1104</v>
      </c>
      <c r="T3150" s="13">
        <v>24.288</v>
      </c>
      <c r="U3150" s="13"/>
    </row>
    <row r="3151" spans="1:21" x14ac:dyDescent="0.25">
      <c r="A3151" s="6" t="s">
        <v>99</v>
      </c>
      <c r="B3151" s="6" t="s">
        <v>100</v>
      </c>
      <c r="C3151" s="6" t="s">
        <v>101</v>
      </c>
      <c r="D3151" s="6" t="s">
        <v>102</v>
      </c>
      <c r="E3151" s="6">
        <v>9</v>
      </c>
      <c r="F3151" s="6" t="str">
        <f t="shared" si="196"/>
        <v>Steven Buchanan</v>
      </c>
      <c r="G3151" s="6">
        <v>10841</v>
      </c>
      <c r="H3151" s="9">
        <v>41871</v>
      </c>
      <c r="I3151" s="9">
        <v>41901</v>
      </c>
      <c r="J3151" s="9">
        <v>41899</v>
      </c>
      <c r="K3151" s="7">
        <v>5</v>
      </c>
      <c r="L3151" s="9" t="str">
        <f t="shared" si="197"/>
        <v>Pâtes et céréales</v>
      </c>
      <c r="M3151" s="6">
        <v>56</v>
      </c>
      <c r="N3151" s="6" t="str">
        <f t="shared" si="198"/>
        <v>Gnocchi di nonna Alice</v>
      </c>
      <c r="O3151" s="13">
        <v>76</v>
      </c>
      <c r="P3151" s="6">
        <v>82</v>
      </c>
      <c r="Q3151" s="13">
        <f t="shared" si="199"/>
        <v>6232</v>
      </c>
      <c r="R3151" s="15">
        <v>0.04</v>
      </c>
      <c r="S3151" s="13">
        <v>14956.8</v>
      </c>
      <c r="T3151" s="13">
        <v>224.352</v>
      </c>
      <c r="U3151" s="13"/>
    </row>
    <row r="3152" spans="1:21" x14ac:dyDescent="0.25">
      <c r="A3152" s="6" t="s">
        <v>239</v>
      </c>
      <c r="B3152" s="6" t="s">
        <v>240</v>
      </c>
      <c r="C3152" s="6" t="s">
        <v>241</v>
      </c>
      <c r="D3152" s="6" t="s">
        <v>242</v>
      </c>
      <c r="E3152" s="6">
        <v>8</v>
      </c>
      <c r="F3152" s="6" t="str">
        <f t="shared" si="196"/>
        <v>Hicham Esmal</v>
      </c>
      <c r="G3152" s="6">
        <v>10642</v>
      </c>
      <c r="H3152" s="9">
        <v>41872</v>
      </c>
      <c r="I3152" s="9">
        <v>41897</v>
      </c>
      <c r="J3152" s="9">
        <v>41897</v>
      </c>
      <c r="K3152" s="7">
        <v>3</v>
      </c>
      <c r="L3152" s="9" t="str">
        <f t="shared" si="197"/>
        <v>Desserts</v>
      </c>
      <c r="M3152" s="6">
        <v>21</v>
      </c>
      <c r="N3152" s="6" t="str">
        <f t="shared" si="198"/>
        <v>Sir Rodney's Scones</v>
      </c>
      <c r="O3152" s="13">
        <v>76</v>
      </c>
      <c r="P3152" s="6">
        <v>10</v>
      </c>
      <c r="Q3152" s="13">
        <f t="shared" si="199"/>
        <v>760</v>
      </c>
      <c r="R3152" s="15">
        <v>0.02</v>
      </c>
      <c r="S3152" s="13">
        <v>490</v>
      </c>
      <c r="T3152" s="13">
        <v>4.9000000000000004</v>
      </c>
      <c r="U3152" s="13"/>
    </row>
    <row r="3153" spans="1:21" x14ac:dyDescent="0.25">
      <c r="A3153" s="6" t="s">
        <v>184</v>
      </c>
      <c r="B3153" s="6" t="s">
        <v>185</v>
      </c>
      <c r="C3153" s="6" t="s">
        <v>159</v>
      </c>
      <c r="D3153" s="6" t="s">
        <v>136</v>
      </c>
      <c r="E3153" s="6">
        <v>4</v>
      </c>
      <c r="F3153" s="6" t="str">
        <f t="shared" si="196"/>
        <v>Laura Callahan</v>
      </c>
      <c r="G3153" s="6">
        <v>10651</v>
      </c>
      <c r="H3153" s="9">
        <v>41872</v>
      </c>
      <c r="I3153" s="9">
        <v>41891</v>
      </c>
      <c r="J3153" s="9">
        <v>41894</v>
      </c>
      <c r="K3153" s="7">
        <v>5</v>
      </c>
      <c r="L3153" s="9" t="str">
        <f t="shared" si="197"/>
        <v>Pâtes et céréales</v>
      </c>
      <c r="M3153" s="6">
        <v>22</v>
      </c>
      <c r="N3153" s="6" t="str">
        <f t="shared" si="198"/>
        <v>Gustaf's Knäckebröd</v>
      </c>
      <c r="O3153" s="13">
        <v>76</v>
      </c>
      <c r="P3153" s="6">
        <v>5</v>
      </c>
      <c r="Q3153" s="13">
        <f t="shared" si="199"/>
        <v>380</v>
      </c>
      <c r="R3153" s="15">
        <v>0.14000000000000001</v>
      </c>
      <c r="S3153" s="13">
        <v>451.5</v>
      </c>
      <c r="T3153" s="13">
        <v>8.1270000000000007</v>
      </c>
      <c r="U3153" s="13"/>
    </row>
    <row r="3154" spans="1:21" x14ac:dyDescent="0.25">
      <c r="A3154" s="6" t="s">
        <v>173</v>
      </c>
      <c r="B3154" s="6" t="s">
        <v>174</v>
      </c>
      <c r="C3154" s="6" t="s">
        <v>135</v>
      </c>
      <c r="D3154" s="6" t="s">
        <v>136</v>
      </c>
      <c r="E3154" s="6">
        <v>7</v>
      </c>
      <c r="F3154" s="6" t="str">
        <f t="shared" si="196"/>
        <v>Jaime Dos Santos</v>
      </c>
      <c r="G3154" s="6">
        <v>10718</v>
      </c>
      <c r="H3154" s="9">
        <v>41872</v>
      </c>
      <c r="I3154" s="9">
        <v>41895</v>
      </c>
      <c r="J3154" s="9">
        <v>41898</v>
      </c>
      <c r="K3154" s="7">
        <v>3</v>
      </c>
      <c r="L3154" s="9" t="str">
        <f t="shared" si="197"/>
        <v>Desserts</v>
      </c>
      <c r="M3154" s="6">
        <v>16</v>
      </c>
      <c r="N3154" s="6" t="str">
        <f t="shared" si="198"/>
        <v>Pavlova</v>
      </c>
      <c r="O3154" s="13">
        <v>76</v>
      </c>
      <c r="P3154" s="6">
        <v>91</v>
      </c>
      <c r="Q3154" s="13">
        <f t="shared" si="199"/>
        <v>6916</v>
      </c>
      <c r="R3154" s="15">
        <v>0.11</v>
      </c>
      <c r="S3154" s="13">
        <v>7066.3775000000005</v>
      </c>
      <c r="T3154" s="13">
        <v>14.132755000000001</v>
      </c>
      <c r="U3154" s="13"/>
    </row>
    <row r="3155" spans="1:21" x14ac:dyDescent="0.25">
      <c r="A3155" s="6" t="s">
        <v>117</v>
      </c>
      <c r="B3155" s="6" t="s">
        <v>118</v>
      </c>
      <c r="C3155" s="6" t="s">
        <v>119</v>
      </c>
      <c r="D3155" s="6" t="s">
        <v>85</v>
      </c>
      <c r="E3155" s="6">
        <v>7</v>
      </c>
      <c r="F3155" s="6" t="str">
        <f t="shared" si="196"/>
        <v>Jaime Dos Santos</v>
      </c>
      <c r="G3155" s="6">
        <v>10789</v>
      </c>
      <c r="H3155" s="9">
        <v>41872</v>
      </c>
      <c r="I3155" s="9">
        <v>41896</v>
      </c>
      <c r="J3155" s="9">
        <v>41894</v>
      </c>
      <c r="K3155" s="7">
        <v>1</v>
      </c>
      <c r="L3155" s="9" t="str">
        <f t="shared" si="197"/>
        <v>Boissons</v>
      </c>
      <c r="M3155" s="6">
        <v>35</v>
      </c>
      <c r="N3155" s="6" t="str">
        <f t="shared" si="198"/>
        <v>Steeleye Stout</v>
      </c>
      <c r="O3155" s="13">
        <v>76</v>
      </c>
      <c r="P3155" s="6">
        <v>84</v>
      </c>
      <c r="Q3155" s="13">
        <f t="shared" si="199"/>
        <v>6384</v>
      </c>
      <c r="R3155" s="15">
        <v>7.0000000000000007E-2</v>
      </c>
      <c r="S3155" s="13">
        <v>7030.7999999999993</v>
      </c>
      <c r="T3155" s="13">
        <v>232.01639999999998</v>
      </c>
      <c r="U3155" s="13"/>
    </row>
    <row r="3156" spans="1:21" x14ac:dyDescent="0.25">
      <c r="A3156" s="6" t="s">
        <v>173</v>
      </c>
      <c r="B3156" s="6" t="s">
        <v>174</v>
      </c>
      <c r="C3156" s="6" t="s">
        <v>135</v>
      </c>
      <c r="D3156" s="6" t="s">
        <v>136</v>
      </c>
      <c r="E3156" s="6">
        <v>7</v>
      </c>
      <c r="F3156" s="6" t="str">
        <f t="shared" si="196"/>
        <v>Jaime Dos Santos</v>
      </c>
      <c r="G3156" s="6">
        <v>10718</v>
      </c>
      <c r="H3156" s="9">
        <v>41873</v>
      </c>
      <c r="I3156" s="9">
        <v>41893</v>
      </c>
      <c r="J3156" s="9">
        <v>41893</v>
      </c>
      <c r="K3156" s="7">
        <v>3</v>
      </c>
      <c r="L3156" s="9" t="str">
        <f t="shared" si="197"/>
        <v>Desserts</v>
      </c>
      <c r="M3156" s="6">
        <v>62</v>
      </c>
      <c r="N3156" s="6" t="str">
        <f t="shared" si="198"/>
        <v>Tarte au sucre</v>
      </c>
      <c r="O3156" s="13">
        <v>76</v>
      </c>
      <c r="P3156" s="6">
        <v>87</v>
      </c>
      <c r="Q3156" s="13">
        <f t="shared" si="199"/>
        <v>6612</v>
      </c>
      <c r="R3156" s="15">
        <v>0.09</v>
      </c>
      <c r="S3156" s="13">
        <v>19515.405000000002</v>
      </c>
      <c r="T3156" s="13">
        <v>331.76188500000006</v>
      </c>
      <c r="U3156" s="13"/>
    </row>
    <row r="3157" spans="1:21" x14ac:dyDescent="0.25">
      <c r="A3157" s="6" t="s">
        <v>92</v>
      </c>
      <c r="B3157" s="6" t="s">
        <v>93</v>
      </c>
      <c r="C3157" s="6" t="s">
        <v>94</v>
      </c>
      <c r="D3157" s="6" t="s">
        <v>89</v>
      </c>
      <c r="E3157" s="6">
        <v>5</v>
      </c>
      <c r="F3157" s="6" t="str">
        <f t="shared" si="196"/>
        <v>Mohamed Ben Arfa</v>
      </c>
      <c r="G3157" s="6">
        <v>10749</v>
      </c>
      <c r="H3157" s="9">
        <v>41873</v>
      </c>
      <c r="I3157" s="9">
        <v>41901</v>
      </c>
      <c r="J3157" s="9">
        <v>41896</v>
      </c>
      <c r="K3157" s="7">
        <v>5</v>
      </c>
      <c r="L3157" s="9" t="str">
        <f t="shared" si="197"/>
        <v>Pâtes et céréales</v>
      </c>
      <c r="M3157" s="6">
        <v>56</v>
      </c>
      <c r="N3157" s="6" t="str">
        <f t="shared" si="198"/>
        <v>Gnocchi di nonna Alice</v>
      </c>
      <c r="O3157" s="13">
        <v>76</v>
      </c>
      <c r="P3157" s="6">
        <v>100</v>
      </c>
      <c r="Q3157" s="13">
        <f t="shared" si="199"/>
        <v>7600</v>
      </c>
      <c r="R3157" s="15">
        <v>0.13</v>
      </c>
      <c r="S3157" s="13">
        <v>16530</v>
      </c>
      <c r="T3157" s="13">
        <v>264.48</v>
      </c>
      <c r="U3157" s="13"/>
    </row>
    <row r="3158" spans="1:21" x14ac:dyDescent="0.25">
      <c r="A3158" s="6" t="s">
        <v>179</v>
      </c>
      <c r="B3158" s="6" t="s">
        <v>180</v>
      </c>
      <c r="C3158" s="6" t="s">
        <v>181</v>
      </c>
      <c r="D3158" s="6" t="s">
        <v>81</v>
      </c>
      <c r="E3158" s="6">
        <v>6</v>
      </c>
      <c r="F3158" s="6" t="str">
        <f t="shared" si="196"/>
        <v>Ernst Junge</v>
      </c>
      <c r="G3158" s="6">
        <v>10555</v>
      </c>
      <c r="H3158" s="9">
        <v>41874</v>
      </c>
      <c r="I3158" s="9">
        <v>41886</v>
      </c>
      <c r="J3158" s="9">
        <v>41886</v>
      </c>
      <c r="K3158" s="7">
        <v>7</v>
      </c>
      <c r="L3158" s="9" t="str">
        <f t="shared" si="197"/>
        <v>Produits secs</v>
      </c>
      <c r="M3158" s="6">
        <v>51</v>
      </c>
      <c r="N3158" s="6" t="str">
        <f t="shared" si="198"/>
        <v>Manjimup Dried Apples</v>
      </c>
      <c r="O3158" s="13">
        <v>76</v>
      </c>
      <c r="P3158" s="6">
        <v>32</v>
      </c>
      <c r="Q3158" s="13">
        <f t="shared" si="199"/>
        <v>2432</v>
      </c>
      <c r="R3158" s="15">
        <v>0.16</v>
      </c>
      <c r="S3158" s="13">
        <v>7123.2</v>
      </c>
      <c r="T3158" s="13">
        <v>49.862400000000001</v>
      </c>
      <c r="U3158" s="13"/>
    </row>
    <row r="3159" spans="1:21" x14ac:dyDescent="0.25">
      <c r="A3159" s="6" t="s">
        <v>189</v>
      </c>
      <c r="B3159" s="6" t="s">
        <v>190</v>
      </c>
      <c r="C3159" s="6" t="s">
        <v>191</v>
      </c>
      <c r="D3159" s="6" t="s">
        <v>136</v>
      </c>
      <c r="E3159" s="6">
        <v>2</v>
      </c>
      <c r="F3159" s="6" t="str">
        <f t="shared" si="196"/>
        <v>Anne Dodsworth</v>
      </c>
      <c r="G3159" s="6">
        <v>10745</v>
      </c>
      <c r="H3159" s="9">
        <v>41874</v>
      </c>
      <c r="I3159" s="9">
        <v>41885</v>
      </c>
      <c r="J3159" s="9">
        <v>41886</v>
      </c>
      <c r="K3159" s="7">
        <v>2</v>
      </c>
      <c r="L3159" s="9" t="str">
        <f t="shared" si="197"/>
        <v>Condiments</v>
      </c>
      <c r="M3159" s="6">
        <v>44</v>
      </c>
      <c r="N3159" s="6" t="str">
        <f t="shared" si="198"/>
        <v>Gula Malacca</v>
      </c>
      <c r="O3159" s="13">
        <v>76</v>
      </c>
      <c r="P3159" s="6">
        <v>3</v>
      </c>
      <c r="Q3159" s="13">
        <f t="shared" si="199"/>
        <v>228</v>
      </c>
      <c r="R3159" s="15">
        <v>0.14000000000000001</v>
      </c>
      <c r="S3159" s="13">
        <v>250.905</v>
      </c>
      <c r="T3159" s="13">
        <v>4.7671950000000001</v>
      </c>
      <c r="U3159" s="13"/>
    </row>
    <row r="3160" spans="1:21" x14ac:dyDescent="0.25">
      <c r="A3160" s="6" t="s">
        <v>103</v>
      </c>
      <c r="B3160" s="6" t="s">
        <v>104</v>
      </c>
      <c r="C3160" s="6" t="s">
        <v>105</v>
      </c>
      <c r="D3160" s="6" t="s">
        <v>106</v>
      </c>
      <c r="E3160" s="6">
        <v>5</v>
      </c>
      <c r="F3160" s="6" t="str">
        <f t="shared" si="196"/>
        <v>Mohamed Ben Arfa</v>
      </c>
      <c r="G3160" s="6">
        <v>10863</v>
      </c>
      <c r="H3160" s="9">
        <v>41874</v>
      </c>
      <c r="I3160" s="9">
        <v>41886</v>
      </c>
      <c r="J3160" s="9">
        <v>41881</v>
      </c>
      <c r="K3160" s="7">
        <v>1</v>
      </c>
      <c r="L3160" s="9" t="str">
        <f t="shared" si="197"/>
        <v>Boissons</v>
      </c>
      <c r="M3160" s="6">
        <v>1</v>
      </c>
      <c r="N3160" s="6" t="str">
        <f t="shared" si="198"/>
        <v>Chai</v>
      </c>
      <c r="O3160" s="13">
        <v>76</v>
      </c>
      <c r="P3160" s="6">
        <v>34</v>
      </c>
      <c r="Q3160" s="13">
        <f t="shared" si="199"/>
        <v>2584</v>
      </c>
      <c r="R3160" s="15">
        <v>-0.02</v>
      </c>
      <c r="S3160" s="13">
        <v>3121.2000000000003</v>
      </c>
      <c r="T3160" s="13">
        <v>59.302800000000005</v>
      </c>
      <c r="U3160" s="13"/>
    </row>
    <row r="3161" spans="1:21" x14ac:dyDescent="0.25">
      <c r="A3161" s="6" t="s">
        <v>201</v>
      </c>
      <c r="B3161" s="6" t="s">
        <v>202</v>
      </c>
      <c r="C3161" s="6" t="s">
        <v>203</v>
      </c>
      <c r="D3161" s="6" t="s">
        <v>204</v>
      </c>
      <c r="E3161" s="6">
        <v>5</v>
      </c>
      <c r="F3161" s="6" t="str">
        <f t="shared" si="196"/>
        <v>Mohamed Ben Arfa</v>
      </c>
      <c r="G3161" s="6">
        <v>10881</v>
      </c>
      <c r="H3161" s="9">
        <v>41874</v>
      </c>
      <c r="I3161" s="9">
        <v>41898</v>
      </c>
      <c r="J3161" s="9">
        <v>41895</v>
      </c>
      <c r="K3161" s="7">
        <v>8</v>
      </c>
      <c r="L3161" s="9" t="str">
        <f t="shared" si="197"/>
        <v>Poissons et fruits de mer</v>
      </c>
      <c r="M3161" s="6">
        <v>73</v>
      </c>
      <c r="N3161" s="6" t="str">
        <f t="shared" si="198"/>
        <v>Röd Kaviar</v>
      </c>
      <c r="O3161" s="13">
        <v>76</v>
      </c>
      <c r="P3161" s="6">
        <v>50</v>
      </c>
      <c r="Q3161" s="13">
        <f t="shared" si="199"/>
        <v>3800</v>
      </c>
      <c r="R3161" s="15">
        <v>0.11</v>
      </c>
      <c r="S3161" s="13">
        <v>3337.5</v>
      </c>
      <c r="T3161" s="13">
        <v>86.775000000000006</v>
      </c>
      <c r="U3161" s="13"/>
    </row>
    <row r="3162" spans="1:21" x14ac:dyDescent="0.25">
      <c r="A3162" s="6" t="s">
        <v>332</v>
      </c>
      <c r="B3162" s="6" t="s">
        <v>333</v>
      </c>
      <c r="C3162" s="6" t="s">
        <v>326</v>
      </c>
      <c r="D3162" s="6" t="s">
        <v>238</v>
      </c>
      <c r="E3162" s="6">
        <v>5</v>
      </c>
      <c r="F3162" s="6" t="str">
        <f t="shared" si="196"/>
        <v>Mohamed Ben Arfa</v>
      </c>
      <c r="G3162" s="6">
        <v>10917</v>
      </c>
      <c r="H3162" s="9">
        <v>41874</v>
      </c>
      <c r="I3162" s="9">
        <v>41901</v>
      </c>
      <c r="J3162" s="9">
        <v>41899</v>
      </c>
      <c r="K3162" s="7">
        <v>8</v>
      </c>
      <c r="L3162" s="9" t="str">
        <f t="shared" si="197"/>
        <v>Poissons et fruits de mer</v>
      </c>
      <c r="M3162" s="6">
        <v>30</v>
      </c>
      <c r="N3162" s="6" t="str">
        <f t="shared" si="198"/>
        <v>Nord-Ost Matjeshering</v>
      </c>
      <c r="O3162" s="13">
        <v>76</v>
      </c>
      <c r="P3162" s="6">
        <v>68</v>
      </c>
      <c r="Q3162" s="13">
        <f t="shared" si="199"/>
        <v>5168</v>
      </c>
      <c r="R3162" s="15">
        <v>-0.03</v>
      </c>
      <c r="S3162" s="13">
        <v>9066.6779999999981</v>
      </c>
      <c r="T3162" s="13">
        <v>317.33372999999995</v>
      </c>
      <c r="U3162" s="13"/>
    </row>
    <row r="3163" spans="1:21" x14ac:dyDescent="0.25">
      <c r="A3163" s="6" t="s">
        <v>189</v>
      </c>
      <c r="B3163" s="6" t="s">
        <v>190</v>
      </c>
      <c r="C3163" s="6" t="s">
        <v>191</v>
      </c>
      <c r="D3163" s="6" t="s">
        <v>136</v>
      </c>
      <c r="E3163" s="6">
        <v>3</v>
      </c>
      <c r="F3163" s="6" t="str">
        <f t="shared" si="196"/>
        <v>Janet Leverling</v>
      </c>
      <c r="G3163" s="6">
        <v>10540</v>
      </c>
      <c r="H3163" s="9">
        <v>41875</v>
      </c>
      <c r="I3163" s="9">
        <v>41895</v>
      </c>
      <c r="J3163" s="9">
        <v>41898</v>
      </c>
      <c r="K3163" s="7">
        <v>2</v>
      </c>
      <c r="L3163" s="9" t="str">
        <f t="shared" si="197"/>
        <v>Condiments</v>
      </c>
      <c r="M3163" s="6">
        <v>3</v>
      </c>
      <c r="N3163" s="6" t="str">
        <f t="shared" si="198"/>
        <v>Aniseed Syrup</v>
      </c>
      <c r="O3163" s="13">
        <v>76</v>
      </c>
      <c r="P3163" s="6">
        <v>64</v>
      </c>
      <c r="Q3163" s="13">
        <f t="shared" si="199"/>
        <v>4864</v>
      </c>
      <c r="R3163" s="15">
        <v>0.06</v>
      </c>
      <c r="S3163" s="13">
        <v>3008</v>
      </c>
      <c r="T3163" s="13">
        <v>36.095999999999997</v>
      </c>
      <c r="U3163" s="13"/>
    </row>
    <row r="3164" spans="1:21" x14ac:dyDescent="0.25">
      <c r="A3164" s="6" t="s">
        <v>243</v>
      </c>
      <c r="B3164" s="6" t="s">
        <v>244</v>
      </c>
      <c r="C3164" s="6" t="s">
        <v>88</v>
      </c>
      <c r="D3164" s="6" t="s">
        <v>89</v>
      </c>
      <c r="E3164" s="6">
        <v>5</v>
      </c>
      <c r="F3164" s="6" t="str">
        <f t="shared" si="196"/>
        <v>Mohamed Ben Arfa</v>
      </c>
      <c r="G3164" s="6">
        <v>10707</v>
      </c>
      <c r="H3164" s="9">
        <v>41875</v>
      </c>
      <c r="I3164" s="9">
        <v>41903</v>
      </c>
      <c r="J3164" s="9">
        <v>41904</v>
      </c>
      <c r="K3164" s="7">
        <v>1</v>
      </c>
      <c r="L3164" s="9" t="str">
        <f t="shared" si="197"/>
        <v>Boissons</v>
      </c>
      <c r="M3164" s="6">
        <v>70</v>
      </c>
      <c r="N3164" s="6" t="str">
        <f t="shared" si="198"/>
        <v>Outback Lager</v>
      </c>
      <c r="O3164" s="13">
        <v>76</v>
      </c>
      <c r="P3164" s="6">
        <v>32</v>
      </c>
      <c r="Q3164" s="13">
        <f t="shared" si="199"/>
        <v>2432</v>
      </c>
      <c r="R3164" s="15">
        <v>0.14000000000000001</v>
      </c>
      <c r="S3164" s="13">
        <v>2064</v>
      </c>
      <c r="T3164" s="13">
        <v>72.239999999999995</v>
      </c>
      <c r="U3164" s="13"/>
    </row>
    <row r="3165" spans="1:21" x14ac:dyDescent="0.25">
      <c r="A3165" s="6" t="s">
        <v>228</v>
      </c>
      <c r="B3165" s="6" t="s">
        <v>229</v>
      </c>
      <c r="C3165" s="6" t="s">
        <v>122</v>
      </c>
      <c r="D3165" s="6" t="s">
        <v>123</v>
      </c>
      <c r="E3165" s="6">
        <v>4</v>
      </c>
      <c r="F3165" s="6" t="str">
        <f t="shared" si="196"/>
        <v>Laura Callahan</v>
      </c>
      <c r="G3165" s="6">
        <v>10770</v>
      </c>
      <c r="H3165" s="9">
        <v>41875</v>
      </c>
      <c r="I3165" s="9">
        <v>41892</v>
      </c>
      <c r="J3165" s="9">
        <v>41888</v>
      </c>
      <c r="K3165" s="7">
        <v>4</v>
      </c>
      <c r="L3165" s="9" t="str">
        <f t="shared" si="197"/>
        <v>Produits laitiers</v>
      </c>
      <c r="M3165" s="6">
        <v>11</v>
      </c>
      <c r="N3165" s="6" t="str">
        <f t="shared" si="198"/>
        <v>Queso Cabrales</v>
      </c>
      <c r="O3165" s="13">
        <v>76</v>
      </c>
      <c r="P3165" s="6">
        <v>52</v>
      </c>
      <c r="Q3165" s="13">
        <f t="shared" si="199"/>
        <v>3952</v>
      </c>
      <c r="R3165" s="15">
        <v>0.11</v>
      </c>
      <c r="S3165" s="13">
        <v>4859.3999999999996</v>
      </c>
      <c r="T3165" s="13">
        <v>131.2038</v>
      </c>
      <c r="U3165" s="13"/>
    </row>
    <row r="3166" spans="1:21" x14ac:dyDescent="0.25">
      <c r="A3166" s="6" t="s">
        <v>99</v>
      </c>
      <c r="B3166" s="6" t="s">
        <v>100</v>
      </c>
      <c r="C3166" s="6" t="s">
        <v>101</v>
      </c>
      <c r="D3166" s="6" t="s">
        <v>102</v>
      </c>
      <c r="E3166" s="6">
        <v>9</v>
      </c>
      <c r="F3166" s="6" t="str">
        <f t="shared" si="196"/>
        <v>Steven Buchanan</v>
      </c>
      <c r="G3166" s="6">
        <v>10841</v>
      </c>
      <c r="H3166" s="9">
        <v>41876</v>
      </c>
      <c r="I3166" s="9">
        <v>41905</v>
      </c>
      <c r="J3166" s="9">
        <v>41902</v>
      </c>
      <c r="K3166" s="7">
        <v>8</v>
      </c>
      <c r="L3166" s="9" t="str">
        <f t="shared" si="197"/>
        <v>Poissons et fruits de mer</v>
      </c>
      <c r="M3166" s="6">
        <v>10</v>
      </c>
      <c r="N3166" s="6" t="str">
        <f t="shared" si="198"/>
        <v>Ikura</v>
      </c>
      <c r="O3166" s="13">
        <v>76</v>
      </c>
      <c r="P3166" s="6">
        <v>79</v>
      </c>
      <c r="Q3166" s="13">
        <f t="shared" si="199"/>
        <v>6004</v>
      </c>
      <c r="R3166" s="15">
        <v>0.02</v>
      </c>
      <c r="S3166" s="13">
        <v>12000.1</v>
      </c>
      <c r="T3166" s="13">
        <v>132.00110000000001</v>
      </c>
      <c r="U3166" s="13"/>
    </row>
    <row r="3167" spans="1:21" x14ac:dyDescent="0.25">
      <c r="A3167" s="6" t="s">
        <v>92</v>
      </c>
      <c r="B3167" s="6" t="s">
        <v>93</v>
      </c>
      <c r="C3167" s="6" t="s">
        <v>94</v>
      </c>
      <c r="D3167" s="6" t="s">
        <v>89</v>
      </c>
      <c r="E3167" s="6">
        <v>6</v>
      </c>
      <c r="F3167" s="6" t="str">
        <f t="shared" si="196"/>
        <v>Ernst Junge</v>
      </c>
      <c r="G3167" s="6">
        <v>10933</v>
      </c>
      <c r="H3167" s="9">
        <v>41876</v>
      </c>
      <c r="I3167" s="9">
        <v>41906</v>
      </c>
      <c r="J3167" s="9">
        <v>41903</v>
      </c>
      <c r="K3167" s="7">
        <v>6</v>
      </c>
      <c r="L3167" s="9" t="str">
        <f t="shared" si="197"/>
        <v>Viandes</v>
      </c>
      <c r="M3167" s="6">
        <v>53</v>
      </c>
      <c r="N3167" s="6" t="str">
        <f t="shared" si="198"/>
        <v>Perth Pasties</v>
      </c>
      <c r="O3167" s="13">
        <v>76</v>
      </c>
      <c r="P3167" s="6">
        <v>66</v>
      </c>
      <c r="Q3167" s="13">
        <f t="shared" si="199"/>
        <v>5016</v>
      </c>
      <c r="R3167" s="15">
        <v>0.14000000000000001</v>
      </c>
      <c r="S3167" s="13">
        <v>9308.64</v>
      </c>
      <c r="T3167" s="13">
        <v>18.617279999999997</v>
      </c>
      <c r="U3167" s="13"/>
    </row>
    <row r="3168" spans="1:21" x14ac:dyDescent="0.25">
      <c r="A3168" s="6" t="s">
        <v>99</v>
      </c>
      <c r="B3168" s="6" t="s">
        <v>100</v>
      </c>
      <c r="C3168" s="6" t="s">
        <v>101</v>
      </c>
      <c r="D3168" s="6" t="s">
        <v>102</v>
      </c>
      <c r="E3168" s="6">
        <v>2</v>
      </c>
      <c r="F3168" s="6" t="str">
        <f t="shared" si="196"/>
        <v>Anne Dodsworth</v>
      </c>
      <c r="G3168" s="6">
        <v>10475</v>
      </c>
      <c r="H3168" s="9">
        <v>41877</v>
      </c>
      <c r="I3168" s="9">
        <v>41903</v>
      </c>
      <c r="J3168" s="9">
        <v>41902</v>
      </c>
      <c r="K3168" s="7">
        <v>4</v>
      </c>
      <c r="L3168" s="9" t="str">
        <f t="shared" si="197"/>
        <v>Produits laitiers</v>
      </c>
      <c r="M3168" s="6">
        <v>31</v>
      </c>
      <c r="N3168" s="6" t="str">
        <f t="shared" si="198"/>
        <v>Gorgonzola Telino</v>
      </c>
      <c r="O3168" s="13">
        <v>76</v>
      </c>
      <c r="P3168" s="6">
        <v>82</v>
      </c>
      <c r="Q3168" s="13">
        <f t="shared" si="199"/>
        <v>6232</v>
      </c>
      <c r="R3168" s="15">
        <v>0</v>
      </c>
      <c r="S3168" s="13">
        <v>4100</v>
      </c>
      <c r="T3168" s="13">
        <v>73.8</v>
      </c>
      <c r="U3168" s="13"/>
    </row>
    <row r="3169" spans="1:21" x14ac:dyDescent="0.25">
      <c r="A3169" s="6" t="s">
        <v>90</v>
      </c>
      <c r="B3169" s="6" t="s">
        <v>91</v>
      </c>
      <c r="C3169" s="6" t="s">
        <v>88</v>
      </c>
      <c r="D3169" s="6" t="s">
        <v>89</v>
      </c>
      <c r="E3169" s="6">
        <v>8</v>
      </c>
      <c r="F3169" s="6" t="str">
        <f t="shared" si="196"/>
        <v>Hicham Esmal</v>
      </c>
      <c r="G3169" s="6">
        <v>10523</v>
      </c>
      <c r="H3169" s="9">
        <v>41877</v>
      </c>
      <c r="I3169" s="9">
        <v>41892</v>
      </c>
      <c r="J3169" s="9">
        <v>41894</v>
      </c>
      <c r="K3169" s="7">
        <v>3</v>
      </c>
      <c r="L3169" s="9" t="str">
        <f t="shared" si="197"/>
        <v>Desserts</v>
      </c>
      <c r="M3169" s="6">
        <v>20</v>
      </c>
      <c r="N3169" s="6" t="str">
        <f t="shared" si="198"/>
        <v>Sir Rodney's Marmalade</v>
      </c>
      <c r="O3169" s="13">
        <v>76</v>
      </c>
      <c r="P3169" s="6">
        <v>51</v>
      </c>
      <c r="Q3169" s="13">
        <f t="shared" si="199"/>
        <v>3876</v>
      </c>
      <c r="R3169" s="15">
        <v>0</v>
      </c>
      <c r="S3169" s="13">
        <v>20655</v>
      </c>
      <c r="T3169" s="13">
        <v>702.27</v>
      </c>
      <c r="U3169" s="13"/>
    </row>
    <row r="3170" spans="1:21" x14ac:dyDescent="0.25">
      <c r="A3170" s="6" t="s">
        <v>272</v>
      </c>
      <c r="B3170" s="6" t="s">
        <v>273</v>
      </c>
      <c r="C3170" s="6" t="s">
        <v>274</v>
      </c>
      <c r="D3170" s="6" t="s">
        <v>81</v>
      </c>
      <c r="E3170" s="6">
        <v>3</v>
      </c>
      <c r="F3170" s="6" t="str">
        <f t="shared" si="196"/>
        <v>Janet Leverling</v>
      </c>
      <c r="G3170" s="6">
        <v>10594</v>
      </c>
      <c r="H3170" s="9">
        <v>41877</v>
      </c>
      <c r="I3170" s="9">
        <v>41906</v>
      </c>
      <c r="J3170" s="9">
        <v>41907</v>
      </c>
      <c r="K3170" s="7">
        <v>8</v>
      </c>
      <c r="L3170" s="9" t="str">
        <f t="shared" si="197"/>
        <v>Poissons et fruits de mer</v>
      </c>
      <c r="M3170" s="6">
        <v>58</v>
      </c>
      <c r="N3170" s="6" t="str">
        <f t="shared" si="198"/>
        <v>Escargots de Bourgogne</v>
      </c>
      <c r="O3170" s="13">
        <v>76</v>
      </c>
      <c r="P3170" s="6">
        <v>74</v>
      </c>
      <c r="Q3170" s="13">
        <f t="shared" si="199"/>
        <v>5624</v>
      </c>
      <c r="R3170" s="15">
        <v>0.12</v>
      </c>
      <c r="S3170" s="13">
        <v>4314.2</v>
      </c>
      <c r="T3170" s="13">
        <v>51.770399999999995</v>
      </c>
      <c r="U3170" s="13"/>
    </row>
    <row r="3171" spans="1:21" x14ac:dyDescent="0.25">
      <c r="A3171" s="6" t="s">
        <v>198</v>
      </c>
      <c r="B3171" s="6" t="s">
        <v>199</v>
      </c>
      <c r="C3171" s="6" t="s">
        <v>54</v>
      </c>
      <c r="D3171" s="6" t="s">
        <v>200</v>
      </c>
      <c r="E3171" s="6">
        <v>3</v>
      </c>
      <c r="F3171" s="6" t="str">
        <f t="shared" si="196"/>
        <v>Janet Leverling</v>
      </c>
      <c r="G3171" s="6">
        <v>10831</v>
      </c>
      <c r="H3171" s="9">
        <v>41877</v>
      </c>
      <c r="I3171" s="9">
        <v>41903</v>
      </c>
      <c r="J3171" s="9">
        <v>41906</v>
      </c>
      <c r="K3171" s="7">
        <v>1</v>
      </c>
      <c r="L3171" s="9" t="str">
        <f t="shared" si="197"/>
        <v>Boissons</v>
      </c>
      <c r="M3171" s="6">
        <v>43</v>
      </c>
      <c r="N3171" s="6" t="str">
        <f t="shared" si="198"/>
        <v>Ipoh Coffee</v>
      </c>
      <c r="O3171" s="13">
        <v>76</v>
      </c>
      <c r="P3171" s="6">
        <v>78</v>
      </c>
      <c r="Q3171" s="13">
        <f t="shared" si="199"/>
        <v>5928</v>
      </c>
      <c r="R3171" s="15">
        <v>0.01</v>
      </c>
      <c r="S3171" s="13">
        <v>17760.599999999999</v>
      </c>
      <c r="T3171" s="13">
        <v>124.32419999999998</v>
      </c>
      <c r="U3171" s="13"/>
    </row>
    <row r="3172" spans="1:21" x14ac:dyDescent="0.25">
      <c r="A3172" s="6" t="s">
        <v>184</v>
      </c>
      <c r="B3172" s="6" t="s">
        <v>185</v>
      </c>
      <c r="C3172" s="6" t="s">
        <v>159</v>
      </c>
      <c r="D3172" s="6" t="s">
        <v>136</v>
      </c>
      <c r="E3172" s="6">
        <v>7</v>
      </c>
      <c r="F3172" s="6" t="str">
        <f t="shared" si="196"/>
        <v>Jaime Dos Santos</v>
      </c>
      <c r="G3172" s="6">
        <v>10668</v>
      </c>
      <c r="H3172" s="9">
        <v>41878</v>
      </c>
      <c r="I3172" s="9">
        <v>41903</v>
      </c>
      <c r="J3172" s="9">
        <v>41900</v>
      </c>
      <c r="K3172" s="7">
        <v>6</v>
      </c>
      <c r="L3172" s="9" t="str">
        <f t="shared" si="197"/>
        <v>Viandes</v>
      </c>
      <c r="M3172" s="6">
        <v>55</v>
      </c>
      <c r="N3172" s="6" t="str">
        <f t="shared" si="198"/>
        <v>Pâté chinois</v>
      </c>
      <c r="O3172" s="13">
        <v>76</v>
      </c>
      <c r="P3172" s="6">
        <v>21</v>
      </c>
      <c r="Q3172" s="13">
        <f t="shared" si="199"/>
        <v>1596</v>
      </c>
      <c r="R3172" s="15">
        <v>0.18</v>
      </c>
      <c r="S3172" s="13">
        <v>2066.4</v>
      </c>
      <c r="T3172" s="13">
        <v>14.4648</v>
      </c>
      <c r="U3172" s="13"/>
    </row>
    <row r="3173" spans="1:21" x14ac:dyDescent="0.25">
      <c r="A3173" s="6" t="s">
        <v>177</v>
      </c>
      <c r="B3173" s="6" t="s">
        <v>178</v>
      </c>
      <c r="C3173" s="6" t="s">
        <v>159</v>
      </c>
      <c r="D3173" s="6" t="s">
        <v>136</v>
      </c>
      <c r="E3173" s="6">
        <v>3</v>
      </c>
      <c r="F3173" s="6" t="str">
        <f t="shared" si="196"/>
        <v>Janet Leverling</v>
      </c>
      <c r="G3173" s="6">
        <v>10684</v>
      </c>
      <c r="H3173" s="9">
        <v>41878</v>
      </c>
      <c r="I3173" s="9">
        <v>41894</v>
      </c>
      <c r="J3173" s="9">
        <v>41892</v>
      </c>
      <c r="K3173" s="7">
        <v>8</v>
      </c>
      <c r="L3173" s="9" t="str">
        <f t="shared" si="197"/>
        <v>Poissons et fruits de mer</v>
      </c>
      <c r="M3173" s="6">
        <v>40</v>
      </c>
      <c r="N3173" s="6" t="str">
        <f t="shared" si="198"/>
        <v>Boston Crab Meat</v>
      </c>
      <c r="O3173" s="13">
        <v>76</v>
      </c>
      <c r="P3173" s="6">
        <v>30</v>
      </c>
      <c r="Q3173" s="13">
        <f t="shared" si="199"/>
        <v>2280</v>
      </c>
      <c r="R3173" s="15">
        <v>0.05</v>
      </c>
      <c r="S3173" s="13">
        <v>2622</v>
      </c>
      <c r="T3173" s="13">
        <v>26.22</v>
      </c>
      <c r="U3173" s="13"/>
    </row>
    <row r="3174" spans="1:21" x14ac:dyDescent="0.25">
      <c r="A3174" s="6" t="s">
        <v>179</v>
      </c>
      <c r="B3174" s="6" t="s">
        <v>180</v>
      </c>
      <c r="C3174" s="6" t="s">
        <v>181</v>
      </c>
      <c r="D3174" s="6" t="s">
        <v>81</v>
      </c>
      <c r="E3174" s="6">
        <v>9</v>
      </c>
      <c r="F3174" s="6" t="str">
        <f t="shared" si="196"/>
        <v>Steven Buchanan</v>
      </c>
      <c r="G3174" s="6">
        <v>10711</v>
      </c>
      <c r="H3174" s="9">
        <v>41878</v>
      </c>
      <c r="I3174" s="9">
        <v>41891</v>
      </c>
      <c r="J3174" s="9">
        <v>41891</v>
      </c>
      <c r="K3174" s="7">
        <v>3</v>
      </c>
      <c r="L3174" s="9" t="str">
        <f t="shared" si="197"/>
        <v>Desserts</v>
      </c>
      <c r="M3174" s="6">
        <v>19</v>
      </c>
      <c r="N3174" s="6" t="str">
        <f t="shared" si="198"/>
        <v>Teatime Chocolate Biscuits</v>
      </c>
      <c r="O3174" s="13">
        <v>76</v>
      </c>
      <c r="P3174" s="6">
        <v>16</v>
      </c>
      <c r="Q3174" s="13">
        <f t="shared" si="199"/>
        <v>1216</v>
      </c>
      <c r="R3174" s="15">
        <v>0.17</v>
      </c>
      <c r="S3174" s="13">
        <v>610.88</v>
      </c>
      <c r="T3174" s="13">
        <v>17.715520000000001</v>
      </c>
      <c r="U3174" s="13"/>
    </row>
    <row r="3175" spans="1:21" x14ac:dyDescent="0.25">
      <c r="A3175" s="6" t="s">
        <v>179</v>
      </c>
      <c r="B3175" s="6" t="s">
        <v>180</v>
      </c>
      <c r="C3175" s="6" t="s">
        <v>181</v>
      </c>
      <c r="D3175" s="6" t="s">
        <v>81</v>
      </c>
      <c r="E3175" s="6">
        <v>5</v>
      </c>
      <c r="F3175" s="6" t="str">
        <f t="shared" si="196"/>
        <v>Mohamed Ben Arfa</v>
      </c>
      <c r="G3175" s="6">
        <v>10882</v>
      </c>
      <c r="H3175" s="9">
        <v>41878</v>
      </c>
      <c r="I3175" s="9">
        <v>41907</v>
      </c>
      <c r="J3175" s="9">
        <v>41903</v>
      </c>
      <c r="K3175" s="7">
        <v>3</v>
      </c>
      <c r="L3175" s="9" t="str">
        <f t="shared" si="197"/>
        <v>Desserts</v>
      </c>
      <c r="M3175" s="6">
        <v>49</v>
      </c>
      <c r="N3175" s="6" t="str">
        <f t="shared" si="198"/>
        <v>Maxilaku</v>
      </c>
      <c r="O3175" s="13">
        <v>76</v>
      </c>
      <c r="P3175" s="6">
        <v>2</v>
      </c>
      <c r="Q3175" s="13">
        <f t="shared" si="199"/>
        <v>152</v>
      </c>
      <c r="R3175" s="15">
        <v>0.09</v>
      </c>
      <c r="S3175" s="13">
        <v>182</v>
      </c>
      <c r="T3175" s="13">
        <v>2.3660000000000001</v>
      </c>
      <c r="U3175" s="13"/>
    </row>
    <row r="3176" spans="1:21" x14ac:dyDescent="0.25">
      <c r="A3176" s="6" t="s">
        <v>194</v>
      </c>
      <c r="B3176" s="6" t="s">
        <v>195</v>
      </c>
      <c r="C3176" s="6" t="s">
        <v>97</v>
      </c>
      <c r="D3176" s="6" t="s">
        <v>98</v>
      </c>
      <c r="E3176" s="6">
        <v>1</v>
      </c>
      <c r="F3176" s="6" t="str">
        <f t="shared" si="196"/>
        <v>Francis Rivière</v>
      </c>
      <c r="G3176" s="6">
        <v>10915</v>
      </c>
      <c r="H3176" s="9">
        <v>41878</v>
      </c>
      <c r="I3176" s="9">
        <v>41903</v>
      </c>
      <c r="J3176" s="9">
        <v>41901</v>
      </c>
      <c r="K3176" s="7">
        <v>4</v>
      </c>
      <c r="L3176" s="9" t="str">
        <f t="shared" si="197"/>
        <v>Produits laitiers</v>
      </c>
      <c r="M3176" s="6">
        <v>33</v>
      </c>
      <c r="N3176" s="6" t="str">
        <f t="shared" si="198"/>
        <v>Geitost</v>
      </c>
      <c r="O3176" s="13">
        <v>76</v>
      </c>
      <c r="P3176" s="6">
        <v>32</v>
      </c>
      <c r="Q3176" s="13">
        <f t="shared" si="199"/>
        <v>2432</v>
      </c>
      <c r="R3176" s="15">
        <v>0</v>
      </c>
      <c r="S3176" s="13">
        <v>400</v>
      </c>
      <c r="T3176" s="13">
        <v>8.4</v>
      </c>
      <c r="U3176" s="13"/>
    </row>
    <row r="3177" spans="1:21" x14ac:dyDescent="0.25">
      <c r="A3177" s="6" t="s">
        <v>228</v>
      </c>
      <c r="B3177" s="6" t="s">
        <v>229</v>
      </c>
      <c r="C3177" s="6" t="s">
        <v>122</v>
      </c>
      <c r="D3177" s="6" t="s">
        <v>123</v>
      </c>
      <c r="E3177" s="6">
        <v>9</v>
      </c>
      <c r="F3177" s="6" t="str">
        <f t="shared" si="196"/>
        <v>Steven Buchanan</v>
      </c>
      <c r="G3177" s="6">
        <v>10922</v>
      </c>
      <c r="H3177" s="9">
        <v>41878</v>
      </c>
      <c r="I3177" s="9">
        <v>41904</v>
      </c>
      <c r="J3177" s="9">
        <v>41900</v>
      </c>
      <c r="K3177" s="7">
        <v>6</v>
      </c>
      <c r="L3177" s="9" t="str">
        <f t="shared" si="197"/>
        <v>Viandes</v>
      </c>
      <c r="M3177" s="6">
        <v>17</v>
      </c>
      <c r="N3177" s="6" t="str">
        <f t="shared" si="198"/>
        <v>Alice Mutton</v>
      </c>
      <c r="O3177" s="13">
        <v>76</v>
      </c>
      <c r="P3177" s="6">
        <v>91</v>
      </c>
      <c r="Q3177" s="13">
        <f t="shared" si="199"/>
        <v>6916</v>
      </c>
      <c r="R3177" s="15">
        <v>-0.02</v>
      </c>
      <c r="S3177" s="13">
        <v>18099.900000000001</v>
      </c>
      <c r="T3177" s="13">
        <v>36.199800000000003</v>
      </c>
      <c r="U3177" s="13"/>
    </row>
    <row r="3178" spans="1:21" x14ac:dyDescent="0.25">
      <c r="A3178" s="6" t="s">
        <v>95</v>
      </c>
      <c r="B3178" s="6" t="s">
        <v>96</v>
      </c>
      <c r="C3178" s="6" t="s">
        <v>97</v>
      </c>
      <c r="D3178" s="6" t="s">
        <v>98</v>
      </c>
      <c r="E3178" s="6">
        <v>1</v>
      </c>
      <c r="F3178" s="6" t="str">
        <f t="shared" si="196"/>
        <v>Francis Rivière</v>
      </c>
      <c r="G3178" s="6">
        <v>10502</v>
      </c>
      <c r="H3178" s="9">
        <v>41879</v>
      </c>
      <c r="I3178" s="9">
        <v>41893</v>
      </c>
      <c r="J3178" s="9">
        <v>41896</v>
      </c>
      <c r="K3178" s="7">
        <v>6</v>
      </c>
      <c r="L3178" s="9" t="str">
        <f t="shared" si="197"/>
        <v>Viandes</v>
      </c>
      <c r="M3178" s="6">
        <v>53</v>
      </c>
      <c r="N3178" s="6" t="str">
        <f t="shared" si="198"/>
        <v>Perth Pasties</v>
      </c>
      <c r="O3178" s="13">
        <v>76</v>
      </c>
      <c r="P3178" s="6">
        <v>1</v>
      </c>
      <c r="Q3178" s="13">
        <f t="shared" si="199"/>
        <v>76</v>
      </c>
      <c r="R3178" s="15">
        <v>0.04</v>
      </c>
      <c r="S3178" s="13">
        <v>157.44</v>
      </c>
      <c r="T3178" s="13">
        <v>3.6211199999999999</v>
      </c>
      <c r="U3178" s="13"/>
    </row>
    <row r="3179" spans="1:21" x14ac:dyDescent="0.25">
      <c r="A3179" s="6" t="s">
        <v>209</v>
      </c>
      <c r="B3179" s="6" t="s">
        <v>210</v>
      </c>
      <c r="C3179" s="6" t="s">
        <v>211</v>
      </c>
      <c r="D3179" s="6" t="s">
        <v>212</v>
      </c>
      <c r="E3179" s="6">
        <v>1</v>
      </c>
      <c r="F3179" s="6" t="str">
        <f t="shared" si="196"/>
        <v>Francis Rivière</v>
      </c>
      <c r="G3179" s="6">
        <v>10583</v>
      </c>
      <c r="H3179" s="9">
        <v>41879</v>
      </c>
      <c r="I3179" s="9">
        <v>41906</v>
      </c>
      <c r="J3179" s="9">
        <v>41904</v>
      </c>
      <c r="K3179" s="7">
        <v>6</v>
      </c>
      <c r="L3179" s="9" t="str">
        <f t="shared" si="197"/>
        <v>Viandes</v>
      </c>
      <c r="M3179" s="6">
        <v>29</v>
      </c>
      <c r="N3179" s="6" t="str">
        <f t="shared" si="198"/>
        <v>Thüringer Rostbratwurst</v>
      </c>
      <c r="O3179" s="13">
        <v>76</v>
      </c>
      <c r="P3179" s="6">
        <v>100</v>
      </c>
      <c r="Q3179" s="13">
        <f t="shared" si="199"/>
        <v>7600</v>
      </c>
      <c r="R3179" s="15">
        <v>0.02</v>
      </c>
      <c r="S3179" s="13">
        <v>60657.100000000006</v>
      </c>
      <c r="T3179" s="13">
        <v>606.57100000000003</v>
      </c>
      <c r="U3179" s="13"/>
    </row>
    <row r="3180" spans="1:21" x14ac:dyDescent="0.25">
      <c r="A3180" s="6" t="s">
        <v>90</v>
      </c>
      <c r="B3180" s="6" t="s">
        <v>91</v>
      </c>
      <c r="C3180" s="6" t="s">
        <v>88</v>
      </c>
      <c r="D3180" s="6" t="s">
        <v>89</v>
      </c>
      <c r="E3180" s="6">
        <v>7</v>
      </c>
      <c r="F3180" s="6" t="str">
        <f t="shared" si="196"/>
        <v>Jaime Dos Santos</v>
      </c>
      <c r="G3180" s="6">
        <v>10800</v>
      </c>
      <c r="H3180" s="9">
        <v>41879</v>
      </c>
      <c r="I3180" s="9">
        <v>41893</v>
      </c>
      <c r="J3180" s="9">
        <v>41896</v>
      </c>
      <c r="K3180" s="7">
        <v>6</v>
      </c>
      <c r="L3180" s="9" t="str">
        <f t="shared" si="197"/>
        <v>Viandes</v>
      </c>
      <c r="M3180" s="6">
        <v>54</v>
      </c>
      <c r="N3180" s="6" t="str">
        <f t="shared" si="198"/>
        <v>Tourtière</v>
      </c>
      <c r="O3180" s="13">
        <v>76</v>
      </c>
      <c r="P3180" s="6">
        <v>40</v>
      </c>
      <c r="Q3180" s="13">
        <f t="shared" si="199"/>
        <v>3040</v>
      </c>
      <c r="R3180" s="15">
        <v>7.0000000000000007E-2</v>
      </c>
      <c r="S3180" s="13">
        <v>1385.6999999999998</v>
      </c>
      <c r="T3180" s="13">
        <v>37.413899999999991</v>
      </c>
      <c r="U3180" s="13"/>
    </row>
    <row r="3181" spans="1:21" x14ac:dyDescent="0.25">
      <c r="A3181" s="6" t="s">
        <v>152</v>
      </c>
      <c r="B3181" s="6" t="s">
        <v>153</v>
      </c>
      <c r="C3181" s="6" t="s">
        <v>154</v>
      </c>
      <c r="D3181" s="6" t="s">
        <v>146</v>
      </c>
      <c r="E3181" s="6">
        <v>1</v>
      </c>
      <c r="F3181" s="6" t="str">
        <f t="shared" si="196"/>
        <v>Francis Rivière</v>
      </c>
      <c r="G3181" s="6">
        <v>10810</v>
      </c>
      <c r="H3181" s="9">
        <v>41879</v>
      </c>
      <c r="I3181" s="9">
        <v>41893</v>
      </c>
      <c r="J3181" s="9">
        <v>41896</v>
      </c>
      <c r="K3181" s="7">
        <v>8</v>
      </c>
      <c r="L3181" s="9" t="str">
        <f t="shared" si="197"/>
        <v>Poissons et fruits de mer</v>
      </c>
      <c r="M3181" s="6">
        <v>13</v>
      </c>
      <c r="N3181" s="6" t="str">
        <f t="shared" si="198"/>
        <v>Konbu</v>
      </c>
      <c r="O3181" s="13">
        <v>76</v>
      </c>
      <c r="P3181" s="6">
        <v>95</v>
      </c>
      <c r="Q3181" s="13">
        <f t="shared" si="199"/>
        <v>7220</v>
      </c>
      <c r="R3181" s="15">
        <v>0</v>
      </c>
      <c r="S3181" s="13">
        <v>2850</v>
      </c>
      <c r="T3181" s="13">
        <v>59.85</v>
      </c>
      <c r="U3181" s="13"/>
    </row>
    <row r="3182" spans="1:21" x14ac:dyDescent="0.25">
      <c r="A3182" s="6" t="s">
        <v>99</v>
      </c>
      <c r="B3182" s="6" t="s">
        <v>100</v>
      </c>
      <c r="C3182" s="6" t="s">
        <v>101</v>
      </c>
      <c r="D3182" s="6" t="s">
        <v>102</v>
      </c>
      <c r="E3182" s="6">
        <v>2</v>
      </c>
      <c r="F3182" s="6" t="str">
        <f t="shared" si="196"/>
        <v>Anne Dodsworth</v>
      </c>
      <c r="G3182" s="6">
        <v>10475</v>
      </c>
      <c r="H3182" s="9">
        <v>41880</v>
      </c>
      <c r="I3182" s="9">
        <v>41895</v>
      </c>
      <c r="J3182" s="9">
        <v>41898</v>
      </c>
      <c r="K3182" s="7">
        <v>1</v>
      </c>
      <c r="L3182" s="9" t="str">
        <f t="shared" si="197"/>
        <v>Boissons</v>
      </c>
      <c r="M3182" s="6">
        <v>76</v>
      </c>
      <c r="N3182" s="6" t="str">
        <f t="shared" si="198"/>
        <v>Lakkalikööri</v>
      </c>
      <c r="O3182" s="13">
        <v>76</v>
      </c>
      <c r="P3182" s="6">
        <v>81</v>
      </c>
      <c r="Q3182" s="13">
        <f t="shared" si="199"/>
        <v>6156</v>
      </c>
      <c r="R3182" s="15">
        <v>0.12</v>
      </c>
      <c r="S3182" s="13">
        <v>5132.16</v>
      </c>
      <c r="T3182" s="13">
        <v>159.09696</v>
      </c>
      <c r="U3182" s="13"/>
    </row>
    <row r="3183" spans="1:21" x14ac:dyDescent="0.25">
      <c r="A3183" s="6" t="s">
        <v>137</v>
      </c>
      <c r="B3183" s="6" t="s">
        <v>138</v>
      </c>
      <c r="C3183" s="6" t="s">
        <v>139</v>
      </c>
      <c r="D3183" s="6" t="s">
        <v>140</v>
      </c>
      <c r="E3183" s="6">
        <v>3</v>
      </c>
      <c r="F3183" s="6" t="str">
        <f t="shared" si="196"/>
        <v>Janet Leverling</v>
      </c>
      <c r="G3183" s="6">
        <v>10530</v>
      </c>
      <c r="H3183" s="9">
        <v>41880</v>
      </c>
      <c r="I3183" s="9">
        <v>41899</v>
      </c>
      <c r="J3183" s="9">
        <v>41897</v>
      </c>
      <c r="K3183" s="7">
        <v>1</v>
      </c>
      <c r="L3183" s="9" t="str">
        <f t="shared" si="197"/>
        <v>Boissons</v>
      </c>
      <c r="M3183" s="6">
        <v>43</v>
      </c>
      <c r="N3183" s="6" t="str">
        <f t="shared" si="198"/>
        <v>Ipoh Coffee</v>
      </c>
      <c r="O3183" s="13">
        <v>76</v>
      </c>
      <c r="P3183" s="6">
        <v>63</v>
      </c>
      <c r="Q3183" s="13">
        <f t="shared" si="199"/>
        <v>4788</v>
      </c>
      <c r="R3183" s="15">
        <v>0.13</v>
      </c>
      <c r="S3183" s="13">
        <v>12606.3</v>
      </c>
      <c r="T3183" s="13">
        <v>113.4567</v>
      </c>
      <c r="U3183" s="13"/>
    </row>
    <row r="3184" spans="1:21" x14ac:dyDescent="0.25">
      <c r="A3184" s="6" t="s">
        <v>179</v>
      </c>
      <c r="B3184" s="6" t="s">
        <v>180</v>
      </c>
      <c r="C3184" s="6" t="s">
        <v>181</v>
      </c>
      <c r="D3184" s="6" t="s">
        <v>81</v>
      </c>
      <c r="E3184" s="6">
        <v>7</v>
      </c>
      <c r="F3184" s="6" t="str">
        <f t="shared" si="196"/>
        <v>Jaime Dos Santos</v>
      </c>
      <c r="G3184" s="6">
        <v>10612</v>
      </c>
      <c r="H3184" s="9">
        <v>41880</v>
      </c>
      <c r="I3184" s="9">
        <v>41907</v>
      </c>
      <c r="J3184" s="9">
        <v>41905</v>
      </c>
      <c r="K3184" s="7">
        <v>1</v>
      </c>
      <c r="L3184" s="9" t="str">
        <f t="shared" si="197"/>
        <v>Boissons</v>
      </c>
      <c r="M3184" s="6">
        <v>76</v>
      </c>
      <c r="N3184" s="6" t="str">
        <f t="shared" si="198"/>
        <v>Lakkalikööri</v>
      </c>
      <c r="O3184" s="13">
        <v>76</v>
      </c>
      <c r="P3184" s="6">
        <v>44</v>
      </c>
      <c r="Q3184" s="13">
        <f t="shared" si="199"/>
        <v>3344</v>
      </c>
      <c r="R3184" s="15">
        <v>-0.01</v>
      </c>
      <c r="S3184" s="13">
        <v>3999.6</v>
      </c>
      <c r="T3184" s="13">
        <v>91.990800000000007</v>
      </c>
      <c r="U3184" s="13"/>
    </row>
    <row r="3185" spans="1:21" x14ac:dyDescent="0.25">
      <c r="A3185" s="6" t="s">
        <v>82</v>
      </c>
      <c r="B3185" s="6" t="s">
        <v>83</v>
      </c>
      <c r="C3185" s="6" t="s">
        <v>84</v>
      </c>
      <c r="D3185" s="6" t="s">
        <v>85</v>
      </c>
      <c r="E3185" s="6">
        <v>1</v>
      </c>
      <c r="F3185" s="6" t="str">
        <f t="shared" si="196"/>
        <v>Francis Rivière</v>
      </c>
      <c r="G3185" s="6">
        <v>10663</v>
      </c>
      <c r="H3185" s="9">
        <v>41880</v>
      </c>
      <c r="I3185" s="9">
        <v>41897</v>
      </c>
      <c r="J3185" s="9">
        <v>41899</v>
      </c>
      <c r="K3185" s="7">
        <v>8</v>
      </c>
      <c r="L3185" s="9" t="str">
        <f t="shared" si="197"/>
        <v>Poissons et fruits de mer</v>
      </c>
      <c r="M3185" s="6">
        <v>40</v>
      </c>
      <c r="N3185" s="6" t="str">
        <f t="shared" si="198"/>
        <v>Boston Crab Meat</v>
      </c>
      <c r="O3185" s="13">
        <v>76</v>
      </c>
      <c r="P3185" s="6">
        <v>3</v>
      </c>
      <c r="Q3185" s="13">
        <f t="shared" si="199"/>
        <v>228</v>
      </c>
      <c r="R3185" s="15">
        <v>0.16</v>
      </c>
      <c r="S3185" s="13">
        <v>231.84</v>
      </c>
      <c r="T3185" s="13">
        <v>7.1870399999999997</v>
      </c>
      <c r="U3185" s="13"/>
    </row>
    <row r="3186" spans="1:21" x14ac:dyDescent="0.25">
      <c r="A3186" s="6" t="s">
        <v>166</v>
      </c>
      <c r="B3186" s="6" t="s">
        <v>167</v>
      </c>
      <c r="C3186" s="6" t="s">
        <v>168</v>
      </c>
      <c r="D3186" s="6" t="s">
        <v>169</v>
      </c>
      <c r="E3186" s="6">
        <v>2</v>
      </c>
      <c r="F3186" s="6" t="str">
        <f t="shared" si="196"/>
        <v>Anne Dodsworth</v>
      </c>
      <c r="G3186" s="6">
        <v>10687</v>
      </c>
      <c r="H3186" s="9">
        <v>41880</v>
      </c>
      <c r="I3186" s="9">
        <v>41892</v>
      </c>
      <c r="J3186" s="9">
        <v>41895</v>
      </c>
      <c r="K3186" s="7">
        <v>6</v>
      </c>
      <c r="L3186" s="9" t="str">
        <f t="shared" si="197"/>
        <v>Viandes</v>
      </c>
      <c r="M3186" s="6">
        <v>29</v>
      </c>
      <c r="N3186" s="6" t="str">
        <f t="shared" si="198"/>
        <v>Thüringer Rostbratwurst</v>
      </c>
      <c r="O3186" s="13">
        <v>76</v>
      </c>
      <c r="P3186" s="6">
        <v>22</v>
      </c>
      <c r="Q3186" s="13">
        <f t="shared" si="199"/>
        <v>1672</v>
      </c>
      <c r="R3186" s="15">
        <v>0.16</v>
      </c>
      <c r="S3186" s="13">
        <v>11438.196</v>
      </c>
      <c r="T3186" s="13">
        <v>320.26948800000002</v>
      </c>
      <c r="U3186" s="13"/>
    </row>
    <row r="3187" spans="1:21" x14ac:dyDescent="0.25">
      <c r="A3187" s="6" t="s">
        <v>285</v>
      </c>
      <c r="B3187" s="6" t="s">
        <v>286</v>
      </c>
      <c r="C3187" s="6" t="s">
        <v>287</v>
      </c>
      <c r="D3187" s="6" t="s">
        <v>212</v>
      </c>
      <c r="E3187" s="6">
        <v>1</v>
      </c>
      <c r="F3187" s="6" t="str">
        <f t="shared" si="196"/>
        <v>Francis Rivière</v>
      </c>
      <c r="G3187" s="6">
        <v>10673</v>
      </c>
      <c r="H3187" s="9">
        <v>41881</v>
      </c>
      <c r="I3187" s="9">
        <v>41907</v>
      </c>
      <c r="J3187" s="9">
        <v>41905</v>
      </c>
      <c r="K3187" s="7">
        <v>5</v>
      </c>
      <c r="L3187" s="9" t="str">
        <f t="shared" si="197"/>
        <v>Pâtes et céréales</v>
      </c>
      <c r="M3187" s="6">
        <v>42</v>
      </c>
      <c r="N3187" s="6" t="str">
        <f t="shared" si="198"/>
        <v>Singaporean Hokkien Fried Mee</v>
      </c>
      <c r="O3187" s="13">
        <v>76</v>
      </c>
      <c r="P3187" s="6">
        <v>27</v>
      </c>
      <c r="Q3187" s="13">
        <f t="shared" si="199"/>
        <v>2052</v>
      </c>
      <c r="R3187" s="15">
        <v>0.19</v>
      </c>
      <c r="S3187" s="13">
        <v>1530.9</v>
      </c>
      <c r="T3187" s="13">
        <v>15.308999999999999</v>
      </c>
      <c r="U3187" s="13"/>
    </row>
    <row r="3188" spans="1:21" x14ac:dyDescent="0.25">
      <c r="A3188" s="6" t="s">
        <v>173</v>
      </c>
      <c r="B3188" s="6" t="s">
        <v>174</v>
      </c>
      <c r="C3188" s="6" t="s">
        <v>135</v>
      </c>
      <c r="D3188" s="6" t="s">
        <v>136</v>
      </c>
      <c r="E3188" s="6">
        <v>7</v>
      </c>
      <c r="F3188" s="6" t="str">
        <f t="shared" si="196"/>
        <v>Jaime Dos Santos</v>
      </c>
      <c r="G3188" s="6">
        <v>10718</v>
      </c>
      <c r="H3188" s="9">
        <v>41881</v>
      </c>
      <c r="I3188" s="9">
        <v>41911</v>
      </c>
      <c r="J3188" s="9">
        <v>41909</v>
      </c>
      <c r="K3188" s="7">
        <v>8</v>
      </c>
      <c r="L3188" s="9" t="str">
        <f t="shared" si="197"/>
        <v>Poissons et fruits de mer</v>
      </c>
      <c r="M3188" s="6">
        <v>36</v>
      </c>
      <c r="N3188" s="6" t="str">
        <f t="shared" si="198"/>
        <v>Inlagd Sill</v>
      </c>
      <c r="O3188" s="13">
        <v>76</v>
      </c>
      <c r="P3188" s="6">
        <v>88</v>
      </c>
      <c r="Q3188" s="13">
        <f t="shared" si="199"/>
        <v>6688</v>
      </c>
      <c r="R3188" s="15">
        <v>0.14000000000000001</v>
      </c>
      <c r="S3188" s="13">
        <v>7189.5999999999995</v>
      </c>
      <c r="T3188" s="13">
        <v>50.327199999999998</v>
      </c>
      <c r="U3188" s="13"/>
    </row>
    <row r="3189" spans="1:21" x14ac:dyDescent="0.25">
      <c r="A3189" s="6" t="s">
        <v>133</v>
      </c>
      <c r="B3189" s="6" t="s">
        <v>134</v>
      </c>
      <c r="C3189" s="6" t="s">
        <v>135</v>
      </c>
      <c r="D3189" s="6" t="s">
        <v>136</v>
      </c>
      <c r="E3189" s="6">
        <v>7</v>
      </c>
      <c r="F3189" s="6" t="str">
        <f t="shared" si="196"/>
        <v>Jaime Dos Santos</v>
      </c>
      <c r="G3189" s="6">
        <v>10717</v>
      </c>
      <c r="H3189" s="9">
        <v>41882</v>
      </c>
      <c r="I3189" s="9">
        <v>41910</v>
      </c>
      <c r="J3189" s="9">
        <v>41911</v>
      </c>
      <c r="K3189" s="7">
        <v>3</v>
      </c>
      <c r="L3189" s="9" t="str">
        <f t="shared" si="197"/>
        <v>Desserts</v>
      </c>
      <c r="M3189" s="6">
        <v>21</v>
      </c>
      <c r="N3189" s="6" t="str">
        <f t="shared" si="198"/>
        <v>Sir Rodney's Scones</v>
      </c>
      <c r="O3189" s="13">
        <v>76</v>
      </c>
      <c r="P3189" s="6">
        <v>52</v>
      </c>
      <c r="Q3189" s="13">
        <f t="shared" si="199"/>
        <v>3952</v>
      </c>
      <c r="R3189" s="15">
        <v>-0.01</v>
      </c>
      <c r="S3189" s="13">
        <v>2626</v>
      </c>
      <c r="T3189" s="13">
        <v>7.8780000000000001</v>
      </c>
      <c r="U3189" s="13"/>
    </row>
    <row r="3190" spans="1:21" x14ac:dyDescent="0.25">
      <c r="A3190" s="6" t="s">
        <v>179</v>
      </c>
      <c r="B3190" s="6" t="s">
        <v>180</v>
      </c>
      <c r="C3190" s="6" t="s">
        <v>181</v>
      </c>
      <c r="D3190" s="6" t="s">
        <v>81</v>
      </c>
      <c r="E3190" s="6">
        <v>6</v>
      </c>
      <c r="F3190" s="6" t="str">
        <f t="shared" si="196"/>
        <v>Ernst Junge</v>
      </c>
      <c r="G3190" s="6">
        <v>10757</v>
      </c>
      <c r="H3190" s="9">
        <v>41883</v>
      </c>
      <c r="I3190" s="9">
        <v>41899</v>
      </c>
      <c r="J3190" s="9">
        <v>41902</v>
      </c>
      <c r="K3190" s="7">
        <v>1</v>
      </c>
      <c r="L3190" s="9" t="str">
        <f t="shared" si="197"/>
        <v>Boissons</v>
      </c>
      <c r="M3190" s="6">
        <v>34</v>
      </c>
      <c r="N3190" s="6" t="str">
        <f t="shared" si="198"/>
        <v>Sasquatch Ale</v>
      </c>
      <c r="O3190" s="13">
        <v>76</v>
      </c>
      <c r="P3190" s="6">
        <v>53</v>
      </c>
      <c r="Q3190" s="13">
        <f t="shared" si="199"/>
        <v>4028</v>
      </c>
      <c r="R3190" s="15">
        <v>0.19</v>
      </c>
      <c r="S3190" s="13">
        <v>3005.1000000000004</v>
      </c>
      <c r="T3190" s="13">
        <v>45.07650000000001</v>
      </c>
      <c r="U3190" s="13"/>
    </row>
    <row r="3191" spans="1:21" x14ac:dyDescent="0.25">
      <c r="A3191" s="6" t="s">
        <v>179</v>
      </c>
      <c r="B3191" s="6" t="s">
        <v>180</v>
      </c>
      <c r="C3191" s="6" t="s">
        <v>181</v>
      </c>
      <c r="D3191" s="6" t="s">
        <v>81</v>
      </c>
      <c r="E3191" s="6">
        <v>6</v>
      </c>
      <c r="F3191" s="6" t="str">
        <f t="shared" si="196"/>
        <v>Ernst Junge</v>
      </c>
      <c r="G3191" s="6">
        <v>10757</v>
      </c>
      <c r="H3191" s="9">
        <v>41883</v>
      </c>
      <c r="I3191" s="9">
        <v>41904</v>
      </c>
      <c r="J3191" s="9">
        <v>41902</v>
      </c>
      <c r="K3191" s="7">
        <v>4</v>
      </c>
      <c r="L3191" s="9" t="str">
        <f t="shared" si="197"/>
        <v>Produits laitiers</v>
      </c>
      <c r="M3191" s="6">
        <v>59</v>
      </c>
      <c r="N3191" s="6" t="str">
        <f t="shared" si="198"/>
        <v>Raclette Courdavault</v>
      </c>
      <c r="O3191" s="13">
        <v>76</v>
      </c>
      <c r="P3191" s="6">
        <v>22</v>
      </c>
      <c r="Q3191" s="13">
        <f t="shared" si="199"/>
        <v>1672</v>
      </c>
      <c r="R3191" s="15">
        <v>0.2</v>
      </c>
      <c r="S3191" s="13">
        <v>4840</v>
      </c>
      <c r="T3191" s="13">
        <v>72.599999999999994</v>
      </c>
      <c r="U3191" s="13"/>
    </row>
    <row r="3192" spans="1:21" x14ac:dyDescent="0.25">
      <c r="A3192" s="6" t="s">
        <v>179</v>
      </c>
      <c r="B3192" s="6" t="s">
        <v>180</v>
      </c>
      <c r="C3192" s="6" t="s">
        <v>181</v>
      </c>
      <c r="D3192" s="6" t="s">
        <v>81</v>
      </c>
      <c r="E3192" s="6">
        <v>9</v>
      </c>
      <c r="F3192" s="6" t="str">
        <f t="shared" si="196"/>
        <v>Steven Buchanan</v>
      </c>
      <c r="G3192" s="6">
        <v>10607</v>
      </c>
      <c r="H3192" s="9">
        <v>41885</v>
      </c>
      <c r="I3192" s="9">
        <v>41910</v>
      </c>
      <c r="J3192" s="9">
        <v>41910</v>
      </c>
      <c r="K3192" s="7">
        <v>4</v>
      </c>
      <c r="L3192" s="9" t="str">
        <f t="shared" si="197"/>
        <v>Produits laitiers</v>
      </c>
      <c r="M3192" s="6">
        <v>72</v>
      </c>
      <c r="N3192" s="6" t="str">
        <f t="shared" si="198"/>
        <v>Mozzarella di Giovanni</v>
      </c>
      <c r="O3192" s="13">
        <v>76</v>
      </c>
      <c r="P3192" s="6">
        <v>69</v>
      </c>
      <c r="Q3192" s="13">
        <f t="shared" si="199"/>
        <v>5244</v>
      </c>
      <c r="R3192" s="15">
        <v>0.1</v>
      </c>
      <c r="S3192" s="13">
        <v>10805.4</v>
      </c>
      <c r="T3192" s="13">
        <v>270.13499999999999</v>
      </c>
      <c r="U3192" s="13"/>
    </row>
    <row r="3193" spans="1:21" x14ac:dyDescent="0.25">
      <c r="A3193" s="6" t="s">
        <v>117</v>
      </c>
      <c r="B3193" s="6" t="s">
        <v>118</v>
      </c>
      <c r="C3193" s="6" t="s">
        <v>119</v>
      </c>
      <c r="D3193" s="6" t="s">
        <v>85</v>
      </c>
      <c r="E3193" s="6">
        <v>6</v>
      </c>
      <c r="F3193" s="6" t="str">
        <f t="shared" si="196"/>
        <v>Ernst Junge</v>
      </c>
      <c r="G3193" s="6">
        <v>10480</v>
      </c>
      <c r="H3193" s="9">
        <v>41886</v>
      </c>
      <c r="I3193" s="9">
        <v>41908</v>
      </c>
      <c r="J3193" s="9">
        <v>41904</v>
      </c>
      <c r="K3193" s="7">
        <v>4</v>
      </c>
      <c r="L3193" s="9" t="str">
        <f t="shared" si="197"/>
        <v>Produits laitiers</v>
      </c>
      <c r="M3193" s="6">
        <v>59</v>
      </c>
      <c r="N3193" s="6" t="str">
        <f t="shared" si="198"/>
        <v>Raclette Courdavault</v>
      </c>
      <c r="O3193" s="13">
        <v>76</v>
      </c>
      <c r="P3193" s="6">
        <v>20</v>
      </c>
      <c r="Q3193" s="13">
        <f t="shared" si="199"/>
        <v>1520</v>
      </c>
      <c r="R3193" s="15">
        <v>0.08</v>
      </c>
      <c r="S3193" s="13">
        <v>4048</v>
      </c>
      <c r="T3193" s="13">
        <v>68.816000000000003</v>
      </c>
      <c r="U3193" s="13"/>
    </row>
    <row r="3194" spans="1:21" x14ac:dyDescent="0.25">
      <c r="A3194" s="6" t="s">
        <v>175</v>
      </c>
      <c r="B3194" s="6" t="s">
        <v>176</v>
      </c>
      <c r="C3194" s="6" t="s">
        <v>97</v>
      </c>
      <c r="D3194" s="6" t="s">
        <v>98</v>
      </c>
      <c r="E3194" s="6">
        <v>5</v>
      </c>
      <c r="F3194" s="6" t="str">
        <f t="shared" si="196"/>
        <v>Mohamed Ben Arfa</v>
      </c>
      <c r="G3194" s="6">
        <v>10535</v>
      </c>
      <c r="H3194" s="9">
        <v>41886</v>
      </c>
      <c r="I3194" s="9">
        <v>41911</v>
      </c>
      <c r="J3194" s="9">
        <v>41911</v>
      </c>
      <c r="K3194" s="7">
        <v>5</v>
      </c>
      <c r="L3194" s="9" t="str">
        <f t="shared" si="197"/>
        <v>Pâtes et céréales</v>
      </c>
      <c r="M3194" s="6">
        <v>57</v>
      </c>
      <c r="N3194" s="6" t="str">
        <f t="shared" si="198"/>
        <v>Ravioli Angelo</v>
      </c>
      <c r="O3194" s="13">
        <v>76</v>
      </c>
      <c r="P3194" s="6">
        <v>15</v>
      </c>
      <c r="Q3194" s="13">
        <f t="shared" si="199"/>
        <v>1140</v>
      </c>
      <c r="R3194" s="15">
        <v>0.19</v>
      </c>
      <c r="S3194" s="13">
        <v>1184.625</v>
      </c>
      <c r="T3194" s="13">
        <v>15.400124999999999</v>
      </c>
      <c r="U3194" s="13"/>
    </row>
    <row r="3195" spans="1:21" x14ac:dyDescent="0.25">
      <c r="A3195" s="6" t="s">
        <v>103</v>
      </c>
      <c r="B3195" s="6" t="s">
        <v>104</v>
      </c>
      <c r="C3195" s="6" t="s">
        <v>105</v>
      </c>
      <c r="D3195" s="6" t="s">
        <v>106</v>
      </c>
      <c r="E3195" s="6">
        <v>8</v>
      </c>
      <c r="F3195" s="6" t="str">
        <f t="shared" si="196"/>
        <v>Hicham Esmal</v>
      </c>
      <c r="G3195" s="6">
        <v>10601</v>
      </c>
      <c r="H3195" s="9">
        <v>41886</v>
      </c>
      <c r="I3195" s="9">
        <v>41906</v>
      </c>
      <c r="J3195" s="9">
        <v>41901</v>
      </c>
      <c r="K3195" s="7">
        <v>4</v>
      </c>
      <c r="L3195" s="9" t="str">
        <f t="shared" si="197"/>
        <v>Produits laitiers</v>
      </c>
      <c r="M3195" s="6">
        <v>59</v>
      </c>
      <c r="N3195" s="6" t="str">
        <f t="shared" si="198"/>
        <v>Raclette Courdavault</v>
      </c>
      <c r="O3195" s="13">
        <v>76</v>
      </c>
      <c r="P3195" s="6">
        <v>18</v>
      </c>
      <c r="Q3195" s="13">
        <f t="shared" si="199"/>
        <v>1368</v>
      </c>
      <c r="R3195" s="15">
        <v>0.13</v>
      </c>
      <c r="S3195" s="13">
        <v>4306.5</v>
      </c>
      <c r="T3195" s="13">
        <v>137.80799999999999</v>
      </c>
      <c r="U3195" s="13"/>
    </row>
    <row r="3196" spans="1:21" x14ac:dyDescent="0.25">
      <c r="A3196" s="6" t="s">
        <v>166</v>
      </c>
      <c r="B3196" s="6" t="s">
        <v>167</v>
      </c>
      <c r="C3196" s="6" t="s">
        <v>168</v>
      </c>
      <c r="D3196" s="6" t="s">
        <v>169</v>
      </c>
      <c r="E3196" s="6">
        <v>6</v>
      </c>
      <c r="F3196" s="6" t="str">
        <f t="shared" si="196"/>
        <v>Ernst Junge</v>
      </c>
      <c r="G3196" s="6">
        <v>10701</v>
      </c>
      <c r="H3196" s="9">
        <v>41886</v>
      </c>
      <c r="I3196" s="9">
        <v>41909</v>
      </c>
      <c r="J3196" s="9">
        <v>41905</v>
      </c>
      <c r="K3196" s="7">
        <v>1</v>
      </c>
      <c r="L3196" s="9" t="str">
        <f t="shared" si="197"/>
        <v>Boissons</v>
      </c>
      <c r="M3196" s="6">
        <v>76</v>
      </c>
      <c r="N3196" s="6" t="str">
        <f t="shared" si="198"/>
        <v>Lakkalikööri</v>
      </c>
      <c r="O3196" s="13">
        <v>76</v>
      </c>
      <c r="P3196" s="6">
        <v>60</v>
      </c>
      <c r="Q3196" s="13">
        <f t="shared" si="199"/>
        <v>4560</v>
      </c>
      <c r="R3196" s="15">
        <v>0.14000000000000001</v>
      </c>
      <c r="S3196" s="13">
        <v>4644</v>
      </c>
      <c r="T3196" s="13">
        <v>4.6440000000000001</v>
      </c>
      <c r="U3196" s="13"/>
    </row>
    <row r="3197" spans="1:21" x14ac:dyDescent="0.25">
      <c r="A3197" s="6" t="s">
        <v>308</v>
      </c>
      <c r="B3197" s="6" t="s">
        <v>309</v>
      </c>
      <c r="C3197" s="6" t="s">
        <v>203</v>
      </c>
      <c r="D3197" s="6" t="s">
        <v>204</v>
      </c>
      <c r="E3197" s="6">
        <v>5</v>
      </c>
      <c r="F3197" s="6" t="str">
        <f t="shared" si="196"/>
        <v>Mohamed Ben Arfa</v>
      </c>
      <c r="G3197" s="6">
        <v>10716</v>
      </c>
      <c r="H3197" s="9">
        <v>41886</v>
      </c>
      <c r="I3197" s="9">
        <v>41904</v>
      </c>
      <c r="J3197" s="9">
        <v>41906</v>
      </c>
      <c r="K3197" s="7">
        <v>7</v>
      </c>
      <c r="L3197" s="9" t="str">
        <f t="shared" si="197"/>
        <v>Produits secs</v>
      </c>
      <c r="M3197" s="6">
        <v>51</v>
      </c>
      <c r="N3197" s="6" t="str">
        <f t="shared" si="198"/>
        <v>Manjimup Dried Apples</v>
      </c>
      <c r="O3197" s="13">
        <v>76</v>
      </c>
      <c r="P3197" s="6">
        <v>23</v>
      </c>
      <c r="Q3197" s="13">
        <f t="shared" si="199"/>
        <v>1748</v>
      </c>
      <c r="R3197" s="15">
        <v>0.11</v>
      </c>
      <c r="S3197" s="13">
        <v>5424.55</v>
      </c>
      <c r="T3197" s="13">
        <v>0</v>
      </c>
      <c r="U3197" s="13"/>
    </row>
    <row r="3198" spans="1:21" x14ac:dyDescent="0.25">
      <c r="A3198" s="6" t="s">
        <v>239</v>
      </c>
      <c r="B3198" s="6" t="s">
        <v>240</v>
      </c>
      <c r="C3198" s="6" t="s">
        <v>241</v>
      </c>
      <c r="D3198" s="6" t="s">
        <v>242</v>
      </c>
      <c r="E3198" s="6">
        <v>5</v>
      </c>
      <c r="F3198" s="6" t="str">
        <f t="shared" si="196"/>
        <v>Mohamed Ben Arfa</v>
      </c>
      <c r="G3198" s="6">
        <v>10802</v>
      </c>
      <c r="H3198" s="9">
        <v>41886</v>
      </c>
      <c r="I3198" s="9">
        <v>41899</v>
      </c>
      <c r="J3198" s="9">
        <v>41899</v>
      </c>
      <c r="K3198" s="7">
        <v>7</v>
      </c>
      <c r="L3198" s="9" t="str">
        <f t="shared" si="197"/>
        <v>Produits secs</v>
      </c>
      <c r="M3198" s="6">
        <v>51</v>
      </c>
      <c r="N3198" s="6" t="str">
        <f t="shared" si="198"/>
        <v>Manjimup Dried Apples</v>
      </c>
      <c r="O3198" s="13">
        <v>76</v>
      </c>
      <c r="P3198" s="6">
        <v>31</v>
      </c>
      <c r="Q3198" s="13">
        <f t="shared" si="199"/>
        <v>2356</v>
      </c>
      <c r="R3198" s="15">
        <v>7.0000000000000007E-2</v>
      </c>
      <c r="S3198" s="13">
        <v>7639.95</v>
      </c>
      <c r="T3198" s="13">
        <v>152.79900000000001</v>
      </c>
      <c r="U3198" s="13"/>
    </row>
    <row r="3199" spans="1:21" x14ac:dyDescent="0.25">
      <c r="A3199" s="6" t="s">
        <v>111</v>
      </c>
      <c r="B3199" s="6" t="s">
        <v>112</v>
      </c>
      <c r="C3199" s="6" t="s">
        <v>113</v>
      </c>
      <c r="D3199" s="6" t="s">
        <v>85</v>
      </c>
      <c r="E3199" s="6">
        <v>7</v>
      </c>
      <c r="F3199" s="6" t="str">
        <f t="shared" si="196"/>
        <v>Jaime Dos Santos</v>
      </c>
      <c r="G3199" s="6">
        <v>10850</v>
      </c>
      <c r="H3199" s="9">
        <v>41886</v>
      </c>
      <c r="I3199" s="9">
        <v>41916</v>
      </c>
      <c r="J3199" s="9">
        <v>41916</v>
      </c>
      <c r="K3199" s="7">
        <v>1</v>
      </c>
      <c r="L3199" s="9" t="str">
        <f t="shared" si="197"/>
        <v>Boissons</v>
      </c>
      <c r="M3199" s="6">
        <v>70</v>
      </c>
      <c r="N3199" s="6" t="str">
        <f t="shared" si="198"/>
        <v>Outback Lager</v>
      </c>
      <c r="O3199" s="13">
        <v>76</v>
      </c>
      <c r="P3199" s="6">
        <v>43</v>
      </c>
      <c r="Q3199" s="13">
        <f t="shared" si="199"/>
        <v>3268</v>
      </c>
      <c r="R3199" s="15">
        <v>-0.03</v>
      </c>
      <c r="S3199" s="13">
        <v>3321.75</v>
      </c>
      <c r="T3199" s="13">
        <v>73.078500000000005</v>
      </c>
      <c r="U3199" s="13"/>
    </row>
    <row r="3200" spans="1:21" x14ac:dyDescent="0.25">
      <c r="A3200" s="6" t="s">
        <v>179</v>
      </c>
      <c r="B3200" s="6" t="s">
        <v>180</v>
      </c>
      <c r="C3200" s="6" t="s">
        <v>181</v>
      </c>
      <c r="D3200" s="6" t="s">
        <v>81</v>
      </c>
      <c r="E3200" s="6">
        <v>7</v>
      </c>
      <c r="F3200" s="6" t="str">
        <f t="shared" si="196"/>
        <v>Jaime Dos Santos</v>
      </c>
      <c r="G3200" s="6">
        <v>10612</v>
      </c>
      <c r="H3200" s="9">
        <v>41887</v>
      </c>
      <c r="I3200" s="9">
        <v>41911</v>
      </c>
      <c r="J3200" s="9">
        <v>41909</v>
      </c>
      <c r="K3200" s="7">
        <v>3</v>
      </c>
      <c r="L3200" s="9" t="str">
        <f t="shared" si="197"/>
        <v>Desserts</v>
      </c>
      <c r="M3200" s="6">
        <v>49</v>
      </c>
      <c r="N3200" s="6" t="str">
        <f t="shared" si="198"/>
        <v>Maxilaku</v>
      </c>
      <c r="O3200" s="13">
        <v>76</v>
      </c>
      <c r="P3200" s="6">
        <v>42</v>
      </c>
      <c r="Q3200" s="13">
        <f t="shared" si="199"/>
        <v>3192</v>
      </c>
      <c r="R3200" s="15">
        <v>0.19</v>
      </c>
      <c r="S3200" s="13">
        <v>3402</v>
      </c>
      <c r="T3200" s="13">
        <v>54.432000000000002</v>
      </c>
      <c r="U3200" s="13"/>
    </row>
    <row r="3201" spans="1:21" x14ac:dyDescent="0.25">
      <c r="A3201" s="6" t="s">
        <v>137</v>
      </c>
      <c r="B3201" s="6" t="s">
        <v>138</v>
      </c>
      <c r="C3201" s="6" t="s">
        <v>139</v>
      </c>
      <c r="D3201" s="6" t="s">
        <v>140</v>
      </c>
      <c r="E3201" s="6">
        <v>6</v>
      </c>
      <c r="F3201" s="6" t="str">
        <f t="shared" si="196"/>
        <v>Ernst Junge</v>
      </c>
      <c r="G3201" s="6">
        <v>10489</v>
      </c>
      <c r="H3201" s="9">
        <v>41888</v>
      </c>
      <c r="I3201" s="9">
        <v>41915</v>
      </c>
      <c r="J3201" s="9">
        <v>41918</v>
      </c>
      <c r="K3201" s="7">
        <v>4</v>
      </c>
      <c r="L3201" s="9" t="str">
        <f t="shared" si="197"/>
        <v>Produits laitiers</v>
      </c>
      <c r="M3201" s="6">
        <v>11</v>
      </c>
      <c r="N3201" s="6" t="str">
        <f t="shared" si="198"/>
        <v>Queso Cabrales</v>
      </c>
      <c r="O3201" s="13">
        <v>76</v>
      </c>
      <c r="P3201" s="6">
        <v>74</v>
      </c>
      <c r="Q3201" s="13">
        <f t="shared" si="199"/>
        <v>5624</v>
      </c>
      <c r="R3201" s="15">
        <v>0.17</v>
      </c>
      <c r="S3201" s="13">
        <v>5159.28</v>
      </c>
      <c r="T3201" s="13">
        <v>113.50415999999998</v>
      </c>
      <c r="U3201" s="13"/>
    </row>
    <row r="3202" spans="1:21" x14ac:dyDescent="0.25">
      <c r="A3202" s="6" t="s">
        <v>235</v>
      </c>
      <c r="B3202" s="6" t="s">
        <v>236</v>
      </c>
      <c r="C3202" s="6" t="s">
        <v>237</v>
      </c>
      <c r="D3202" s="6" t="s">
        <v>238</v>
      </c>
      <c r="E3202" s="6">
        <v>8</v>
      </c>
      <c r="F3202" s="6" t="str">
        <f t="shared" si="196"/>
        <v>Hicham Esmal</v>
      </c>
      <c r="G3202" s="6">
        <v>10550</v>
      </c>
      <c r="H3202" s="9">
        <v>41888</v>
      </c>
      <c r="I3202" s="9">
        <v>41904</v>
      </c>
      <c r="J3202" s="9">
        <v>41902</v>
      </c>
      <c r="K3202" s="7">
        <v>2</v>
      </c>
      <c r="L3202" s="9" t="str">
        <f t="shared" si="197"/>
        <v>Condiments</v>
      </c>
      <c r="M3202" s="6">
        <v>61</v>
      </c>
      <c r="N3202" s="6" t="str">
        <f t="shared" si="198"/>
        <v>Sirop d'érable</v>
      </c>
      <c r="O3202" s="13">
        <v>76</v>
      </c>
      <c r="P3202" s="6">
        <v>12</v>
      </c>
      <c r="Q3202" s="13">
        <f t="shared" si="199"/>
        <v>912</v>
      </c>
      <c r="R3202" s="15">
        <v>0.06</v>
      </c>
      <c r="S3202" s="13">
        <v>1607.3999999999999</v>
      </c>
      <c r="T3202" s="13">
        <v>28.933199999999996</v>
      </c>
      <c r="U3202" s="13"/>
    </row>
    <row r="3203" spans="1:21" x14ac:dyDescent="0.25">
      <c r="A3203" s="6" t="s">
        <v>82</v>
      </c>
      <c r="B3203" s="6" t="s">
        <v>83</v>
      </c>
      <c r="C3203" s="6" t="s">
        <v>84</v>
      </c>
      <c r="D3203" s="6" t="s">
        <v>85</v>
      </c>
      <c r="E3203" s="6">
        <v>5</v>
      </c>
      <c r="F3203" s="6" t="str">
        <f t="shared" si="196"/>
        <v>Mohamed Ben Arfa</v>
      </c>
      <c r="G3203" s="6">
        <v>10755</v>
      </c>
      <c r="H3203" s="9">
        <v>41888</v>
      </c>
      <c r="I3203" s="9">
        <v>41918</v>
      </c>
      <c r="J3203" s="9">
        <v>41919</v>
      </c>
      <c r="K3203" s="7">
        <v>3</v>
      </c>
      <c r="L3203" s="9" t="str">
        <f t="shared" si="197"/>
        <v>Desserts</v>
      </c>
      <c r="M3203" s="6">
        <v>47</v>
      </c>
      <c r="N3203" s="6" t="str">
        <f t="shared" si="198"/>
        <v>Zaanse koeken</v>
      </c>
      <c r="O3203" s="13">
        <v>76</v>
      </c>
      <c r="P3203" s="6">
        <v>5</v>
      </c>
      <c r="Q3203" s="13">
        <f t="shared" si="199"/>
        <v>380</v>
      </c>
      <c r="R3203" s="15">
        <v>-0.03</v>
      </c>
      <c r="S3203" s="13">
        <v>244.625</v>
      </c>
      <c r="T3203" s="13">
        <v>0.97850000000000004</v>
      </c>
      <c r="U3203" s="13"/>
    </row>
    <row r="3204" spans="1:21" x14ac:dyDescent="0.25">
      <c r="A3204" s="6" t="s">
        <v>103</v>
      </c>
      <c r="B3204" s="6" t="s">
        <v>104</v>
      </c>
      <c r="C3204" s="6" t="s">
        <v>105</v>
      </c>
      <c r="D3204" s="6" t="s">
        <v>106</v>
      </c>
      <c r="E3204" s="6">
        <v>3</v>
      </c>
      <c r="F3204" s="6" t="str">
        <f t="shared" ref="F3204:F3267" si="200">VLOOKUP(E3204,ListeREPRESENTANTS,2,FALSE)</f>
        <v>Janet Leverling</v>
      </c>
      <c r="G3204" s="6">
        <v>10796</v>
      </c>
      <c r="H3204" s="9">
        <v>41888</v>
      </c>
      <c r="I3204" s="9">
        <v>41903</v>
      </c>
      <c r="J3204" s="9">
        <v>41902</v>
      </c>
      <c r="K3204" s="7">
        <v>3</v>
      </c>
      <c r="L3204" s="9" t="str">
        <f t="shared" ref="L3204:L3267" si="201">VLOOKUP(K3204,ListeCATEGORIES,2,FALSE)</f>
        <v>Desserts</v>
      </c>
      <c r="M3204" s="6">
        <v>26</v>
      </c>
      <c r="N3204" s="6" t="str">
        <f t="shared" ref="N3204:N3267" si="202">VLOOKUP(M3204,ListePRODUITS,2,FALSE)</f>
        <v>Gumbär Gummibärchen</v>
      </c>
      <c r="O3204" s="13">
        <v>76</v>
      </c>
      <c r="P3204" s="6">
        <v>80</v>
      </c>
      <c r="Q3204" s="13">
        <f t="shared" si="199"/>
        <v>6080</v>
      </c>
      <c r="R3204" s="15">
        <v>0.14000000000000001</v>
      </c>
      <c r="S3204" s="13">
        <v>10743.119999999999</v>
      </c>
      <c r="T3204" s="13">
        <v>268.57799999999997</v>
      </c>
      <c r="U3204" s="13"/>
    </row>
    <row r="3205" spans="1:21" x14ac:dyDescent="0.25">
      <c r="A3205" s="6" t="s">
        <v>301</v>
      </c>
      <c r="B3205" s="6" t="s">
        <v>302</v>
      </c>
      <c r="C3205" s="6" t="s">
        <v>260</v>
      </c>
      <c r="D3205" s="6" t="s">
        <v>136</v>
      </c>
      <c r="E3205" s="6">
        <v>7</v>
      </c>
      <c r="F3205" s="6" t="str">
        <f t="shared" si="200"/>
        <v>Jaime Dos Santos</v>
      </c>
      <c r="G3205" s="6">
        <v>10835</v>
      </c>
      <c r="H3205" s="9">
        <v>41888</v>
      </c>
      <c r="I3205" s="9">
        <v>41916</v>
      </c>
      <c r="J3205" s="9">
        <v>41911</v>
      </c>
      <c r="K3205" s="7">
        <v>2</v>
      </c>
      <c r="L3205" s="9" t="str">
        <f t="shared" si="201"/>
        <v>Condiments</v>
      </c>
      <c r="M3205" s="6">
        <v>77</v>
      </c>
      <c r="N3205" s="6" t="str">
        <f t="shared" si="202"/>
        <v>Original Frankfurter grüne Soße</v>
      </c>
      <c r="O3205" s="13">
        <v>76</v>
      </c>
      <c r="P3205" s="6">
        <v>93</v>
      </c>
      <c r="Q3205" s="13">
        <f t="shared" ref="Q3205:Q3268" si="203">O3205*P3205</f>
        <v>7068</v>
      </c>
      <c r="R3205" s="15">
        <v>0.05</v>
      </c>
      <c r="S3205" s="13">
        <v>5742.75</v>
      </c>
      <c r="T3205" s="13">
        <v>86.141249999999999</v>
      </c>
      <c r="U3205" s="13"/>
    </row>
    <row r="3206" spans="1:21" x14ac:dyDescent="0.25">
      <c r="A3206" s="6" t="s">
        <v>205</v>
      </c>
      <c r="B3206" s="6" t="s">
        <v>206</v>
      </c>
      <c r="C3206" s="6" t="s">
        <v>207</v>
      </c>
      <c r="D3206" s="6" t="s">
        <v>208</v>
      </c>
      <c r="E3206" s="6">
        <v>3</v>
      </c>
      <c r="F3206" s="6" t="str">
        <f t="shared" si="200"/>
        <v>Janet Leverling</v>
      </c>
      <c r="G3206" s="6">
        <v>10572</v>
      </c>
      <c r="H3206" s="9">
        <v>41889</v>
      </c>
      <c r="I3206" s="9">
        <v>41912</v>
      </c>
      <c r="J3206" s="9">
        <v>41913</v>
      </c>
      <c r="K3206" s="7">
        <v>8</v>
      </c>
      <c r="L3206" s="9" t="str">
        <f t="shared" si="201"/>
        <v>Poissons et fruits de mer</v>
      </c>
      <c r="M3206" s="6">
        <v>40</v>
      </c>
      <c r="N3206" s="6" t="str">
        <f t="shared" si="202"/>
        <v>Boston Crab Meat</v>
      </c>
      <c r="O3206" s="13">
        <v>76</v>
      </c>
      <c r="P3206" s="6">
        <v>71</v>
      </c>
      <c r="Q3206" s="13">
        <f t="shared" si="203"/>
        <v>5396</v>
      </c>
      <c r="R3206" s="15">
        <v>0.05</v>
      </c>
      <c r="S3206" s="13">
        <v>6205.4</v>
      </c>
      <c r="T3206" s="13">
        <v>136.5188</v>
      </c>
      <c r="U3206" s="13"/>
    </row>
    <row r="3207" spans="1:21" x14ac:dyDescent="0.25">
      <c r="A3207" s="6" t="s">
        <v>299</v>
      </c>
      <c r="B3207" s="6" t="s">
        <v>300</v>
      </c>
      <c r="C3207" s="6" t="s">
        <v>280</v>
      </c>
      <c r="D3207" s="6" t="s">
        <v>85</v>
      </c>
      <c r="E3207" s="6">
        <v>3</v>
      </c>
      <c r="F3207" s="6" t="str">
        <f t="shared" si="200"/>
        <v>Janet Leverling</v>
      </c>
      <c r="G3207" s="6">
        <v>10860</v>
      </c>
      <c r="H3207" s="9">
        <v>41889</v>
      </c>
      <c r="I3207" s="9">
        <v>41905</v>
      </c>
      <c r="J3207" s="9">
        <v>41906</v>
      </c>
      <c r="K3207" s="7">
        <v>7</v>
      </c>
      <c r="L3207" s="9" t="str">
        <f t="shared" si="201"/>
        <v>Produits secs</v>
      </c>
      <c r="M3207" s="6">
        <v>51</v>
      </c>
      <c r="N3207" s="6" t="str">
        <f t="shared" si="202"/>
        <v>Manjimup Dried Apples</v>
      </c>
      <c r="O3207" s="13">
        <v>76</v>
      </c>
      <c r="P3207" s="6">
        <v>16</v>
      </c>
      <c r="Q3207" s="13">
        <f t="shared" si="203"/>
        <v>1216</v>
      </c>
      <c r="R3207" s="15">
        <v>0.1</v>
      </c>
      <c r="S3207" s="13">
        <v>3816</v>
      </c>
      <c r="T3207" s="13">
        <v>26.712</v>
      </c>
      <c r="U3207" s="13"/>
    </row>
    <row r="3208" spans="1:21" x14ac:dyDescent="0.25">
      <c r="A3208" s="6" t="s">
        <v>291</v>
      </c>
      <c r="B3208" s="6" t="s">
        <v>292</v>
      </c>
      <c r="C3208" s="6" t="s">
        <v>97</v>
      </c>
      <c r="D3208" s="6" t="s">
        <v>98</v>
      </c>
      <c r="E3208" s="6">
        <v>5</v>
      </c>
      <c r="F3208" s="6" t="str">
        <f t="shared" si="200"/>
        <v>Mohamed Ben Arfa</v>
      </c>
      <c r="G3208" s="6">
        <v>10926</v>
      </c>
      <c r="H3208" s="9">
        <v>41889</v>
      </c>
      <c r="I3208" s="9">
        <v>41911</v>
      </c>
      <c r="J3208" s="9">
        <v>41906</v>
      </c>
      <c r="K3208" s="7">
        <v>3</v>
      </c>
      <c r="L3208" s="9" t="str">
        <f t="shared" si="201"/>
        <v>Desserts</v>
      </c>
      <c r="M3208" s="6">
        <v>19</v>
      </c>
      <c r="N3208" s="6" t="str">
        <f t="shared" si="202"/>
        <v>Teatime Chocolate Biscuits</v>
      </c>
      <c r="O3208" s="13">
        <v>76</v>
      </c>
      <c r="P3208" s="6">
        <v>52</v>
      </c>
      <c r="Q3208" s="13">
        <f t="shared" si="203"/>
        <v>3952</v>
      </c>
      <c r="R3208" s="15">
        <v>0.1</v>
      </c>
      <c r="S3208" s="13">
        <v>2152.8000000000002</v>
      </c>
      <c r="T3208" s="13">
        <v>40.903200000000005</v>
      </c>
      <c r="U3208" s="13"/>
    </row>
    <row r="3209" spans="1:21" x14ac:dyDescent="0.25">
      <c r="A3209" s="6" t="s">
        <v>86</v>
      </c>
      <c r="B3209" s="6" t="s">
        <v>87</v>
      </c>
      <c r="C3209" s="6" t="s">
        <v>88</v>
      </c>
      <c r="D3209" s="6" t="s">
        <v>89</v>
      </c>
      <c r="E3209" s="6">
        <v>3</v>
      </c>
      <c r="F3209" s="6" t="str">
        <f t="shared" si="200"/>
        <v>Janet Leverling</v>
      </c>
      <c r="G3209" s="6">
        <v>10484</v>
      </c>
      <c r="H3209" s="9">
        <v>41890</v>
      </c>
      <c r="I3209" s="9">
        <v>41909</v>
      </c>
      <c r="J3209" s="9">
        <v>41909</v>
      </c>
      <c r="K3209" s="7">
        <v>3</v>
      </c>
      <c r="L3209" s="9" t="str">
        <f t="shared" si="201"/>
        <v>Desserts</v>
      </c>
      <c r="M3209" s="6">
        <v>21</v>
      </c>
      <c r="N3209" s="6" t="str">
        <f t="shared" si="202"/>
        <v>Sir Rodney's Scones</v>
      </c>
      <c r="O3209" s="13">
        <v>76</v>
      </c>
      <c r="P3209" s="6">
        <v>71</v>
      </c>
      <c r="Q3209" s="13">
        <f t="shared" si="203"/>
        <v>5396</v>
      </c>
      <c r="R3209" s="15">
        <v>7.0000000000000007E-2</v>
      </c>
      <c r="S3209" s="13">
        <v>2641.2</v>
      </c>
      <c r="T3209" s="13">
        <v>76.594799999999992</v>
      </c>
      <c r="U3209" s="13"/>
    </row>
    <row r="3210" spans="1:21" x14ac:dyDescent="0.25">
      <c r="A3210" s="6" t="s">
        <v>248</v>
      </c>
      <c r="B3210" s="6" t="s">
        <v>249</v>
      </c>
      <c r="C3210" s="6" t="s">
        <v>250</v>
      </c>
      <c r="D3210" s="6" t="s">
        <v>251</v>
      </c>
      <c r="E3210" s="6">
        <v>7</v>
      </c>
      <c r="F3210" s="6" t="str">
        <f t="shared" si="200"/>
        <v>Jaime Dos Santos</v>
      </c>
      <c r="G3210" s="6">
        <v>10562</v>
      </c>
      <c r="H3210" s="9">
        <v>41890</v>
      </c>
      <c r="I3210" s="9">
        <v>41904</v>
      </c>
      <c r="J3210" s="9">
        <v>41899</v>
      </c>
      <c r="K3210" s="7">
        <v>3</v>
      </c>
      <c r="L3210" s="9" t="str">
        <f t="shared" si="201"/>
        <v>Desserts</v>
      </c>
      <c r="M3210" s="6">
        <v>62</v>
      </c>
      <c r="N3210" s="6" t="str">
        <f t="shared" si="202"/>
        <v>Tarte au sucre</v>
      </c>
      <c r="O3210" s="13">
        <v>76</v>
      </c>
      <c r="P3210" s="6">
        <v>63</v>
      </c>
      <c r="Q3210" s="13">
        <f t="shared" si="203"/>
        <v>4788</v>
      </c>
      <c r="R3210" s="15">
        <v>-0.03</v>
      </c>
      <c r="S3210" s="13">
        <v>15995.385</v>
      </c>
      <c r="T3210" s="13">
        <v>303.91231499999998</v>
      </c>
      <c r="U3210" s="13"/>
    </row>
    <row r="3211" spans="1:21" x14ac:dyDescent="0.25">
      <c r="A3211" s="6" t="s">
        <v>177</v>
      </c>
      <c r="B3211" s="6" t="s">
        <v>178</v>
      </c>
      <c r="C3211" s="6" t="s">
        <v>159</v>
      </c>
      <c r="D3211" s="6" t="s">
        <v>136</v>
      </c>
      <c r="E3211" s="6">
        <v>3</v>
      </c>
      <c r="F3211" s="6" t="str">
        <f t="shared" si="200"/>
        <v>Janet Leverling</v>
      </c>
      <c r="G3211" s="6">
        <v>10684</v>
      </c>
      <c r="H3211" s="9">
        <v>41890</v>
      </c>
      <c r="I3211" s="9">
        <v>41912</v>
      </c>
      <c r="J3211" s="9">
        <v>41910</v>
      </c>
      <c r="K3211" s="7">
        <v>4</v>
      </c>
      <c r="L3211" s="9" t="str">
        <f t="shared" si="201"/>
        <v>Produits laitiers</v>
      </c>
      <c r="M3211" s="6">
        <v>60</v>
      </c>
      <c r="N3211" s="6" t="str">
        <f t="shared" si="202"/>
        <v>Camembert Pierrot</v>
      </c>
      <c r="O3211" s="13">
        <v>76</v>
      </c>
      <c r="P3211" s="6">
        <v>85</v>
      </c>
      <c r="Q3211" s="13">
        <f t="shared" si="203"/>
        <v>6460</v>
      </c>
      <c r="R3211" s="15">
        <v>0.1</v>
      </c>
      <c r="S3211" s="13">
        <v>13005</v>
      </c>
      <c r="T3211" s="13">
        <v>182.07</v>
      </c>
      <c r="U3211" s="13"/>
    </row>
    <row r="3212" spans="1:21" x14ac:dyDescent="0.25">
      <c r="A3212" s="6" t="s">
        <v>166</v>
      </c>
      <c r="B3212" s="6" t="s">
        <v>167</v>
      </c>
      <c r="C3212" s="6" t="s">
        <v>168</v>
      </c>
      <c r="D3212" s="6" t="s">
        <v>169</v>
      </c>
      <c r="E3212" s="6">
        <v>2</v>
      </c>
      <c r="F3212" s="6" t="str">
        <f t="shared" si="200"/>
        <v>Anne Dodsworth</v>
      </c>
      <c r="G3212" s="6">
        <v>10736</v>
      </c>
      <c r="H3212" s="9">
        <v>41890</v>
      </c>
      <c r="I3212" s="9">
        <v>41907</v>
      </c>
      <c r="J3212" s="9">
        <v>41904</v>
      </c>
      <c r="K3212" s="7">
        <v>2</v>
      </c>
      <c r="L3212" s="9" t="str">
        <f t="shared" si="201"/>
        <v>Condiments</v>
      </c>
      <c r="M3212" s="6">
        <v>65</v>
      </c>
      <c r="N3212" s="6" t="str">
        <f t="shared" si="202"/>
        <v>Louisiana Fiery Hot Pepper Sauce</v>
      </c>
      <c r="O3212" s="13">
        <v>76</v>
      </c>
      <c r="P3212" s="6">
        <v>18</v>
      </c>
      <c r="Q3212" s="13">
        <f t="shared" si="203"/>
        <v>1368</v>
      </c>
      <c r="R3212" s="15">
        <v>0</v>
      </c>
      <c r="S3212" s="13">
        <v>1894.5</v>
      </c>
      <c r="T3212" s="13">
        <v>13.2615</v>
      </c>
      <c r="U3212" s="13"/>
    </row>
    <row r="3213" spans="1:21" x14ac:dyDescent="0.25">
      <c r="A3213" s="6" t="s">
        <v>192</v>
      </c>
      <c r="B3213" s="6" t="s">
        <v>193</v>
      </c>
      <c r="C3213" s="6" t="s">
        <v>88</v>
      </c>
      <c r="D3213" s="6" t="s">
        <v>89</v>
      </c>
      <c r="E3213" s="6">
        <v>1</v>
      </c>
      <c r="F3213" s="6" t="str">
        <f t="shared" si="200"/>
        <v>Francis Rivière</v>
      </c>
      <c r="G3213" s="6">
        <v>10752</v>
      </c>
      <c r="H3213" s="9">
        <v>41890</v>
      </c>
      <c r="I3213" s="9">
        <v>41910</v>
      </c>
      <c r="J3213" s="9">
        <v>41913</v>
      </c>
      <c r="K3213" s="7">
        <v>1</v>
      </c>
      <c r="L3213" s="9" t="str">
        <f t="shared" si="201"/>
        <v>Boissons</v>
      </c>
      <c r="M3213" s="6">
        <v>1</v>
      </c>
      <c r="N3213" s="6" t="str">
        <f t="shared" si="202"/>
        <v>Chai</v>
      </c>
      <c r="O3213" s="13">
        <v>76</v>
      </c>
      <c r="P3213" s="6">
        <v>81</v>
      </c>
      <c r="Q3213" s="13">
        <f t="shared" si="203"/>
        <v>6156</v>
      </c>
      <c r="R3213" s="15">
        <v>0.14000000000000001</v>
      </c>
      <c r="S3213" s="13">
        <v>6269.4</v>
      </c>
      <c r="T3213" s="13">
        <v>163.0044</v>
      </c>
      <c r="U3213" s="13"/>
    </row>
    <row r="3214" spans="1:21" x14ac:dyDescent="0.25">
      <c r="A3214" s="6" t="s">
        <v>155</v>
      </c>
      <c r="B3214" s="6" t="s">
        <v>156</v>
      </c>
      <c r="C3214" s="6" t="s">
        <v>132</v>
      </c>
      <c r="D3214" s="6" t="s">
        <v>123</v>
      </c>
      <c r="E3214" s="6">
        <v>5</v>
      </c>
      <c r="F3214" s="6" t="str">
        <f t="shared" si="200"/>
        <v>Mohamed Ben Arfa</v>
      </c>
      <c r="G3214" s="6">
        <v>10606</v>
      </c>
      <c r="H3214" s="9">
        <v>41891</v>
      </c>
      <c r="I3214" s="9">
        <v>41917</v>
      </c>
      <c r="J3214" s="9">
        <v>41919</v>
      </c>
      <c r="K3214" s="7">
        <v>6</v>
      </c>
      <c r="L3214" s="9" t="str">
        <f t="shared" si="201"/>
        <v>Viandes</v>
      </c>
      <c r="M3214" s="6">
        <v>55</v>
      </c>
      <c r="N3214" s="6" t="str">
        <f t="shared" si="202"/>
        <v>Pâté chinois</v>
      </c>
      <c r="O3214" s="13">
        <v>76</v>
      </c>
      <c r="P3214" s="6">
        <v>85</v>
      </c>
      <c r="Q3214" s="13">
        <f t="shared" si="203"/>
        <v>6460</v>
      </c>
      <c r="R3214" s="15">
        <v>0.08</v>
      </c>
      <c r="S3214" s="13">
        <v>9384</v>
      </c>
      <c r="T3214" s="13">
        <v>187.68</v>
      </c>
      <c r="U3214" s="13"/>
    </row>
    <row r="3215" spans="1:21" x14ac:dyDescent="0.25">
      <c r="A3215" s="6" t="s">
        <v>264</v>
      </c>
      <c r="B3215" s="6" t="s">
        <v>265</v>
      </c>
      <c r="C3215" s="6" t="s">
        <v>266</v>
      </c>
      <c r="D3215" s="6" t="s">
        <v>123</v>
      </c>
      <c r="E3215" s="6">
        <v>3</v>
      </c>
      <c r="F3215" s="6" t="str">
        <f t="shared" si="200"/>
        <v>Janet Leverling</v>
      </c>
      <c r="G3215" s="6">
        <v>10644</v>
      </c>
      <c r="H3215" s="9">
        <v>41891</v>
      </c>
      <c r="I3215" s="9">
        <v>41903</v>
      </c>
      <c r="J3215" s="9">
        <v>41902</v>
      </c>
      <c r="K3215" s="7">
        <v>8</v>
      </c>
      <c r="L3215" s="9" t="str">
        <f t="shared" si="201"/>
        <v>Poissons et fruits de mer</v>
      </c>
      <c r="M3215" s="6">
        <v>46</v>
      </c>
      <c r="N3215" s="6" t="str">
        <f t="shared" si="202"/>
        <v>Spegesild</v>
      </c>
      <c r="O3215" s="13">
        <v>76</v>
      </c>
      <c r="P3215" s="6">
        <v>25</v>
      </c>
      <c r="Q3215" s="13">
        <f t="shared" si="203"/>
        <v>1900</v>
      </c>
      <c r="R3215" s="15">
        <v>0.09</v>
      </c>
      <c r="S3215" s="13">
        <v>1365</v>
      </c>
      <c r="T3215" s="13">
        <v>19.11</v>
      </c>
      <c r="U3215" s="13"/>
    </row>
    <row r="3216" spans="1:21" x14ac:dyDescent="0.25">
      <c r="A3216" s="6" t="s">
        <v>143</v>
      </c>
      <c r="B3216" s="6" t="s">
        <v>144</v>
      </c>
      <c r="C3216" s="6" t="s">
        <v>145</v>
      </c>
      <c r="D3216" s="6" t="s">
        <v>146</v>
      </c>
      <c r="E3216" s="6">
        <v>3</v>
      </c>
      <c r="F3216" s="6" t="str">
        <f t="shared" si="200"/>
        <v>Janet Leverling</v>
      </c>
      <c r="G3216" s="6">
        <v>10742</v>
      </c>
      <c r="H3216" s="9">
        <v>41891</v>
      </c>
      <c r="I3216" s="9">
        <v>41903</v>
      </c>
      <c r="J3216" s="9">
        <v>41898</v>
      </c>
      <c r="K3216" s="7">
        <v>4</v>
      </c>
      <c r="L3216" s="9" t="str">
        <f t="shared" si="201"/>
        <v>Produits laitiers</v>
      </c>
      <c r="M3216" s="6">
        <v>60</v>
      </c>
      <c r="N3216" s="6" t="str">
        <f t="shared" si="202"/>
        <v>Camembert Pierrot</v>
      </c>
      <c r="O3216" s="13">
        <v>76</v>
      </c>
      <c r="P3216" s="6">
        <v>64</v>
      </c>
      <c r="Q3216" s="13">
        <f t="shared" si="203"/>
        <v>4864</v>
      </c>
      <c r="R3216" s="15">
        <v>0.19</v>
      </c>
      <c r="S3216" s="13">
        <v>8812.8000000000011</v>
      </c>
      <c r="T3216" s="13">
        <v>308.44800000000004</v>
      </c>
      <c r="U3216" s="13"/>
    </row>
    <row r="3217" spans="1:21" x14ac:dyDescent="0.25">
      <c r="A3217" s="6" t="s">
        <v>120</v>
      </c>
      <c r="B3217" s="6" t="s">
        <v>121</v>
      </c>
      <c r="C3217" s="6" t="s">
        <v>122</v>
      </c>
      <c r="D3217" s="6" t="s">
        <v>123</v>
      </c>
      <c r="E3217" s="6">
        <v>1</v>
      </c>
      <c r="F3217" s="6" t="str">
        <f t="shared" si="200"/>
        <v>Francis Rivière</v>
      </c>
      <c r="G3217" s="6">
        <v>10563</v>
      </c>
      <c r="H3217" s="9">
        <v>41892</v>
      </c>
      <c r="I3217" s="9">
        <v>41915</v>
      </c>
      <c r="J3217" s="9">
        <v>41914</v>
      </c>
      <c r="K3217" s="7">
        <v>5</v>
      </c>
      <c r="L3217" s="9" t="str">
        <f t="shared" si="201"/>
        <v>Pâtes et céréales</v>
      </c>
      <c r="M3217" s="6">
        <v>52</v>
      </c>
      <c r="N3217" s="6" t="str">
        <f t="shared" si="202"/>
        <v>Filo Mix</v>
      </c>
      <c r="O3217" s="13">
        <v>76</v>
      </c>
      <c r="P3217" s="6">
        <v>34</v>
      </c>
      <c r="Q3217" s="13">
        <f t="shared" si="203"/>
        <v>2584</v>
      </c>
      <c r="R3217" s="15">
        <v>0.06</v>
      </c>
      <c r="S3217" s="13">
        <v>1118.5999999999999</v>
      </c>
      <c r="T3217" s="13">
        <v>19.016199999999998</v>
      </c>
      <c r="U3217" s="13"/>
    </row>
    <row r="3218" spans="1:21" x14ac:dyDescent="0.25">
      <c r="A3218" s="6" t="s">
        <v>141</v>
      </c>
      <c r="B3218" s="6" t="s">
        <v>142</v>
      </c>
      <c r="C3218" s="6" t="s">
        <v>109</v>
      </c>
      <c r="D3218" s="6" t="s">
        <v>110</v>
      </c>
      <c r="E3218" s="6">
        <v>7</v>
      </c>
      <c r="F3218" s="6" t="str">
        <f t="shared" si="200"/>
        <v>Jaime Dos Santos</v>
      </c>
      <c r="G3218" s="6">
        <v>10664</v>
      </c>
      <c r="H3218" s="9">
        <v>41892</v>
      </c>
      <c r="I3218" s="9">
        <v>41905</v>
      </c>
      <c r="J3218" s="9">
        <v>41907</v>
      </c>
      <c r="K3218" s="7">
        <v>5</v>
      </c>
      <c r="L3218" s="9" t="str">
        <f t="shared" si="201"/>
        <v>Pâtes et céréales</v>
      </c>
      <c r="M3218" s="6">
        <v>56</v>
      </c>
      <c r="N3218" s="6" t="str">
        <f t="shared" si="202"/>
        <v>Gnocchi di nonna Alice</v>
      </c>
      <c r="O3218" s="13">
        <v>76</v>
      </c>
      <c r="P3218" s="6">
        <v>96</v>
      </c>
      <c r="Q3218" s="13">
        <f t="shared" si="203"/>
        <v>7296</v>
      </c>
      <c r="R3218" s="15">
        <v>0.04</v>
      </c>
      <c r="S3218" s="13">
        <v>17510.399999999998</v>
      </c>
      <c r="T3218" s="13">
        <v>52.531199999999998</v>
      </c>
      <c r="U3218" s="13"/>
    </row>
    <row r="3219" spans="1:21" x14ac:dyDescent="0.25">
      <c r="A3219" s="6" t="s">
        <v>296</v>
      </c>
      <c r="B3219" s="6" t="s">
        <v>297</v>
      </c>
      <c r="C3219" s="6" t="s">
        <v>298</v>
      </c>
      <c r="D3219" s="6" t="s">
        <v>123</v>
      </c>
      <c r="E3219" s="6">
        <v>7</v>
      </c>
      <c r="F3219" s="6" t="str">
        <f t="shared" si="200"/>
        <v>Jaime Dos Santos</v>
      </c>
      <c r="G3219" s="6">
        <v>10709</v>
      </c>
      <c r="H3219" s="9">
        <v>41892</v>
      </c>
      <c r="I3219" s="9">
        <v>41905</v>
      </c>
      <c r="J3219" s="9">
        <v>41906</v>
      </c>
      <c r="K3219" s="7">
        <v>4</v>
      </c>
      <c r="L3219" s="9" t="str">
        <f t="shared" si="201"/>
        <v>Produits laitiers</v>
      </c>
      <c r="M3219" s="6">
        <v>60</v>
      </c>
      <c r="N3219" s="6" t="str">
        <f t="shared" si="202"/>
        <v>Camembert Pierrot</v>
      </c>
      <c r="O3219" s="13">
        <v>76</v>
      </c>
      <c r="P3219" s="6">
        <v>56</v>
      </c>
      <c r="Q3219" s="13">
        <f t="shared" si="203"/>
        <v>4256</v>
      </c>
      <c r="R3219" s="15">
        <v>0</v>
      </c>
      <c r="S3219" s="13">
        <v>9520</v>
      </c>
      <c r="T3219" s="13">
        <v>228.48</v>
      </c>
      <c r="U3219" s="13"/>
    </row>
    <row r="3220" spans="1:21" x14ac:dyDescent="0.25">
      <c r="A3220" s="6" t="s">
        <v>189</v>
      </c>
      <c r="B3220" s="6" t="s">
        <v>190</v>
      </c>
      <c r="C3220" s="6" t="s">
        <v>191</v>
      </c>
      <c r="D3220" s="6" t="s">
        <v>136</v>
      </c>
      <c r="E3220" s="6">
        <v>7</v>
      </c>
      <c r="F3220" s="6" t="str">
        <f t="shared" si="200"/>
        <v>Jaime Dos Santos</v>
      </c>
      <c r="G3220" s="6">
        <v>10788</v>
      </c>
      <c r="H3220" s="9">
        <v>41892</v>
      </c>
      <c r="I3220" s="9">
        <v>41902</v>
      </c>
      <c r="J3220" s="9">
        <v>41905</v>
      </c>
      <c r="K3220" s="7">
        <v>1</v>
      </c>
      <c r="L3220" s="9" t="str">
        <f t="shared" si="201"/>
        <v>Boissons</v>
      </c>
      <c r="M3220" s="6">
        <v>75</v>
      </c>
      <c r="N3220" s="6" t="str">
        <f t="shared" si="202"/>
        <v>Rhönbräu Klosterbier</v>
      </c>
      <c r="O3220" s="13">
        <v>76</v>
      </c>
      <c r="P3220" s="6">
        <v>19</v>
      </c>
      <c r="Q3220" s="13">
        <f t="shared" si="203"/>
        <v>1444</v>
      </c>
      <c r="R3220" s="15">
        <v>-0.02</v>
      </c>
      <c r="S3220" s="13">
        <v>750.97500000000002</v>
      </c>
      <c r="T3220" s="13">
        <v>23.280225000000002</v>
      </c>
      <c r="U3220" s="13"/>
    </row>
    <row r="3221" spans="1:21" x14ac:dyDescent="0.25">
      <c r="A3221" s="6" t="s">
        <v>177</v>
      </c>
      <c r="B3221" s="6" t="s">
        <v>178</v>
      </c>
      <c r="C3221" s="6" t="s">
        <v>159</v>
      </c>
      <c r="D3221" s="6" t="s">
        <v>136</v>
      </c>
      <c r="E3221" s="6">
        <v>5</v>
      </c>
      <c r="F3221" s="6" t="str">
        <f t="shared" si="200"/>
        <v>Mohamed Ben Arfa</v>
      </c>
      <c r="G3221" s="6">
        <v>10554</v>
      </c>
      <c r="H3221" s="9">
        <v>41893</v>
      </c>
      <c r="I3221" s="9">
        <v>41903</v>
      </c>
      <c r="J3221" s="9">
        <v>41898</v>
      </c>
      <c r="K3221" s="7">
        <v>5</v>
      </c>
      <c r="L3221" s="9" t="str">
        <f t="shared" si="201"/>
        <v>Pâtes et céréales</v>
      </c>
      <c r="M3221" s="6">
        <v>23</v>
      </c>
      <c r="N3221" s="6" t="str">
        <f t="shared" si="202"/>
        <v>Tunnbröd</v>
      </c>
      <c r="O3221" s="13">
        <v>76</v>
      </c>
      <c r="P3221" s="6">
        <v>49</v>
      </c>
      <c r="Q3221" s="13">
        <f t="shared" si="203"/>
        <v>3724</v>
      </c>
      <c r="R3221" s="15">
        <v>0.02</v>
      </c>
      <c r="S3221" s="13">
        <v>2160.9</v>
      </c>
      <c r="T3221" s="13">
        <v>23.7699</v>
      </c>
      <c r="U3221" s="13"/>
    </row>
    <row r="3222" spans="1:21" x14ac:dyDescent="0.25">
      <c r="A3222" s="6" t="s">
        <v>114</v>
      </c>
      <c r="B3222" s="6" t="s">
        <v>115</v>
      </c>
      <c r="C3222" s="6" t="s">
        <v>116</v>
      </c>
      <c r="D3222" s="6" t="s">
        <v>81</v>
      </c>
      <c r="E3222" s="6">
        <v>2</v>
      </c>
      <c r="F3222" s="6" t="str">
        <f t="shared" si="200"/>
        <v>Anne Dodsworth</v>
      </c>
      <c r="G3222" s="6">
        <v>10889</v>
      </c>
      <c r="H3222" s="9">
        <v>41893</v>
      </c>
      <c r="I3222" s="9">
        <v>41913</v>
      </c>
      <c r="J3222" s="9">
        <v>41915</v>
      </c>
      <c r="K3222" s="7">
        <v>1</v>
      </c>
      <c r="L3222" s="9" t="str">
        <f t="shared" si="201"/>
        <v>Boissons</v>
      </c>
      <c r="M3222" s="6">
        <v>38</v>
      </c>
      <c r="N3222" s="6" t="str">
        <f t="shared" si="202"/>
        <v>Côte de Blaye</v>
      </c>
      <c r="O3222" s="13">
        <v>76</v>
      </c>
      <c r="P3222" s="6">
        <v>27</v>
      </c>
      <c r="Q3222" s="13">
        <f t="shared" si="203"/>
        <v>2052</v>
      </c>
      <c r="R3222" s="15">
        <v>-0.02</v>
      </c>
      <c r="S3222" s="13">
        <v>36283.949999999997</v>
      </c>
      <c r="T3222" s="13">
        <v>1088.5184999999999</v>
      </c>
      <c r="U3222" s="13"/>
    </row>
    <row r="3223" spans="1:21" x14ac:dyDescent="0.25">
      <c r="A3223" s="6" t="s">
        <v>114</v>
      </c>
      <c r="B3223" s="6" t="s">
        <v>115</v>
      </c>
      <c r="C3223" s="6" t="s">
        <v>116</v>
      </c>
      <c r="D3223" s="6" t="s">
        <v>81</v>
      </c>
      <c r="E3223" s="6">
        <v>3</v>
      </c>
      <c r="F3223" s="6" t="str">
        <f t="shared" si="200"/>
        <v>Janet Leverling</v>
      </c>
      <c r="G3223" s="6">
        <v>10479</v>
      </c>
      <c r="H3223" s="9">
        <v>41894</v>
      </c>
      <c r="I3223" s="9">
        <v>41916</v>
      </c>
      <c r="J3223" s="9">
        <v>41915</v>
      </c>
      <c r="K3223" s="7">
        <v>6</v>
      </c>
      <c r="L3223" s="9" t="str">
        <f t="shared" si="201"/>
        <v>Viandes</v>
      </c>
      <c r="M3223" s="6">
        <v>53</v>
      </c>
      <c r="N3223" s="6" t="str">
        <f t="shared" si="202"/>
        <v>Perth Pasties</v>
      </c>
      <c r="O3223" s="13">
        <v>76</v>
      </c>
      <c r="P3223" s="6">
        <v>8</v>
      </c>
      <c r="Q3223" s="13">
        <f t="shared" si="203"/>
        <v>608</v>
      </c>
      <c r="R3223" s="15">
        <v>-0.02</v>
      </c>
      <c r="S3223" s="13">
        <v>1068.96</v>
      </c>
      <c r="T3223" s="13">
        <v>14.965440000000001</v>
      </c>
      <c r="U3223" s="13"/>
    </row>
    <row r="3224" spans="1:21" x14ac:dyDescent="0.25">
      <c r="A3224" s="6" t="s">
        <v>137</v>
      </c>
      <c r="B3224" s="6" t="s">
        <v>138</v>
      </c>
      <c r="C3224" s="6" t="s">
        <v>139</v>
      </c>
      <c r="D3224" s="6" t="s">
        <v>140</v>
      </c>
      <c r="E3224" s="6">
        <v>8</v>
      </c>
      <c r="F3224" s="6" t="str">
        <f t="shared" si="200"/>
        <v>Hicham Esmal</v>
      </c>
      <c r="G3224" s="6">
        <v>10597</v>
      </c>
      <c r="H3224" s="9">
        <v>41894</v>
      </c>
      <c r="I3224" s="9">
        <v>41922</v>
      </c>
      <c r="J3224" s="9">
        <v>41923</v>
      </c>
      <c r="K3224" s="7">
        <v>2</v>
      </c>
      <c r="L3224" s="9" t="str">
        <f t="shared" si="201"/>
        <v>Condiments</v>
      </c>
      <c r="M3224" s="6">
        <v>65</v>
      </c>
      <c r="N3224" s="6" t="str">
        <f t="shared" si="202"/>
        <v>Louisiana Fiery Hot Pepper Sauce</v>
      </c>
      <c r="O3224" s="13">
        <v>76</v>
      </c>
      <c r="P3224" s="6">
        <v>37</v>
      </c>
      <c r="Q3224" s="13">
        <f t="shared" si="203"/>
        <v>2812</v>
      </c>
      <c r="R3224" s="15">
        <v>0.12</v>
      </c>
      <c r="S3224" s="13">
        <v>3426.94</v>
      </c>
      <c r="T3224" s="13">
        <v>47.977160000000005</v>
      </c>
      <c r="U3224" s="13"/>
    </row>
    <row r="3225" spans="1:21" x14ac:dyDescent="0.25">
      <c r="A3225" s="6" t="s">
        <v>82</v>
      </c>
      <c r="B3225" s="6" t="s">
        <v>83</v>
      </c>
      <c r="C3225" s="6" t="s">
        <v>84</v>
      </c>
      <c r="D3225" s="6" t="s">
        <v>85</v>
      </c>
      <c r="E3225" s="6">
        <v>1</v>
      </c>
      <c r="F3225" s="6" t="str">
        <f t="shared" si="200"/>
        <v>Francis Rivière</v>
      </c>
      <c r="G3225" s="6">
        <v>10663</v>
      </c>
      <c r="H3225" s="9">
        <v>41894</v>
      </c>
      <c r="I3225" s="9">
        <v>41910</v>
      </c>
      <c r="J3225" s="9">
        <v>41909</v>
      </c>
      <c r="K3225" s="7">
        <v>5</v>
      </c>
      <c r="L3225" s="9" t="str">
        <f t="shared" si="201"/>
        <v>Pâtes et céréales</v>
      </c>
      <c r="M3225" s="6">
        <v>42</v>
      </c>
      <c r="N3225" s="6" t="str">
        <f t="shared" si="202"/>
        <v>Singaporean Hokkien Fried Mee</v>
      </c>
      <c r="O3225" s="13">
        <v>76</v>
      </c>
      <c r="P3225" s="6">
        <v>51</v>
      </c>
      <c r="Q3225" s="13">
        <f t="shared" si="203"/>
        <v>3876</v>
      </c>
      <c r="R3225" s="15">
        <v>0.19</v>
      </c>
      <c r="S3225" s="13">
        <v>2891.7000000000003</v>
      </c>
      <c r="T3225" s="13">
        <v>52.050600000000003</v>
      </c>
      <c r="U3225" s="13"/>
    </row>
    <row r="3226" spans="1:21" x14ac:dyDescent="0.25">
      <c r="A3226" s="6" t="s">
        <v>213</v>
      </c>
      <c r="B3226" s="6" t="s">
        <v>214</v>
      </c>
      <c r="C3226" s="6" t="s">
        <v>215</v>
      </c>
      <c r="D3226" s="6" t="s">
        <v>81</v>
      </c>
      <c r="E3226" s="6">
        <v>3</v>
      </c>
      <c r="F3226" s="6" t="str">
        <f t="shared" si="200"/>
        <v>Janet Leverling</v>
      </c>
      <c r="G3226" s="6">
        <v>10681</v>
      </c>
      <c r="H3226" s="9">
        <v>41894</v>
      </c>
      <c r="I3226" s="9">
        <v>41912</v>
      </c>
      <c r="J3226" s="9">
        <v>41915</v>
      </c>
      <c r="K3226" s="7">
        <v>3</v>
      </c>
      <c r="L3226" s="9" t="str">
        <f t="shared" si="201"/>
        <v>Desserts</v>
      </c>
      <c r="M3226" s="6">
        <v>21</v>
      </c>
      <c r="N3226" s="6" t="str">
        <f t="shared" si="202"/>
        <v>Sir Rodney's Scones</v>
      </c>
      <c r="O3226" s="13">
        <v>76</v>
      </c>
      <c r="P3226" s="6">
        <v>70</v>
      </c>
      <c r="Q3226" s="13">
        <f t="shared" si="203"/>
        <v>5320</v>
      </c>
      <c r="R3226" s="15">
        <v>0.03</v>
      </c>
      <c r="S3226" s="13">
        <v>3395</v>
      </c>
      <c r="T3226" s="13">
        <v>98.454999999999998</v>
      </c>
      <c r="U3226" s="13"/>
    </row>
    <row r="3227" spans="1:21" x14ac:dyDescent="0.25">
      <c r="A3227" s="6" t="s">
        <v>152</v>
      </c>
      <c r="B3227" s="6" t="s">
        <v>153</v>
      </c>
      <c r="C3227" s="6" t="s">
        <v>154</v>
      </c>
      <c r="D3227" s="6" t="s">
        <v>146</v>
      </c>
      <c r="E3227" s="6">
        <v>1</v>
      </c>
      <c r="F3227" s="6" t="str">
        <f t="shared" si="200"/>
        <v>Francis Rivière</v>
      </c>
      <c r="G3227" s="6">
        <v>10620</v>
      </c>
      <c r="H3227" s="9">
        <v>41895</v>
      </c>
      <c r="I3227" s="9">
        <v>41908</v>
      </c>
      <c r="J3227" s="9">
        <v>41907</v>
      </c>
      <c r="K3227" s="7">
        <v>1</v>
      </c>
      <c r="L3227" s="9" t="str">
        <f t="shared" si="201"/>
        <v>Boissons</v>
      </c>
      <c r="M3227" s="6">
        <v>24</v>
      </c>
      <c r="N3227" s="6" t="str">
        <f t="shared" si="202"/>
        <v>Guaraná Fantástica</v>
      </c>
      <c r="O3227" s="13">
        <v>76</v>
      </c>
      <c r="P3227" s="6">
        <v>7</v>
      </c>
      <c r="Q3227" s="13">
        <f t="shared" si="203"/>
        <v>532</v>
      </c>
      <c r="R3227" s="15">
        <v>0.01</v>
      </c>
      <c r="S3227" s="13">
        <v>155.92500000000001</v>
      </c>
      <c r="T3227" s="13">
        <v>0.15592500000000001</v>
      </c>
      <c r="U3227" s="13"/>
    </row>
    <row r="3228" spans="1:21" x14ac:dyDescent="0.25">
      <c r="A3228" s="6" t="s">
        <v>184</v>
      </c>
      <c r="B3228" s="6" t="s">
        <v>185</v>
      </c>
      <c r="C3228" s="6" t="s">
        <v>159</v>
      </c>
      <c r="D3228" s="6" t="s">
        <v>136</v>
      </c>
      <c r="E3228" s="6">
        <v>5</v>
      </c>
      <c r="F3228" s="6" t="str">
        <f t="shared" si="200"/>
        <v>Mohamed Ben Arfa</v>
      </c>
      <c r="G3228" s="6">
        <v>10640</v>
      </c>
      <c r="H3228" s="9">
        <v>41895</v>
      </c>
      <c r="I3228" s="9">
        <v>41914</v>
      </c>
      <c r="J3228" s="9">
        <v>41912</v>
      </c>
      <c r="K3228" s="7">
        <v>4</v>
      </c>
      <c r="L3228" s="9" t="str">
        <f t="shared" si="201"/>
        <v>Produits laitiers</v>
      </c>
      <c r="M3228" s="6">
        <v>69</v>
      </c>
      <c r="N3228" s="6" t="str">
        <f t="shared" si="202"/>
        <v>Gudbrandsdalsost</v>
      </c>
      <c r="O3228" s="13">
        <v>76</v>
      </c>
      <c r="P3228" s="6">
        <v>89</v>
      </c>
      <c r="Q3228" s="13">
        <f t="shared" si="203"/>
        <v>6764</v>
      </c>
      <c r="R3228" s="15">
        <v>0</v>
      </c>
      <c r="S3228" s="13">
        <v>16020</v>
      </c>
      <c r="T3228" s="13">
        <v>112.14</v>
      </c>
      <c r="U3228" s="13"/>
    </row>
    <row r="3229" spans="1:21" x14ac:dyDescent="0.25">
      <c r="A3229" s="6" t="s">
        <v>179</v>
      </c>
      <c r="B3229" s="6" t="s">
        <v>180</v>
      </c>
      <c r="C3229" s="6" t="s">
        <v>181</v>
      </c>
      <c r="D3229" s="6" t="s">
        <v>81</v>
      </c>
      <c r="E3229" s="6">
        <v>8</v>
      </c>
      <c r="F3229" s="6" t="str">
        <f t="shared" si="200"/>
        <v>Hicham Esmal</v>
      </c>
      <c r="G3229" s="6">
        <v>10678</v>
      </c>
      <c r="H3229" s="9">
        <v>41895</v>
      </c>
      <c r="I3229" s="9">
        <v>41910</v>
      </c>
      <c r="J3229" s="9">
        <v>41909</v>
      </c>
      <c r="K3229" s="7">
        <v>6</v>
      </c>
      <c r="L3229" s="9" t="str">
        <f t="shared" si="201"/>
        <v>Viandes</v>
      </c>
      <c r="M3229" s="6">
        <v>54</v>
      </c>
      <c r="N3229" s="6" t="str">
        <f t="shared" si="202"/>
        <v>Tourtière</v>
      </c>
      <c r="O3229" s="13">
        <v>76</v>
      </c>
      <c r="P3229" s="6">
        <v>40</v>
      </c>
      <c r="Q3229" s="13">
        <f t="shared" si="203"/>
        <v>3040</v>
      </c>
      <c r="R3229" s="15">
        <v>0.1</v>
      </c>
      <c r="S3229" s="13">
        <v>1341</v>
      </c>
      <c r="T3229" s="13">
        <v>6.7050000000000001</v>
      </c>
      <c r="U3229" s="13"/>
    </row>
    <row r="3230" spans="1:21" x14ac:dyDescent="0.25">
      <c r="A3230" s="6" t="s">
        <v>133</v>
      </c>
      <c r="B3230" s="6" t="s">
        <v>134</v>
      </c>
      <c r="C3230" s="6" t="s">
        <v>135</v>
      </c>
      <c r="D3230" s="6" t="s">
        <v>136</v>
      </c>
      <c r="E3230" s="6">
        <v>5</v>
      </c>
      <c r="F3230" s="6" t="str">
        <f t="shared" si="200"/>
        <v>Mohamed Ben Arfa</v>
      </c>
      <c r="G3230" s="6">
        <v>10670</v>
      </c>
      <c r="H3230" s="9">
        <v>41896</v>
      </c>
      <c r="I3230" s="9">
        <v>41906</v>
      </c>
      <c r="J3230" s="9">
        <v>41905</v>
      </c>
      <c r="K3230" s="7">
        <v>5</v>
      </c>
      <c r="L3230" s="9" t="str">
        <f t="shared" si="201"/>
        <v>Pâtes et céréales</v>
      </c>
      <c r="M3230" s="6">
        <v>23</v>
      </c>
      <c r="N3230" s="6" t="str">
        <f t="shared" si="202"/>
        <v>Tunnbröd</v>
      </c>
      <c r="O3230" s="13">
        <v>76</v>
      </c>
      <c r="P3230" s="6">
        <v>15</v>
      </c>
      <c r="Q3230" s="13">
        <f t="shared" si="203"/>
        <v>1140</v>
      </c>
      <c r="R3230" s="15">
        <v>0.03</v>
      </c>
      <c r="S3230" s="13">
        <v>654.75</v>
      </c>
      <c r="T3230" s="13">
        <v>4.5832499999999996</v>
      </c>
      <c r="U3230" s="13"/>
    </row>
    <row r="3231" spans="1:21" x14ac:dyDescent="0.25">
      <c r="A3231" s="6" t="s">
        <v>209</v>
      </c>
      <c r="B3231" s="6" t="s">
        <v>210</v>
      </c>
      <c r="C3231" s="6" t="s">
        <v>211</v>
      </c>
      <c r="D3231" s="6" t="s">
        <v>212</v>
      </c>
      <c r="E3231" s="6">
        <v>2</v>
      </c>
      <c r="F3231" s="6" t="str">
        <f t="shared" si="200"/>
        <v>Anne Dodsworth</v>
      </c>
      <c r="G3231" s="6">
        <v>10750</v>
      </c>
      <c r="H3231" s="9">
        <v>41896</v>
      </c>
      <c r="I3231" s="9">
        <v>41913</v>
      </c>
      <c r="J3231" s="9">
        <v>41909</v>
      </c>
      <c r="K3231" s="7">
        <v>7</v>
      </c>
      <c r="L3231" s="9" t="str">
        <f t="shared" si="201"/>
        <v>Produits secs</v>
      </c>
      <c r="M3231" s="6">
        <v>14</v>
      </c>
      <c r="N3231" s="6" t="str">
        <f t="shared" si="202"/>
        <v>Tofu</v>
      </c>
      <c r="O3231" s="13">
        <v>76</v>
      </c>
      <c r="P3231" s="6">
        <v>57</v>
      </c>
      <c r="Q3231" s="13">
        <f t="shared" si="203"/>
        <v>4332</v>
      </c>
      <c r="R3231" s="15">
        <v>-0.02</v>
      </c>
      <c r="S3231" s="13">
        <v>6758.7750000000005</v>
      </c>
      <c r="T3231" s="13">
        <v>94.62285</v>
      </c>
      <c r="U3231" s="13"/>
    </row>
    <row r="3232" spans="1:21" x14ac:dyDescent="0.25">
      <c r="A3232" s="6" t="s">
        <v>189</v>
      </c>
      <c r="B3232" s="6" t="s">
        <v>190</v>
      </c>
      <c r="C3232" s="6" t="s">
        <v>191</v>
      </c>
      <c r="D3232" s="6" t="s">
        <v>136</v>
      </c>
      <c r="E3232" s="6">
        <v>1</v>
      </c>
      <c r="F3232" s="6" t="str">
        <f t="shared" si="200"/>
        <v>Francis Rivière</v>
      </c>
      <c r="G3232" s="6">
        <v>10515</v>
      </c>
      <c r="H3232" s="9">
        <v>41897</v>
      </c>
      <c r="I3232" s="9">
        <v>41907</v>
      </c>
      <c r="J3232" s="9">
        <v>41909</v>
      </c>
      <c r="K3232" s="7">
        <v>4</v>
      </c>
      <c r="L3232" s="9" t="str">
        <f t="shared" si="201"/>
        <v>Produits laitiers</v>
      </c>
      <c r="M3232" s="6">
        <v>60</v>
      </c>
      <c r="N3232" s="6" t="str">
        <f t="shared" si="202"/>
        <v>Camembert Pierrot</v>
      </c>
      <c r="O3232" s="13">
        <v>76</v>
      </c>
      <c r="P3232" s="6">
        <v>88</v>
      </c>
      <c r="Q3232" s="13">
        <f t="shared" si="203"/>
        <v>6688</v>
      </c>
      <c r="R3232" s="15">
        <v>0.04</v>
      </c>
      <c r="S3232" s="13">
        <v>14361.6</v>
      </c>
      <c r="T3232" s="13">
        <v>14.361600000000001</v>
      </c>
      <c r="U3232" s="13"/>
    </row>
    <row r="3233" spans="1:21" x14ac:dyDescent="0.25">
      <c r="A3233" s="6" t="s">
        <v>137</v>
      </c>
      <c r="B3233" s="6" t="s">
        <v>138</v>
      </c>
      <c r="C3233" s="6" t="s">
        <v>139</v>
      </c>
      <c r="D3233" s="6" t="s">
        <v>140</v>
      </c>
      <c r="E3233" s="6">
        <v>3</v>
      </c>
      <c r="F3233" s="6" t="str">
        <f t="shared" si="200"/>
        <v>Janet Leverling</v>
      </c>
      <c r="G3233" s="6">
        <v>10530</v>
      </c>
      <c r="H3233" s="9">
        <v>41897</v>
      </c>
      <c r="I3233" s="9">
        <v>41918</v>
      </c>
      <c r="J3233" s="9">
        <v>41914</v>
      </c>
      <c r="K3233" s="7">
        <v>6</v>
      </c>
      <c r="L3233" s="9" t="str">
        <f t="shared" si="201"/>
        <v>Viandes</v>
      </c>
      <c r="M3233" s="6">
        <v>17</v>
      </c>
      <c r="N3233" s="6" t="str">
        <f t="shared" si="202"/>
        <v>Alice Mutton</v>
      </c>
      <c r="O3233" s="13">
        <v>76</v>
      </c>
      <c r="P3233" s="6">
        <v>94</v>
      </c>
      <c r="Q3233" s="13">
        <f t="shared" si="203"/>
        <v>7144</v>
      </c>
      <c r="R3233" s="15">
        <v>0.01</v>
      </c>
      <c r="S3233" s="13">
        <v>18146.7</v>
      </c>
      <c r="T3233" s="13">
        <v>54.440100000000008</v>
      </c>
      <c r="U3233" s="13"/>
    </row>
    <row r="3234" spans="1:21" x14ac:dyDescent="0.25">
      <c r="A3234" s="6" t="s">
        <v>114</v>
      </c>
      <c r="B3234" s="6" t="s">
        <v>115</v>
      </c>
      <c r="C3234" s="6" t="s">
        <v>116</v>
      </c>
      <c r="D3234" s="6" t="s">
        <v>81</v>
      </c>
      <c r="E3234" s="6">
        <v>5</v>
      </c>
      <c r="F3234" s="6" t="str">
        <f t="shared" si="200"/>
        <v>Mohamed Ben Arfa</v>
      </c>
      <c r="G3234" s="6">
        <v>10564</v>
      </c>
      <c r="H3234" s="9">
        <v>41897</v>
      </c>
      <c r="I3234" s="9">
        <v>41907</v>
      </c>
      <c r="J3234" s="9">
        <v>41904</v>
      </c>
      <c r="K3234" s="7">
        <v>4</v>
      </c>
      <c r="L3234" s="9" t="str">
        <f t="shared" si="201"/>
        <v>Produits laitiers</v>
      </c>
      <c r="M3234" s="6">
        <v>31</v>
      </c>
      <c r="N3234" s="6" t="str">
        <f t="shared" si="202"/>
        <v>Gorgonzola Telino</v>
      </c>
      <c r="O3234" s="13">
        <v>76</v>
      </c>
      <c r="P3234" s="6">
        <v>69</v>
      </c>
      <c r="Q3234" s="13">
        <f t="shared" si="203"/>
        <v>5244</v>
      </c>
      <c r="R3234" s="15">
        <v>0.02</v>
      </c>
      <c r="S3234" s="13">
        <v>4226.25</v>
      </c>
      <c r="T3234" s="13">
        <v>46.488750000000003</v>
      </c>
      <c r="U3234" s="13"/>
    </row>
    <row r="3235" spans="1:21" x14ac:dyDescent="0.25">
      <c r="A3235" s="6" t="s">
        <v>264</v>
      </c>
      <c r="B3235" s="6" t="s">
        <v>265</v>
      </c>
      <c r="C3235" s="6" t="s">
        <v>266</v>
      </c>
      <c r="D3235" s="6" t="s">
        <v>123</v>
      </c>
      <c r="E3235" s="6">
        <v>8</v>
      </c>
      <c r="F3235" s="6" t="str">
        <f t="shared" si="200"/>
        <v>Hicham Esmal</v>
      </c>
      <c r="G3235" s="6">
        <v>10585</v>
      </c>
      <c r="H3235" s="9">
        <v>41897</v>
      </c>
      <c r="I3235" s="9">
        <v>41919</v>
      </c>
      <c r="J3235" s="9">
        <v>41920</v>
      </c>
      <c r="K3235" s="7">
        <v>3</v>
      </c>
      <c r="L3235" s="9" t="str">
        <f t="shared" si="201"/>
        <v>Desserts</v>
      </c>
      <c r="M3235" s="6">
        <v>47</v>
      </c>
      <c r="N3235" s="6" t="str">
        <f t="shared" si="202"/>
        <v>Zaanse koeken</v>
      </c>
      <c r="O3235" s="13">
        <v>76</v>
      </c>
      <c r="P3235" s="6">
        <v>97</v>
      </c>
      <c r="Q3235" s="13">
        <f t="shared" si="203"/>
        <v>7372</v>
      </c>
      <c r="R3235" s="15">
        <v>0.12</v>
      </c>
      <c r="S3235" s="13">
        <v>4054.6</v>
      </c>
      <c r="T3235" s="13">
        <v>56.764400000000002</v>
      </c>
      <c r="U3235" s="13"/>
    </row>
    <row r="3236" spans="1:21" x14ac:dyDescent="0.25">
      <c r="A3236" s="6" t="s">
        <v>213</v>
      </c>
      <c r="B3236" s="6" t="s">
        <v>214</v>
      </c>
      <c r="C3236" s="6" t="s">
        <v>215</v>
      </c>
      <c r="D3236" s="6" t="s">
        <v>81</v>
      </c>
      <c r="E3236" s="6">
        <v>5</v>
      </c>
      <c r="F3236" s="6" t="str">
        <f t="shared" si="200"/>
        <v>Mohamed Ben Arfa</v>
      </c>
      <c r="G3236" s="6">
        <v>10617</v>
      </c>
      <c r="H3236" s="9">
        <v>41897</v>
      </c>
      <c r="I3236" s="9">
        <v>41913</v>
      </c>
      <c r="J3236" s="9">
        <v>41912</v>
      </c>
      <c r="K3236" s="7">
        <v>4</v>
      </c>
      <c r="L3236" s="9" t="str">
        <f t="shared" si="201"/>
        <v>Produits laitiers</v>
      </c>
      <c r="M3236" s="6">
        <v>59</v>
      </c>
      <c r="N3236" s="6" t="str">
        <f t="shared" si="202"/>
        <v>Raclette Courdavault</v>
      </c>
      <c r="O3236" s="13">
        <v>76</v>
      </c>
      <c r="P3236" s="6">
        <v>81</v>
      </c>
      <c r="Q3236" s="13">
        <f t="shared" si="203"/>
        <v>6156</v>
      </c>
      <c r="R3236" s="15">
        <v>0.01</v>
      </c>
      <c r="S3236" s="13">
        <v>22052.25</v>
      </c>
      <c r="T3236" s="13">
        <v>330.78375</v>
      </c>
      <c r="U3236" s="13"/>
    </row>
    <row r="3237" spans="1:21" x14ac:dyDescent="0.25">
      <c r="A3237" s="6" t="s">
        <v>205</v>
      </c>
      <c r="B3237" s="6" t="s">
        <v>206</v>
      </c>
      <c r="C3237" s="6" t="s">
        <v>207</v>
      </c>
      <c r="D3237" s="6" t="s">
        <v>208</v>
      </c>
      <c r="E3237" s="6">
        <v>7</v>
      </c>
      <c r="F3237" s="6" t="str">
        <f t="shared" si="200"/>
        <v>Jaime Dos Santos</v>
      </c>
      <c r="G3237" s="6">
        <v>10733</v>
      </c>
      <c r="H3237" s="9">
        <v>41897</v>
      </c>
      <c r="I3237" s="9">
        <v>41920</v>
      </c>
      <c r="J3237" s="9">
        <v>41915</v>
      </c>
      <c r="K3237" s="7">
        <v>7</v>
      </c>
      <c r="L3237" s="9" t="str">
        <f t="shared" si="201"/>
        <v>Produits secs</v>
      </c>
      <c r="M3237" s="6">
        <v>14</v>
      </c>
      <c r="N3237" s="6" t="str">
        <f t="shared" si="202"/>
        <v>Tofu</v>
      </c>
      <c r="O3237" s="13">
        <v>76</v>
      </c>
      <c r="P3237" s="6">
        <v>2</v>
      </c>
      <c r="Q3237" s="13">
        <f t="shared" si="203"/>
        <v>152</v>
      </c>
      <c r="R3237" s="15">
        <v>-0.01</v>
      </c>
      <c r="S3237" s="13">
        <v>234.82499999999999</v>
      </c>
      <c r="T3237" s="13">
        <v>1.6437749999999998</v>
      </c>
      <c r="U3237" s="13"/>
    </row>
    <row r="3238" spans="1:21" x14ac:dyDescent="0.25">
      <c r="A3238" s="6" t="s">
        <v>173</v>
      </c>
      <c r="B3238" s="6" t="s">
        <v>174</v>
      </c>
      <c r="C3238" s="6" t="s">
        <v>135</v>
      </c>
      <c r="D3238" s="6" t="s">
        <v>136</v>
      </c>
      <c r="E3238" s="6">
        <v>3</v>
      </c>
      <c r="F3238" s="6" t="str">
        <f t="shared" si="200"/>
        <v>Janet Leverling</v>
      </c>
      <c r="G3238" s="6">
        <v>10817</v>
      </c>
      <c r="H3238" s="9">
        <v>41897</v>
      </c>
      <c r="I3238" s="9">
        <v>41916</v>
      </c>
      <c r="J3238" s="9">
        <v>41911</v>
      </c>
      <c r="K3238" s="7">
        <v>8</v>
      </c>
      <c r="L3238" s="9" t="str">
        <f t="shared" si="201"/>
        <v>Poissons et fruits de mer</v>
      </c>
      <c r="M3238" s="6">
        <v>40</v>
      </c>
      <c r="N3238" s="6" t="str">
        <f t="shared" si="202"/>
        <v>Boston Crab Meat</v>
      </c>
      <c r="O3238" s="13">
        <v>76</v>
      </c>
      <c r="P3238" s="6">
        <v>46</v>
      </c>
      <c r="Q3238" s="13">
        <f t="shared" si="203"/>
        <v>3496</v>
      </c>
      <c r="R3238" s="15">
        <v>0</v>
      </c>
      <c r="S3238" s="13">
        <v>4232</v>
      </c>
      <c r="T3238" s="13">
        <v>139.65600000000001</v>
      </c>
      <c r="U3238" s="13"/>
    </row>
    <row r="3239" spans="1:21" x14ac:dyDescent="0.25">
      <c r="A3239" s="6" t="s">
        <v>205</v>
      </c>
      <c r="B3239" s="6" t="s">
        <v>206</v>
      </c>
      <c r="C3239" s="6" t="s">
        <v>207</v>
      </c>
      <c r="D3239" s="6" t="s">
        <v>208</v>
      </c>
      <c r="E3239" s="6">
        <v>2</v>
      </c>
      <c r="F3239" s="6" t="str">
        <f t="shared" si="200"/>
        <v>Anne Dodsworth</v>
      </c>
      <c r="G3239" s="6">
        <v>10837</v>
      </c>
      <c r="H3239" s="9">
        <v>41897</v>
      </c>
      <c r="I3239" s="9">
        <v>41910</v>
      </c>
      <c r="J3239" s="9">
        <v>41913</v>
      </c>
      <c r="K3239" s="7">
        <v>8</v>
      </c>
      <c r="L3239" s="9" t="str">
        <f t="shared" si="201"/>
        <v>Poissons et fruits de mer</v>
      </c>
      <c r="M3239" s="6">
        <v>40</v>
      </c>
      <c r="N3239" s="6" t="str">
        <f t="shared" si="202"/>
        <v>Boston Crab Meat</v>
      </c>
      <c r="O3239" s="13">
        <v>76</v>
      </c>
      <c r="P3239" s="6">
        <v>59</v>
      </c>
      <c r="Q3239" s="13">
        <f t="shared" si="203"/>
        <v>4484</v>
      </c>
      <c r="R3239" s="15">
        <v>0.17</v>
      </c>
      <c r="S3239" s="13">
        <v>4505.24</v>
      </c>
      <c r="T3239" s="13">
        <v>126.14672</v>
      </c>
      <c r="U3239" s="13"/>
    </row>
    <row r="3240" spans="1:21" x14ac:dyDescent="0.25">
      <c r="A3240" s="6" t="s">
        <v>223</v>
      </c>
      <c r="B3240" s="6" t="s">
        <v>224</v>
      </c>
      <c r="C3240" s="6" t="s">
        <v>225</v>
      </c>
      <c r="D3240" s="6" t="s">
        <v>208</v>
      </c>
      <c r="E3240" s="6">
        <v>1</v>
      </c>
      <c r="F3240" s="6" t="str">
        <f t="shared" si="200"/>
        <v>Francis Rivière</v>
      </c>
      <c r="G3240" s="6">
        <v>10561</v>
      </c>
      <c r="H3240" s="9">
        <v>41898</v>
      </c>
      <c r="I3240" s="9">
        <v>41924</v>
      </c>
      <c r="J3240" s="9">
        <v>41927</v>
      </c>
      <c r="K3240" s="7">
        <v>2</v>
      </c>
      <c r="L3240" s="9" t="str">
        <f t="shared" si="201"/>
        <v>Condiments</v>
      </c>
      <c r="M3240" s="6">
        <v>44</v>
      </c>
      <c r="N3240" s="6" t="str">
        <f t="shared" si="202"/>
        <v>Gula Malacca</v>
      </c>
      <c r="O3240" s="13">
        <v>76</v>
      </c>
      <c r="P3240" s="6">
        <v>100</v>
      </c>
      <c r="Q3240" s="13">
        <f t="shared" si="203"/>
        <v>7600</v>
      </c>
      <c r="R3240" s="15">
        <v>0</v>
      </c>
      <c r="S3240" s="13">
        <v>9725</v>
      </c>
      <c r="T3240" s="13">
        <v>272.3</v>
      </c>
      <c r="U3240" s="13"/>
    </row>
    <row r="3241" spans="1:21" x14ac:dyDescent="0.25">
      <c r="A3241" s="6" t="s">
        <v>205</v>
      </c>
      <c r="B3241" s="6" t="s">
        <v>206</v>
      </c>
      <c r="C3241" s="6" t="s">
        <v>207</v>
      </c>
      <c r="D3241" s="6" t="s">
        <v>208</v>
      </c>
      <c r="E3241" s="6">
        <v>7</v>
      </c>
      <c r="F3241" s="6" t="str">
        <f t="shared" si="200"/>
        <v>Jaime Dos Santos</v>
      </c>
      <c r="G3241" s="6">
        <v>10626</v>
      </c>
      <c r="H3241" s="9">
        <v>41898</v>
      </c>
      <c r="I3241" s="9">
        <v>41926</v>
      </c>
      <c r="J3241" s="9">
        <v>41921</v>
      </c>
      <c r="K3241" s="7">
        <v>6</v>
      </c>
      <c r="L3241" s="9" t="str">
        <f t="shared" si="201"/>
        <v>Viandes</v>
      </c>
      <c r="M3241" s="6">
        <v>53</v>
      </c>
      <c r="N3241" s="6" t="str">
        <f t="shared" si="202"/>
        <v>Perth Pasties</v>
      </c>
      <c r="O3241" s="13">
        <v>76</v>
      </c>
      <c r="P3241" s="6">
        <v>69</v>
      </c>
      <c r="Q3241" s="13">
        <f t="shared" si="203"/>
        <v>5244</v>
      </c>
      <c r="R3241" s="15">
        <v>7.0000000000000007E-2</v>
      </c>
      <c r="S3241" s="13">
        <v>10523.88</v>
      </c>
      <c r="T3241" s="13">
        <v>326.24027999999998</v>
      </c>
      <c r="U3241" s="13"/>
    </row>
    <row r="3242" spans="1:21" x14ac:dyDescent="0.25">
      <c r="A3242" s="6" t="s">
        <v>329</v>
      </c>
      <c r="B3242" s="6" t="s">
        <v>330</v>
      </c>
      <c r="C3242" s="6" t="s">
        <v>331</v>
      </c>
      <c r="D3242" s="6" t="s">
        <v>85</v>
      </c>
      <c r="E3242" s="6">
        <v>1</v>
      </c>
      <c r="F3242" s="6" t="str">
        <f t="shared" si="200"/>
        <v>Francis Rivière</v>
      </c>
      <c r="G3242" s="6">
        <v>10858</v>
      </c>
      <c r="H3242" s="9">
        <v>41898</v>
      </c>
      <c r="I3242" s="9">
        <v>41926</v>
      </c>
      <c r="J3242" s="9">
        <v>41927</v>
      </c>
      <c r="K3242" s="7">
        <v>7</v>
      </c>
      <c r="L3242" s="9" t="str">
        <f t="shared" si="201"/>
        <v>Produits secs</v>
      </c>
      <c r="M3242" s="6">
        <v>7</v>
      </c>
      <c r="N3242" s="6" t="str">
        <f t="shared" si="202"/>
        <v>Uncle Bob's Organic Dried Pears</v>
      </c>
      <c r="O3242" s="13">
        <v>76</v>
      </c>
      <c r="P3242" s="6">
        <v>77</v>
      </c>
      <c r="Q3242" s="13">
        <f t="shared" si="203"/>
        <v>5852</v>
      </c>
      <c r="R3242" s="15">
        <v>0.05</v>
      </c>
      <c r="S3242" s="13">
        <v>10972.5</v>
      </c>
      <c r="T3242" s="13">
        <v>362.09249999999997</v>
      </c>
      <c r="U3242" s="13"/>
    </row>
    <row r="3243" spans="1:21" x14ac:dyDescent="0.25">
      <c r="A3243" s="6" t="s">
        <v>243</v>
      </c>
      <c r="B3243" s="6" t="s">
        <v>244</v>
      </c>
      <c r="C3243" s="6" t="s">
        <v>88</v>
      </c>
      <c r="D3243" s="6" t="s">
        <v>89</v>
      </c>
      <c r="E3243" s="6">
        <v>5</v>
      </c>
      <c r="F3243" s="6" t="str">
        <f t="shared" si="200"/>
        <v>Mohamed Ben Arfa</v>
      </c>
      <c r="G3243" s="6">
        <v>10741</v>
      </c>
      <c r="H3243" s="9">
        <v>41899</v>
      </c>
      <c r="I3243" s="9">
        <v>41926</v>
      </c>
      <c r="J3243" s="9">
        <v>41921</v>
      </c>
      <c r="K3243" s="7">
        <v>1</v>
      </c>
      <c r="L3243" s="9" t="str">
        <f t="shared" si="201"/>
        <v>Boissons</v>
      </c>
      <c r="M3243" s="6">
        <v>2</v>
      </c>
      <c r="N3243" s="6" t="str">
        <f t="shared" si="202"/>
        <v>Chang</v>
      </c>
      <c r="O3243" s="13">
        <v>76</v>
      </c>
      <c r="P3243" s="6">
        <v>7</v>
      </c>
      <c r="Q3243" s="13">
        <f t="shared" si="203"/>
        <v>532</v>
      </c>
      <c r="R3243" s="15">
        <v>0</v>
      </c>
      <c r="S3243" s="13">
        <v>665</v>
      </c>
      <c r="T3243" s="13">
        <v>11.305</v>
      </c>
      <c r="U3243" s="13"/>
    </row>
    <row r="3244" spans="1:21" x14ac:dyDescent="0.25">
      <c r="A3244" s="6" t="s">
        <v>78</v>
      </c>
      <c r="B3244" s="6" t="s">
        <v>79</v>
      </c>
      <c r="C3244" s="6" t="s">
        <v>80</v>
      </c>
      <c r="D3244" s="6" t="s">
        <v>81</v>
      </c>
      <c r="E3244" s="6">
        <v>7</v>
      </c>
      <c r="F3244" s="6" t="str">
        <f t="shared" si="200"/>
        <v>Jaime Dos Santos</v>
      </c>
      <c r="G3244" s="6">
        <v>10469</v>
      </c>
      <c r="H3244" s="9">
        <v>41900</v>
      </c>
      <c r="I3244" s="9">
        <v>41914</v>
      </c>
      <c r="J3244" s="9">
        <v>41911</v>
      </c>
      <c r="K3244" s="7">
        <v>1</v>
      </c>
      <c r="L3244" s="9" t="str">
        <f t="shared" si="201"/>
        <v>Boissons</v>
      </c>
      <c r="M3244" s="6">
        <v>2</v>
      </c>
      <c r="N3244" s="6" t="str">
        <f t="shared" si="202"/>
        <v>Chang</v>
      </c>
      <c r="O3244" s="13">
        <v>76</v>
      </c>
      <c r="P3244" s="6">
        <v>33</v>
      </c>
      <c r="Q3244" s="13">
        <f t="shared" si="203"/>
        <v>2508</v>
      </c>
      <c r="R3244" s="15">
        <v>0.02</v>
      </c>
      <c r="S3244" s="13">
        <v>2457.84</v>
      </c>
      <c r="T3244" s="13">
        <v>4.91568</v>
      </c>
      <c r="U3244" s="13"/>
    </row>
    <row r="3245" spans="1:21" x14ac:dyDescent="0.25">
      <c r="A3245" s="6" t="s">
        <v>216</v>
      </c>
      <c r="B3245" s="6" t="s">
        <v>217</v>
      </c>
      <c r="C3245" s="6" t="s">
        <v>218</v>
      </c>
      <c r="D3245" s="6" t="s">
        <v>102</v>
      </c>
      <c r="E3245" s="6">
        <v>9</v>
      </c>
      <c r="F3245" s="6" t="str">
        <f t="shared" si="200"/>
        <v>Steven Buchanan</v>
      </c>
      <c r="G3245" s="6">
        <v>10529</v>
      </c>
      <c r="H3245" s="9">
        <v>41900</v>
      </c>
      <c r="I3245" s="9">
        <v>41923</v>
      </c>
      <c r="J3245" s="9">
        <v>41924</v>
      </c>
      <c r="K3245" s="7">
        <v>3</v>
      </c>
      <c r="L3245" s="9" t="str">
        <f t="shared" si="201"/>
        <v>Desserts</v>
      </c>
      <c r="M3245" s="6">
        <v>68</v>
      </c>
      <c r="N3245" s="6" t="str">
        <f t="shared" si="202"/>
        <v>Scottish Longbreads</v>
      </c>
      <c r="O3245" s="13">
        <v>76</v>
      </c>
      <c r="P3245" s="6">
        <v>39</v>
      </c>
      <c r="Q3245" s="13">
        <f t="shared" si="203"/>
        <v>2964</v>
      </c>
      <c r="R3245" s="15">
        <v>0.18</v>
      </c>
      <c r="S3245" s="13">
        <v>1998.7500000000002</v>
      </c>
      <c r="T3245" s="13">
        <v>9.9937500000000021</v>
      </c>
      <c r="U3245" s="13"/>
    </row>
    <row r="3246" spans="1:21" x14ac:dyDescent="0.25">
      <c r="A3246" s="6" t="s">
        <v>189</v>
      </c>
      <c r="B3246" s="6" t="s">
        <v>190</v>
      </c>
      <c r="C3246" s="6" t="s">
        <v>191</v>
      </c>
      <c r="D3246" s="6" t="s">
        <v>136</v>
      </c>
      <c r="E3246" s="6">
        <v>1</v>
      </c>
      <c r="F3246" s="6" t="str">
        <f t="shared" si="200"/>
        <v>Francis Rivière</v>
      </c>
      <c r="G3246" s="6">
        <v>10691</v>
      </c>
      <c r="H3246" s="9">
        <v>41900</v>
      </c>
      <c r="I3246" s="9">
        <v>41924</v>
      </c>
      <c r="J3246" s="9">
        <v>41925</v>
      </c>
      <c r="K3246" s="7">
        <v>3</v>
      </c>
      <c r="L3246" s="9" t="str">
        <f t="shared" si="201"/>
        <v>Desserts</v>
      </c>
      <c r="M3246" s="6">
        <v>62</v>
      </c>
      <c r="N3246" s="6" t="str">
        <f t="shared" si="202"/>
        <v>Tarte au sucre</v>
      </c>
      <c r="O3246" s="13">
        <v>76</v>
      </c>
      <c r="P3246" s="6">
        <v>79</v>
      </c>
      <c r="Q3246" s="13">
        <f t="shared" si="203"/>
        <v>6004</v>
      </c>
      <c r="R3246" s="15">
        <v>0.17</v>
      </c>
      <c r="S3246" s="13">
        <v>16163.004999999999</v>
      </c>
      <c r="T3246" s="13">
        <v>533.37916499999994</v>
      </c>
      <c r="U3246" s="13"/>
    </row>
    <row r="3247" spans="1:21" x14ac:dyDescent="0.25">
      <c r="A3247" s="6" t="s">
        <v>194</v>
      </c>
      <c r="B3247" s="6" t="s">
        <v>195</v>
      </c>
      <c r="C3247" s="6" t="s">
        <v>97</v>
      </c>
      <c r="D3247" s="6" t="s">
        <v>98</v>
      </c>
      <c r="E3247" s="6">
        <v>7</v>
      </c>
      <c r="F3247" s="6" t="str">
        <f t="shared" si="200"/>
        <v>Jaime Dos Santos</v>
      </c>
      <c r="G3247" s="6">
        <v>10842</v>
      </c>
      <c r="H3247" s="9">
        <v>41900</v>
      </c>
      <c r="I3247" s="9">
        <v>41915</v>
      </c>
      <c r="J3247" s="9">
        <v>41916</v>
      </c>
      <c r="K3247" s="7">
        <v>4</v>
      </c>
      <c r="L3247" s="9" t="str">
        <f t="shared" si="201"/>
        <v>Produits laitiers</v>
      </c>
      <c r="M3247" s="6">
        <v>11</v>
      </c>
      <c r="N3247" s="6" t="str">
        <f t="shared" si="202"/>
        <v>Queso Cabrales</v>
      </c>
      <c r="O3247" s="13">
        <v>76</v>
      </c>
      <c r="P3247" s="6">
        <v>64</v>
      </c>
      <c r="Q3247" s="13">
        <f t="shared" si="203"/>
        <v>4864</v>
      </c>
      <c r="R3247" s="15">
        <v>0.08</v>
      </c>
      <c r="S3247" s="13">
        <v>6182.4000000000005</v>
      </c>
      <c r="T3247" s="13">
        <v>216.38400000000004</v>
      </c>
      <c r="U3247" s="13"/>
    </row>
    <row r="3248" spans="1:21" x14ac:dyDescent="0.25">
      <c r="A3248" s="6" t="s">
        <v>92</v>
      </c>
      <c r="B3248" s="6" t="s">
        <v>93</v>
      </c>
      <c r="C3248" s="6" t="s">
        <v>94</v>
      </c>
      <c r="D3248" s="6" t="s">
        <v>89</v>
      </c>
      <c r="E3248" s="6">
        <v>5</v>
      </c>
      <c r="F3248" s="6" t="str">
        <f t="shared" si="200"/>
        <v>Mohamed Ben Arfa</v>
      </c>
      <c r="G3248" s="6">
        <v>10674</v>
      </c>
      <c r="H3248" s="9">
        <v>41901</v>
      </c>
      <c r="I3248" s="9">
        <v>41912</v>
      </c>
      <c r="J3248" s="9">
        <v>41915</v>
      </c>
      <c r="K3248" s="7">
        <v>5</v>
      </c>
      <c r="L3248" s="9" t="str">
        <f t="shared" si="201"/>
        <v>Pâtes et céréales</v>
      </c>
      <c r="M3248" s="6">
        <v>23</v>
      </c>
      <c r="N3248" s="6" t="str">
        <f t="shared" si="202"/>
        <v>Tunnbröd</v>
      </c>
      <c r="O3248" s="13">
        <v>76</v>
      </c>
      <c r="P3248" s="6">
        <v>3</v>
      </c>
      <c r="Q3248" s="13">
        <f t="shared" si="203"/>
        <v>228</v>
      </c>
      <c r="R3248" s="15">
        <v>0.14000000000000001</v>
      </c>
      <c r="S3248" s="13">
        <v>116.1</v>
      </c>
      <c r="T3248" s="13">
        <v>1.8575999999999999</v>
      </c>
      <c r="U3248" s="13"/>
    </row>
    <row r="3249" spans="1:21" x14ac:dyDescent="0.25">
      <c r="A3249" s="6" t="s">
        <v>166</v>
      </c>
      <c r="B3249" s="6" t="s">
        <v>167</v>
      </c>
      <c r="C3249" s="6" t="s">
        <v>168</v>
      </c>
      <c r="D3249" s="6" t="s">
        <v>169</v>
      </c>
      <c r="E3249" s="6">
        <v>3</v>
      </c>
      <c r="F3249" s="6" t="str">
        <f t="shared" si="200"/>
        <v>Janet Leverling</v>
      </c>
      <c r="G3249" s="6">
        <v>10712</v>
      </c>
      <c r="H3249" s="9">
        <v>41901</v>
      </c>
      <c r="I3249" s="9">
        <v>41923</v>
      </c>
      <c r="J3249" s="9">
        <v>41923</v>
      </c>
      <c r="K3249" s="7">
        <v>5</v>
      </c>
      <c r="L3249" s="9" t="str">
        <f t="shared" si="201"/>
        <v>Pâtes et céréales</v>
      </c>
      <c r="M3249" s="6">
        <v>56</v>
      </c>
      <c r="N3249" s="6" t="str">
        <f t="shared" si="202"/>
        <v>Gnocchi di nonna Alice</v>
      </c>
      <c r="O3249" s="13">
        <v>76</v>
      </c>
      <c r="P3249" s="6">
        <v>54</v>
      </c>
      <c r="Q3249" s="13">
        <f t="shared" si="203"/>
        <v>4104</v>
      </c>
      <c r="R3249" s="15">
        <v>0.01</v>
      </c>
      <c r="S3249" s="13">
        <v>10157.4</v>
      </c>
      <c r="T3249" s="13">
        <v>325.03679999999997</v>
      </c>
      <c r="U3249" s="13"/>
    </row>
    <row r="3250" spans="1:21" x14ac:dyDescent="0.25">
      <c r="A3250" s="6" t="s">
        <v>175</v>
      </c>
      <c r="B3250" s="6" t="s">
        <v>176</v>
      </c>
      <c r="C3250" s="6" t="s">
        <v>97</v>
      </c>
      <c r="D3250" s="6" t="s">
        <v>98</v>
      </c>
      <c r="E3250" s="6">
        <v>3</v>
      </c>
      <c r="F3250" s="6" t="str">
        <f t="shared" si="200"/>
        <v>Janet Leverling</v>
      </c>
      <c r="G3250" s="6">
        <v>10856</v>
      </c>
      <c r="H3250" s="9">
        <v>41901</v>
      </c>
      <c r="I3250" s="9">
        <v>41912</v>
      </c>
      <c r="J3250" s="9">
        <v>41908</v>
      </c>
      <c r="K3250" s="7">
        <v>5</v>
      </c>
      <c r="L3250" s="9" t="str">
        <f t="shared" si="201"/>
        <v>Pâtes et céréales</v>
      </c>
      <c r="M3250" s="6">
        <v>42</v>
      </c>
      <c r="N3250" s="6" t="str">
        <f t="shared" si="202"/>
        <v>Singaporean Hokkien Fried Mee</v>
      </c>
      <c r="O3250" s="13">
        <v>76</v>
      </c>
      <c r="P3250" s="6">
        <v>64</v>
      </c>
      <c r="Q3250" s="13">
        <f t="shared" si="203"/>
        <v>4864</v>
      </c>
      <c r="R3250" s="15">
        <v>-0.02</v>
      </c>
      <c r="S3250" s="13">
        <v>4569.6000000000004</v>
      </c>
      <c r="T3250" s="13">
        <v>159.93600000000001</v>
      </c>
      <c r="U3250" s="13"/>
    </row>
    <row r="3251" spans="1:21" x14ac:dyDescent="0.25">
      <c r="A3251" s="6" t="s">
        <v>235</v>
      </c>
      <c r="B3251" s="6" t="s">
        <v>236</v>
      </c>
      <c r="C3251" s="6" t="s">
        <v>237</v>
      </c>
      <c r="D3251" s="6" t="s">
        <v>238</v>
      </c>
      <c r="E3251" s="6">
        <v>7</v>
      </c>
      <c r="F3251" s="6" t="str">
        <f t="shared" si="200"/>
        <v>Jaime Dos Santos</v>
      </c>
      <c r="G3251" s="6">
        <v>10888</v>
      </c>
      <c r="H3251" s="9">
        <v>41901</v>
      </c>
      <c r="I3251" s="9">
        <v>41915</v>
      </c>
      <c r="J3251" s="9">
        <v>41916</v>
      </c>
      <c r="K3251" s="7">
        <v>3</v>
      </c>
      <c r="L3251" s="9" t="str">
        <f t="shared" si="201"/>
        <v>Desserts</v>
      </c>
      <c r="M3251" s="6">
        <v>68</v>
      </c>
      <c r="N3251" s="6" t="str">
        <f t="shared" si="202"/>
        <v>Scottish Longbreads</v>
      </c>
      <c r="O3251" s="13">
        <v>76</v>
      </c>
      <c r="P3251" s="6">
        <v>78</v>
      </c>
      <c r="Q3251" s="13">
        <f t="shared" si="203"/>
        <v>5928</v>
      </c>
      <c r="R3251" s="15">
        <v>0.18</v>
      </c>
      <c r="S3251" s="13">
        <v>3997.5000000000005</v>
      </c>
      <c r="T3251" s="13">
        <v>99.937500000000014</v>
      </c>
      <c r="U3251" s="13"/>
    </row>
    <row r="3252" spans="1:21" x14ac:dyDescent="0.25">
      <c r="A3252" s="6" t="s">
        <v>163</v>
      </c>
      <c r="B3252" s="6" t="s">
        <v>164</v>
      </c>
      <c r="C3252" s="6" t="s">
        <v>165</v>
      </c>
      <c r="D3252" s="6" t="s">
        <v>136</v>
      </c>
      <c r="E3252" s="6">
        <v>5</v>
      </c>
      <c r="F3252" s="6" t="str">
        <f t="shared" si="200"/>
        <v>Mohamed Ben Arfa</v>
      </c>
      <c r="G3252" s="6">
        <v>10509</v>
      </c>
      <c r="H3252" s="9">
        <v>41902</v>
      </c>
      <c r="I3252" s="9">
        <v>41923</v>
      </c>
      <c r="J3252" s="9">
        <v>41921</v>
      </c>
      <c r="K3252" s="7">
        <v>7</v>
      </c>
      <c r="L3252" s="9" t="str">
        <f t="shared" si="201"/>
        <v>Produits secs</v>
      </c>
      <c r="M3252" s="6">
        <v>28</v>
      </c>
      <c r="N3252" s="6" t="str">
        <f t="shared" si="202"/>
        <v>Rössle Sauerkraut</v>
      </c>
      <c r="O3252" s="13">
        <v>76</v>
      </c>
      <c r="P3252" s="6">
        <v>86</v>
      </c>
      <c r="Q3252" s="13">
        <f t="shared" si="203"/>
        <v>6536</v>
      </c>
      <c r="R3252" s="15">
        <v>0.01</v>
      </c>
      <c r="S3252" s="13">
        <v>19411.919999999998</v>
      </c>
      <c r="T3252" s="13">
        <v>213.53111999999999</v>
      </c>
      <c r="U3252" s="13"/>
    </row>
    <row r="3253" spans="1:21" x14ac:dyDescent="0.25">
      <c r="A3253" s="6" t="s">
        <v>163</v>
      </c>
      <c r="B3253" s="6" t="s">
        <v>164</v>
      </c>
      <c r="C3253" s="6" t="s">
        <v>165</v>
      </c>
      <c r="D3253" s="6" t="s">
        <v>136</v>
      </c>
      <c r="E3253" s="6">
        <v>3</v>
      </c>
      <c r="F3253" s="6" t="str">
        <f t="shared" si="200"/>
        <v>Janet Leverling</v>
      </c>
      <c r="G3253" s="6">
        <v>10582</v>
      </c>
      <c r="H3253" s="9">
        <v>41902</v>
      </c>
      <c r="I3253" s="9">
        <v>41921</v>
      </c>
      <c r="J3253" s="9">
        <v>41923</v>
      </c>
      <c r="K3253" s="7">
        <v>5</v>
      </c>
      <c r="L3253" s="9" t="str">
        <f t="shared" si="201"/>
        <v>Pâtes et céréales</v>
      </c>
      <c r="M3253" s="6">
        <v>57</v>
      </c>
      <c r="N3253" s="6" t="str">
        <f t="shared" si="202"/>
        <v>Ravioli Angelo</v>
      </c>
      <c r="O3253" s="13">
        <v>76</v>
      </c>
      <c r="P3253" s="6">
        <v>83</v>
      </c>
      <c r="Q3253" s="13">
        <f t="shared" si="203"/>
        <v>6308</v>
      </c>
      <c r="R3253" s="15">
        <v>0.03</v>
      </c>
      <c r="S3253" s="13">
        <v>7849.7249999999995</v>
      </c>
      <c r="T3253" s="13">
        <v>188.39339999999999</v>
      </c>
      <c r="U3253" s="13"/>
    </row>
    <row r="3254" spans="1:21" x14ac:dyDescent="0.25">
      <c r="A3254" s="6" t="s">
        <v>248</v>
      </c>
      <c r="B3254" s="6" t="s">
        <v>249</v>
      </c>
      <c r="C3254" s="6" t="s">
        <v>250</v>
      </c>
      <c r="D3254" s="6" t="s">
        <v>251</v>
      </c>
      <c r="E3254" s="6">
        <v>1</v>
      </c>
      <c r="F3254" s="6" t="str">
        <f t="shared" si="200"/>
        <v>Francis Rivière</v>
      </c>
      <c r="G3254" s="6">
        <v>10727</v>
      </c>
      <c r="H3254" s="9">
        <v>41902</v>
      </c>
      <c r="I3254" s="9">
        <v>41923</v>
      </c>
      <c r="J3254" s="9">
        <v>41922</v>
      </c>
      <c r="K3254" s="7">
        <v>4</v>
      </c>
      <c r="L3254" s="9" t="str">
        <f t="shared" si="201"/>
        <v>Produits laitiers</v>
      </c>
      <c r="M3254" s="6">
        <v>59</v>
      </c>
      <c r="N3254" s="6" t="str">
        <f t="shared" si="202"/>
        <v>Raclette Courdavault</v>
      </c>
      <c r="O3254" s="13">
        <v>76</v>
      </c>
      <c r="P3254" s="6">
        <v>29</v>
      </c>
      <c r="Q3254" s="13">
        <f t="shared" si="203"/>
        <v>2204</v>
      </c>
      <c r="R3254" s="15">
        <v>7.0000000000000007E-2</v>
      </c>
      <c r="S3254" s="13">
        <v>7416.7499999999991</v>
      </c>
      <c r="T3254" s="13">
        <v>0</v>
      </c>
      <c r="U3254" s="13"/>
    </row>
    <row r="3255" spans="1:21" x14ac:dyDescent="0.25">
      <c r="A3255" s="6" t="s">
        <v>103</v>
      </c>
      <c r="B3255" s="6" t="s">
        <v>104</v>
      </c>
      <c r="C3255" s="6" t="s">
        <v>105</v>
      </c>
      <c r="D3255" s="6" t="s">
        <v>106</v>
      </c>
      <c r="E3255" s="6">
        <v>7</v>
      </c>
      <c r="F3255" s="6" t="str">
        <f t="shared" si="200"/>
        <v>Jaime Dos Santos</v>
      </c>
      <c r="G3255" s="6">
        <v>10486</v>
      </c>
      <c r="H3255" s="9">
        <v>41903</v>
      </c>
      <c r="I3255" s="9">
        <v>41926</v>
      </c>
      <c r="J3255" s="9">
        <v>41926</v>
      </c>
      <c r="K3255" s="7">
        <v>7</v>
      </c>
      <c r="L3255" s="9" t="str">
        <f t="shared" si="201"/>
        <v>Produits secs</v>
      </c>
      <c r="M3255" s="6">
        <v>51</v>
      </c>
      <c r="N3255" s="6" t="str">
        <f t="shared" si="202"/>
        <v>Manjimup Dried Apples</v>
      </c>
      <c r="O3255" s="13">
        <v>76</v>
      </c>
      <c r="P3255" s="6">
        <v>65</v>
      </c>
      <c r="Q3255" s="13">
        <f t="shared" si="203"/>
        <v>4940</v>
      </c>
      <c r="R3255" s="15">
        <v>0.18</v>
      </c>
      <c r="S3255" s="13">
        <v>11299.6</v>
      </c>
      <c r="T3255" s="13">
        <v>158.1944</v>
      </c>
      <c r="U3255" s="13"/>
    </row>
    <row r="3256" spans="1:21" x14ac:dyDescent="0.25">
      <c r="A3256" s="6" t="s">
        <v>209</v>
      </c>
      <c r="B3256" s="6" t="s">
        <v>210</v>
      </c>
      <c r="C3256" s="6" t="s">
        <v>211</v>
      </c>
      <c r="D3256" s="6" t="s">
        <v>212</v>
      </c>
      <c r="E3256" s="6">
        <v>1</v>
      </c>
      <c r="F3256" s="6" t="str">
        <f t="shared" si="200"/>
        <v>Francis Rivière</v>
      </c>
      <c r="G3256" s="6">
        <v>10553</v>
      </c>
      <c r="H3256" s="9">
        <v>41903</v>
      </c>
      <c r="I3256" s="9">
        <v>41925</v>
      </c>
      <c r="J3256" s="9">
        <v>41923</v>
      </c>
      <c r="K3256" s="7">
        <v>3</v>
      </c>
      <c r="L3256" s="9" t="str">
        <f t="shared" si="201"/>
        <v>Desserts</v>
      </c>
      <c r="M3256" s="6">
        <v>16</v>
      </c>
      <c r="N3256" s="6" t="str">
        <f t="shared" si="202"/>
        <v>Pavlova</v>
      </c>
      <c r="O3256" s="13">
        <v>76</v>
      </c>
      <c r="P3256" s="6">
        <v>66</v>
      </c>
      <c r="Q3256" s="13">
        <f t="shared" si="203"/>
        <v>5016</v>
      </c>
      <c r="R3256" s="15">
        <v>0.06</v>
      </c>
      <c r="S3256" s="13">
        <v>5412.99</v>
      </c>
      <c r="T3256" s="13">
        <v>27.064949999999996</v>
      </c>
      <c r="U3256" s="13"/>
    </row>
    <row r="3257" spans="1:21" x14ac:dyDescent="0.25">
      <c r="A3257" s="6" t="s">
        <v>157</v>
      </c>
      <c r="B3257" s="6" t="s">
        <v>158</v>
      </c>
      <c r="C3257" s="6" t="s">
        <v>159</v>
      </c>
      <c r="D3257" s="6" t="s">
        <v>136</v>
      </c>
      <c r="E3257" s="6">
        <v>3</v>
      </c>
      <c r="F3257" s="6" t="str">
        <f t="shared" si="200"/>
        <v>Janet Leverling</v>
      </c>
      <c r="G3257" s="6">
        <v>10592</v>
      </c>
      <c r="H3257" s="9">
        <v>41903</v>
      </c>
      <c r="I3257" s="9">
        <v>41917</v>
      </c>
      <c r="J3257" s="9">
        <v>41915</v>
      </c>
      <c r="K3257" s="7">
        <v>3</v>
      </c>
      <c r="L3257" s="9" t="str">
        <f t="shared" si="201"/>
        <v>Desserts</v>
      </c>
      <c r="M3257" s="6">
        <v>26</v>
      </c>
      <c r="N3257" s="6" t="str">
        <f t="shared" si="202"/>
        <v>Gumbär Gummibärchen</v>
      </c>
      <c r="O3257" s="13">
        <v>76</v>
      </c>
      <c r="P3257" s="6">
        <v>50</v>
      </c>
      <c r="Q3257" s="13">
        <f t="shared" si="203"/>
        <v>3800</v>
      </c>
      <c r="R3257" s="15">
        <v>0.04</v>
      </c>
      <c r="S3257" s="13">
        <v>7495.2</v>
      </c>
      <c r="T3257" s="13">
        <v>232.35119999999998</v>
      </c>
      <c r="U3257" s="13"/>
    </row>
    <row r="3258" spans="1:21" x14ac:dyDescent="0.25">
      <c r="A3258" s="6" t="s">
        <v>160</v>
      </c>
      <c r="B3258" s="6" t="s">
        <v>161</v>
      </c>
      <c r="C3258" s="6" t="s">
        <v>162</v>
      </c>
      <c r="D3258" s="6" t="s">
        <v>106</v>
      </c>
      <c r="E3258" s="6">
        <v>5</v>
      </c>
      <c r="F3258" s="6" t="str">
        <f t="shared" si="200"/>
        <v>Mohamed Ben Arfa</v>
      </c>
      <c r="G3258" s="6">
        <v>10499</v>
      </c>
      <c r="H3258" s="9">
        <v>41904</v>
      </c>
      <c r="I3258" s="9">
        <v>41924</v>
      </c>
      <c r="J3258" s="9">
        <v>41919</v>
      </c>
      <c r="K3258" s="7">
        <v>3</v>
      </c>
      <c r="L3258" s="9" t="str">
        <f t="shared" si="201"/>
        <v>Desserts</v>
      </c>
      <c r="M3258" s="6">
        <v>49</v>
      </c>
      <c r="N3258" s="6" t="str">
        <f t="shared" si="202"/>
        <v>Maxilaku</v>
      </c>
      <c r="O3258" s="13">
        <v>76</v>
      </c>
      <c r="P3258" s="6">
        <v>93</v>
      </c>
      <c r="Q3258" s="13">
        <f t="shared" si="203"/>
        <v>7068</v>
      </c>
      <c r="R3258" s="15">
        <v>0.03</v>
      </c>
      <c r="S3258" s="13">
        <v>9021</v>
      </c>
      <c r="T3258" s="13">
        <v>153.357</v>
      </c>
      <c r="U3258" s="13"/>
    </row>
    <row r="3259" spans="1:21" x14ac:dyDescent="0.25">
      <c r="A3259" s="6" t="s">
        <v>179</v>
      </c>
      <c r="B3259" s="6" t="s">
        <v>180</v>
      </c>
      <c r="C3259" s="6" t="s">
        <v>181</v>
      </c>
      <c r="D3259" s="6" t="s">
        <v>81</v>
      </c>
      <c r="E3259" s="6">
        <v>9</v>
      </c>
      <c r="F3259" s="6" t="str">
        <f t="shared" si="200"/>
        <v>Steven Buchanan</v>
      </c>
      <c r="G3259" s="6">
        <v>10607</v>
      </c>
      <c r="H3259" s="9">
        <v>41904</v>
      </c>
      <c r="I3259" s="9">
        <v>41915</v>
      </c>
      <c r="J3259" s="9">
        <v>41914</v>
      </c>
      <c r="K3259" s="7">
        <v>4</v>
      </c>
      <c r="L3259" s="9" t="str">
        <f t="shared" si="201"/>
        <v>Produits laitiers</v>
      </c>
      <c r="M3259" s="6">
        <v>33</v>
      </c>
      <c r="N3259" s="6" t="str">
        <f t="shared" si="202"/>
        <v>Geitost</v>
      </c>
      <c r="O3259" s="13">
        <v>76</v>
      </c>
      <c r="P3259" s="6">
        <v>50</v>
      </c>
      <c r="Q3259" s="13">
        <f t="shared" si="203"/>
        <v>3800</v>
      </c>
      <c r="R3259" s="15">
        <v>-0.02</v>
      </c>
      <c r="S3259" s="13">
        <v>637.5</v>
      </c>
      <c r="T3259" s="13">
        <v>20.399999999999999</v>
      </c>
      <c r="U3259" s="13"/>
    </row>
    <row r="3260" spans="1:21" x14ac:dyDescent="0.25">
      <c r="A3260" s="6" t="s">
        <v>205</v>
      </c>
      <c r="B3260" s="6" t="s">
        <v>206</v>
      </c>
      <c r="C3260" s="6" t="s">
        <v>207</v>
      </c>
      <c r="D3260" s="6" t="s">
        <v>208</v>
      </c>
      <c r="E3260" s="6">
        <v>9</v>
      </c>
      <c r="F3260" s="6" t="str">
        <f t="shared" si="200"/>
        <v>Steven Buchanan</v>
      </c>
      <c r="G3260" s="6">
        <v>10654</v>
      </c>
      <c r="H3260" s="9">
        <v>41904</v>
      </c>
      <c r="I3260" s="9">
        <v>41933</v>
      </c>
      <c r="J3260" s="9">
        <v>41936</v>
      </c>
      <c r="K3260" s="7">
        <v>1</v>
      </c>
      <c r="L3260" s="9" t="str">
        <f t="shared" si="201"/>
        <v>Boissons</v>
      </c>
      <c r="M3260" s="6">
        <v>39</v>
      </c>
      <c r="N3260" s="6" t="str">
        <f t="shared" si="202"/>
        <v>Chartreuse verte</v>
      </c>
      <c r="O3260" s="13">
        <v>76</v>
      </c>
      <c r="P3260" s="6">
        <v>62</v>
      </c>
      <c r="Q3260" s="13">
        <f t="shared" si="203"/>
        <v>4712</v>
      </c>
      <c r="R3260" s="15">
        <v>-0.01</v>
      </c>
      <c r="S3260" s="13">
        <v>5635.8</v>
      </c>
      <c r="T3260" s="13">
        <v>101.4444</v>
      </c>
      <c r="U3260" s="13"/>
    </row>
    <row r="3261" spans="1:21" x14ac:dyDescent="0.25">
      <c r="A3261" s="6" t="s">
        <v>160</v>
      </c>
      <c r="B3261" s="6" t="s">
        <v>161</v>
      </c>
      <c r="C3261" s="6" t="s">
        <v>162</v>
      </c>
      <c r="D3261" s="6" t="s">
        <v>106</v>
      </c>
      <c r="E3261" s="6">
        <v>9</v>
      </c>
      <c r="F3261" s="6" t="str">
        <f t="shared" si="200"/>
        <v>Steven Buchanan</v>
      </c>
      <c r="G3261" s="6">
        <v>10823</v>
      </c>
      <c r="H3261" s="9">
        <v>41904</v>
      </c>
      <c r="I3261" s="9">
        <v>41922</v>
      </c>
      <c r="J3261" s="9">
        <v>41920</v>
      </c>
      <c r="K3261" s="7">
        <v>4</v>
      </c>
      <c r="L3261" s="9" t="str">
        <f t="shared" si="201"/>
        <v>Produits laitiers</v>
      </c>
      <c r="M3261" s="6">
        <v>59</v>
      </c>
      <c r="N3261" s="6" t="str">
        <f t="shared" si="202"/>
        <v>Raclette Courdavault</v>
      </c>
      <c r="O3261" s="13">
        <v>76</v>
      </c>
      <c r="P3261" s="6">
        <v>59</v>
      </c>
      <c r="Q3261" s="13">
        <f t="shared" si="203"/>
        <v>4484</v>
      </c>
      <c r="R3261" s="15">
        <v>0</v>
      </c>
      <c r="S3261" s="13">
        <v>16225</v>
      </c>
      <c r="T3261" s="13">
        <v>567.875</v>
      </c>
      <c r="U3261" s="13"/>
    </row>
    <row r="3262" spans="1:21" x14ac:dyDescent="0.25">
      <c r="A3262" s="6" t="s">
        <v>166</v>
      </c>
      <c r="B3262" s="6" t="s">
        <v>167</v>
      </c>
      <c r="C3262" s="6" t="s">
        <v>168</v>
      </c>
      <c r="D3262" s="6" t="s">
        <v>169</v>
      </c>
      <c r="E3262" s="6">
        <v>3</v>
      </c>
      <c r="F3262" s="6" t="str">
        <f t="shared" si="200"/>
        <v>Janet Leverling</v>
      </c>
      <c r="G3262" s="6">
        <v>10897</v>
      </c>
      <c r="H3262" s="9">
        <v>41904</v>
      </c>
      <c r="I3262" s="9">
        <v>41917</v>
      </c>
      <c r="J3262" s="9">
        <v>41915</v>
      </c>
      <c r="K3262" s="7">
        <v>8</v>
      </c>
      <c r="L3262" s="9" t="str">
        <f t="shared" si="201"/>
        <v>Poissons et fruits de mer</v>
      </c>
      <c r="M3262" s="6">
        <v>30</v>
      </c>
      <c r="N3262" s="6" t="str">
        <f t="shared" si="202"/>
        <v>Nord-Ost Matjeshering</v>
      </c>
      <c r="O3262" s="13">
        <v>76</v>
      </c>
      <c r="P3262" s="6">
        <v>50</v>
      </c>
      <c r="Q3262" s="13">
        <f t="shared" si="203"/>
        <v>3800</v>
      </c>
      <c r="R3262" s="15">
        <v>0.18</v>
      </c>
      <c r="S3262" s="13">
        <v>5307.45</v>
      </c>
      <c r="T3262" s="13">
        <v>42.459600000000002</v>
      </c>
      <c r="U3262" s="13"/>
    </row>
    <row r="3263" spans="1:21" x14ac:dyDescent="0.25">
      <c r="A3263" s="6" t="s">
        <v>269</v>
      </c>
      <c r="B3263" s="6" t="s">
        <v>270</v>
      </c>
      <c r="C3263" s="6" t="s">
        <v>271</v>
      </c>
      <c r="D3263" s="6" t="s">
        <v>242</v>
      </c>
      <c r="E3263" s="6">
        <v>7</v>
      </c>
      <c r="F3263" s="6" t="str">
        <f t="shared" si="200"/>
        <v>Jaime Dos Santos</v>
      </c>
      <c r="G3263" s="6">
        <v>10921</v>
      </c>
      <c r="H3263" s="9">
        <v>41904</v>
      </c>
      <c r="I3263" s="9">
        <v>41932</v>
      </c>
      <c r="J3263" s="9">
        <v>41927</v>
      </c>
      <c r="K3263" s="7">
        <v>1</v>
      </c>
      <c r="L3263" s="9" t="str">
        <f t="shared" si="201"/>
        <v>Boissons</v>
      </c>
      <c r="M3263" s="6">
        <v>35</v>
      </c>
      <c r="N3263" s="6" t="str">
        <f t="shared" si="202"/>
        <v>Steeleye Stout</v>
      </c>
      <c r="O3263" s="13">
        <v>76</v>
      </c>
      <c r="P3263" s="6">
        <v>76</v>
      </c>
      <c r="Q3263" s="13">
        <f t="shared" si="203"/>
        <v>5776</v>
      </c>
      <c r="R3263" s="15">
        <v>0.02</v>
      </c>
      <c r="S3263" s="13">
        <v>6703.2</v>
      </c>
      <c r="T3263" s="13">
        <v>46.922400000000003</v>
      </c>
      <c r="U3263" s="13"/>
    </row>
    <row r="3264" spans="1:21" x14ac:dyDescent="0.25">
      <c r="A3264" s="6" t="s">
        <v>189</v>
      </c>
      <c r="B3264" s="6" t="s">
        <v>190</v>
      </c>
      <c r="C3264" s="6" t="s">
        <v>191</v>
      </c>
      <c r="D3264" s="6" t="s">
        <v>136</v>
      </c>
      <c r="E3264" s="6">
        <v>8</v>
      </c>
      <c r="F3264" s="6" t="str">
        <f t="shared" si="200"/>
        <v>Hicham Esmal</v>
      </c>
      <c r="G3264" s="6">
        <v>10527</v>
      </c>
      <c r="H3264" s="9">
        <v>41905</v>
      </c>
      <c r="I3264" s="9">
        <v>41926</v>
      </c>
      <c r="J3264" s="9">
        <v>41924</v>
      </c>
      <c r="K3264" s="7">
        <v>8</v>
      </c>
      <c r="L3264" s="9" t="str">
        <f t="shared" si="201"/>
        <v>Poissons et fruits de mer</v>
      </c>
      <c r="M3264" s="6">
        <v>36</v>
      </c>
      <c r="N3264" s="6" t="str">
        <f t="shared" si="202"/>
        <v>Inlagd Sill</v>
      </c>
      <c r="O3264" s="13">
        <v>76</v>
      </c>
      <c r="P3264" s="6">
        <v>61</v>
      </c>
      <c r="Q3264" s="13">
        <f t="shared" si="203"/>
        <v>4636</v>
      </c>
      <c r="R3264" s="15">
        <v>0.1</v>
      </c>
      <c r="S3264" s="13">
        <v>5215.5</v>
      </c>
      <c r="T3264" s="13">
        <v>41.723999999999997</v>
      </c>
      <c r="U3264" s="13"/>
    </row>
    <row r="3265" spans="1:21" x14ac:dyDescent="0.25">
      <c r="A3265" s="6" t="s">
        <v>160</v>
      </c>
      <c r="B3265" s="6" t="s">
        <v>161</v>
      </c>
      <c r="C3265" s="6" t="s">
        <v>162</v>
      </c>
      <c r="D3265" s="6" t="s">
        <v>106</v>
      </c>
      <c r="E3265" s="6">
        <v>4</v>
      </c>
      <c r="F3265" s="6" t="str">
        <f t="shared" si="200"/>
        <v>Laura Callahan</v>
      </c>
      <c r="G3265" s="6">
        <v>10543</v>
      </c>
      <c r="H3265" s="9">
        <v>41905</v>
      </c>
      <c r="I3265" s="9">
        <v>41917</v>
      </c>
      <c r="J3265" s="9">
        <v>41917</v>
      </c>
      <c r="K3265" s="7">
        <v>5</v>
      </c>
      <c r="L3265" s="9" t="str">
        <f t="shared" si="201"/>
        <v>Pâtes et céréales</v>
      </c>
      <c r="M3265" s="6">
        <v>23</v>
      </c>
      <c r="N3265" s="6" t="str">
        <f t="shared" si="202"/>
        <v>Tunnbröd</v>
      </c>
      <c r="O3265" s="13">
        <v>76</v>
      </c>
      <c r="P3265" s="6">
        <v>23</v>
      </c>
      <c r="Q3265" s="13">
        <f t="shared" si="203"/>
        <v>1748</v>
      </c>
      <c r="R3265" s="15">
        <v>0.08</v>
      </c>
      <c r="S3265" s="13">
        <v>952.2</v>
      </c>
      <c r="T3265" s="13">
        <v>20.948400000000003</v>
      </c>
      <c r="U3265" s="13"/>
    </row>
    <row r="3266" spans="1:21" x14ac:dyDescent="0.25">
      <c r="A3266" s="6" t="s">
        <v>226</v>
      </c>
      <c r="B3266" s="6" t="s">
        <v>227</v>
      </c>
      <c r="C3266" s="6" t="s">
        <v>53</v>
      </c>
      <c r="D3266" s="6" t="s">
        <v>51</v>
      </c>
      <c r="E3266" s="6">
        <v>5</v>
      </c>
      <c r="F3266" s="6" t="str">
        <f t="shared" si="200"/>
        <v>Mohamed Ben Arfa</v>
      </c>
      <c r="G3266" s="6">
        <v>10931</v>
      </c>
      <c r="H3266" s="9">
        <v>41905</v>
      </c>
      <c r="I3266" s="9">
        <v>41929</v>
      </c>
      <c r="J3266" s="9">
        <v>41930</v>
      </c>
      <c r="K3266" s="7">
        <v>5</v>
      </c>
      <c r="L3266" s="9" t="str">
        <f t="shared" si="201"/>
        <v>Pâtes et céréales</v>
      </c>
      <c r="M3266" s="6">
        <v>57</v>
      </c>
      <c r="N3266" s="6" t="str">
        <f t="shared" si="202"/>
        <v>Ravioli Angelo</v>
      </c>
      <c r="O3266" s="13">
        <v>76</v>
      </c>
      <c r="P3266" s="6">
        <v>16</v>
      </c>
      <c r="Q3266" s="13">
        <f t="shared" si="203"/>
        <v>1216</v>
      </c>
      <c r="R3266" s="15">
        <v>7.0000000000000007E-2</v>
      </c>
      <c r="S3266" s="13">
        <v>1450.8</v>
      </c>
      <c r="T3266" s="13">
        <v>36.270000000000003</v>
      </c>
      <c r="U3266" s="13"/>
    </row>
    <row r="3267" spans="1:21" x14ac:dyDescent="0.25">
      <c r="A3267" s="6" t="s">
        <v>245</v>
      </c>
      <c r="B3267" s="6" t="s">
        <v>246</v>
      </c>
      <c r="C3267" s="6" t="s">
        <v>247</v>
      </c>
      <c r="D3267" s="6" t="s">
        <v>85</v>
      </c>
      <c r="E3267" s="6">
        <v>6</v>
      </c>
      <c r="F3267" s="6" t="str">
        <f t="shared" si="200"/>
        <v>Ernst Junge</v>
      </c>
      <c r="G3267" s="6">
        <v>10826</v>
      </c>
      <c r="H3267" s="9">
        <v>41906</v>
      </c>
      <c r="I3267" s="9">
        <v>41932</v>
      </c>
      <c r="J3267" s="9">
        <v>41931</v>
      </c>
      <c r="K3267" s="7">
        <v>4</v>
      </c>
      <c r="L3267" s="9" t="str">
        <f t="shared" si="201"/>
        <v>Produits laitiers</v>
      </c>
      <c r="M3267" s="6">
        <v>31</v>
      </c>
      <c r="N3267" s="6" t="str">
        <f t="shared" si="202"/>
        <v>Gorgonzola Telino</v>
      </c>
      <c r="O3267" s="13">
        <v>76</v>
      </c>
      <c r="P3267" s="6">
        <v>27</v>
      </c>
      <c r="Q3267" s="13">
        <f t="shared" si="203"/>
        <v>2052</v>
      </c>
      <c r="R3267" s="15">
        <v>0.06</v>
      </c>
      <c r="S3267" s="13">
        <v>1586.25</v>
      </c>
      <c r="T3267" s="13">
        <v>53.932499999999997</v>
      </c>
      <c r="U3267" s="13"/>
    </row>
    <row r="3268" spans="1:21" x14ac:dyDescent="0.25">
      <c r="A3268" s="6" t="s">
        <v>90</v>
      </c>
      <c r="B3268" s="6" t="s">
        <v>91</v>
      </c>
      <c r="C3268" s="6" t="s">
        <v>88</v>
      </c>
      <c r="D3268" s="6" t="s">
        <v>89</v>
      </c>
      <c r="E3268" s="6">
        <v>9</v>
      </c>
      <c r="F3268" s="6" t="str">
        <f t="shared" ref="F3268:F3331" si="204">VLOOKUP(E3268,ListeREPRESENTANTS,2,FALSE)</f>
        <v>Steven Buchanan</v>
      </c>
      <c r="G3268" s="6">
        <v>10869</v>
      </c>
      <c r="H3268" s="9">
        <v>41906</v>
      </c>
      <c r="I3268" s="9">
        <v>41933</v>
      </c>
      <c r="J3268" s="9">
        <v>41936</v>
      </c>
      <c r="K3268" s="7">
        <v>4</v>
      </c>
      <c r="L3268" s="9" t="str">
        <f t="shared" ref="L3268:L3331" si="205">VLOOKUP(K3268,ListeCATEGORIES,2,FALSE)</f>
        <v>Produits laitiers</v>
      </c>
      <c r="M3268" s="6">
        <v>11</v>
      </c>
      <c r="N3268" s="6" t="str">
        <f t="shared" ref="N3268:N3331" si="206">VLOOKUP(M3268,ListePRODUITS,2,FALSE)</f>
        <v>Queso Cabrales</v>
      </c>
      <c r="O3268" s="13">
        <v>76</v>
      </c>
      <c r="P3268" s="6">
        <v>13</v>
      </c>
      <c r="Q3268" s="13">
        <f t="shared" si="203"/>
        <v>988</v>
      </c>
      <c r="R3268" s="15">
        <v>0.12</v>
      </c>
      <c r="S3268" s="13">
        <v>1201.2</v>
      </c>
      <c r="T3268" s="13">
        <v>32.432400000000001</v>
      </c>
      <c r="U3268" s="13"/>
    </row>
    <row r="3269" spans="1:21" x14ac:dyDescent="0.25">
      <c r="A3269" s="6" t="s">
        <v>179</v>
      </c>
      <c r="B3269" s="6" t="s">
        <v>180</v>
      </c>
      <c r="C3269" s="6" t="s">
        <v>181</v>
      </c>
      <c r="D3269" s="6" t="s">
        <v>81</v>
      </c>
      <c r="E3269" s="6">
        <v>8</v>
      </c>
      <c r="F3269" s="6" t="str">
        <f t="shared" si="204"/>
        <v>Hicham Esmal</v>
      </c>
      <c r="G3269" s="6">
        <v>10678</v>
      </c>
      <c r="H3269" s="9">
        <v>41907</v>
      </c>
      <c r="I3269" s="9">
        <v>41917</v>
      </c>
      <c r="J3269" s="9">
        <v>41916</v>
      </c>
      <c r="K3269" s="7">
        <v>8</v>
      </c>
      <c r="L3269" s="9" t="str">
        <f t="shared" si="205"/>
        <v>Poissons et fruits de mer</v>
      </c>
      <c r="M3269" s="6">
        <v>41</v>
      </c>
      <c r="N3269" s="6" t="str">
        <f t="shared" si="206"/>
        <v>Jack's New England Clam Chowder</v>
      </c>
      <c r="O3269" s="13">
        <v>76</v>
      </c>
      <c r="P3269" s="6">
        <v>19</v>
      </c>
      <c r="Q3269" s="13">
        <f t="shared" ref="Q3269:Q3332" si="207">O3269*P3269</f>
        <v>1444</v>
      </c>
      <c r="R3269" s="15">
        <v>0</v>
      </c>
      <c r="S3269" s="13">
        <v>916.75</v>
      </c>
      <c r="T3269" s="13">
        <v>17.41825</v>
      </c>
      <c r="U3269" s="13"/>
    </row>
    <row r="3270" spans="1:21" x14ac:dyDescent="0.25">
      <c r="A3270" s="6" t="s">
        <v>179</v>
      </c>
      <c r="B3270" s="6" t="s">
        <v>180</v>
      </c>
      <c r="C3270" s="6" t="s">
        <v>181</v>
      </c>
      <c r="D3270" s="6" t="s">
        <v>81</v>
      </c>
      <c r="E3270" s="6">
        <v>4</v>
      </c>
      <c r="F3270" s="6" t="str">
        <f t="shared" si="204"/>
        <v>Laura Callahan</v>
      </c>
      <c r="G3270" s="6">
        <v>10722</v>
      </c>
      <c r="H3270" s="9">
        <v>41907</v>
      </c>
      <c r="I3270" s="9">
        <v>41933</v>
      </c>
      <c r="J3270" s="9">
        <v>41930</v>
      </c>
      <c r="K3270" s="7">
        <v>1</v>
      </c>
      <c r="L3270" s="9" t="str">
        <f t="shared" si="205"/>
        <v>Boissons</v>
      </c>
      <c r="M3270" s="6">
        <v>75</v>
      </c>
      <c r="N3270" s="6" t="str">
        <f t="shared" si="206"/>
        <v>Rhönbräu Klosterbier</v>
      </c>
      <c r="O3270" s="13">
        <v>76</v>
      </c>
      <c r="P3270" s="6">
        <v>43</v>
      </c>
      <c r="Q3270" s="13">
        <f t="shared" si="207"/>
        <v>3268</v>
      </c>
      <c r="R3270" s="15">
        <v>-0.01</v>
      </c>
      <c r="S3270" s="13">
        <v>1682.9124999999999</v>
      </c>
      <c r="T3270" s="13">
        <v>8.4145625000000006</v>
      </c>
      <c r="U3270" s="13"/>
    </row>
    <row r="3271" spans="1:21" x14ac:dyDescent="0.25">
      <c r="A3271" s="6" t="s">
        <v>186</v>
      </c>
      <c r="B3271" s="6" t="s">
        <v>187</v>
      </c>
      <c r="C3271" s="6" t="s">
        <v>188</v>
      </c>
      <c r="D3271" s="6" t="s">
        <v>140</v>
      </c>
      <c r="E3271" s="6">
        <v>7</v>
      </c>
      <c r="F3271" s="6" t="str">
        <f t="shared" si="204"/>
        <v>Jaime Dos Santos</v>
      </c>
      <c r="G3271" s="6">
        <v>10776</v>
      </c>
      <c r="H3271" s="9">
        <v>41907</v>
      </c>
      <c r="I3271" s="9">
        <v>41926</v>
      </c>
      <c r="J3271" s="9">
        <v>41922</v>
      </c>
      <c r="K3271" s="7">
        <v>5</v>
      </c>
      <c r="L3271" s="9" t="str">
        <f t="shared" si="205"/>
        <v>Pâtes et céréales</v>
      </c>
      <c r="M3271" s="6">
        <v>42</v>
      </c>
      <c r="N3271" s="6" t="str">
        <f t="shared" si="206"/>
        <v>Singaporean Hokkien Fried Mee</v>
      </c>
      <c r="O3271" s="13">
        <v>76</v>
      </c>
      <c r="P3271" s="6">
        <v>1</v>
      </c>
      <c r="Q3271" s="13">
        <f t="shared" si="207"/>
        <v>76</v>
      </c>
      <c r="R3271" s="15">
        <v>0.15</v>
      </c>
      <c r="S3271" s="13">
        <v>59.5</v>
      </c>
      <c r="T3271" s="13">
        <v>1.2495000000000001</v>
      </c>
      <c r="U3271" s="13"/>
    </row>
    <row r="3272" spans="1:21" x14ac:dyDescent="0.25">
      <c r="A3272" s="6" t="s">
        <v>205</v>
      </c>
      <c r="B3272" s="6" t="s">
        <v>206</v>
      </c>
      <c r="C3272" s="6" t="s">
        <v>207</v>
      </c>
      <c r="D3272" s="6" t="s">
        <v>208</v>
      </c>
      <c r="E3272" s="6">
        <v>3</v>
      </c>
      <c r="F3272" s="6" t="str">
        <f t="shared" si="204"/>
        <v>Janet Leverling</v>
      </c>
      <c r="G3272" s="6">
        <v>10778</v>
      </c>
      <c r="H3272" s="9">
        <v>41907</v>
      </c>
      <c r="I3272" s="9">
        <v>41934</v>
      </c>
      <c r="J3272" s="9">
        <v>41936</v>
      </c>
      <c r="K3272" s="7">
        <v>8</v>
      </c>
      <c r="L3272" s="9" t="str">
        <f t="shared" si="205"/>
        <v>Poissons et fruits de mer</v>
      </c>
      <c r="M3272" s="6">
        <v>41</v>
      </c>
      <c r="N3272" s="6" t="str">
        <f t="shared" si="206"/>
        <v>Jack's New England Clam Chowder</v>
      </c>
      <c r="O3272" s="13">
        <v>76</v>
      </c>
      <c r="P3272" s="6">
        <v>29</v>
      </c>
      <c r="Q3272" s="13">
        <f t="shared" si="207"/>
        <v>2204</v>
      </c>
      <c r="R3272" s="15">
        <v>0.06</v>
      </c>
      <c r="S3272" s="13">
        <v>1315.2949999999998</v>
      </c>
      <c r="T3272" s="13">
        <v>6.5764749999999994</v>
      </c>
      <c r="U3272" s="13"/>
    </row>
    <row r="3273" spans="1:21" x14ac:dyDescent="0.25">
      <c r="A3273" s="6" t="s">
        <v>90</v>
      </c>
      <c r="B3273" s="6" t="s">
        <v>91</v>
      </c>
      <c r="C3273" s="6" t="s">
        <v>88</v>
      </c>
      <c r="D3273" s="6" t="s">
        <v>89</v>
      </c>
      <c r="E3273" s="6">
        <v>7</v>
      </c>
      <c r="F3273" s="6" t="str">
        <f t="shared" si="204"/>
        <v>Jaime Dos Santos</v>
      </c>
      <c r="G3273" s="6">
        <v>10800</v>
      </c>
      <c r="H3273" s="9">
        <v>41907</v>
      </c>
      <c r="I3273" s="9">
        <v>41934</v>
      </c>
      <c r="J3273" s="9">
        <v>41937</v>
      </c>
      <c r="K3273" s="7">
        <v>7</v>
      </c>
      <c r="L3273" s="9" t="str">
        <f t="shared" si="205"/>
        <v>Produits secs</v>
      </c>
      <c r="M3273" s="6">
        <v>51</v>
      </c>
      <c r="N3273" s="6" t="str">
        <f t="shared" si="206"/>
        <v>Manjimup Dried Apples</v>
      </c>
      <c r="O3273" s="13">
        <v>76</v>
      </c>
      <c r="P3273" s="6">
        <v>27</v>
      </c>
      <c r="Q3273" s="13">
        <f t="shared" si="207"/>
        <v>2052</v>
      </c>
      <c r="R3273" s="15">
        <v>-0.01</v>
      </c>
      <c r="S3273" s="13">
        <v>7226.55</v>
      </c>
      <c r="T3273" s="13">
        <v>43.359300000000005</v>
      </c>
      <c r="U3273" s="13"/>
    </row>
    <row r="3274" spans="1:21" x14ac:dyDescent="0.25">
      <c r="A3274" s="6" t="s">
        <v>92</v>
      </c>
      <c r="B3274" s="6" t="s">
        <v>93</v>
      </c>
      <c r="C3274" s="6" t="s">
        <v>94</v>
      </c>
      <c r="D3274" s="6" t="s">
        <v>89</v>
      </c>
      <c r="E3274" s="6">
        <v>2</v>
      </c>
      <c r="F3274" s="6" t="str">
        <f t="shared" si="204"/>
        <v>Anne Dodsworth</v>
      </c>
      <c r="G3274" s="6">
        <v>10829</v>
      </c>
      <c r="H3274" s="9">
        <v>41907</v>
      </c>
      <c r="I3274" s="9">
        <v>41931</v>
      </c>
      <c r="J3274" s="9">
        <v>41930</v>
      </c>
      <c r="K3274" s="7">
        <v>2</v>
      </c>
      <c r="L3274" s="9" t="str">
        <f t="shared" si="205"/>
        <v>Condiments</v>
      </c>
      <c r="M3274" s="6">
        <v>8</v>
      </c>
      <c r="N3274" s="6" t="str">
        <f t="shared" si="206"/>
        <v>Northwoods Cranberry Sauce</v>
      </c>
      <c r="O3274" s="13">
        <v>76</v>
      </c>
      <c r="P3274" s="6">
        <v>87</v>
      </c>
      <c r="Q3274" s="13">
        <f t="shared" si="207"/>
        <v>6612</v>
      </c>
      <c r="R3274" s="15">
        <v>0.02</v>
      </c>
      <c r="S3274" s="13">
        <v>17052</v>
      </c>
      <c r="T3274" s="13">
        <v>358.09199999999998</v>
      </c>
      <c r="U3274" s="13"/>
    </row>
    <row r="3275" spans="1:21" x14ac:dyDescent="0.25">
      <c r="A3275" s="6" t="s">
        <v>205</v>
      </c>
      <c r="B3275" s="6" t="s">
        <v>206</v>
      </c>
      <c r="C3275" s="6" t="s">
        <v>207</v>
      </c>
      <c r="D3275" s="6" t="s">
        <v>208</v>
      </c>
      <c r="E3275" s="6">
        <v>5</v>
      </c>
      <c r="F3275" s="6" t="str">
        <f t="shared" si="204"/>
        <v>Mohamed Ben Arfa</v>
      </c>
      <c r="G3275" s="6">
        <v>10875</v>
      </c>
      <c r="H3275" s="9">
        <v>41907</v>
      </c>
      <c r="I3275" s="9">
        <v>41933</v>
      </c>
      <c r="J3275" s="9">
        <v>41929</v>
      </c>
      <c r="K3275" s="7">
        <v>3</v>
      </c>
      <c r="L3275" s="9" t="str">
        <f t="shared" si="205"/>
        <v>Desserts</v>
      </c>
      <c r="M3275" s="6">
        <v>49</v>
      </c>
      <c r="N3275" s="6" t="str">
        <f t="shared" si="206"/>
        <v>Maxilaku</v>
      </c>
      <c r="O3275" s="13">
        <v>76</v>
      </c>
      <c r="P3275" s="6">
        <v>36</v>
      </c>
      <c r="Q3275" s="13">
        <f t="shared" si="207"/>
        <v>2736</v>
      </c>
      <c r="R3275" s="15">
        <v>0.1</v>
      </c>
      <c r="S3275" s="13">
        <v>3240</v>
      </c>
      <c r="T3275" s="13">
        <v>48.6</v>
      </c>
      <c r="U3275" s="13"/>
    </row>
    <row r="3276" spans="1:21" x14ac:dyDescent="0.25">
      <c r="A3276" s="6" t="s">
        <v>78</v>
      </c>
      <c r="B3276" s="6" t="s">
        <v>79</v>
      </c>
      <c r="C3276" s="6" t="s">
        <v>80</v>
      </c>
      <c r="D3276" s="6" t="s">
        <v>81</v>
      </c>
      <c r="E3276" s="6">
        <v>5</v>
      </c>
      <c r="F3276" s="6" t="str">
        <f t="shared" si="204"/>
        <v>Mohamed Ben Arfa</v>
      </c>
      <c r="G3276" s="6">
        <v>10504</v>
      </c>
      <c r="H3276" s="9">
        <v>41908</v>
      </c>
      <c r="I3276" s="9">
        <v>41918</v>
      </c>
      <c r="J3276" s="9">
        <v>41921</v>
      </c>
      <c r="K3276" s="7">
        <v>1</v>
      </c>
      <c r="L3276" s="9" t="str">
        <f t="shared" si="205"/>
        <v>Boissons</v>
      </c>
      <c r="M3276" s="6">
        <v>2</v>
      </c>
      <c r="N3276" s="6" t="str">
        <f t="shared" si="206"/>
        <v>Chang</v>
      </c>
      <c r="O3276" s="13">
        <v>76</v>
      </c>
      <c r="P3276" s="6">
        <v>92</v>
      </c>
      <c r="Q3276" s="13">
        <f t="shared" si="207"/>
        <v>6992</v>
      </c>
      <c r="R3276" s="15">
        <v>0.09</v>
      </c>
      <c r="S3276" s="13">
        <v>7953.4000000000005</v>
      </c>
      <c r="T3276" s="13">
        <v>174.97480000000002</v>
      </c>
      <c r="U3276" s="13"/>
    </row>
    <row r="3277" spans="1:21" x14ac:dyDescent="0.25">
      <c r="A3277" s="6" t="s">
        <v>114</v>
      </c>
      <c r="B3277" s="6" t="s">
        <v>115</v>
      </c>
      <c r="C3277" s="6" t="s">
        <v>116</v>
      </c>
      <c r="D3277" s="6" t="s">
        <v>81</v>
      </c>
      <c r="E3277" s="6">
        <v>7</v>
      </c>
      <c r="F3277" s="6" t="str">
        <f t="shared" si="204"/>
        <v>Jaime Dos Santos</v>
      </c>
      <c r="G3277" s="6">
        <v>10598</v>
      </c>
      <c r="H3277" s="9">
        <v>41908</v>
      </c>
      <c r="I3277" s="9">
        <v>41932</v>
      </c>
      <c r="J3277" s="9">
        <v>41931</v>
      </c>
      <c r="K3277" s="7">
        <v>4</v>
      </c>
      <c r="L3277" s="9" t="str">
        <f t="shared" si="205"/>
        <v>Produits laitiers</v>
      </c>
      <c r="M3277" s="6">
        <v>71</v>
      </c>
      <c r="N3277" s="6" t="str">
        <f t="shared" si="206"/>
        <v>Fløtemysost</v>
      </c>
      <c r="O3277" s="13">
        <v>76</v>
      </c>
      <c r="P3277" s="6">
        <v>99</v>
      </c>
      <c r="Q3277" s="13">
        <f t="shared" si="207"/>
        <v>7524</v>
      </c>
      <c r="R3277" s="15">
        <v>0.06</v>
      </c>
      <c r="S3277" s="13">
        <v>10003.949999999999</v>
      </c>
      <c r="T3277" s="13">
        <v>20.007899999999999</v>
      </c>
      <c r="U3277" s="13"/>
    </row>
    <row r="3278" spans="1:21" x14ac:dyDescent="0.25">
      <c r="A3278" s="6" t="s">
        <v>173</v>
      </c>
      <c r="B3278" s="6" t="s">
        <v>174</v>
      </c>
      <c r="C3278" s="6" t="s">
        <v>135</v>
      </c>
      <c r="D3278" s="6" t="s">
        <v>136</v>
      </c>
      <c r="E3278" s="6">
        <v>2</v>
      </c>
      <c r="F3278" s="6" t="str">
        <f t="shared" si="204"/>
        <v>Anne Dodsworth</v>
      </c>
      <c r="G3278" s="6">
        <v>10893</v>
      </c>
      <c r="H3278" s="9">
        <v>41908</v>
      </c>
      <c r="I3278" s="9">
        <v>41923</v>
      </c>
      <c r="J3278" s="9">
        <v>41921</v>
      </c>
      <c r="K3278" s="7">
        <v>6</v>
      </c>
      <c r="L3278" s="9" t="str">
        <f t="shared" si="205"/>
        <v>Viandes</v>
      </c>
      <c r="M3278" s="6">
        <v>29</v>
      </c>
      <c r="N3278" s="6" t="str">
        <f t="shared" si="206"/>
        <v>Thüringer Rostbratwurst</v>
      </c>
      <c r="O3278" s="13">
        <v>76</v>
      </c>
      <c r="P3278" s="6">
        <v>32</v>
      </c>
      <c r="Q3278" s="13">
        <f t="shared" si="207"/>
        <v>2432</v>
      </c>
      <c r="R3278" s="15">
        <v>0.11</v>
      </c>
      <c r="S3278" s="13">
        <v>17627.696</v>
      </c>
      <c r="T3278" s="13">
        <v>423.06470400000001</v>
      </c>
      <c r="U3278" s="13"/>
    </row>
    <row r="3279" spans="1:21" x14ac:dyDescent="0.25">
      <c r="A3279" s="6" t="s">
        <v>103</v>
      </c>
      <c r="B3279" s="6" t="s">
        <v>104</v>
      </c>
      <c r="C3279" s="6" t="s">
        <v>105</v>
      </c>
      <c r="D3279" s="6" t="s">
        <v>106</v>
      </c>
      <c r="E3279" s="6">
        <v>1</v>
      </c>
      <c r="F3279" s="6" t="str">
        <f t="shared" si="204"/>
        <v>Francis Rivière</v>
      </c>
      <c r="G3279" s="6">
        <v>10552</v>
      </c>
      <c r="H3279" s="9">
        <v>41909</v>
      </c>
      <c r="I3279" s="9">
        <v>41929</v>
      </c>
      <c r="J3279" s="9">
        <v>41926</v>
      </c>
      <c r="K3279" s="7">
        <v>4</v>
      </c>
      <c r="L3279" s="9" t="str">
        <f t="shared" si="205"/>
        <v>Produits laitiers</v>
      </c>
      <c r="M3279" s="6">
        <v>69</v>
      </c>
      <c r="N3279" s="6" t="str">
        <f t="shared" si="206"/>
        <v>Gudbrandsdalsost</v>
      </c>
      <c r="O3279" s="13">
        <v>76</v>
      </c>
      <c r="P3279" s="6">
        <v>94</v>
      </c>
      <c r="Q3279" s="13">
        <f t="shared" si="207"/>
        <v>7144</v>
      </c>
      <c r="R3279" s="15">
        <v>-0.02</v>
      </c>
      <c r="S3279" s="13">
        <v>17258.400000000001</v>
      </c>
      <c r="T3279" s="13">
        <v>172.584</v>
      </c>
      <c r="U3279" s="13"/>
    </row>
    <row r="3280" spans="1:21" x14ac:dyDescent="0.25">
      <c r="A3280" s="6" t="s">
        <v>201</v>
      </c>
      <c r="B3280" s="6" t="s">
        <v>202</v>
      </c>
      <c r="C3280" s="6" t="s">
        <v>203</v>
      </c>
      <c r="D3280" s="6" t="s">
        <v>204</v>
      </c>
      <c r="E3280" s="6">
        <v>1</v>
      </c>
      <c r="F3280" s="6" t="str">
        <f t="shared" si="204"/>
        <v>Francis Rivière</v>
      </c>
      <c r="G3280" s="6">
        <v>10819</v>
      </c>
      <c r="H3280" s="9">
        <v>41909</v>
      </c>
      <c r="I3280" s="9">
        <v>41933</v>
      </c>
      <c r="J3280" s="9">
        <v>41929</v>
      </c>
      <c r="K3280" s="7">
        <v>1</v>
      </c>
      <c r="L3280" s="9" t="str">
        <f t="shared" si="205"/>
        <v>Boissons</v>
      </c>
      <c r="M3280" s="6">
        <v>43</v>
      </c>
      <c r="N3280" s="6" t="str">
        <f t="shared" si="206"/>
        <v>Ipoh Coffee</v>
      </c>
      <c r="O3280" s="13">
        <v>76</v>
      </c>
      <c r="P3280" s="6">
        <v>67</v>
      </c>
      <c r="Q3280" s="13">
        <f t="shared" si="207"/>
        <v>5092</v>
      </c>
      <c r="R3280" s="15">
        <v>0.1</v>
      </c>
      <c r="S3280" s="13">
        <v>13869</v>
      </c>
      <c r="T3280" s="13">
        <v>291.24900000000002</v>
      </c>
      <c r="U3280" s="13"/>
    </row>
    <row r="3281" spans="1:21" x14ac:dyDescent="0.25">
      <c r="A3281" s="6" t="s">
        <v>186</v>
      </c>
      <c r="B3281" s="6" t="s">
        <v>187</v>
      </c>
      <c r="C3281" s="6" t="s">
        <v>188</v>
      </c>
      <c r="D3281" s="6" t="s">
        <v>140</v>
      </c>
      <c r="E3281" s="6">
        <v>3</v>
      </c>
      <c r="F3281" s="6" t="str">
        <f t="shared" si="204"/>
        <v>Janet Leverling</v>
      </c>
      <c r="G3281" s="6">
        <v>10514</v>
      </c>
      <c r="H3281" s="9">
        <v>41910</v>
      </c>
      <c r="I3281" s="9">
        <v>41935</v>
      </c>
      <c r="J3281" s="9">
        <v>41935</v>
      </c>
      <c r="K3281" s="7">
        <v>2</v>
      </c>
      <c r="L3281" s="9" t="str">
        <f t="shared" si="205"/>
        <v>Condiments</v>
      </c>
      <c r="M3281" s="6">
        <v>65</v>
      </c>
      <c r="N3281" s="6" t="str">
        <f t="shared" si="206"/>
        <v>Louisiana Fiery Hot Pepper Sauce</v>
      </c>
      <c r="O3281" s="13">
        <v>76</v>
      </c>
      <c r="P3281" s="6">
        <v>69</v>
      </c>
      <c r="Q3281" s="13">
        <f t="shared" si="207"/>
        <v>5244</v>
      </c>
      <c r="R3281" s="15">
        <v>0.11</v>
      </c>
      <c r="S3281" s="13">
        <v>6463.4025000000001</v>
      </c>
      <c r="T3281" s="13">
        <v>187.43867250000002</v>
      </c>
      <c r="U3281" s="13"/>
    </row>
    <row r="3282" spans="1:21" x14ac:dyDescent="0.25">
      <c r="A3282" s="6" t="s">
        <v>186</v>
      </c>
      <c r="B3282" s="6" t="s">
        <v>187</v>
      </c>
      <c r="C3282" s="6" t="s">
        <v>188</v>
      </c>
      <c r="D3282" s="6" t="s">
        <v>140</v>
      </c>
      <c r="E3282" s="6">
        <v>8</v>
      </c>
      <c r="F3282" s="6" t="str">
        <f t="shared" si="204"/>
        <v>Hicham Esmal</v>
      </c>
      <c r="G3282" s="6">
        <v>10633</v>
      </c>
      <c r="H3282" s="9">
        <v>41910</v>
      </c>
      <c r="I3282" s="9">
        <v>41928</v>
      </c>
      <c r="J3282" s="9">
        <v>41927</v>
      </c>
      <c r="K3282" s="7">
        <v>8</v>
      </c>
      <c r="L3282" s="9" t="str">
        <f t="shared" si="205"/>
        <v>Poissons et fruits de mer</v>
      </c>
      <c r="M3282" s="6">
        <v>13</v>
      </c>
      <c r="N3282" s="6" t="str">
        <f t="shared" si="206"/>
        <v>Konbu</v>
      </c>
      <c r="O3282" s="13">
        <v>76</v>
      </c>
      <c r="P3282" s="6">
        <v>10</v>
      </c>
      <c r="Q3282" s="13">
        <f t="shared" si="207"/>
        <v>760</v>
      </c>
      <c r="R3282" s="15">
        <v>0.03</v>
      </c>
      <c r="S3282" s="13">
        <v>291</v>
      </c>
      <c r="T3282" s="13">
        <v>8.4390000000000001</v>
      </c>
      <c r="U3282" s="13"/>
    </row>
    <row r="3283" spans="1:21" x14ac:dyDescent="0.25">
      <c r="A3283" s="6" t="s">
        <v>213</v>
      </c>
      <c r="B3283" s="6" t="s">
        <v>214</v>
      </c>
      <c r="C3283" s="6" t="s">
        <v>215</v>
      </c>
      <c r="D3283" s="6" t="s">
        <v>81</v>
      </c>
      <c r="E3283" s="6">
        <v>6</v>
      </c>
      <c r="F3283" s="6" t="str">
        <f t="shared" si="204"/>
        <v>Ernst Junge</v>
      </c>
      <c r="G3283" s="6">
        <v>10656</v>
      </c>
      <c r="H3283" s="9">
        <v>41910</v>
      </c>
      <c r="I3283" s="9">
        <v>41936</v>
      </c>
      <c r="J3283" s="9">
        <v>41936</v>
      </c>
      <c r="K3283" s="7">
        <v>7</v>
      </c>
      <c r="L3283" s="9" t="str">
        <f t="shared" si="205"/>
        <v>Produits secs</v>
      </c>
      <c r="M3283" s="6">
        <v>14</v>
      </c>
      <c r="N3283" s="6" t="str">
        <f t="shared" si="206"/>
        <v>Tofu</v>
      </c>
      <c r="O3283" s="13">
        <v>76</v>
      </c>
      <c r="P3283" s="6">
        <v>82</v>
      </c>
      <c r="Q3283" s="13">
        <f t="shared" si="207"/>
        <v>6232</v>
      </c>
      <c r="R3283" s="15">
        <v>0.1</v>
      </c>
      <c r="S3283" s="13">
        <v>8579.25</v>
      </c>
      <c r="T3283" s="13">
        <v>8.57925</v>
      </c>
      <c r="U3283" s="13"/>
    </row>
    <row r="3284" spans="1:21" x14ac:dyDescent="0.25">
      <c r="A3284" s="6" t="s">
        <v>114</v>
      </c>
      <c r="B3284" s="6" t="s">
        <v>115</v>
      </c>
      <c r="C3284" s="6" t="s">
        <v>116</v>
      </c>
      <c r="D3284" s="6" t="s">
        <v>81</v>
      </c>
      <c r="E3284" s="6">
        <v>9</v>
      </c>
      <c r="F3284" s="6" t="str">
        <f t="shared" si="204"/>
        <v>Steven Buchanan</v>
      </c>
      <c r="G3284" s="6">
        <v>10569</v>
      </c>
      <c r="H3284" s="9">
        <v>41911</v>
      </c>
      <c r="I3284" s="9">
        <v>41939</v>
      </c>
      <c r="J3284" s="9">
        <v>41937</v>
      </c>
      <c r="K3284" s="7">
        <v>4</v>
      </c>
      <c r="L3284" s="9" t="str">
        <f t="shared" si="205"/>
        <v>Produits laitiers</v>
      </c>
      <c r="M3284" s="6">
        <v>31</v>
      </c>
      <c r="N3284" s="6" t="str">
        <f t="shared" si="206"/>
        <v>Gorgonzola Telino</v>
      </c>
      <c r="O3284" s="13">
        <v>76</v>
      </c>
      <c r="P3284" s="6">
        <v>48</v>
      </c>
      <c r="Q3284" s="13">
        <f t="shared" si="207"/>
        <v>3648</v>
      </c>
      <c r="R3284" s="15">
        <v>-0.01</v>
      </c>
      <c r="S3284" s="13">
        <v>3030</v>
      </c>
      <c r="T3284" s="13">
        <v>30.3</v>
      </c>
      <c r="U3284" s="13"/>
    </row>
    <row r="3285" spans="1:21" x14ac:dyDescent="0.25">
      <c r="A3285" s="6" t="s">
        <v>103</v>
      </c>
      <c r="B3285" s="6" t="s">
        <v>104</v>
      </c>
      <c r="C3285" s="6" t="s">
        <v>105</v>
      </c>
      <c r="D3285" s="6" t="s">
        <v>106</v>
      </c>
      <c r="E3285" s="6">
        <v>3</v>
      </c>
      <c r="F3285" s="6" t="str">
        <f t="shared" si="204"/>
        <v>Janet Leverling</v>
      </c>
      <c r="G3285" s="6">
        <v>10796</v>
      </c>
      <c r="H3285" s="9">
        <v>41911</v>
      </c>
      <c r="I3285" s="9">
        <v>41927</v>
      </c>
      <c r="J3285" s="9">
        <v>41928</v>
      </c>
      <c r="K3285" s="7">
        <v>2</v>
      </c>
      <c r="L3285" s="9" t="str">
        <f t="shared" si="205"/>
        <v>Condiments</v>
      </c>
      <c r="M3285" s="6">
        <v>44</v>
      </c>
      <c r="N3285" s="6" t="str">
        <f t="shared" si="206"/>
        <v>Gula Malacca</v>
      </c>
      <c r="O3285" s="13">
        <v>76</v>
      </c>
      <c r="P3285" s="6">
        <v>89</v>
      </c>
      <c r="Q3285" s="13">
        <f t="shared" si="207"/>
        <v>6764</v>
      </c>
      <c r="R3285" s="15">
        <v>0.2</v>
      </c>
      <c r="S3285" s="13">
        <v>6924.2000000000007</v>
      </c>
      <c r="T3285" s="13">
        <v>145.40820000000002</v>
      </c>
      <c r="U3285" s="13"/>
    </row>
    <row r="3286" spans="1:21" x14ac:dyDescent="0.25">
      <c r="A3286" s="6" t="s">
        <v>99</v>
      </c>
      <c r="B3286" s="6" t="s">
        <v>100</v>
      </c>
      <c r="C3286" s="6" t="s">
        <v>101</v>
      </c>
      <c r="D3286" s="6" t="s">
        <v>102</v>
      </c>
      <c r="E3286" s="6">
        <v>6</v>
      </c>
      <c r="F3286" s="6" t="str">
        <f t="shared" si="204"/>
        <v>Ernst Junge</v>
      </c>
      <c r="G3286" s="6">
        <v>10885</v>
      </c>
      <c r="H3286" s="9">
        <v>41911</v>
      </c>
      <c r="I3286" s="9">
        <v>41934</v>
      </c>
      <c r="J3286" s="9">
        <v>41930</v>
      </c>
      <c r="K3286" s="7">
        <v>1</v>
      </c>
      <c r="L3286" s="9" t="str">
        <f t="shared" si="205"/>
        <v>Boissons</v>
      </c>
      <c r="M3286" s="6">
        <v>2</v>
      </c>
      <c r="N3286" s="6" t="str">
        <f t="shared" si="206"/>
        <v>Chang</v>
      </c>
      <c r="O3286" s="13">
        <v>76</v>
      </c>
      <c r="P3286" s="6">
        <v>9</v>
      </c>
      <c r="Q3286" s="13">
        <f t="shared" si="207"/>
        <v>684</v>
      </c>
      <c r="R3286" s="15">
        <v>0.12</v>
      </c>
      <c r="S3286" s="13">
        <v>752.4</v>
      </c>
      <c r="T3286" s="13">
        <v>11.286</v>
      </c>
      <c r="U3286" s="13"/>
    </row>
    <row r="3287" spans="1:21" x14ac:dyDescent="0.25">
      <c r="A3287" s="6" t="s">
        <v>179</v>
      </c>
      <c r="B3287" s="6" t="s">
        <v>180</v>
      </c>
      <c r="C3287" s="6" t="s">
        <v>181</v>
      </c>
      <c r="D3287" s="6" t="s">
        <v>81</v>
      </c>
      <c r="E3287" s="6">
        <v>4</v>
      </c>
      <c r="F3287" s="6" t="str">
        <f t="shared" si="204"/>
        <v>Laura Callahan</v>
      </c>
      <c r="G3287" s="6">
        <v>10627</v>
      </c>
      <c r="H3287" s="9">
        <v>41913</v>
      </c>
      <c r="I3287" s="9">
        <v>41932</v>
      </c>
      <c r="J3287" s="9">
        <v>41928</v>
      </c>
      <c r="K3287" s="7">
        <v>3</v>
      </c>
      <c r="L3287" s="9" t="str">
        <f t="shared" si="205"/>
        <v>Desserts</v>
      </c>
      <c r="M3287" s="6">
        <v>62</v>
      </c>
      <c r="N3287" s="6" t="str">
        <f t="shared" si="206"/>
        <v>Tarte au sucre</v>
      </c>
      <c r="O3287" s="13">
        <v>76</v>
      </c>
      <c r="P3287" s="6">
        <v>30</v>
      </c>
      <c r="Q3287" s="13">
        <f t="shared" si="207"/>
        <v>2280</v>
      </c>
      <c r="R3287" s="15">
        <v>0.17</v>
      </c>
      <c r="S3287" s="13">
        <v>6137.8499999999995</v>
      </c>
      <c r="T3287" s="13">
        <v>0</v>
      </c>
      <c r="U3287" s="13"/>
    </row>
    <row r="3288" spans="1:21" x14ac:dyDescent="0.25">
      <c r="A3288" s="6" t="s">
        <v>272</v>
      </c>
      <c r="B3288" s="6" t="s">
        <v>273</v>
      </c>
      <c r="C3288" s="6" t="s">
        <v>274</v>
      </c>
      <c r="D3288" s="6" t="s">
        <v>81</v>
      </c>
      <c r="E3288" s="6">
        <v>7</v>
      </c>
      <c r="F3288" s="6" t="str">
        <f t="shared" si="204"/>
        <v>Jaime Dos Santos</v>
      </c>
      <c r="G3288" s="6">
        <v>10680</v>
      </c>
      <c r="H3288" s="9">
        <v>41913</v>
      </c>
      <c r="I3288" s="9">
        <v>41938</v>
      </c>
      <c r="J3288" s="9">
        <v>41933</v>
      </c>
      <c r="K3288" s="7">
        <v>4</v>
      </c>
      <c r="L3288" s="9" t="str">
        <f t="shared" si="205"/>
        <v>Produits laitiers</v>
      </c>
      <c r="M3288" s="6">
        <v>31</v>
      </c>
      <c r="N3288" s="6" t="str">
        <f t="shared" si="206"/>
        <v>Gorgonzola Telino</v>
      </c>
      <c r="O3288" s="13">
        <v>76</v>
      </c>
      <c r="P3288" s="6">
        <v>20</v>
      </c>
      <c r="Q3288" s="13">
        <f t="shared" si="207"/>
        <v>1520</v>
      </c>
      <c r="R3288" s="15">
        <v>0.17</v>
      </c>
      <c r="S3288" s="13">
        <v>1037.5</v>
      </c>
      <c r="T3288" s="13">
        <v>20.75</v>
      </c>
      <c r="U3288" s="13"/>
    </row>
    <row r="3289" spans="1:21" x14ac:dyDescent="0.25">
      <c r="A3289" s="6" t="s">
        <v>296</v>
      </c>
      <c r="B3289" s="6" t="s">
        <v>297</v>
      </c>
      <c r="C3289" s="6" t="s">
        <v>298</v>
      </c>
      <c r="D3289" s="6" t="s">
        <v>123</v>
      </c>
      <c r="E3289" s="6">
        <v>5</v>
      </c>
      <c r="F3289" s="6" t="str">
        <f t="shared" si="204"/>
        <v>Mohamed Ben Arfa</v>
      </c>
      <c r="G3289" s="6">
        <v>10685</v>
      </c>
      <c r="H3289" s="9">
        <v>41913</v>
      </c>
      <c r="I3289" s="9">
        <v>41933</v>
      </c>
      <c r="J3289" s="9">
        <v>41934</v>
      </c>
      <c r="K3289" s="7">
        <v>8</v>
      </c>
      <c r="L3289" s="9" t="str">
        <f t="shared" si="205"/>
        <v>Poissons et fruits de mer</v>
      </c>
      <c r="M3289" s="6">
        <v>10</v>
      </c>
      <c r="N3289" s="6" t="str">
        <f t="shared" si="206"/>
        <v>Ikura</v>
      </c>
      <c r="O3289" s="13">
        <v>76</v>
      </c>
      <c r="P3289" s="6">
        <v>2</v>
      </c>
      <c r="Q3289" s="13">
        <f t="shared" si="207"/>
        <v>152</v>
      </c>
      <c r="R3289" s="15">
        <v>0.12</v>
      </c>
      <c r="S3289" s="13">
        <v>272.8</v>
      </c>
      <c r="T3289" s="13">
        <v>6.82</v>
      </c>
      <c r="U3289" s="13"/>
    </row>
    <row r="3290" spans="1:21" x14ac:dyDescent="0.25">
      <c r="A3290" s="6" t="s">
        <v>296</v>
      </c>
      <c r="B3290" s="6" t="s">
        <v>297</v>
      </c>
      <c r="C3290" s="6" t="s">
        <v>298</v>
      </c>
      <c r="D3290" s="6" t="s">
        <v>123</v>
      </c>
      <c r="E3290" s="6">
        <v>7</v>
      </c>
      <c r="F3290" s="6" t="str">
        <f t="shared" si="204"/>
        <v>Jaime Dos Santos</v>
      </c>
      <c r="G3290" s="6">
        <v>10709</v>
      </c>
      <c r="H3290" s="9">
        <v>41913</v>
      </c>
      <c r="I3290" s="9">
        <v>41943</v>
      </c>
      <c r="J3290" s="9">
        <v>41944</v>
      </c>
      <c r="K3290" s="7">
        <v>7</v>
      </c>
      <c r="L3290" s="9" t="str">
        <f t="shared" si="205"/>
        <v>Produits secs</v>
      </c>
      <c r="M3290" s="6">
        <v>51</v>
      </c>
      <c r="N3290" s="6" t="str">
        <f t="shared" si="206"/>
        <v>Manjimup Dried Apples</v>
      </c>
      <c r="O3290" s="13">
        <v>76</v>
      </c>
      <c r="P3290" s="6">
        <v>26</v>
      </c>
      <c r="Q3290" s="13">
        <f t="shared" si="207"/>
        <v>1976</v>
      </c>
      <c r="R3290" s="15">
        <v>0.18</v>
      </c>
      <c r="S3290" s="13">
        <v>5649.8</v>
      </c>
      <c r="T3290" s="13">
        <v>67.797600000000003</v>
      </c>
      <c r="U3290" s="13"/>
    </row>
    <row r="3291" spans="1:21" x14ac:dyDescent="0.25">
      <c r="A3291" s="6" t="s">
        <v>228</v>
      </c>
      <c r="B3291" s="6" t="s">
        <v>229</v>
      </c>
      <c r="C3291" s="6" t="s">
        <v>122</v>
      </c>
      <c r="D3291" s="6" t="s">
        <v>123</v>
      </c>
      <c r="E3291" s="6">
        <v>3</v>
      </c>
      <c r="F3291" s="6" t="str">
        <f t="shared" si="204"/>
        <v>Janet Leverling</v>
      </c>
      <c r="G3291" s="6">
        <v>10925</v>
      </c>
      <c r="H3291" s="9">
        <v>41913</v>
      </c>
      <c r="I3291" s="9">
        <v>41941</v>
      </c>
      <c r="J3291" s="9">
        <v>41940</v>
      </c>
      <c r="K3291" s="7">
        <v>5</v>
      </c>
      <c r="L3291" s="9" t="str">
        <f t="shared" si="205"/>
        <v>Pâtes et céréales</v>
      </c>
      <c r="M3291" s="6">
        <v>52</v>
      </c>
      <c r="N3291" s="6" t="str">
        <f t="shared" si="206"/>
        <v>Filo Mix</v>
      </c>
      <c r="O3291" s="13">
        <v>76</v>
      </c>
      <c r="P3291" s="6">
        <v>70</v>
      </c>
      <c r="Q3291" s="13">
        <f t="shared" si="207"/>
        <v>5320</v>
      </c>
      <c r="R3291" s="15">
        <v>0.18</v>
      </c>
      <c r="S3291" s="13">
        <v>2009.0000000000002</v>
      </c>
      <c r="T3291" s="13">
        <v>30.135000000000005</v>
      </c>
      <c r="U3291" s="13"/>
    </row>
    <row r="3292" spans="1:21" x14ac:dyDescent="0.25">
      <c r="A3292" s="6" t="s">
        <v>258</v>
      </c>
      <c r="B3292" s="6" t="s">
        <v>259</v>
      </c>
      <c r="C3292" s="6" t="s">
        <v>260</v>
      </c>
      <c r="D3292" s="6" t="s">
        <v>136</v>
      </c>
      <c r="E3292" s="6">
        <v>9</v>
      </c>
      <c r="F3292" s="6" t="str">
        <f t="shared" si="204"/>
        <v>Steven Buchanan</v>
      </c>
      <c r="G3292" s="6">
        <v>10575</v>
      </c>
      <c r="H3292" s="9">
        <v>41914</v>
      </c>
      <c r="I3292" s="9">
        <v>41941</v>
      </c>
      <c r="J3292" s="9">
        <v>41941</v>
      </c>
      <c r="K3292" s="7">
        <v>2</v>
      </c>
      <c r="L3292" s="9" t="str">
        <f t="shared" si="205"/>
        <v>Condiments</v>
      </c>
      <c r="M3292" s="6">
        <v>63</v>
      </c>
      <c r="N3292" s="6" t="str">
        <f t="shared" si="206"/>
        <v>Vegie-spread</v>
      </c>
      <c r="O3292" s="13">
        <v>76</v>
      </c>
      <c r="P3292" s="6">
        <v>49</v>
      </c>
      <c r="Q3292" s="13">
        <f t="shared" si="207"/>
        <v>3724</v>
      </c>
      <c r="R3292" s="15">
        <v>0.03</v>
      </c>
      <c r="S3292" s="13">
        <v>10432.834999999999</v>
      </c>
      <c r="T3292" s="13">
        <v>73.029844999999995</v>
      </c>
      <c r="U3292" s="13"/>
    </row>
    <row r="3293" spans="1:21" x14ac:dyDescent="0.25">
      <c r="A3293" s="6" t="s">
        <v>221</v>
      </c>
      <c r="B3293" s="6" t="s">
        <v>222</v>
      </c>
      <c r="C3293" s="6" t="s">
        <v>88</v>
      </c>
      <c r="D3293" s="6" t="s">
        <v>89</v>
      </c>
      <c r="E3293" s="6">
        <v>8</v>
      </c>
      <c r="F3293" s="6" t="str">
        <f t="shared" si="204"/>
        <v>Hicham Esmal</v>
      </c>
      <c r="G3293" s="6">
        <v>10532</v>
      </c>
      <c r="H3293" s="9">
        <v>41915</v>
      </c>
      <c r="I3293" s="9">
        <v>41945</v>
      </c>
      <c r="J3293" s="9">
        <v>41941</v>
      </c>
      <c r="K3293" s="7">
        <v>2</v>
      </c>
      <c r="L3293" s="9" t="str">
        <f t="shared" si="205"/>
        <v>Condiments</v>
      </c>
      <c r="M3293" s="6">
        <v>66</v>
      </c>
      <c r="N3293" s="6" t="str">
        <f t="shared" si="206"/>
        <v>Louisiana Hot Spiced Okra</v>
      </c>
      <c r="O3293" s="13">
        <v>76</v>
      </c>
      <c r="P3293" s="6">
        <v>12</v>
      </c>
      <c r="Q3293" s="13">
        <f t="shared" si="207"/>
        <v>912</v>
      </c>
      <c r="R3293" s="15">
        <v>0.09</v>
      </c>
      <c r="S3293" s="13">
        <v>928.2</v>
      </c>
      <c r="T3293" s="13">
        <v>10.2102</v>
      </c>
      <c r="U3293" s="13"/>
    </row>
    <row r="3294" spans="1:21" x14ac:dyDescent="0.25">
      <c r="A3294" s="6" t="s">
        <v>288</v>
      </c>
      <c r="B3294" s="6" t="s">
        <v>289</v>
      </c>
      <c r="C3294" s="6" t="s">
        <v>290</v>
      </c>
      <c r="D3294" s="6" t="s">
        <v>81</v>
      </c>
      <c r="E3294" s="6">
        <v>5</v>
      </c>
      <c r="F3294" s="6" t="str">
        <f t="shared" si="204"/>
        <v>Mohamed Ben Arfa</v>
      </c>
      <c r="G3294" s="6">
        <v>10624</v>
      </c>
      <c r="H3294" s="9">
        <v>41915</v>
      </c>
      <c r="I3294" s="9">
        <v>41931</v>
      </c>
      <c r="J3294" s="9">
        <v>41933</v>
      </c>
      <c r="K3294" s="7">
        <v>7</v>
      </c>
      <c r="L3294" s="9" t="str">
        <f t="shared" si="205"/>
        <v>Produits secs</v>
      </c>
      <c r="M3294" s="6">
        <v>28</v>
      </c>
      <c r="N3294" s="6" t="str">
        <f t="shared" si="206"/>
        <v>Rössle Sauerkraut</v>
      </c>
      <c r="O3294" s="13">
        <v>76</v>
      </c>
      <c r="P3294" s="6">
        <v>39</v>
      </c>
      <c r="Q3294" s="13">
        <f t="shared" si="207"/>
        <v>2964</v>
      </c>
      <c r="R3294" s="15">
        <v>0.12</v>
      </c>
      <c r="S3294" s="13">
        <v>7824.96</v>
      </c>
      <c r="T3294" s="13">
        <v>211.27392</v>
      </c>
      <c r="U3294" s="13"/>
    </row>
    <row r="3295" spans="1:21" x14ac:dyDescent="0.25">
      <c r="A3295" s="6" t="s">
        <v>78</v>
      </c>
      <c r="B3295" s="6" t="s">
        <v>79</v>
      </c>
      <c r="C3295" s="6" t="s">
        <v>80</v>
      </c>
      <c r="D3295" s="6" t="s">
        <v>81</v>
      </c>
      <c r="E3295" s="6">
        <v>5</v>
      </c>
      <c r="F3295" s="6" t="str">
        <f t="shared" si="204"/>
        <v>Mohamed Ben Arfa</v>
      </c>
      <c r="G3295" s="6">
        <v>10861</v>
      </c>
      <c r="H3295" s="9">
        <v>41915</v>
      </c>
      <c r="I3295" s="9">
        <v>41945</v>
      </c>
      <c r="J3295" s="9">
        <v>41941</v>
      </c>
      <c r="K3295" s="7">
        <v>4</v>
      </c>
      <c r="L3295" s="9" t="str">
        <f t="shared" si="205"/>
        <v>Produits laitiers</v>
      </c>
      <c r="M3295" s="6">
        <v>33</v>
      </c>
      <c r="N3295" s="6" t="str">
        <f t="shared" si="206"/>
        <v>Geitost</v>
      </c>
      <c r="O3295" s="13">
        <v>76</v>
      </c>
      <c r="P3295" s="6">
        <v>4</v>
      </c>
      <c r="Q3295" s="13">
        <f t="shared" si="207"/>
        <v>304</v>
      </c>
      <c r="R3295" s="15">
        <v>0.12</v>
      </c>
      <c r="S3295" s="13">
        <v>44</v>
      </c>
      <c r="T3295" s="13">
        <v>0.13200000000000001</v>
      </c>
      <c r="U3295" s="13"/>
    </row>
    <row r="3296" spans="1:21" x14ac:dyDescent="0.25">
      <c r="A3296" s="6" t="s">
        <v>147</v>
      </c>
      <c r="B3296" s="6" t="s">
        <v>148</v>
      </c>
      <c r="C3296" s="6" t="s">
        <v>149</v>
      </c>
      <c r="D3296" s="6" t="s">
        <v>85</v>
      </c>
      <c r="E3296" s="6">
        <v>4</v>
      </c>
      <c r="F3296" s="6" t="str">
        <f t="shared" si="204"/>
        <v>Laura Callahan</v>
      </c>
      <c r="G3296" s="6">
        <v>10610</v>
      </c>
      <c r="H3296" s="9">
        <v>41916</v>
      </c>
      <c r="I3296" s="9">
        <v>41944</v>
      </c>
      <c r="J3296" s="9">
        <v>41943</v>
      </c>
      <c r="K3296" s="7">
        <v>8</v>
      </c>
      <c r="L3296" s="9" t="str">
        <f t="shared" si="205"/>
        <v>Poissons et fruits de mer</v>
      </c>
      <c r="M3296" s="6">
        <v>36</v>
      </c>
      <c r="N3296" s="6" t="str">
        <f t="shared" si="206"/>
        <v>Inlagd Sill</v>
      </c>
      <c r="O3296" s="13">
        <v>76</v>
      </c>
      <c r="P3296" s="6">
        <v>99</v>
      </c>
      <c r="Q3296" s="13">
        <f t="shared" si="207"/>
        <v>7524</v>
      </c>
      <c r="R3296" s="15">
        <v>0.19</v>
      </c>
      <c r="S3296" s="13">
        <v>7618.05</v>
      </c>
      <c r="T3296" s="13">
        <v>182.83320000000001</v>
      </c>
      <c r="U3296" s="13"/>
    </row>
    <row r="3297" spans="1:21" x14ac:dyDescent="0.25">
      <c r="A3297" s="6" t="s">
        <v>173</v>
      </c>
      <c r="B3297" s="6" t="s">
        <v>174</v>
      </c>
      <c r="C3297" s="6" t="s">
        <v>135</v>
      </c>
      <c r="D3297" s="6" t="s">
        <v>136</v>
      </c>
      <c r="E3297" s="6">
        <v>7</v>
      </c>
      <c r="F3297" s="6" t="str">
        <f t="shared" si="204"/>
        <v>Jaime Dos Santos</v>
      </c>
      <c r="G3297" s="6">
        <v>10718</v>
      </c>
      <c r="H3297" s="9">
        <v>41916</v>
      </c>
      <c r="I3297" s="9">
        <v>41939</v>
      </c>
      <c r="J3297" s="9">
        <v>41941</v>
      </c>
      <c r="K3297" s="7">
        <v>4</v>
      </c>
      <c r="L3297" s="9" t="str">
        <f t="shared" si="205"/>
        <v>Produits laitiers</v>
      </c>
      <c r="M3297" s="6">
        <v>12</v>
      </c>
      <c r="N3297" s="6" t="str">
        <f t="shared" si="206"/>
        <v>Queso Manchego La Pastora</v>
      </c>
      <c r="O3297" s="13">
        <v>76</v>
      </c>
      <c r="P3297" s="6">
        <v>93</v>
      </c>
      <c r="Q3297" s="13">
        <f t="shared" si="207"/>
        <v>7068</v>
      </c>
      <c r="R3297" s="15">
        <v>0.06</v>
      </c>
      <c r="S3297" s="13">
        <v>16609.8</v>
      </c>
      <c r="T3297" s="13">
        <v>365.41559999999998</v>
      </c>
      <c r="U3297" s="13"/>
    </row>
    <row r="3298" spans="1:21" x14ac:dyDescent="0.25">
      <c r="A3298" s="6" t="s">
        <v>196</v>
      </c>
      <c r="B3298" s="6" t="s">
        <v>197</v>
      </c>
      <c r="C3298" s="6" t="s">
        <v>52</v>
      </c>
      <c r="D3298" s="6" t="s">
        <v>51</v>
      </c>
      <c r="E3298" s="6">
        <v>8</v>
      </c>
      <c r="F3298" s="6" t="str">
        <f t="shared" si="204"/>
        <v>Hicham Esmal</v>
      </c>
      <c r="G3298" s="6">
        <v>10731</v>
      </c>
      <c r="H3298" s="9">
        <v>41916</v>
      </c>
      <c r="I3298" s="9">
        <v>41931</v>
      </c>
      <c r="J3298" s="9">
        <v>41927</v>
      </c>
      <c r="K3298" s="7">
        <v>7</v>
      </c>
      <c r="L3298" s="9" t="str">
        <f t="shared" si="205"/>
        <v>Produits secs</v>
      </c>
      <c r="M3298" s="6">
        <v>51</v>
      </c>
      <c r="N3298" s="6" t="str">
        <f t="shared" si="206"/>
        <v>Manjimup Dried Apples</v>
      </c>
      <c r="O3298" s="13">
        <v>76</v>
      </c>
      <c r="P3298" s="6">
        <v>17</v>
      </c>
      <c r="Q3298" s="13">
        <f t="shared" si="207"/>
        <v>1292</v>
      </c>
      <c r="R3298" s="15">
        <v>0.16</v>
      </c>
      <c r="S3298" s="13">
        <v>3784.2</v>
      </c>
      <c r="T3298" s="13">
        <v>105.95759999999999</v>
      </c>
      <c r="U3298" s="13"/>
    </row>
    <row r="3299" spans="1:21" x14ac:dyDescent="0.25">
      <c r="A3299" s="6" t="s">
        <v>179</v>
      </c>
      <c r="B3299" s="6" t="s">
        <v>180</v>
      </c>
      <c r="C3299" s="6" t="s">
        <v>181</v>
      </c>
      <c r="D3299" s="6" t="s">
        <v>81</v>
      </c>
      <c r="E3299" s="6">
        <v>8</v>
      </c>
      <c r="F3299" s="6" t="str">
        <f t="shared" si="204"/>
        <v>Hicham Esmal</v>
      </c>
      <c r="G3299" s="6">
        <v>10678</v>
      </c>
      <c r="H3299" s="9">
        <v>41917</v>
      </c>
      <c r="I3299" s="9">
        <v>41933</v>
      </c>
      <c r="J3299" s="9">
        <v>41934</v>
      </c>
      <c r="K3299" s="7">
        <v>4</v>
      </c>
      <c r="L3299" s="9" t="str">
        <f t="shared" si="205"/>
        <v>Produits laitiers</v>
      </c>
      <c r="M3299" s="6">
        <v>33</v>
      </c>
      <c r="N3299" s="6" t="str">
        <f t="shared" si="206"/>
        <v>Geitost</v>
      </c>
      <c r="O3299" s="13">
        <v>76</v>
      </c>
      <c r="P3299" s="6">
        <v>77</v>
      </c>
      <c r="Q3299" s="13">
        <f t="shared" si="207"/>
        <v>5852</v>
      </c>
      <c r="R3299" s="15">
        <v>0.19</v>
      </c>
      <c r="S3299" s="13">
        <v>779.625</v>
      </c>
      <c r="T3299" s="13">
        <v>14.033250000000001</v>
      </c>
      <c r="U3299" s="13"/>
    </row>
    <row r="3300" spans="1:21" x14ac:dyDescent="0.25">
      <c r="A3300" s="6" t="s">
        <v>99</v>
      </c>
      <c r="B3300" s="6" t="s">
        <v>100</v>
      </c>
      <c r="C3300" s="6" t="s">
        <v>101</v>
      </c>
      <c r="D3300" s="6" t="s">
        <v>102</v>
      </c>
      <c r="E3300" s="6">
        <v>5</v>
      </c>
      <c r="F3300" s="6" t="str">
        <f t="shared" si="204"/>
        <v>Mohamed Ben Arfa</v>
      </c>
      <c r="G3300" s="6">
        <v>10930</v>
      </c>
      <c r="H3300" s="9">
        <v>41917</v>
      </c>
      <c r="I3300" s="9">
        <v>41937</v>
      </c>
      <c r="J3300" s="9">
        <v>41932</v>
      </c>
      <c r="K3300" s="7">
        <v>6</v>
      </c>
      <c r="L3300" s="9" t="str">
        <f t="shared" si="205"/>
        <v>Viandes</v>
      </c>
      <c r="M3300" s="6">
        <v>55</v>
      </c>
      <c r="N3300" s="6" t="str">
        <f t="shared" si="206"/>
        <v>Pâté chinois</v>
      </c>
      <c r="O3300" s="13">
        <v>76</v>
      </c>
      <c r="P3300" s="6">
        <v>19</v>
      </c>
      <c r="Q3300" s="13">
        <f t="shared" si="207"/>
        <v>1444</v>
      </c>
      <c r="R3300" s="15">
        <v>7.0000000000000007E-2</v>
      </c>
      <c r="S3300" s="13">
        <v>2120.3999999999996</v>
      </c>
      <c r="T3300" s="13">
        <v>74.213999999999984</v>
      </c>
      <c r="U3300" s="13"/>
    </row>
    <row r="3301" spans="1:21" x14ac:dyDescent="0.25">
      <c r="A3301" s="6" t="s">
        <v>130</v>
      </c>
      <c r="B3301" s="6" t="s">
        <v>131</v>
      </c>
      <c r="C3301" s="6" t="s">
        <v>132</v>
      </c>
      <c r="D3301" s="6" t="s">
        <v>123</v>
      </c>
      <c r="E3301" s="6">
        <v>6</v>
      </c>
      <c r="F3301" s="6" t="str">
        <f t="shared" si="204"/>
        <v>Ernst Junge</v>
      </c>
      <c r="G3301" s="6">
        <v>10704</v>
      </c>
      <c r="H3301" s="9">
        <v>41918</v>
      </c>
      <c r="I3301" s="9">
        <v>41938</v>
      </c>
      <c r="J3301" s="9">
        <v>41935</v>
      </c>
      <c r="K3301" s="7">
        <v>3</v>
      </c>
      <c r="L3301" s="9" t="str">
        <f t="shared" si="205"/>
        <v>Desserts</v>
      </c>
      <c r="M3301" s="6">
        <v>48</v>
      </c>
      <c r="N3301" s="6" t="str">
        <f t="shared" si="206"/>
        <v>Chocolade</v>
      </c>
      <c r="O3301" s="13">
        <v>76</v>
      </c>
      <c r="P3301" s="6">
        <v>92</v>
      </c>
      <c r="Q3301" s="13">
        <f t="shared" si="207"/>
        <v>6992</v>
      </c>
      <c r="R3301" s="15">
        <v>-0.03</v>
      </c>
      <c r="S3301" s="13">
        <v>6040.95</v>
      </c>
      <c r="T3301" s="13">
        <v>36.245699999999999</v>
      </c>
      <c r="U3301" s="13"/>
    </row>
    <row r="3302" spans="1:21" x14ac:dyDescent="0.25">
      <c r="A3302" s="6" t="s">
        <v>155</v>
      </c>
      <c r="B3302" s="6" t="s">
        <v>156</v>
      </c>
      <c r="C3302" s="6" t="s">
        <v>132</v>
      </c>
      <c r="D3302" s="6" t="s">
        <v>123</v>
      </c>
      <c r="E3302" s="6">
        <v>5</v>
      </c>
      <c r="F3302" s="6" t="str">
        <f t="shared" si="204"/>
        <v>Mohamed Ben Arfa</v>
      </c>
      <c r="G3302" s="6">
        <v>10830</v>
      </c>
      <c r="H3302" s="9">
        <v>41918</v>
      </c>
      <c r="I3302" s="9">
        <v>41940</v>
      </c>
      <c r="J3302" s="9">
        <v>41935</v>
      </c>
      <c r="K3302" s="7">
        <v>1</v>
      </c>
      <c r="L3302" s="9" t="str">
        <f t="shared" si="205"/>
        <v>Boissons</v>
      </c>
      <c r="M3302" s="6">
        <v>39</v>
      </c>
      <c r="N3302" s="6" t="str">
        <f t="shared" si="206"/>
        <v>Chartreuse verte</v>
      </c>
      <c r="O3302" s="13">
        <v>76</v>
      </c>
      <c r="P3302" s="6">
        <v>54</v>
      </c>
      <c r="Q3302" s="13">
        <f t="shared" si="207"/>
        <v>4104</v>
      </c>
      <c r="R3302" s="15">
        <v>0.15</v>
      </c>
      <c r="S3302" s="13">
        <v>4131</v>
      </c>
      <c r="T3302" s="13">
        <v>4.1310000000000002</v>
      </c>
      <c r="U3302" s="13"/>
    </row>
    <row r="3303" spans="1:21" x14ac:dyDescent="0.25">
      <c r="A3303" s="6" t="s">
        <v>281</v>
      </c>
      <c r="B3303" s="6" t="s">
        <v>282</v>
      </c>
      <c r="C3303" s="6" t="s">
        <v>283</v>
      </c>
      <c r="D3303" s="6" t="s">
        <v>284</v>
      </c>
      <c r="E3303" s="6">
        <v>7</v>
      </c>
      <c r="F3303" s="6" t="str">
        <f t="shared" si="204"/>
        <v>Jaime Dos Santos</v>
      </c>
      <c r="G3303" s="6">
        <v>10792</v>
      </c>
      <c r="H3303" s="9">
        <v>41919</v>
      </c>
      <c r="I3303" s="9">
        <v>41947</v>
      </c>
      <c r="J3303" s="9">
        <v>41949</v>
      </c>
      <c r="K3303" s="7">
        <v>3</v>
      </c>
      <c r="L3303" s="9" t="str">
        <f t="shared" si="205"/>
        <v>Desserts</v>
      </c>
      <c r="M3303" s="6">
        <v>68</v>
      </c>
      <c r="N3303" s="6" t="str">
        <f t="shared" si="206"/>
        <v>Scottish Longbreads</v>
      </c>
      <c r="O3303" s="13">
        <v>76</v>
      </c>
      <c r="P3303" s="6">
        <v>60</v>
      </c>
      <c r="Q3303" s="13">
        <f t="shared" si="207"/>
        <v>4560</v>
      </c>
      <c r="R3303" s="15">
        <v>0.05</v>
      </c>
      <c r="S3303" s="13">
        <v>3562.5</v>
      </c>
      <c r="T3303" s="13">
        <v>35.625</v>
      </c>
      <c r="U3303" s="13"/>
    </row>
    <row r="3304" spans="1:21" x14ac:dyDescent="0.25">
      <c r="A3304" s="6" t="s">
        <v>235</v>
      </c>
      <c r="B3304" s="6" t="s">
        <v>236</v>
      </c>
      <c r="C3304" s="6" t="s">
        <v>237</v>
      </c>
      <c r="D3304" s="6" t="s">
        <v>238</v>
      </c>
      <c r="E3304" s="6">
        <v>9</v>
      </c>
      <c r="F3304" s="6" t="str">
        <f t="shared" si="204"/>
        <v>Steven Buchanan</v>
      </c>
      <c r="G3304" s="6">
        <v>10874</v>
      </c>
      <c r="H3304" s="9">
        <v>41919</v>
      </c>
      <c r="I3304" s="9">
        <v>41940</v>
      </c>
      <c r="J3304" s="9">
        <v>41941</v>
      </c>
      <c r="K3304" s="7">
        <v>8</v>
      </c>
      <c r="L3304" s="9" t="str">
        <f t="shared" si="205"/>
        <v>Poissons et fruits de mer</v>
      </c>
      <c r="M3304" s="6">
        <v>10</v>
      </c>
      <c r="N3304" s="6" t="str">
        <f t="shared" si="206"/>
        <v>Ikura</v>
      </c>
      <c r="O3304" s="13">
        <v>76</v>
      </c>
      <c r="P3304" s="6">
        <v>16</v>
      </c>
      <c r="Q3304" s="13">
        <f t="shared" si="207"/>
        <v>1216</v>
      </c>
      <c r="R3304" s="15">
        <v>0.15</v>
      </c>
      <c r="S3304" s="13">
        <v>2108</v>
      </c>
      <c r="T3304" s="13">
        <v>48.484000000000002</v>
      </c>
      <c r="U3304" s="13"/>
    </row>
    <row r="3305" spans="1:21" x14ac:dyDescent="0.25">
      <c r="A3305" s="6" t="s">
        <v>143</v>
      </c>
      <c r="B3305" s="6" t="s">
        <v>144</v>
      </c>
      <c r="C3305" s="6" t="s">
        <v>145</v>
      </c>
      <c r="D3305" s="6" t="s">
        <v>146</v>
      </c>
      <c r="E3305" s="6">
        <v>3</v>
      </c>
      <c r="F3305" s="6" t="str">
        <f t="shared" si="204"/>
        <v>Janet Leverling</v>
      </c>
      <c r="G3305" s="6">
        <v>10918</v>
      </c>
      <c r="H3305" s="9">
        <v>41919</v>
      </c>
      <c r="I3305" s="9">
        <v>41930</v>
      </c>
      <c r="J3305" s="9">
        <v>41925</v>
      </c>
      <c r="K3305" s="7">
        <v>1</v>
      </c>
      <c r="L3305" s="9" t="str">
        <f t="shared" si="205"/>
        <v>Boissons</v>
      </c>
      <c r="M3305" s="6">
        <v>1</v>
      </c>
      <c r="N3305" s="6" t="str">
        <f t="shared" si="206"/>
        <v>Chai</v>
      </c>
      <c r="O3305" s="13">
        <v>76</v>
      </c>
      <c r="P3305" s="6">
        <v>66</v>
      </c>
      <c r="Q3305" s="13">
        <f t="shared" si="207"/>
        <v>5016</v>
      </c>
      <c r="R3305" s="15">
        <v>0.19</v>
      </c>
      <c r="S3305" s="13">
        <v>4811.4000000000005</v>
      </c>
      <c r="T3305" s="13">
        <v>38.491200000000006</v>
      </c>
      <c r="U3305" s="13"/>
    </row>
    <row r="3306" spans="1:21" x14ac:dyDescent="0.25">
      <c r="A3306" s="6" t="s">
        <v>155</v>
      </c>
      <c r="B3306" s="6" t="s">
        <v>156</v>
      </c>
      <c r="C3306" s="6" t="s">
        <v>132</v>
      </c>
      <c r="D3306" s="6" t="s">
        <v>123</v>
      </c>
      <c r="E3306" s="6">
        <v>5</v>
      </c>
      <c r="F3306" s="6" t="str">
        <f t="shared" si="204"/>
        <v>Mohamed Ben Arfa</v>
      </c>
      <c r="G3306" s="6">
        <v>10606</v>
      </c>
      <c r="H3306" s="9">
        <v>41920</v>
      </c>
      <c r="I3306" s="9">
        <v>41939</v>
      </c>
      <c r="J3306" s="9">
        <v>41940</v>
      </c>
      <c r="K3306" s="7">
        <v>2</v>
      </c>
      <c r="L3306" s="9" t="str">
        <f t="shared" si="205"/>
        <v>Condiments</v>
      </c>
      <c r="M3306" s="6">
        <v>4</v>
      </c>
      <c r="N3306" s="6" t="str">
        <f t="shared" si="206"/>
        <v>Chef Anton's Cajun Seasoning</v>
      </c>
      <c r="O3306" s="13">
        <v>76</v>
      </c>
      <c r="P3306" s="6">
        <v>86</v>
      </c>
      <c r="Q3306" s="13">
        <f t="shared" si="207"/>
        <v>6536</v>
      </c>
      <c r="R3306" s="15">
        <v>0.05</v>
      </c>
      <c r="S3306" s="13">
        <v>8987</v>
      </c>
      <c r="T3306" s="13">
        <v>305.55799999999999</v>
      </c>
      <c r="U3306" s="13"/>
    </row>
    <row r="3307" spans="1:21" x14ac:dyDescent="0.25">
      <c r="A3307" s="6" t="s">
        <v>179</v>
      </c>
      <c r="B3307" s="6" t="s">
        <v>180</v>
      </c>
      <c r="C3307" s="6" t="s">
        <v>181</v>
      </c>
      <c r="D3307" s="6" t="s">
        <v>81</v>
      </c>
      <c r="E3307" s="6">
        <v>9</v>
      </c>
      <c r="F3307" s="6" t="str">
        <f t="shared" si="204"/>
        <v>Steven Buchanan</v>
      </c>
      <c r="G3307" s="6">
        <v>10607</v>
      </c>
      <c r="H3307" s="9">
        <v>41920</v>
      </c>
      <c r="I3307" s="9">
        <v>41939</v>
      </c>
      <c r="J3307" s="9">
        <v>41939</v>
      </c>
      <c r="K3307" s="7">
        <v>8</v>
      </c>
      <c r="L3307" s="9" t="str">
        <f t="shared" si="205"/>
        <v>Poissons et fruits de mer</v>
      </c>
      <c r="M3307" s="6">
        <v>40</v>
      </c>
      <c r="N3307" s="6" t="str">
        <f t="shared" si="206"/>
        <v>Boston Crab Meat</v>
      </c>
      <c r="O3307" s="13">
        <v>76</v>
      </c>
      <c r="P3307" s="6">
        <v>3</v>
      </c>
      <c r="Q3307" s="13">
        <f t="shared" si="207"/>
        <v>228</v>
      </c>
      <c r="R3307" s="15">
        <v>0.2</v>
      </c>
      <c r="S3307" s="13">
        <v>220.8</v>
      </c>
      <c r="T3307" s="13">
        <v>5.52</v>
      </c>
      <c r="U3307" s="13"/>
    </row>
    <row r="3308" spans="1:21" x14ac:dyDescent="0.25">
      <c r="A3308" s="6" t="s">
        <v>179</v>
      </c>
      <c r="B3308" s="6" t="s">
        <v>180</v>
      </c>
      <c r="C3308" s="6" t="s">
        <v>181</v>
      </c>
      <c r="D3308" s="6" t="s">
        <v>81</v>
      </c>
      <c r="E3308" s="6">
        <v>7</v>
      </c>
      <c r="F3308" s="6" t="str">
        <f t="shared" si="204"/>
        <v>Jaime Dos Santos</v>
      </c>
      <c r="G3308" s="6">
        <v>10612</v>
      </c>
      <c r="H3308" s="9">
        <v>41920</v>
      </c>
      <c r="I3308" s="9">
        <v>41944</v>
      </c>
      <c r="J3308" s="9">
        <v>41944</v>
      </c>
      <c r="K3308" s="7">
        <v>8</v>
      </c>
      <c r="L3308" s="9" t="str">
        <f t="shared" si="205"/>
        <v>Poissons et fruits de mer</v>
      </c>
      <c r="M3308" s="6">
        <v>36</v>
      </c>
      <c r="N3308" s="6" t="str">
        <f t="shared" si="206"/>
        <v>Inlagd Sill</v>
      </c>
      <c r="O3308" s="13">
        <v>76</v>
      </c>
      <c r="P3308" s="6">
        <v>40</v>
      </c>
      <c r="Q3308" s="13">
        <f t="shared" si="207"/>
        <v>3040</v>
      </c>
      <c r="R3308" s="15">
        <v>0.02</v>
      </c>
      <c r="S3308" s="13">
        <v>3724</v>
      </c>
      <c r="T3308" s="13">
        <v>44.688000000000002</v>
      </c>
      <c r="U3308" s="13"/>
    </row>
    <row r="3309" spans="1:21" x14ac:dyDescent="0.25">
      <c r="A3309" s="6" t="s">
        <v>130</v>
      </c>
      <c r="B3309" s="6" t="s">
        <v>131</v>
      </c>
      <c r="C3309" s="6" t="s">
        <v>132</v>
      </c>
      <c r="D3309" s="6" t="s">
        <v>123</v>
      </c>
      <c r="E3309" s="6">
        <v>6</v>
      </c>
      <c r="F3309" s="6" t="str">
        <f t="shared" si="204"/>
        <v>Ernst Junge</v>
      </c>
      <c r="G3309" s="6">
        <v>10704</v>
      </c>
      <c r="H3309" s="9">
        <v>41920</v>
      </c>
      <c r="I3309" s="9">
        <v>41935</v>
      </c>
      <c r="J3309" s="9">
        <v>41932</v>
      </c>
      <c r="K3309" s="7">
        <v>1</v>
      </c>
      <c r="L3309" s="9" t="str">
        <f t="shared" si="205"/>
        <v>Boissons</v>
      </c>
      <c r="M3309" s="6">
        <v>24</v>
      </c>
      <c r="N3309" s="6" t="str">
        <f t="shared" si="206"/>
        <v>Guaraná Fantástica</v>
      </c>
      <c r="O3309" s="13">
        <v>76</v>
      </c>
      <c r="P3309" s="6">
        <v>88</v>
      </c>
      <c r="Q3309" s="13">
        <f t="shared" si="207"/>
        <v>6688</v>
      </c>
      <c r="R3309" s="15">
        <v>0.18</v>
      </c>
      <c r="S3309" s="13">
        <v>1623.6000000000001</v>
      </c>
      <c r="T3309" s="13">
        <v>34.095600000000005</v>
      </c>
      <c r="U3309" s="13"/>
    </row>
    <row r="3310" spans="1:21" x14ac:dyDescent="0.25">
      <c r="A3310" s="6" t="s">
        <v>114</v>
      </c>
      <c r="B3310" s="6" t="s">
        <v>115</v>
      </c>
      <c r="C3310" s="6" t="s">
        <v>116</v>
      </c>
      <c r="D3310" s="6" t="s">
        <v>81</v>
      </c>
      <c r="E3310" s="6">
        <v>9</v>
      </c>
      <c r="F3310" s="6" t="str">
        <f t="shared" si="204"/>
        <v>Steven Buchanan</v>
      </c>
      <c r="G3310" s="6">
        <v>10761</v>
      </c>
      <c r="H3310" s="9">
        <v>41920</v>
      </c>
      <c r="I3310" s="9">
        <v>41945</v>
      </c>
      <c r="J3310" s="9">
        <v>41940</v>
      </c>
      <c r="K3310" s="7">
        <v>3</v>
      </c>
      <c r="L3310" s="9" t="str">
        <f t="shared" si="205"/>
        <v>Desserts</v>
      </c>
      <c r="M3310" s="6">
        <v>25</v>
      </c>
      <c r="N3310" s="6" t="str">
        <f t="shared" si="206"/>
        <v>NuNuCa Nuß-Nougat-Creme</v>
      </c>
      <c r="O3310" s="13">
        <v>76</v>
      </c>
      <c r="P3310" s="6">
        <v>87</v>
      </c>
      <c r="Q3310" s="13">
        <f t="shared" si="207"/>
        <v>6612</v>
      </c>
      <c r="R3310" s="15">
        <v>0.01</v>
      </c>
      <c r="S3310" s="13">
        <v>6029.1</v>
      </c>
      <c r="T3310" s="13">
        <v>84.40740000000001</v>
      </c>
      <c r="U3310" s="13"/>
    </row>
    <row r="3311" spans="1:21" x14ac:dyDescent="0.25">
      <c r="A3311" s="6" t="s">
        <v>278</v>
      </c>
      <c r="B3311" s="6" t="s">
        <v>279</v>
      </c>
      <c r="C3311" s="6" t="s">
        <v>280</v>
      </c>
      <c r="D3311" s="6" t="s">
        <v>85</v>
      </c>
      <c r="E3311" s="6">
        <v>8</v>
      </c>
      <c r="F3311" s="6" t="str">
        <f t="shared" si="204"/>
        <v>Hicham Esmal</v>
      </c>
      <c r="G3311" s="6">
        <v>10890</v>
      </c>
      <c r="H3311" s="9">
        <v>41920</v>
      </c>
      <c r="I3311" s="9">
        <v>41940</v>
      </c>
      <c r="J3311" s="9">
        <v>41940</v>
      </c>
      <c r="K3311" s="7">
        <v>6</v>
      </c>
      <c r="L3311" s="9" t="str">
        <f t="shared" si="205"/>
        <v>Viandes</v>
      </c>
      <c r="M3311" s="6">
        <v>17</v>
      </c>
      <c r="N3311" s="6" t="str">
        <f t="shared" si="206"/>
        <v>Alice Mutton</v>
      </c>
      <c r="O3311" s="13">
        <v>76</v>
      </c>
      <c r="P3311" s="6">
        <v>4</v>
      </c>
      <c r="Q3311" s="13">
        <f t="shared" si="207"/>
        <v>304</v>
      </c>
      <c r="R3311" s="15">
        <v>0.2</v>
      </c>
      <c r="S3311" s="13">
        <v>624</v>
      </c>
      <c r="T3311" s="13">
        <v>6.8639999999999999</v>
      </c>
      <c r="U3311" s="13"/>
    </row>
    <row r="3312" spans="1:21" x14ac:dyDescent="0.25">
      <c r="A3312" s="6" t="s">
        <v>157</v>
      </c>
      <c r="B3312" s="6" t="s">
        <v>158</v>
      </c>
      <c r="C3312" s="6" t="s">
        <v>159</v>
      </c>
      <c r="D3312" s="6" t="s">
        <v>136</v>
      </c>
      <c r="E3312" s="6">
        <v>8</v>
      </c>
      <c r="F3312" s="6" t="str">
        <f t="shared" si="204"/>
        <v>Hicham Esmal</v>
      </c>
      <c r="G3312" s="6">
        <v>10497</v>
      </c>
      <c r="H3312" s="9">
        <v>41921</v>
      </c>
      <c r="I3312" s="9">
        <v>41947</v>
      </c>
      <c r="J3312" s="9">
        <v>41942</v>
      </c>
      <c r="K3312" s="7">
        <v>4</v>
      </c>
      <c r="L3312" s="9" t="str">
        <f t="shared" si="205"/>
        <v>Produits laitiers</v>
      </c>
      <c r="M3312" s="6">
        <v>72</v>
      </c>
      <c r="N3312" s="6" t="str">
        <f t="shared" si="206"/>
        <v>Mozzarella di Giovanni</v>
      </c>
      <c r="O3312" s="13">
        <v>76</v>
      </c>
      <c r="P3312" s="6">
        <v>51</v>
      </c>
      <c r="Q3312" s="13">
        <f t="shared" si="207"/>
        <v>3876</v>
      </c>
      <c r="R3312" s="15">
        <v>0.2</v>
      </c>
      <c r="S3312" s="13">
        <v>5671.2000000000007</v>
      </c>
      <c r="T3312" s="13">
        <v>164.46480000000003</v>
      </c>
      <c r="U3312" s="13"/>
    </row>
    <row r="3313" spans="1:21" x14ac:dyDescent="0.25">
      <c r="A3313" s="6" t="s">
        <v>198</v>
      </c>
      <c r="B3313" s="6" t="s">
        <v>199</v>
      </c>
      <c r="C3313" s="6" t="s">
        <v>54</v>
      </c>
      <c r="D3313" s="6" t="s">
        <v>200</v>
      </c>
      <c r="E3313" s="6">
        <v>8</v>
      </c>
      <c r="F3313" s="6" t="str">
        <f t="shared" si="204"/>
        <v>Hicham Esmal</v>
      </c>
      <c r="G3313" s="6">
        <v>10639</v>
      </c>
      <c r="H3313" s="9">
        <v>41921</v>
      </c>
      <c r="I3313" s="9">
        <v>41948</v>
      </c>
      <c r="J3313" s="9">
        <v>41951</v>
      </c>
      <c r="K3313" s="7">
        <v>8</v>
      </c>
      <c r="L3313" s="9" t="str">
        <f t="shared" si="205"/>
        <v>Poissons et fruits de mer</v>
      </c>
      <c r="M3313" s="6">
        <v>18</v>
      </c>
      <c r="N3313" s="6" t="str">
        <f t="shared" si="206"/>
        <v>Carnarvon Tigers</v>
      </c>
      <c r="O3313" s="13">
        <v>76</v>
      </c>
      <c r="P3313" s="6">
        <v>26</v>
      </c>
      <c r="Q3313" s="13">
        <f t="shared" si="207"/>
        <v>1976</v>
      </c>
      <c r="R3313" s="15">
        <v>-0.02</v>
      </c>
      <c r="S3313" s="13">
        <v>8287.5</v>
      </c>
      <c r="T3313" s="13">
        <v>66.3</v>
      </c>
      <c r="U3313" s="13"/>
    </row>
    <row r="3314" spans="1:21" x14ac:dyDescent="0.25">
      <c r="A3314" s="6" t="s">
        <v>296</v>
      </c>
      <c r="B3314" s="6" t="s">
        <v>297</v>
      </c>
      <c r="C3314" s="6" t="s">
        <v>298</v>
      </c>
      <c r="D3314" s="6" t="s">
        <v>123</v>
      </c>
      <c r="E3314" s="6">
        <v>5</v>
      </c>
      <c r="F3314" s="6" t="str">
        <f t="shared" si="204"/>
        <v>Mohamed Ben Arfa</v>
      </c>
      <c r="G3314" s="6">
        <v>10652</v>
      </c>
      <c r="H3314" s="9">
        <v>41921</v>
      </c>
      <c r="I3314" s="9">
        <v>41948</v>
      </c>
      <c r="J3314" s="9">
        <v>41946</v>
      </c>
      <c r="K3314" s="7">
        <v>5</v>
      </c>
      <c r="L3314" s="9" t="str">
        <f t="shared" si="205"/>
        <v>Pâtes et céréales</v>
      </c>
      <c r="M3314" s="6">
        <v>42</v>
      </c>
      <c r="N3314" s="6" t="str">
        <f t="shared" si="206"/>
        <v>Singaporean Hokkien Fried Mee</v>
      </c>
      <c r="O3314" s="13">
        <v>76</v>
      </c>
      <c r="P3314" s="6">
        <v>28</v>
      </c>
      <c r="Q3314" s="13">
        <f t="shared" si="207"/>
        <v>2128</v>
      </c>
      <c r="R3314" s="15">
        <v>0.14000000000000001</v>
      </c>
      <c r="S3314" s="13">
        <v>1685.6</v>
      </c>
      <c r="T3314" s="13">
        <v>28.655199999999997</v>
      </c>
      <c r="U3314" s="13"/>
    </row>
    <row r="3315" spans="1:21" x14ac:dyDescent="0.25">
      <c r="A3315" s="6" t="s">
        <v>170</v>
      </c>
      <c r="B3315" s="6" t="s">
        <v>171</v>
      </c>
      <c r="C3315" s="6" t="s">
        <v>172</v>
      </c>
      <c r="D3315" s="6" t="s">
        <v>146</v>
      </c>
      <c r="E3315" s="6">
        <v>4</v>
      </c>
      <c r="F3315" s="6" t="str">
        <f t="shared" si="204"/>
        <v>Laura Callahan</v>
      </c>
      <c r="G3315" s="6">
        <v>10724</v>
      </c>
      <c r="H3315" s="9">
        <v>41921</v>
      </c>
      <c r="I3315" s="9">
        <v>41933</v>
      </c>
      <c r="J3315" s="9">
        <v>41935</v>
      </c>
      <c r="K3315" s="7">
        <v>8</v>
      </c>
      <c r="L3315" s="9" t="str">
        <f t="shared" si="205"/>
        <v>Poissons et fruits de mer</v>
      </c>
      <c r="M3315" s="6">
        <v>10</v>
      </c>
      <c r="N3315" s="6" t="str">
        <f t="shared" si="206"/>
        <v>Ikura</v>
      </c>
      <c r="O3315" s="13">
        <v>76</v>
      </c>
      <c r="P3315" s="6">
        <v>68</v>
      </c>
      <c r="Q3315" s="13">
        <f t="shared" si="207"/>
        <v>5168</v>
      </c>
      <c r="R3315" s="15">
        <v>0.1</v>
      </c>
      <c r="S3315" s="13">
        <v>9486</v>
      </c>
      <c r="T3315" s="13">
        <v>75.888000000000005</v>
      </c>
      <c r="U3315" s="13"/>
    </row>
    <row r="3316" spans="1:21" x14ac:dyDescent="0.25">
      <c r="A3316" s="6" t="s">
        <v>114</v>
      </c>
      <c r="B3316" s="6" t="s">
        <v>115</v>
      </c>
      <c r="C3316" s="6" t="s">
        <v>116</v>
      </c>
      <c r="D3316" s="6" t="s">
        <v>81</v>
      </c>
      <c r="E3316" s="6">
        <v>5</v>
      </c>
      <c r="F3316" s="6" t="str">
        <f t="shared" si="204"/>
        <v>Mohamed Ben Arfa</v>
      </c>
      <c r="G3316" s="6">
        <v>10564</v>
      </c>
      <c r="H3316" s="9">
        <v>41922</v>
      </c>
      <c r="I3316" s="9">
        <v>41951</v>
      </c>
      <c r="J3316" s="9">
        <v>41952</v>
      </c>
      <c r="K3316" s="7">
        <v>6</v>
      </c>
      <c r="L3316" s="9" t="str">
        <f t="shared" si="205"/>
        <v>Viandes</v>
      </c>
      <c r="M3316" s="6">
        <v>17</v>
      </c>
      <c r="N3316" s="6" t="str">
        <f t="shared" si="206"/>
        <v>Alice Mutton</v>
      </c>
      <c r="O3316" s="13">
        <v>76</v>
      </c>
      <c r="P3316" s="6">
        <v>56</v>
      </c>
      <c r="Q3316" s="13">
        <f t="shared" si="207"/>
        <v>4256</v>
      </c>
      <c r="R3316" s="15">
        <v>0.15</v>
      </c>
      <c r="S3316" s="13">
        <v>9282</v>
      </c>
      <c r="T3316" s="13">
        <v>102.102</v>
      </c>
      <c r="U3316" s="13"/>
    </row>
    <row r="3317" spans="1:21" x14ac:dyDescent="0.25">
      <c r="A3317" s="6" t="s">
        <v>194</v>
      </c>
      <c r="B3317" s="6" t="s">
        <v>195</v>
      </c>
      <c r="C3317" s="6" t="s">
        <v>97</v>
      </c>
      <c r="D3317" s="6" t="s">
        <v>98</v>
      </c>
      <c r="E3317" s="6">
        <v>3</v>
      </c>
      <c r="F3317" s="6" t="str">
        <f t="shared" si="204"/>
        <v>Janet Leverling</v>
      </c>
      <c r="G3317" s="6">
        <v>10576</v>
      </c>
      <c r="H3317" s="9">
        <v>41922</v>
      </c>
      <c r="I3317" s="9">
        <v>41946</v>
      </c>
      <c r="J3317" s="9">
        <v>41946</v>
      </c>
      <c r="K3317" s="7">
        <v>4</v>
      </c>
      <c r="L3317" s="9" t="str">
        <f t="shared" si="205"/>
        <v>Produits laitiers</v>
      </c>
      <c r="M3317" s="6">
        <v>31</v>
      </c>
      <c r="N3317" s="6" t="str">
        <f t="shared" si="206"/>
        <v>Gorgonzola Telino</v>
      </c>
      <c r="O3317" s="13">
        <v>76</v>
      </c>
      <c r="P3317" s="6">
        <v>86</v>
      </c>
      <c r="Q3317" s="13">
        <f t="shared" si="207"/>
        <v>6536</v>
      </c>
      <c r="R3317" s="15">
        <v>0.18</v>
      </c>
      <c r="S3317" s="13">
        <v>4407.5</v>
      </c>
      <c r="T3317" s="13">
        <v>4.4074999999999998</v>
      </c>
      <c r="U3317" s="13"/>
    </row>
    <row r="3318" spans="1:21" x14ac:dyDescent="0.25">
      <c r="A3318" s="6" t="s">
        <v>216</v>
      </c>
      <c r="B3318" s="6" t="s">
        <v>217</v>
      </c>
      <c r="C3318" s="6" t="s">
        <v>218</v>
      </c>
      <c r="D3318" s="6" t="s">
        <v>102</v>
      </c>
      <c r="E3318" s="6">
        <v>5</v>
      </c>
      <c r="F3318" s="6" t="str">
        <f t="shared" si="204"/>
        <v>Mohamed Ben Arfa</v>
      </c>
      <c r="G3318" s="6">
        <v>10892</v>
      </c>
      <c r="H3318" s="9">
        <v>41922</v>
      </c>
      <c r="I3318" s="9">
        <v>41933</v>
      </c>
      <c r="J3318" s="9">
        <v>41933</v>
      </c>
      <c r="K3318" s="7">
        <v>4</v>
      </c>
      <c r="L3318" s="9" t="str">
        <f t="shared" si="205"/>
        <v>Produits laitiers</v>
      </c>
      <c r="M3318" s="6">
        <v>59</v>
      </c>
      <c r="N3318" s="6" t="str">
        <f t="shared" si="206"/>
        <v>Raclette Courdavault</v>
      </c>
      <c r="O3318" s="13">
        <v>76</v>
      </c>
      <c r="P3318" s="6">
        <v>58</v>
      </c>
      <c r="Q3318" s="13">
        <f t="shared" si="207"/>
        <v>4408</v>
      </c>
      <c r="R3318" s="15">
        <v>0.01</v>
      </c>
      <c r="S3318" s="13">
        <v>15790.5</v>
      </c>
      <c r="T3318" s="13">
        <v>394.76249999999999</v>
      </c>
      <c r="U3318" s="13"/>
    </row>
    <row r="3319" spans="1:21" x14ac:dyDescent="0.25">
      <c r="A3319" s="6" t="s">
        <v>179</v>
      </c>
      <c r="B3319" s="6" t="s">
        <v>180</v>
      </c>
      <c r="C3319" s="6" t="s">
        <v>181</v>
      </c>
      <c r="D3319" s="6" t="s">
        <v>81</v>
      </c>
      <c r="E3319" s="6">
        <v>6</v>
      </c>
      <c r="F3319" s="6" t="str">
        <f t="shared" si="204"/>
        <v>Ernst Junge</v>
      </c>
      <c r="G3319" s="6">
        <v>10555</v>
      </c>
      <c r="H3319" s="9">
        <v>41923</v>
      </c>
      <c r="I3319" s="9">
        <v>41942</v>
      </c>
      <c r="J3319" s="9">
        <v>41942</v>
      </c>
      <c r="K3319" s="7">
        <v>7</v>
      </c>
      <c r="L3319" s="9" t="str">
        <f t="shared" si="205"/>
        <v>Produits secs</v>
      </c>
      <c r="M3319" s="6">
        <v>14</v>
      </c>
      <c r="N3319" s="6" t="str">
        <f t="shared" si="206"/>
        <v>Tofu</v>
      </c>
      <c r="O3319" s="13">
        <v>76</v>
      </c>
      <c r="P3319" s="6">
        <v>30</v>
      </c>
      <c r="Q3319" s="13">
        <f t="shared" si="207"/>
        <v>2280</v>
      </c>
      <c r="R3319" s="15">
        <v>0.16</v>
      </c>
      <c r="S3319" s="13">
        <v>2929.5</v>
      </c>
      <c r="T3319" s="13">
        <v>55.660499999999999</v>
      </c>
      <c r="U3319" s="13"/>
    </row>
    <row r="3320" spans="1:21" x14ac:dyDescent="0.25">
      <c r="A3320" s="6" t="s">
        <v>179</v>
      </c>
      <c r="B3320" s="6" t="s">
        <v>180</v>
      </c>
      <c r="C3320" s="6" t="s">
        <v>181</v>
      </c>
      <c r="D3320" s="6" t="s">
        <v>81</v>
      </c>
      <c r="E3320" s="6">
        <v>9</v>
      </c>
      <c r="F3320" s="6" t="str">
        <f t="shared" si="204"/>
        <v>Steven Buchanan</v>
      </c>
      <c r="G3320" s="6">
        <v>10607</v>
      </c>
      <c r="H3320" s="9">
        <v>41923</v>
      </c>
      <c r="I3320" s="9">
        <v>41949</v>
      </c>
      <c r="J3320" s="9">
        <v>41949</v>
      </c>
      <c r="K3320" s="7">
        <v>6</v>
      </c>
      <c r="L3320" s="9" t="str">
        <f t="shared" si="205"/>
        <v>Viandes</v>
      </c>
      <c r="M3320" s="6">
        <v>17</v>
      </c>
      <c r="N3320" s="6" t="str">
        <f t="shared" si="206"/>
        <v>Alice Mutton</v>
      </c>
      <c r="O3320" s="13">
        <v>76</v>
      </c>
      <c r="P3320" s="6">
        <v>48</v>
      </c>
      <c r="Q3320" s="13">
        <f t="shared" si="207"/>
        <v>3648</v>
      </c>
      <c r="R3320" s="15">
        <v>0.19</v>
      </c>
      <c r="S3320" s="13">
        <v>7581.6</v>
      </c>
      <c r="T3320" s="13">
        <v>121.30560000000001</v>
      </c>
      <c r="U3320" s="13"/>
    </row>
    <row r="3321" spans="1:21" x14ac:dyDescent="0.25">
      <c r="A3321" s="6" t="s">
        <v>308</v>
      </c>
      <c r="B3321" s="6" t="s">
        <v>309</v>
      </c>
      <c r="C3321" s="6" t="s">
        <v>203</v>
      </c>
      <c r="D3321" s="6" t="s">
        <v>204</v>
      </c>
      <c r="E3321" s="6">
        <v>5</v>
      </c>
      <c r="F3321" s="6" t="str">
        <f t="shared" si="204"/>
        <v>Mohamed Ben Arfa</v>
      </c>
      <c r="G3321" s="6">
        <v>10716</v>
      </c>
      <c r="H3321" s="9">
        <v>41923</v>
      </c>
      <c r="I3321" s="9">
        <v>41949</v>
      </c>
      <c r="J3321" s="9">
        <v>41950</v>
      </c>
      <c r="K3321" s="7">
        <v>3</v>
      </c>
      <c r="L3321" s="9" t="str">
        <f t="shared" si="205"/>
        <v>Desserts</v>
      </c>
      <c r="M3321" s="6">
        <v>21</v>
      </c>
      <c r="N3321" s="6" t="str">
        <f t="shared" si="206"/>
        <v>Sir Rodney's Scones</v>
      </c>
      <c r="O3321" s="13">
        <v>76</v>
      </c>
      <c r="P3321" s="6">
        <v>93</v>
      </c>
      <c r="Q3321" s="13">
        <f t="shared" si="207"/>
        <v>7068</v>
      </c>
      <c r="R3321" s="15">
        <v>0.02</v>
      </c>
      <c r="S3321" s="13">
        <v>4557</v>
      </c>
      <c r="T3321" s="13">
        <v>36.456000000000003</v>
      </c>
      <c r="U3321" s="13"/>
    </row>
    <row r="3322" spans="1:21" x14ac:dyDescent="0.25">
      <c r="A3322" s="6" t="s">
        <v>305</v>
      </c>
      <c r="B3322" s="6" t="s">
        <v>306</v>
      </c>
      <c r="C3322" s="6" t="s">
        <v>307</v>
      </c>
      <c r="D3322" s="6" t="s">
        <v>251</v>
      </c>
      <c r="E3322" s="6">
        <v>3</v>
      </c>
      <c r="F3322" s="6" t="str">
        <f t="shared" si="204"/>
        <v>Janet Leverling</v>
      </c>
      <c r="G3322" s="6">
        <v>10753</v>
      </c>
      <c r="H3322" s="9">
        <v>41923</v>
      </c>
      <c r="I3322" s="9">
        <v>41946</v>
      </c>
      <c r="J3322" s="9">
        <v>41947</v>
      </c>
      <c r="K3322" s="7">
        <v>8</v>
      </c>
      <c r="L3322" s="9" t="str">
        <f t="shared" si="205"/>
        <v>Poissons et fruits de mer</v>
      </c>
      <c r="M3322" s="6">
        <v>45</v>
      </c>
      <c r="N3322" s="6" t="str">
        <f t="shared" si="206"/>
        <v>Røgede sild</v>
      </c>
      <c r="O3322" s="13">
        <v>76</v>
      </c>
      <c r="P3322" s="6">
        <v>13</v>
      </c>
      <c r="Q3322" s="13">
        <f t="shared" si="207"/>
        <v>988</v>
      </c>
      <c r="R3322" s="15">
        <v>7.0000000000000007E-2</v>
      </c>
      <c r="S3322" s="13">
        <v>574.27499999999998</v>
      </c>
      <c r="T3322" s="13">
        <v>9.1883999999999997</v>
      </c>
      <c r="U3322" s="13"/>
    </row>
    <row r="3323" spans="1:21" x14ac:dyDescent="0.25">
      <c r="A3323" s="6" t="s">
        <v>99</v>
      </c>
      <c r="B3323" s="6" t="s">
        <v>100</v>
      </c>
      <c r="C3323" s="6" t="s">
        <v>101</v>
      </c>
      <c r="D3323" s="6" t="s">
        <v>102</v>
      </c>
      <c r="E3323" s="6">
        <v>9</v>
      </c>
      <c r="F3323" s="6" t="str">
        <f t="shared" si="204"/>
        <v>Steven Buchanan</v>
      </c>
      <c r="G3323" s="6">
        <v>10841</v>
      </c>
      <c r="H3323" s="9">
        <v>41923</v>
      </c>
      <c r="I3323" s="9">
        <v>41946</v>
      </c>
      <c r="J3323" s="9">
        <v>41942</v>
      </c>
      <c r="K3323" s="7">
        <v>4</v>
      </c>
      <c r="L3323" s="9" t="str">
        <f t="shared" si="205"/>
        <v>Produits laitiers</v>
      </c>
      <c r="M3323" s="6">
        <v>59</v>
      </c>
      <c r="N3323" s="6" t="str">
        <f t="shared" si="206"/>
        <v>Raclette Courdavault</v>
      </c>
      <c r="O3323" s="13">
        <v>76</v>
      </c>
      <c r="P3323" s="6">
        <v>81</v>
      </c>
      <c r="Q3323" s="13">
        <f t="shared" si="207"/>
        <v>6156</v>
      </c>
      <c r="R3323" s="15">
        <v>0.11</v>
      </c>
      <c r="S3323" s="13">
        <v>19824.75</v>
      </c>
      <c r="T3323" s="13">
        <v>396.495</v>
      </c>
      <c r="U3323" s="13"/>
    </row>
    <row r="3324" spans="1:21" x14ac:dyDescent="0.25">
      <c r="A3324" s="6" t="s">
        <v>137</v>
      </c>
      <c r="B3324" s="6" t="s">
        <v>138</v>
      </c>
      <c r="C3324" s="6" t="s">
        <v>139</v>
      </c>
      <c r="D3324" s="6" t="s">
        <v>140</v>
      </c>
      <c r="E3324" s="6">
        <v>1</v>
      </c>
      <c r="F3324" s="6" t="str">
        <f t="shared" si="204"/>
        <v>Francis Rivière</v>
      </c>
      <c r="G3324" s="6">
        <v>10686</v>
      </c>
      <c r="H3324" s="9">
        <v>41924</v>
      </c>
      <c r="I3324" s="9">
        <v>41934</v>
      </c>
      <c r="J3324" s="9">
        <v>41937</v>
      </c>
      <c r="K3324" s="7">
        <v>3</v>
      </c>
      <c r="L3324" s="9" t="str">
        <f t="shared" si="205"/>
        <v>Desserts</v>
      </c>
      <c r="M3324" s="6">
        <v>26</v>
      </c>
      <c r="N3324" s="6" t="str">
        <f t="shared" si="206"/>
        <v>Gumbär Gummibärchen</v>
      </c>
      <c r="O3324" s="13">
        <v>76</v>
      </c>
      <c r="P3324" s="6">
        <v>27</v>
      </c>
      <c r="Q3324" s="13">
        <f t="shared" si="207"/>
        <v>2052</v>
      </c>
      <c r="R3324" s="15">
        <v>0.11</v>
      </c>
      <c r="S3324" s="13">
        <v>3752.2845000000002</v>
      </c>
      <c r="T3324" s="13">
        <v>86.302543499999999</v>
      </c>
      <c r="U3324" s="13"/>
    </row>
    <row r="3325" spans="1:21" x14ac:dyDescent="0.25">
      <c r="A3325" s="6" t="s">
        <v>179</v>
      </c>
      <c r="B3325" s="6" t="s">
        <v>180</v>
      </c>
      <c r="C3325" s="6" t="s">
        <v>181</v>
      </c>
      <c r="D3325" s="6" t="s">
        <v>81</v>
      </c>
      <c r="E3325" s="6">
        <v>3</v>
      </c>
      <c r="F3325" s="6" t="str">
        <f t="shared" si="204"/>
        <v>Janet Leverling</v>
      </c>
      <c r="G3325" s="6">
        <v>10700</v>
      </c>
      <c r="H3325" s="9">
        <v>41924</v>
      </c>
      <c r="I3325" s="9">
        <v>41946</v>
      </c>
      <c r="J3325" s="9">
        <v>41942</v>
      </c>
      <c r="K3325" s="7">
        <v>1</v>
      </c>
      <c r="L3325" s="9" t="str">
        <f t="shared" si="205"/>
        <v>Boissons</v>
      </c>
      <c r="M3325" s="6">
        <v>1</v>
      </c>
      <c r="N3325" s="6" t="str">
        <f t="shared" si="206"/>
        <v>Chai</v>
      </c>
      <c r="O3325" s="13">
        <v>76</v>
      </c>
      <c r="P3325" s="6">
        <v>57</v>
      </c>
      <c r="Q3325" s="13">
        <f t="shared" si="207"/>
        <v>4332</v>
      </c>
      <c r="R3325" s="15">
        <v>0.13</v>
      </c>
      <c r="S3325" s="13">
        <v>4463.1000000000004</v>
      </c>
      <c r="T3325" s="13">
        <v>93.725100000000012</v>
      </c>
      <c r="U3325" s="13"/>
    </row>
    <row r="3326" spans="1:21" x14ac:dyDescent="0.25">
      <c r="A3326" s="6" t="s">
        <v>111</v>
      </c>
      <c r="B3326" s="6" t="s">
        <v>112</v>
      </c>
      <c r="C3326" s="6" t="s">
        <v>113</v>
      </c>
      <c r="D3326" s="6" t="s">
        <v>85</v>
      </c>
      <c r="E3326" s="6">
        <v>3</v>
      </c>
      <c r="F3326" s="6" t="str">
        <f t="shared" si="204"/>
        <v>Janet Leverling</v>
      </c>
      <c r="G3326" s="6">
        <v>10814</v>
      </c>
      <c r="H3326" s="9">
        <v>41924</v>
      </c>
      <c r="I3326" s="9">
        <v>41948</v>
      </c>
      <c r="J3326" s="9">
        <v>41944</v>
      </c>
      <c r="K3326" s="7">
        <v>2</v>
      </c>
      <c r="L3326" s="9" t="str">
        <f t="shared" si="205"/>
        <v>Condiments</v>
      </c>
      <c r="M3326" s="6">
        <v>61</v>
      </c>
      <c r="N3326" s="6" t="str">
        <f t="shared" si="206"/>
        <v>Sirop d'érable</v>
      </c>
      <c r="O3326" s="13">
        <v>76</v>
      </c>
      <c r="P3326" s="6">
        <v>65</v>
      </c>
      <c r="Q3326" s="13">
        <f t="shared" si="207"/>
        <v>4940</v>
      </c>
      <c r="R3326" s="15">
        <v>0.13</v>
      </c>
      <c r="S3326" s="13">
        <v>8058.375</v>
      </c>
      <c r="T3326" s="13">
        <v>161.16749999999999</v>
      </c>
      <c r="U3326" s="13"/>
    </row>
    <row r="3327" spans="1:21" x14ac:dyDescent="0.25">
      <c r="A3327" s="6" t="s">
        <v>281</v>
      </c>
      <c r="B3327" s="6" t="s">
        <v>282</v>
      </c>
      <c r="C3327" s="6" t="s">
        <v>283</v>
      </c>
      <c r="D3327" s="6" t="s">
        <v>284</v>
      </c>
      <c r="E3327" s="6">
        <v>6</v>
      </c>
      <c r="F3327" s="6" t="str">
        <f t="shared" si="204"/>
        <v>Ernst Junge</v>
      </c>
      <c r="G3327" s="6">
        <v>10611</v>
      </c>
      <c r="H3327" s="9">
        <v>41925</v>
      </c>
      <c r="I3327" s="9">
        <v>41945</v>
      </c>
      <c r="J3327" s="9">
        <v>41942</v>
      </c>
      <c r="K3327" s="7">
        <v>1</v>
      </c>
      <c r="L3327" s="9" t="str">
        <f t="shared" si="205"/>
        <v>Boissons</v>
      </c>
      <c r="M3327" s="6">
        <v>1</v>
      </c>
      <c r="N3327" s="6" t="str">
        <f t="shared" si="206"/>
        <v>Chai</v>
      </c>
      <c r="O3327" s="13">
        <v>76</v>
      </c>
      <c r="P3327" s="6">
        <v>1</v>
      </c>
      <c r="Q3327" s="13">
        <f t="shared" si="207"/>
        <v>76</v>
      </c>
      <c r="R3327" s="15">
        <v>0.08</v>
      </c>
      <c r="S3327" s="13">
        <v>82.8</v>
      </c>
      <c r="T3327" s="13">
        <v>0.24839999999999998</v>
      </c>
      <c r="U3327" s="13"/>
    </row>
    <row r="3328" spans="1:21" x14ac:dyDescent="0.25">
      <c r="A3328" s="6" t="s">
        <v>90</v>
      </c>
      <c r="B3328" s="6" t="s">
        <v>91</v>
      </c>
      <c r="C3328" s="6" t="s">
        <v>88</v>
      </c>
      <c r="D3328" s="6" t="s">
        <v>89</v>
      </c>
      <c r="E3328" s="6">
        <v>4</v>
      </c>
      <c r="F3328" s="6" t="str">
        <f t="shared" si="204"/>
        <v>Laura Callahan</v>
      </c>
      <c r="G3328" s="6">
        <v>10472</v>
      </c>
      <c r="H3328" s="9">
        <v>41926</v>
      </c>
      <c r="I3328" s="9">
        <v>41945</v>
      </c>
      <c r="J3328" s="9">
        <v>41941</v>
      </c>
      <c r="K3328" s="7">
        <v>7</v>
      </c>
      <c r="L3328" s="9" t="str">
        <f t="shared" si="205"/>
        <v>Produits secs</v>
      </c>
      <c r="M3328" s="6">
        <v>51</v>
      </c>
      <c r="N3328" s="6" t="str">
        <f t="shared" si="206"/>
        <v>Manjimup Dried Apples</v>
      </c>
      <c r="O3328" s="13">
        <v>76</v>
      </c>
      <c r="P3328" s="6">
        <v>55</v>
      </c>
      <c r="Q3328" s="13">
        <f t="shared" si="207"/>
        <v>4180</v>
      </c>
      <c r="R3328" s="15">
        <v>0.19</v>
      </c>
      <c r="S3328" s="13">
        <v>9444.6</v>
      </c>
      <c r="T3328" s="13">
        <v>9.4446000000000012</v>
      </c>
      <c r="U3328" s="13"/>
    </row>
    <row r="3329" spans="1:21" x14ac:dyDescent="0.25">
      <c r="A3329" s="6" t="s">
        <v>78</v>
      </c>
      <c r="B3329" s="6" t="s">
        <v>79</v>
      </c>
      <c r="C3329" s="6" t="s">
        <v>80</v>
      </c>
      <c r="D3329" s="6" t="s">
        <v>81</v>
      </c>
      <c r="E3329" s="6">
        <v>5</v>
      </c>
      <c r="F3329" s="6" t="str">
        <f t="shared" si="204"/>
        <v>Mohamed Ben Arfa</v>
      </c>
      <c r="G3329" s="6">
        <v>10504</v>
      </c>
      <c r="H3329" s="9">
        <v>41926</v>
      </c>
      <c r="I3329" s="9">
        <v>41946</v>
      </c>
      <c r="J3329" s="9">
        <v>41949</v>
      </c>
      <c r="K3329" s="7">
        <v>6</v>
      </c>
      <c r="L3329" s="9" t="str">
        <f t="shared" si="205"/>
        <v>Viandes</v>
      </c>
      <c r="M3329" s="6">
        <v>53</v>
      </c>
      <c r="N3329" s="6" t="str">
        <f t="shared" si="206"/>
        <v>Perth Pasties</v>
      </c>
      <c r="O3329" s="13">
        <v>76</v>
      </c>
      <c r="P3329" s="6">
        <v>53</v>
      </c>
      <c r="Q3329" s="13">
        <f t="shared" si="207"/>
        <v>4028</v>
      </c>
      <c r="R3329" s="15">
        <v>0.02</v>
      </c>
      <c r="S3329" s="13">
        <v>8518.16</v>
      </c>
      <c r="T3329" s="13">
        <v>187.39952</v>
      </c>
      <c r="U3329" s="13"/>
    </row>
    <row r="3330" spans="1:21" x14ac:dyDescent="0.25">
      <c r="A3330" s="6" t="s">
        <v>127</v>
      </c>
      <c r="B3330" s="6" t="s">
        <v>128</v>
      </c>
      <c r="C3330" s="6" t="s">
        <v>129</v>
      </c>
      <c r="D3330" s="6" t="s">
        <v>106</v>
      </c>
      <c r="E3330" s="6">
        <v>3</v>
      </c>
      <c r="F3330" s="6" t="str">
        <f t="shared" si="204"/>
        <v>Janet Leverling</v>
      </c>
      <c r="G3330" s="6">
        <v>10638</v>
      </c>
      <c r="H3330" s="9">
        <v>41926</v>
      </c>
      <c r="I3330" s="9">
        <v>41951</v>
      </c>
      <c r="J3330" s="9">
        <v>41954</v>
      </c>
      <c r="K3330" s="7">
        <v>8</v>
      </c>
      <c r="L3330" s="9" t="str">
        <f t="shared" si="205"/>
        <v>Poissons et fruits de mer</v>
      </c>
      <c r="M3330" s="6">
        <v>45</v>
      </c>
      <c r="N3330" s="6" t="str">
        <f t="shared" si="206"/>
        <v>Røgede sild</v>
      </c>
      <c r="O3330" s="13">
        <v>76</v>
      </c>
      <c r="P3330" s="6">
        <v>99</v>
      </c>
      <c r="Q3330" s="13">
        <f t="shared" si="207"/>
        <v>7524</v>
      </c>
      <c r="R3330" s="15">
        <v>0.2</v>
      </c>
      <c r="S3330" s="13">
        <v>3762</v>
      </c>
      <c r="T3330" s="13">
        <v>56.43</v>
      </c>
      <c r="U3330" s="13"/>
    </row>
    <row r="3331" spans="1:21" x14ac:dyDescent="0.25">
      <c r="A3331" s="6" t="s">
        <v>130</v>
      </c>
      <c r="B3331" s="6" t="s">
        <v>131</v>
      </c>
      <c r="C3331" s="6" t="s">
        <v>132</v>
      </c>
      <c r="D3331" s="6" t="s">
        <v>123</v>
      </c>
      <c r="E3331" s="6">
        <v>5</v>
      </c>
      <c r="F3331" s="6" t="str">
        <f t="shared" si="204"/>
        <v>Mohamed Ben Arfa</v>
      </c>
      <c r="G3331" s="6">
        <v>10728</v>
      </c>
      <c r="H3331" s="9">
        <v>41926</v>
      </c>
      <c r="I3331" s="9">
        <v>41938</v>
      </c>
      <c r="J3331" s="9">
        <v>41936</v>
      </c>
      <c r="K3331" s="7">
        <v>6</v>
      </c>
      <c r="L3331" s="9" t="str">
        <f t="shared" si="205"/>
        <v>Viandes</v>
      </c>
      <c r="M3331" s="6">
        <v>55</v>
      </c>
      <c r="N3331" s="6" t="str">
        <f t="shared" si="206"/>
        <v>Pâté chinois</v>
      </c>
      <c r="O3331" s="13">
        <v>76</v>
      </c>
      <c r="P3331" s="6">
        <v>94</v>
      </c>
      <c r="Q3331" s="13">
        <f t="shared" si="207"/>
        <v>7144</v>
      </c>
      <c r="R3331" s="15">
        <v>0.11</v>
      </c>
      <c r="S3331" s="13">
        <v>10039.200000000001</v>
      </c>
      <c r="T3331" s="13">
        <v>10.039200000000001</v>
      </c>
      <c r="U3331" s="13"/>
    </row>
    <row r="3332" spans="1:21" x14ac:dyDescent="0.25">
      <c r="A3332" s="6" t="s">
        <v>179</v>
      </c>
      <c r="B3332" s="6" t="s">
        <v>180</v>
      </c>
      <c r="C3332" s="6" t="s">
        <v>181</v>
      </c>
      <c r="D3332" s="6" t="s">
        <v>81</v>
      </c>
      <c r="E3332" s="6">
        <v>3</v>
      </c>
      <c r="F3332" s="6" t="str">
        <f t="shared" ref="F3332:F3395" si="208">VLOOKUP(E3332,ListeREPRESENTANTS,2,FALSE)</f>
        <v>Janet Leverling</v>
      </c>
      <c r="G3332" s="6">
        <v>10748</v>
      </c>
      <c r="H3332" s="9">
        <v>41926</v>
      </c>
      <c r="I3332" s="9">
        <v>41938</v>
      </c>
      <c r="J3332" s="9">
        <v>41940</v>
      </c>
      <c r="K3332" s="7">
        <v>5</v>
      </c>
      <c r="L3332" s="9" t="str">
        <f t="shared" ref="L3332:L3395" si="209">VLOOKUP(K3332,ListeCATEGORIES,2,FALSE)</f>
        <v>Pâtes et céréales</v>
      </c>
      <c r="M3332" s="6">
        <v>56</v>
      </c>
      <c r="N3332" s="6" t="str">
        <f t="shared" ref="N3332:N3395" si="210">VLOOKUP(M3332,ListePRODUITS,2,FALSE)</f>
        <v>Gnocchi di nonna Alice</v>
      </c>
      <c r="O3332" s="13">
        <v>76</v>
      </c>
      <c r="P3332" s="6">
        <v>3</v>
      </c>
      <c r="Q3332" s="13">
        <f t="shared" si="207"/>
        <v>228</v>
      </c>
      <c r="R3332" s="15">
        <v>0.15</v>
      </c>
      <c r="S3332" s="13">
        <v>484.5</v>
      </c>
      <c r="T3332" s="13">
        <v>5.8140000000000001</v>
      </c>
      <c r="U3332" s="13"/>
    </row>
    <row r="3333" spans="1:21" x14ac:dyDescent="0.25">
      <c r="A3333" s="6" t="s">
        <v>137</v>
      </c>
      <c r="B3333" s="6" t="s">
        <v>138</v>
      </c>
      <c r="C3333" s="6" t="s">
        <v>139</v>
      </c>
      <c r="D3333" s="6" t="s">
        <v>140</v>
      </c>
      <c r="E3333" s="6">
        <v>1</v>
      </c>
      <c r="F3333" s="6" t="str">
        <f t="shared" si="208"/>
        <v>Francis Rivière</v>
      </c>
      <c r="G3333" s="6">
        <v>10686</v>
      </c>
      <c r="H3333" s="9">
        <v>41927</v>
      </c>
      <c r="I3333" s="9">
        <v>41943</v>
      </c>
      <c r="J3333" s="9">
        <v>41942</v>
      </c>
      <c r="K3333" s="7">
        <v>6</v>
      </c>
      <c r="L3333" s="9" t="str">
        <f t="shared" si="209"/>
        <v>Viandes</v>
      </c>
      <c r="M3333" s="6">
        <v>17</v>
      </c>
      <c r="N3333" s="6" t="str">
        <f t="shared" si="210"/>
        <v>Alice Mutton</v>
      </c>
      <c r="O3333" s="13">
        <v>76</v>
      </c>
      <c r="P3333" s="6">
        <v>93</v>
      </c>
      <c r="Q3333" s="13">
        <f t="shared" ref="Q3333:Q3396" si="211">O3333*P3333</f>
        <v>7068</v>
      </c>
      <c r="R3333" s="15">
        <v>0.16</v>
      </c>
      <c r="S3333" s="13">
        <v>15233.4</v>
      </c>
      <c r="T3333" s="13">
        <v>258.96780000000001</v>
      </c>
      <c r="U3333" s="13"/>
    </row>
    <row r="3334" spans="1:21" x14ac:dyDescent="0.25">
      <c r="A3334" s="6" t="s">
        <v>324</v>
      </c>
      <c r="B3334" s="6" t="s">
        <v>325</v>
      </c>
      <c r="C3334" s="6" t="s">
        <v>326</v>
      </c>
      <c r="D3334" s="6" t="s">
        <v>238</v>
      </c>
      <c r="E3334" s="6">
        <v>5</v>
      </c>
      <c r="F3334" s="6" t="str">
        <f t="shared" si="208"/>
        <v>Mohamed Ben Arfa</v>
      </c>
      <c r="G3334" s="6">
        <v>10801</v>
      </c>
      <c r="H3334" s="9">
        <v>41927</v>
      </c>
      <c r="I3334" s="9">
        <v>41954</v>
      </c>
      <c r="J3334" s="9">
        <v>41949</v>
      </c>
      <c r="K3334" s="7">
        <v>6</v>
      </c>
      <c r="L3334" s="9" t="str">
        <f t="shared" si="209"/>
        <v>Viandes</v>
      </c>
      <c r="M3334" s="6">
        <v>29</v>
      </c>
      <c r="N3334" s="6" t="str">
        <f t="shared" si="210"/>
        <v>Thüringer Rostbratwurst</v>
      </c>
      <c r="O3334" s="13">
        <v>76</v>
      </c>
      <c r="P3334" s="6">
        <v>39</v>
      </c>
      <c r="Q3334" s="13">
        <f t="shared" si="211"/>
        <v>2964</v>
      </c>
      <c r="R3334" s="15">
        <v>0.05</v>
      </c>
      <c r="S3334" s="13">
        <v>22932.097500000003</v>
      </c>
      <c r="T3334" s="13">
        <v>527.4382425</v>
      </c>
      <c r="U3334" s="13"/>
    </row>
    <row r="3335" spans="1:21" x14ac:dyDescent="0.25">
      <c r="A3335" s="6" t="s">
        <v>127</v>
      </c>
      <c r="B3335" s="6" t="s">
        <v>128</v>
      </c>
      <c r="C3335" s="6" t="s">
        <v>129</v>
      </c>
      <c r="D3335" s="6" t="s">
        <v>106</v>
      </c>
      <c r="E3335" s="6">
        <v>1</v>
      </c>
      <c r="F3335" s="6" t="str">
        <f t="shared" si="208"/>
        <v>Francis Rivière</v>
      </c>
      <c r="G3335" s="6">
        <v>10919</v>
      </c>
      <c r="H3335" s="9">
        <v>41927</v>
      </c>
      <c r="I3335" s="9">
        <v>41957</v>
      </c>
      <c r="J3335" s="9">
        <v>41955</v>
      </c>
      <c r="K3335" s="7">
        <v>3</v>
      </c>
      <c r="L3335" s="9" t="str">
        <f t="shared" si="209"/>
        <v>Desserts</v>
      </c>
      <c r="M3335" s="6">
        <v>16</v>
      </c>
      <c r="N3335" s="6" t="str">
        <f t="shared" si="210"/>
        <v>Pavlova</v>
      </c>
      <c r="O3335" s="13">
        <v>76</v>
      </c>
      <c r="P3335" s="6">
        <v>70</v>
      </c>
      <c r="Q3335" s="13">
        <f t="shared" si="211"/>
        <v>5320</v>
      </c>
      <c r="R3335" s="15">
        <v>0.19</v>
      </c>
      <c r="S3335" s="13">
        <v>4947.0750000000007</v>
      </c>
      <c r="T3335" s="13">
        <v>103.88857500000002</v>
      </c>
      <c r="U3335" s="13"/>
    </row>
    <row r="3336" spans="1:21" x14ac:dyDescent="0.25">
      <c r="A3336" s="6" t="s">
        <v>205</v>
      </c>
      <c r="B3336" s="6" t="s">
        <v>206</v>
      </c>
      <c r="C3336" s="6" t="s">
        <v>207</v>
      </c>
      <c r="D3336" s="6" t="s">
        <v>208</v>
      </c>
      <c r="E3336" s="6">
        <v>3</v>
      </c>
      <c r="F3336" s="6" t="str">
        <f t="shared" si="208"/>
        <v>Janet Leverling</v>
      </c>
      <c r="G3336" s="6">
        <v>10924</v>
      </c>
      <c r="H3336" s="9">
        <v>41927</v>
      </c>
      <c r="I3336" s="9">
        <v>41937</v>
      </c>
      <c r="J3336" s="9">
        <v>41939</v>
      </c>
      <c r="K3336" s="7">
        <v>7</v>
      </c>
      <c r="L3336" s="9" t="str">
        <f t="shared" si="209"/>
        <v>Produits secs</v>
      </c>
      <c r="M3336" s="6">
        <v>28</v>
      </c>
      <c r="N3336" s="6" t="str">
        <f t="shared" si="210"/>
        <v>Rössle Sauerkraut</v>
      </c>
      <c r="O3336" s="13">
        <v>76</v>
      </c>
      <c r="P3336" s="6">
        <v>28</v>
      </c>
      <c r="Q3336" s="13">
        <f t="shared" si="211"/>
        <v>2128</v>
      </c>
      <c r="R3336" s="15">
        <v>0.18</v>
      </c>
      <c r="S3336" s="13">
        <v>5234.88</v>
      </c>
      <c r="T3336" s="13">
        <v>0</v>
      </c>
      <c r="U3336" s="13"/>
    </row>
    <row r="3337" spans="1:21" x14ac:dyDescent="0.25">
      <c r="A3337" s="6" t="s">
        <v>235</v>
      </c>
      <c r="B3337" s="6" t="s">
        <v>236</v>
      </c>
      <c r="C3337" s="6" t="s">
        <v>237</v>
      </c>
      <c r="D3337" s="6" t="s">
        <v>238</v>
      </c>
      <c r="E3337" s="6">
        <v>8</v>
      </c>
      <c r="F3337" s="6" t="str">
        <f t="shared" si="208"/>
        <v>Hicham Esmal</v>
      </c>
      <c r="G3337" s="6">
        <v>10550</v>
      </c>
      <c r="H3337" s="9">
        <v>41928</v>
      </c>
      <c r="I3337" s="9">
        <v>41944</v>
      </c>
      <c r="J3337" s="9">
        <v>41942</v>
      </c>
      <c r="K3337" s="7">
        <v>3</v>
      </c>
      <c r="L3337" s="9" t="str">
        <f t="shared" si="209"/>
        <v>Desserts</v>
      </c>
      <c r="M3337" s="6">
        <v>21</v>
      </c>
      <c r="N3337" s="6" t="str">
        <f t="shared" si="210"/>
        <v>Sir Rodney's Scones</v>
      </c>
      <c r="O3337" s="13">
        <v>76</v>
      </c>
      <c r="P3337" s="6">
        <v>38</v>
      </c>
      <c r="Q3337" s="13">
        <f t="shared" si="211"/>
        <v>2888</v>
      </c>
      <c r="R3337" s="15">
        <v>-0.03</v>
      </c>
      <c r="S3337" s="13">
        <v>1957</v>
      </c>
      <c r="T3337" s="13">
        <v>52.838999999999999</v>
      </c>
      <c r="U3337" s="13"/>
    </row>
    <row r="3338" spans="1:21" x14ac:dyDescent="0.25">
      <c r="A3338" s="6" t="s">
        <v>117</v>
      </c>
      <c r="B3338" s="6" t="s">
        <v>118</v>
      </c>
      <c r="C3338" s="6" t="s">
        <v>119</v>
      </c>
      <c r="D3338" s="6" t="s">
        <v>85</v>
      </c>
      <c r="E3338" s="6">
        <v>3</v>
      </c>
      <c r="F3338" s="6" t="str">
        <f t="shared" si="208"/>
        <v>Janet Leverling</v>
      </c>
      <c r="G3338" s="6">
        <v>10763</v>
      </c>
      <c r="H3338" s="9">
        <v>41928</v>
      </c>
      <c r="I3338" s="9">
        <v>41953</v>
      </c>
      <c r="J3338" s="9">
        <v>41956</v>
      </c>
      <c r="K3338" s="7">
        <v>3</v>
      </c>
      <c r="L3338" s="9" t="str">
        <f t="shared" si="209"/>
        <v>Desserts</v>
      </c>
      <c r="M3338" s="6">
        <v>21</v>
      </c>
      <c r="N3338" s="6" t="str">
        <f t="shared" si="210"/>
        <v>Sir Rodney's Scones</v>
      </c>
      <c r="O3338" s="13">
        <v>76</v>
      </c>
      <c r="P3338" s="6">
        <v>23</v>
      </c>
      <c r="Q3338" s="13">
        <f t="shared" si="211"/>
        <v>1748</v>
      </c>
      <c r="R3338" s="15">
        <v>0.01</v>
      </c>
      <c r="S3338" s="13">
        <v>1138.5</v>
      </c>
      <c r="T3338" s="13">
        <v>38.709000000000003</v>
      </c>
      <c r="U3338" s="13"/>
    </row>
    <row r="3339" spans="1:21" x14ac:dyDescent="0.25">
      <c r="A3339" s="6" t="s">
        <v>173</v>
      </c>
      <c r="B3339" s="6" t="s">
        <v>174</v>
      </c>
      <c r="C3339" s="6" t="s">
        <v>135</v>
      </c>
      <c r="D3339" s="6" t="s">
        <v>136</v>
      </c>
      <c r="E3339" s="6">
        <v>2</v>
      </c>
      <c r="F3339" s="6" t="str">
        <f t="shared" si="208"/>
        <v>Anne Dodsworth</v>
      </c>
      <c r="G3339" s="6">
        <v>10849</v>
      </c>
      <c r="H3339" s="9">
        <v>41928</v>
      </c>
      <c r="I3339" s="9">
        <v>41957</v>
      </c>
      <c r="J3339" s="9">
        <v>41952</v>
      </c>
      <c r="K3339" s="7">
        <v>3</v>
      </c>
      <c r="L3339" s="9" t="str">
        <f t="shared" si="209"/>
        <v>Desserts</v>
      </c>
      <c r="M3339" s="6">
        <v>26</v>
      </c>
      <c r="N3339" s="6" t="str">
        <f t="shared" si="210"/>
        <v>Gumbär Gummibärchen</v>
      </c>
      <c r="O3339" s="13">
        <v>76</v>
      </c>
      <c r="P3339" s="6">
        <v>15</v>
      </c>
      <c r="Q3339" s="13">
        <f t="shared" si="211"/>
        <v>1140</v>
      </c>
      <c r="R3339" s="15">
        <v>-0.02</v>
      </c>
      <c r="S3339" s="13">
        <v>2389.0950000000003</v>
      </c>
      <c r="T3339" s="13">
        <v>57.338280000000005</v>
      </c>
      <c r="U3339" s="13"/>
    </row>
    <row r="3340" spans="1:21" x14ac:dyDescent="0.25">
      <c r="A3340" s="6" t="s">
        <v>143</v>
      </c>
      <c r="B3340" s="6" t="s">
        <v>144</v>
      </c>
      <c r="C3340" s="6" t="s">
        <v>145</v>
      </c>
      <c r="D3340" s="6" t="s">
        <v>146</v>
      </c>
      <c r="E3340" s="6">
        <v>3</v>
      </c>
      <c r="F3340" s="6" t="str">
        <f t="shared" si="208"/>
        <v>Janet Leverling</v>
      </c>
      <c r="G3340" s="6">
        <v>10918</v>
      </c>
      <c r="H3340" s="9">
        <v>41928</v>
      </c>
      <c r="I3340" s="9">
        <v>41941</v>
      </c>
      <c r="J3340" s="9">
        <v>41936</v>
      </c>
      <c r="K3340" s="7">
        <v>4</v>
      </c>
      <c r="L3340" s="9" t="str">
        <f t="shared" si="209"/>
        <v>Produits laitiers</v>
      </c>
      <c r="M3340" s="6">
        <v>60</v>
      </c>
      <c r="N3340" s="6" t="str">
        <f t="shared" si="210"/>
        <v>Camembert Pierrot</v>
      </c>
      <c r="O3340" s="13">
        <v>76</v>
      </c>
      <c r="P3340" s="6">
        <v>22</v>
      </c>
      <c r="Q3340" s="13">
        <f t="shared" si="211"/>
        <v>1672</v>
      </c>
      <c r="R3340" s="15">
        <v>0.1</v>
      </c>
      <c r="S3340" s="13">
        <v>3366</v>
      </c>
      <c r="T3340" s="13">
        <v>74.052000000000007</v>
      </c>
      <c r="U3340" s="13"/>
    </row>
    <row r="3341" spans="1:21" x14ac:dyDescent="0.25">
      <c r="A3341" s="6" t="s">
        <v>127</v>
      </c>
      <c r="B3341" s="6" t="s">
        <v>128</v>
      </c>
      <c r="C3341" s="6" t="s">
        <v>129</v>
      </c>
      <c r="D3341" s="6" t="s">
        <v>106</v>
      </c>
      <c r="E3341" s="6">
        <v>1</v>
      </c>
      <c r="F3341" s="6" t="str">
        <f t="shared" si="208"/>
        <v>Francis Rivière</v>
      </c>
      <c r="G3341" s="6">
        <v>10919</v>
      </c>
      <c r="H3341" s="9">
        <v>41928</v>
      </c>
      <c r="I3341" s="9">
        <v>41943</v>
      </c>
      <c r="J3341" s="9">
        <v>41945</v>
      </c>
      <c r="K3341" s="7">
        <v>8</v>
      </c>
      <c r="L3341" s="9" t="str">
        <f t="shared" si="209"/>
        <v>Poissons et fruits de mer</v>
      </c>
      <c r="M3341" s="6">
        <v>40</v>
      </c>
      <c r="N3341" s="6" t="str">
        <f t="shared" si="210"/>
        <v>Boston Crab Meat</v>
      </c>
      <c r="O3341" s="13">
        <v>76</v>
      </c>
      <c r="P3341" s="6">
        <v>68</v>
      </c>
      <c r="Q3341" s="13">
        <f t="shared" si="211"/>
        <v>5168</v>
      </c>
      <c r="R3341" s="15">
        <v>0.14000000000000001</v>
      </c>
      <c r="S3341" s="13">
        <v>5380.16</v>
      </c>
      <c r="T3341" s="13">
        <v>172.16512</v>
      </c>
      <c r="U3341" s="13"/>
    </row>
    <row r="3342" spans="1:21" x14ac:dyDescent="0.25">
      <c r="A3342" s="6" t="s">
        <v>291</v>
      </c>
      <c r="B3342" s="6" t="s">
        <v>292</v>
      </c>
      <c r="C3342" s="6" t="s">
        <v>97</v>
      </c>
      <c r="D3342" s="6" t="s">
        <v>98</v>
      </c>
      <c r="E3342" s="6">
        <v>5</v>
      </c>
      <c r="F3342" s="6" t="str">
        <f t="shared" si="208"/>
        <v>Mohamed Ben Arfa</v>
      </c>
      <c r="G3342" s="6">
        <v>10926</v>
      </c>
      <c r="H3342" s="9">
        <v>41928</v>
      </c>
      <c r="I3342" s="9">
        <v>41946</v>
      </c>
      <c r="J3342" s="9">
        <v>41943</v>
      </c>
      <c r="K3342" s="7">
        <v>4</v>
      </c>
      <c r="L3342" s="9" t="str">
        <f t="shared" si="209"/>
        <v>Produits laitiers</v>
      </c>
      <c r="M3342" s="6">
        <v>72</v>
      </c>
      <c r="N3342" s="6" t="str">
        <f t="shared" si="210"/>
        <v>Mozzarella di Giovanni</v>
      </c>
      <c r="O3342" s="13">
        <v>76</v>
      </c>
      <c r="P3342" s="6">
        <v>55</v>
      </c>
      <c r="Q3342" s="13">
        <f t="shared" si="211"/>
        <v>4180</v>
      </c>
      <c r="R3342" s="15">
        <v>-0.01</v>
      </c>
      <c r="S3342" s="13">
        <v>9665.7000000000007</v>
      </c>
      <c r="T3342" s="13">
        <v>193.31399999999999</v>
      </c>
      <c r="U3342" s="13"/>
    </row>
    <row r="3343" spans="1:21" x14ac:dyDescent="0.25">
      <c r="A3343" s="6" t="s">
        <v>299</v>
      </c>
      <c r="B3343" s="6" t="s">
        <v>300</v>
      </c>
      <c r="C3343" s="6" t="s">
        <v>280</v>
      </c>
      <c r="D3343" s="6" t="s">
        <v>85</v>
      </c>
      <c r="E3343" s="6">
        <v>7</v>
      </c>
      <c r="F3343" s="6" t="str">
        <f t="shared" si="208"/>
        <v>Jaime Dos Santos</v>
      </c>
      <c r="G3343" s="6">
        <v>10671</v>
      </c>
      <c r="H3343" s="9">
        <v>41929</v>
      </c>
      <c r="I3343" s="9">
        <v>41952</v>
      </c>
      <c r="J3343" s="9">
        <v>41949</v>
      </c>
      <c r="K3343" s="7">
        <v>3</v>
      </c>
      <c r="L3343" s="9" t="str">
        <f t="shared" si="209"/>
        <v>Desserts</v>
      </c>
      <c r="M3343" s="6">
        <v>16</v>
      </c>
      <c r="N3343" s="6" t="str">
        <f t="shared" si="210"/>
        <v>Pavlova</v>
      </c>
      <c r="O3343" s="13">
        <v>76</v>
      </c>
      <c r="P3343" s="6">
        <v>1</v>
      </c>
      <c r="Q3343" s="13">
        <f t="shared" si="211"/>
        <v>76</v>
      </c>
      <c r="R3343" s="15">
        <v>0.18</v>
      </c>
      <c r="S3343" s="13">
        <v>71.545000000000002</v>
      </c>
      <c r="T3343" s="13">
        <v>1.7886249999999999</v>
      </c>
      <c r="U3343" s="13"/>
    </row>
    <row r="3344" spans="1:21" x14ac:dyDescent="0.25">
      <c r="A3344" s="6" t="s">
        <v>230</v>
      </c>
      <c r="B3344" s="6" t="s">
        <v>231</v>
      </c>
      <c r="C3344" s="6" t="s">
        <v>232</v>
      </c>
      <c r="D3344" s="6" t="s">
        <v>81</v>
      </c>
      <c r="E3344" s="6">
        <v>6</v>
      </c>
      <c r="F3344" s="6" t="str">
        <f t="shared" si="208"/>
        <v>Ernst Junge</v>
      </c>
      <c r="G3344" s="6">
        <v>10867</v>
      </c>
      <c r="H3344" s="9">
        <v>41929</v>
      </c>
      <c r="I3344" s="9">
        <v>41950</v>
      </c>
      <c r="J3344" s="9">
        <v>41947</v>
      </c>
      <c r="K3344" s="7">
        <v>6</v>
      </c>
      <c r="L3344" s="9" t="str">
        <f t="shared" si="209"/>
        <v>Viandes</v>
      </c>
      <c r="M3344" s="6">
        <v>53</v>
      </c>
      <c r="N3344" s="6" t="str">
        <f t="shared" si="210"/>
        <v>Perth Pasties</v>
      </c>
      <c r="O3344" s="13">
        <v>76</v>
      </c>
      <c r="P3344" s="6">
        <v>30</v>
      </c>
      <c r="Q3344" s="13">
        <f t="shared" si="211"/>
        <v>2280</v>
      </c>
      <c r="R3344" s="15">
        <v>7.0000000000000007E-2</v>
      </c>
      <c r="S3344" s="13">
        <v>4575.5999999999995</v>
      </c>
      <c r="T3344" s="13">
        <v>128.11679999999998</v>
      </c>
      <c r="U3344" s="13"/>
    </row>
    <row r="3345" spans="1:21" x14ac:dyDescent="0.25">
      <c r="A3345" s="6" t="s">
        <v>223</v>
      </c>
      <c r="B3345" s="6" t="s">
        <v>224</v>
      </c>
      <c r="C3345" s="6" t="s">
        <v>225</v>
      </c>
      <c r="D3345" s="6" t="s">
        <v>208</v>
      </c>
      <c r="E3345" s="6">
        <v>8</v>
      </c>
      <c r="F3345" s="6" t="str">
        <f t="shared" si="208"/>
        <v>Hicham Esmal</v>
      </c>
      <c r="G3345" s="6">
        <v>10880</v>
      </c>
      <c r="H3345" s="9">
        <v>41929</v>
      </c>
      <c r="I3345" s="9">
        <v>41949</v>
      </c>
      <c r="J3345" s="9">
        <v>41952</v>
      </c>
      <c r="K3345" s="7">
        <v>1</v>
      </c>
      <c r="L3345" s="9" t="str">
        <f t="shared" si="209"/>
        <v>Boissons</v>
      </c>
      <c r="M3345" s="6">
        <v>70</v>
      </c>
      <c r="N3345" s="6" t="str">
        <f t="shared" si="210"/>
        <v>Outback Lager</v>
      </c>
      <c r="O3345" s="13">
        <v>76</v>
      </c>
      <c r="P3345" s="6">
        <v>96</v>
      </c>
      <c r="Q3345" s="13">
        <f t="shared" si="211"/>
        <v>7296</v>
      </c>
      <c r="R3345" s="15">
        <v>-0.01</v>
      </c>
      <c r="S3345" s="13">
        <v>7272</v>
      </c>
      <c r="T3345" s="13">
        <v>65.447999999999993</v>
      </c>
      <c r="U3345" s="13"/>
    </row>
    <row r="3346" spans="1:21" x14ac:dyDescent="0.25">
      <c r="A3346" s="6" t="s">
        <v>182</v>
      </c>
      <c r="B3346" s="6" t="s">
        <v>183</v>
      </c>
      <c r="C3346" s="6" t="s">
        <v>132</v>
      </c>
      <c r="D3346" s="6" t="s">
        <v>123</v>
      </c>
      <c r="E3346" s="6">
        <v>8</v>
      </c>
      <c r="F3346" s="6" t="str">
        <f t="shared" si="208"/>
        <v>Hicham Esmal</v>
      </c>
      <c r="G3346" s="6">
        <v>10512</v>
      </c>
      <c r="H3346" s="9">
        <v>41930</v>
      </c>
      <c r="I3346" s="9">
        <v>41941</v>
      </c>
      <c r="J3346" s="9">
        <v>41939</v>
      </c>
      <c r="K3346" s="7">
        <v>3</v>
      </c>
      <c r="L3346" s="9" t="str">
        <f t="shared" si="209"/>
        <v>Desserts</v>
      </c>
      <c r="M3346" s="6">
        <v>47</v>
      </c>
      <c r="N3346" s="6" t="str">
        <f t="shared" si="210"/>
        <v>Zaanse koeken</v>
      </c>
      <c r="O3346" s="13">
        <v>76</v>
      </c>
      <c r="P3346" s="6">
        <v>57</v>
      </c>
      <c r="Q3346" s="13">
        <f t="shared" si="211"/>
        <v>4332</v>
      </c>
      <c r="R3346" s="15">
        <v>0.11</v>
      </c>
      <c r="S3346" s="13">
        <v>2409.6750000000002</v>
      </c>
      <c r="T3346" s="13">
        <v>45.783825000000007</v>
      </c>
      <c r="U3346" s="13"/>
    </row>
    <row r="3347" spans="1:21" x14ac:dyDescent="0.25">
      <c r="A3347" s="6" t="s">
        <v>182</v>
      </c>
      <c r="B3347" s="6" t="s">
        <v>183</v>
      </c>
      <c r="C3347" s="6" t="s">
        <v>132</v>
      </c>
      <c r="D3347" s="6" t="s">
        <v>123</v>
      </c>
      <c r="E3347" s="6">
        <v>3</v>
      </c>
      <c r="F3347" s="6" t="str">
        <f t="shared" si="208"/>
        <v>Janet Leverling</v>
      </c>
      <c r="G3347" s="6">
        <v>10581</v>
      </c>
      <c r="H3347" s="9">
        <v>41930</v>
      </c>
      <c r="I3347" s="9">
        <v>41943</v>
      </c>
      <c r="J3347" s="9">
        <v>41941</v>
      </c>
      <c r="K3347" s="7">
        <v>1</v>
      </c>
      <c r="L3347" s="9" t="str">
        <f t="shared" si="209"/>
        <v>Boissons</v>
      </c>
      <c r="M3347" s="6">
        <v>75</v>
      </c>
      <c r="N3347" s="6" t="str">
        <f t="shared" si="210"/>
        <v>Rhönbräu Klosterbier</v>
      </c>
      <c r="O3347" s="13">
        <v>76</v>
      </c>
      <c r="P3347" s="6">
        <v>39</v>
      </c>
      <c r="Q3347" s="13">
        <f t="shared" si="211"/>
        <v>2964</v>
      </c>
      <c r="R3347" s="15">
        <v>0.14000000000000001</v>
      </c>
      <c r="S3347" s="13">
        <v>1299.675</v>
      </c>
      <c r="T3347" s="13">
        <v>5.1986999999999997</v>
      </c>
      <c r="U3347" s="13"/>
    </row>
    <row r="3348" spans="1:21" x14ac:dyDescent="0.25">
      <c r="A3348" s="6" t="s">
        <v>114</v>
      </c>
      <c r="B3348" s="6" t="s">
        <v>115</v>
      </c>
      <c r="C3348" s="6" t="s">
        <v>116</v>
      </c>
      <c r="D3348" s="6" t="s">
        <v>81</v>
      </c>
      <c r="E3348" s="6">
        <v>7</v>
      </c>
      <c r="F3348" s="6" t="str">
        <f t="shared" si="208"/>
        <v>Jaime Dos Santos</v>
      </c>
      <c r="G3348" s="6">
        <v>10598</v>
      </c>
      <c r="H3348" s="9">
        <v>41930</v>
      </c>
      <c r="I3348" s="9">
        <v>41951</v>
      </c>
      <c r="J3348" s="9">
        <v>41948</v>
      </c>
      <c r="K3348" s="7">
        <v>3</v>
      </c>
      <c r="L3348" s="9" t="str">
        <f t="shared" si="209"/>
        <v>Desserts</v>
      </c>
      <c r="M3348" s="6">
        <v>27</v>
      </c>
      <c r="N3348" s="6" t="str">
        <f t="shared" si="210"/>
        <v>Schoggi Schokolade</v>
      </c>
      <c r="O3348" s="13">
        <v>76</v>
      </c>
      <c r="P3348" s="6">
        <v>78</v>
      </c>
      <c r="Q3348" s="13">
        <f t="shared" si="211"/>
        <v>5928</v>
      </c>
      <c r="R3348" s="15">
        <v>0.2</v>
      </c>
      <c r="S3348" s="13">
        <v>13696.800000000001</v>
      </c>
      <c r="T3348" s="13">
        <v>260.23920000000004</v>
      </c>
      <c r="U3348" s="13"/>
    </row>
    <row r="3349" spans="1:21" x14ac:dyDescent="0.25">
      <c r="A3349" s="6" t="s">
        <v>166</v>
      </c>
      <c r="B3349" s="6" t="s">
        <v>167</v>
      </c>
      <c r="C3349" s="6" t="s">
        <v>168</v>
      </c>
      <c r="D3349" s="6" t="s">
        <v>169</v>
      </c>
      <c r="E3349" s="6">
        <v>6</v>
      </c>
      <c r="F3349" s="6" t="str">
        <f t="shared" si="208"/>
        <v>Ernst Junge</v>
      </c>
      <c r="G3349" s="6">
        <v>10503</v>
      </c>
      <c r="H3349" s="9">
        <v>41931</v>
      </c>
      <c r="I3349" s="9">
        <v>41953</v>
      </c>
      <c r="J3349" s="9">
        <v>41950</v>
      </c>
      <c r="K3349" s="7">
        <v>2</v>
      </c>
      <c r="L3349" s="9" t="str">
        <f t="shared" si="209"/>
        <v>Condiments</v>
      </c>
      <c r="M3349" s="6">
        <v>65</v>
      </c>
      <c r="N3349" s="6" t="str">
        <f t="shared" si="210"/>
        <v>Louisiana Fiery Hot Pepper Sauce</v>
      </c>
      <c r="O3349" s="13">
        <v>76</v>
      </c>
      <c r="P3349" s="6">
        <v>6</v>
      </c>
      <c r="Q3349" s="13">
        <f t="shared" si="211"/>
        <v>456</v>
      </c>
      <c r="R3349" s="15">
        <v>-0.02</v>
      </c>
      <c r="S3349" s="13">
        <v>644.13</v>
      </c>
      <c r="T3349" s="13">
        <v>19.968029999999999</v>
      </c>
      <c r="U3349" s="13"/>
    </row>
    <row r="3350" spans="1:21" x14ac:dyDescent="0.25">
      <c r="A3350" s="6" t="s">
        <v>78</v>
      </c>
      <c r="B3350" s="6" t="s">
        <v>79</v>
      </c>
      <c r="C3350" s="6" t="s">
        <v>80</v>
      </c>
      <c r="D3350" s="6" t="s">
        <v>81</v>
      </c>
      <c r="E3350" s="6">
        <v>5</v>
      </c>
      <c r="F3350" s="6" t="str">
        <f t="shared" si="208"/>
        <v>Mohamed Ben Arfa</v>
      </c>
      <c r="G3350" s="6">
        <v>10740</v>
      </c>
      <c r="H3350" s="9">
        <v>41931</v>
      </c>
      <c r="I3350" s="9">
        <v>41941</v>
      </c>
      <c r="J3350" s="9">
        <v>41938</v>
      </c>
      <c r="K3350" s="7">
        <v>8</v>
      </c>
      <c r="L3350" s="9" t="str">
        <f t="shared" si="209"/>
        <v>Poissons et fruits de mer</v>
      </c>
      <c r="M3350" s="6">
        <v>45</v>
      </c>
      <c r="N3350" s="6" t="str">
        <f t="shared" si="210"/>
        <v>Røgede sild</v>
      </c>
      <c r="O3350" s="13">
        <v>76</v>
      </c>
      <c r="P3350" s="6">
        <v>43</v>
      </c>
      <c r="Q3350" s="13">
        <f t="shared" si="211"/>
        <v>3268</v>
      </c>
      <c r="R3350" s="15">
        <v>0.09</v>
      </c>
      <c r="S3350" s="13">
        <v>1858.675</v>
      </c>
      <c r="T3350" s="13">
        <v>14.869399999999999</v>
      </c>
      <c r="U3350" s="13"/>
    </row>
    <row r="3351" spans="1:21" x14ac:dyDescent="0.25">
      <c r="A3351" s="6" t="s">
        <v>86</v>
      </c>
      <c r="B3351" s="6" t="s">
        <v>87</v>
      </c>
      <c r="C3351" s="6" t="s">
        <v>88</v>
      </c>
      <c r="D3351" s="6" t="s">
        <v>89</v>
      </c>
      <c r="E3351" s="6">
        <v>1</v>
      </c>
      <c r="F3351" s="6" t="str">
        <f t="shared" si="208"/>
        <v>Francis Rivière</v>
      </c>
      <c r="G3351" s="6">
        <v>10471</v>
      </c>
      <c r="H3351" s="9">
        <v>41932</v>
      </c>
      <c r="I3351" s="9">
        <v>41957</v>
      </c>
      <c r="J3351" s="9">
        <v>41960</v>
      </c>
      <c r="K3351" s="7">
        <v>7</v>
      </c>
      <c r="L3351" s="9" t="str">
        <f t="shared" si="209"/>
        <v>Produits secs</v>
      </c>
      <c r="M3351" s="6">
        <v>7</v>
      </c>
      <c r="N3351" s="6" t="str">
        <f t="shared" si="210"/>
        <v>Uncle Bob's Organic Dried Pears</v>
      </c>
      <c r="O3351" s="13">
        <v>76</v>
      </c>
      <c r="P3351" s="6">
        <v>14</v>
      </c>
      <c r="Q3351" s="13">
        <f t="shared" si="211"/>
        <v>1064</v>
      </c>
      <c r="R3351" s="15">
        <v>0.18</v>
      </c>
      <c r="S3351" s="13">
        <v>1377.6000000000001</v>
      </c>
      <c r="T3351" s="13">
        <v>11.020800000000001</v>
      </c>
      <c r="U3351" s="13"/>
    </row>
    <row r="3352" spans="1:21" x14ac:dyDescent="0.25">
      <c r="A3352" s="6" t="s">
        <v>143</v>
      </c>
      <c r="B3352" s="6" t="s">
        <v>144</v>
      </c>
      <c r="C3352" s="6" t="s">
        <v>145</v>
      </c>
      <c r="D3352" s="6" t="s">
        <v>146</v>
      </c>
      <c r="E3352" s="6">
        <v>3</v>
      </c>
      <c r="F3352" s="6" t="str">
        <f t="shared" si="208"/>
        <v>Janet Leverling</v>
      </c>
      <c r="G3352" s="6">
        <v>10742</v>
      </c>
      <c r="H3352" s="9">
        <v>41932</v>
      </c>
      <c r="I3352" s="9">
        <v>41949</v>
      </c>
      <c r="J3352" s="9">
        <v>41944</v>
      </c>
      <c r="K3352" s="7">
        <v>4</v>
      </c>
      <c r="L3352" s="9" t="str">
        <f t="shared" si="209"/>
        <v>Produits laitiers</v>
      </c>
      <c r="M3352" s="6">
        <v>72</v>
      </c>
      <c r="N3352" s="6" t="str">
        <f t="shared" si="210"/>
        <v>Mozzarella di Giovanni</v>
      </c>
      <c r="O3352" s="13">
        <v>76</v>
      </c>
      <c r="P3352" s="6">
        <v>30</v>
      </c>
      <c r="Q3352" s="13">
        <f t="shared" si="211"/>
        <v>2280</v>
      </c>
      <c r="R3352" s="15">
        <v>0.16</v>
      </c>
      <c r="S3352" s="13">
        <v>4384.8</v>
      </c>
      <c r="T3352" s="13">
        <v>48.232800000000005</v>
      </c>
      <c r="U3352" s="13"/>
    </row>
    <row r="3353" spans="1:21" x14ac:dyDescent="0.25">
      <c r="A3353" s="6" t="s">
        <v>209</v>
      </c>
      <c r="B3353" s="6" t="s">
        <v>210</v>
      </c>
      <c r="C3353" s="6" t="s">
        <v>211</v>
      </c>
      <c r="D3353" s="6" t="s">
        <v>212</v>
      </c>
      <c r="E3353" s="6">
        <v>1</v>
      </c>
      <c r="F3353" s="6" t="str">
        <f t="shared" si="208"/>
        <v>Francis Rivière</v>
      </c>
      <c r="G3353" s="6">
        <v>10781</v>
      </c>
      <c r="H3353" s="9">
        <v>41932</v>
      </c>
      <c r="I3353" s="9">
        <v>41952</v>
      </c>
      <c r="J3353" s="9">
        <v>41953</v>
      </c>
      <c r="K3353" s="7">
        <v>7</v>
      </c>
      <c r="L3353" s="9" t="str">
        <f t="shared" si="209"/>
        <v>Produits secs</v>
      </c>
      <c r="M3353" s="6">
        <v>74</v>
      </c>
      <c r="N3353" s="6" t="str">
        <f t="shared" si="210"/>
        <v>Longlife Tofu</v>
      </c>
      <c r="O3353" s="13">
        <v>76</v>
      </c>
      <c r="P3353" s="6">
        <v>46</v>
      </c>
      <c r="Q3353" s="13">
        <f t="shared" si="211"/>
        <v>3496</v>
      </c>
      <c r="R3353" s="15">
        <v>0.01</v>
      </c>
      <c r="S3353" s="13">
        <v>2277</v>
      </c>
      <c r="T3353" s="13">
        <v>40.985999999999997</v>
      </c>
      <c r="U3353" s="13"/>
    </row>
    <row r="3354" spans="1:21" x14ac:dyDescent="0.25">
      <c r="A3354" s="6" t="s">
        <v>155</v>
      </c>
      <c r="B3354" s="6" t="s">
        <v>156</v>
      </c>
      <c r="C3354" s="6" t="s">
        <v>132</v>
      </c>
      <c r="D3354" s="6" t="s">
        <v>123</v>
      </c>
      <c r="E3354" s="6">
        <v>3</v>
      </c>
      <c r="F3354" s="6" t="str">
        <f t="shared" si="208"/>
        <v>Janet Leverling</v>
      </c>
      <c r="G3354" s="6">
        <v>10839</v>
      </c>
      <c r="H3354" s="9">
        <v>41932</v>
      </c>
      <c r="I3354" s="9">
        <v>41946</v>
      </c>
      <c r="J3354" s="9">
        <v>41945</v>
      </c>
      <c r="K3354" s="7">
        <v>4</v>
      </c>
      <c r="L3354" s="9" t="str">
        <f t="shared" si="209"/>
        <v>Produits laitiers</v>
      </c>
      <c r="M3354" s="6">
        <v>72</v>
      </c>
      <c r="N3354" s="6" t="str">
        <f t="shared" si="210"/>
        <v>Mozzarella di Giovanni</v>
      </c>
      <c r="O3354" s="13">
        <v>76</v>
      </c>
      <c r="P3354" s="6">
        <v>52</v>
      </c>
      <c r="Q3354" s="13">
        <f t="shared" si="211"/>
        <v>3952</v>
      </c>
      <c r="R3354" s="15">
        <v>0</v>
      </c>
      <c r="S3354" s="13">
        <v>9048</v>
      </c>
      <c r="T3354" s="13">
        <v>153.816</v>
      </c>
      <c r="U3354" s="13"/>
    </row>
    <row r="3355" spans="1:21" x14ac:dyDescent="0.25">
      <c r="A3355" s="6" t="s">
        <v>272</v>
      </c>
      <c r="B3355" s="6" t="s">
        <v>273</v>
      </c>
      <c r="C3355" s="6" t="s">
        <v>274</v>
      </c>
      <c r="D3355" s="6" t="s">
        <v>81</v>
      </c>
      <c r="E3355" s="6">
        <v>3</v>
      </c>
      <c r="F3355" s="6" t="str">
        <f t="shared" si="208"/>
        <v>Janet Leverling</v>
      </c>
      <c r="G3355" s="6">
        <v>10855</v>
      </c>
      <c r="H3355" s="9">
        <v>41933</v>
      </c>
      <c r="I3355" s="9">
        <v>41962</v>
      </c>
      <c r="J3355" s="9">
        <v>41960</v>
      </c>
      <c r="K3355" s="7">
        <v>3</v>
      </c>
      <c r="L3355" s="9" t="str">
        <f t="shared" si="209"/>
        <v>Desserts</v>
      </c>
      <c r="M3355" s="6">
        <v>16</v>
      </c>
      <c r="N3355" s="6" t="str">
        <f t="shared" si="210"/>
        <v>Pavlova</v>
      </c>
      <c r="O3355" s="13">
        <v>76</v>
      </c>
      <c r="P3355" s="6">
        <v>68</v>
      </c>
      <c r="Q3355" s="13">
        <f t="shared" si="211"/>
        <v>5168</v>
      </c>
      <c r="R3355" s="15">
        <v>0</v>
      </c>
      <c r="S3355" s="13">
        <v>5933</v>
      </c>
      <c r="T3355" s="13">
        <v>41.530999999999999</v>
      </c>
      <c r="U3355" s="13"/>
    </row>
    <row r="3356" spans="1:21" x14ac:dyDescent="0.25">
      <c r="A3356" s="6" t="s">
        <v>147</v>
      </c>
      <c r="B3356" s="6" t="s">
        <v>148</v>
      </c>
      <c r="C3356" s="6" t="s">
        <v>149</v>
      </c>
      <c r="D3356" s="6" t="s">
        <v>85</v>
      </c>
      <c r="E3356" s="6">
        <v>6</v>
      </c>
      <c r="F3356" s="6" t="str">
        <f t="shared" si="208"/>
        <v>Ernst Junge</v>
      </c>
      <c r="G3356" s="6">
        <v>10500</v>
      </c>
      <c r="H3356" s="9">
        <v>41934</v>
      </c>
      <c r="I3356" s="9">
        <v>41962</v>
      </c>
      <c r="J3356" s="9">
        <v>41965</v>
      </c>
      <c r="K3356" s="7">
        <v>7</v>
      </c>
      <c r="L3356" s="9" t="str">
        <f t="shared" si="209"/>
        <v>Produits secs</v>
      </c>
      <c r="M3356" s="6">
        <v>28</v>
      </c>
      <c r="N3356" s="6" t="str">
        <f t="shared" si="210"/>
        <v>Rössle Sauerkraut</v>
      </c>
      <c r="O3356" s="13">
        <v>76</v>
      </c>
      <c r="P3356" s="6">
        <v>1</v>
      </c>
      <c r="Q3356" s="13">
        <f t="shared" si="211"/>
        <v>76</v>
      </c>
      <c r="R3356" s="15">
        <v>-0.01</v>
      </c>
      <c r="S3356" s="13">
        <v>230.28</v>
      </c>
      <c r="T3356" s="13">
        <v>6.6781199999999998</v>
      </c>
      <c r="U3356" s="13"/>
    </row>
    <row r="3357" spans="1:21" x14ac:dyDescent="0.25">
      <c r="A3357" s="6" t="s">
        <v>235</v>
      </c>
      <c r="B3357" s="6" t="s">
        <v>236</v>
      </c>
      <c r="C3357" s="6" t="s">
        <v>237</v>
      </c>
      <c r="D3357" s="6" t="s">
        <v>238</v>
      </c>
      <c r="E3357" s="6">
        <v>8</v>
      </c>
      <c r="F3357" s="6" t="str">
        <f t="shared" si="208"/>
        <v>Hicham Esmal</v>
      </c>
      <c r="G3357" s="6">
        <v>10550</v>
      </c>
      <c r="H3357" s="9">
        <v>41934</v>
      </c>
      <c r="I3357" s="9">
        <v>41959</v>
      </c>
      <c r="J3357" s="9">
        <v>41957</v>
      </c>
      <c r="K3357" s="7">
        <v>6</v>
      </c>
      <c r="L3357" s="9" t="str">
        <f t="shared" si="209"/>
        <v>Viandes</v>
      </c>
      <c r="M3357" s="6">
        <v>17</v>
      </c>
      <c r="N3357" s="6" t="str">
        <f t="shared" si="210"/>
        <v>Alice Mutton</v>
      </c>
      <c r="O3357" s="13">
        <v>76</v>
      </c>
      <c r="P3357" s="6">
        <v>52</v>
      </c>
      <c r="Q3357" s="13">
        <f t="shared" si="211"/>
        <v>3952</v>
      </c>
      <c r="R3357" s="15">
        <v>0.06</v>
      </c>
      <c r="S3357" s="13">
        <v>9531.6</v>
      </c>
      <c r="T3357" s="13">
        <v>266.88479999999998</v>
      </c>
      <c r="U3357" s="13"/>
    </row>
    <row r="3358" spans="1:21" x14ac:dyDescent="0.25">
      <c r="A3358" s="6" t="s">
        <v>209</v>
      </c>
      <c r="B3358" s="6" t="s">
        <v>210</v>
      </c>
      <c r="C3358" s="6" t="s">
        <v>211</v>
      </c>
      <c r="D3358" s="6" t="s">
        <v>212</v>
      </c>
      <c r="E3358" s="6">
        <v>1</v>
      </c>
      <c r="F3358" s="6" t="str">
        <f t="shared" si="208"/>
        <v>Francis Rivière</v>
      </c>
      <c r="G3358" s="6">
        <v>10553</v>
      </c>
      <c r="H3358" s="9">
        <v>41934</v>
      </c>
      <c r="I3358" s="9">
        <v>41948</v>
      </c>
      <c r="J3358" s="9">
        <v>41950</v>
      </c>
      <c r="K3358" s="7">
        <v>5</v>
      </c>
      <c r="L3358" s="9" t="str">
        <f t="shared" si="209"/>
        <v>Pâtes et céréales</v>
      </c>
      <c r="M3358" s="6">
        <v>22</v>
      </c>
      <c r="N3358" s="6" t="str">
        <f t="shared" si="210"/>
        <v>Gustaf's Knäckebröd</v>
      </c>
      <c r="O3358" s="13">
        <v>76</v>
      </c>
      <c r="P3358" s="6">
        <v>86</v>
      </c>
      <c r="Q3358" s="13">
        <f t="shared" si="211"/>
        <v>6536</v>
      </c>
      <c r="R3358" s="15">
        <v>0.01</v>
      </c>
      <c r="S3358" s="13">
        <v>8939.7000000000007</v>
      </c>
      <c r="T3358" s="13">
        <v>223.49250000000004</v>
      </c>
      <c r="U3358" s="13"/>
    </row>
    <row r="3359" spans="1:21" x14ac:dyDescent="0.25">
      <c r="A3359" s="6" t="s">
        <v>267</v>
      </c>
      <c r="B3359" s="6" t="s">
        <v>268</v>
      </c>
      <c r="C3359" s="6" t="s">
        <v>122</v>
      </c>
      <c r="D3359" s="6" t="s">
        <v>123</v>
      </c>
      <c r="E3359" s="6">
        <v>5</v>
      </c>
      <c r="F3359" s="6" t="str">
        <f t="shared" si="208"/>
        <v>Mohamed Ben Arfa</v>
      </c>
      <c r="G3359" s="6">
        <v>10647</v>
      </c>
      <c r="H3359" s="9">
        <v>41934</v>
      </c>
      <c r="I3359" s="9">
        <v>41945</v>
      </c>
      <c r="J3359" s="9">
        <v>41948</v>
      </c>
      <c r="K3359" s="7">
        <v>3</v>
      </c>
      <c r="L3359" s="9" t="str">
        <f t="shared" si="209"/>
        <v>Desserts</v>
      </c>
      <c r="M3359" s="6">
        <v>19</v>
      </c>
      <c r="N3359" s="6" t="str">
        <f t="shared" si="210"/>
        <v>Teatime Chocolate Biscuits</v>
      </c>
      <c r="O3359" s="13">
        <v>76</v>
      </c>
      <c r="P3359" s="6">
        <v>26</v>
      </c>
      <c r="Q3359" s="13">
        <f t="shared" si="211"/>
        <v>1976</v>
      </c>
      <c r="R3359" s="15">
        <v>0.1</v>
      </c>
      <c r="S3359" s="13">
        <v>1076.4000000000001</v>
      </c>
      <c r="T3359" s="13">
        <v>34.444800000000001</v>
      </c>
      <c r="U3359" s="13"/>
    </row>
    <row r="3360" spans="1:21" x14ac:dyDescent="0.25">
      <c r="A3360" s="6" t="s">
        <v>99</v>
      </c>
      <c r="B3360" s="6" t="s">
        <v>100</v>
      </c>
      <c r="C3360" s="6" t="s">
        <v>101</v>
      </c>
      <c r="D3360" s="6" t="s">
        <v>102</v>
      </c>
      <c r="E3360" s="6">
        <v>1</v>
      </c>
      <c r="F3360" s="6" t="str">
        <f t="shared" si="208"/>
        <v>Francis Rivière</v>
      </c>
      <c r="G3360" s="6">
        <v>10846</v>
      </c>
      <c r="H3360" s="9">
        <v>41934</v>
      </c>
      <c r="I3360" s="9">
        <v>41954</v>
      </c>
      <c r="J3360" s="9">
        <v>41956</v>
      </c>
      <c r="K3360" s="7">
        <v>1</v>
      </c>
      <c r="L3360" s="9" t="str">
        <f t="shared" si="209"/>
        <v>Boissons</v>
      </c>
      <c r="M3360" s="6">
        <v>70</v>
      </c>
      <c r="N3360" s="6" t="str">
        <f t="shared" si="210"/>
        <v>Outback Lager</v>
      </c>
      <c r="O3360" s="13">
        <v>76</v>
      </c>
      <c r="P3360" s="6">
        <v>77</v>
      </c>
      <c r="Q3360" s="13">
        <f t="shared" si="211"/>
        <v>5852</v>
      </c>
      <c r="R3360" s="15">
        <v>0.2</v>
      </c>
      <c r="S3360" s="13">
        <v>4620</v>
      </c>
      <c r="T3360" s="13">
        <v>124.74</v>
      </c>
      <c r="U3360" s="13"/>
    </row>
    <row r="3361" spans="1:21" x14ac:dyDescent="0.25">
      <c r="A3361" s="6" t="s">
        <v>205</v>
      </c>
      <c r="B3361" s="6" t="s">
        <v>206</v>
      </c>
      <c r="C3361" s="6" t="s">
        <v>207</v>
      </c>
      <c r="D3361" s="6" t="s">
        <v>208</v>
      </c>
      <c r="E3361" s="6">
        <v>5</v>
      </c>
      <c r="F3361" s="6" t="str">
        <f t="shared" si="208"/>
        <v>Mohamed Ben Arfa</v>
      </c>
      <c r="G3361" s="6">
        <v>10875</v>
      </c>
      <c r="H3361" s="9">
        <v>41935</v>
      </c>
      <c r="I3361" s="9">
        <v>41965</v>
      </c>
      <c r="J3361" s="9">
        <v>41964</v>
      </c>
      <c r="K3361" s="7">
        <v>3</v>
      </c>
      <c r="L3361" s="9" t="str">
        <f t="shared" si="209"/>
        <v>Desserts</v>
      </c>
      <c r="M3361" s="6">
        <v>19</v>
      </c>
      <c r="N3361" s="6" t="str">
        <f t="shared" si="210"/>
        <v>Teatime Chocolate Biscuits</v>
      </c>
      <c r="O3361" s="13">
        <v>76</v>
      </c>
      <c r="P3361" s="6">
        <v>59</v>
      </c>
      <c r="Q3361" s="13">
        <f t="shared" si="211"/>
        <v>4484</v>
      </c>
      <c r="R3361" s="15">
        <v>0.19</v>
      </c>
      <c r="S3361" s="13">
        <v>2198.34</v>
      </c>
      <c r="T3361" s="13">
        <v>41.768460000000005</v>
      </c>
      <c r="U3361" s="13"/>
    </row>
    <row r="3362" spans="1:21" x14ac:dyDescent="0.25">
      <c r="A3362" s="6" t="s">
        <v>130</v>
      </c>
      <c r="B3362" s="6" t="s">
        <v>131</v>
      </c>
      <c r="C3362" s="6" t="s">
        <v>132</v>
      </c>
      <c r="D3362" s="6" t="s">
        <v>123</v>
      </c>
      <c r="E3362" s="6">
        <v>5</v>
      </c>
      <c r="F3362" s="6" t="str">
        <f t="shared" si="208"/>
        <v>Mohamed Ben Arfa</v>
      </c>
      <c r="G3362" s="6">
        <v>10913</v>
      </c>
      <c r="H3362" s="9">
        <v>41935</v>
      </c>
      <c r="I3362" s="9">
        <v>41946</v>
      </c>
      <c r="J3362" s="9">
        <v>41945</v>
      </c>
      <c r="K3362" s="7">
        <v>8</v>
      </c>
      <c r="L3362" s="9" t="str">
        <f t="shared" si="209"/>
        <v>Poissons et fruits de mer</v>
      </c>
      <c r="M3362" s="6">
        <v>58</v>
      </c>
      <c r="N3362" s="6" t="str">
        <f t="shared" si="210"/>
        <v>Escargots de Bourgogne</v>
      </c>
      <c r="O3362" s="13">
        <v>76</v>
      </c>
      <c r="P3362" s="6">
        <v>47</v>
      </c>
      <c r="Q3362" s="13">
        <f t="shared" si="211"/>
        <v>3572</v>
      </c>
      <c r="R3362" s="15">
        <v>0.09</v>
      </c>
      <c r="S3362" s="13">
        <v>2833.5125000000003</v>
      </c>
      <c r="T3362" s="13">
        <v>56.67025000000001</v>
      </c>
      <c r="U3362" s="13"/>
    </row>
    <row r="3363" spans="1:21" x14ac:dyDescent="0.25">
      <c r="A3363" s="6" t="s">
        <v>261</v>
      </c>
      <c r="B3363" s="6" t="s">
        <v>262</v>
      </c>
      <c r="C3363" s="6" t="s">
        <v>263</v>
      </c>
      <c r="D3363" s="6" t="s">
        <v>81</v>
      </c>
      <c r="E3363" s="6">
        <v>4</v>
      </c>
      <c r="F3363" s="6" t="str">
        <f t="shared" si="208"/>
        <v>Laura Callahan</v>
      </c>
      <c r="G3363" s="6">
        <v>10719</v>
      </c>
      <c r="H3363" s="9">
        <v>41936</v>
      </c>
      <c r="I3363" s="9">
        <v>41948</v>
      </c>
      <c r="J3363" s="9">
        <v>41944</v>
      </c>
      <c r="K3363" s="7">
        <v>8</v>
      </c>
      <c r="L3363" s="9" t="str">
        <f t="shared" si="209"/>
        <v>Poissons et fruits de mer</v>
      </c>
      <c r="M3363" s="6">
        <v>18</v>
      </c>
      <c r="N3363" s="6" t="str">
        <f t="shared" si="210"/>
        <v>Carnarvon Tigers</v>
      </c>
      <c r="O3363" s="13">
        <v>76</v>
      </c>
      <c r="P3363" s="6">
        <v>2</v>
      </c>
      <c r="Q3363" s="13">
        <f t="shared" si="211"/>
        <v>152</v>
      </c>
      <c r="R3363" s="15">
        <v>0.08</v>
      </c>
      <c r="S3363" s="13">
        <v>575</v>
      </c>
      <c r="T3363" s="13">
        <v>16.675000000000001</v>
      </c>
      <c r="U3363" s="13"/>
    </row>
    <row r="3364" spans="1:21" x14ac:dyDescent="0.25">
      <c r="A3364" s="6" t="s">
        <v>267</v>
      </c>
      <c r="B3364" s="6" t="s">
        <v>268</v>
      </c>
      <c r="C3364" s="6" t="s">
        <v>122</v>
      </c>
      <c r="D3364" s="6" t="s">
        <v>123</v>
      </c>
      <c r="E3364" s="6">
        <v>6</v>
      </c>
      <c r="F3364" s="6" t="str">
        <f t="shared" si="208"/>
        <v>Ernst Junge</v>
      </c>
      <c r="G3364" s="6">
        <v>10794</v>
      </c>
      <c r="H3364" s="9">
        <v>41936</v>
      </c>
      <c r="I3364" s="9">
        <v>41948</v>
      </c>
      <c r="J3364" s="9">
        <v>41947</v>
      </c>
      <c r="K3364" s="7">
        <v>7</v>
      </c>
      <c r="L3364" s="9" t="str">
        <f t="shared" si="209"/>
        <v>Produits secs</v>
      </c>
      <c r="M3364" s="6">
        <v>14</v>
      </c>
      <c r="N3364" s="6" t="str">
        <f t="shared" si="210"/>
        <v>Tofu</v>
      </c>
      <c r="O3364" s="13">
        <v>76</v>
      </c>
      <c r="P3364" s="6">
        <v>90</v>
      </c>
      <c r="Q3364" s="13">
        <f t="shared" si="211"/>
        <v>6840</v>
      </c>
      <c r="R3364" s="15">
        <v>0</v>
      </c>
      <c r="S3364" s="13">
        <v>10462.5</v>
      </c>
      <c r="T3364" s="13">
        <v>198.78749999999999</v>
      </c>
      <c r="U3364" s="13"/>
    </row>
    <row r="3365" spans="1:21" x14ac:dyDescent="0.25">
      <c r="A3365" s="6" t="s">
        <v>141</v>
      </c>
      <c r="B3365" s="6" t="s">
        <v>142</v>
      </c>
      <c r="C3365" s="6" t="s">
        <v>109</v>
      </c>
      <c r="D3365" s="6" t="s">
        <v>110</v>
      </c>
      <c r="E3365" s="6">
        <v>5</v>
      </c>
      <c r="F3365" s="6" t="str">
        <f t="shared" si="208"/>
        <v>Mohamed Ben Arfa</v>
      </c>
      <c r="G3365" s="6">
        <v>10551</v>
      </c>
      <c r="H3365" s="9">
        <v>41937</v>
      </c>
      <c r="I3365" s="9">
        <v>41948</v>
      </c>
      <c r="J3365" s="9">
        <v>41947</v>
      </c>
      <c r="K3365" s="7">
        <v>2</v>
      </c>
      <c r="L3365" s="9" t="str">
        <f t="shared" si="209"/>
        <v>Condiments</v>
      </c>
      <c r="M3365" s="6">
        <v>44</v>
      </c>
      <c r="N3365" s="6" t="str">
        <f t="shared" si="210"/>
        <v>Gula Malacca</v>
      </c>
      <c r="O3365" s="13">
        <v>76</v>
      </c>
      <c r="P3365" s="6">
        <v>49</v>
      </c>
      <c r="Q3365" s="13">
        <f t="shared" si="211"/>
        <v>3724</v>
      </c>
      <c r="R3365" s="15">
        <v>0.11</v>
      </c>
      <c r="S3365" s="13">
        <v>4241.0725000000002</v>
      </c>
      <c r="T3365" s="13">
        <v>135.71432000000001</v>
      </c>
      <c r="U3365" s="13"/>
    </row>
    <row r="3366" spans="1:21" x14ac:dyDescent="0.25">
      <c r="A3366" s="6" t="s">
        <v>196</v>
      </c>
      <c r="B3366" s="6" t="s">
        <v>197</v>
      </c>
      <c r="C3366" s="6" t="s">
        <v>52</v>
      </c>
      <c r="D3366" s="6" t="s">
        <v>51</v>
      </c>
      <c r="E3366" s="6">
        <v>7</v>
      </c>
      <c r="F3366" s="6" t="str">
        <f t="shared" si="208"/>
        <v>Jaime Dos Santos</v>
      </c>
      <c r="G3366" s="6">
        <v>10746</v>
      </c>
      <c r="H3366" s="9">
        <v>41937</v>
      </c>
      <c r="I3366" s="9">
        <v>41959</v>
      </c>
      <c r="J3366" s="9">
        <v>41961</v>
      </c>
      <c r="K3366" s="7">
        <v>5</v>
      </c>
      <c r="L3366" s="9" t="str">
        <f t="shared" si="209"/>
        <v>Pâtes et céréales</v>
      </c>
      <c r="M3366" s="6">
        <v>42</v>
      </c>
      <c r="N3366" s="6" t="str">
        <f t="shared" si="210"/>
        <v>Singaporean Hokkien Fried Mee</v>
      </c>
      <c r="O3366" s="13">
        <v>76</v>
      </c>
      <c r="P3366" s="6">
        <v>25</v>
      </c>
      <c r="Q3366" s="13">
        <f t="shared" si="211"/>
        <v>1900</v>
      </c>
      <c r="R3366" s="15">
        <v>0.17</v>
      </c>
      <c r="S3366" s="13">
        <v>1452.5</v>
      </c>
      <c r="T3366" s="13">
        <v>50.837499999999999</v>
      </c>
      <c r="U3366" s="13"/>
    </row>
    <row r="3367" spans="1:21" x14ac:dyDescent="0.25">
      <c r="A3367" s="6" t="s">
        <v>213</v>
      </c>
      <c r="B3367" s="6" t="s">
        <v>214</v>
      </c>
      <c r="C3367" s="6" t="s">
        <v>215</v>
      </c>
      <c r="D3367" s="6" t="s">
        <v>81</v>
      </c>
      <c r="E3367" s="6">
        <v>7</v>
      </c>
      <c r="F3367" s="6" t="str">
        <f t="shared" si="208"/>
        <v>Jaime Dos Santos</v>
      </c>
      <c r="G3367" s="6">
        <v>10616</v>
      </c>
      <c r="H3367" s="9">
        <v>41938</v>
      </c>
      <c r="I3367" s="9">
        <v>41959</v>
      </c>
      <c r="J3367" s="9">
        <v>41955</v>
      </c>
      <c r="K3367" s="7">
        <v>1</v>
      </c>
      <c r="L3367" s="9" t="str">
        <f t="shared" si="209"/>
        <v>Boissons</v>
      </c>
      <c r="M3367" s="6">
        <v>38</v>
      </c>
      <c r="N3367" s="6" t="str">
        <f t="shared" si="210"/>
        <v>Côte de Blaye</v>
      </c>
      <c r="O3367" s="13">
        <v>76</v>
      </c>
      <c r="P3367" s="6">
        <v>99</v>
      </c>
      <c r="Q3367" s="13">
        <f t="shared" si="211"/>
        <v>7524</v>
      </c>
      <c r="R3367" s="15">
        <v>0.15</v>
      </c>
      <c r="S3367" s="13">
        <v>110867.625</v>
      </c>
      <c r="T3367" s="13">
        <v>3436.8963749999998</v>
      </c>
      <c r="U3367" s="13"/>
    </row>
    <row r="3368" spans="1:21" x14ac:dyDescent="0.25">
      <c r="A3368" s="6" t="s">
        <v>170</v>
      </c>
      <c r="B3368" s="6" t="s">
        <v>171</v>
      </c>
      <c r="C3368" s="6" t="s">
        <v>172</v>
      </c>
      <c r="D3368" s="6" t="s">
        <v>146</v>
      </c>
      <c r="E3368" s="6">
        <v>3</v>
      </c>
      <c r="F3368" s="6" t="str">
        <f t="shared" si="208"/>
        <v>Janet Leverling</v>
      </c>
      <c r="G3368" s="6">
        <v>10619</v>
      </c>
      <c r="H3368" s="9">
        <v>41938</v>
      </c>
      <c r="I3368" s="9">
        <v>41963</v>
      </c>
      <c r="J3368" s="9">
        <v>41959</v>
      </c>
      <c r="K3368" s="7">
        <v>3</v>
      </c>
      <c r="L3368" s="9" t="str">
        <f t="shared" si="209"/>
        <v>Desserts</v>
      </c>
      <c r="M3368" s="6">
        <v>21</v>
      </c>
      <c r="N3368" s="6" t="str">
        <f t="shared" si="210"/>
        <v>Sir Rodney's Scones</v>
      </c>
      <c r="O3368" s="13">
        <v>76</v>
      </c>
      <c r="P3368" s="6">
        <v>88</v>
      </c>
      <c r="Q3368" s="13">
        <f t="shared" si="211"/>
        <v>6688</v>
      </c>
      <c r="R3368" s="15">
        <v>0.14000000000000001</v>
      </c>
      <c r="S3368" s="13">
        <v>3784</v>
      </c>
      <c r="T3368" s="13">
        <v>26.488</v>
      </c>
      <c r="U3368" s="13"/>
    </row>
    <row r="3369" spans="1:21" x14ac:dyDescent="0.25">
      <c r="A3369" s="6" t="s">
        <v>239</v>
      </c>
      <c r="B3369" s="6" t="s">
        <v>240</v>
      </c>
      <c r="C3369" s="6" t="s">
        <v>241</v>
      </c>
      <c r="D3369" s="6" t="s">
        <v>242</v>
      </c>
      <c r="E3369" s="6">
        <v>1</v>
      </c>
      <c r="F3369" s="6" t="str">
        <f t="shared" si="208"/>
        <v>Francis Rivière</v>
      </c>
      <c r="G3369" s="6">
        <v>10669</v>
      </c>
      <c r="H3369" s="9">
        <v>41938</v>
      </c>
      <c r="I3369" s="9">
        <v>41959</v>
      </c>
      <c r="J3369" s="9">
        <v>41957</v>
      </c>
      <c r="K3369" s="7">
        <v>8</v>
      </c>
      <c r="L3369" s="9" t="str">
        <f t="shared" si="209"/>
        <v>Poissons et fruits de mer</v>
      </c>
      <c r="M3369" s="6">
        <v>36</v>
      </c>
      <c r="N3369" s="6" t="str">
        <f t="shared" si="210"/>
        <v>Inlagd Sill</v>
      </c>
      <c r="O3369" s="13">
        <v>76</v>
      </c>
      <c r="P3369" s="6">
        <v>19</v>
      </c>
      <c r="Q3369" s="13">
        <f t="shared" si="211"/>
        <v>1444</v>
      </c>
      <c r="R3369" s="15">
        <v>0.11</v>
      </c>
      <c r="S3369" s="13">
        <v>1606.45</v>
      </c>
      <c r="T3369" s="13">
        <v>4.81935</v>
      </c>
      <c r="U3369" s="13"/>
    </row>
    <row r="3370" spans="1:21" x14ac:dyDescent="0.25">
      <c r="A3370" s="6" t="s">
        <v>78</v>
      </c>
      <c r="B3370" s="6" t="s">
        <v>79</v>
      </c>
      <c r="C3370" s="6" t="s">
        <v>80</v>
      </c>
      <c r="D3370" s="6" t="s">
        <v>81</v>
      </c>
      <c r="E3370" s="6">
        <v>3</v>
      </c>
      <c r="F3370" s="6" t="str">
        <f t="shared" si="208"/>
        <v>Janet Leverling</v>
      </c>
      <c r="G3370" s="6">
        <v>10904</v>
      </c>
      <c r="H3370" s="9">
        <v>41938</v>
      </c>
      <c r="I3370" s="9">
        <v>41960</v>
      </c>
      <c r="J3370" s="9">
        <v>41962</v>
      </c>
      <c r="K3370" s="7">
        <v>3</v>
      </c>
      <c r="L3370" s="9" t="str">
        <f t="shared" si="209"/>
        <v>Desserts</v>
      </c>
      <c r="M3370" s="6">
        <v>62</v>
      </c>
      <c r="N3370" s="6" t="str">
        <f t="shared" si="210"/>
        <v>Tarte au sucre</v>
      </c>
      <c r="O3370" s="13">
        <v>76</v>
      </c>
      <c r="P3370" s="6">
        <v>10</v>
      </c>
      <c r="Q3370" s="13">
        <f t="shared" si="211"/>
        <v>760</v>
      </c>
      <c r="R3370" s="15">
        <v>0.19</v>
      </c>
      <c r="S3370" s="13">
        <v>1996.65</v>
      </c>
      <c r="T3370" s="13">
        <v>21.963150000000002</v>
      </c>
      <c r="U3370" s="13"/>
    </row>
    <row r="3371" spans="1:21" x14ac:dyDescent="0.25">
      <c r="A3371" s="6" t="s">
        <v>86</v>
      </c>
      <c r="B3371" s="6" t="s">
        <v>87</v>
      </c>
      <c r="C3371" s="6" t="s">
        <v>88</v>
      </c>
      <c r="D3371" s="6" t="s">
        <v>89</v>
      </c>
      <c r="E3371" s="6">
        <v>5</v>
      </c>
      <c r="F3371" s="6" t="str">
        <f t="shared" si="208"/>
        <v>Mohamed Ben Arfa</v>
      </c>
      <c r="G3371" s="6">
        <v>10578</v>
      </c>
      <c r="H3371" s="9">
        <v>41940</v>
      </c>
      <c r="I3371" s="9">
        <v>41970</v>
      </c>
      <c r="J3371" s="9">
        <v>41968</v>
      </c>
      <c r="K3371" s="7">
        <v>1</v>
      </c>
      <c r="L3371" s="9" t="str">
        <f t="shared" si="209"/>
        <v>Boissons</v>
      </c>
      <c r="M3371" s="6">
        <v>35</v>
      </c>
      <c r="N3371" s="6" t="str">
        <f t="shared" si="210"/>
        <v>Steeleye Stout</v>
      </c>
      <c r="O3371" s="13">
        <v>76</v>
      </c>
      <c r="P3371" s="6">
        <v>83</v>
      </c>
      <c r="Q3371" s="13">
        <f t="shared" si="211"/>
        <v>6308</v>
      </c>
      <c r="R3371" s="15">
        <v>0.17</v>
      </c>
      <c r="S3371" s="13">
        <v>6200.0999999999995</v>
      </c>
      <c r="T3371" s="13">
        <v>186.00299999999996</v>
      </c>
      <c r="U3371" s="13"/>
    </row>
    <row r="3372" spans="1:21" x14ac:dyDescent="0.25">
      <c r="A3372" s="6" t="s">
        <v>182</v>
      </c>
      <c r="B3372" s="6" t="s">
        <v>183</v>
      </c>
      <c r="C3372" s="6" t="s">
        <v>132</v>
      </c>
      <c r="D3372" s="6" t="s">
        <v>123</v>
      </c>
      <c r="E3372" s="6">
        <v>9</v>
      </c>
      <c r="F3372" s="6" t="str">
        <f t="shared" si="208"/>
        <v>Steven Buchanan</v>
      </c>
      <c r="G3372" s="6">
        <v>10650</v>
      </c>
      <c r="H3372" s="9">
        <v>41940</v>
      </c>
      <c r="I3372" s="9">
        <v>41962</v>
      </c>
      <c r="J3372" s="9">
        <v>41957</v>
      </c>
      <c r="K3372" s="7">
        <v>6</v>
      </c>
      <c r="L3372" s="9" t="str">
        <f t="shared" si="209"/>
        <v>Viandes</v>
      </c>
      <c r="M3372" s="6">
        <v>53</v>
      </c>
      <c r="N3372" s="6" t="str">
        <f t="shared" si="210"/>
        <v>Perth Pasties</v>
      </c>
      <c r="O3372" s="13">
        <v>76</v>
      </c>
      <c r="P3372" s="6">
        <v>11</v>
      </c>
      <c r="Q3372" s="13">
        <f t="shared" si="211"/>
        <v>836</v>
      </c>
      <c r="R3372" s="15">
        <v>0.01</v>
      </c>
      <c r="S3372" s="13">
        <v>1785.96</v>
      </c>
      <c r="T3372" s="13">
        <v>3.57192</v>
      </c>
      <c r="U3372" s="13"/>
    </row>
    <row r="3373" spans="1:21" x14ac:dyDescent="0.25">
      <c r="A3373" s="6" t="s">
        <v>299</v>
      </c>
      <c r="B3373" s="6" t="s">
        <v>300</v>
      </c>
      <c r="C3373" s="6" t="s">
        <v>280</v>
      </c>
      <c r="D3373" s="6" t="s">
        <v>85</v>
      </c>
      <c r="E3373" s="6">
        <v>7</v>
      </c>
      <c r="F3373" s="6" t="str">
        <f t="shared" si="208"/>
        <v>Jaime Dos Santos</v>
      </c>
      <c r="G3373" s="6">
        <v>10671</v>
      </c>
      <c r="H3373" s="9">
        <v>41940</v>
      </c>
      <c r="I3373" s="9">
        <v>41969</v>
      </c>
      <c r="J3373" s="9">
        <v>41967</v>
      </c>
      <c r="K3373" s="7">
        <v>3</v>
      </c>
      <c r="L3373" s="9" t="str">
        <f t="shared" si="209"/>
        <v>Desserts</v>
      </c>
      <c r="M3373" s="6">
        <v>62</v>
      </c>
      <c r="N3373" s="6" t="str">
        <f t="shared" si="210"/>
        <v>Tarte au sucre</v>
      </c>
      <c r="O3373" s="13">
        <v>76</v>
      </c>
      <c r="P3373" s="6">
        <v>82</v>
      </c>
      <c r="Q3373" s="13">
        <f t="shared" si="211"/>
        <v>6232</v>
      </c>
      <c r="R3373" s="15">
        <v>0.04</v>
      </c>
      <c r="S3373" s="13">
        <v>19404.48</v>
      </c>
      <c r="T3373" s="13">
        <v>135.83135999999999</v>
      </c>
      <c r="U3373" s="13"/>
    </row>
    <row r="3374" spans="1:21" x14ac:dyDescent="0.25">
      <c r="A3374" s="6" t="s">
        <v>147</v>
      </c>
      <c r="B3374" s="6" t="s">
        <v>148</v>
      </c>
      <c r="C3374" s="6" t="s">
        <v>149</v>
      </c>
      <c r="D3374" s="6" t="s">
        <v>85</v>
      </c>
      <c r="E3374" s="6">
        <v>1</v>
      </c>
      <c r="F3374" s="6" t="str">
        <f t="shared" si="208"/>
        <v>Francis Rivière</v>
      </c>
      <c r="G3374" s="6">
        <v>10787</v>
      </c>
      <c r="H3374" s="9">
        <v>41940</v>
      </c>
      <c r="I3374" s="9">
        <v>41965</v>
      </c>
      <c r="J3374" s="9">
        <v>41968</v>
      </c>
      <c r="K3374" s="7">
        <v>1</v>
      </c>
      <c r="L3374" s="9" t="str">
        <f t="shared" si="209"/>
        <v>Boissons</v>
      </c>
      <c r="M3374" s="6">
        <v>2</v>
      </c>
      <c r="N3374" s="6" t="str">
        <f t="shared" si="210"/>
        <v>Chang</v>
      </c>
      <c r="O3374" s="13">
        <v>76</v>
      </c>
      <c r="P3374" s="6">
        <v>7</v>
      </c>
      <c r="Q3374" s="13">
        <f t="shared" si="211"/>
        <v>532</v>
      </c>
      <c r="R3374" s="15">
        <v>0.18</v>
      </c>
      <c r="S3374" s="13">
        <v>545.30000000000007</v>
      </c>
      <c r="T3374" s="13">
        <v>7.0889000000000006</v>
      </c>
      <c r="U3374" s="13"/>
    </row>
    <row r="3375" spans="1:21" x14ac:dyDescent="0.25">
      <c r="A3375" s="6" t="s">
        <v>99</v>
      </c>
      <c r="B3375" s="6" t="s">
        <v>100</v>
      </c>
      <c r="C3375" s="6" t="s">
        <v>101</v>
      </c>
      <c r="D3375" s="6" t="s">
        <v>102</v>
      </c>
      <c r="E3375" s="6">
        <v>6</v>
      </c>
      <c r="F3375" s="6" t="str">
        <f t="shared" si="208"/>
        <v>Ernst Junge</v>
      </c>
      <c r="G3375" s="6">
        <v>10885</v>
      </c>
      <c r="H3375" s="9">
        <v>41940</v>
      </c>
      <c r="I3375" s="9">
        <v>41961</v>
      </c>
      <c r="J3375" s="9">
        <v>41963</v>
      </c>
      <c r="K3375" s="7">
        <v>1</v>
      </c>
      <c r="L3375" s="9" t="str">
        <f t="shared" si="209"/>
        <v>Boissons</v>
      </c>
      <c r="M3375" s="6">
        <v>70</v>
      </c>
      <c r="N3375" s="6" t="str">
        <f t="shared" si="210"/>
        <v>Outback Lager</v>
      </c>
      <c r="O3375" s="13">
        <v>76</v>
      </c>
      <c r="P3375" s="6">
        <v>89</v>
      </c>
      <c r="Q3375" s="13">
        <f t="shared" si="211"/>
        <v>6764</v>
      </c>
      <c r="R3375" s="15">
        <v>0.1</v>
      </c>
      <c r="S3375" s="13">
        <v>6007.5</v>
      </c>
      <c r="T3375" s="13">
        <v>42.052500000000002</v>
      </c>
      <c r="U3375" s="13"/>
    </row>
    <row r="3376" spans="1:21" x14ac:dyDescent="0.25">
      <c r="A3376" s="6" t="s">
        <v>269</v>
      </c>
      <c r="B3376" s="6" t="s">
        <v>270</v>
      </c>
      <c r="C3376" s="6" t="s">
        <v>271</v>
      </c>
      <c r="D3376" s="6" t="s">
        <v>242</v>
      </c>
      <c r="E3376" s="6">
        <v>4</v>
      </c>
      <c r="F3376" s="6" t="str">
        <f t="shared" si="208"/>
        <v>Laura Callahan</v>
      </c>
      <c r="G3376" s="6">
        <v>10602</v>
      </c>
      <c r="H3376" s="9">
        <v>41941</v>
      </c>
      <c r="I3376" s="9">
        <v>41952</v>
      </c>
      <c r="J3376" s="9">
        <v>41949</v>
      </c>
      <c r="K3376" s="7">
        <v>2</v>
      </c>
      <c r="L3376" s="9" t="str">
        <f t="shared" si="209"/>
        <v>Condiments</v>
      </c>
      <c r="M3376" s="6">
        <v>77</v>
      </c>
      <c r="N3376" s="6" t="str">
        <f t="shared" si="210"/>
        <v>Original Frankfurter grüne Soße</v>
      </c>
      <c r="O3376" s="13">
        <v>76</v>
      </c>
      <c r="P3376" s="6">
        <v>3</v>
      </c>
      <c r="Q3376" s="13">
        <f t="shared" si="211"/>
        <v>228</v>
      </c>
      <c r="R3376" s="15">
        <v>0.08</v>
      </c>
      <c r="S3376" s="13">
        <v>179.4</v>
      </c>
      <c r="T3376" s="13">
        <v>0.35880000000000001</v>
      </c>
      <c r="U3376" s="13"/>
    </row>
    <row r="3377" spans="1:21" x14ac:dyDescent="0.25">
      <c r="A3377" s="6" t="s">
        <v>114</v>
      </c>
      <c r="B3377" s="6" t="s">
        <v>115</v>
      </c>
      <c r="C3377" s="6" t="s">
        <v>116</v>
      </c>
      <c r="D3377" s="6" t="s">
        <v>81</v>
      </c>
      <c r="E3377" s="6">
        <v>2</v>
      </c>
      <c r="F3377" s="6" t="str">
        <f t="shared" si="208"/>
        <v>Anne Dodsworth</v>
      </c>
      <c r="G3377" s="6">
        <v>10889</v>
      </c>
      <c r="H3377" s="9">
        <v>41941</v>
      </c>
      <c r="I3377" s="9">
        <v>41971</v>
      </c>
      <c r="J3377" s="9">
        <v>41971</v>
      </c>
      <c r="K3377" s="7">
        <v>4</v>
      </c>
      <c r="L3377" s="9" t="str">
        <f t="shared" si="209"/>
        <v>Produits laitiers</v>
      </c>
      <c r="M3377" s="6">
        <v>11</v>
      </c>
      <c r="N3377" s="6" t="str">
        <f t="shared" si="210"/>
        <v>Queso Cabrales</v>
      </c>
      <c r="O3377" s="13">
        <v>76</v>
      </c>
      <c r="P3377" s="6">
        <v>27</v>
      </c>
      <c r="Q3377" s="13">
        <f t="shared" si="211"/>
        <v>2052</v>
      </c>
      <c r="R3377" s="15">
        <v>0.14000000000000001</v>
      </c>
      <c r="S3377" s="13">
        <v>2438.1</v>
      </c>
      <c r="T3377" s="13">
        <v>19.504799999999999</v>
      </c>
      <c r="U3377" s="13"/>
    </row>
    <row r="3378" spans="1:21" x14ac:dyDescent="0.25">
      <c r="A3378" s="6" t="s">
        <v>255</v>
      </c>
      <c r="B3378" s="6" t="s">
        <v>256</v>
      </c>
      <c r="C3378" s="6" t="s">
        <v>257</v>
      </c>
      <c r="D3378" s="6" t="s">
        <v>81</v>
      </c>
      <c r="E3378" s="6">
        <v>5</v>
      </c>
      <c r="F3378" s="6" t="str">
        <f t="shared" si="208"/>
        <v>Mohamed Ben Arfa</v>
      </c>
      <c r="G3378" s="6">
        <v>10574</v>
      </c>
      <c r="H3378" s="9">
        <v>41942</v>
      </c>
      <c r="I3378" s="9">
        <v>41967</v>
      </c>
      <c r="J3378" s="9">
        <v>41962</v>
      </c>
      <c r="K3378" s="7">
        <v>5</v>
      </c>
      <c r="L3378" s="9" t="str">
        <f t="shared" si="209"/>
        <v>Pâtes et céréales</v>
      </c>
      <c r="M3378" s="6">
        <v>64</v>
      </c>
      <c r="N3378" s="6" t="str">
        <f t="shared" si="210"/>
        <v>Wimmers gute Semmelknödel</v>
      </c>
      <c r="O3378" s="13">
        <v>76</v>
      </c>
      <c r="P3378" s="6">
        <v>98</v>
      </c>
      <c r="Q3378" s="13">
        <f t="shared" si="211"/>
        <v>7448</v>
      </c>
      <c r="R3378" s="15">
        <v>0.12</v>
      </c>
      <c r="S3378" s="13">
        <v>14337.4</v>
      </c>
      <c r="T3378" s="13">
        <v>229.39839999999998</v>
      </c>
      <c r="U3378" s="13"/>
    </row>
    <row r="3379" spans="1:21" x14ac:dyDescent="0.25">
      <c r="A3379" s="6" t="s">
        <v>261</v>
      </c>
      <c r="B3379" s="6" t="s">
        <v>262</v>
      </c>
      <c r="C3379" s="6" t="s">
        <v>263</v>
      </c>
      <c r="D3379" s="6" t="s">
        <v>81</v>
      </c>
      <c r="E3379" s="6">
        <v>7</v>
      </c>
      <c r="F3379" s="6" t="str">
        <f t="shared" si="208"/>
        <v>Jaime Dos Santos</v>
      </c>
      <c r="G3379" s="6">
        <v>10579</v>
      </c>
      <c r="H3379" s="9">
        <v>41942</v>
      </c>
      <c r="I3379" s="9">
        <v>41962</v>
      </c>
      <c r="J3379" s="9">
        <v>41963</v>
      </c>
      <c r="K3379" s="7">
        <v>2</v>
      </c>
      <c r="L3379" s="9" t="str">
        <f t="shared" si="209"/>
        <v>Condiments</v>
      </c>
      <c r="M3379" s="6">
        <v>15</v>
      </c>
      <c r="N3379" s="6" t="str">
        <f t="shared" si="210"/>
        <v>Genen Shouyu</v>
      </c>
      <c r="O3379" s="13">
        <v>76</v>
      </c>
      <c r="P3379" s="6">
        <v>94</v>
      </c>
      <c r="Q3379" s="13">
        <f t="shared" si="211"/>
        <v>7144</v>
      </c>
      <c r="R3379" s="15">
        <v>0.06</v>
      </c>
      <c r="S3379" s="13">
        <v>6847.9</v>
      </c>
      <c r="T3379" s="13">
        <v>68.478999999999999</v>
      </c>
      <c r="U3379" s="13"/>
    </row>
    <row r="3380" spans="1:21" x14ac:dyDescent="0.25">
      <c r="A3380" s="6" t="s">
        <v>296</v>
      </c>
      <c r="B3380" s="6" t="s">
        <v>297</v>
      </c>
      <c r="C3380" s="6" t="s">
        <v>298</v>
      </c>
      <c r="D3380" s="6" t="s">
        <v>123</v>
      </c>
      <c r="E3380" s="6">
        <v>5</v>
      </c>
      <c r="F3380" s="6" t="str">
        <f t="shared" si="208"/>
        <v>Mohamed Ben Arfa</v>
      </c>
      <c r="G3380" s="6">
        <v>10652</v>
      </c>
      <c r="H3380" s="9">
        <v>41942</v>
      </c>
      <c r="I3380" s="9">
        <v>41968</v>
      </c>
      <c r="J3380" s="9">
        <v>41967</v>
      </c>
      <c r="K3380" s="7">
        <v>8</v>
      </c>
      <c r="L3380" s="9" t="str">
        <f t="shared" si="209"/>
        <v>Poissons et fruits de mer</v>
      </c>
      <c r="M3380" s="6">
        <v>30</v>
      </c>
      <c r="N3380" s="6" t="str">
        <f t="shared" si="210"/>
        <v>Nord-Ost Matjeshering</v>
      </c>
      <c r="O3380" s="13">
        <v>76</v>
      </c>
      <c r="P3380" s="6">
        <v>29</v>
      </c>
      <c r="Q3380" s="13">
        <f t="shared" si="211"/>
        <v>2204</v>
      </c>
      <c r="R3380" s="15">
        <v>0.05</v>
      </c>
      <c r="S3380" s="13">
        <v>3566.3474999999994</v>
      </c>
      <c r="T3380" s="13">
        <v>114.12311999999999</v>
      </c>
      <c r="U3380" s="13"/>
    </row>
    <row r="3381" spans="1:21" x14ac:dyDescent="0.25">
      <c r="A3381" s="6" t="s">
        <v>152</v>
      </c>
      <c r="B3381" s="6" t="s">
        <v>153</v>
      </c>
      <c r="C3381" s="6" t="s">
        <v>154</v>
      </c>
      <c r="D3381" s="6" t="s">
        <v>146</v>
      </c>
      <c r="E3381" s="6">
        <v>1</v>
      </c>
      <c r="F3381" s="6" t="str">
        <f t="shared" si="208"/>
        <v>Francis Rivière</v>
      </c>
      <c r="G3381" s="6">
        <v>10810</v>
      </c>
      <c r="H3381" s="9">
        <v>41942</v>
      </c>
      <c r="I3381" s="9">
        <v>41968</v>
      </c>
      <c r="J3381" s="9">
        <v>41967</v>
      </c>
      <c r="K3381" s="7">
        <v>3</v>
      </c>
      <c r="L3381" s="9" t="str">
        <f t="shared" si="209"/>
        <v>Desserts</v>
      </c>
      <c r="M3381" s="6">
        <v>25</v>
      </c>
      <c r="N3381" s="6" t="str">
        <f t="shared" si="210"/>
        <v>NuNuCa Nuß-Nougat-Creme</v>
      </c>
      <c r="O3381" s="13">
        <v>76</v>
      </c>
      <c r="P3381" s="6">
        <v>87</v>
      </c>
      <c r="Q3381" s="13">
        <f t="shared" si="211"/>
        <v>6612</v>
      </c>
      <c r="R3381" s="15">
        <v>0.02</v>
      </c>
      <c r="S3381" s="13">
        <v>5968.2</v>
      </c>
      <c r="T3381" s="13">
        <v>107.4276</v>
      </c>
      <c r="U3381" s="13"/>
    </row>
    <row r="3382" spans="1:21" x14ac:dyDescent="0.25">
      <c r="A3382" s="6" t="s">
        <v>209</v>
      </c>
      <c r="B3382" s="6" t="s">
        <v>210</v>
      </c>
      <c r="C3382" s="6" t="s">
        <v>211</v>
      </c>
      <c r="D3382" s="6" t="s">
        <v>212</v>
      </c>
      <c r="E3382" s="6">
        <v>5</v>
      </c>
      <c r="F3382" s="6" t="str">
        <f t="shared" si="208"/>
        <v>Mohamed Ben Arfa</v>
      </c>
      <c r="G3382" s="6">
        <v>10526</v>
      </c>
      <c r="H3382" s="9">
        <v>41943</v>
      </c>
      <c r="I3382" s="9">
        <v>41956</v>
      </c>
      <c r="J3382" s="9">
        <v>41951</v>
      </c>
      <c r="K3382" s="7">
        <v>5</v>
      </c>
      <c r="L3382" s="9" t="str">
        <f t="shared" si="209"/>
        <v>Pâtes et céréales</v>
      </c>
      <c r="M3382" s="6">
        <v>56</v>
      </c>
      <c r="N3382" s="6" t="str">
        <f t="shared" si="210"/>
        <v>Gnocchi di nonna Alice</v>
      </c>
      <c r="O3382" s="13">
        <v>76</v>
      </c>
      <c r="P3382" s="6">
        <v>21</v>
      </c>
      <c r="Q3382" s="13">
        <f t="shared" si="211"/>
        <v>1596</v>
      </c>
      <c r="R3382" s="15">
        <v>0.08</v>
      </c>
      <c r="S3382" s="13">
        <v>3670.8</v>
      </c>
      <c r="T3382" s="13">
        <v>91.77</v>
      </c>
      <c r="U3382" s="13"/>
    </row>
    <row r="3383" spans="1:21" x14ac:dyDescent="0.25">
      <c r="A3383" s="6" t="s">
        <v>226</v>
      </c>
      <c r="B3383" s="6" t="s">
        <v>227</v>
      </c>
      <c r="C3383" s="6" t="s">
        <v>53</v>
      </c>
      <c r="D3383" s="6" t="s">
        <v>51</v>
      </c>
      <c r="E3383" s="6">
        <v>8</v>
      </c>
      <c r="F3383" s="6" t="str">
        <f t="shared" si="208"/>
        <v>Hicham Esmal</v>
      </c>
      <c r="G3383" s="6">
        <v>10666</v>
      </c>
      <c r="H3383" s="9">
        <v>41943</v>
      </c>
      <c r="I3383" s="9">
        <v>41958</v>
      </c>
      <c r="J3383" s="9">
        <v>41957</v>
      </c>
      <c r="K3383" s="7">
        <v>2</v>
      </c>
      <c r="L3383" s="9" t="str">
        <f t="shared" si="209"/>
        <v>Condiments</v>
      </c>
      <c r="M3383" s="6">
        <v>65</v>
      </c>
      <c r="N3383" s="6" t="str">
        <f t="shared" si="210"/>
        <v>Louisiana Fiery Hot Pepper Sauce</v>
      </c>
      <c r="O3383" s="13">
        <v>76</v>
      </c>
      <c r="P3383" s="6">
        <v>100</v>
      </c>
      <c r="Q3383" s="13">
        <f t="shared" si="211"/>
        <v>7600</v>
      </c>
      <c r="R3383" s="15">
        <v>0.06</v>
      </c>
      <c r="S3383" s="13">
        <v>9893.5</v>
      </c>
      <c r="T3383" s="13">
        <v>59.360999999999997</v>
      </c>
      <c r="U3383" s="13"/>
    </row>
    <row r="3384" spans="1:21" x14ac:dyDescent="0.25">
      <c r="A3384" s="6" t="s">
        <v>133</v>
      </c>
      <c r="B3384" s="6" t="s">
        <v>134</v>
      </c>
      <c r="C3384" s="6" t="s">
        <v>135</v>
      </c>
      <c r="D3384" s="6" t="s">
        <v>136</v>
      </c>
      <c r="E3384" s="6">
        <v>7</v>
      </c>
      <c r="F3384" s="6" t="str">
        <f t="shared" si="208"/>
        <v>Jaime Dos Santos</v>
      </c>
      <c r="G3384" s="6">
        <v>10717</v>
      </c>
      <c r="H3384" s="9">
        <v>41943</v>
      </c>
      <c r="I3384" s="9">
        <v>41959</v>
      </c>
      <c r="J3384" s="9">
        <v>41959</v>
      </c>
      <c r="K3384" s="7">
        <v>4</v>
      </c>
      <c r="L3384" s="9" t="str">
        <f t="shared" si="209"/>
        <v>Produits laitiers</v>
      </c>
      <c r="M3384" s="6">
        <v>69</v>
      </c>
      <c r="N3384" s="6" t="str">
        <f t="shared" si="210"/>
        <v>Gudbrandsdalsost</v>
      </c>
      <c r="O3384" s="13">
        <v>76</v>
      </c>
      <c r="P3384" s="6">
        <v>27</v>
      </c>
      <c r="Q3384" s="13">
        <f t="shared" si="211"/>
        <v>2052</v>
      </c>
      <c r="R3384" s="15">
        <v>0.18</v>
      </c>
      <c r="S3384" s="13">
        <v>3985.2000000000003</v>
      </c>
      <c r="T3384" s="13">
        <v>135.49680000000001</v>
      </c>
      <c r="U3384" s="13"/>
    </row>
    <row r="3385" spans="1:21" x14ac:dyDescent="0.25">
      <c r="A3385" s="6" t="s">
        <v>127</v>
      </c>
      <c r="B3385" s="6" t="s">
        <v>128</v>
      </c>
      <c r="C3385" s="6" t="s">
        <v>129</v>
      </c>
      <c r="D3385" s="6" t="s">
        <v>106</v>
      </c>
      <c r="E3385" s="6">
        <v>5</v>
      </c>
      <c r="F3385" s="6" t="str">
        <f t="shared" si="208"/>
        <v>Mohamed Ben Arfa</v>
      </c>
      <c r="G3385" s="6">
        <v>10485</v>
      </c>
      <c r="H3385" s="9">
        <v>41944</v>
      </c>
      <c r="I3385" s="9">
        <v>41956</v>
      </c>
      <c r="J3385" s="9">
        <v>41955</v>
      </c>
      <c r="K3385" s="7">
        <v>2</v>
      </c>
      <c r="L3385" s="9" t="str">
        <f t="shared" si="209"/>
        <v>Condiments</v>
      </c>
      <c r="M3385" s="6">
        <v>3</v>
      </c>
      <c r="N3385" s="6" t="str">
        <f t="shared" si="210"/>
        <v>Aniseed Syrup</v>
      </c>
      <c r="O3385" s="13">
        <v>76</v>
      </c>
      <c r="P3385" s="6">
        <v>60</v>
      </c>
      <c r="Q3385" s="13">
        <f t="shared" si="211"/>
        <v>4560</v>
      </c>
      <c r="R3385" s="15">
        <v>0.15</v>
      </c>
      <c r="S3385" s="13">
        <v>2040</v>
      </c>
      <c r="T3385" s="13">
        <v>42.84</v>
      </c>
      <c r="U3385" s="13"/>
    </row>
    <row r="3386" spans="1:21" x14ac:dyDescent="0.25">
      <c r="A3386" s="6" t="s">
        <v>157</v>
      </c>
      <c r="B3386" s="6" t="s">
        <v>158</v>
      </c>
      <c r="C3386" s="6" t="s">
        <v>159</v>
      </c>
      <c r="D3386" s="6" t="s">
        <v>136</v>
      </c>
      <c r="E3386" s="6">
        <v>8</v>
      </c>
      <c r="F3386" s="6" t="str">
        <f t="shared" si="208"/>
        <v>Hicham Esmal</v>
      </c>
      <c r="G3386" s="6">
        <v>10593</v>
      </c>
      <c r="H3386" s="9">
        <v>41944</v>
      </c>
      <c r="I3386" s="9">
        <v>41968</v>
      </c>
      <c r="J3386" s="9">
        <v>41971</v>
      </c>
      <c r="K3386" s="7">
        <v>4</v>
      </c>
      <c r="L3386" s="9" t="str">
        <f t="shared" si="209"/>
        <v>Produits laitiers</v>
      </c>
      <c r="M3386" s="6">
        <v>69</v>
      </c>
      <c r="N3386" s="6" t="str">
        <f t="shared" si="210"/>
        <v>Gudbrandsdalsost</v>
      </c>
      <c r="O3386" s="13">
        <v>76</v>
      </c>
      <c r="P3386" s="6">
        <v>14</v>
      </c>
      <c r="Q3386" s="13">
        <f t="shared" si="211"/>
        <v>1064</v>
      </c>
      <c r="R3386" s="15">
        <v>-0.03</v>
      </c>
      <c r="S3386" s="13">
        <v>2595.6</v>
      </c>
      <c r="T3386" s="13">
        <v>38.933999999999997</v>
      </c>
      <c r="U3386" s="13"/>
    </row>
    <row r="3387" spans="1:21" x14ac:dyDescent="0.25">
      <c r="A3387" s="6" t="s">
        <v>179</v>
      </c>
      <c r="B3387" s="6" t="s">
        <v>180</v>
      </c>
      <c r="C3387" s="6" t="s">
        <v>181</v>
      </c>
      <c r="D3387" s="6" t="s">
        <v>81</v>
      </c>
      <c r="E3387" s="6">
        <v>1</v>
      </c>
      <c r="F3387" s="6" t="str">
        <f t="shared" si="208"/>
        <v>Francis Rivière</v>
      </c>
      <c r="G3387" s="6">
        <v>10657</v>
      </c>
      <c r="H3387" s="9">
        <v>41944</v>
      </c>
      <c r="I3387" s="9">
        <v>41966</v>
      </c>
      <c r="J3387" s="9">
        <v>41968</v>
      </c>
      <c r="K3387" s="7">
        <v>8</v>
      </c>
      <c r="L3387" s="9" t="str">
        <f t="shared" si="209"/>
        <v>Poissons et fruits de mer</v>
      </c>
      <c r="M3387" s="6">
        <v>41</v>
      </c>
      <c r="N3387" s="6" t="str">
        <f t="shared" si="210"/>
        <v>Jack's New England Clam Chowder</v>
      </c>
      <c r="O3387" s="13">
        <v>76</v>
      </c>
      <c r="P3387" s="6">
        <v>79</v>
      </c>
      <c r="Q3387" s="13">
        <f t="shared" si="211"/>
        <v>6004</v>
      </c>
      <c r="R3387" s="15">
        <v>0.16</v>
      </c>
      <c r="S3387" s="13">
        <v>3201.87</v>
      </c>
      <c r="T3387" s="13">
        <v>80.046750000000003</v>
      </c>
      <c r="U3387" s="13"/>
    </row>
    <row r="3388" spans="1:21" x14ac:dyDescent="0.25">
      <c r="A3388" s="6" t="s">
        <v>194</v>
      </c>
      <c r="B3388" s="6" t="s">
        <v>195</v>
      </c>
      <c r="C3388" s="6" t="s">
        <v>97</v>
      </c>
      <c r="D3388" s="6" t="s">
        <v>98</v>
      </c>
      <c r="E3388" s="6">
        <v>1</v>
      </c>
      <c r="F3388" s="6" t="str">
        <f t="shared" si="208"/>
        <v>Francis Rivière</v>
      </c>
      <c r="G3388" s="6">
        <v>10676</v>
      </c>
      <c r="H3388" s="9">
        <v>41944</v>
      </c>
      <c r="I3388" s="9">
        <v>41965</v>
      </c>
      <c r="J3388" s="9">
        <v>41967</v>
      </c>
      <c r="K3388" s="7">
        <v>2</v>
      </c>
      <c r="L3388" s="9" t="str">
        <f t="shared" si="209"/>
        <v>Condiments</v>
      </c>
      <c r="M3388" s="6">
        <v>44</v>
      </c>
      <c r="N3388" s="6" t="str">
        <f t="shared" si="210"/>
        <v>Gula Malacca</v>
      </c>
      <c r="O3388" s="13">
        <v>76</v>
      </c>
      <c r="P3388" s="6">
        <v>2</v>
      </c>
      <c r="Q3388" s="13">
        <f t="shared" si="211"/>
        <v>152</v>
      </c>
      <c r="R3388" s="15">
        <v>0.16</v>
      </c>
      <c r="S3388" s="13">
        <v>163.38</v>
      </c>
      <c r="T3388" s="13">
        <v>3.5943599999999996</v>
      </c>
      <c r="U3388" s="13"/>
    </row>
    <row r="3389" spans="1:21" x14ac:dyDescent="0.25">
      <c r="A3389" s="6" t="s">
        <v>264</v>
      </c>
      <c r="B3389" s="6" t="s">
        <v>265</v>
      </c>
      <c r="C3389" s="6" t="s">
        <v>266</v>
      </c>
      <c r="D3389" s="6" t="s">
        <v>123</v>
      </c>
      <c r="E3389" s="6">
        <v>5</v>
      </c>
      <c r="F3389" s="6" t="str">
        <f t="shared" si="208"/>
        <v>Mohamed Ben Arfa</v>
      </c>
      <c r="G3389" s="6">
        <v>10935</v>
      </c>
      <c r="H3389" s="9">
        <v>41944</v>
      </c>
      <c r="I3389" s="9">
        <v>41972</v>
      </c>
      <c r="J3389" s="9">
        <v>41970</v>
      </c>
      <c r="K3389" s="7">
        <v>5</v>
      </c>
      <c r="L3389" s="9" t="str">
        <f t="shared" si="209"/>
        <v>Pâtes et céréales</v>
      </c>
      <c r="M3389" s="6">
        <v>23</v>
      </c>
      <c r="N3389" s="6" t="str">
        <f t="shared" si="210"/>
        <v>Tunnbröd</v>
      </c>
      <c r="O3389" s="13">
        <v>76</v>
      </c>
      <c r="P3389" s="6">
        <v>83</v>
      </c>
      <c r="Q3389" s="13">
        <f t="shared" si="211"/>
        <v>6308</v>
      </c>
      <c r="R3389" s="15">
        <v>-0.02</v>
      </c>
      <c r="S3389" s="13">
        <v>3809.7000000000003</v>
      </c>
      <c r="T3389" s="13">
        <v>38.097000000000001</v>
      </c>
      <c r="U3389" s="13"/>
    </row>
    <row r="3390" spans="1:21" x14ac:dyDescent="0.25">
      <c r="A3390" s="6" t="s">
        <v>111</v>
      </c>
      <c r="B3390" s="6" t="s">
        <v>112</v>
      </c>
      <c r="C3390" s="6" t="s">
        <v>113</v>
      </c>
      <c r="D3390" s="6" t="s">
        <v>85</v>
      </c>
      <c r="E3390" s="6">
        <v>1</v>
      </c>
      <c r="F3390" s="6" t="str">
        <f t="shared" si="208"/>
        <v>Francis Rivière</v>
      </c>
      <c r="G3390" s="6">
        <v>10478</v>
      </c>
      <c r="H3390" s="9">
        <v>41945</v>
      </c>
      <c r="I3390" s="9">
        <v>41961</v>
      </c>
      <c r="J3390" s="9">
        <v>41963</v>
      </c>
      <c r="K3390" s="7">
        <v>8</v>
      </c>
      <c r="L3390" s="9" t="str">
        <f t="shared" si="209"/>
        <v>Poissons et fruits de mer</v>
      </c>
      <c r="M3390" s="6">
        <v>10</v>
      </c>
      <c r="N3390" s="6" t="str">
        <f t="shared" si="210"/>
        <v>Ikura</v>
      </c>
      <c r="O3390" s="13">
        <v>76</v>
      </c>
      <c r="P3390" s="6">
        <v>86</v>
      </c>
      <c r="Q3390" s="13">
        <f t="shared" si="211"/>
        <v>6536</v>
      </c>
      <c r="R3390" s="15">
        <v>0.08</v>
      </c>
      <c r="S3390" s="13">
        <v>9810.880000000001</v>
      </c>
      <c r="T3390" s="13">
        <v>225.65024000000003</v>
      </c>
      <c r="U3390" s="13"/>
    </row>
    <row r="3391" spans="1:21" x14ac:dyDescent="0.25">
      <c r="A3391" s="6" t="s">
        <v>95</v>
      </c>
      <c r="B3391" s="6" t="s">
        <v>96</v>
      </c>
      <c r="C3391" s="6" t="s">
        <v>97</v>
      </c>
      <c r="D3391" s="6" t="s">
        <v>98</v>
      </c>
      <c r="E3391" s="6">
        <v>1</v>
      </c>
      <c r="F3391" s="6" t="str">
        <f t="shared" si="208"/>
        <v>Francis Rivière</v>
      </c>
      <c r="G3391" s="6">
        <v>10502</v>
      </c>
      <c r="H3391" s="9">
        <v>41945</v>
      </c>
      <c r="I3391" s="9">
        <v>41974</v>
      </c>
      <c r="J3391" s="9">
        <v>41977</v>
      </c>
      <c r="K3391" s="7">
        <v>1</v>
      </c>
      <c r="L3391" s="9" t="str">
        <f t="shared" si="209"/>
        <v>Boissons</v>
      </c>
      <c r="M3391" s="6">
        <v>67</v>
      </c>
      <c r="N3391" s="6" t="str">
        <f t="shared" si="210"/>
        <v>Laughing Lumberjack Lager</v>
      </c>
      <c r="O3391" s="13">
        <v>76</v>
      </c>
      <c r="P3391" s="6">
        <v>68</v>
      </c>
      <c r="Q3391" s="13">
        <f t="shared" si="211"/>
        <v>5168</v>
      </c>
      <c r="R3391" s="15">
        <v>7.0000000000000007E-2</v>
      </c>
      <c r="S3391" s="13">
        <v>4426.7999999999993</v>
      </c>
      <c r="T3391" s="13">
        <v>39.841200000000001</v>
      </c>
      <c r="U3391" s="13"/>
    </row>
    <row r="3392" spans="1:21" x14ac:dyDescent="0.25">
      <c r="A3392" s="6" t="s">
        <v>78</v>
      </c>
      <c r="B3392" s="6" t="s">
        <v>79</v>
      </c>
      <c r="C3392" s="6" t="s">
        <v>80</v>
      </c>
      <c r="D3392" s="6" t="s">
        <v>81</v>
      </c>
      <c r="E3392" s="6">
        <v>4</v>
      </c>
      <c r="F3392" s="6" t="str">
        <f t="shared" si="208"/>
        <v>Laura Callahan</v>
      </c>
      <c r="G3392" s="6">
        <v>10696</v>
      </c>
      <c r="H3392" s="9">
        <v>41945</v>
      </c>
      <c r="I3392" s="9">
        <v>41958</v>
      </c>
      <c r="J3392" s="9">
        <v>41955</v>
      </c>
      <c r="K3392" s="7">
        <v>8</v>
      </c>
      <c r="L3392" s="9" t="str">
        <f t="shared" si="209"/>
        <v>Poissons et fruits de mer</v>
      </c>
      <c r="M3392" s="6">
        <v>46</v>
      </c>
      <c r="N3392" s="6" t="str">
        <f t="shared" si="210"/>
        <v>Spegesild</v>
      </c>
      <c r="O3392" s="13">
        <v>76</v>
      </c>
      <c r="P3392" s="6">
        <v>45</v>
      </c>
      <c r="Q3392" s="13">
        <f t="shared" si="211"/>
        <v>3420</v>
      </c>
      <c r="R3392" s="15">
        <v>0</v>
      </c>
      <c r="S3392" s="13">
        <v>2700</v>
      </c>
      <c r="T3392" s="13">
        <v>43.2</v>
      </c>
      <c r="U3392" s="13"/>
    </row>
    <row r="3393" spans="1:21" x14ac:dyDescent="0.25">
      <c r="A3393" s="6" t="s">
        <v>239</v>
      </c>
      <c r="B3393" s="6" t="s">
        <v>240</v>
      </c>
      <c r="C3393" s="6" t="s">
        <v>241</v>
      </c>
      <c r="D3393" s="6" t="s">
        <v>242</v>
      </c>
      <c r="E3393" s="6">
        <v>5</v>
      </c>
      <c r="F3393" s="6" t="str">
        <f t="shared" si="208"/>
        <v>Mohamed Ben Arfa</v>
      </c>
      <c r="G3393" s="6">
        <v>10802</v>
      </c>
      <c r="H3393" s="9">
        <v>41945</v>
      </c>
      <c r="I3393" s="9">
        <v>41964</v>
      </c>
      <c r="J3393" s="9">
        <v>41965</v>
      </c>
      <c r="K3393" s="7">
        <v>3</v>
      </c>
      <c r="L3393" s="9" t="str">
        <f t="shared" si="209"/>
        <v>Desserts</v>
      </c>
      <c r="M3393" s="6">
        <v>62</v>
      </c>
      <c r="N3393" s="6" t="str">
        <f t="shared" si="210"/>
        <v>Tarte au sucre</v>
      </c>
      <c r="O3393" s="13">
        <v>76</v>
      </c>
      <c r="P3393" s="6">
        <v>92</v>
      </c>
      <c r="Q3393" s="13">
        <f t="shared" si="211"/>
        <v>6992</v>
      </c>
      <c r="R3393" s="15">
        <v>0.13</v>
      </c>
      <c r="S3393" s="13">
        <v>19729.86</v>
      </c>
      <c r="T3393" s="13">
        <v>197.29859999999999</v>
      </c>
      <c r="U3393" s="13"/>
    </row>
    <row r="3394" spans="1:21" x14ac:dyDescent="0.25">
      <c r="A3394" s="6" t="s">
        <v>189</v>
      </c>
      <c r="B3394" s="6" t="s">
        <v>190</v>
      </c>
      <c r="C3394" s="6" t="s">
        <v>191</v>
      </c>
      <c r="D3394" s="6" t="s">
        <v>136</v>
      </c>
      <c r="E3394" s="6">
        <v>4</v>
      </c>
      <c r="F3394" s="6" t="str">
        <f t="shared" si="208"/>
        <v>Laura Callahan</v>
      </c>
      <c r="G3394" s="6">
        <v>10845</v>
      </c>
      <c r="H3394" s="9">
        <v>41945</v>
      </c>
      <c r="I3394" s="9">
        <v>41957</v>
      </c>
      <c r="J3394" s="9">
        <v>41960</v>
      </c>
      <c r="K3394" s="7">
        <v>1</v>
      </c>
      <c r="L3394" s="9" t="str">
        <f t="shared" si="209"/>
        <v>Boissons</v>
      </c>
      <c r="M3394" s="6">
        <v>35</v>
      </c>
      <c r="N3394" s="6" t="str">
        <f t="shared" si="210"/>
        <v>Steeleye Stout</v>
      </c>
      <c r="O3394" s="13">
        <v>76</v>
      </c>
      <c r="P3394" s="6">
        <v>99</v>
      </c>
      <c r="Q3394" s="13">
        <f t="shared" si="211"/>
        <v>7524</v>
      </c>
      <c r="R3394" s="15">
        <v>0.14000000000000001</v>
      </c>
      <c r="S3394" s="13">
        <v>7662.5999999999995</v>
      </c>
      <c r="T3394" s="13">
        <v>214.55279999999999</v>
      </c>
      <c r="U3394" s="13"/>
    </row>
    <row r="3395" spans="1:21" x14ac:dyDescent="0.25">
      <c r="A3395" s="6" t="s">
        <v>186</v>
      </c>
      <c r="B3395" s="6" t="s">
        <v>187</v>
      </c>
      <c r="C3395" s="6" t="s">
        <v>188</v>
      </c>
      <c r="D3395" s="6" t="s">
        <v>140</v>
      </c>
      <c r="E3395" s="6">
        <v>3</v>
      </c>
      <c r="F3395" s="6" t="str">
        <f t="shared" si="208"/>
        <v>Janet Leverling</v>
      </c>
      <c r="G3395" s="6">
        <v>10895</v>
      </c>
      <c r="H3395" s="9">
        <v>41945</v>
      </c>
      <c r="I3395" s="9">
        <v>41970</v>
      </c>
      <c r="J3395" s="9">
        <v>41971</v>
      </c>
      <c r="K3395" s="7">
        <v>1</v>
      </c>
      <c r="L3395" s="9" t="str">
        <f t="shared" si="209"/>
        <v>Boissons</v>
      </c>
      <c r="M3395" s="6">
        <v>39</v>
      </c>
      <c r="N3395" s="6" t="str">
        <f t="shared" si="210"/>
        <v>Chartreuse verte</v>
      </c>
      <c r="O3395" s="13">
        <v>76</v>
      </c>
      <c r="P3395" s="6">
        <v>11</v>
      </c>
      <c r="Q3395" s="13">
        <f t="shared" si="211"/>
        <v>836</v>
      </c>
      <c r="R3395" s="15">
        <v>-0.02</v>
      </c>
      <c r="S3395" s="13">
        <v>1009.8000000000001</v>
      </c>
      <c r="T3395" s="13">
        <v>7.0686</v>
      </c>
      <c r="U3395" s="13"/>
    </row>
    <row r="3396" spans="1:21" x14ac:dyDescent="0.25">
      <c r="A3396" s="6" t="s">
        <v>248</v>
      </c>
      <c r="B3396" s="6" t="s">
        <v>249</v>
      </c>
      <c r="C3396" s="6" t="s">
        <v>250</v>
      </c>
      <c r="D3396" s="6" t="s">
        <v>251</v>
      </c>
      <c r="E3396" s="6">
        <v>2</v>
      </c>
      <c r="F3396" s="6" t="str">
        <f t="shared" ref="F3396:F3459" si="212">VLOOKUP(E3396,ListeREPRESENTANTS,2,FALSE)</f>
        <v>Anne Dodsworth</v>
      </c>
      <c r="G3396" s="6">
        <v>10586</v>
      </c>
      <c r="H3396" s="9">
        <v>41946</v>
      </c>
      <c r="I3396" s="9">
        <v>41974</v>
      </c>
      <c r="J3396" s="9">
        <v>41972</v>
      </c>
      <c r="K3396" s="7">
        <v>5</v>
      </c>
      <c r="L3396" s="9" t="str">
        <f t="shared" ref="L3396:L3459" si="213">VLOOKUP(K3396,ListeCATEGORIES,2,FALSE)</f>
        <v>Pâtes et céréales</v>
      </c>
      <c r="M3396" s="6">
        <v>52</v>
      </c>
      <c r="N3396" s="6" t="str">
        <f t="shared" ref="N3396:N3459" si="214">VLOOKUP(M3396,ListePRODUITS,2,FALSE)</f>
        <v>Filo Mix</v>
      </c>
      <c r="O3396" s="13">
        <v>76</v>
      </c>
      <c r="P3396" s="6">
        <v>50</v>
      </c>
      <c r="Q3396" s="13">
        <f t="shared" si="211"/>
        <v>3800</v>
      </c>
      <c r="R3396" s="15">
        <v>0.05</v>
      </c>
      <c r="S3396" s="13">
        <v>1662.5</v>
      </c>
      <c r="T3396" s="13">
        <v>4.9874999999999998</v>
      </c>
      <c r="U3396" s="13"/>
    </row>
    <row r="3397" spans="1:21" x14ac:dyDescent="0.25">
      <c r="A3397" s="6" t="s">
        <v>133</v>
      </c>
      <c r="B3397" s="6" t="s">
        <v>134</v>
      </c>
      <c r="C3397" s="6" t="s">
        <v>135</v>
      </c>
      <c r="D3397" s="6" t="s">
        <v>136</v>
      </c>
      <c r="E3397" s="6">
        <v>9</v>
      </c>
      <c r="F3397" s="6" t="str">
        <f t="shared" si="212"/>
        <v>Steven Buchanan</v>
      </c>
      <c r="G3397" s="6">
        <v>10675</v>
      </c>
      <c r="H3397" s="9">
        <v>41946</v>
      </c>
      <c r="I3397" s="9">
        <v>41962</v>
      </c>
      <c r="J3397" s="9">
        <v>41963</v>
      </c>
      <c r="K3397" s="7">
        <v>7</v>
      </c>
      <c r="L3397" s="9" t="str">
        <f t="shared" si="213"/>
        <v>Produits secs</v>
      </c>
      <c r="M3397" s="6">
        <v>14</v>
      </c>
      <c r="N3397" s="6" t="str">
        <f t="shared" si="214"/>
        <v>Tofu</v>
      </c>
      <c r="O3397" s="13">
        <v>76</v>
      </c>
      <c r="P3397" s="6">
        <v>4</v>
      </c>
      <c r="Q3397" s="13">
        <f t="shared" ref="Q3397:Q3460" si="215">O3397*P3397</f>
        <v>304</v>
      </c>
      <c r="R3397" s="15">
        <v>0.13</v>
      </c>
      <c r="S3397" s="13">
        <v>404.55</v>
      </c>
      <c r="T3397" s="13">
        <v>4.0454999999999997</v>
      </c>
      <c r="U3397" s="13"/>
    </row>
    <row r="3398" spans="1:21" x14ac:dyDescent="0.25">
      <c r="A3398" s="6" t="s">
        <v>196</v>
      </c>
      <c r="B3398" s="6" t="s">
        <v>197</v>
      </c>
      <c r="C3398" s="6" t="s">
        <v>52</v>
      </c>
      <c r="D3398" s="6" t="s">
        <v>51</v>
      </c>
      <c r="E3398" s="6">
        <v>8</v>
      </c>
      <c r="F3398" s="6" t="str">
        <f t="shared" si="212"/>
        <v>Hicham Esmal</v>
      </c>
      <c r="G3398" s="6">
        <v>10731</v>
      </c>
      <c r="H3398" s="9">
        <v>41946</v>
      </c>
      <c r="I3398" s="9">
        <v>41958</v>
      </c>
      <c r="J3398" s="9">
        <v>41956</v>
      </c>
      <c r="K3398" s="7">
        <v>3</v>
      </c>
      <c r="L3398" s="9" t="str">
        <f t="shared" si="213"/>
        <v>Desserts</v>
      </c>
      <c r="M3398" s="6">
        <v>21</v>
      </c>
      <c r="N3398" s="6" t="str">
        <f t="shared" si="214"/>
        <v>Sir Rodney's Scones</v>
      </c>
      <c r="O3398" s="13">
        <v>76</v>
      </c>
      <c r="P3398" s="6">
        <v>99</v>
      </c>
      <c r="Q3398" s="13">
        <f t="shared" si="215"/>
        <v>7524</v>
      </c>
      <c r="R3398" s="15">
        <v>0.12</v>
      </c>
      <c r="S3398" s="13">
        <v>4356</v>
      </c>
      <c r="T3398" s="13">
        <v>47.915999999999997</v>
      </c>
      <c r="U3398" s="13"/>
    </row>
    <row r="3399" spans="1:21" x14ac:dyDescent="0.25">
      <c r="A3399" s="6" t="s">
        <v>82</v>
      </c>
      <c r="B3399" s="6" t="s">
        <v>83</v>
      </c>
      <c r="C3399" s="6" t="s">
        <v>84</v>
      </c>
      <c r="D3399" s="6" t="s">
        <v>85</v>
      </c>
      <c r="E3399" s="6">
        <v>4</v>
      </c>
      <c r="F3399" s="6" t="str">
        <f t="shared" si="212"/>
        <v>Laura Callahan</v>
      </c>
      <c r="G3399" s="6">
        <v>10932</v>
      </c>
      <c r="H3399" s="9">
        <v>41946</v>
      </c>
      <c r="I3399" s="9">
        <v>41960</v>
      </c>
      <c r="J3399" s="9">
        <v>41961</v>
      </c>
      <c r="K3399" s="7">
        <v>1</v>
      </c>
      <c r="L3399" s="9" t="str">
        <f t="shared" si="213"/>
        <v>Boissons</v>
      </c>
      <c r="M3399" s="6">
        <v>75</v>
      </c>
      <c r="N3399" s="6" t="str">
        <f t="shared" si="214"/>
        <v>Rhönbräu Klosterbier</v>
      </c>
      <c r="O3399" s="13">
        <v>76</v>
      </c>
      <c r="P3399" s="6">
        <v>99</v>
      </c>
      <c r="Q3399" s="13">
        <f t="shared" si="215"/>
        <v>7524</v>
      </c>
      <c r="R3399" s="15">
        <v>0.15</v>
      </c>
      <c r="S3399" s="13">
        <v>3260.8125</v>
      </c>
      <c r="T3399" s="13">
        <v>26.086500000000001</v>
      </c>
      <c r="U3399" s="13"/>
    </row>
    <row r="3400" spans="1:21" x14ac:dyDescent="0.25">
      <c r="A3400" s="6" t="s">
        <v>78</v>
      </c>
      <c r="B3400" s="6" t="s">
        <v>79</v>
      </c>
      <c r="C3400" s="6" t="s">
        <v>80</v>
      </c>
      <c r="D3400" s="6" t="s">
        <v>81</v>
      </c>
      <c r="E3400" s="6">
        <v>3</v>
      </c>
      <c r="F3400" s="6" t="str">
        <f t="shared" si="212"/>
        <v>Janet Leverling</v>
      </c>
      <c r="G3400" s="6">
        <v>10693</v>
      </c>
      <c r="H3400" s="9">
        <v>41947</v>
      </c>
      <c r="I3400" s="9">
        <v>41964</v>
      </c>
      <c r="J3400" s="9">
        <v>41959</v>
      </c>
      <c r="K3400" s="7">
        <v>6</v>
      </c>
      <c r="L3400" s="9" t="str">
        <f t="shared" si="213"/>
        <v>Viandes</v>
      </c>
      <c r="M3400" s="6">
        <v>54</v>
      </c>
      <c r="N3400" s="6" t="str">
        <f t="shared" si="214"/>
        <v>Tourtière</v>
      </c>
      <c r="O3400" s="13">
        <v>76</v>
      </c>
      <c r="P3400" s="6">
        <v>56</v>
      </c>
      <c r="Q3400" s="13">
        <f t="shared" si="215"/>
        <v>4256</v>
      </c>
      <c r="R3400" s="15">
        <v>0.06</v>
      </c>
      <c r="S3400" s="13">
        <v>1960.84</v>
      </c>
      <c r="T3400" s="13">
        <v>7.8433599999999997</v>
      </c>
      <c r="U3400" s="13"/>
    </row>
    <row r="3401" spans="1:21" x14ac:dyDescent="0.25">
      <c r="A3401" s="6" t="s">
        <v>329</v>
      </c>
      <c r="B3401" s="6" t="s">
        <v>330</v>
      </c>
      <c r="C3401" s="6" t="s">
        <v>331</v>
      </c>
      <c r="D3401" s="6" t="s">
        <v>85</v>
      </c>
      <c r="E3401" s="6">
        <v>1</v>
      </c>
      <c r="F3401" s="6" t="str">
        <f t="shared" si="212"/>
        <v>Francis Rivière</v>
      </c>
      <c r="G3401" s="6">
        <v>10858</v>
      </c>
      <c r="H3401" s="9">
        <v>41947</v>
      </c>
      <c r="I3401" s="9">
        <v>41959</v>
      </c>
      <c r="J3401" s="9">
        <v>41954</v>
      </c>
      <c r="K3401" s="7">
        <v>1</v>
      </c>
      <c r="L3401" s="9" t="str">
        <f t="shared" si="213"/>
        <v>Boissons</v>
      </c>
      <c r="M3401" s="6">
        <v>70</v>
      </c>
      <c r="N3401" s="6" t="str">
        <f t="shared" si="214"/>
        <v>Outback Lager</v>
      </c>
      <c r="O3401" s="13">
        <v>76</v>
      </c>
      <c r="P3401" s="6">
        <v>47</v>
      </c>
      <c r="Q3401" s="13">
        <f t="shared" si="215"/>
        <v>3572</v>
      </c>
      <c r="R3401" s="15">
        <v>0.15</v>
      </c>
      <c r="S3401" s="13">
        <v>2996.25</v>
      </c>
      <c r="T3401" s="13">
        <v>101.8725</v>
      </c>
      <c r="U3401" s="13"/>
    </row>
    <row r="3402" spans="1:21" x14ac:dyDescent="0.25">
      <c r="A3402" s="6" t="s">
        <v>233</v>
      </c>
      <c r="B3402" s="6" t="s">
        <v>234</v>
      </c>
      <c r="C3402" s="6" t="s">
        <v>191</v>
      </c>
      <c r="D3402" s="6" t="s">
        <v>136</v>
      </c>
      <c r="E3402" s="6">
        <v>3</v>
      </c>
      <c r="F3402" s="6" t="str">
        <f t="shared" si="212"/>
        <v>Janet Leverling</v>
      </c>
      <c r="G3402" s="6">
        <v>10548</v>
      </c>
      <c r="H3402" s="9">
        <v>41948</v>
      </c>
      <c r="I3402" s="9">
        <v>41973</v>
      </c>
      <c r="J3402" s="9">
        <v>41969</v>
      </c>
      <c r="K3402" s="7">
        <v>8</v>
      </c>
      <c r="L3402" s="9" t="str">
        <f t="shared" si="213"/>
        <v>Poissons et fruits de mer</v>
      </c>
      <c r="M3402" s="6">
        <v>41</v>
      </c>
      <c r="N3402" s="6" t="str">
        <f t="shared" si="214"/>
        <v>Jack's New England Clam Chowder</v>
      </c>
      <c r="O3402" s="13">
        <v>76</v>
      </c>
      <c r="P3402" s="6">
        <v>83</v>
      </c>
      <c r="Q3402" s="13">
        <f t="shared" si="215"/>
        <v>6308</v>
      </c>
      <c r="R3402" s="15">
        <v>0.03</v>
      </c>
      <c r="S3402" s="13">
        <v>3884.6075000000001</v>
      </c>
      <c r="T3402" s="13">
        <v>19.4230375</v>
      </c>
      <c r="U3402" s="13"/>
    </row>
    <row r="3403" spans="1:21" x14ac:dyDescent="0.25">
      <c r="A3403" s="6" t="s">
        <v>141</v>
      </c>
      <c r="B3403" s="6" t="s">
        <v>142</v>
      </c>
      <c r="C3403" s="6" t="s">
        <v>109</v>
      </c>
      <c r="D3403" s="6" t="s">
        <v>110</v>
      </c>
      <c r="E3403" s="6">
        <v>7</v>
      </c>
      <c r="F3403" s="6" t="str">
        <f t="shared" si="212"/>
        <v>Jaime Dos Santos</v>
      </c>
      <c r="G3403" s="6">
        <v>10604</v>
      </c>
      <c r="H3403" s="9">
        <v>41948</v>
      </c>
      <c r="I3403" s="9">
        <v>41978</v>
      </c>
      <c r="J3403" s="9">
        <v>41979</v>
      </c>
      <c r="K3403" s="7">
        <v>1</v>
      </c>
      <c r="L3403" s="9" t="str">
        <f t="shared" si="213"/>
        <v>Boissons</v>
      </c>
      <c r="M3403" s="6">
        <v>76</v>
      </c>
      <c r="N3403" s="6" t="str">
        <f t="shared" si="214"/>
        <v>Lakkalikööri</v>
      </c>
      <c r="O3403" s="13">
        <v>76</v>
      </c>
      <c r="P3403" s="6">
        <v>5</v>
      </c>
      <c r="Q3403" s="13">
        <f t="shared" si="215"/>
        <v>380</v>
      </c>
      <c r="R3403" s="15">
        <v>-0.03</v>
      </c>
      <c r="S3403" s="13">
        <v>463.5</v>
      </c>
      <c r="T3403" s="13">
        <v>8.8064999999999998</v>
      </c>
      <c r="U3403" s="13"/>
    </row>
    <row r="3404" spans="1:21" x14ac:dyDescent="0.25">
      <c r="A3404" s="6" t="s">
        <v>189</v>
      </c>
      <c r="B3404" s="6" t="s">
        <v>190</v>
      </c>
      <c r="C3404" s="6" t="s">
        <v>191</v>
      </c>
      <c r="D3404" s="6" t="s">
        <v>136</v>
      </c>
      <c r="E3404" s="6">
        <v>9</v>
      </c>
      <c r="F3404" s="6" t="str">
        <f t="shared" si="212"/>
        <v>Steven Buchanan</v>
      </c>
      <c r="G3404" s="6">
        <v>10721</v>
      </c>
      <c r="H3404" s="9">
        <v>41948</v>
      </c>
      <c r="I3404" s="9">
        <v>41958</v>
      </c>
      <c r="J3404" s="9">
        <v>41959</v>
      </c>
      <c r="K3404" s="7">
        <v>2</v>
      </c>
      <c r="L3404" s="9" t="str">
        <f t="shared" si="213"/>
        <v>Condiments</v>
      </c>
      <c r="M3404" s="6">
        <v>44</v>
      </c>
      <c r="N3404" s="6" t="str">
        <f t="shared" si="214"/>
        <v>Gula Malacca</v>
      </c>
      <c r="O3404" s="13">
        <v>76</v>
      </c>
      <c r="P3404" s="6">
        <v>42</v>
      </c>
      <c r="Q3404" s="13">
        <f t="shared" si="215"/>
        <v>3192</v>
      </c>
      <c r="R3404" s="15">
        <v>0.05</v>
      </c>
      <c r="S3404" s="13">
        <v>3880.2749999999996</v>
      </c>
      <c r="T3404" s="13">
        <v>97.00687499999998</v>
      </c>
      <c r="U3404" s="13"/>
    </row>
    <row r="3405" spans="1:21" x14ac:dyDescent="0.25">
      <c r="A3405" s="6" t="s">
        <v>194</v>
      </c>
      <c r="B3405" s="6" t="s">
        <v>195</v>
      </c>
      <c r="C3405" s="6" t="s">
        <v>97</v>
      </c>
      <c r="D3405" s="6" t="s">
        <v>98</v>
      </c>
      <c r="E3405" s="6">
        <v>1</v>
      </c>
      <c r="F3405" s="6" t="str">
        <f t="shared" si="212"/>
        <v>Francis Rivière</v>
      </c>
      <c r="G3405" s="6">
        <v>10915</v>
      </c>
      <c r="H3405" s="9">
        <v>41948</v>
      </c>
      <c r="I3405" s="9">
        <v>41963</v>
      </c>
      <c r="J3405" s="9">
        <v>41962</v>
      </c>
      <c r="K3405" s="7">
        <v>6</v>
      </c>
      <c r="L3405" s="9" t="str">
        <f t="shared" si="213"/>
        <v>Viandes</v>
      </c>
      <c r="M3405" s="6">
        <v>54</v>
      </c>
      <c r="N3405" s="6" t="str">
        <f t="shared" si="214"/>
        <v>Tourtière</v>
      </c>
      <c r="O3405" s="13">
        <v>76</v>
      </c>
      <c r="P3405" s="6">
        <v>16</v>
      </c>
      <c r="Q3405" s="13">
        <f t="shared" si="215"/>
        <v>1216</v>
      </c>
      <c r="R3405" s="15">
        <v>-0.01</v>
      </c>
      <c r="S3405" s="13">
        <v>601.96</v>
      </c>
      <c r="T3405" s="13">
        <v>12.039200000000001</v>
      </c>
      <c r="U3405" s="13"/>
    </row>
    <row r="3406" spans="1:21" x14ac:dyDescent="0.25">
      <c r="A3406" s="6" t="s">
        <v>92</v>
      </c>
      <c r="B3406" s="6" t="s">
        <v>93</v>
      </c>
      <c r="C3406" s="6" t="s">
        <v>94</v>
      </c>
      <c r="D3406" s="6" t="s">
        <v>89</v>
      </c>
      <c r="E3406" s="6">
        <v>7</v>
      </c>
      <c r="F3406" s="6" t="str">
        <f t="shared" si="212"/>
        <v>Jaime Dos Santos</v>
      </c>
      <c r="G3406" s="6">
        <v>10473</v>
      </c>
      <c r="H3406" s="9">
        <v>41949</v>
      </c>
      <c r="I3406" s="9">
        <v>41979</v>
      </c>
      <c r="J3406" s="9">
        <v>41975</v>
      </c>
      <c r="K3406" s="7">
        <v>4</v>
      </c>
      <c r="L3406" s="9" t="str">
        <f t="shared" si="213"/>
        <v>Produits laitiers</v>
      </c>
      <c r="M3406" s="6">
        <v>71</v>
      </c>
      <c r="N3406" s="6" t="str">
        <f t="shared" si="214"/>
        <v>Fløtemysost</v>
      </c>
      <c r="O3406" s="13">
        <v>76</v>
      </c>
      <c r="P3406" s="6">
        <v>45</v>
      </c>
      <c r="Q3406" s="13">
        <f t="shared" si="215"/>
        <v>3420</v>
      </c>
      <c r="R3406" s="15">
        <v>-0.01</v>
      </c>
      <c r="S3406" s="13">
        <v>3908.7</v>
      </c>
      <c r="T3406" s="13">
        <v>42.995699999999999</v>
      </c>
      <c r="U3406" s="13"/>
    </row>
    <row r="3407" spans="1:21" x14ac:dyDescent="0.25">
      <c r="A3407" s="6" t="s">
        <v>147</v>
      </c>
      <c r="B3407" s="6" t="s">
        <v>148</v>
      </c>
      <c r="C3407" s="6" t="s">
        <v>149</v>
      </c>
      <c r="D3407" s="6" t="s">
        <v>85</v>
      </c>
      <c r="E3407" s="6">
        <v>6</v>
      </c>
      <c r="F3407" s="6" t="str">
        <f t="shared" si="212"/>
        <v>Ernst Junge</v>
      </c>
      <c r="G3407" s="6">
        <v>10500</v>
      </c>
      <c r="H3407" s="9">
        <v>41949</v>
      </c>
      <c r="I3407" s="9">
        <v>41959</v>
      </c>
      <c r="J3407" s="9">
        <v>41957</v>
      </c>
      <c r="K3407" s="7">
        <v>2</v>
      </c>
      <c r="L3407" s="9" t="str">
        <f t="shared" si="213"/>
        <v>Condiments</v>
      </c>
      <c r="M3407" s="6">
        <v>15</v>
      </c>
      <c r="N3407" s="6" t="str">
        <f t="shared" si="214"/>
        <v>Genen Shouyu</v>
      </c>
      <c r="O3407" s="13">
        <v>76</v>
      </c>
      <c r="P3407" s="6">
        <v>77</v>
      </c>
      <c r="Q3407" s="13">
        <f t="shared" si="215"/>
        <v>5852</v>
      </c>
      <c r="R3407" s="15">
        <v>0.05</v>
      </c>
      <c r="S3407" s="13">
        <v>5669.125</v>
      </c>
      <c r="T3407" s="13">
        <v>164.40462500000001</v>
      </c>
      <c r="U3407" s="13"/>
    </row>
    <row r="3408" spans="1:21" x14ac:dyDescent="0.25">
      <c r="A3408" s="6" t="s">
        <v>186</v>
      </c>
      <c r="B3408" s="6" t="s">
        <v>187</v>
      </c>
      <c r="C3408" s="6" t="s">
        <v>188</v>
      </c>
      <c r="D3408" s="6" t="s">
        <v>140</v>
      </c>
      <c r="E3408" s="6">
        <v>3</v>
      </c>
      <c r="F3408" s="6" t="str">
        <f t="shared" si="212"/>
        <v>Janet Leverling</v>
      </c>
      <c r="G3408" s="6">
        <v>10514</v>
      </c>
      <c r="H3408" s="9">
        <v>41949</v>
      </c>
      <c r="I3408" s="9">
        <v>41959</v>
      </c>
      <c r="J3408" s="9">
        <v>41956</v>
      </c>
      <c r="K3408" s="7">
        <v>7</v>
      </c>
      <c r="L3408" s="9" t="str">
        <f t="shared" si="213"/>
        <v>Produits secs</v>
      </c>
      <c r="M3408" s="6">
        <v>28</v>
      </c>
      <c r="N3408" s="6" t="str">
        <f t="shared" si="214"/>
        <v>Rössle Sauerkraut</v>
      </c>
      <c r="O3408" s="13">
        <v>76</v>
      </c>
      <c r="P3408" s="6">
        <v>48</v>
      </c>
      <c r="Q3408" s="13">
        <f t="shared" si="215"/>
        <v>3648</v>
      </c>
      <c r="R3408" s="15">
        <v>0.08</v>
      </c>
      <c r="S3408" s="13">
        <v>10068.48</v>
      </c>
      <c r="T3408" s="13">
        <v>171.16416000000001</v>
      </c>
      <c r="U3408" s="13"/>
    </row>
    <row r="3409" spans="1:21" x14ac:dyDescent="0.25">
      <c r="A3409" s="6" t="s">
        <v>243</v>
      </c>
      <c r="B3409" s="6" t="s">
        <v>244</v>
      </c>
      <c r="C3409" s="6" t="s">
        <v>88</v>
      </c>
      <c r="D3409" s="6" t="s">
        <v>89</v>
      </c>
      <c r="E3409" s="6">
        <v>6</v>
      </c>
      <c r="F3409" s="6" t="str">
        <f t="shared" si="212"/>
        <v>Ernst Junge</v>
      </c>
      <c r="G3409" s="6">
        <v>10643</v>
      </c>
      <c r="H3409" s="9">
        <v>41949</v>
      </c>
      <c r="I3409" s="9">
        <v>41975</v>
      </c>
      <c r="J3409" s="9">
        <v>41978</v>
      </c>
      <c r="K3409" s="7">
        <v>1</v>
      </c>
      <c r="L3409" s="9" t="str">
        <f t="shared" si="213"/>
        <v>Boissons</v>
      </c>
      <c r="M3409" s="6">
        <v>39</v>
      </c>
      <c r="N3409" s="6" t="str">
        <f t="shared" si="214"/>
        <v>Chartreuse verte</v>
      </c>
      <c r="O3409" s="13">
        <v>76</v>
      </c>
      <c r="P3409" s="6">
        <v>78</v>
      </c>
      <c r="Q3409" s="13">
        <f t="shared" si="215"/>
        <v>5928</v>
      </c>
      <c r="R3409" s="15">
        <v>0.15</v>
      </c>
      <c r="S3409" s="13">
        <v>5967</v>
      </c>
      <c r="T3409" s="13">
        <v>89.504999999999995</v>
      </c>
      <c r="U3409" s="13"/>
    </row>
    <row r="3410" spans="1:21" x14ac:dyDescent="0.25">
      <c r="A3410" s="6" t="s">
        <v>137</v>
      </c>
      <c r="B3410" s="6" t="s">
        <v>138</v>
      </c>
      <c r="C3410" s="6" t="s">
        <v>139</v>
      </c>
      <c r="D3410" s="6" t="s">
        <v>140</v>
      </c>
      <c r="E3410" s="6">
        <v>6</v>
      </c>
      <c r="F3410" s="6" t="str">
        <f t="shared" si="212"/>
        <v>Ernst Junge</v>
      </c>
      <c r="G3410" s="6">
        <v>10747</v>
      </c>
      <c r="H3410" s="9">
        <v>41949</v>
      </c>
      <c r="I3410" s="9">
        <v>41971</v>
      </c>
      <c r="J3410" s="9">
        <v>41966</v>
      </c>
      <c r="K3410" s="7">
        <v>4</v>
      </c>
      <c r="L3410" s="9" t="str">
        <f t="shared" si="213"/>
        <v>Produits laitiers</v>
      </c>
      <c r="M3410" s="6">
        <v>69</v>
      </c>
      <c r="N3410" s="6" t="str">
        <f t="shared" si="214"/>
        <v>Gudbrandsdalsost</v>
      </c>
      <c r="O3410" s="13">
        <v>76</v>
      </c>
      <c r="P3410" s="6">
        <v>47</v>
      </c>
      <c r="Q3410" s="13">
        <f t="shared" si="215"/>
        <v>3572</v>
      </c>
      <c r="R3410" s="15">
        <v>0.01</v>
      </c>
      <c r="S3410" s="13">
        <v>8375.4</v>
      </c>
      <c r="T3410" s="13">
        <v>50.252399999999994</v>
      </c>
      <c r="U3410" s="13"/>
    </row>
    <row r="3411" spans="1:21" x14ac:dyDescent="0.25">
      <c r="A3411" s="6" t="s">
        <v>92</v>
      </c>
      <c r="B3411" s="6" t="s">
        <v>93</v>
      </c>
      <c r="C3411" s="6" t="s">
        <v>94</v>
      </c>
      <c r="D3411" s="6" t="s">
        <v>89</v>
      </c>
      <c r="E3411" s="6">
        <v>2</v>
      </c>
      <c r="F3411" s="6" t="str">
        <f t="shared" si="212"/>
        <v>Anne Dodsworth</v>
      </c>
      <c r="G3411" s="6">
        <v>10829</v>
      </c>
      <c r="H3411" s="9">
        <v>41949</v>
      </c>
      <c r="I3411" s="9">
        <v>41965</v>
      </c>
      <c r="J3411" s="9">
        <v>41967</v>
      </c>
      <c r="K3411" s="7">
        <v>8</v>
      </c>
      <c r="L3411" s="9" t="str">
        <f t="shared" si="213"/>
        <v>Poissons et fruits de mer</v>
      </c>
      <c r="M3411" s="6">
        <v>13</v>
      </c>
      <c r="N3411" s="6" t="str">
        <f t="shared" si="214"/>
        <v>Konbu</v>
      </c>
      <c r="O3411" s="13">
        <v>76</v>
      </c>
      <c r="P3411" s="6">
        <v>67</v>
      </c>
      <c r="Q3411" s="13">
        <f t="shared" si="215"/>
        <v>5092</v>
      </c>
      <c r="R3411" s="15">
        <v>0.03</v>
      </c>
      <c r="S3411" s="13">
        <v>1949.7</v>
      </c>
      <c r="T3411" s="13">
        <v>68.239500000000007</v>
      </c>
      <c r="U3411" s="13"/>
    </row>
    <row r="3412" spans="1:21" x14ac:dyDescent="0.25">
      <c r="A3412" s="6" t="s">
        <v>243</v>
      </c>
      <c r="B3412" s="6" t="s">
        <v>244</v>
      </c>
      <c r="C3412" s="6" t="s">
        <v>88</v>
      </c>
      <c r="D3412" s="6" t="s">
        <v>89</v>
      </c>
      <c r="E3412" s="6">
        <v>5</v>
      </c>
      <c r="F3412" s="6" t="str">
        <f t="shared" si="212"/>
        <v>Mohamed Ben Arfa</v>
      </c>
      <c r="G3412" s="6">
        <v>10864</v>
      </c>
      <c r="H3412" s="9">
        <v>41949</v>
      </c>
      <c r="I3412" s="9">
        <v>41963</v>
      </c>
      <c r="J3412" s="9">
        <v>41965</v>
      </c>
      <c r="K3412" s="7">
        <v>1</v>
      </c>
      <c r="L3412" s="9" t="str">
        <f t="shared" si="213"/>
        <v>Boissons</v>
      </c>
      <c r="M3412" s="6">
        <v>67</v>
      </c>
      <c r="N3412" s="6" t="str">
        <f t="shared" si="214"/>
        <v>Laughing Lumberjack Lager</v>
      </c>
      <c r="O3412" s="13">
        <v>76</v>
      </c>
      <c r="P3412" s="6">
        <v>88</v>
      </c>
      <c r="Q3412" s="13">
        <f t="shared" si="215"/>
        <v>6688</v>
      </c>
      <c r="R3412" s="15">
        <v>0.14000000000000001</v>
      </c>
      <c r="S3412" s="13">
        <v>5297.6</v>
      </c>
      <c r="T3412" s="13">
        <v>121.84480000000001</v>
      </c>
      <c r="U3412" s="13"/>
    </row>
    <row r="3413" spans="1:21" x14ac:dyDescent="0.25">
      <c r="A3413" s="6" t="s">
        <v>186</v>
      </c>
      <c r="B3413" s="6" t="s">
        <v>187</v>
      </c>
      <c r="C3413" s="6" t="s">
        <v>188</v>
      </c>
      <c r="D3413" s="6" t="s">
        <v>140</v>
      </c>
      <c r="E3413" s="6">
        <v>8</v>
      </c>
      <c r="F3413" s="6" t="str">
        <f t="shared" si="212"/>
        <v>Hicham Esmal</v>
      </c>
      <c r="G3413" s="6">
        <v>10836</v>
      </c>
      <c r="H3413" s="9">
        <v>41950</v>
      </c>
      <c r="I3413" s="9">
        <v>41969</v>
      </c>
      <c r="J3413" s="9">
        <v>41972</v>
      </c>
      <c r="K3413" s="7">
        <v>1</v>
      </c>
      <c r="L3413" s="9" t="str">
        <f t="shared" si="213"/>
        <v>Boissons</v>
      </c>
      <c r="M3413" s="6">
        <v>35</v>
      </c>
      <c r="N3413" s="6" t="str">
        <f t="shared" si="214"/>
        <v>Steeleye Stout</v>
      </c>
      <c r="O3413" s="13">
        <v>76</v>
      </c>
      <c r="P3413" s="6">
        <v>2</v>
      </c>
      <c r="Q3413" s="13">
        <f t="shared" si="215"/>
        <v>152</v>
      </c>
      <c r="R3413" s="15">
        <v>0.12</v>
      </c>
      <c r="S3413" s="13">
        <v>158.4</v>
      </c>
      <c r="T3413" s="13">
        <v>0.15840000000000001</v>
      </c>
      <c r="U3413" s="13"/>
    </row>
    <row r="3414" spans="1:21" x14ac:dyDescent="0.25">
      <c r="A3414" s="6" t="s">
        <v>272</v>
      </c>
      <c r="B3414" s="6" t="s">
        <v>273</v>
      </c>
      <c r="C3414" s="6" t="s">
        <v>274</v>
      </c>
      <c r="D3414" s="6" t="s">
        <v>81</v>
      </c>
      <c r="E3414" s="6">
        <v>3</v>
      </c>
      <c r="F3414" s="6" t="str">
        <f t="shared" si="212"/>
        <v>Janet Leverling</v>
      </c>
      <c r="G3414" s="6">
        <v>10855</v>
      </c>
      <c r="H3414" s="9">
        <v>41950</v>
      </c>
      <c r="I3414" s="9">
        <v>41980</v>
      </c>
      <c r="J3414" s="9">
        <v>41976</v>
      </c>
      <c r="K3414" s="7">
        <v>4</v>
      </c>
      <c r="L3414" s="9" t="str">
        <f t="shared" si="213"/>
        <v>Produits laitiers</v>
      </c>
      <c r="M3414" s="6">
        <v>31</v>
      </c>
      <c r="N3414" s="6" t="str">
        <f t="shared" si="214"/>
        <v>Gorgonzola Telino</v>
      </c>
      <c r="O3414" s="13">
        <v>76</v>
      </c>
      <c r="P3414" s="6">
        <v>60</v>
      </c>
      <c r="Q3414" s="13">
        <f t="shared" si="215"/>
        <v>4560</v>
      </c>
      <c r="R3414" s="15">
        <v>7.0000000000000007E-2</v>
      </c>
      <c r="S3414" s="13">
        <v>3487.4999999999995</v>
      </c>
      <c r="T3414" s="13">
        <v>94.16249999999998</v>
      </c>
      <c r="U3414" s="13"/>
    </row>
    <row r="3415" spans="1:21" x14ac:dyDescent="0.25">
      <c r="A3415" s="6" t="s">
        <v>90</v>
      </c>
      <c r="B3415" s="6" t="s">
        <v>91</v>
      </c>
      <c r="C3415" s="6" t="s">
        <v>88</v>
      </c>
      <c r="D3415" s="6" t="s">
        <v>89</v>
      </c>
      <c r="E3415" s="6">
        <v>4</v>
      </c>
      <c r="F3415" s="6" t="str">
        <f t="shared" si="212"/>
        <v>Laura Callahan</v>
      </c>
      <c r="G3415" s="6">
        <v>10472</v>
      </c>
      <c r="H3415" s="9">
        <v>41951</v>
      </c>
      <c r="I3415" s="9">
        <v>41966</v>
      </c>
      <c r="J3415" s="9">
        <v>41966</v>
      </c>
      <c r="K3415" s="7">
        <v>1</v>
      </c>
      <c r="L3415" s="9" t="str">
        <f t="shared" si="213"/>
        <v>Boissons</v>
      </c>
      <c r="M3415" s="6">
        <v>24</v>
      </c>
      <c r="N3415" s="6" t="str">
        <f t="shared" si="214"/>
        <v>Guaraná Fantástica</v>
      </c>
      <c r="O3415" s="13">
        <v>76</v>
      </c>
      <c r="P3415" s="6">
        <v>25</v>
      </c>
      <c r="Q3415" s="13">
        <f t="shared" si="215"/>
        <v>1900</v>
      </c>
      <c r="R3415" s="15">
        <v>0.14000000000000001</v>
      </c>
      <c r="S3415" s="13">
        <v>387</v>
      </c>
      <c r="T3415" s="13">
        <v>6.1920000000000002</v>
      </c>
      <c r="U3415" s="13"/>
    </row>
    <row r="3416" spans="1:21" x14ac:dyDescent="0.25">
      <c r="A3416" s="6" t="s">
        <v>230</v>
      </c>
      <c r="B3416" s="6" t="s">
        <v>231</v>
      </c>
      <c r="C3416" s="6" t="s">
        <v>232</v>
      </c>
      <c r="D3416" s="6" t="s">
        <v>81</v>
      </c>
      <c r="E3416" s="6">
        <v>7</v>
      </c>
      <c r="F3416" s="6" t="str">
        <f t="shared" si="212"/>
        <v>Jaime Dos Santos</v>
      </c>
      <c r="G3416" s="6">
        <v>10665</v>
      </c>
      <c r="H3416" s="9">
        <v>41951</v>
      </c>
      <c r="I3416" s="9">
        <v>41974</v>
      </c>
      <c r="J3416" s="9">
        <v>41974</v>
      </c>
      <c r="K3416" s="7">
        <v>1</v>
      </c>
      <c r="L3416" s="9" t="str">
        <f t="shared" si="213"/>
        <v>Boissons</v>
      </c>
      <c r="M3416" s="6">
        <v>76</v>
      </c>
      <c r="N3416" s="6" t="str">
        <f t="shared" si="214"/>
        <v>Lakkalikööri</v>
      </c>
      <c r="O3416" s="13">
        <v>76</v>
      </c>
      <c r="P3416" s="6">
        <v>95</v>
      </c>
      <c r="Q3416" s="13">
        <f t="shared" si="215"/>
        <v>7220</v>
      </c>
      <c r="R3416" s="15">
        <v>0.17</v>
      </c>
      <c r="S3416" s="13">
        <v>7096.5</v>
      </c>
      <c r="T3416" s="13">
        <v>120.6405</v>
      </c>
      <c r="U3416" s="13"/>
    </row>
    <row r="3417" spans="1:21" x14ac:dyDescent="0.25">
      <c r="A3417" s="6" t="s">
        <v>175</v>
      </c>
      <c r="B3417" s="6" t="s">
        <v>176</v>
      </c>
      <c r="C3417" s="6" t="s">
        <v>97</v>
      </c>
      <c r="D3417" s="6" t="s">
        <v>98</v>
      </c>
      <c r="E3417" s="6">
        <v>5</v>
      </c>
      <c r="F3417" s="6" t="str">
        <f t="shared" si="212"/>
        <v>Mohamed Ben Arfa</v>
      </c>
      <c r="G3417" s="6">
        <v>10535</v>
      </c>
      <c r="H3417" s="9">
        <v>41952</v>
      </c>
      <c r="I3417" s="9">
        <v>41966</v>
      </c>
      <c r="J3417" s="9">
        <v>41967</v>
      </c>
      <c r="K3417" s="7">
        <v>4</v>
      </c>
      <c r="L3417" s="9" t="str">
        <f t="shared" si="213"/>
        <v>Produits laitiers</v>
      </c>
      <c r="M3417" s="6">
        <v>59</v>
      </c>
      <c r="N3417" s="6" t="str">
        <f t="shared" si="214"/>
        <v>Raclette Courdavault</v>
      </c>
      <c r="O3417" s="13">
        <v>76</v>
      </c>
      <c r="P3417" s="6">
        <v>61</v>
      </c>
      <c r="Q3417" s="13">
        <f t="shared" si="215"/>
        <v>4636</v>
      </c>
      <c r="R3417" s="15">
        <v>-0.02</v>
      </c>
      <c r="S3417" s="13">
        <v>17110.5</v>
      </c>
      <c r="T3417" s="13">
        <v>153.99449999999999</v>
      </c>
      <c r="U3417" s="13"/>
    </row>
    <row r="3418" spans="1:21" x14ac:dyDescent="0.25">
      <c r="A3418" s="6" t="s">
        <v>213</v>
      </c>
      <c r="B3418" s="6" t="s">
        <v>214</v>
      </c>
      <c r="C3418" s="6" t="s">
        <v>215</v>
      </c>
      <c r="D3418" s="6" t="s">
        <v>81</v>
      </c>
      <c r="E3418" s="6">
        <v>7</v>
      </c>
      <c r="F3418" s="6" t="str">
        <f t="shared" si="212"/>
        <v>Jaime Dos Santos</v>
      </c>
      <c r="G3418" s="6">
        <v>10616</v>
      </c>
      <c r="H3418" s="9">
        <v>41952</v>
      </c>
      <c r="I3418" s="9">
        <v>41966</v>
      </c>
      <c r="J3418" s="9">
        <v>41961</v>
      </c>
      <c r="K3418" s="7">
        <v>4</v>
      </c>
      <c r="L3418" s="9" t="str">
        <f t="shared" si="213"/>
        <v>Produits laitiers</v>
      </c>
      <c r="M3418" s="6">
        <v>71</v>
      </c>
      <c r="N3418" s="6" t="str">
        <f t="shared" si="214"/>
        <v>Fløtemysost</v>
      </c>
      <c r="O3418" s="13">
        <v>76</v>
      </c>
      <c r="P3418" s="6">
        <v>85</v>
      </c>
      <c r="Q3418" s="13">
        <f t="shared" si="215"/>
        <v>6460</v>
      </c>
      <c r="R3418" s="15">
        <v>0.1</v>
      </c>
      <c r="S3418" s="13">
        <v>8223.75</v>
      </c>
      <c r="T3418" s="13">
        <v>0</v>
      </c>
      <c r="U3418" s="13"/>
    </row>
    <row r="3419" spans="1:21" x14ac:dyDescent="0.25">
      <c r="A3419" s="6" t="s">
        <v>269</v>
      </c>
      <c r="B3419" s="6" t="s">
        <v>270</v>
      </c>
      <c r="C3419" s="6" t="s">
        <v>271</v>
      </c>
      <c r="D3419" s="6" t="s">
        <v>242</v>
      </c>
      <c r="E3419" s="6">
        <v>5</v>
      </c>
      <c r="F3419" s="6" t="str">
        <f t="shared" si="212"/>
        <v>Mohamed Ben Arfa</v>
      </c>
      <c r="G3419" s="6">
        <v>10688</v>
      </c>
      <c r="H3419" s="9">
        <v>41952</v>
      </c>
      <c r="I3419" s="9">
        <v>41969</v>
      </c>
      <c r="J3419" s="9">
        <v>41970</v>
      </c>
      <c r="K3419" s="7">
        <v>8</v>
      </c>
      <c r="L3419" s="9" t="str">
        <f t="shared" si="213"/>
        <v>Poissons et fruits de mer</v>
      </c>
      <c r="M3419" s="6">
        <v>10</v>
      </c>
      <c r="N3419" s="6" t="str">
        <f t="shared" si="214"/>
        <v>Ikura</v>
      </c>
      <c r="O3419" s="13">
        <v>76</v>
      </c>
      <c r="P3419" s="6">
        <v>58</v>
      </c>
      <c r="Q3419" s="13">
        <f t="shared" si="215"/>
        <v>4408</v>
      </c>
      <c r="R3419" s="15">
        <v>0.06</v>
      </c>
      <c r="S3419" s="13">
        <v>8450.6</v>
      </c>
      <c r="T3419" s="13">
        <v>67.604799999999997</v>
      </c>
      <c r="U3419" s="13"/>
    </row>
    <row r="3420" spans="1:21" x14ac:dyDescent="0.25">
      <c r="A3420" s="6" t="s">
        <v>137</v>
      </c>
      <c r="B3420" s="6" t="s">
        <v>138</v>
      </c>
      <c r="C3420" s="6" t="s">
        <v>139</v>
      </c>
      <c r="D3420" s="6" t="s">
        <v>140</v>
      </c>
      <c r="E3420" s="6">
        <v>4</v>
      </c>
      <c r="F3420" s="6" t="str">
        <f t="shared" si="212"/>
        <v>Laura Callahan</v>
      </c>
      <c r="G3420" s="6">
        <v>10844</v>
      </c>
      <c r="H3420" s="9">
        <v>41952</v>
      </c>
      <c r="I3420" s="9">
        <v>41979</v>
      </c>
      <c r="J3420" s="9">
        <v>41974</v>
      </c>
      <c r="K3420" s="7">
        <v>5</v>
      </c>
      <c r="L3420" s="9" t="str">
        <f t="shared" si="213"/>
        <v>Pâtes et céréales</v>
      </c>
      <c r="M3420" s="6">
        <v>22</v>
      </c>
      <c r="N3420" s="6" t="str">
        <f t="shared" si="214"/>
        <v>Gustaf's Knäckebröd</v>
      </c>
      <c r="O3420" s="13">
        <v>76</v>
      </c>
      <c r="P3420" s="6">
        <v>38</v>
      </c>
      <c r="Q3420" s="13">
        <f t="shared" si="215"/>
        <v>2888</v>
      </c>
      <c r="R3420" s="15">
        <v>0.04</v>
      </c>
      <c r="S3420" s="13">
        <v>3830.3999999999996</v>
      </c>
      <c r="T3420" s="13">
        <v>0</v>
      </c>
      <c r="U3420" s="13"/>
    </row>
    <row r="3421" spans="1:21" x14ac:dyDescent="0.25">
      <c r="A3421" s="6" t="s">
        <v>103</v>
      </c>
      <c r="B3421" s="6" t="s">
        <v>104</v>
      </c>
      <c r="C3421" s="6" t="s">
        <v>105</v>
      </c>
      <c r="D3421" s="6" t="s">
        <v>106</v>
      </c>
      <c r="E3421" s="6">
        <v>2</v>
      </c>
      <c r="F3421" s="6" t="str">
        <f t="shared" si="212"/>
        <v>Anne Dodsworth</v>
      </c>
      <c r="G3421" s="6">
        <v>10705</v>
      </c>
      <c r="H3421" s="9">
        <v>41953</v>
      </c>
      <c r="I3421" s="9">
        <v>41981</v>
      </c>
      <c r="J3421" s="9">
        <v>41982</v>
      </c>
      <c r="K3421" s="7">
        <v>4</v>
      </c>
      <c r="L3421" s="9" t="str">
        <f t="shared" si="213"/>
        <v>Produits laitiers</v>
      </c>
      <c r="M3421" s="6">
        <v>31</v>
      </c>
      <c r="N3421" s="6" t="str">
        <f t="shared" si="214"/>
        <v>Gorgonzola Telino</v>
      </c>
      <c r="O3421" s="13">
        <v>76</v>
      </c>
      <c r="P3421" s="6">
        <v>66</v>
      </c>
      <c r="Q3421" s="13">
        <f t="shared" si="215"/>
        <v>5016</v>
      </c>
      <c r="R3421" s="15">
        <v>0.09</v>
      </c>
      <c r="S3421" s="13">
        <v>3753.75</v>
      </c>
      <c r="T3421" s="13">
        <v>15.015000000000001</v>
      </c>
      <c r="U3421" s="13"/>
    </row>
    <row r="3422" spans="1:21" x14ac:dyDescent="0.25">
      <c r="A3422" s="6" t="s">
        <v>205</v>
      </c>
      <c r="B3422" s="6" t="s">
        <v>206</v>
      </c>
      <c r="C3422" s="6" t="s">
        <v>207</v>
      </c>
      <c r="D3422" s="6" t="s">
        <v>208</v>
      </c>
      <c r="E3422" s="6">
        <v>7</v>
      </c>
      <c r="F3422" s="6" t="str">
        <f t="shared" si="212"/>
        <v>Jaime Dos Santos</v>
      </c>
      <c r="G3422" s="6">
        <v>10524</v>
      </c>
      <c r="H3422" s="9">
        <v>41954</v>
      </c>
      <c r="I3422" s="9">
        <v>41979</v>
      </c>
      <c r="J3422" s="9">
        <v>41977</v>
      </c>
      <c r="K3422" s="7">
        <v>8</v>
      </c>
      <c r="L3422" s="9" t="str">
        <f t="shared" si="213"/>
        <v>Poissons et fruits de mer</v>
      </c>
      <c r="M3422" s="6">
        <v>30</v>
      </c>
      <c r="N3422" s="6" t="str">
        <f t="shared" si="214"/>
        <v>Nord-Ost Matjeshering</v>
      </c>
      <c r="O3422" s="13">
        <v>76</v>
      </c>
      <c r="P3422" s="6">
        <v>82</v>
      </c>
      <c r="Q3422" s="13">
        <f t="shared" si="215"/>
        <v>6232</v>
      </c>
      <c r="R3422" s="15">
        <v>0.14000000000000001</v>
      </c>
      <c r="S3422" s="13">
        <v>9128.8140000000003</v>
      </c>
      <c r="T3422" s="13">
        <v>264.73560600000002</v>
      </c>
      <c r="U3422" s="13"/>
    </row>
    <row r="3423" spans="1:21" x14ac:dyDescent="0.25">
      <c r="A3423" s="6" t="s">
        <v>223</v>
      </c>
      <c r="B3423" s="6" t="s">
        <v>224</v>
      </c>
      <c r="C3423" s="6" t="s">
        <v>225</v>
      </c>
      <c r="D3423" s="6" t="s">
        <v>208</v>
      </c>
      <c r="E3423" s="6">
        <v>4</v>
      </c>
      <c r="F3423" s="6" t="str">
        <f t="shared" si="212"/>
        <v>Laura Callahan</v>
      </c>
      <c r="G3423" s="6">
        <v>10533</v>
      </c>
      <c r="H3423" s="9">
        <v>41954</v>
      </c>
      <c r="I3423" s="9">
        <v>41980</v>
      </c>
      <c r="J3423" s="9">
        <v>41978</v>
      </c>
      <c r="K3423" s="7">
        <v>4</v>
      </c>
      <c r="L3423" s="9" t="str">
        <f t="shared" si="213"/>
        <v>Produits laitiers</v>
      </c>
      <c r="M3423" s="6">
        <v>72</v>
      </c>
      <c r="N3423" s="6" t="str">
        <f t="shared" si="214"/>
        <v>Mozzarella di Giovanni</v>
      </c>
      <c r="O3423" s="13">
        <v>76</v>
      </c>
      <c r="P3423" s="6">
        <v>37</v>
      </c>
      <c r="Q3423" s="13">
        <f t="shared" si="215"/>
        <v>2812</v>
      </c>
      <c r="R3423" s="15">
        <v>-0.02</v>
      </c>
      <c r="S3423" s="13">
        <v>6566.76</v>
      </c>
      <c r="T3423" s="13">
        <v>59.100840000000005</v>
      </c>
      <c r="U3423" s="13"/>
    </row>
    <row r="3424" spans="1:21" x14ac:dyDescent="0.25">
      <c r="A3424" s="6" t="s">
        <v>223</v>
      </c>
      <c r="B3424" s="6" t="s">
        <v>224</v>
      </c>
      <c r="C3424" s="6" t="s">
        <v>225</v>
      </c>
      <c r="D3424" s="6" t="s">
        <v>208</v>
      </c>
      <c r="E3424" s="6">
        <v>5</v>
      </c>
      <c r="F3424" s="6" t="str">
        <f t="shared" si="212"/>
        <v>Mohamed Ben Arfa</v>
      </c>
      <c r="G3424" s="6">
        <v>10774</v>
      </c>
      <c r="H3424" s="9">
        <v>41954</v>
      </c>
      <c r="I3424" s="9">
        <v>41972</v>
      </c>
      <c r="J3424" s="9">
        <v>41973</v>
      </c>
      <c r="K3424" s="7">
        <v>4</v>
      </c>
      <c r="L3424" s="9" t="str">
        <f t="shared" si="213"/>
        <v>Produits laitiers</v>
      </c>
      <c r="M3424" s="6">
        <v>31</v>
      </c>
      <c r="N3424" s="6" t="str">
        <f t="shared" si="214"/>
        <v>Gorgonzola Telino</v>
      </c>
      <c r="O3424" s="13">
        <v>76</v>
      </c>
      <c r="P3424" s="6">
        <v>16</v>
      </c>
      <c r="Q3424" s="13">
        <f t="shared" si="215"/>
        <v>1216</v>
      </c>
      <c r="R3424" s="15">
        <v>0.06</v>
      </c>
      <c r="S3424" s="13">
        <v>940</v>
      </c>
      <c r="T3424" s="13">
        <v>31.02</v>
      </c>
      <c r="U3424" s="13"/>
    </row>
    <row r="3425" spans="1:21" x14ac:dyDescent="0.25">
      <c r="A3425" s="6" t="s">
        <v>127</v>
      </c>
      <c r="B3425" s="6" t="s">
        <v>128</v>
      </c>
      <c r="C3425" s="6" t="s">
        <v>129</v>
      </c>
      <c r="D3425" s="6" t="s">
        <v>106</v>
      </c>
      <c r="E3425" s="6">
        <v>3</v>
      </c>
      <c r="F3425" s="6" t="str">
        <f t="shared" si="212"/>
        <v>Janet Leverling</v>
      </c>
      <c r="G3425" s="6">
        <v>10838</v>
      </c>
      <c r="H3425" s="9">
        <v>41954</v>
      </c>
      <c r="I3425" s="9">
        <v>41967</v>
      </c>
      <c r="J3425" s="9">
        <v>41965</v>
      </c>
      <c r="K3425" s="7">
        <v>8</v>
      </c>
      <c r="L3425" s="9" t="str">
        <f t="shared" si="213"/>
        <v>Poissons et fruits de mer</v>
      </c>
      <c r="M3425" s="6">
        <v>18</v>
      </c>
      <c r="N3425" s="6" t="str">
        <f t="shared" si="214"/>
        <v>Carnarvon Tigers</v>
      </c>
      <c r="O3425" s="13">
        <v>76</v>
      </c>
      <c r="P3425" s="6">
        <v>14</v>
      </c>
      <c r="Q3425" s="13">
        <f t="shared" si="215"/>
        <v>1064</v>
      </c>
      <c r="R3425" s="15">
        <v>-0.01</v>
      </c>
      <c r="S3425" s="13">
        <v>4418.75</v>
      </c>
      <c r="T3425" s="13">
        <v>66.28125</v>
      </c>
      <c r="U3425" s="13"/>
    </row>
    <row r="3426" spans="1:21" x14ac:dyDescent="0.25">
      <c r="A3426" s="6" t="s">
        <v>189</v>
      </c>
      <c r="B3426" s="6" t="s">
        <v>190</v>
      </c>
      <c r="C3426" s="6" t="s">
        <v>191</v>
      </c>
      <c r="D3426" s="6" t="s">
        <v>136</v>
      </c>
      <c r="E3426" s="6">
        <v>4</v>
      </c>
      <c r="F3426" s="6" t="str">
        <f t="shared" si="212"/>
        <v>Laura Callahan</v>
      </c>
      <c r="G3426" s="6">
        <v>10694</v>
      </c>
      <c r="H3426" s="9">
        <v>41955</v>
      </c>
      <c r="I3426" s="9">
        <v>41976</v>
      </c>
      <c r="J3426" s="9">
        <v>41971</v>
      </c>
      <c r="K3426" s="7">
        <v>7</v>
      </c>
      <c r="L3426" s="9" t="str">
        <f t="shared" si="213"/>
        <v>Produits secs</v>
      </c>
      <c r="M3426" s="6">
        <v>7</v>
      </c>
      <c r="N3426" s="6" t="str">
        <f t="shared" si="214"/>
        <v>Uncle Bob's Organic Dried Pears</v>
      </c>
      <c r="O3426" s="13">
        <v>76</v>
      </c>
      <c r="P3426" s="6">
        <v>47</v>
      </c>
      <c r="Q3426" s="13">
        <f t="shared" si="215"/>
        <v>3572</v>
      </c>
      <c r="R3426" s="15">
        <v>-0.01</v>
      </c>
      <c r="S3426" s="13">
        <v>7120.5</v>
      </c>
      <c r="T3426" s="13">
        <v>28.481999999999999</v>
      </c>
      <c r="U3426" s="13"/>
    </row>
    <row r="3427" spans="1:21" x14ac:dyDescent="0.25">
      <c r="A3427" s="6" t="s">
        <v>308</v>
      </c>
      <c r="B3427" s="6" t="s">
        <v>309</v>
      </c>
      <c r="C3427" s="6" t="s">
        <v>203</v>
      </c>
      <c r="D3427" s="6" t="s">
        <v>204</v>
      </c>
      <c r="E3427" s="6">
        <v>5</v>
      </c>
      <c r="F3427" s="6" t="str">
        <f t="shared" si="212"/>
        <v>Mohamed Ben Arfa</v>
      </c>
      <c r="G3427" s="6">
        <v>10716</v>
      </c>
      <c r="H3427" s="9">
        <v>41955</v>
      </c>
      <c r="I3427" s="9">
        <v>41979</v>
      </c>
      <c r="J3427" s="9">
        <v>41975</v>
      </c>
      <c r="K3427" s="7">
        <v>2</v>
      </c>
      <c r="L3427" s="9" t="str">
        <f t="shared" si="213"/>
        <v>Condiments</v>
      </c>
      <c r="M3427" s="6">
        <v>61</v>
      </c>
      <c r="N3427" s="6" t="str">
        <f t="shared" si="214"/>
        <v>Sirop d'érable</v>
      </c>
      <c r="O3427" s="13">
        <v>76</v>
      </c>
      <c r="P3427" s="6">
        <v>16</v>
      </c>
      <c r="Q3427" s="13">
        <f t="shared" si="215"/>
        <v>1216</v>
      </c>
      <c r="R3427" s="15">
        <v>0.03</v>
      </c>
      <c r="S3427" s="13">
        <v>2211.6</v>
      </c>
      <c r="T3427" s="13">
        <v>24.327599999999997</v>
      </c>
      <c r="U3427" s="13"/>
    </row>
    <row r="3428" spans="1:21" x14ac:dyDescent="0.25">
      <c r="A3428" s="6" t="s">
        <v>243</v>
      </c>
      <c r="B3428" s="6" t="s">
        <v>244</v>
      </c>
      <c r="C3428" s="6" t="s">
        <v>88</v>
      </c>
      <c r="D3428" s="6" t="s">
        <v>89</v>
      </c>
      <c r="E3428" s="6">
        <v>5</v>
      </c>
      <c r="F3428" s="6" t="str">
        <f t="shared" si="212"/>
        <v>Mohamed Ben Arfa</v>
      </c>
      <c r="G3428" s="6">
        <v>10920</v>
      </c>
      <c r="H3428" s="9">
        <v>41955</v>
      </c>
      <c r="I3428" s="9">
        <v>41966</v>
      </c>
      <c r="J3428" s="9">
        <v>41969</v>
      </c>
      <c r="K3428" s="7">
        <v>3</v>
      </c>
      <c r="L3428" s="9" t="str">
        <f t="shared" si="213"/>
        <v>Desserts</v>
      </c>
      <c r="M3428" s="6">
        <v>50</v>
      </c>
      <c r="N3428" s="6" t="str">
        <f t="shared" si="214"/>
        <v>Valkoinen suklaa</v>
      </c>
      <c r="O3428" s="13">
        <v>76</v>
      </c>
      <c r="P3428" s="6">
        <v>5</v>
      </c>
      <c r="Q3428" s="13">
        <f t="shared" si="215"/>
        <v>380</v>
      </c>
      <c r="R3428" s="15">
        <v>0.09</v>
      </c>
      <c r="S3428" s="13">
        <v>369.6875</v>
      </c>
      <c r="T3428" s="13">
        <v>1.1090625000000001</v>
      </c>
      <c r="U3428" s="13"/>
    </row>
    <row r="3429" spans="1:21" x14ac:dyDescent="0.25">
      <c r="A3429" s="6" t="s">
        <v>194</v>
      </c>
      <c r="B3429" s="6" t="s">
        <v>195</v>
      </c>
      <c r="C3429" s="6" t="s">
        <v>97</v>
      </c>
      <c r="D3429" s="6" t="s">
        <v>98</v>
      </c>
      <c r="E3429" s="6">
        <v>5</v>
      </c>
      <c r="F3429" s="6" t="str">
        <f t="shared" si="212"/>
        <v>Mohamed Ben Arfa</v>
      </c>
      <c r="G3429" s="6">
        <v>10518</v>
      </c>
      <c r="H3429" s="9">
        <v>41956</v>
      </c>
      <c r="I3429" s="9">
        <v>41972</v>
      </c>
      <c r="J3429" s="9">
        <v>41969</v>
      </c>
      <c r="K3429" s="7">
        <v>1</v>
      </c>
      <c r="L3429" s="9" t="str">
        <f t="shared" si="213"/>
        <v>Boissons</v>
      </c>
      <c r="M3429" s="6">
        <v>38</v>
      </c>
      <c r="N3429" s="6" t="str">
        <f t="shared" si="214"/>
        <v>Côte de Blaye</v>
      </c>
      <c r="O3429" s="13">
        <v>76</v>
      </c>
      <c r="P3429" s="6">
        <v>21</v>
      </c>
      <c r="Q3429" s="13">
        <f t="shared" si="215"/>
        <v>1596</v>
      </c>
      <c r="R3429" s="15">
        <v>0.04</v>
      </c>
      <c r="S3429" s="13">
        <v>26560.799999999999</v>
      </c>
      <c r="T3429" s="13">
        <v>770.26319999999998</v>
      </c>
      <c r="U3429" s="13"/>
    </row>
    <row r="3430" spans="1:21" x14ac:dyDescent="0.25">
      <c r="A3430" s="6" t="s">
        <v>196</v>
      </c>
      <c r="B3430" s="6" t="s">
        <v>197</v>
      </c>
      <c r="C3430" s="6" t="s">
        <v>52</v>
      </c>
      <c r="D3430" s="6" t="s">
        <v>51</v>
      </c>
      <c r="E3430" s="6">
        <v>6</v>
      </c>
      <c r="F3430" s="6" t="str">
        <f t="shared" si="212"/>
        <v>Ernst Junge</v>
      </c>
      <c r="G3430" s="6">
        <v>10519</v>
      </c>
      <c r="H3430" s="9">
        <v>41956</v>
      </c>
      <c r="I3430" s="9">
        <v>41986</v>
      </c>
      <c r="J3430" s="9">
        <v>41984</v>
      </c>
      <c r="K3430" s="7">
        <v>5</v>
      </c>
      <c r="L3430" s="9" t="str">
        <f t="shared" si="213"/>
        <v>Pâtes et céréales</v>
      </c>
      <c r="M3430" s="6">
        <v>56</v>
      </c>
      <c r="N3430" s="6" t="str">
        <f t="shared" si="214"/>
        <v>Gnocchi di nonna Alice</v>
      </c>
      <c r="O3430" s="13">
        <v>76</v>
      </c>
      <c r="P3430" s="6">
        <v>51</v>
      </c>
      <c r="Q3430" s="13">
        <f t="shared" si="215"/>
        <v>3876</v>
      </c>
      <c r="R3430" s="15">
        <v>0.13</v>
      </c>
      <c r="S3430" s="13">
        <v>8430.2999999999993</v>
      </c>
      <c r="T3430" s="13">
        <v>160.17569999999998</v>
      </c>
      <c r="U3430" s="13"/>
    </row>
    <row r="3431" spans="1:21" x14ac:dyDescent="0.25">
      <c r="A3431" s="6" t="s">
        <v>170</v>
      </c>
      <c r="B3431" s="6" t="s">
        <v>171</v>
      </c>
      <c r="C3431" s="6" t="s">
        <v>172</v>
      </c>
      <c r="D3431" s="6" t="s">
        <v>146</v>
      </c>
      <c r="E3431" s="6">
        <v>7</v>
      </c>
      <c r="F3431" s="6" t="str">
        <f t="shared" si="212"/>
        <v>Jaime Dos Santos</v>
      </c>
      <c r="G3431" s="6">
        <v>10605</v>
      </c>
      <c r="H3431" s="9">
        <v>41956</v>
      </c>
      <c r="I3431" s="9">
        <v>41974</v>
      </c>
      <c r="J3431" s="9">
        <v>41976</v>
      </c>
      <c r="K3431" s="7">
        <v>3</v>
      </c>
      <c r="L3431" s="9" t="str">
        <f t="shared" si="213"/>
        <v>Desserts</v>
      </c>
      <c r="M3431" s="6">
        <v>16</v>
      </c>
      <c r="N3431" s="6" t="str">
        <f t="shared" si="214"/>
        <v>Pavlova</v>
      </c>
      <c r="O3431" s="13">
        <v>76</v>
      </c>
      <c r="P3431" s="6">
        <v>9</v>
      </c>
      <c r="Q3431" s="13">
        <f t="shared" si="215"/>
        <v>684</v>
      </c>
      <c r="R3431" s="15">
        <v>-0.03</v>
      </c>
      <c r="S3431" s="13">
        <v>808.8075</v>
      </c>
      <c r="T3431" s="13">
        <v>1.617615</v>
      </c>
      <c r="U3431" s="13"/>
    </row>
    <row r="3432" spans="1:21" x14ac:dyDescent="0.25">
      <c r="A3432" s="6" t="s">
        <v>166</v>
      </c>
      <c r="B3432" s="6" t="s">
        <v>167</v>
      </c>
      <c r="C3432" s="6" t="s">
        <v>168</v>
      </c>
      <c r="D3432" s="6" t="s">
        <v>169</v>
      </c>
      <c r="E3432" s="6">
        <v>3</v>
      </c>
      <c r="F3432" s="6" t="str">
        <f t="shared" si="212"/>
        <v>Janet Leverling</v>
      </c>
      <c r="G3432" s="6">
        <v>10712</v>
      </c>
      <c r="H3432" s="9">
        <v>41956</v>
      </c>
      <c r="I3432" s="9">
        <v>41986</v>
      </c>
      <c r="J3432" s="9">
        <v>41989</v>
      </c>
      <c r="K3432" s="7">
        <v>6</v>
      </c>
      <c r="L3432" s="9" t="str">
        <f t="shared" si="213"/>
        <v>Viandes</v>
      </c>
      <c r="M3432" s="6">
        <v>53</v>
      </c>
      <c r="N3432" s="6" t="str">
        <f t="shared" si="214"/>
        <v>Perth Pasties</v>
      </c>
      <c r="O3432" s="13">
        <v>76</v>
      </c>
      <c r="P3432" s="6">
        <v>53</v>
      </c>
      <c r="Q3432" s="13">
        <f t="shared" si="215"/>
        <v>4028</v>
      </c>
      <c r="R3432" s="15">
        <v>0.13</v>
      </c>
      <c r="S3432" s="13">
        <v>7562.04</v>
      </c>
      <c r="T3432" s="13">
        <v>219.29916</v>
      </c>
      <c r="U3432" s="13"/>
    </row>
    <row r="3433" spans="1:21" x14ac:dyDescent="0.25">
      <c r="A3433" s="6" t="s">
        <v>201</v>
      </c>
      <c r="B3433" s="6" t="s">
        <v>202</v>
      </c>
      <c r="C3433" s="6" t="s">
        <v>203</v>
      </c>
      <c r="D3433" s="6" t="s">
        <v>204</v>
      </c>
      <c r="E3433" s="6">
        <v>1</v>
      </c>
      <c r="F3433" s="6" t="str">
        <f t="shared" si="212"/>
        <v>Francis Rivière</v>
      </c>
      <c r="G3433" s="6">
        <v>10819</v>
      </c>
      <c r="H3433" s="9">
        <v>41956</v>
      </c>
      <c r="I3433" s="9">
        <v>41973</v>
      </c>
      <c r="J3433" s="9">
        <v>41974</v>
      </c>
      <c r="K3433" s="7">
        <v>1</v>
      </c>
      <c r="L3433" s="9" t="str">
        <f t="shared" si="213"/>
        <v>Boissons</v>
      </c>
      <c r="M3433" s="6">
        <v>75</v>
      </c>
      <c r="N3433" s="6" t="str">
        <f t="shared" si="214"/>
        <v>Rhönbräu Klosterbier</v>
      </c>
      <c r="O3433" s="13">
        <v>76</v>
      </c>
      <c r="P3433" s="6">
        <v>50</v>
      </c>
      <c r="Q3433" s="13">
        <f t="shared" si="215"/>
        <v>3800</v>
      </c>
      <c r="R3433" s="15">
        <v>0.17</v>
      </c>
      <c r="S3433" s="13">
        <v>1608.125</v>
      </c>
      <c r="T3433" s="13">
        <v>38.594999999999999</v>
      </c>
      <c r="U3433" s="13"/>
    </row>
    <row r="3434" spans="1:21" x14ac:dyDescent="0.25">
      <c r="A3434" s="6" t="s">
        <v>235</v>
      </c>
      <c r="B3434" s="6" t="s">
        <v>236</v>
      </c>
      <c r="C3434" s="6" t="s">
        <v>237</v>
      </c>
      <c r="D3434" s="6" t="s">
        <v>238</v>
      </c>
      <c r="E3434" s="6">
        <v>9</v>
      </c>
      <c r="F3434" s="6" t="str">
        <f t="shared" si="212"/>
        <v>Steven Buchanan</v>
      </c>
      <c r="G3434" s="6">
        <v>10872</v>
      </c>
      <c r="H3434" s="9">
        <v>41956</v>
      </c>
      <c r="I3434" s="9">
        <v>41985</v>
      </c>
      <c r="J3434" s="9">
        <v>41986</v>
      </c>
      <c r="K3434" s="7">
        <v>5</v>
      </c>
      <c r="L3434" s="9" t="str">
        <f t="shared" si="213"/>
        <v>Pâtes et céréales</v>
      </c>
      <c r="M3434" s="6">
        <v>64</v>
      </c>
      <c r="N3434" s="6" t="str">
        <f t="shared" si="214"/>
        <v>Wimmers gute Semmelknödel</v>
      </c>
      <c r="O3434" s="13">
        <v>76</v>
      </c>
      <c r="P3434" s="6">
        <v>39</v>
      </c>
      <c r="Q3434" s="13">
        <f t="shared" si="215"/>
        <v>2964</v>
      </c>
      <c r="R3434" s="15">
        <v>0.05</v>
      </c>
      <c r="S3434" s="13">
        <v>6159.5625</v>
      </c>
      <c r="T3434" s="13">
        <v>12.319125</v>
      </c>
      <c r="U3434" s="13"/>
    </row>
    <row r="3435" spans="1:21" x14ac:dyDescent="0.25">
      <c r="A3435" s="6" t="s">
        <v>103</v>
      </c>
      <c r="B3435" s="6" t="s">
        <v>104</v>
      </c>
      <c r="C3435" s="6" t="s">
        <v>105</v>
      </c>
      <c r="D3435" s="6" t="s">
        <v>106</v>
      </c>
      <c r="E3435" s="6">
        <v>5</v>
      </c>
      <c r="F3435" s="6" t="str">
        <f t="shared" si="212"/>
        <v>Mohamed Ben Arfa</v>
      </c>
      <c r="G3435" s="6">
        <v>10901</v>
      </c>
      <c r="H3435" s="9">
        <v>41956</v>
      </c>
      <c r="I3435" s="9">
        <v>41975</v>
      </c>
      <c r="J3435" s="9">
        <v>41975</v>
      </c>
      <c r="K3435" s="7">
        <v>4</v>
      </c>
      <c r="L3435" s="9" t="str">
        <f t="shared" si="213"/>
        <v>Produits laitiers</v>
      </c>
      <c r="M3435" s="6">
        <v>71</v>
      </c>
      <c r="N3435" s="6" t="str">
        <f t="shared" si="214"/>
        <v>Fløtemysost</v>
      </c>
      <c r="O3435" s="13">
        <v>76</v>
      </c>
      <c r="P3435" s="6">
        <v>52</v>
      </c>
      <c r="Q3435" s="13">
        <f t="shared" si="215"/>
        <v>3952</v>
      </c>
      <c r="R3435" s="15">
        <v>0.14000000000000001</v>
      </c>
      <c r="S3435" s="13">
        <v>4807.3999999999996</v>
      </c>
      <c r="T3435" s="13">
        <v>28.844399999999997</v>
      </c>
      <c r="U3435" s="13"/>
    </row>
    <row r="3436" spans="1:21" x14ac:dyDescent="0.25">
      <c r="A3436" s="6" t="s">
        <v>78</v>
      </c>
      <c r="B3436" s="6" t="s">
        <v>79</v>
      </c>
      <c r="C3436" s="6" t="s">
        <v>80</v>
      </c>
      <c r="D3436" s="6" t="s">
        <v>81</v>
      </c>
      <c r="E3436" s="6">
        <v>5</v>
      </c>
      <c r="F3436" s="6" t="str">
        <f t="shared" si="212"/>
        <v>Mohamed Ben Arfa</v>
      </c>
      <c r="G3436" s="6">
        <v>10504</v>
      </c>
      <c r="H3436" s="9">
        <v>41957</v>
      </c>
      <c r="I3436" s="9">
        <v>41969</v>
      </c>
      <c r="J3436" s="9">
        <v>41970</v>
      </c>
      <c r="K3436" s="7">
        <v>3</v>
      </c>
      <c r="L3436" s="9" t="str">
        <f t="shared" si="213"/>
        <v>Desserts</v>
      </c>
      <c r="M3436" s="6">
        <v>21</v>
      </c>
      <c r="N3436" s="6" t="str">
        <f t="shared" si="214"/>
        <v>Sir Rodney's Scones</v>
      </c>
      <c r="O3436" s="13">
        <v>76</v>
      </c>
      <c r="P3436" s="6">
        <v>51</v>
      </c>
      <c r="Q3436" s="13">
        <f t="shared" si="215"/>
        <v>3876</v>
      </c>
      <c r="R3436" s="15">
        <v>-0.03</v>
      </c>
      <c r="S3436" s="13">
        <v>2626.5</v>
      </c>
      <c r="T3436" s="13">
        <v>47.277000000000001</v>
      </c>
      <c r="U3436" s="13"/>
    </row>
    <row r="3437" spans="1:21" x14ac:dyDescent="0.25">
      <c r="A3437" s="6" t="s">
        <v>157</v>
      </c>
      <c r="B3437" s="6" t="s">
        <v>158</v>
      </c>
      <c r="C3437" s="6" t="s">
        <v>159</v>
      </c>
      <c r="D3437" s="6" t="s">
        <v>136</v>
      </c>
      <c r="E3437" s="6">
        <v>4</v>
      </c>
      <c r="F3437" s="6" t="str">
        <f t="shared" si="212"/>
        <v>Laura Callahan</v>
      </c>
      <c r="G3437" s="6">
        <v>10534</v>
      </c>
      <c r="H3437" s="9">
        <v>41957</v>
      </c>
      <c r="I3437" s="9">
        <v>41982</v>
      </c>
      <c r="J3437" s="9">
        <v>41978</v>
      </c>
      <c r="K3437" s="7">
        <v>8</v>
      </c>
      <c r="L3437" s="9" t="str">
        <f t="shared" si="213"/>
        <v>Poissons et fruits de mer</v>
      </c>
      <c r="M3437" s="6">
        <v>40</v>
      </c>
      <c r="N3437" s="6" t="str">
        <f t="shared" si="214"/>
        <v>Boston Crab Meat</v>
      </c>
      <c r="O3437" s="13">
        <v>76</v>
      </c>
      <c r="P3437" s="6">
        <v>9</v>
      </c>
      <c r="Q3437" s="13">
        <f t="shared" si="215"/>
        <v>684</v>
      </c>
      <c r="R3437" s="15">
        <v>0.19</v>
      </c>
      <c r="S3437" s="13">
        <v>670.68000000000006</v>
      </c>
      <c r="T3437" s="13">
        <v>18.779040000000002</v>
      </c>
      <c r="U3437" s="13"/>
    </row>
    <row r="3438" spans="1:21" x14ac:dyDescent="0.25">
      <c r="A3438" s="6" t="s">
        <v>170</v>
      </c>
      <c r="B3438" s="6" t="s">
        <v>171</v>
      </c>
      <c r="C3438" s="6" t="s">
        <v>172</v>
      </c>
      <c r="D3438" s="6" t="s">
        <v>146</v>
      </c>
      <c r="E3438" s="6">
        <v>5</v>
      </c>
      <c r="F3438" s="6" t="str">
        <f t="shared" si="212"/>
        <v>Mohamed Ben Arfa</v>
      </c>
      <c r="G3438" s="6">
        <v>10590</v>
      </c>
      <c r="H3438" s="9">
        <v>41957</v>
      </c>
      <c r="I3438" s="9">
        <v>41968</v>
      </c>
      <c r="J3438" s="9">
        <v>41966</v>
      </c>
      <c r="K3438" s="7">
        <v>2</v>
      </c>
      <c r="L3438" s="9" t="str">
        <f t="shared" si="213"/>
        <v>Condiments</v>
      </c>
      <c r="M3438" s="6">
        <v>77</v>
      </c>
      <c r="N3438" s="6" t="str">
        <f t="shared" si="214"/>
        <v>Original Frankfurter grüne Soße</v>
      </c>
      <c r="O3438" s="13">
        <v>76</v>
      </c>
      <c r="P3438" s="6">
        <v>46</v>
      </c>
      <c r="Q3438" s="13">
        <f t="shared" si="215"/>
        <v>3496</v>
      </c>
      <c r="R3438" s="15">
        <v>0.01</v>
      </c>
      <c r="S3438" s="13">
        <v>2960.1</v>
      </c>
      <c r="T3438" s="13">
        <v>59.201999999999998</v>
      </c>
      <c r="U3438" s="13"/>
    </row>
    <row r="3439" spans="1:21" x14ac:dyDescent="0.25">
      <c r="A3439" s="6" t="s">
        <v>82</v>
      </c>
      <c r="B3439" s="6" t="s">
        <v>83</v>
      </c>
      <c r="C3439" s="6" t="s">
        <v>84</v>
      </c>
      <c r="D3439" s="6" t="s">
        <v>85</v>
      </c>
      <c r="E3439" s="6">
        <v>1</v>
      </c>
      <c r="F3439" s="6" t="str">
        <f t="shared" si="212"/>
        <v>Francis Rivière</v>
      </c>
      <c r="G3439" s="6">
        <v>10663</v>
      </c>
      <c r="H3439" s="9">
        <v>41957</v>
      </c>
      <c r="I3439" s="9">
        <v>41979</v>
      </c>
      <c r="J3439" s="9">
        <v>41975</v>
      </c>
      <c r="K3439" s="7">
        <v>7</v>
      </c>
      <c r="L3439" s="9" t="str">
        <f t="shared" si="213"/>
        <v>Produits secs</v>
      </c>
      <c r="M3439" s="6">
        <v>51</v>
      </c>
      <c r="N3439" s="6" t="str">
        <f t="shared" si="214"/>
        <v>Manjimup Dried Apples</v>
      </c>
      <c r="O3439" s="13">
        <v>76</v>
      </c>
      <c r="P3439" s="6">
        <v>5</v>
      </c>
      <c r="Q3439" s="13">
        <f t="shared" si="215"/>
        <v>380</v>
      </c>
      <c r="R3439" s="15">
        <v>0.13</v>
      </c>
      <c r="S3439" s="13">
        <v>1152.75</v>
      </c>
      <c r="T3439" s="13">
        <v>14.985749999999999</v>
      </c>
      <c r="U3439" s="13"/>
    </row>
    <row r="3440" spans="1:21" x14ac:dyDescent="0.25">
      <c r="A3440" s="6" t="s">
        <v>155</v>
      </c>
      <c r="B3440" s="6" t="s">
        <v>156</v>
      </c>
      <c r="C3440" s="6" t="s">
        <v>132</v>
      </c>
      <c r="D3440" s="6" t="s">
        <v>123</v>
      </c>
      <c r="E3440" s="6">
        <v>3</v>
      </c>
      <c r="F3440" s="6" t="str">
        <f t="shared" si="212"/>
        <v>Janet Leverling</v>
      </c>
      <c r="G3440" s="6">
        <v>10839</v>
      </c>
      <c r="H3440" s="9">
        <v>41957</v>
      </c>
      <c r="I3440" s="9">
        <v>41975</v>
      </c>
      <c r="J3440" s="9">
        <v>41975</v>
      </c>
      <c r="K3440" s="7">
        <v>8</v>
      </c>
      <c r="L3440" s="9" t="str">
        <f t="shared" si="213"/>
        <v>Poissons et fruits de mer</v>
      </c>
      <c r="M3440" s="6">
        <v>58</v>
      </c>
      <c r="N3440" s="6" t="str">
        <f t="shared" si="214"/>
        <v>Escargots de Bourgogne</v>
      </c>
      <c r="O3440" s="13">
        <v>76</v>
      </c>
      <c r="P3440" s="6">
        <v>69</v>
      </c>
      <c r="Q3440" s="13">
        <f t="shared" si="215"/>
        <v>5244</v>
      </c>
      <c r="R3440" s="15">
        <v>0.02</v>
      </c>
      <c r="S3440" s="13">
        <v>4479.8249999999998</v>
      </c>
      <c r="T3440" s="13">
        <v>58.237724999999998</v>
      </c>
      <c r="U3440" s="13"/>
    </row>
    <row r="3441" spans="1:21" x14ac:dyDescent="0.25">
      <c r="A3441" s="6" t="s">
        <v>213</v>
      </c>
      <c r="B3441" s="6" t="s">
        <v>214</v>
      </c>
      <c r="C3441" s="6" t="s">
        <v>215</v>
      </c>
      <c r="D3441" s="6" t="s">
        <v>81</v>
      </c>
      <c r="E3441" s="6">
        <v>6</v>
      </c>
      <c r="F3441" s="6" t="str">
        <f t="shared" si="212"/>
        <v>Ernst Junge</v>
      </c>
      <c r="G3441" s="6">
        <v>10528</v>
      </c>
      <c r="H3441" s="9">
        <v>41958</v>
      </c>
      <c r="I3441" s="9">
        <v>41969</v>
      </c>
      <c r="J3441" s="9">
        <v>41972</v>
      </c>
      <c r="K3441" s="7">
        <v>4</v>
      </c>
      <c r="L3441" s="9" t="str">
        <f t="shared" si="213"/>
        <v>Produits laitiers</v>
      </c>
      <c r="M3441" s="6">
        <v>33</v>
      </c>
      <c r="N3441" s="6" t="str">
        <f t="shared" si="214"/>
        <v>Geitost</v>
      </c>
      <c r="O3441" s="13">
        <v>76</v>
      </c>
      <c r="P3441" s="6">
        <v>88</v>
      </c>
      <c r="Q3441" s="13">
        <f t="shared" si="215"/>
        <v>6688</v>
      </c>
      <c r="R3441" s="15">
        <v>0.19</v>
      </c>
      <c r="S3441" s="13">
        <v>891.00000000000011</v>
      </c>
      <c r="T3441" s="13">
        <v>11.583000000000002</v>
      </c>
      <c r="U3441" s="13"/>
    </row>
    <row r="3442" spans="1:21" x14ac:dyDescent="0.25">
      <c r="A3442" s="6" t="s">
        <v>111</v>
      </c>
      <c r="B3442" s="6" t="s">
        <v>112</v>
      </c>
      <c r="C3442" s="6" t="s">
        <v>113</v>
      </c>
      <c r="D3442" s="6" t="s">
        <v>85</v>
      </c>
      <c r="E3442" s="6">
        <v>7</v>
      </c>
      <c r="F3442" s="6" t="str">
        <f t="shared" si="212"/>
        <v>Jaime Dos Santos</v>
      </c>
      <c r="G3442" s="6">
        <v>10546</v>
      </c>
      <c r="H3442" s="9">
        <v>41958</v>
      </c>
      <c r="I3442" s="9">
        <v>41979</v>
      </c>
      <c r="J3442" s="9">
        <v>41974</v>
      </c>
      <c r="K3442" s="7">
        <v>1</v>
      </c>
      <c r="L3442" s="9" t="str">
        <f t="shared" si="213"/>
        <v>Boissons</v>
      </c>
      <c r="M3442" s="6">
        <v>35</v>
      </c>
      <c r="N3442" s="6" t="str">
        <f t="shared" si="214"/>
        <v>Steeleye Stout</v>
      </c>
      <c r="O3442" s="13">
        <v>76</v>
      </c>
      <c r="P3442" s="6">
        <v>86</v>
      </c>
      <c r="Q3442" s="13">
        <f t="shared" si="215"/>
        <v>6536</v>
      </c>
      <c r="R3442" s="15">
        <v>0.09</v>
      </c>
      <c r="S3442" s="13">
        <v>7043.4000000000005</v>
      </c>
      <c r="T3442" s="13">
        <v>211.30200000000002</v>
      </c>
      <c r="U3442" s="13"/>
    </row>
    <row r="3443" spans="1:21" x14ac:dyDescent="0.25">
      <c r="A3443" s="6" t="s">
        <v>186</v>
      </c>
      <c r="B3443" s="6" t="s">
        <v>187</v>
      </c>
      <c r="C3443" s="6" t="s">
        <v>188</v>
      </c>
      <c r="D3443" s="6" t="s">
        <v>140</v>
      </c>
      <c r="E3443" s="6">
        <v>4</v>
      </c>
      <c r="F3443" s="6" t="str">
        <f t="shared" si="212"/>
        <v>Laura Callahan</v>
      </c>
      <c r="G3443" s="6">
        <v>10795</v>
      </c>
      <c r="H3443" s="9">
        <v>41958</v>
      </c>
      <c r="I3443" s="9">
        <v>41983</v>
      </c>
      <c r="J3443" s="9">
        <v>41984</v>
      </c>
      <c r="K3443" s="7">
        <v>3</v>
      </c>
      <c r="L3443" s="9" t="str">
        <f t="shared" si="213"/>
        <v>Desserts</v>
      </c>
      <c r="M3443" s="6">
        <v>16</v>
      </c>
      <c r="N3443" s="6" t="str">
        <f t="shared" si="214"/>
        <v>Pavlova</v>
      </c>
      <c r="O3443" s="13">
        <v>76</v>
      </c>
      <c r="P3443" s="6">
        <v>52</v>
      </c>
      <c r="Q3443" s="13">
        <f t="shared" si="215"/>
        <v>3952</v>
      </c>
      <c r="R3443" s="15">
        <v>0.17</v>
      </c>
      <c r="S3443" s="13">
        <v>3765.71</v>
      </c>
      <c r="T3443" s="13">
        <v>112.9713</v>
      </c>
      <c r="U3443" s="13"/>
    </row>
    <row r="3444" spans="1:21" x14ac:dyDescent="0.25">
      <c r="A3444" s="6" t="s">
        <v>189</v>
      </c>
      <c r="B3444" s="6" t="s">
        <v>190</v>
      </c>
      <c r="C3444" s="6" t="s">
        <v>191</v>
      </c>
      <c r="D3444" s="6" t="s">
        <v>136</v>
      </c>
      <c r="E3444" s="6">
        <v>1</v>
      </c>
      <c r="F3444" s="6" t="str">
        <f t="shared" si="212"/>
        <v>Francis Rivière</v>
      </c>
      <c r="G3444" s="6">
        <v>10865</v>
      </c>
      <c r="H3444" s="9">
        <v>41958</v>
      </c>
      <c r="I3444" s="9">
        <v>41971</v>
      </c>
      <c r="J3444" s="9">
        <v>41972</v>
      </c>
      <c r="K3444" s="7">
        <v>1</v>
      </c>
      <c r="L3444" s="9" t="str">
        <f t="shared" si="213"/>
        <v>Boissons</v>
      </c>
      <c r="M3444" s="6">
        <v>39</v>
      </c>
      <c r="N3444" s="6" t="str">
        <f t="shared" si="214"/>
        <v>Chartreuse verte</v>
      </c>
      <c r="O3444" s="13">
        <v>76</v>
      </c>
      <c r="P3444" s="6">
        <v>56</v>
      </c>
      <c r="Q3444" s="13">
        <f t="shared" si="215"/>
        <v>4256</v>
      </c>
      <c r="R3444" s="15">
        <v>0.01</v>
      </c>
      <c r="S3444" s="13">
        <v>4989.6000000000004</v>
      </c>
      <c r="T3444" s="13">
        <v>79.833600000000004</v>
      </c>
      <c r="U3444" s="13"/>
    </row>
    <row r="3445" spans="1:21" x14ac:dyDescent="0.25">
      <c r="A3445" s="6" t="s">
        <v>127</v>
      </c>
      <c r="B3445" s="6" t="s">
        <v>128</v>
      </c>
      <c r="C3445" s="6" t="s">
        <v>129</v>
      </c>
      <c r="D3445" s="6" t="s">
        <v>106</v>
      </c>
      <c r="E3445" s="6">
        <v>5</v>
      </c>
      <c r="F3445" s="6" t="str">
        <f t="shared" si="212"/>
        <v>Mohamed Ben Arfa</v>
      </c>
      <c r="G3445" s="6">
        <v>10485</v>
      </c>
      <c r="H3445" s="9">
        <v>41959</v>
      </c>
      <c r="I3445" s="9">
        <v>41988</v>
      </c>
      <c r="J3445" s="9">
        <v>41986</v>
      </c>
      <c r="K3445" s="7">
        <v>6</v>
      </c>
      <c r="L3445" s="9" t="str">
        <f t="shared" si="213"/>
        <v>Viandes</v>
      </c>
      <c r="M3445" s="6">
        <v>55</v>
      </c>
      <c r="N3445" s="6" t="str">
        <f t="shared" si="214"/>
        <v>Pâté chinois</v>
      </c>
      <c r="O3445" s="13">
        <v>76</v>
      </c>
      <c r="P3445" s="6">
        <v>60</v>
      </c>
      <c r="Q3445" s="13">
        <f t="shared" si="215"/>
        <v>4560</v>
      </c>
      <c r="R3445" s="15">
        <v>0.03</v>
      </c>
      <c r="S3445" s="13">
        <v>5587.2</v>
      </c>
      <c r="T3445" s="13">
        <v>145.26719999999997</v>
      </c>
      <c r="U3445" s="13"/>
    </row>
    <row r="3446" spans="1:21" x14ac:dyDescent="0.25">
      <c r="A3446" s="6" t="s">
        <v>133</v>
      </c>
      <c r="B3446" s="6" t="s">
        <v>134</v>
      </c>
      <c r="C3446" s="6" t="s">
        <v>135</v>
      </c>
      <c r="D3446" s="6" t="s">
        <v>136</v>
      </c>
      <c r="E3446" s="6">
        <v>9</v>
      </c>
      <c r="F3446" s="6" t="str">
        <f t="shared" si="212"/>
        <v>Steven Buchanan</v>
      </c>
      <c r="G3446" s="6">
        <v>10675</v>
      </c>
      <c r="H3446" s="9">
        <v>41959</v>
      </c>
      <c r="I3446" s="9">
        <v>41987</v>
      </c>
      <c r="J3446" s="9">
        <v>41984</v>
      </c>
      <c r="K3446" s="7">
        <v>6</v>
      </c>
      <c r="L3446" s="9" t="str">
        <f t="shared" si="213"/>
        <v>Viandes</v>
      </c>
      <c r="M3446" s="6">
        <v>53</v>
      </c>
      <c r="N3446" s="6" t="str">
        <f t="shared" si="214"/>
        <v>Perth Pasties</v>
      </c>
      <c r="O3446" s="13">
        <v>76</v>
      </c>
      <c r="P3446" s="6">
        <v>43</v>
      </c>
      <c r="Q3446" s="13">
        <f t="shared" si="215"/>
        <v>3268</v>
      </c>
      <c r="R3446" s="15">
        <v>-0.02</v>
      </c>
      <c r="S3446" s="13">
        <v>7193.04</v>
      </c>
      <c r="T3446" s="13">
        <v>93.509520000000009</v>
      </c>
      <c r="U3446" s="13"/>
    </row>
    <row r="3447" spans="1:21" x14ac:dyDescent="0.25">
      <c r="A3447" s="6" t="s">
        <v>296</v>
      </c>
      <c r="B3447" s="6" t="s">
        <v>297</v>
      </c>
      <c r="C3447" s="6" t="s">
        <v>298</v>
      </c>
      <c r="D3447" s="6" t="s">
        <v>123</v>
      </c>
      <c r="E3447" s="6">
        <v>6</v>
      </c>
      <c r="F3447" s="6" t="str">
        <f t="shared" si="212"/>
        <v>Ernst Junge</v>
      </c>
      <c r="G3447" s="6">
        <v>10790</v>
      </c>
      <c r="H3447" s="9">
        <v>41959</v>
      </c>
      <c r="I3447" s="9">
        <v>41988</v>
      </c>
      <c r="J3447" s="9">
        <v>41987</v>
      </c>
      <c r="K3447" s="7">
        <v>7</v>
      </c>
      <c r="L3447" s="9" t="str">
        <f t="shared" si="213"/>
        <v>Produits secs</v>
      </c>
      <c r="M3447" s="6">
        <v>7</v>
      </c>
      <c r="N3447" s="6" t="str">
        <f t="shared" si="214"/>
        <v>Uncle Bob's Organic Dried Pears</v>
      </c>
      <c r="O3447" s="13">
        <v>76</v>
      </c>
      <c r="P3447" s="6">
        <v>63</v>
      </c>
      <c r="Q3447" s="13">
        <f t="shared" si="215"/>
        <v>4788</v>
      </c>
      <c r="R3447" s="15">
        <v>0.11</v>
      </c>
      <c r="S3447" s="13">
        <v>8410.5</v>
      </c>
      <c r="T3447" s="13">
        <v>260.72550000000001</v>
      </c>
      <c r="U3447" s="13"/>
    </row>
    <row r="3448" spans="1:21" x14ac:dyDescent="0.25">
      <c r="A3448" s="6" t="s">
        <v>120</v>
      </c>
      <c r="B3448" s="6" t="s">
        <v>121</v>
      </c>
      <c r="C3448" s="6" t="s">
        <v>122</v>
      </c>
      <c r="D3448" s="6" t="s">
        <v>123</v>
      </c>
      <c r="E3448" s="6">
        <v>7</v>
      </c>
      <c r="F3448" s="6" t="str">
        <f t="shared" si="212"/>
        <v>Jaime Dos Santos</v>
      </c>
      <c r="G3448" s="6">
        <v>10877</v>
      </c>
      <c r="H3448" s="9">
        <v>41959</v>
      </c>
      <c r="I3448" s="9">
        <v>41978</v>
      </c>
      <c r="J3448" s="9">
        <v>41981</v>
      </c>
      <c r="K3448" s="7">
        <v>8</v>
      </c>
      <c r="L3448" s="9" t="str">
        <f t="shared" si="213"/>
        <v>Poissons et fruits de mer</v>
      </c>
      <c r="M3448" s="6">
        <v>18</v>
      </c>
      <c r="N3448" s="6" t="str">
        <f t="shared" si="214"/>
        <v>Carnarvon Tigers</v>
      </c>
      <c r="O3448" s="13">
        <v>76</v>
      </c>
      <c r="P3448" s="6">
        <v>28</v>
      </c>
      <c r="Q3448" s="13">
        <f t="shared" si="215"/>
        <v>2128</v>
      </c>
      <c r="R3448" s="15">
        <v>0.09</v>
      </c>
      <c r="S3448" s="13">
        <v>7962.5</v>
      </c>
      <c r="T3448" s="13">
        <v>207.02500000000001</v>
      </c>
      <c r="U3448" s="13"/>
    </row>
    <row r="3449" spans="1:21" x14ac:dyDescent="0.25">
      <c r="A3449" s="6" t="s">
        <v>127</v>
      </c>
      <c r="B3449" s="6" t="s">
        <v>128</v>
      </c>
      <c r="C3449" s="6" t="s">
        <v>129</v>
      </c>
      <c r="D3449" s="6" t="s">
        <v>106</v>
      </c>
      <c r="E3449" s="6">
        <v>4</v>
      </c>
      <c r="F3449" s="6" t="str">
        <f t="shared" si="212"/>
        <v>Laura Callahan</v>
      </c>
      <c r="G3449" s="6">
        <v>10729</v>
      </c>
      <c r="H3449" s="9">
        <v>41960</v>
      </c>
      <c r="I3449" s="9">
        <v>41985</v>
      </c>
      <c r="J3449" s="9">
        <v>41984</v>
      </c>
      <c r="K3449" s="7">
        <v>3</v>
      </c>
      <c r="L3449" s="9" t="str">
        <f t="shared" si="213"/>
        <v>Desserts</v>
      </c>
      <c r="M3449" s="6">
        <v>50</v>
      </c>
      <c r="N3449" s="6" t="str">
        <f t="shared" si="214"/>
        <v>Valkoinen suklaa</v>
      </c>
      <c r="O3449" s="13">
        <v>76</v>
      </c>
      <c r="P3449" s="6">
        <v>95</v>
      </c>
      <c r="Q3449" s="13">
        <f t="shared" si="215"/>
        <v>7220</v>
      </c>
      <c r="R3449" s="15">
        <v>0.12</v>
      </c>
      <c r="S3449" s="13">
        <v>6792.5</v>
      </c>
      <c r="T3449" s="13">
        <v>149.435</v>
      </c>
      <c r="U3449" s="13"/>
    </row>
    <row r="3450" spans="1:21" x14ac:dyDescent="0.25">
      <c r="A3450" s="6" t="s">
        <v>103</v>
      </c>
      <c r="B3450" s="6" t="s">
        <v>104</v>
      </c>
      <c r="C3450" s="6" t="s">
        <v>105</v>
      </c>
      <c r="D3450" s="6" t="s">
        <v>106</v>
      </c>
      <c r="E3450" s="6">
        <v>8</v>
      </c>
      <c r="F3450" s="6" t="str">
        <f t="shared" si="212"/>
        <v>Hicham Esmal</v>
      </c>
      <c r="G3450" s="6">
        <v>10490</v>
      </c>
      <c r="H3450" s="9">
        <v>41961</v>
      </c>
      <c r="I3450" s="9">
        <v>41984</v>
      </c>
      <c r="J3450" s="9">
        <v>41987</v>
      </c>
      <c r="K3450" s="7">
        <v>3</v>
      </c>
      <c r="L3450" s="9" t="str">
        <f t="shared" si="213"/>
        <v>Desserts</v>
      </c>
      <c r="M3450" s="6">
        <v>68</v>
      </c>
      <c r="N3450" s="6" t="str">
        <f t="shared" si="214"/>
        <v>Scottish Longbreads</v>
      </c>
      <c r="O3450" s="13">
        <v>76</v>
      </c>
      <c r="P3450" s="6">
        <v>60</v>
      </c>
      <c r="Q3450" s="13">
        <f t="shared" si="215"/>
        <v>4560</v>
      </c>
      <c r="R3450" s="15">
        <v>-0.03</v>
      </c>
      <c r="S3450" s="13">
        <v>3090</v>
      </c>
      <c r="T3450" s="13">
        <v>43.26</v>
      </c>
      <c r="U3450" s="13"/>
    </row>
    <row r="3451" spans="1:21" x14ac:dyDescent="0.25">
      <c r="A3451" s="6" t="s">
        <v>170</v>
      </c>
      <c r="B3451" s="6" t="s">
        <v>171</v>
      </c>
      <c r="C3451" s="6" t="s">
        <v>172</v>
      </c>
      <c r="D3451" s="6" t="s">
        <v>146</v>
      </c>
      <c r="E3451" s="6">
        <v>3</v>
      </c>
      <c r="F3451" s="6" t="str">
        <f t="shared" si="212"/>
        <v>Janet Leverling</v>
      </c>
      <c r="G3451" s="6">
        <v>10570</v>
      </c>
      <c r="H3451" s="9">
        <v>41961</v>
      </c>
      <c r="I3451" s="9">
        <v>41977</v>
      </c>
      <c r="J3451" s="9">
        <v>41977</v>
      </c>
      <c r="K3451" s="7">
        <v>5</v>
      </c>
      <c r="L3451" s="9" t="str">
        <f t="shared" si="213"/>
        <v>Pâtes et céréales</v>
      </c>
      <c r="M3451" s="6">
        <v>56</v>
      </c>
      <c r="N3451" s="6" t="str">
        <f t="shared" si="214"/>
        <v>Gnocchi di nonna Alice</v>
      </c>
      <c r="O3451" s="13">
        <v>76</v>
      </c>
      <c r="P3451" s="6">
        <v>63</v>
      </c>
      <c r="Q3451" s="13">
        <f t="shared" si="215"/>
        <v>4788</v>
      </c>
      <c r="R3451" s="15">
        <v>0.12</v>
      </c>
      <c r="S3451" s="13">
        <v>10533.6</v>
      </c>
      <c r="T3451" s="13">
        <v>252.80640000000002</v>
      </c>
      <c r="U3451" s="13"/>
    </row>
    <row r="3452" spans="1:21" x14ac:dyDescent="0.25">
      <c r="A3452" s="6" t="s">
        <v>117</v>
      </c>
      <c r="B3452" s="6" t="s">
        <v>118</v>
      </c>
      <c r="C3452" s="6" t="s">
        <v>119</v>
      </c>
      <c r="D3452" s="6" t="s">
        <v>85</v>
      </c>
      <c r="E3452" s="6">
        <v>5</v>
      </c>
      <c r="F3452" s="6" t="str">
        <f t="shared" si="212"/>
        <v>Mohamed Ben Arfa</v>
      </c>
      <c r="G3452" s="6">
        <v>10634</v>
      </c>
      <c r="H3452" s="9">
        <v>41962</v>
      </c>
      <c r="I3452" s="9">
        <v>41991</v>
      </c>
      <c r="J3452" s="9">
        <v>41987</v>
      </c>
      <c r="K3452" s="7">
        <v>7</v>
      </c>
      <c r="L3452" s="9" t="str">
        <f t="shared" si="213"/>
        <v>Produits secs</v>
      </c>
      <c r="M3452" s="6">
        <v>7</v>
      </c>
      <c r="N3452" s="6" t="str">
        <f t="shared" si="214"/>
        <v>Uncle Bob's Organic Dried Pears</v>
      </c>
      <c r="O3452" s="13">
        <v>76</v>
      </c>
      <c r="P3452" s="6">
        <v>15</v>
      </c>
      <c r="Q3452" s="13">
        <f t="shared" si="215"/>
        <v>1140</v>
      </c>
      <c r="R3452" s="15">
        <v>0.19</v>
      </c>
      <c r="S3452" s="13">
        <v>1822.5000000000002</v>
      </c>
      <c r="T3452" s="13">
        <v>49.20750000000001</v>
      </c>
      <c r="U3452" s="13"/>
    </row>
    <row r="3453" spans="1:21" x14ac:dyDescent="0.25">
      <c r="A3453" s="6" t="s">
        <v>198</v>
      </c>
      <c r="B3453" s="6" t="s">
        <v>199</v>
      </c>
      <c r="C3453" s="6" t="s">
        <v>54</v>
      </c>
      <c r="D3453" s="6" t="s">
        <v>200</v>
      </c>
      <c r="E3453" s="6">
        <v>3</v>
      </c>
      <c r="F3453" s="6" t="str">
        <f t="shared" si="212"/>
        <v>Janet Leverling</v>
      </c>
      <c r="G3453" s="6">
        <v>10831</v>
      </c>
      <c r="H3453" s="9">
        <v>41962</v>
      </c>
      <c r="I3453" s="9">
        <v>41975</v>
      </c>
      <c r="J3453" s="9">
        <v>41972</v>
      </c>
      <c r="K3453" s="7">
        <v>1</v>
      </c>
      <c r="L3453" s="9" t="str">
        <f t="shared" si="213"/>
        <v>Boissons</v>
      </c>
      <c r="M3453" s="6">
        <v>38</v>
      </c>
      <c r="N3453" s="6" t="str">
        <f t="shared" si="214"/>
        <v>Côte de Blaye</v>
      </c>
      <c r="O3453" s="13">
        <v>76</v>
      </c>
      <c r="P3453" s="6">
        <v>85</v>
      </c>
      <c r="Q3453" s="13">
        <f t="shared" si="215"/>
        <v>6460</v>
      </c>
      <c r="R3453" s="15">
        <v>-0.03</v>
      </c>
      <c r="S3453" s="13">
        <v>115347.125</v>
      </c>
      <c r="T3453" s="13">
        <v>3921.8022500000002</v>
      </c>
      <c r="U3453" s="13"/>
    </row>
    <row r="3454" spans="1:21" x14ac:dyDescent="0.25">
      <c r="A3454" s="6" t="s">
        <v>130</v>
      </c>
      <c r="B3454" s="6" t="s">
        <v>131</v>
      </c>
      <c r="C3454" s="6" t="s">
        <v>132</v>
      </c>
      <c r="D3454" s="6" t="s">
        <v>123</v>
      </c>
      <c r="E3454" s="6">
        <v>6</v>
      </c>
      <c r="F3454" s="6" t="str">
        <f t="shared" si="212"/>
        <v>Ernst Junge</v>
      </c>
      <c r="G3454" s="6">
        <v>10914</v>
      </c>
      <c r="H3454" s="9">
        <v>41962</v>
      </c>
      <c r="I3454" s="9">
        <v>41980</v>
      </c>
      <c r="J3454" s="9">
        <v>41980</v>
      </c>
      <c r="K3454" s="7">
        <v>4</v>
      </c>
      <c r="L3454" s="9" t="str">
        <f t="shared" si="213"/>
        <v>Produits laitiers</v>
      </c>
      <c r="M3454" s="6">
        <v>71</v>
      </c>
      <c r="N3454" s="6" t="str">
        <f t="shared" si="214"/>
        <v>Fløtemysost</v>
      </c>
      <c r="O3454" s="13">
        <v>76</v>
      </c>
      <c r="P3454" s="6">
        <v>70</v>
      </c>
      <c r="Q3454" s="13">
        <f t="shared" si="215"/>
        <v>5320</v>
      </c>
      <c r="R3454" s="15">
        <v>0.16</v>
      </c>
      <c r="S3454" s="13">
        <v>6321</v>
      </c>
      <c r="T3454" s="13">
        <v>94.814999999999998</v>
      </c>
      <c r="U3454" s="13"/>
    </row>
    <row r="3455" spans="1:21" x14ac:dyDescent="0.25">
      <c r="A3455" s="6" t="s">
        <v>90</v>
      </c>
      <c r="B3455" s="6" t="s">
        <v>91</v>
      </c>
      <c r="C3455" s="6" t="s">
        <v>88</v>
      </c>
      <c r="D3455" s="6" t="s">
        <v>89</v>
      </c>
      <c r="E3455" s="6">
        <v>8</v>
      </c>
      <c r="F3455" s="6" t="str">
        <f t="shared" si="212"/>
        <v>Hicham Esmal</v>
      </c>
      <c r="G3455" s="6">
        <v>10523</v>
      </c>
      <c r="H3455" s="9">
        <v>41963</v>
      </c>
      <c r="I3455" s="9">
        <v>41979</v>
      </c>
      <c r="J3455" s="9">
        <v>41976</v>
      </c>
      <c r="K3455" s="7">
        <v>8</v>
      </c>
      <c r="L3455" s="9" t="str">
        <f t="shared" si="213"/>
        <v>Poissons et fruits de mer</v>
      </c>
      <c r="M3455" s="6">
        <v>41</v>
      </c>
      <c r="N3455" s="6" t="str">
        <f t="shared" si="214"/>
        <v>Jack's New England Clam Chowder</v>
      </c>
      <c r="O3455" s="13">
        <v>76</v>
      </c>
      <c r="P3455" s="6">
        <v>56</v>
      </c>
      <c r="Q3455" s="13">
        <f t="shared" si="215"/>
        <v>4256</v>
      </c>
      <c r="R3455" s="15">
        <v>-0.01</v>
      </c>
      <c r="S3455" s="13">
        <v>2729.02</v>
      </c>
      <c r="T3455" s="13">
        <v>68.225499999999997</v>
      </c>
      <c r="U3455" s="13"/>
    </row>
    <row r="3456" spans="1:21" x14ac:dyDescent="0.25">
      <c r="A3456" s="6" t="s">
        <v>86</v>
      </c>
      <c r="B3456" s="6" t="s">
        <v>87</v>
      </c>
      <c r="C3456" s="6" t="s">
        <v>88</v>
      </c>
      <c r="D3456" s="6" t="s">
        <v>89</v>
      </c>
      <c r="E3456" s="6">
        <v>3</v>
      </c>
      <c r="F3456" s="6" t="str">
        <f t="shared" si="212"/>
        <v>Janet Leverling</v>
      </c>
      <c r="G3456" s="6">
        <v>10484</v>
      </c>
      <c r="H3456" s="9">
        <v>41964</v>
      </c>
      <c r="I3456" s="9">
        <v>41976</v>
      </c>
      <c r="J3456" s="9">
        <v>41972</v>
      </c>
      <c r="K3456" s="7">
        <v>8</v>
      </c>
      <c r="L3456" s="9" t="str">
        <f t="shared" si="213"/>
        <v>Poissons et fruits de mer</v>
      </c>
      <c r="M3456" s="6">
        <v>40</v>
      </c>
      <c r="N3456" s="6" t="str">
        <f t="shared" si="214"/>
        <v>Boston Crab Meat</v>
      </c>
      <c r="O3456" s="13">
        <v>76</v>
      </c>
      <c r="P3456" s="6">
        <v>7</v>
      </c>
      <c r="Q3456" s="13">
        <f t="shared" si="215"/>
        <v>532</v>
      </c>
      <c r="R3456" s="15">
        <v>0.01</v>
      </c>
      <c r="S3456" s="13">
        <v>509.35500000000002</v>
      </c>
      <c r="T3456" s="13">
        <v>15.280650000000001</v>
      </c>
      <c r="U3456" s="13"/>
    </row>
    <row r="3457" spans="1:21" x14ac:dyDescent="0.25">
      <c r="A3457" s="6" t="s">
        <v>209</v>
      </c>
      <c r="B3457" s="6" t="s">
        <v>210</v>
      </c>
      <c r="C3457" s="6" t="s">
        <v>211</v>
      </c>
      <c r="D3457" s="6" t="s">
        <v>212</v>
      </c>
      <c r="E3457" s="6">
        <v>1</v>
      </c>
      <c r="F3457" s="6" t="str">
        <f t="shared" si="212"/>
        <v>Francis Rivière</v>
      </c>
      <c r="G3457" s="6">
        <v>10553</v>
      </c>
      <c r="H3457" s="9">
        <v>41964</v>
      </c>
      <c r="I3457" s="9">
        <v>41984</v>
      </c>
      <c r="J3457" s="9">
        <v>41987</v>
      </c>
      <c r="K3457" s="7">
        <v>4</v>
      </c>
      <c r="L3457" s="9" t="str">
        <f t="shared" si="213"/>
        <v>Produits laitiers</v>
      </c>
      <c r="M3457" s="6">
        <v>11</v>
      </c>
      <c r="N3457" s="6" t="str">
        <f t="shared" si="214"/>
        <v>Queso Cabrales</v>
      </c>
      <c r="O3457" s="13">
        <v>76</v>
      </c>
      <c r="P3457" s="6">
        <v>33</v>
      </c>
      <c r="Q3457" s="13">
        <f t="shared" si="215"/>
        <v>2508</v>
      </c>
      <c r="R3457" s="15">
        <v>0.15</v>
      </c>
      <c r="S3457" s="13">
        <v>2945.25</v>
      </c>
      <c r="T3457" s="13">
        <v>50.069249999999997</v>
      </c>
      <c r="U3457" s="13"/>
    </row>
    <row r="3458" spans="1:21" x14ac:dyDescent="0.25">
      <c r="A3458" s="6" t="s">
        <v>127</v>
      </c>
      <c r="B3458" s="6" t="s">
        <v>128</v>
      </c>
      <c r="C3458" s="6" t="s">
        <v>129</v>
      </c>
      <c r="D3458" s="6" t="s">
        <v>106</v>
      </c>
      <c r="E3458" s="6">
        <v>3</v>
      </c>
      <c r="F3458" s="6" t="str">
        <f t="shared" si="212"/>
        <v>Janet Leverling</v>
      </c>
      <c r="G3458" s="6">
        <v>10697</v>
      </c>
      <c r="H3458" s="9">
        <v>41964</v>
      </c>
      <c r="I3458" s="9">
        <v>41986</v>
      </c>
      <c r="J3458" s="9">
        <v>41986</v>
      </c>
      <c r="K3458" s="7">
        <v>8</v>
      </c>
      <c r="L3458" s="9" t="str">
        <f t="shared" si="213"/>
        <v>Poissons et fruits de mer</v>
      </c>
      <c r="M3458" s="6">
        <v>58</v>
      </c>
      <c r="N3458" s="6" t="str">
        <f t="shared" si="214"/>
        <v>Escargots de Bourgogne</v>
      </c>
      <c r="O3458" s="13">
        <v>76</v>
      </c>
      <c r="P3458" s="6">
        <v>77</v>
      </c>
      <c r="Q3458" s="13">
        <f t="shared" si="215"/>
        <v>5852</v>
      </c>
      <c r="R3458" s="15">
        <v>0.02</v>
      </c>
      <c r="S3458" s="13">
        <v>4999.2250000000004</v>
      </c>
      <c r="T3458" s="13">
        <v>169.97365000000002</v>
      </c>
      <c r="U3458" s="13"/>
    </row>
    <row r="3459" spans="1:21" x14ac:dyDescent="0.25">
      <c r="A3459" s="6" t="s">
        <v>179</v>
      </c>
      <c r="B3459" s="6" t="s">
        <v>180</v>
      </c>
      <c r="C3459" s="6" t="s">
        <v>181</v>
      </c>
      <c r="D3459" s="6" t="s">
        <v>81</v>
      </c>
      <c r="E3459" s="6">
        <v>9</v>
      </c>
      <c r="F3459" s="6" t="str">
        <f t="shared" si="212"/>
        <v>Steven Buchanan</v>
      </c>
      <c r="G3459" s="6">
        <v>10711</v>
      </c>
      <c r="H3459" s="9">
        <v>41964</v>
      </c>
      <c r="I3459" s="9">
        <v>41986</v>
      </c>
      <c r="J3459" s="9">
        <v>41983</v>
      </c>
      <c r="K3459" s="7">
        <v>8</v>
      </c>
      <c r="L3459" s="9" t="str">
        <f t="shared" si="213"/>
        <v>Poissons et fruits de mer</v>
      </c>
      <c r="M3459" s="6">
        <v>41</v>
      </c>
      <c r="N3459" s="6" t="str">
        <f t="shared" si="214"/>
        <v>Jack's New England Clam Chowder</v>
      </c>
      <c r="O3459" s="13">
        <v>76</v>
      </c>
      <c r="P3459" s="6">
        <v>52</v>
      </c>
      <c r="Q3459" s="13">
        <f t="shared" si="215"/>
        <v>3952</v>
      </c>
      <c r="R3459" s="15">
        <v>7.0000000000000007E-2</v>
      </c>
      <c r="S3459" s="13">
        <v>2333.37</v>
      </c>
      <c r="T3459" s="13">
        <v>51.334139999999998</v>
      </c>
      <c r="U3459" s="13"/>
    </row>
    <row r="3460" spans="1:21" x14ac:dyDescent="0.25">
      <c r="A3460" s="6" t="s">
        <v>201</v>
      </c>
      <c r="B3460" s="6" t="s">
        <v>202</v>
      </c>
      <c r="C3460" s="6" t="s">
        <v>203</v>
      </c>
      <c r="D3460" s="6" t="s">
        <v>204</v>
      </c>
      <c r="E3460" s="6">
        <v>2</v>
      </c>
      <c r="F3460" s="6" t="str">
        <f t="shared" ref="F3460:F3523" si="216">VLOOKUP(E3460,ListeREPRESENTANTS,2,FALSE)</f>
        <v>Anne Dodsworth</v>
      </c>
      <c r="G3460" s="6">
        <v>10782</v>
      </c>
      <c r="H3460" s="9">
        <v>41964</v>
      </c>
      <c r="I3460" s="9">
        <v>41993</v>
      </c>
      <c r="J3460" s="9">
        <v>41996</v>
      </c>
      <c r="K3460" s="7">
        <v>4</v>
      </c>
      <c r="L3460" s="9" t="str">
        <f t="shared" ref="L3460:L3523" si="217">VLOOKUP(K3460,ListeCATEGORIES,2,FALSE)</f>
        <v>Produits laitiers</v>
      </c>
      <c r="M3460" s="6">
        <v>31</v>
      </c>
      <c r="N3460" s="6" t="str">
        <f t="shared" ref="N3460:N3523" si="218">VLOOKUP(M3460,ListePRODUITS,2,FALSE)</f>
        <v>Gorgonzola Telino</v>
      </c>
      <c r="O3460" s="13">
        <v>76</v>
      </c>
      <c r="P3460" s="6">
        <v>97</v>
      </c>
      <c r="Q3460" s="13">
        <f t="shared" si="215"/>
        <v>7372</v>
      </c>
      <c r="R3460" s="15">
        <v>0.03</v>
      </c>
      <c r="S3460" s="13">
        <v>5880.625</v>
      </c>
      <c r="T3460" s="13">
        <v>35.283749999999998</v>
      </c>
      <c r="U3460" s="13"/>
    </row>
    <row r="3461" spans="1:21" x14ac:dyDescent="0.25">
      <c r="A3461" s="6" t="s">
        <v>99</v>
      </c>
      <c r="B3461" s="6" t="s">
        <v>100</v>
      </c>
      <c r="C3461" s="6" t="s">
        <v>101</v>
      </c>
      <c r="D3461" s="6" t="s">
        <v>102</v>
      </c>
      <c r="E3461" s="6">
        <v>2</v>
      </c>
      <c r="F3461" s="6" t="str">
        <f t="shared" si="216"/>
        <v>Anne Dodsworth</v>
      </c>
      <c r="G3461" s="6">
        <v>10475</v>
      </c>
      <c r="H3461" s="9">
        <v>41965</v>
      </c>
      <c r="I3461" s="9">
        <v>41979</v>
      </c>
      <c r="J3461" s="9">
        <v>41978</v>
      </c>
      <c r="K3461" s="7">
        <v>2</v>
      </c>
      <c r="L3461" s="9" t="str">
        <f t="shared" si="217"/>
        <v>Condiments</v>
      </c>
      <c r="M3461" s="6">
        <v>66</v>
      </c>
      <c r="N3461" s="6" t="str">
        <f t="shared" si="218"/>
        <v>Louisiana Hot Spiced Okra</v>
      </c>
      <c r="O3461" s="13">
        <v>76</v>
      </c>
      <c r="P3461" s="6">
        <v>44</v>
      </c>
      <c r="Q3461" s="13">
        <f t="shared" ref="Q3461:Q3524" si="219">O3461*P3461</f>
        <v>3344</v>
      </c>
      <c r="R3461" s="15">
        <v>-0.01</v>
      </c>
      <c r="S3461" s="13">
        <v>3021.92</v>
      </c>
      <c r="T3461" s="13">
        <v>45.328800000000001</v>
      </c>
      <c r="U3461" s="13"/>
    </row>
    <row r="3462" spans="1:21" x14ac:dyDescent="0.25">
      <c r="A3462" s="6" t="s">
        <v>184</v>
      </c>
      <c r="B3462" s="6" t="s">
        <v>185</v>
      </c>
      <c r="C3462" s="6" t="s">
        <v>159</v>
      </c>
      <c r="D3462" s="6" t="s">
        <v>136</v>
      </c>
      <c r="E3462" s="6">
        <v>8</v>
      </c>
      <c r="F3462" s="6" t="str">
        <f t="shared" si="216"/>
        <v>Hicham Esmal</v>
      </c>
      <c r="G3462" s="6">
        <v>10513</v>
      </c>
      <c r="H3462" s="9">
        <v>41965</v>
      </c>
      <c r="I3462" s="9">
        <v>41975</v>
      </c>
      <c r="J3462" s="9">
        <v>41974</v>
      </c>
      <c r="K3462" s="7">
        <v>2</v>
      </c>
      <c r="L3462" s="9" t="str">
        <f t="shared" si="217"/>
        <v>Condiments</v>
      </c>
      <c r="M3462" s="6">
        <v>61</v>
      </c>
      <c r="N3462" s="6" t="str">
        <f t="shared" si="218"/>
        <v>Sirop d'érable</v>
      </c>
      <c r="O3462" s="13">
        <v>76</v>
      </c>
      <c r="P3462" s="6">
        <v>70</v>
      </c>
      <c r="Q3462" s="13">
        <f t="shared" si="219"/>
        <v>5320</v>
      </c>
      <c r="R3462" s="15">
        <v>0.1</v>
      </c>
      <c r="S3462" s="13">
        <v>8977.5</v>
      </c>
      <c r="T3462" s="13">
        <v>206.48249999999999</v>
      </c>
      <c r="U3462" s="13"/>
    </row>
    <row r="3463" spans="1:21" x14ac:dyDescent="0.25">
      <c r="A3463" s="6" t="s">
        <v>111</v>
      </c>
      <c r="B3463" s="6" t="s">
        <v>112</v>
      </c>
      <c r="C3463" s="6" t="s">
        <v>113</v>
      </c>
      <c r="D3463" s="6" t="s">
        <v>85</v>
      </c>
      <c r="E3463" s="6">
        <v>7</v>
      </c>
      <c r="F3463" s="6" t="str">
        <f t="shared" si="216"/>
        <v>Jaime Dos Santos</v>
      </c>
      <c r="G3463" s="6">
        <v>10546</v>
      </c>
      <c r="H3463" s="9">
        <v>41965</v>
      </c>
      <c r="I3463" s="9">
        <v>41978</v>
      </c>
      <c r="J3463" s="9">
        <v>41976</v>
      </c>
      <c r="K3463" s="7">
        <v>7</v>
      </c>
      <c r="L3463" s="9" t="str">
        <f t="shared" si="217"/>
        <v>Produits secs</v>
      </c>
      <c r="M3463" s="6">
        <v>7</v>
      </c>
      <c r="N3463" s="6" t="str">
        <f t="shared" si="218"/>
        <v>Uncle Bob's Organic Dried Pears</v>
      </c>
      <c r="O3463" s="13">
        <v>76</v>
      </c>
      <c r="P3463" s="6">
        <v>45</v>
      </c>
      <c r="Q3463" s="13">
        <f t="shared" si="219"/>
        <v>3420</v>
      </c>
      <c r="R3463" s="15">
        <v>0.02</v>
      </c>
      <c r="S3463" s="13">
        <v>6615</v>
      </c>
      <c r="T3463" s="13">
        <v>26.46</v>
      </c>
      <c r="U3463" s="13"/>
    </row>
    <row r="3464" spans="1:21" x14ac:dyDescent="0.25">
      <c r="A3464" s="6" t="s">
        <v>269</v>
      </c>
      <c r="B3464" s="6" t="s">
        <v>270</v>
      </c>
      <c r="C3464" s="6" t="s">
        <v>271</v>
      </c>
      <c r="D3464" s="6" t="s">
        <v>242</v>
      </c>
      <c r="E3464" s="6">
        <v>3</v>
      </c>
      <c r="F3464" s="6" t="str">
        <f t="shared" si="216"/>
        <v>Janet Leverling</v>
      </c>
      <c r="G3464" s="6">
        <v>10769</v>
      </c>
      <c r="H3464" s="9">
        <v>41965</v>
      </c>
      <c r="I3464" s="9">
        <v>41983</v>
      </c>
      <c r="J3464" s="9">
        <v>41986</v>
      </c>
      <c r="K3464" s="7">
        <v>2</v>
      </c>
      <c r="L3464" s="9" t="str">
        <f t="shared" si="217"/>
        <v>Condiments</v>
      </c>
      <c r="M3464" s="6">
        <v>61</v>
      </c>
      <c r="N3464" s="6" t="str">
        <f t="shared" si="218"/>
        <v>Sirop d'érable</v>
      </c>
      <c r="O3464" s="13">
        <v>76</v>
      </c>
      <c r="P3464" s="6">
        <v>91</v>
      </c>
      <c r="Q3464" s="13">
        <f t="shared" si="219"/>
        <v>6916</v>
      </c>
      <c r="R3464" s="15">
        <v>-0.01</v>
      </c>
      <c r="S3464" s="13">
        <v>13097.174999999999</v>
      </c>
      <c r="T3464" s="13">
        <v>117.87457499999999</v>
      </c>
      <c r="U3464" s="13"/>
    </row>
    <row r="3465" spans="1:21" x14ac:dyDescent="0.25">
      <c r="A3465" s="6" t="s">
        <v>223</v>
      </c>
      <c r="B3465" s="6" t="s">
        <v>224</v>
      </c>
      <c r="C3465" s="6" t="s">
        <v>225</v>
      </c>
      <c r="D3465" s="6" t="s">
        <v>208</v>
      </c>
      <c r="E3465" s="6">
        <v>8</v>
      </c>
      <c r="F3465" s="6" t="str">
        <f t="shared" si="216"/>
        <v>Hicham Esmal</v>
      </c>
      <c r="G3465" s="6">
        <v>10880</v>
      </c>
      <c r="H3465" s="9">
        <v>41965</v>
      </c>
      <c r="I3465" s="9">
        <v>41994</v>
      </c>
      <c r="J3465" s="9">
        <v>41995</v>
      </c>
      <c r="K3465" s="7">
        <v>2</v>
      </c>
      <c r="L3465" s="9" t="str">
        <f t="shared" si="217"/>
        <v>Condiments</v>
      </c>
      <c r="M3465" s="6">
        <v>61</v>
      </c>
      <c r="N3465" s="6" t="str">
        <f t="shared" si="218"/>
        <v>Sirop d'érable</v>
      </c>
      <c r="O3465" s="13">
        <v>76</v>
      </c>
      <c r="P3465" s="6">
        <v>55</v>
      </c>
      <c r="Q3465" s="13">
        <f t="shared" si="219"/>
        <v>4180</v>
      </c>
      <c r="R3465" s="15">
        <v>-0.02</v>
      </c>
      <c r="S3465" s="13">
        <v>7994.25</v>
      </c>
      <c r="T3465" s="13">
        <v>175.87350000000001</v>
      </c>
      <c r="U3465" s="13"/>
    </row>
    <row r="3466" spans="1:21" x14ac:dyDescent="0.25">
      <c r="A3466" s="6" t="s">
        <v>166</v>
      </c>
      <c r="B3466" s="6" t="s">
        <v>167</v>
      </c>
      <c r="C3466" s="6" t="s">
        <v>168</v>
      </c>
      <c r="D3466" s="6" t="s">
        <v>169</v>
      </c>
      <c r="E3466" s="6">
        <v>7</v>
      </c>
      <c r="F3466" s="6" t="str">
        <f t="shared" si="216"/>
        <v>Jaime Dos Santos</v>
      </c>
      <c r="G3466" s="6">
        <v>10567</v>
      </c>
      <c r="H3466" s="9">
        <v>41966</v>
      </c>
      <c r="I3466" s="9">
        <v>41987</v>
      </c>
      <c r="J3466" s="9">
        <v>41985</v>
      </c>
      <c r="K3466" s="7">
        <v>4</v>
      </c>
      <c r="L3466" s="9" t="str">
        <f t="shared" si="217"/>
        <v>Produits laitiers</v>
      </c>
      <c r="M3466" s="6">
        <v>31</v>
      </c>
      <c r="N3466" s="6" t="str">
        <f t="shared" si="218"/>
        <v>Gorgonzola Telino</v>
      </c>
      <c r="O3466" s="13">
        <v>76</v>
      </c>
      <c r="P3466" s="6">
        <v>29</v>
      </c>
      <c r="Q3466" s="13">
        <f t="shared" si="219"/>
        <v>2204</v>
      </c>
      <c r="R3466" s="15">
        <v>0.09</v>
      </c>
      <c r="S3466" s="13">
        <v>1649.375</v>
      </c>
      <c r="T3466" s="13">
        <v>51.130625000000002</v>
      </c>
      <c r="U3466" s="13"/>
    </row>
    <row r="3467" spans="1:21" x14ac:dyDescent="0.25">
      <c r="A3467" s="6" t="s">
        <v>166</v>
      </c>
      <c r="B3467" s="6" t="s">
        <v>167</v>
      </c>
      <c r="C3467" s="6" t="s">
        <v>168</v>
      </c>
      <c r="D3467" s="6" t="s">
        <v>169</v>
      </c>
      <c r="E3467" s="6">
        <v>1</v>
      </c>
      <c r="F3467" s="6" t="str">
        <f t="shared" si="216"/>
        <v>Francis Rivière</v>
      </c>
      <c r="G3467" s="6">
        <v>10912</v>
      </c>
      <c r="H3467" s="9">
        <v>41966</v>
      </c>
      <c r="I3467" s="9">
        <v>41986</v>
      </c>
      <c r="J3467" s="9">
        <v>41981</v>
      </c>
      <c r="K3467" s="7">
        <v>4</v>
      </c>
      <c r="L3467" s="9" t="str">
        <f t="shared" si="217"/>
        <v>Produits laitiers</v>
      </c>
      <c r="M3467" s="6">
        <v>11</v>
      </c>
      <c r="N3467" s="6" t="str">
        <f t="shared" si="218"/>
        <v>Queso Cabrales</v>
      </c>
      <c r="O3467" s="13">
        <v>76</v>
      </c>
      <c r="P3467" s="6">
        <v>29</v>
      </c>
      <c r="Q3467" s="13">
        <f t="shared" si="219"/>
        <v>2204</v>
      </c>
      <c r="R3467" s="15">
        <v>0.2</v>
      </c>
      <c r="S3467" s="13">
        <v>2436</v>
      </c>
      <c r="T3467" s="13">
        <v>46.283999999999999</v>
      </c>
      <c r="U3467" s="13"/>
    </row>
    <row r="3468" spans="1:21" x14ac:dyDescent="0.25">
      <c r="A3468" s="6" t="s">
        <v>166</v>
      </c>
      <c r="B3468" s="6" t="s">
        <v>167</v>
      </c>
      <c r="C3468" s="6" t="s">
        <v>168</v>
      </c>
      <c r="D3468" s="6" t="s">
        <v>169</v>
      </c>
      <c r="E3468" s="6">
        <v>6</v>
      </c>
      <c r="F3468" s="6" t="str">
        <f t="shared" si="216"/>
        <v>Ernst Junge</v>
      </c>
      <c r="G3468" s="6">
        <v>10701</v>
      </c>
      <c r="H3468" s="9">
        <v>41967</v>
      </c>
      <c r="I3468" s="9">
        <v>41997</v>
      </c>
      <c r="J3468" s="9">
        <v>41992</v>
      </c>
      <c r="K3468" s="7">
        <v>4</v>
      </c>
      <c r="L3468" s="9" t="str">
        <f t="shared" si="217"/>
        <v>Produits laitiers</v>
      </c>
      <c r="M3468" s="6">
        <v>59</v>
      </c>
      <c r="N3468" s="6" t="str">
        <f t="shared" si="218"/>
        <v>Raclette Courdavault</v>
      </c>
      <c r="O3468" s="13">
        <v>76</v>
      </c>
      <c r="P3468" s="6">
        <v>43</v>
      </c>
      <c r="Q3468" s="13">
        <f t="shared" si="219"/>
        <v>3268</v>
      </c>
      <c r="R3468" s="15">
        <v>0.1</v>
      </c>
      <c r="S3468" s="13">
        <v>10642.5</v>
      </c>
      <c r="T3468" s="13">
        <v>138.35249999999999</v>
      </c>
      <c r="U3468" s="13"/>
    </row>
    <row r="3469" spans="1:21" x14ac:dyDescent="0.25">
      <c r="A3469" s="6" t="s">
        <v>111</v>
      </c>
      <c r="B3469" s="6" t="s">
        <v>112</v>
      </c>
      <c r="C3469" s="6" t="s">
        <v>113</v>
      </c>
      <c r="D3469" s="6" t="s">
        <v>85</v>
      </c>
      <c r="E3469" s="6">
        <v>3</v>
      </c>
      <c r="F3469" s="6" t="str">
        <f t="shared" si="216"/>
        <v>Janet Leverling</v>
      </c>
      <c r="G3469" s="6">
        <v>10806</v>
      </c>
      <c r="H3469" s="9">
        <v>41967</v>
      </c>
      <c r="I3469" s="9">
        <v>41982</v>
      </c>
      <c r="J3469" s="9">
        <v>41980</v>
      </c>
      <c r="K3469" s="7">
        <v>1</v>
      </c>
      <c r="L3469" s="9" t="str">
        <f t="shared" si="217"/>
        <v>Boissons</v>
      </c>
      <c r="M3469" s="6">
        <v>2</v>
      </c>
      <c r="N3469" s="6" t="str">
        <f t="shared" si="218"/>
        <v>Chang</v>
      </c>
      <c r="O3469" s="13">
        <v>76</v>
      </c>
      <c r="P3469" s="6">
        <v>94</v>
      </c>
      <c r="Q3469" s="13">
        <f t="shared" si="219"/>
        <v>7144</v>
      </c>
      <c r="R3469" s="15">
        <v>0.08</v>
      </c>
      <c r="S3469" s="13">
        <v>8215.6</v>
      </c>
      <c r="T3469" s="13">
        <v>188.95880000000002</v>
      </c>
      <c r="U3469" s="13"/>
    </row>
    <row r="3470" spans="1:21" x14ac:dyDescent="0.25">
      <c r="A3470" s="6" t="s">
        <v>166</v>
      </c>
      <c r="B3470" s="6" t="s">
        <v>167</v>
      </c>
      <c r="C3470" s="6" t="s">
        <v>168</v>
      </c>
      <c r="D3470" s="6" t="s">
        <v>169</v>
      </c>
      <c r="E3470" s="6">
        <v>6</v>
      </c>
      <c r="F3470" s="6" t="str">
        <f t="shared" si="216"/>
        <v>Ernst Junge</v>
      </c>
      <c r="G3470" s="6">
        <v>10503</v>
      </c>
      <c r="H3470" s="9">
        <v>41968</v>
      </c>
      <c r="I3470" s="9">
        <v>41997</v>
      </c>
      <c r="J3470" s="9">
        <v>41997</v>
      </c>
      <c r="K3470" s="7">
        <v>7</v>
      </c>
      <c r="L3470" s="9" t="str">
        <f t="shared" si="217"/>
        <v>Produits secs</v>
      </c>
      <c r="M3470" s="6">
        <v>14</v>
      </c>
      <c r="N3470" s="6" t="str">
        <f t="shared" si="218"/>
        <v>Tofu</v>
      </c>
      <c r="O3470" s="13">
        <v>76</v>
      </c>
      <c r="P3470" s="6">
        <v>91</v>
      </c>
      <c r="Q3470" s="13">
        <f t="shared" si="219"/>
        <v>6916</v>
      </c>
      <c r="R3470" s="15">
        <v>7.0000000000000007E-2</v>
      </c>
      <c r="S3470" s="13">
        <v>9838.2374999999993</v>
      </c>
      <c r="T3470" s="13">
        <v>324.66183749999999</v>
      </c>
      <c r="U3470" s="13"/>
    </row>
    <row r="3471" spans="1:21" x14ac:dyDescent="0.25">
      <c r="A3471" s="6" t="s">
        <v>182</v>
      </c>
      <c r="B3471" s="6" t="s">
        <v>183</v>
      </c>
      <c r="C3471" s="6" t="s">
        <v>132</v>
      </c>
      <c r="D3471" s="6" t="s">
        <v>123</v>
      </c>
      <c r="E3471" s="6">
        <v>5</v>
      </c>
      <c r="F3471" s="6" t="str">
        <f t="shared" si="216"/>
        <v>Mohamed Ben Arfa</v>
      </c>
      <c r="G3471" s="6">
        <v>10725</v>
      </c>
      <c r="H3471" s="9">
        <v>41968</v>
      </c>
      <c r="I3471" s="9">
        <v>41987</v>
      </c>
      <c r="J3471" s="9">
        <v>41985</v>
      </c>
      <c r="K3471" s="7">
        <v>8</v>
      </c>
      <c r="L3471" s="9" t="str">
        <f t="shared" si="217"/>
        <v>Poissons et fruits de mer</v>
      </c>
      <c r="M3471" s="6">
        <v>41</v>
      </c>
      <c r="N3471" s="6" t="str">
        <f t="shared" si="218"/>
        <v>Jack's New England Clam Chowder</v>
      </c>
      <c r="O3471" s="13">
        <v>76</v>
      </c>
      <c r="P3471" s="6">
        <v>35</v>
      </c>
      <c r="Q3471" s="13">
        <f t="shared" si="219"/>
        <v>2660</v>
      </c>
      <c r="R3471" s="15">
        <v>0.14000000000000001</v>
      </c>
      <c r="S3471" s="13">
        <v>1452.325</v>
      </c>
      <c r="T3471" s="13">
        <v>50.831375000000001</v>
      </c>
      <c r="U3471" s="13"/>
    </row>
    <row r="3472" spans="1:21" x14ac:dyDescent="0.25">
      <c r="A3472" s="6" t="s">
        <v>78</v>
      </c>
      <c r="B3472" s="6" t="s">
        <v>79</v>
      </c>
      <c r="C3472" s="6" t="s">
        <v>80</v>
      </c>
      <c r="D3472" s="6" t="s">
        <v>81</v>
      </c>
      <c r="E3472" s="6">
        <v>5</v>
      </c>
      <c r="F3472" s="6" t="str">
        <f t="shared" si="216"/>
        <v>Mohamed Ben Arfa</v>
      </c>
      <c r="G3472" s="6">
        <v>10740</v>
      </c>
      <c r="H3472" s="9">
        <v>41968</v>
      </c>
      <c r="I3472" s="9">
        <v>41988</v>
      </c>
      <c r="J3472" s="9">
        <v>41989</v>
      </c>
      <c r="K3472" s="7">
        <v>1</v>
      </c>
      <c r="L3472" s="9" t="str">
        <f t="shared" si="217"/>
        <v>Boissons</v>
      </c>
      <c r="M3472" s="6">
        <v>35</v>
      </c>
      <c r="N3472" s="6" t="str">
        <f t="shared" si="218"/>
        <v>Steeleye Stout</v>
      </c>
      <c r="O3472" s="13">
        <v>76</v>
      </c>
      <c r="P3472" s="6">
        <v>18</v>
      </c>
      <c r="Q3472" s="13">
        <f t="shared" si="219"/>
        <v>1368</v>
      </c>
      <c r="R3472" s="15">
        <v>7.0000000000000007E-2</v>
      </c>
      <c r="S3472" s="13">
        <v>1506.6</v>
      </c>
      <c r="T3472" s="13">
        <v>42.184799999999996</v>
      </c>
      <c r="U3472" s="13"/>
    </row>
    <row r="3473" spans="1:21" x14ac:dyDescent="0.25">
      <c r="A3473" s="6" t="s">
        <v>226</v>
      </c>
      <c r="B3473" s="6" t="s">
        <v>227</v>
      </c>
      <c r="C3473" s="6" t="s">
        <v>53</v>
      </c>
      <c r="D3473" s="6" t="s">
        <v>51</v>
      </c>
      <c r="E3473" s="6">
        <v>3</v>
      </c>
      <c r="F3473" s="6" t="str">
        <f t="shared" si="216"/>
        <v>Janet Leverling</v>
      </c>
      <c r="G3473" s="6">
        <v>10751</v>
      </c>
      <c r="H3473" s="9">
        <v>41968</v>
      </c>
      <c r="I3473" s="9">
        <v>41990</v>
      </c>
      <c r="J3473" s="9">
        <v>41992</v>
      </c>
      <c r="K3473" s="7">
        <v>3</v>
      </c>
      <c r="L3473" s="9" t="str">
        <f t="shared" si="217"/>
        <v>Desserts</v>
      </c>
      <c r="M3473" s="6">
        <v>50</v>
      </c>
      <c r="N3473" s="6" t="str">
        <f t="shared" si="218"/>
        <v>Valkoinen suklaa</v>
      </c>
      <c r="O3473" s="13">
        <v>76</v>
      </c>
      <c r="P3473" s="6">
        <v>8</v>
      </c>
      <c r="Q3473" s="13">
        <f t="shared" si="219"/>
        <v>608</v>
      </c>
      <c r="R3473" s="15">
        <v>0.02</v>
      </c>
      <c r="S3473" s="13">
        <v>637</v>
      </c>
      <c r="T3473" s="13">
        <v>6.37</v>
      </c>
      <c r="U3473" s="13"/>
    </row>
    <row r="3474" spans="1:21" x14ac:dyDescent="0.25">
      <c r="A3474" s="6" t="s">
        <v>160</v>
      </c>
      <c r="B3474" s="6" t="s">
        <v>161</v>
      </c>
      <c r="C3474" s="6" t="s">
        <v>162</v>
      </c>
      <c r="D3474" s="6" t="s">
        <v>106</v>
      </c>
      <c r="E3474" s="6">
        <v>9</v>
      </c>
      <c r="F3474" s="6" t="str">
        <f t="shared" si="216"/>
        <v>Steven Buchanan</v>
      </c>
      <c r="G3474" s="6">
        <v>10823</v>
      </c>
      <c r="H3474" s="9">
        <v>41968</v>
      </c>
      <c r="I3474" s="9">
        <v>41991</v>
      </c>
      <c r="J3474" s="9">
        <v>41992</v>
      </c>
      <c r="K3474" s="7">
        <v>5</v>
      </c>
      <c r="L3474" s="9" t="str">
        <f t="shared" si="217"/>
        <v>Pâtes et céréales</v>
      </c>
      <c r="M3474" s="6">
        <v>57</v>
      </c>
      <c r="N3474" s="6" t="str">
        <f t="shared" si="218"/>
        <v>Ravioli Angelo</v>
      </c>
      <c r="O3474" s="13">
        <v>76</v>
      </c>
      <c r="P3474" s="6">
        <v>100</v>
      </c>
      <c r="Q3474" s="13">
        <f t="shared" si="219"/>
        <v>7600</v>
      </c>
      <c r="R3474" s="15">
        <v>0.02</v>
      </c>
      <c r="S3474" s="13">
        <v>9555</v>
      </c>
      <c r="T3474" s="13">
        <v>57.33</v>
      </c>
      <c r="U3474" s="13"/>
    </row>
    <row r="3475" spans="1:21" x14ac:dyDescent="0.25">
      <c r="A3475" s="6" t="s">
        <v>179</v>
      </c>
      <c r="B3475" s="6" t="s">
        <v>180</v>
      </c>
      <c r="C3475" s="6" t="s">
        <v>181</v>
      </c>
      <c r="D3475" s="6" t="s">
        <v>81</v>
      </c>
      <c r="E3475" s="6">
        <v>6</v>
      </c>
      <c r="F3475" s="6" t="str">
        <f t="shared" si="216"/>
        <v>Ernst Junge</v>
      </c>
      <c r="G3475" s="6">
        <v>10510</v>
      </c>
      <c r="H3475" s="9">
        <v>41969</v>
      </c>
      <c r="I3475" s="9">
        <v>41997</v>
      </c>
      <c r="J3475" s="9">
        <v>41999</v>
      </c>
      <c r="K3475" s="7">
        <v>6</v>
      </c>
      <c r="L3475" s="9" t="str">
        <f t="shared" si="217"/>
        <v>Viandes</v>
      </c>
      <c r="M3475" s="6">
        <v>29</v>
      </c>
      <c r="N3475" s="6" t="str">
        <f t="shared" si="218"/>
        <v>Thüringer Rostbratwurst</v>
      </c>
      <c r="O3475" s="13">
        <v>76</v>
      </c>
      <c r="P3475" s="6">
        <v>46</v>
      </c>
      <c r="Q3475" s="13">
        <f t="shared" si="219"/>
        <v>3496</v>
      </c>
      <c r="R3475" s="15">
        <v>0.17</v>
      </c>
      <c r="S3475" s="13">
        <v>23631.510999999999</v>
      </c>
      <c r="T3475" s="13">
        <v>23.631511</v>
      </c>
      <c r="U3475" s="13"/>
    </row>
    <row r="3476" spans="1:21" x14ac:dyDescent="0.25">
      <c r="A3476" s="6" t="s">
        <v>189</v>
      </c>
      <c r="B3476" s="6" t="s">
        <v>190</v>
      </c>
      <c r="C3476" s="6" t="s">
        <v>191</v>
      </c>
      <c r="D3476" s="6" t="s">
        <v>136</v>
      </c>
      <c r="E3476" s="6">
        <v>1</v>
      </c>
      <c r="F3476" s="6" t="str">
        <f t="shared" si="216"/>
        <v>Francis Rivière</v>
      </c>
      <c r="G3476" s="6">
        <v>10515</v>
      </c>
      <c r="H3476" s="9">
        <v>41969</v>
      </c>
      <c r="I3476" s="9">
        <v>41989</v>
      </c>
      <c r="J3476" s="9">
        <v>41991</v>
      </c>
      <c r="K3476" s="7">
        <v>3</v>
      </c>
      <c r="L3476" s="9" t="str">
        <f t="shared" si="217"/>
        <v>Desserts</v>
      </c>
      <c r="M3476" s="6">
        <v>27</v>
      </c>
      <c r="N3476" s="6" t="str">
        <f t="shared" si="218"/>
        <v>Schoggi Schokolade</v>
      </c>
      <c r="O3476" s="13">
        <v>76</v>
      </c>
      <c r="P3476" s="6">
        <v>15</v>
      </c>
      <c r="Q3476" s="13">
        <f t="shared" si="219"/>
        <v>1140</v>
      </c>
      <c r="R3476" s="15">
        <v>0.06</v>
      </c>
      <c r="S3476" s="13">
        <v>3094.95</v>
      </c>
      <c r="T3476" s="13">
        <v>95.943449999999999</v>
      </c>
      <c r="U3476" s="13"/>
    </row>
    <row r="3477" spans="1:21" x14ac:dyDescent="0.25">
      <c r="A3477" s="6" t="s">
        <v>179</v>
      </c>
      <c r="B3477" s="6" t="s">
        <v>180</v>
      </c>
      <c r="C3477" s="6" t="s">
        <v>181</v>
      </c>
      <c r="D3477" s="6" t="s">
        <v>81</v>
      </c>
      <c r="E3477" s="6">
        <v>7</v>
      </c>
      <c r="F3477" s="6" t="str">
        <f t="shared" si="216"/>
        <v>Jaime Dos Santos</v>
      </c>
      <c r="G3477" s="6">
        <v>10713</v>
      </c>
      <c r="H3477" s="9">
        <v>41970</v>
      </c>
      <c r="I3477" s="9">
        <v>41984</v>
      </c>
      <c r="J3477" s="9">
        <v>41986</v>
      </c>
      <c r="K3477" s="7">
        <v>3</v>
      </c>
      <c r="L3477" s="9" t="str">
        <f t="shared" si="217"/>
        <v>Desserts</v>
      </c>
      <c r="M3477" s="6">
        <v>26</v>
      </c>
      <c r="N3477" s="6" t="str">
        <f t="shared" si="218"/>
        <v>Gumbär Gummibärchen</v>
      </c>
      <c r="O3477" s="13">
        <v>76</v>
      </c>
      <c r="P3477" s="6">
        <v>72</v>
      </c>
      <c r="Q3477" s="13">
        <f t="shared" si="219"/>
        <v>5472</v>
      </c>
      <c r="R3477" s="15">
        <v>0.1</v>
      </c>
      <c r="S3477" s="13">
        <v>10118.52</v>
      </c>
      <c r="T3477" s="13">
        <v>333.91116000000005</v>
      </c>
      <c r="U3477" s="13"/>
    </row>
    <row r="3478" spans="1:21" x14ac:dyDescent="0.25">
      <c r="A3478" s="6" t="s">
        <v>133</v>
      </c>
      <c r="B3478" s="6" t="s">
        <v>134</v>
      </c>
      <c r="C3478" s="6" t="s">
        <v>135</v>
      </c>
      <c r="D3478" s="6" t="s">
        <v>136</v>
      </c>
      <c r="E3478" s="6">
        <v>7</v>
      </c>
      <c r="F3478" s="6" t="str">
        <f t="shared" si="216"/>
        <v>Jaime Dos Santos</v>
      </c>
      <c r="G3478" s="6">
        <v>10717</v>
      </c>
      <c r="H3478" s="9">
        <v>41970</v>
      </c>
      <c r="I3478" s="9">
        <v>41993</v>
      </c>
      <c r="J3478" s="9">
        <v>41991</v>
      </c>
      <c r="K3478" s="7">
        <v>6</v>
      </c>
      <c r="L3478" s="9" t="str">
        <f t="shared" si="217"/>
        <v>Viandes</v>
      </c>
      <c r="M3478" s="6">
        <v>54</v>
      </c>
      <c r="N3478" s="6" t="str">
        <f t="shared" si="218"/>
        <v>Tourtière</v>
      </c>
      <c r="O3478" s="13">
        <v>76</v>
      </c>
      <c r="P3478" s="6">
        <v>18</v>
      </c>
      <c r="Q3478" s="13">
        <f t="shared" si="219"/>
        <v>1368</v>
      </c>
      <c r="R3478" s="15">
        <v>0.02</v>
      </c>
      <c r="S3478" s="13">
        <v>657.09</v>
      </c>
      <c r="T3478" s="13">
        <v>8.5421700000000005</v>
      </c>
      <c r="U3478" s="13"/>
    </row>
    <row r="3479" spans="1:21" x14ac:dyDescent="0.25">
      <c r="A3479" s="6" t="s">
        <v>120</v>
      </c>
      <c r="B3479" s="6" t="s">
        <v>121</v>
      </c>
      <c r="C3479" s="6" t="s">
        <v>122</v>
      </c>
      <c r="D3479" s="6" t="s">
        <v>123</v>
      </c>
      <c r="E3479" s="6">
        <v>9</v>
      </c>
      <c r="F3479" s="6" t="str">
        <f t="shared" si="216"/>
        <v>Steven Buchanan</v>
      </c>
      <c r="G3479" s="6">
        <v>10648</v>
      </c>
      <c r="H3479" s="9">
        <v>41971</v>
      </c>
      <c r="I3479" s="9">
        <v>41986</v>
      </c>
      <c r="J3479" s="9">
        <v>41983</v>
      </c>
      <c r="K3479" s="7">
        <v>1</v>
      </c>
      <c r="L3479" s="9" t="str">
        <f t="shared" si="217"/>
        <v>Boissons</v>
      </c>
      <c r="M3479" s="6">
        <v>24</v>
      </c>
      <c r="N3479" s="6" t="str">
        <f t="shared" si="218"/>
        <v>Guaraná Fantástica</v>
      </c>
      <c r="O3479" s="13">
        <v>76</v>
      </c>
      <c r="P3479" s="6">
        <v>10</v>
      </c>
      <c r="Q3479" s="13">
        <f t="shared" si="219"/>
        <v>760</v>
      </c>
      <c r="R3479" s="15">
        <v>0.02</v>
      </c>
      <c r="S3479" s="13">
        <v>220.5</v>
      </c>
      <c r="T3479" s="13">
        <v>1.323</v>
      </c>
      <c r="U3479" s="13"/>
    </row>
    <row r="3480" spans="1:21" x14ac:dyDescent="0.25">
      <c r="A3480" s="6" t="s">
        <v>189</v>
      </c>
      <c r="B3480" s="6" t="s">
        <v>190</v>
      </c>
      <c r="C3480" s="6" t="s">
        <v>191</v>
      </c>
      <c r="D3480" s="6" t="s">
        <v>136</v>
      </c>
      <c r="E3480" s="6">
        <v>5</v>
      </c>
      <c r="F3480" s="6" t="str">
        <f t="shared" si="216"/>
        <v>Mohamed Ben Arfa</v>
      </c>
      <c r="G3480" s="6">
        <v>10658</v>
      </c>
      <c r="H3480" s="9">
        <v>41971</v>
      </c>
      <c r="I3480" s="9">
        <v>41986</v>
      </c>
      <c r="J3480" s="9">
        <v>41981</v>
      </c>
      <c r="K3480" s="7">
        <v>8</v>
      </c>
      <c r="L3480" s="9" t="str">
        <f t="shared" si="217"/>
        <v>Poissons et fruits de mer</v>
      </c>
      <c r="M3480" s="6">
        <v>40</v>
      </c>
      <c r="N3480" s="6" t="str">
        <f t="shared" si="218"/>
        <v>Boston Crab Meat</v>
      </c>
      <c r="O3480" s="13">
        <v>76</v>
      </c>
      <c r="P3480" s="6">
        <v>58</v>
      </c>
      <c r="Q3480" s="13">
        <f t="shared" si="219"/>
        <v>4408</v>
      </c>
      <c r="R3480" s="15">
        <v>0.06</v>
      </c>
      <c r="S3480" s="13">
        <v>5015.84</v>
      </c>
      <c r="T3480" s="13">
        <v>155.49104</v>
      </c>
      <c r="U3480" s="13"/>
    </row>
    <row r="3481" spans="1:21" x14ac:dyDescent="0.25">
      <c r="A3481" s="6" t="s">
        <v>228</v>
      </c>
      <c r="B3481" s="6" t="s">
        <v>229</v>
      </c>
      <c r="C3481" s="6" t="s">
        <v>122</v>
      </c>
      <c r="D3481" s="6" t="s">
        <v>123</v>
      </c>
      <c r="E3481" s="6">
        <v>7</v>
      </c>
      <c r="F3481" s="6" t="str">
        <f t="shared" si="216"/>
        <v>Jaime Dos Santos</v>
      </c>
      <c r="G3481" s="6">
        <v>10886</v>
      </c>
      <c r="H3481" s="9">
        <v>41971</v>
      </c>
      <c r="I3481" s="9">
        <v>41992</v>
      </c>
      <c r="J3481" s="9">
        <v>41995</v>
      </c>
      <c r="K3481" s="7">
        <v>8</v>
      </c>
      <c r="L3481" s="9" t="str">
        <f t="shared" si="217"/>
        <v>Poissons et fruits de mer</v>
      </c>
      <c r="M3481" s="6">
        <v>10</v>
      </c>
      <c r="N3481" s="6" t="str">
        <f t="shared" si="218"/>
        <v>Ikura</v>
      </c>
      <c r="O3481" s="13">
        <v>76</v>
      </c>
      <c r="P3481" s="6">
        <v>61</v>
      </c>
      <c r="Q3481" s="13">
        <f t="shared" si="219"/>
        <v>4636</v>
      </c>
      <c r="R3481" s="15">
        <v>0.04</v>
      </c>
      <c r="S3481" s="13">
        <v>9076.7999999999993</v>
      </c>
      <c r="T3481" s="13">
        <v>226.91999999999996</v>
      </c>
      <c r="U3481" s="13"/>
    </row>
    <row r="3482" spans="1:21" x14ac:dyDescent="0.25">
      <c r="A3482" s="6" t="s">
        <v>261</v>
      </c>
      <c r="B3482" s="6" t="s">
        <v>262</v>
      </c>
      <c r="C3482" s="6" t="s">
        <v>263</v>
      </c>
      <c r="D3482" s="6" t="s">
        <v>81</v>
      </c>
      <c r="E3482" s="6">
        <v>4</v>
      </c>
      <c r="F3482" s="6" t="str">
        <f t="shared" si="216"/>
        <v>Laura Callahan</v>
      </c>
      <c r="G3482" s="6">
        <v>10719</v>
      </c>
      <c r="H3482" s="9">
        <v>41972</v>
      </c>
      <c r="I3482" s="9">
        <v>41999</v>
      </c>
      <c r="J3482" s="9">
        <v>42002</v>
      </c>
      <c r="K3482" s="7">
        <v>8</v>
      </c>
      <c r="L3482" s="9" t="str">
        <f t="shared" si="217"/>
        <v>Poissons et fruits de mer</v>
      </c>
      <c r="M3482" s="6">
        <v>30</v>
      </c>
      <c r="N3482" s="6" t="str">
        <f t="shared" si="218"/>
        <v>Nord-Ost Matjeshering</v>
      </c>
      <c r="O3482" s="13">
        <v>76</v>
      </c>
      <c r="P3482" s="6">
        <v>29</v>
      </c>
      <c r="Q3482" s="13">
        <f t="shared" si="219"/>
        <v>2204</v>
      </c>
      <c r="R3482" s="15">
        <v>0.19</v>
      </c>
      <c r="S3482" s="13">
        <v>3040.7804999999998</v>
      </c>
      <c r="T3482" s="13">
        <v>9.1223414999999992</v>
      </c>
      <c r="U3482" s="13"/>
    </row>
    <row r="3483" spans="1:21" x14ac:dyDescent="0.25">
      <c r="A3483" s="6" t="s">
        <v>147</v>
      </c>
      <c r="B3483" s="6" t="s">
        <v>148</v>
      </c>
      <c r="C3483" s="6" t="s">
        <v>149</v>
      </c>
      <c r="D3483" s="6" t="s">
        <v>85</v>
      </c>
      <c r="E3483" s="6">
        <v>5</v>
      </c>
      <c r="F3483" s="6" t="str">
        <f t="shared" si="216"/>
        <v>Mohamed Ben Arfa</v>
      </c>
      <c r="G3483" s="6">
        <v>10493</v>
      </c>
      <c r="H3483" s="9">
        <v>41973</v>
      </c>
      <c r="I3483" s="9">
        <v>42003</v>
      </c>
      <c r="J3483" s="9">
        <v>42006</v>
      </c>
      <c r="K3483" s="7">
        <v>2</v>
      </c>
      <c r="L3483" s="9" t="str">
        <f t="shared" si="217"/>
        <v>Condiments</v>
      </c>
      <c r="M3483" s="6">
        <v>66</v>
      </c>
      <c r="N3483" s="6" t="str">
        <f t="shared" si="218"/>
        <v>Louisiana Hot Spiced Okra</v>
      </c>
      <c r="O3483" s="13">
        <v>76</v>
      </c>
      <c r="P3483" s="6">
        <v>94</v>
      </c>
      <c r="Q3483" s="13">
        <f t="shared" si="219"/>
        <v>7144</v>
      </c>
      <c r="R3483" s="15">
        <v>0.01</v>
      </c>
      <c r="S3483" s="13">
        <v>6328.08</v>
      </c>
      <c r="T3483" s="13">
        <v>18.984239999999996</v>
      </c>
      <c r="U3483" s="13"/>
    </row>
    <row r="3484" spans="1:21" x14ac:dyDescent="0.25">
      <c r="A3484" s="6" t="s">
        <v>170</v>
      </c>
      <c r="B3484" s="6" t="s">
        <v>171</v>
      </c>
      <c r="C3484" s="6" t="s">
        <v>172</v>
      </c>
      <c r="D3484" s="6" t="s">
        <v>146</v>
      </c>
      <c r="E3484" s="6">
        <v>3</v>
      </c>
      <c r="F3484" s="6" t="str">
        <f t="shared" si="216"/>
        <v>Janet Leverling</v>
      </c>
      <c r="G3484" s="6">
        <v>10619</v>
      </c>
      <c r="H3484" s="9">
        <v>41973</v>
      </c>
      <c r="I3484" s="9">
        <v>42000</v>
      </c>
      <c r="J3484" s="9">
        <v>41999</v>
      </c>
      <c r="K3484" s="7">
        <v>5</v>
      </c>
      <c r="L3484" s="9" t="str">
        <f t="shared" si="217"/>
        <v>Pâtes et céréales</v>
      </c>
      <c r="M3484" s="6">
        <v>22</v>
      </c>
      <c r="N3484" s="6" t="str">
        <f t="shared" si="218"/>
        <v>Gustaf's Knäckebröd</v>
      </c>
      <c r="O3484" s="13">
        <v>76</v>
      </c>
      <c r="P3484" s="6">
        <v>46</v>
      </c>
      <c r="Q3484" s="13">
        <f t="shared" si="219"/>
        <v>3496</v>
      </c>
      <c r="R3484" s="15">
        <v>0.15</v>
      </c>
      <c r="S3484" s="13">
        <v>4105.5</v>
      </c>
      <c r="T3484" s="13">
        <v>78.004499999999993</v>
      </c>
      <c r="U3484" s="13"/>
    </row>
    <row r="3485" spans="1:21" x14ac:dyDescent="0.25">
      <c r="A3485" s="6" t="s">
        <v>173</v>
      </c>
      <c r="B3485" s="6" t="s">
        <v>174</v>
      </c>
      <c r="C3485" s="6" t="s">
        <v>135</v>
      </c>
      <c r="D3485" s="6" t="s">
        <v>136</v>
      </c>
      <c r="E3485" s="6">
        <v>7</v>
      </c>
      <c r="F3485" s="6" t="str">
        <f t="shared" si="216"/>
        <v>Jaime Dos Santos</v>
      </c>
      <c r="G3485" s="6">
        <v>10630</v>
      </c>
      <c r="H3485" s="9">
        <v>41973</v>
      </c>
      <c r="I3485" s="9">
        <v>42001</v>
      </c>
      <c r="J3485" s="9">
        <v>41996</v>
      </c>
      <c r="K3485" s="7">
        <v>6</v>
      </c>
      <c r="L3485" s="9" t="str">
        <f t="shared" si="217"/>
        <v>Viandes</v>
      </c>
      <c r="M3485" s="6">
        <v>55</v>
      </c>
      <c r="N3485" s="6" t="str">
        <f t="shared" si="218"/>
        <v>Pâté chinois</v>
      </c>
      <c r="O3485" s="13">
        <v>76</v>
      </c>
      <c r="P3485" s="6">
        <v>91</v>
      </c>
      <c r="Q3485" s="13">
        <f t="shared" si="219"/>
        <v>6916</v>
      </c>
      <c r="R3485" s="15">
        <v>0.14000000000000001</v>
      </c>
      <c r="S3485" s="13">
        <v>9391.2000000000007</v>
      </c>
      <c r="T3485" s="13">
        <v>0</v>
      </c>
      <c r="U3485" s="13"/>
    </row>
    <row r="3486" spans="1:21" x14ac:dyDescent="0.25">
      <c r="A3486" s="6" t="s">
        <v>179</v>
      </c>
      <c r="B3486" s="6" t="s">
        <v>180</v>
      </c>
      <c r="C3486" s="6" t="s">
        <v>181</v>
      </c>
      <c r="D3486" s="6" t="s">
        <v>81</v>
      </c>
      <c r="E3486" s="6">
        <v>3</v>
      </c>
      <c r="F3486" s="6" t="str">
        <f t="shared" si="216"/>
        <v>Janet Leverling</v>
      </c>
      <c r="G3486" s="6">
        <v>10748</v>
      </c>
      <c r="H3486" s="9">
        <v>41973</v>
      </c>
      <c r="I3486" s="9">
        <v>41996</v>
      </c>
      <c r="J3486" s="9">
        <v>41992</v>
      </c>
      <c r="K3486" s="7">
        <v>5</v>
      </c>
      <c r="L3486" s="9" t="str">
        <f t="shared" si="217"/>
        <v>Pâtes et céréales</v>
      </c>
      <c r="M3486" s="6">
        <v>23</v>
      </c>
      <c r="N3486" s="6" t="str">
        <f t="shared" si="218"/>
        <v>Tunnbröd</v>
      </c>
      <c r="O3486" s="13">
        <v>76</v>
      </c>
      <c r="P3486" s="6">
        <v>42</v>
      </c>
      <c r="Q3486" s="13">
        <f t="shared" si="219"/>
        <v>3192</v>
      </c>
      <c r="R3486" s="15">
        <v>0.06</v>
      </c>
      <c r="S3486" s="13">
        <v>1776.6</v>
      </c>
      <c r="T3486" s="13">
        <v>33.755400000000002</v>
      </c>
      <c r="U3486" s="13"/>
    </row>
    <row r="3487" spans="1:21" x14ac:dyDescent="0.25">
      <c r="A3487" s="6" t="s">
        <v>133</v>
      </c>
      <c r="B3487" s="6" t="s">
        <v>134</v>
      </c>
      <c r="C3487" s="6" t="s">
        <v>135</v>
      </c>
      <c r="D3487" s="6" t="s">
        <v>136</v>
      </c>
      <c r="E3487" s="6">
        <v>6</v>
      </c>
      <c r="F3487" s="6" t="str">
        <f t="shared" si="216"/>
        <v>Ernst Junge</v>
      </c>
      <c r="G3487" s="6">
        <v>10929</v>
      </c>
      <c r="H3487" s="9">
        <v>41973</v>
      </c>
      <c r="I3487" s="9">
        <v>41985</v>
      </c>
      <c r="J3487" s="9">
        <v>41984</v>
      </c>
      <c r="K3487" s="7">
        <v>3</v>
      </c>
      <c r="L3487" s="9" t="str">
        <f t="shared" si="217"/>
        <v>Desserts</v>
      </c>
      <c r="M3487" s="6">
        <v>21</v>
      </c>
      <c r="N3487" s="6" t="str">
        <f t="shared" si="218"/>
        <v>Sir Rodney's Scones</v>
      </c>
      <c r="O3487" s="13">
        <v>76</v>
      </c>
      <c r="P3487" s="6">
        <v>21</v>
      </c>
      <c r="Q3487" s="13">
        <f t="shared" si="219"/>
        <v>1596</v>
      </c>
      <c r="R3487" s="15">
        <v>0.13</v>
      </c>
      <c r="S3487" s="13">
        <v>913.5</v>
      </c>
      <c r="T3487" s="13">
        <v>22.837499999999999</v>
      </c>
      <c r="U3487" s="13"/>
    </row>
    <row r="3488" spans="1:21" x14ac:dyDescent="0.25">
      <c r="A3488" s="6" t="s">
        <v>157</v>
      </c>
      <c r="B3488" s="6" t="s">
        <v>158</v>
      </c>
      <c r="C3488" s="6" t="s">
        <v>159</v>
      </c>
      <c r="D3488" s="6" t="s">
        <v>136</v>
      </c>
      <c r="E3488" s="6">
        <v>4</v>
      </c>
      <c r="F3488" s="6" t="str">
        <f t="shared" si="216"/>
        <v>Laura Callahan</v>
      </c>
      <c r="G3488" s="6">
        <v>10534</v>
      </c>
      <c r="H3488" s="9">
        <v>41974</v>
      </c>
      <c r="I3488" s="9">
        <v>42001</v>
      </c>
      <c r="J3488" s="9">
        <v>41999</v>
      </c>
      <c r="K3488" s="7">
        <v>6</v>
      </c>
      <c r="L3488" s="9" t="str">
        <f t="shared" si="217"/>
        <v>Viandes</v>
      </c>
      <c r="M3488" s="6">
        <v>54</v>
      </c>
      <c r="N3488" s="6" t="str">
        <f t="shared" si="218"/>
        <v>Tourtière</v>
      </c>
      <c r="O3488" s="13">
        <v>76</v>
      </c>
      <c r="P3488" s="6">
        <v>84</v>
      </c>
      <c r="Q3488" s="13">
        <f t="shared" si="219"/>
        <v>6384</v>
      </c>
      <c r="R3488" s="15">
        <v>0.1</v>
      </c>
      <c r="S3488" s="13">
        <v>2816.1</v>
      </c>
      <c r="T3488" s="13">
        <v>95.747399999999999</v>
      </c>
      <c r="U3488" s="13"/>
    </row>
    <row r="3489" spans="1:21" x14ac:dyDescent="0.25">
      <c r="A3489" s="6" t="s">
        <v>177</v>
      </c>
      <c r="B3489" s="6" t="s">
        <v>178</v>
      </c>
      <c r="C3489" s="6" t="s">
        <v>159</v>
      </c>
      <c r="D3489" s="6" t="s">
        <v>136</v>
      </c>
      <c r="E3489" s="6">
        <v>5</v>
      </c>
      <c r="F3489" s="6" t="str">
        <f t="shared" si="216"/>
        <v>Mohamed Ben Arfa</v>
      </c>
      <c r="G3489" s="6">
        <v>10580</v>
      </c>
      <c r="H3489" s="9">
        <v>41974</v>
      </c>
      <c r="I3489" s="9">
        <v>41988</v>
      </c>
      <c r="J3489" s="9">
        <v>41989</v>
      </c>
      <c r="K3489" s="7">
        <v>8</v>
      </c>
      <c r="L3489" s="9" t="str">
        <f t="shared" si="217"/>
        <v>Poissons et fruits de mer</v>
      </c>
      <c r="M3489" s="6">
        <v>41</v>
      </c>
      <c r="N3489" s="6" t="str">
        <f t="shared" si="218"/>
        <v>Jack's New England Clam Chowder</v>
      </c>
      <c r="O3489" s="13">
        <v>76</v>
      </c>
      <c r="P3489" s="6">
        <v>86</v>
      </c>
      <c r="Q3489" s="13">
        <f t="shared" si="219"/>
        <v>6536</v>
      </c>
      <c r="R3489" s="15">
        <v>0.04</v>
      </c>
      <c r="S3489" s="13">
        <v>3983.52</v>
      </c>
      <c r="T3489" s="13">
        <v>43.818719999999999</v>
      </c>
      <c r="U3489" s="13"/>
    </row>
    <row r="3490" spans="1:21" x14ac:dyDescent="0.25">
      <c r="A3490" s="6" t="s">
        <v>310</v>
      </c>
      <c r="B3490" s="6" t="s">
        <v>311</v>
      </c>
      <c r="C3490" s="6" t="s">
        <v>312</v>
      </c>
      <c r="D3490" s="6" t="s">
        <v>85</v>
      </c>
      <c r="E3490" s="6">
        <v>1</v>
      </c>
      <c r="F3490" s="6" t="str">
        <f t="shared" si="216"/>
        <v>Francis Rivière</v>
      </c>
      <c r="G3490" s="6">
        <v>10737</v>
      </c>
      <c r="H3490" s="9">
        <v>41974</v>
      </c>
      <c r="I3490" s="9">
        <v>41991</v>
      </c>
      <c r="J3490" s="9">
        <v>41990</v>
      </c>
      <c r="K3490" s="7">
        <v>8</v>
      </c>
      <c r="L3490" s="9" t="str">
        <f t="shared" si="217"/>
        <v>Poissons et fruits de mer</v>
      </c>
      <c r="M3490" s="6">
        <v>41</v>
      </c>
      <c r="N3490" s="6" t="str">
        <f t="shared" si="218"/>
        <v>Jack's New England Clam Chowder</v>
      </c>
      <c r="O3490" s="13">
        <v>76</v>
      </c>
      <c r="P3490" s="6">
        <v>45</v>
      </c>
      <c r="Q3490" s="13">
        <f t="shared" si="219"/>
        <v>3420</v>
      </c>
      <c r="R3490" s="15">
        <v>-0.02</v>
      </c>
      <c r="S3490" s="13">
        <v>2214.6750000000002</v>
      </c>
      <c r="T3490" s="13">
        <v>17.717400000000001</v>
      </c>
      <c r="U3490" s="13"/>
    </row>
    <row r="3491" spans="1:21" x14ac:dyDescent="0.25">
      <c r="A3491" s="6" t="s">
        <v>285</v>
      </c>
      <c r="B3491" s="6" t="s">
        <v>286</v>
      </c>
      <c r="C3491" s="6" t="s">
        <v>287</v>
      </c>
      <c r="D3491" s="6" t="s">
        <v>212</v>
      </c>
      <c r="E3491" s="6">
        <v>7</v>
      </c>
      <c r="F3491" s="6" t="str">
        <f t="shared" si="216"/>
        <v>Jaime Dos Santos</v>
      </c>
      <c r="G3491" s="6">
        <v>10910</v>
      </c>
      <c r="H3491" s="9">
        <v>41974</v>
      </c>
      <c r="I3491" s="9">
        <v>41997</v>
      </c>
      <c r="J3491" s="9">
        <v>41998</v>
      </c>
      <c r="K3491" s="7">
        <v>2</v>
      </c>
      <c r="L3491" s="9" t="str">
        <f t="shared" si="217"/>
        <v>Condiments</v>
      </c>
      <c r="M3491" s="6">
        <v>61</v>
      </c>
      <c r="N3491" s="6" t="str">
        <f t="shared" si="218"/>
        <v>Sirop d'érable</v>
      </c>
      <c r="O3491" s="13">
        <v>76</v>
      </c>
      <c r="P3491" s="6">
        <v>35</v>
      </c>
      <c r="Q3491" s="13">
        <f t="shared" si="219"/>
        <v>2660</v>
      </c>
      <c r="R3491" s="15">
        <v>0.16</v>
      </c>
      <c r="S3491" s="13">
        <v>4189.5</v>
      </c>
      <c r="T3491" s="13">
        <v>25.137</v>
      </c>
      <c r="U3491" s="13"/>
    </row>
    <row r="3492" spans="1:21" x14ac:dyDescent="0.25">
      <c r="A3492" s="6" t="s">
        <v>170</v>
      </c>
      <c r="B3492" s="6" t="s">
        <v>171</v>
      </c>
      <c r="C3492" s="6" t="s">
        <v>172</v>
      </c>
      <c r="D3492" s="6" t="s">
        <v>146</v>
      </c>
      <c r="E3492" s="6">
        <v>7</v>
      </c>
      <c r="F3492" s="6" t="str">
        <f t="shared" si="216"/>
        <v>Jaime Dos Santos</v>
      </c>
      <c r="G3492" s="6">
        <v>10605</v>
      </c>
      <c r="H3492" s="9">
        <v>41975</v>
      </c>
      <c r="I3492" s="9">
        <v>41996</v>
      </c>
      <c r="J3492" s="9">
        <v>41999</v>
      </c>
      <c r="K3492" s="7">
        <v>4</v>
      </c>
      <c r="L3492" s="9" t="str">
        <f t="shared" si="217"/>
        <v>Produits laitiers</v>
      </c>
      <c r="M3492" s="6">
        <v>60</v>
      </c>
      <c r="N3492" s="6" t="str">
        <f t="shared" si="218"/>
        <v>Camembert Pierrot</v>
      </c>
      <c r="O3492" s="13">
        <v>76</v>
      </c>
      <c r="P3492" s="6">
        <v>11</v>
      </c>
      <c r="Q3492" s="13">
        <f t="shared" si="219"/>
        <v>836</v>
      </c>
      <c r="R3492" s="15">
        <v>7.0000000000000007E-2</v>
      </c>
      <c r="S3492" s="13">
        <v>1739.1</v>
      </c>
      <c r="T3492" s="13">
        <v>43.477499999999999</v>
      </c>
      <c r="U3492" s="13"/>
    </row>
    <row r="3493" spans="1:21" x14ac:dyDescent="0.25">
      <c r="A3493" s="6" t="s">
        <v>163</v>
      </c>
      <c r="B3493" s="6" t="s">
        <v>164</v>
      </c>
      <c r="C3493" s="6" t="s">
        <v>165</v>
      </c>
      <c r="D3493" s="6" t="s">
        <v>136</v>
      </c>
      <c r="E3493" s="6">
        <v>2</v>
      </c>
      <c r="F3493" s="6" t="str">
        <f t="shared" si="216"/>
        <v>Anne Dodsworth</v>
      </c>
      <c r="G3493" s="6">
        <v>10853</v>
      </c>
      <c r="H3493" s="9">
        <v>41975</v>
      </c>
      <c r="I3493" s="9">
        <v>41986</v>
      </c>
      <c r="J3493" s="9">
        <v>41987</v>
      </c>
      <c r="K3493" s="7">
        <v>8</v>
      </c>
      <c r="L3493" s="9" t="str">
        <f t="shared" si="217"/>
        <v>Poissons et fruits de mer</v>
      </c>
      <c r="M3493" s="6">
        <v>18</v>
      </c>
      <c r="N3493" s="6" t="str">
        <f t="shared" si="218"/>
        <v>Carnarvon Tigers</v>
      </c>
      <c r="O3493" s="13">
        <v>76</v>
      </c>
      <c r="P3493" s="6">
        <v>49</v>
      </c>
      <c r="Q3493" s="13">
        <f t="shared" si="219"/>
        <v>3724</v>
      </c>
      <c r="R3493" s="15">
        <v>0.12</v>
      </c>
      <c r="S3493" s="13">
        <v>13475</v>
      </c>
      <c r="T3493" s="13">
        <v>417.72500000000002</v>
      </c>
      <c r="U3493" s="13"/>
    </row>
    <row r="3494" spans="1:21" x14ac:dyDescent="0.25">
      <c r="A3494" s="6" t="s">
        <v>170</v>
      </c>
      <c r="B3494" s="6" t="s">
        <v>171</v>
      </c>
      <c r="C3494" s="6" t="s">
        <v>172</v>
      </c>
      <c r="D3494" s="6" t="s">
        <v>146</v>
      </c>
      <c r="E3494" s="6">
        <v>7</v>
      </c>
      <c r="F3494" s="6" t="str">
        <f t="shared" si="216"/>
        <v>Jaime Dos Santos</v>
      </c>
      <c r="G3494" s="6">
        <v>10605</v>
      </c>
      <c r="H3494" s="9">
        <v>41976</v>
      </c>
      <c r="I3494" s="9">
        <v>42004</v>
      </c>
      <c r="J3494" s="9">
        <v>42006</v>
      </c>
      <c r="K3494" s="7">
        <v>4</v>
      </c>
      <c r="L3494" s="9" t="str">
        <f t="shared" si="217"/>
        <v>Produits laitiers</v>
      </c>
      <c r="M3494" s="6">
        <v>59</v>
      </c>
      <c r="N3494" s="6" t="str">
        <f t="shared" si="218"/>
        <v>Raclette Courdavault</v>
      </c>
      <c r="O3494" s="13">
        <v>76</v>
      </c>
      <c r="P3494" s="6">
        <v>85</v>
      </c>
      <c r="Q3494" s="13">
        <f t="shared" si="219"/>
        <v>6460</v>
      </c>
      <c r="R3494" s="15">
        <v>0.11</v>
      </c>
      <c r="S3494" s="13">
        <v>20803.75</v>
      </c>
      <c r="T3494" s="13">
        <v>270.44875000000002</v>
      </c>
      <c r="U3494" s="13"/>
    </row>
    <row r="3495" spans="1:21" x14ac:dyDescent="0.25">
      <c r="A3495" s="6" t="s">
        <v>221</v>
      </c>
      <c r="B3495" s="6" t="s">
        <v>222</v>
      </c>
      <c r="C3495" s="6" t="s">
        <v>88</v>
      </c>
      <c r="D3495" s="6" t="s">
        <v>89</v>
      </c>
      <c r="E3495" s="6">
        <v>5</v>
      </c>
      <c r="F3495" s="6" t="str">
        <f t="shared" si="216"/>
        <v>Mohamed Ben Arfa</v>
      </c>
      <c r="G3495" s="6">
        <v>10726</v>
      </c>
      <c r="H3495" s="9">
        <v>41976</v>
      </c>
      <c r="I3495" s="9">
        <v>41993</v>
      </c>
      <c r="J3495" s="9">
        <v>41988</v>
      </c>
      <c r="K3495" s="7">
        <v>2</v>
      </c>
      <c r="L3495" s="9" t="str">
        <f t="shared" si="217"/>
        <v>Condiments</v>
      </c>
      <c r="M3495" s="6">
        <v>4</v>
      </c>
      <c r="N3495" s="6" t="str">
        <f t="shared" si="218"/>
        <v>Chef Anton's Cajun Seasoning</v>
      </c>
      <c r="O3495" s="13">
        <v>76</v>
      </c>
      <c r="P3495" s="6">
        <v>80</v>
      </c>
      <c r="Q3495" s="13">
        <f t="shared" si="219"/>
        <v>6080</v>
      </c>
      <c r="R3495" s="15">
        <v>-0.01</v>
      </c>
      <c r="S3495" s="13">
        <v>8888</v>
      </c>
      <c r="T3495" s="13">
        <v>8.8879999999999999</v>
      </c>
      <c r="U3495" s="13"/>
    </row>
    <row r="3496" spans="1:21" x14ac:dyDescent="0.25">
      <c r="A3496" s="6" t="s">
        <v>186</v>
      </c>
      <c r="B3496" s="6" t="s">
        <v>187</v>
      </c>
      <c r="C3496" s="6" t="s">
        <v>188</v>
      </c>
      <c r="D3496" s="6" t="s">
        <v>140</v>
      </c>
      <c r="E3496" s="6">
        <v>6</v>
      </c>
      <c r="F3496" s="6" t="str">
        <f t="shared" si="216"/>
        <v>Ernst Junge</v>
      </c>
      <c r="G3496" s="6">
        <v>10764</v>
      </c>
      <c r="H3496" s="9">
        <v>41976</v>
      </c>
      <c r="I3496" s="9">
        <v>41989</v>
      </c>
      <c r="J3496" s="9">
        <v>41992</v>
      </c>
      <c r="K3496" s="7">
        <v>1</v>
      </c>
      <c r="L3496" s="9" t="str">
        <f t="shared" si="217"/>
        <v>Boissons</v>
      </c>
      <c r="M3496" s="6">
        <v>39</v>
      </c>
      <c r="N3496" s="6" t="str">
        <f t="shared" si="218"/>
        <v>Chartreuse verte</v>
      </c>
      <c r="O3496" s="13">
        <v>76</v>
      </c>
      <c r="P3496" s="6">
        <v>85</v>
      </c>
      <c r="Q3496" s="13">
        <f t="shared" si="219"/>
        <v>6460</v>
      </c>
      <c r="R3496" s="15">
        <v>0</v>
      </c>
      <c r="S3496" s="13">
        <v>7650</v>
      </c>
      <c r="T3496" s="13">
        <v>15.3</v>
      </c>
      <c r="U3496" s="13"/>
    </row>
    <row r="3497" spans="1:21" x14ac:dyDescent="0.25">
      <c r="A3497" s="6" t="s">
        <v>258</v>
      </c>
      <c r="B3497" s="6" t="s">
        <v>259</v>
      </c>
      <c r="C3497" s="6" t="s">
        <v>260</v>
      </c>
      <c r="D3497" s="6" t="s">
        <v>136</v>
      </c>
      <c r="E3497" s="6">
        <v>3</v>
      </c>
      <c r="F3497" s="6" t="str">
        <f t="shared" si="216"/>
        <v>Janet Leverling</v>
      </c>
      <c r="G3497" s="6">
        <v>10779</v>
      </c>
      <c r="H3497" s="9">
        <v>41976</v>
      </c>
      <c r="I3497" s="9">
        <v>42005</v>
      </c>
      <c r="J3497" s="9">
        <v>42002</v>
      </c>
      <c r="K3497" s="7">
        <v>3</v>
      </c>
      <c r="L3497" s="9" t="str">
        <f t="shared" si="217"/>
        <v>Desserts</v>
      </c>
      <c r="M3497" s="6">
        <v>62</v>
      </c>
      <c r="N3497" s="6" t="str">
        <f t="shared" si="218"/>
        <v>Tarte au sucre</v>
      </c>
      <c r="O3497" s="13">
        <v>76</v>
      </c>
      <c r="P3497" s="6">
        <v>29</v>
      </c>
      <c r="Q3497" s="13">
        <f t="shared" si="219"/>
        <v>2204</v>
      </c>
      <c r="R3497" s="15">
        <v>0.2</v>
      </c>
      <c r="S3497" s="13">
        <v>5718.8</v>
      </c>
      <c r="T3497" s="13">
        <v>177.28280000000001</v>
      </c>
      <c r="U3497" s="13"/>
    </row>
    <row r="3498" spans="1:21" x14ac:dyDescent="0.25">
      <c r="A3498" s="6" t="s">
        <v>223</v>
      </c>
      <c r="B3498" s="6" t="s">
        <v>224</v>
      </c>
      <c r="C3498" s="6" t="s">
        <v>225</v>
      </c>
      <c r="D3498" s="6" t="s">
        <v>208</v>
      </c>
      <c r="E3498" s="6">
        <v>4</v>
      </c>
      <c r="F3498" s="6" t="str">
        <f t="shared" si="216"/>
        <v>Laura Callahan</v>
      </c>
      <c r="G3498" s="6">
        <v>10824</v>
      </c>
      <c r="H3498" s="9">
        <v>41976</v>
      </c>
      <c r="I3498" s="9">
        <v>41995</v>
      </c>
      <c r="J3498" s="9">
        <v>41998</v>
      </c>
      <c r="K3498" s="7">
        <v>1</v>
      </c>
      <c r="L3498" s="9" t="str">
        <f t="shared" si="217"/>
        <v>Boissons</v>
      </c>
      <c r="M3498" s="6">
        <v>70</v>
      </c>
      <c r="N3498" s="6" t="str">
        <f t="shared" si="218"/>
        <v>Outback Lager</v>
      </c>
      <c r="O3498" s="13">
        <v>76</v>
      </c>
      <c r="P3498" s="6">
        <v>21</v>
      </c>
      <c r="Q3498" s="13">
        <f t="shared" si="219"/>
        <v>1596</v>
      </c>
      <c r="R3498" s="15">
        <v>0.13</v>
      </c>
      <c r="S3498" s="13">
        <v>1370.25</v>
      </c>
      <c r="T3498" s="13">
        <v>5.4809999999999999</v>
      </c>
      <c r="U3498" s="13"/>
    </row>
    <row r="3499" spans="1:21" x14ac:dyDescent="0.25">
      <c r="A3499" s="6" t="s">
        <v>186</v>
      </c>
      <c r="B3499" s="6" t="s">
        <v>187</v>
      </c>
      <c r="C3499" s="6" t="s">
        <v>188</v>
      </c>
      <c r="D3499" s="6" t="s">
        <v>140</v>
      </c>
      <c r="E3499" s="6">
        <v>7</v>
      </c>
      <c r="F3499" s="6" t="str">
        <f t="shared" si="216"/>
        <v>Jaime Dos Santos</v>
      </c>
      <c r="G3499" s="6">
        <v>10776</v>
      </c>
      <c r="H3499" s="9">
        <v>41977</v>
      </c>
      <c r="I3499" s="9">
        <v>41998</v>
      </c>
      <c r="J3499" s="9">
        <v>41993</v>
      </c>
      <c r="K3499" s="7">
        <v>8</v>
      </c>
      <c r="L3499" s="9" t="str">
        <f t="shared" si="217"/>
        <v>Poissons et fruits de mer</v>
      </c>
      <c r="M3499" s="6">
        <v>45</v>
      </c>
      <c r="N3499" s="6" t="str">
        <f t="shared" si="218"/>
        <v>Røgede sild</v>
      </c>
      <c r="O3499" s="13">
        <v>76</v>
      </c>
      <c r="P3499" s="6">
        <v>100</v>
      </c>
      <c r="Q3499" s="13">
        <f t="shared" si="219"/>
        <v>7600</v>
      </c>
      <c r="R3499" s="15">
        <v>0.12</v>
      </c>
      <c r="S3499" s="13">
        <v>4180</v>
      </c>
      <c r="T3499" s="13">
        <v>83.6</v>
      </c>
      <c r="U3499" s="13"/>
    </row>
    <row r="3500" spans="1:21" x14ac:dyDescent="0.25">
      <c r="A3500" s="6" t="s">
        <v>130</v>
      </c>
      <c r="B3500" s="6" t="s">
        <v>131</v>
      </c>
      <c r="C3500" s="6" t="s">
        <v>132</v>
      </c>
      <c r="D3500" s="6" t="s">
        <v>123</v>
      </c>
      <c r="E3500" s="6">
        <v>6</v>
      </c>
      <c r="F3500" s="6" t="str">
        <f t="shared" si="216"/>
        <v>Ernst Junge</v>
      </c>
      <c r="G3500" s="6">
        <v>10637</v>
      </c>
      <c r="H3500" s="9">
        <v>41978</v>
      </c>
      <c r="I3500" s="9">
        <v>42007</v>
      </c>
      <c r="J3500" s="9">
        <v>42010</v>
      </c>
      <c r="K3500" s="7">
        <v>3</v>
      </c>
      <c r="L3500" s="9" t="str">
        <f t="shared" si="217"/>
        <v>Desserts</v>
      </c>
      <c r="M3500" s="6">
        <v>50</v>
      </c>
      <c r="N3500" s="6" t="str">
        <f t="shared" si="218"/>
        <v>Valkoinen suklaa</v>
      </c>
      <c r="O3500" s="13">
        <v>76</v>
      </c>
      <c r="P3500" s="6">
        <v>10</v>
      </c>
      <c r="Q3500" s="13">
        <f t="shared" si="219"/>
        <v>760</v>
      </c>
      <c r="R3500" s="15">
        <v>0.04</v>
      </c>
      <c r="S3500" s="13">
        <v>780</v>
      </c>
      <c r="T3500" s="13">
        <v>10.14</v>
      </c>
      <c r="U3500" s="13"/>
    </row>
    <row r="3501" spans="1:21" x14ac:dyDescent="0.25">
      <c r="A3501" s="6" t="s">
        <v>226</v>
      </c>
      <c r="B3501" s="6" t="s">
        <v>227</v>
      </c>
      <c r="C3501" s="6" t="s">
        <v>53</v>
      </c>
      <c r="D3501" s="6" t="s">
        <v>51</v>
      </c>
      <c r="E3501" s="6">
        <v>3</v>
      </c>
      <c r="F3501" s="6" t="str">
        <f t="shared" si="216"/>
        <v>Janet Leverling</v>
      </c>
      <c r="G3501" s="6">
        <v>10751</v>
      </c>
      <c r="H3501" s="9">
        <v>41978</v>
      </c>
      <c r="I3501" s="9">
        <v>42001</v>
      </c>
      <c r="J3501" s="9">
        <v>42001</v>
      </c>
      <c r="K3501" s="7">
        <v>3</v>
      </c>
      <c r="L3501" s="9" t="str">
        <f t="shared" si="217"/>
        <v>Desserts</v>
      </c>
      <c r="M3501" s="6">
        <v>26</v>
      </c>
      <c r="N3501" s="6" t="str">
        <f t="shared" si="218"/>
        <v>Gumbär Gummibärchen</v>
      </c>
      <c r="O3501" s="13">
        <v>76</v>
      </c>
      <c r="P3501" s="6">
        <v>51</v>
      </c>
      <c r="Q3501" s="13">
        <f t="shared" si="219"/>
        <v>3876</v>
      </c>
      <c r="R3501" s="15">
        <v>-0.01</v>
      </c>
      <c r="S3501" s="13">
        <v>8043.2865000000011</v>
      </c>
      <c r="T3501" s="13">
        <v>193.03887600000002</v>
      </c>
      <c r="U3501" s="13"/>
    </row>
    <row r="3502" spans="1:21" x14ac:dyDescent="0.25">
      <c r="A3502" s="6" t="s">
        <v>216</v>
      </c>
      <c r="B3502" s="6" t="s">
        <v>217</v>
      </c>
      <c r="C3502" s="6" t="s">
        <v>218</v>
      </c>
      <c r="D3502" s="6" t="s">
        <v>102</v>
      </c>
      <c r="E3502" s="6">
        <v>5</v>
      </c>
      <c r="F3502" s="6" t="str">
        <f t="shared" si="216"/>
        <v>Mohamed Ben Arfa</v>
      </c>
      <c r="G3502" s="6">
        <v>10760</v>
      </c>
      <c r="H3502" s="9">
        <v>41978</v>
      </c>
      <c r="I3502" s="9">
        <v>42001</v>
      </c>
      <c r="J3502" s="9">
        <v>42000</v>
      </c>
      <c r="K3502" s="7">
        <v>3</v>
      </c>
      <c r="L3502" s="9" t="str">
        <f t="shared" si="217"/>
        <v>Desserts</v>
      </c>
      <c r="M3502" s="6">
        <v>25</v>
      </c>
      <c r="N3502" s="6" t="str">
        <f t="shared" si="218"/>
        <v>NuNuCa Nuß-Nougat-Creme</v>
      </c>
      <c r="O3502" s="13">
        <v>76</v>
      </c>
      <c r="P3502" s="6">
        <v>82</v>
      </c>
      <c r="Q3502" s="13">
        <f t="shared" si="219"/>
        <v>6232</v>
      </c>
      <c r="R3502" s="15">
        <v>0.08</v>
      </c>
      <c r="S3502" s="13">
        <v>5280.8</v>
      </c>
      <c r="T3502" s="13">
        <v>121.45840000000001</v>
      </c>
      <c r="U3502" s="13"/>
    </row>
    <row r="3503" spans="1:21" x14ac:dyDescent="0.25">
      <c r="A3503" s="6" t="s">
        <v>228</v>
      </c>
      <c r="B3503" s="6" t="s">
        <v>229</v>
      </c>
      <c r="C3503" s="6" t="s">
        <v>122</v>
      </c>
      <c r="D3503" s="6" t="s">
        <v>123</v>
      </c>
      <c r="E3503" s="6">
        <v>7</v>
      </c>
      <c r="F3503" s="6" t="str">
        <f t="shared" si="216"/>
        <v>Jaime Dos Santos</v>
      </c>
      <c r="G3503" s="6">
        <v>10886</v>
      </c>
      <c r="H3503" s="9">
        <v>41978</v>
      </c>
      <c r="I3503" s="9">
        <v>41993</v>
      </c>
      <c r="J3503" s="9">
        <v>41995</v>
      </c>
      <c r="K3503" s="7">
        <v>2</v>
      </c>
      <c r="L3503" s="9" t="str">
        <f t="shared" si="217"/>
        <v>Condiments</v>
      </c>
      <c r="M3503" s="6">
        <v>77</v>
      </c>
      <c r="N3503" s="6" t="str">
        <f t="shared" si="218"/>
        <v>Original Frankfurter grüne Soße</v>
      </c>
      <c r="O3503" s="13">
        <v>76</v>
      </c>
      <c r="P3503" s="6">
        <v>84</v>
      </c>
      <c r="Q3503" s="13">
        <f t="shared" si="219"/>
        <v>6384</v>
      </c>
      <c r="R3503" s="15">
        <v>0.01</v>
      </c>
      <c r="S3503" s="13">
        <v>5405.4</v>
      </c>
      <c r="T3503" s="13">
        <v>64.864800000000002</v>
      </c>
      <c r="U3503" s="13"/>
    </row>
    <row r="3504" spans="1:21" x14ac:dyDescent="0.25">
      <c r="A3504" s="6" t="s">
        <v>157</v>
      </c>
      <c r="B3504" s="6" t="s">
        <v>158</v>
      </c>
      <c r="C3504" s="6" t="s">
        <v>159</v>
      </c>
      <c r="D3504" s="6" t="s">
        <v>136</v>
      </c>
      <c r="E3504" s="6">
        <v>8</v>
      </c>
      <c r="F3504" s="6" t="str">
        <f t="shared" si="216"/>
        <v>Hicham Esmal</v>
      </c>
      <c r="G3504" s="6">
        <v>10891</v>
      </c>
      <c r="H3504" s="9">
        <v>41978</v>
      </c>
      <c r="I3504" s="9">
        <v>42001</v>
      </c>
      <c r="J3504" s="9">
        <v>42004</v>
      </c>
      <c r="K3504" s="7">
        <v>8</v>
      </c>
      <c r="L3504" s="9" t="str">
        <f t="shared" si="217"/>
        <v>Poissons et fruits de mer</v>
      </c>
      <c r="M3504" s="6">
        <v>30</v>
      </c>
      <c r="N3504" s="6" t="str">
        <f t="shared" si="218"/>
        <v>Nord-Ost Matjeshering</v>
      </c>
      <c r="O3504" s="13">
        <v>76</v>
      </c>
      <c r="P3504" s="6">
        <v>72</v>
      </c>
      <c r="Q3504" s="13">
        <f t="shared" si="219"/>
        <v>5472</v>
      </c>
      <c r="R3504" s="15">
        <v>0.05</v>
      </c>
      <c r="S3504" s="13">
        <v>8854.3799999999992</v>
      </c>
      <c r="T3504" s="13">
        <v>159.37884</v>
      </c>
      <c r="U3504" s="13"/>
    </row>
    <row r="3505" spans="1:21" x14ac:dyDescent="0.25">
      <c r="A3505" s="6" t="s">
        <v>308</v>
      </c>
      <c r="B3505" s="6" t="s">
        <v>309</v>
      </c>
      <c r="C3505" s="6" t="s">
        <v>203</v>
      </c>
      <c r="D3505" s="6" t="s">
        <v>204</v>
      </c>
      <c r="E3505" s="6">
        <v>7</v>
      </c>
      <c r="F3505" s="6" t="str">
        <f t="shared" si="216"/>
        <v>Jaime Dos Santos</v>
      </c>
      <c r="G3505" s="6">
        <v>10916</v>
      </c>
      <c r="H3505" s="9">
        <v>41978</v>
      </c>
      <c r="I3505" s="9">
        <v>41995</v>
      </c>
      <c r="J3505" s="9">
        <v>41991</v>
      </c>
      <c r="K3505" s="7">
        <v>4</v>
      </c>
      <c r="L3505" s="9" t="str">
        <f t="shared" si="217"/>
        <v>Produits laitiers</v>
      </c>
      <c r="M3505" s="6">
        <v>32</v>
      </c>
      <c r="N3505" s="6" t="str">
        <f t="shared" si="218"/>
        <v>Mascarpone Fabioli</v>
      </c>
      <c r="O3505" s="13">
        <v>76</v>
      </c>
      <c r="P3505" s="6">
        <v>83</v>
      </c>
      <c r="Q3505" s="13">
        <f t="shared" si="219"/>
        <v>6308</v>
      </c>
      <c r="R3505" s="15">
        <v>0.19</v>
      </c>
      <c r="S3505" s="13">
        <v>10756.800000000001</v>
      </c>
      <c r="T3505" s="13">
        <v>215.13600000000002</v>
      </c>
      <c r="U3505" s="13"/>
    </row>
    <row r="3506" spans="1:21" x14ac:dyDescent="0.25">
      <c r="A3506" s="6" t="s">
        <v>150</v>
      </c>
      <c r="B3506" s="6" t="s">
        <v>151</v>
      </c>
      <c r="C3506" s="6" t="s">
        <v>132</v>
      </c>
      <c r="D3506" s="6" t="s">
        <v>123</v>
      </c>
      <c r="E3506" s="6">
        <v>5</v>
      </c>
      <c r="F3506" s="6" t="str">
        <f t="shared" si="216"/>
        <v>Mohamed Ben Arfa</v>
      </c>
      <c r="G3506" s="6">
        <v>10494</v>
      </c>
      <c r="H3506" s="9">
        <v>41979</v>
      </c>
      <c r="I3506" s="9">
        <v>42007</v>
      </c>
      <c r="J3506" s="9">
        <v>42008</v>
      </c>
      <c r="K3506" s="7">
        <v>5</v>
      </c>
      <c r="L3506" s="9" t="str">
        <f t="shared" si="217"/>
        <v>Pâtes et céréales</v>
      </c>
      <c r="M3506" s="6">
        <v>56</v>
      </c>
      <c r="N3506" s="6" t="str">
        <f t="shared" si="218"/>
        <v>Gnocchi di nonna Alice</v>
      </c>
      <c r="O3506" s="13">
        <v>76</v>
      </c>
      <c r="P3506" s="6">
        <v>37</v>
      </c>
      <c r="Q3506" s="13">
        <f t="shared" si="219"/>
        <v>2812</v>
      </c>
      <c r="R3506" s="15">
        <v>0.1</v>
      </c>
      <c r="S3506" s="13">
        <v>5061.6000000000004</v>
      </c>
      <c r="T3506" s="13">
        <v>131.60160000000002</v>
      </c>
      <c r="U3506" s="13"/>
    </row>
    <row r="3507" spans="1:21" x14ac:dyDescent="0.25">
      <c r="A3507" s="6" t="s">
        <v>82</v>
      </c>
      <c r="B3507" s="6" t="s">
        <v>83</v>
      </c>
      <c r="C3507" s="6" t="s">
        <v>84</v>
      </c>
      <c r="D3507" s="6" t="s">
        <v>85</v>
      </c>
      <c r="E3507" s="6">
        <v>3</v>
      </c>
      <c r="F3507" s="6" t="str">
        <f t="shared" si="216"/>
        <v>Janet Leverling</v>
      </c>
      <c r="G3507" s="6">
        <v>10715</v>
      </c>
      <c r="H3507" s="9">
        <v>41979</v>
      </c>
      <c r="I3507" s="9">
        <v>41994</v>
      </c>
      <c r="J3507" s="9">
        <v>41995</v>
      </c>
      <c r="K3507" s="7">
        <v>8</v>
      </c>
      <c r="L3507" s="9" t="str">
        <f t="shared" si="217"/>
        <v>Poissons et fruits de mer</v>
      </c>
      <c r="M3507" s="6">
        <v>10</v>
      </c>
      <c r="N3507" s="6" t="str">
        <f t="shared" si="218"/>
        <v>Ikura</v>
      </c>
      <c r="O3507" s="13">
        <v>76</v>
      </c>
      <c r="P3507" s="6">
        <v>10</v>
      </c>
      <c r="Q3507" s="13">
        <f t="shared" si="219"/>
        <v>760</v>
      </c>
      <c r="R3507" s="15">
        <v>0.15</v>
      </c>
      <c r="S3507" s="13">
        <v>1317.5</v>
      </c>
      <c r="T3507" s="13">
        <v>36.89</v>
      </c>
      <c r="U3507" s="13"/>
    </row>
    <row r="3508" spans="1:21" x14ac:dyDescent="0.25">
      <c r="A3508" s="6" t="s">
        <v>78</v>
      </c>
      <c r="B3508" s="6" t="s">
        <v>79</v>
      </c>
      <c r="C3508" s="6" t="s">
        <v>80</v>
      </c>
      <c r="D3508" s="6" t="s">
        <v>81</v>
      </c>
      <c r="E3508" s="6">
        <v>5</v>
      </c>
      <c r="F3508" s="6" t="str">
        <f t="shared" si="216"/>
        <v>Mohamed Ben Arfa</v>
      </c>
      <c r="G3508" s="6">
        <v>10861</v>
      </c>
      <c r="H3508" s="9">
        <v>41979</v>
      </c>
      <c r="I3508" s="9">
        <v>41996</v>
      </c>
      <c r="J3508" s="9">
        <v>41996</v>
      </c>
      <c r="K3508" s="7">
        <v>3</v>
      </c>
      <c r="L3508" s="9" t="str">
        <f t="shared" si="217"/>
        <v>Desserts</v>
      </c>
      <c r="M3508" s="6">
        <v>21</v>
      </c>
      <c r="N3508" s="6" t="str">
        <f t="shared" si="218"/>
        <v>Sir Rodney's Scones</v>
      </c>
      <c r="O3508" s="13">
        <v>76</v>
      </c>
      <c r="P3508" s="6">
        <v>28</v>
      </c>
      <c r="Q3508" s="13">
        <f t="shared" si="219"/>
        <v>2128</v>
      </c>
      <c r="R3508" s="15">
        <v>0.19</v>
      </c>
      <c r="S3508" s="13">
        <v>1134</v>
      </c>
      <c r="T3508" s="13">
        <v>29.484000000000002</v>
      </c>
      <c r="U3508" s="13"/>
    </row>
    <row r="3509" spans="1:21" x14ac:dyDescent="0.25">
      <c r="A3509" s="6" t="s">
        <v>230</v>
      </c>
      <c r="B3509" s="6" t="s">
        <v>231</v>
      </c>
      <c r="C3509" s="6" t="s">
        <v>232</v>
      </c>
      <c r="D3509" s="6" t="s">
        <v>81</v>
      </c>
      <c r="E3509" s="6">
        <v>4</v>
      </c>
      <c r="F3509" s="6" t="str">
        <f t="shared" si="216"/>
        <v>Laura Callahan</v>
      </c>
      <c r="G3509" s="6">
        <v>10883</v>
      </c>
      <c r="H3509" s="9">
        <v>41979</v>
      </c>
      <c r="I3509" s="9">
        <v>41993</v>
      </c>
      <c r="J3509" s="9">
        <v>41993</v>
      </c>
      <c r="K3509" s="7">
        <v>1</v>
      </c>
      <c r="L3509" s="9" t="str">
        <f t="shared" si="217"/>
        <v>Boissons</v>
      </c>
      <c r="M3509" s="6">
        <v>24</v>
      </c>
      <c r="N3509" s="6" t="str">
        <f t="shared" si="218"/>
        <v>Guaraná Fantástica</v>
      </c>
      <c r="O3509" s="13">
        <v>76</v>
      </c>
      <c r="P3509" s="6">
        <v>59</v>
      </c>
      <c r="Q3509" s="13">
        <f t="shared" si="219"/>
        <v>4484</v>
      </c>
      <c r="R3509" s="15">
        <v>0</v>
      </c>
      <c r="S3509" s="13">
        <v>1327.5</v>
      </c>
      <c r="T3509" s="13">
        <v>31.86</v>
      </c>
      <c r="U3509" s="13"/>
    </row>
    <row r="3510" spans="1:21" x14ac:dyDescent="0.25">
      <c r="A3510" s="6" t="s">
        <v>160</v>
      </c>
      <c r="B3510" s="6" t="s">
        <v>161</v>
      </c>
      <c r="C3510" s="6" t="s">
        <v>162</v>
      </c>
      <c r="D3510" s="6" t="s">
        <v>106</v>
      </c>
      <c r="E3510" s="6">
        <v>9</v>
      </c>
      <c r="F3510" s="6" t="str">
        <f t="shared" si="216"/>
        <v>Steven Buchanan</v>
      </c>
      <c r="G3510" s="6">
        <v>10899</v>
      </c>
      <c r="H3510" s="9">
        <v>41979</v>
      </c>
      <c r="I3510" s="9">
        <v>41998</v>
      </c>
      <c r="J3510" s="9">
        <v>41996</v>
      </c>
      <c r="K3510" s="7">
        <v>1</v>
      </c>
      <c r="L3510" s="9" t="str">
        <f t="shared" si="217"/>
        <v>Boissons</v>
      </c>
      <c r="M3510" s="6">
        <v>39</v>
      </c>
      <c r="N3510" s="6" t="str">
        <f t="shared" si="218"/>
        <v>Chartreuse verte</v>
      </c>
      <c r="O3510" s="13">
        <v>76</v>
      </c>
      <c r="P3510" s="6">
        <v>92</v>
      </c>
      <c r="Q3510" s="13">
        <f t="shared" si="219"/>
        <v>6992</v>
      </c>
      <c r="R3510" s="15">
        <v>7.0000000000000007E-2</v>
      </c>
      <c r="S3510" s="13">
        <v>7700.4</v>
      </c>
      <c r="T3510" s="13">
        <v>269.51400000000001</v>
      </c>
      <c r="U3510" s="13"/>
    </row>
    <row r="3511" spans="1:21" x14ac:dyDescent="0.25">
      <c r="A3511" s="6" t="s">
        <v>157</v>
      </c>
      <c r="B3511" s="6" t="s">
        <v>158</v>
      </c>
      <c r="C3511" s="6" t="s">
        <v>159</v>
      </c>
      <c r="D3511" s="6" t="s">
        <v>136</v>
      </c>
      <c r="E3511" s="6">
        <v>3</v>
      </c>
      <c r="F3511" s="6" t="str">
        <f t="shared" si="216"/>
        <v>Janet Leverling</v>
      </c>
      <c r="G3511" s="6">
        <v>10536</v>
      </c>
      <c r="H3511" s="9">
        <v>41980</v>
      </c>
      <c r="I3511" s="9">
        <v>41995</v>
      </c>
      <c r="J3511" s="9">
        <v>41997</v>
      </c>
      <c r="K3511" s="7">
        <v>4</v>
      </c>
      <c r="L3511" s="9" t="str">
        <f t="shared" si="217"/>
        <v>Produits laitiers</v>
      </c>
      <c r="M3511" s="6">
        <v>33</v>
      </c>
      <c r="N3511" s="6" t="str">
        <f t="shared" si="218"/>
        <v>Geitost</v>
      </c>
      <c r="O3511" s="13">
        <v>76</v>
      </c>
      <c r="P3511" s="6">
        <v>4</v>
      </c>
      <c r="Q3511" s="13">
        <f t="shared" si="219"/>
        <v>304</v>
      </c>
      <c r="R3511" s="15">
        <v>-0.03</v>
      </c>
      <c r="S3511" s="13">
        <v>51.5</v>
      </c>
      <c r="T3511" s="13">
        <v>1.6479999999999999</v>
      </c>
      <c r="U3511" s="13"/>
    </row>
    <row r="3512" spans="1:21" x14ac:dyDescent="0.25">
      <c r="A3512" s="6" t="s">
        <v>255</v>
      </c>
      <c r="B3512" s="6" t="s">
        <v>256</v>
      </c>
      <c r="C3512" s="6" t="s">
        <v>257</v>
      </c>
      <c r="D3512" s="6" t="s">
        <v>81</v>
      </c>
      <c r="E3512" s="6">
        <v>2</v>
      </c>
      <c r="F3512" s="6" t="str">
        <f t="shared" si="216"/>
        <v>Anne Dodsworth</v>
      </c>
      <c r="G3512" s="6">
        <v>10577</v>
      </c>
      <c r="H3512" s="9">
        <v>41981</v>
      </c>
      <c r="I3512" s="9">
        <v>41993</v>
      </c>
      <c r="J3512" s="9">
        <v>41993</v>
      </c>
      <c r="K3512" s="7">
        <v>1</v>
      </c>
      <c r="L3512" s="9" t="str">
        <f t="shared" si="217"/>
        <v>Boissons</v>
      </c>
      <c r="M3512" s="6">
        <v>39</v>
      </c>
      <c r="N3512" s="6" t="str">
        <f t="shared" si="218"/>
        <v>Chartreuse verte</v>
      </c>
      <c r="O3512" s="13">
        <v>76</v>
      </c>
      <c r="P3512" s="6">
        <v>59</v>
      </c>
      <c r="Q3512" s="13">
        <f t="shared" si="219"/>
        <v>4484</v>
      </c>
      <c r="R3512" s="15">
        <v>0.03</v>
      </c>
      <c r="S3512" s="13">
        <v>5150.7</v>
      </c>
      <c r="T3512" s="13">
        <v>164.82239999999999</v>
      </c>
      <c r="U3512" s="13"/>
    </row>
    <row r="3513" spans="1:21" x14ac:dyDescent="0.25">
      <c r="A3513" s="6" t="s">
        <v>269</v>
      </c>
      <c r="B3513" s="6" t="s">
        <v>270</v>
      </c>
      <c r="C3513" s="6" t="s">
        <v>271</v>
      </c>
      <c r="D3513" s="6" t="s">
        <v>242</v>
      </c>
      <c r="E3513" s="6">
        <v>7</v>
      </c>
      <c r="F3513" s="6" t="str">
        <f t="shared" si="216"/>
        <v>Jaime Dos Santos</v>
      </c>
      <c r="G3513" s="6">
        <v>10591</v>
      </c>
      <c r="H3513" s="9">
        <v>41981</v>
      </c>
      <c r="I3513" s="9">
        <v>42005</v>
      </c>
      <c r="J3513" s="9">
        <v>42004</v>
      </c>
      <c r="K3513" s="7">
        <v>2</v>
      </c>
      <c r="L3513" s="9" t="str">
        <f t="shared" si="217"/>
        <v>Condiments</v>
      </c>
      <c r="M3513" s="6">
        <v>3</v>
      </c>
      <c r="N3513" s="6" t="str">
        <f t="shared" si="218"/>
        <v>Aniseed Syrup</v>
      </c>
      <c r="O3513" s="13">
        <v>76</v>
      </c>
      <c r="P3513" s="6">
        <v>96</v>
      </c>
      <c r="Q3513" s="13">
        <f t="shared" si="219"/>
        <v>7296</v>
      </c>
      <c r="R3513" s="15">
        <v>0</v>
      </c>
      <c r="S3513" s="13">
        <v>4800</v>
      </c>
      <c r="T3513" s="13">
        <v>110.4</v>
      </c>
      <c r="U3513" s="13"/>
    </row>
    <row r="3514" spans="1:21" x14ac:dyDescent="0.25">
      <c r="A3514" s="6" t="s">
        <v>186</v>
      </c>
      <c r="B3514" s="6" t="s">
        <v>187</v>
      </c>
      <c r="C3514" s="6" t="s">
        <v>188</v>
      </c>
      <c r="D3514" s="6" t="s">
        <v>140</v>
      </c>
      <c r="E3514" s="6">
        <v>8</v>
      </c>
      <c r="F3514" s="6" t="str">
        <f t="shared" si="216"/>
        <v>Hicham Esmal</v>
      </c>
      <c r="G3514" s="6">
        <v>10633</v>
      </c>
      <c r="H3514" s="9">
        <v>41981</v>
      </c>
      <c r="I3514" s="9">
        <v>41992</v>
      </c>
      <c r="J3514" s="9">
        <v>41990</v>
      </c>
      <c r="K3514" s="7">
        <v>3</v>
      </c>
      <c r="L3514" s="9" t="str">
        <f t="shared" si="217"/>
        <v>Desserts</v>
      </c>
      <c r="M3514" s="6">
        <v>62</v>
      </c>
      <c r="N3514" s="6" t="str">
        <f t="shared" si="218"/>
        <v>Tarte au sucre</v>
      </c>
      <c r="O3514" s="13">
        <v>76</v>
      </c>
      <c r="P3514" s="6">
        <v>8</v>
      </c>
      <c r="Q3514" s="13">
        <f t="shared" si="219"/>
        <v>608</v>
      </c>
      <c r="R3514" s="15">
        <v>-0.02</v>
      </c>
      <c r="S3514" s="13">
        <v>2011.44</v>
      </c>
      <c r="T3514" s="13">
        <v>14.080080000000001</v>
      </c>
      <c r="U3514" s="13"/>
    </row>
    <row r="3515" spans="1:21" x14ac:dyDescent="0.25">
      <c r="A3515" s="6" t="s">
        <v>173</v>
      </c>
      <c r="B3515" s="6" t="s">
        <v>174</v>
      </c>
      <c r="C3515" s="6" t="s">
        <v>135</v>
      </c>
      <c r="D3515" s="6" t="s">
        <v>136</v>
      </c>
      <c r="E3515" s="6">
        <v>2</v>
      </c>
      <c r="F3515" s="6" t="str">
        <f t="shared" si="216"/>
        <v>Anne Dodsworth</v>
      </c>
      <c r="G3515" s="6">
        <v>10893</v>
      </c>
      <c r="H3515" s="9">
        <v>41981</v>
      </c>
      <c r="I3515" s="9">
        <v>41997</v>
      </c>
      <c r="J3515" s="9">
        <v>42000</v>
      </c>
      <c r="K3515" s="7">
        <v>8</v>
      </c>
      <c r="L3515" s="9" t="str">
        <f t="shared" si="217"/>
        <v>Poissons et fruits de mer</v>
      </c>
      <c r="M3515" s="6">
        <v>36</v>
      </c>
      <c r="N3515" s="6" t="str">
        <f t="shared" si="218"/>
        <v>Inlagd Sill</v>
      </c>
      <c r="O3515" s="13">
        <v>76</v>
      </c>
      <c r="P3515" s="6">
        <v>13</v>
      </c>
      <c r="Q3515" s="13">
        <f t="shared" si="219"/>
        <v>988</v>
      </c>
      <c r="R3515" s="15">
        <v>0</v>
      </c>
      <c r="S3515" s="13">
        <v>1235</v>
      </c>
      <c r="T3515" s="13">
        <v>33.344999999999999</v>
      </c>
      <c r="U3515" s="13"/>
    </row>
    <row r="3516" spans="1:21" x14ac:dyDescent="0.25">
      <c r="A3516" s="6" t="s">
        <v>86</v>
      </c>
      <c r="B3516" s="6" t="s">
        <v>87</v>
      </c>
      <c r="C3516" s="6" t="s">
        <v>88</v>
      </c>
      <c r="D3516" s="6" t="s">
        <v>89</v>
      </c>
      <c r="E3516" s="6">
        <v>1</v>
      </c>
      <c r="F3516" s="6" t="str">
        <f t="shared" si="216"/>
        <v>Francis Rivière</v>
      </c>
      <c r="G3516" s="6">
        <v>10471</v>
      </c>
      <c r="H3516" s="9">
        <v>41982</v>
      </c>
      <c r="I3516" s="9">
        <v>41993</v>
      </c>
      <c r="J3516" s="9">
        <v>41996</v>
      </c>
      <c r="K3516" s="7">
        <v>5</v>
      </c>
      <c r="L3516" s="9" t="str">
        <f t="shared" si="217"/>
        <v>Pâtes et céréales</v>
      </c>
      <c r="M3516" s="6">
        <v>56</v>
      </c>
      <c r="N3516" s="6" t="str">
        <f t="shared" si="218"/>
        <v>Gnocchi di nonna Alice</v>
      </c>
      <c r="O3516" s="13">
        <v>76</v>
      </c>
      <c r="P3516" s="6">
        <v>21</v>
      </c>
      <c r="Q3516" s="13">
        <f t="shared" si="219"/>
        <v>1596</v>
      </c>
      <c r="R3516" s="15">
        <v>0.12</v>
      </c>
      <c r="S3516" s="13">
        <v>2808.96</v>
      </c>
      <c r="T3516" s="13">
        <v>70.224000000000004</v>
      </c>
      <c r="U3516" s="13"/>
    </row>
    <row r="3517" spans="1:21" x14ac:dyDescent="0.25">
      <c r="A3517" s="6" t="s">
        <v>196</v>
      </c>
      <c r="B3517" s="6" t="s">
        <v>197</v>
      </c>
      <c r="C3517" s="6" t="s">
        <v>52</v>
      </c>
      <c r="D3517" s="6" t="s">
        <v>51</v>
      </c>
      <c r="E3517" s="6">
        <v>6</v>
      </c>
      <c r="F3517" s="6" t="str">
        <f t="shared" si="216"/>
        <v>Ernst Junge</v>
      </c>
      <c r="G3517" s="6">
        <v>10519</v>
      </c>
      <c r="H3517" s="9">
        <v>41982</v>
      </c>
      <c r="I3517" s="9">
        <v>42006</v>
      </c>
      <c r="J3517" s="9">
        <v>42007</v>
      </c>
      <c r="K3517" s="7">
        <v>8</v>
      </c>
      <c r="L3517" s="9" t="str">
        <f t="shared" si="217"/>
        <v>Poissons et fruits de mer</v>
      </c>
      <c r="M3517" s="6">
        <v>10</v>
      </c>
      <c r="N3517" s="6" t="str">
        <f t="shared" si="218"/>
        <v>Ikura</v>
      </c>
      <c r="O3517" s="13">
        <v>76</v>
      </c>
      <c r="P3517" s="6">
        <v>34</v>
      </c>
      <c r="Q3517" s="13">
        <f t="shared" si="219"/>
        <v>2584</v>
      </c>
      <c r="R3517" s="15">
        <v>0.12</v>
      </c>
      <c r="S3517" s="13">
        <v>4637.6000000000004</v>
      </c>
      <c r="T3517" s="13">
        <v>55.651200000000003</v>
      </c>
      <c r="U3517" s="13"/>
    </row>
    <row r="3518" spans="1:21" x14ac:dyDescent="0.25">
      <c r="A3518" s="6" t="s">
        <v>209</v>
      </c>
      <c r="B3518" s="6" t="s">
        <v>210</v>
      </c>
      <c r="C3518" s="6" t="s">
        <v>211</v>
      </c>
      <c r="D3518" s="6" t="s">
        <v>212</v>
      </c>
      <c r="E3518" s="6">
        <v>5</v>
      </c>
      <c r="F3518" s="6" t="str">
        <f t="shared" si="216"/>
        <v>Mohamed Ben Arfa</v>
      </c>
      <c r="G3518" s="6">
        <v>10526</v>
      </c>
      <c r="H3518" s="9">
        <v>41982</v>
      </c>
      <c r="I3518" s="9">
        <v>42001</v>
      </c>
      <c r="J3518" s="9">
        <v>42003</v>
      </c>
      <c r="K3518" s="7">
        <v>1</v>
      </c>
      <c r="L3518" s="9" t="str">
        <f t="shared" si="217"/>
        <v>Boissons</v>
      </c>
      <c r="M3518" s="6">
        <v>1</v>
      </c>
      <c r="N3518" s="6" t="str">
        <f t="shared" si="218"/>
        <v>Chai</v>
      </c>
      <c r="O3518" s="13">
        <v>76</v>
      </c>
      <c r="P3518" s="6">
        <v>2</v>
      </c>
      <c r="Q3518" s="13">
        <f t="shared" si="219"/>
        <v>152</v>
      </c>
      <c r="R3518" s="15">
        <v>0.04</v>
      </c>
      <c r="S3518" s="13">
        <v>172.79999999999998</v>
      </c>
      <c r="T3518" s="13">
        <v>5.5295999999999994</v>
      </c>
      <c r="U3518" s="13"/>
    </row>
    <row r="3519" spans="1:21" x14ac:dyDescent="0.25">
      <c r="A3519" s="6" t="s">
        <v>130</v>
      </c>
      <c r="B3519" s="6" t="s">
        <v>131</v>
      </c>
      <c r="C3519" s="6" t="s">
        <v>132</v>
      </c>
      <c r="D3519" s="6" t="s">
        <v>123</v>
      </c>
      <c r="E3519" s="6">
        <v>6</v>
      </c>
      <c r="F3519" s="6" t="str">
        <f t="shared" si="216"/>
        <v>Ernst Junge</v>
      </c>
      <c r="G3519" s="6">
        <v>10637</v>
      </c>
      <c r="H3519" s="9">
        <v>41982</v>
      </c>
      <c r="I3519" s="9">
        <v>41999</v>
      </c>
      <c r="J3519" s="9">
        <v>41995</v>
      </c>
      <c r="K3519" s="7">
        <v>5</v>
      </c>
      <c r="L3519" s="9" t="str">
        <f t="shared" si="217"/>
        <v>Pâtes et céréales</v>
      </c>
      <c r="M3519" s="6">
        <v>56</v>
      </c>
      <c r="N3519" s="6" t="str">
        <f t="shared" si="218"/>
        <v>Gnocchi di nonna Alice</v>
      </c>
      <c r="O3519" s="13">
        <v>76</v>
      </c>
      <c r="P3519" s="6">
        <v>81</v>
      </c>
      <c r="Q3519" s="13">
        <f t="shared" si="219"/>
        <v>6156</v>
      </c>
      <c r="R3519" s="15">
        <v>0.18</v>
      </c>
      <c r="S3519" s="13">
        <v>12619.800000000001</v>
      </c>
      <c r="T3519" s="13">
        <v>50.479200000000006</v>
      </c>
      <c r="U3519" s="13"/>
    </row>
    <row r="3520" spans="1:21" x14ac:dyDescent="0.25">
      <c r="A3520" s="6" t="s">
        <v>264</v>
      </c>
      <c r="B3520" s="6" t="s">
        <v>265</v>
      </c>
      <c r="C3520" s="6" t="s">
        <v>266</v>
      </c>
      <c r="D3520" s="6" t="s">
        <v>123</v>
      </c>
      <c r="E3520" s="6">
        <v>5</v>
      </c>
      <c r="F3520" s="6" t="str">
        <f t="shared" si="216"/>
        <v>Mohamed Ben Arfa</v>
      </c>
      <c r="G3520" s="6">
        <v>10803</v>
      </c>
      <c r="H3520" s="9">
        <v>41982</v>
      </c>
      <c r="I3520" s="9">
        <v>41995</v>
      </c>
      <c r="J3520" s="9">
        <v>41995</v>
      </c>
      <c r="K3520" s="7">
        <v>3</v>
      </c>
      <c r="L3520" s="9" t="str">
        <f t="shared" si="217"/>
        <v>Desserts</v>
      </c>
      <c r="M3520" s="6">
        <v>19</v>
      </c>
      <c r="N3520" s="6" t="str">
        <f t="shared" si="218"/>
        <v>Teatime Chocolate Biscuits</v>
      </c>
      <c r="O3520" s="13">
        <v>76</v>
      </c>
      <c r="P3520" s="6">
        <v>22</v>
      </c>
      <c r="Q3520" s="13">
        <f t="shared" si="219"/>
        <v>1672</v>
      </c>
      <c r="R3520" s="15">
        <v>0.06</v>
      </c>
      <c r="S3520" s="13">
        <v>951.28</v>
      </c>
      <c r="T3520" s="13">
        <v>17.12304</v>
      </c>
      <c r="U3520" s="13"/>
    </row>
    <row r="3521" spans="1:21" x14ac:dyDescent="0.25">
      <c r="A3521" s="6" t="s">
        <v>166</v>
      </c>
      <c r="B3521" s="6" t="s">
        <v>167</v>
      </c>
      <c r="C3521" s="6" t="s">
        <v>168</v>
      </c>
      <c r="D3521" s="6" t="s">
        <v>169</v>
      </c>
      <c r="E3521" s="6">
        <v>1</v>
      </c>
      <c r="F3521" s="6" t="str">
        <f t="shared" si="216"/>
        <v>Francis Rivière</v>
      </c>
      <c r="G3521" s="6">
        <v>10516</v>
      </c>
      <c r="H3521" s="9">
        <v>41983</v>
      </c>
      <c r="I3521" s="9">
        <v>41999</v>
      </c>
      <c r="J3521" s="9">
        <v>41997</v>
      </c>
      <c r="K3521" s="7">
        <v>5</v>
      </c>
      <c r="L3521" s="9" t="str">
        <f t="shared" si="217"/>
        <v>Pâtes et céréales</v>
      </c>
      <c r="M3521" s="6">
        <v>42</v>
      </c>
      <c r="N3521" s="6" t="str">
        <f t="shared" si="218"/>
        <v>Singaporean Hokkien Fried Mee</v>
      </c>
      <c r="O3521" s="13">
        <v>76</v>
      </c>
      <c r="P3521" s="6">
        <v>99</v>
      </c>
      <c r="Q3521" s="13">
        <f t="shared" si="219"/>
        <v>7524</v>
      </c>
      <c r="R3521" s="15">
        <v>0.12</v>
      </c>
      <c r="S3521" s="13">
        <v>6098.4</v>
      </c>
      <c r="T3521" s="13">
        <v>128.06639999999999</v>
      </c>
      <c r="U3521" s="13"/>
    </row>
    <row r="3522" spans="1:21" x14ac:dyDescent="0.25">
      <c r="A3522" s="6" t="s">
        <v>216</v>
      </c>
      <c r="B3522" s="6" t="s">
        <v>217</v>
      </c>
      <c r="C3522" s="6" t="s">
        <v>218</v>
      </c>
      <c r="D3522" s="6" t="s">
        <v>102</v>
      </c>
      <c r="E3522" s="6">
        <v>9</v>
      </c>
      <c r="F3522" s="6" t="str">
        <f t="shared" si="216"/>
        <v>Steven Buchanan</v>
      </c>
      <c r="G3522" s="6">
        <v>10529</v>
      </c>
      <c r="H3522" s="9">
        <v>41983</v>
      </c>
      <c r="I3522" s="9">
        <v>42000</v>
      </c>
      <c r="J3522" s="9">
        <v>41996</v>
      </c>
      <c r="K3522" s="7">
        <v>4</v>
      </c>
      <c r="L3522" s="9" t="str">
        <f t="shared" si="217"/>
        <v>Produits laitiers</v>
      </c>
      <c r="M3522" s="6">
        <v>69</v>
      </c>
      <c r="N3522" s="6" t="str">
        <f t="shared" si="218"/>
        <v>Gudbrandsdalsost</v>
      </c>
      <c r="O3522" s="13">
        <v>76</v>
      </c>
      <c r="P3522" s="6">
        <v>73</v>
      </c>
      <c r="Q3522" s="13">
        <f t="shared" si="219"/>
        <v>5548</v>
      </c>
      <c r="R3522" s="15">
        <v>-0.02</v>
      </c>
      <c r="S3522" s="13">
        <v>13402.800000000001</v>
      </c>
      <c r="T3522" s="13">
        <v>80.416800000000009</v>
      </c>
      <c r="U3522" s="13"/>
    </row>
    <row r="3523" spans="1:21" x14ac:dyDescent="0.25">
      <c r="A3523" s="6" t="s">
        <v>179</v>
      </c>
      <c r="B3523" s="6" t="s">
        <v>180</v>
      </c>
      <c r="C3523" s="6" t="s">
        <v>181</v>
      </c>
      <c r="D3523" s="6" t="s">
        <v>81</v>
      </c>
      <c r="E3523" s="6">
        <v>7</v>
      </c>
      <c r="F3523" s="6" t="str">
        <f t="shared" si="216"/>
        <v>Jaime Dos Santos</v>
      </c>
      <c r="G3523" s="6">
        <v>10713</v>
      </c>
      <c r="H3523" s="9">
        <v>41983</v>
      </c>
      <c r="I3523" s="9">
        <v>41998</v>
      </c>
      <c r="J3523" s="9">
        <v>42001</v>
      </c>
      <c r="K3523" s="7">
        <v>8</v>
      </c>
      <c r="L3523" s="9" t="str">
        <f t="shared" si="217"/>
        <v>Poissons et fruits de mer</v>
      </c>
      <c r="M3523" s="6">
        <v>46</v>
      </c>
      <c r="N3523" s="6" t="str">
        <f t="shared" si="218"/>
        <v>Spegesild</v>
      </c>
      <c r="O3523" s="13">
        <v>76</v>
      </c>
      <c r="P3523" s="6">
        <v>43</v>
      </c>
      <c r="Q3523" s="13">
        <f t="shared" si="219"/>
        <v>3268</v>
      </c>
      <c r="R3523" s="15">
        <v>-0.03</v>
      </c>
      <c r="S3523" s="13">
        <v>2657.4</v>
      </c>
      <c r="T3523" s="13">
        <v>93.009</v>
      </c>
      <c r="U3523" s="13"/>
    </row>
    <row r="3524" spans="1:21" x14ac:dyDescent="0.25">
      <c r="A3524" s="6" t="s">
        <v>316</v>
      </c>
      <c r="B3524" s="6" t="s">
        <v>317</v>
      </c>
      <c r="C3524" s="6" t="s">
        <v>318</v>
      </c>
      <c r="D3524" s="6" t="s">
        <v>81</v>
      </c>
      <c r="E3524" s="6">
        <v>4</v>
      </c>
      <c r="F3524" s="6" t="str">
        <f t="shared" ref="F3524:F3587" si="220">VLOOKUP(E3524,ListeREPRESENTANTS,2,FALSE)</f>
        <v>Laura Callahan</v>
      </c>
      <c r="G3524" s="6">
        <v>10756</v>
      </c>
      <c r="H3524" s="9">
        <v>41983</v>
      </c>
      <c r="I3524" s="9">
        <v>42010</v>
      </c>
      <c r="J3524" s="9">
        <v>42013</v>
      </c>
      <c r="K3524" s="7">
        <v>4</v>
      </c>
      <c r="L3524" s="9" t="str">
        <f t="shared" ref="L3524:L3587" si="221">VLOOKUP(K3524,ListeCATEGORIES,2,FALSE)</f>
        <v>Produits laitiers</v>
      </c>
      <c r="M3524" s="6">
        <v>69</v>
      </c>
      <c r="N3524" s="6" t="str">
        <f t="shared" ref="N3524:N3587" si="222">VLOOKUP(M3524,ListePRODUITS,2,FALSE)</f>
        <v>Gudbrandsdalsost</v>
      </c>
      <c r="O3524" s="13">
        <v>76</v>
      </c>
      <c r="P3524" s="6">
        <v>74</v>
      </c>
      <c r="Q3524" s="13">
        <f t="shared" si="219"/>
        <v>5624</v>
      </c>
      <c r="R3524" s="15">
        <v>0.18</v>
      </c>
      <c r="S3524" s="13">
        <v>10922.400000000001</v>
      </c>
      <c r="T3524" s="13">
        <v>131.06880000000001</v>
      </c>
      <c r="U3524" s="13"/>
    </row>
    <row r="3525" spans="1:21" x14ac:dyDescent="0.25">
      <c r="A3525" s="6" t="s">
        <v>163</v>
      </c>
      <c r="B3525" s="6" t="s">
        <v>164</v>
      </c>
      <c r="C3525" s="6" t="s">
        <v>165</v>
      </c>
      <c r="D3525" s="6" t="s">
        <v>136</v>
      </c>
      <c r="E3525" s="6">
        <v>4</v>
      </c>
      <c r="F3525" s="6" t="str">
        <f t="shared" si="220"/>
        <v>Laura Callahan</v>
      </c>
      <c r="G3525" s="6">
        <v>10614</v>
      </c>
      <c r="H3525" s="9">
        <v>41984</v>
      </c>
      <c r="I3525" s="9">
        <v>42003</v>
      </c>
      <c r="J3525" s="9">
        <v>41998</v>
      </c>
      <c r="K3525" s="7">
        <v>4</v>
      </c>
      <c r="L3525" s="9" t="str">
        <f t="shared" si="221"/>
        <v>Produits laitiers</v>
      </c>
      <c r="M3525" s="6">
        <v>11</v>
      </c>
      <c r="N3525" s="6" t="str">
        <f t="shared" si="222"/>
        <v>Queso Cabrales</v>
      </c>
      <c r="O3525" s="13">
        <v>76</v>
      </c>
      <c r="P3525" s="6">
        <v>4</v>
      </c>
      <c r="Q3525" s="13">
        <f t="shared" ref="Q3525:Q3588" si="223">O3525*P3525</f>
        <v>304</v>
      </c>
      <c r="R3525" s="15">
        <v>0.11</v>
      </c>
      <c r="S3525" s="13">
        <v>373.8</v>
      </c>
      <c r="T3525" s="13">
        <v>6.3546000000000005</v>
      </c>
      <c r="U3525" s="13"/>
    </row>
    <row r="3526" spans="1:21" x14ac:dyDescent="0.25">
      <c r="A3526" s="6" t="s">
        <v>223</v>
      </c>
      <c r="B3526" s="6" t="s">
        <v>224</v>
      </c>
      <c r="C3526" s="6" t="s">
        <v>225</v>
      </c>
      <c r="D3526" s="6" t="s">
        <v>208</v>
      </c>
      <c r="E3526" s="6">
        <v>4</v>
      </c>
      <c r="F3526" s="6" t="str">
        <f t="shared" si="220"/>
        <v>Laura Callahan</v>
      </c>
      <c r="G3526" s="6">
        <v>10824</v>
      </c>
      <c r="H3526" s="9">
        <v>41984</v>
      </c>
      <c r="I3526" s="9">
        <v>42012</v>
      </c>
      <c r="J3526" s="9">
        <v>42007</v>
      </c>
      <c r="K3526" s="7">
        <v>8</v>
      </c>
      <c r="L3526" s="9" t="str">
        <f t="shared" si="221"/>
        <v>Poissons et fruits de mer</v>
      </c>
      <c r="M3526" s="6">
        <v>41</v>
      </c>
      <c r="N3526" s="6" t="str">
        <f t="shared" si="222"/>
        <v>Jack's New England Clam Chowder</v>
      </c>
      <c r="O3526" s="13">
        <v>76</v>
      </c>
      <c r="P3526" s="6">
        <v>65</v>
      </c>
      <c r="Q3526" s="13">
        <f t="shared" si="223"/>
        <v>4940</v>
      </c>
      <c r="R3526" s="15">
        <v>0.01</v>
      </c>
      <c r="S3526" s="13">
        <v>3104.8874999999998</v>
      </c>
      <c r="T3526" s="13">
        <v>21.734212499999998</v>
      </c>
      <c r="U3526" s="13"/>
    </row>
    <row r="3527" spans="1:21" x14ac:dyDescent="0.25">
      <c r="A3527" s="6" t="s">
        <v>228</v>
      </c>
      <c r="B3527" s="6" t="s">
        <v>229</v>
      </c>
      <c r="C3527" s="6" t="s">
        <v>122</v>
      </c>
      <c r="D3527" s="6" t="s">
        <v>123</v>
      </c>
      <c r="E3527" s="6">
        <v>3</v>
      </c>
      <c r="F3527" s="6" t="str">
        <f t="shared" si="220"/>
        <v>Janet Leverling</v>
      </c>
      <c r="G3527" s="6">
        <v>10903</v>
      </c>
      <c r="H3527" s="9">
        <v>41984</v>
      </c>
      <c r="I3527" s="9">
        <v>42014</v>
      </c>
      <c r="J3527" s="9">
        <v>42017</v>
      </c>
      <c r="K3527" s="7">
        <v>8</v>
      </c>
      <c r="L3527" s="9" t="str">
        <f t="shared" si="221"/>
        <v>Poissons et fruits de mer</v>
      </c>
      <c r="M3527" s="6">
        <v>13</v>
      </c>
      <c r="N3527" s="6" t="str">
        <f t="shared" si="222"/>
        <v>Konbu</v>
      </c>
      <c r="O3527" s="13">
        <v>76</v>
      </c>
      <c r="P3527" s="6">
        <v>24</v>
      </c>
      <c r="Q3527" s="13">
        <f t="shared" si="223"/>
        <v>1824</v>
      </c>
      <c r="R3527" s="15">
        <v>0.13</v>
      </c>
      <c r="S3527" s="13">
        <v>626.4</v>
      </c>
      <c r="T3527" s="13">
        <v>2.5055999999999998</v>
      </c>
      <c r="U3527" s="13"/>
    </row>
    <row r="3528" spans="1:21" x14ac:dyDescent="0.25">
      <c r="A3528" s="6" t="s">
        <v>147</v>
      </c>
      <c r="B3528" s="6" t="s">
        <v>148</v>
      </c>
      <c r="C3528" s="6" t="s">
        <v>149</v>
      </c>
      <c r="D3528" s="6" t="s">
        <v>85</v>
      </c>
      <c r="E3528" s="6">
        <v>8</v>
      </c>
      <c r="F3528" s="6" t="str">
        <f t="shared" si="220"/>
        <v>Hicham Esmal</v>
      </c>
      <c r="G3528" s="6">
        <v>10923</v>
      </c>
      <c r="H3528" s="9">
        <v>41984</v>
      </c>
      <c r="I3528" s="9">
        <v>42001</v>
      </c>
      <c r="J3528" s="9">
        <v>42000</v>
      </c>
      <c r="K3528" s="7">
        <v>1</v>
      </c>
      <c r="L3528" s="9" t="str">
        <f t="shared" si="221"/>
        <v>Boissons</v>
      </c>
      <c r="M3528" s="6">
        <v>67</v>
      </c>
      <c r="N3528" s="6" t="str">
        <f t="shared" si="222"/>
        <v>Laughing Lumberjack Lager</v>
      </c>
      <c r="O3528" s="13">
        <v>76</v>
      </c>
      <c r="P3528" s="6">
        <v>77</v>
      </c>
      <c r="Q3528" s="13">
        <f t="shared" si="223"/>
        <v>5852</v>
      </c>
      <c r="R3528" s="15">
        <v>-0.03</v>
      </c>
      <c r="S3528" s="13">
        <v>5551.7</v>
      </c>
      <c r="T3528" s="13">
        <v>22.206799999999998</v>
      </c>
      <c r="U3528" s="13"/>
    </row>
    <row r="3529" spans="1:21" x14ac:dyDescent="0.25">
      <c r="A3529" s="6" t="s">
        <v>170</v>
      </c>
      <c r="B3529" s="6" t="s">
        <v>171</v>
      </c>
      <c r="C3529" s="6" t="s">
        <v>172</v>
      </c>
      <c r="D3529" s="6" t="s">
        <v>146</v>
      </c>
      <c r="E3529" s="6">
        <v>4</v>
      </c>
      <c r="F3529" s="6" t="str">
        <f t="shared" si="220"/>
        <v>Laura Callahan</v>
      </c>
      <c r="G3529" s="6">
        <v>10565</v>
      </c>
      <c r="H3529" s="9">
        <v>41985</v>
      </c>
      <c r="I3529" s="9">
        <v>42008</v>
      </c>
      <c r="J3529" s="9">
        <v>42011</v>
      </c>
      <c r="K3529" s="7">
        <v>1</v>
      </c>
      <c r="L3529" s="9" t="str">
        <f t="shared" si="221"/>
        <v>Boissons</v>
      </c>
      <c r="M3529" s="6">
        <v>24</v>
      </c>
      <c r="N3529" s="6" t="str">
        <f t="shared" si="222"/>
        <v>Guaraná Fantástica</v>
      </c>
      <c r="O3529" s="13">
        <v>76</v>
      </c>
      <c r="P3529" s="6">
        <v>51</v>
      </c>
      <c r="Q3529" s="13">
        <f t="shared" si="223"/>
        <v>3876</v>
      </c>
      <c r="R3529" s="15">
        <v>0.03</v>
      </c>
      <c r="S3529" s="13">
        <v>1113.075</v>
      </c>
      <c r="T3529" s="13">
        <v>24.487650000000002</v>
      </c>
      <c r="U3529" s="13"/>
    </row>
    <row r="3530" spans="1:21" x14ac:dyDescent="0.25">
      <c r="A3530" s="6" t="s">
        <v>310</v>
      </c>
      <c r="B3530" s="6" t="s">
        <v>311</v>
      </c>
      <c r="C3530" s="6" t="s">
        <v>312</v>
      </c>
      <c r="D3530" s="6" t="s">
        <v>85</v>
      </c>
      <c r="E3530" s="6">
        <v>3</v>
      </c>
      <c r="F3530" s="6" t="str">
        <f t="shared" si="220"/>
        <v>Janet Leverling</v>
      </c>
      <c r="G3530" s="6">
        <v>10739</v>
      </c>
      <c r="H3530" s="9">
        <v>41985</v>
      </c>
      <c r="I3530" s="9">
        <v>41997</v>
      </c>
      <c r="J3530" s="9">
        <v>41998</v>
      </c>
      <c r="K3530" s="7">
        <v>5</v>
      </c>
      <c r="L3530" s="9" t="str">
        <f t="shared" si="221"/>
        <v>Pâtes et céréales</v>
      </c>
      <c r="M3530" s="6">
        <v>52</v>
      </c>
      <c r="N3530" s="6" t="str">
        <f t="shared" si="222"/>
        <v>Filo Mix</v>
      </c>
      <c r="O3530" s="13">
        <v>76</v>
      </c>
      <c r="P3530" s="6">
        <v>12</v>
      </c>
      <c r="Q3530" s="13">
        <f t="shared" si="223"/>
        <v>912</v>
      </c>
      <c r="R3530" s="15">
        <v>0</v>
      </c>
      <c r="S3530" s="13">
        <v>420</v>
      </c>
      <c r="T3530" s="13">
        <v>0</v>
      </c>
      <c r="U3530" s="13"/>
    </row>
    <row r="3531" spans="1:21" x14ac:dyDescent="0.25">
      <c r="A3531" s="6" t="s">
        <v>264</v>
      </c>
      <c r="B3531" s="6" t="s">
        <v>265</v>
      </c>
      <c r="C3531" s="6" t="s">
        <v>266</v>
      </c>
      <c r="D3531" s="6" t="s">
        <v>123</v>
      </c>
      <c r="E3531" s="6">
        <v>2</v>
      </c>
      <c r="F3531" s="6" t="str">
        <f t="shared" si="220"/>
        <v>Anne Dodsworth</v>
      </c>
      <c r="G3531" s="6">
        <v>10905</v>
      </c>
      <c r="H3531" s="9">
        <v>41985</v>
      </c>
      <c r="I3531" s="9">
        <v>42007</v>
      </c>
      <c r="J3531" s="9">
        <v>42010</v>
      </c>
      <c r="K3531" s="7">
        <v>1</v>
      </c>
      <c r="L3531" s="9" t="str">
        <f t="shared" si="221"/>
        <v>Boissons</v>
      </c>
      <c r="M3531" s="6">
        <v>1</v>
      </c>
      <c r="N3531" s="6" t="str">
        <f t="shared" si="222"/>
        <v>Chai</v>
      </c>
      <c r="O3531" s="13">
        <v>76</v>
      </c>
      <c r="P3531" s="6">
        <v>96</v>
      </c>
      <c r="Q3531" s="13">
        <f t="shared" si="223"/>
        <v>7296</v>
      </c>
      <c r="R3531" s="15">
        <v>0.11</v>
      </c>
      <c r="S3531" s="13">
        <v>7689.6</v>
      </c>
      <c r="T3531" s="13">
        <v>130.72320000000002</v>
      </c>
      <c r="U3531" s="13"/>
    </row>
    <row r="3532" spans="1:21" x14ac:dyDescent="0.25">
      <c r="A3532" s="6" t="s">
        <v>127</v>
      </c>
      <c r="B3532" s="6" t="s">
        <v>128</v>
      </c>
      <c r="C3532" s="6" t="s">
        <v>129</v>
      </c>
      <c r="D3532" s="6" t="s">
        <v>106</v>
      </c>
      <c r="E3532" s="6">
        <v>3</v>
      </c>
      <c r="F3532" s="6" t="str">
        <f t="shared" si="220"/>
        <v>Janet Leverling</v>
      </c>
      <c r="G3532" s="6">
        <v>10697</v>
      </c>
      <c r="H3532" s="9">
        <v>41986</v>
      </c>
      <c r="I3532" s="9">
        <v>42012</v>
      </c>
      <c r="J3532" s="9">
        <v>42015</v>
      </c>
      <c r="K3532" s="7">
        <v>3</v>
      </c>
      <c r="L3532" s="9" t="str">
        <f t="shared" si="221"/>
        <v>Desserts</v>
      </c>
      <c r="M3532" s="6">
        <v>19</v>
      </c>
      <c r="N3532" s="6" t="str">
        <f t="shared" si="222"/>
        <v>Teatime Chocolate Biscuits</v>
      </c>
      <c r="O3532" s="13">
        <v>76</v>
      </c>
      <c r="P3532" s="6">
        <v>2</v>
      </c>
      <c r="Q3532" s="13">
        <f t="shared" si="223"/>
        <v>152</v>
      </c>
      <c r="R3532" s="15">
        <v>0.18</v>
      </c>
      <c r="S3532" s="13">
        <v>75.440000000000012</v>
      </c>
      <c r="T3532" s="13">
        <v>0.98072000000000015</v>
      </c>
      <c r="U3532" s="13"/>
    </row>
    <row r="3533" spans="1:21" x14ac:dyDescent="0.25">
      <c r="A3533" s="6" t="s">
        <v>114</v>
      </c>
      <c r="B3533" s="6" t="s">
        <v>115</v>
      </c>
      <c r="C3533" s="6" t="s">
        <v>116</v>
      </c>
      <c r="D3533" s="6" t="s">
        <v>81</v>
      </c>
      <c r="E3533" s="6">
        <v>3</v>
      </c>
      <c r="F3533" s="6" t="str">
        <f t="shared" si="220"/>
        <v>Janet Leverling</v>
      </c>
      <c r="G3533" s="6">
        <v>10479</v>
      </c>
      <c r="H3533" s="9">
        <v>41987</v>
      </c>
      <c r="I3533" s="9">
        <v>42008</v>
      </c>
      <c r="J3533" s="9">
        <v>42011</v>
      </c>
      <c r="K3533" s="7">
        <v>5</v>
      </c>
      <c r="L3533" s="9" t="str">
        <f t="shared" si="221"/>
        <v>Pâtes et céréales</v>
      </c>
      <c r="M3533" s="6">
        <v>64</v>
      </c>
      <c r="N3533" s="6" t="str">
        <f t="shared" si="222"/>
        <v>Wimmers gute Semmelknödel</v>
      </c>
      <c r="O3533" s="13">
        <v>76</v>
      </c>
      <c r="P3533" s="6">
        <v>79</v>
      </c>
      <c r="Q3533" s="13">
        <f t="shared" si="223"/>
        <v>6004</v>
      </c>
      <c r="R3533" s="15">
        <v>0.15</v>
      </c>
      <c r="S3533" s="13">
        <v>8930.9499999999989</v>
      </c>
      <c r="T3533" s="13">
        <v>160.75709999999998</v>
      </c>
      <c r="U3533" s="13"/>
    </row>
    <row r="3534" spans="1:21" x14ac:dyDescent="0.25">
      <c r="A3534" s="6" t="s">
        <v>281</v>
      </c>
      <c r="B3534" s="6" t="s">
        <v>282</v>
      </c>
      <c r="C3534" s="6" t="s">
        <v>283</v>
      </c>
      <c r="D3534" s="6" t="s">
        <v>284</v>
      </c>
      <c r="E3534" s="6">
        <v>7</v>
      </c>
      <c r="F3534" s="6" t="str">
        <f t="shared" si="220"/>
        <v>Jaime Dos Santos</v>
      </c>
      <c r="G3534" s="6">
        <v>10792</v>
      </c>
      <c r="H3534" s="9">
        <v>41987</v>
      </c>
      <c r="I3534" s="9">
        <v>42008</v>
      </c>
      <c r="J3534" s="9">
        <v>42010</v>
      </c>
      <c r="K3534" s="7">
        <v>1</v>
      </c>
      <c r="L3534" s="9" t="str">
        <f t="shared" si="221"/>
        <v>Boissons</v>
      </c>
      <c r="M3534" s="6">
        <v>2</v>
      </c>
      <c r="N3534" s="6" t="str">
        <f t="shared" si="222"/>
        <v>Chang</v>
      </c>
      <c r="O3534" s="13">
        <v>76</v>
      </c>
      <c r="P3534" s="6">
        <v>28</v>
      </c>
      <c r="Q3534" s="13">
        <f t="shared" si="223"/>
        <v>2128</v>
      </c>
      <c r="R3534" s="15">
        <v>0.02</v>
      </c>
      <c r="S3534" s="13">
        <v>2606.7999999999997</v>
      </c>
      <c r="T3534" s="13">
        <v>36.495199999999997</v>
      </c>
      <c r="U3534" s="13"/>
    </row>
    <row r="3535" spans="1:21" x14ac:dyDescent="0.25">
      <c r="A3535" s="6" t="s">
        <v>111</v>
      </c>
      <c r="B3535" s="6" t="s">
        <v>112</v>
      </c>
      <c r="C3535" s="6" t="s">
        <v>113</v>
      </c>
      <c r="D3535" s="6" t="s">
        <v>85</v>
      </c>
      <c r="E3535" s="6">
        <v>5</v>
      </c>
      <c r="F3535" s="6" t="str">
        <f t="shared" si="220"/>
        <v>Mohamed Ben Arfa</v>
      </c>
      <c r="G3535" s="6">
        <v>10843</v>
      </c>
      <c r="H3535" s="9">
        <v>41987</v>
      </c>
      <c r="I3535" s="9">
        <v>42016</v>
      </c>
      <c r="J3535" s="9">
        <v>42017</v>
      </c>
      <c r="K3535" s="7">
        <v>7</v>
      </c>
      <c r="L3535" s="9" t="str">
        <f t="shared" si="221"/>
        <v>Produits secs</v>
      </c>
      <c r="M3535" s="6">
        <v>51</v>
      </c>
      <c r="N3535" s="6" t="str">
        <f t="shared" si="222"/>
        <v>Manjimup Dried Apples</v>
      </c>
      <c r="O3535" s="13">
        <v>76</v>
      </c>
      <c r="P3535" s="6">
        <v>95</v>
      </c>
      <c r="Q3535" s="13">
        <f t="shared" si="223"/>
        <v>7220</v>
      </c>
      <c r="R3535" s="15">
        <v>0.02</v>
      </c>
      <c r="S3535" s="13">
        <v>24671.5</v>
      </c>
      <c r="T3535" s="13">
        <v>0</v>
      </c>
      <c r="U3535" s="13"/>
    </row>
    <row r="3536" spans="1:21" x14ac:dyDescent="0.25">
      <c r="A3536" s="6" t="s">
        <v>120</v>
      </c>
      <c r="B3536" s="6" t="s">
        <v>121</v>
      </c>
      <c r="C3536" s="6" t="s">
        <v>122</v>
      </c>
      <c r="D3536" s="6" t="s">
        <v>123</v>
      </c>
      <c r="E3536" s="6">
        <v>4</v>
      </c>
      <c r="F3536" s="6" t="str">
        <f t="shared" si="220"/>
        <v>Laura Callahan</v>
      </c>
      <c r="G3536" s="6">
        <v>10481</v>
      </c>
      <c r="H3536" s="9">
        <v>41988</v>
      </c>
      <c r="I3536" s="9">
        <v>42014</v>
      </c>
      <c r="J3536" s="9">
        <v>42014</v>
      </c>
      <c r="K3536" s="7">
        <v>4</v>
      </c>
      <c r="L3536" s="9" t="str">
        <f t="shared" si="221"/>
        <v>Produits laitiers</v>
      </c>
      <c r="M3536" s="6">
        <v>60</v>
      </c>
      <c r="N3536" s="6" t="str">
        <f t="shared" si="222"/>
        <v>Camembert Pierrot</v>
      </c>
      <c r="O3536" s="13">
        <v>76</v>
      </c>
      <c r="P3536" s="6">
        <v>73</v>
      </c>
      <c r="Q3536" s="13">
        <f t="shared" si="223"/>
        <v>5548</v>
      </c>
      <c r="R3536" s="15">
        <v>0.19</v>
      </c>
      <c r="S3536" s="13">
        <v>8041.68</v>
      </c>
      <c r="T3536" s="13">
        <v>72.375119999999995</v>
      </c>
      <c r="U3536" s="13"/>
    </row>
    <row r="3537" spans="1:21" x14ac:dyDescent="0.25">
      <c r="A3537" s="6" t="s">
        <v>173</v>
      </c>
      <c r="B3537" s="6" t="s">
        <v>174</v>
      </c>
      <c r="C3537" s="6" t="s">
        <v>135</v>
      </c>
      <c r="D3537" s="6" t="s">
        <v>136</v>
      </c>
      <c r="E3537" s="6">
        <v>7</v>
      </c>
      <c r="F3537" s="6" t="str">
        <f t="shared" si="220"/>
        <v>Jaime Dos Santos</v>
      </c>
      <c r="G3537" s="6">
        <v>10630</v>
      </c>
      <c r="H3537" s="9">
        <v>41988</v>
      </c>
      <c r="I3537" s="9">
        <v>42005</v>
      </c>
      <c r="J3537" s="9">
        <v>42007</v>
      </c>
      <c r="K3537" s="7">
        <v>1</v>
      </c>
      <c r="L3537" s="9" t="str">
        <f t="shared" si="221"/>
        <v>Boissons</v>
      </c>
      <c r="M3537" s="6">
        <v>76</v>
      </c>
      <c r="N3537" s="6" t="str">
        <f t="shared" si="222"/>
        <v>Lakkalikööri</v>
      </c>
      <c r="O3537" s="13">
        <v>76</v>
      </c>
      <c r="P3537" s="6">
        <v>83</v>
      </c>
      <c r="Q3537" s="13">
        <f t="shared" si="223"/>
        <v>6308</v>
      </c>
      <c r="R3537" s="15">
        <v>0.08</v>
      </c>
      <c r="S3537" s="13">
        <v>6872.4000000000005</v>
      </c>
      <c r="T3537" s="13">
        <v>96.2136</v>
      </c>
      <c r="U3537" s="13"/>
    </row>
    <row r="3538" spans="1:21" x14ac:dyDescent="0.25">
      <c r="A3538" s="6" t="s">
        <v>182</v>
      </c>
      <c r="B3538" s="6" t="s">
        <v>183</v>
      </c>
      <c r="C3538" s="6" t="s">
        <v>132</v>
      </c>
      <c r="D3538" s="6" t="s">
        <v>123</v>
      </c>
      <c r="E3538" s="6">
        <v>8</v>
      </c>
      <c r="F3538" s="6" t="str">
        <f t="shared" si="220"/>
        <v>Hicham Esmal</v>
      </c>
      <c r="G3538" s="6">
        <v>10512</v>
      </c>
      <c r="H3538" s="9">
        <v>41989</v>
      </c>
      <c r="I3538" s="9">
        <v>42006</v>
      </c>
      <c r="J3538" s="9">
        <v>42006</v>
      </c>
      <c r="K3538" s="7">
        <v>4</v>
      </c>
      <c r="L3538" s="9" t="str">
        <f t="shared" si="221"/>
        <v>Produits laitiers</v>
      </c>
      <c r="M3538" s="6">
        <v>60</v>
      </c>
      <c r="N3538" s="6" t="str">
        <f t="shared" si="222"/>
        <v>Camembert Pierrot</v>
      </c>
      <c r="O3538" s="13">
        <v>76</v>
      </c>
      <c r="P3538" s="6">
        <v>65</v>
      </c>
      <c r="Q3538" s="13">
        <f t="shared" si="223"/>
        <v>4940</v>
      </c>
      <c r="R3538" s="15">
        <v>0.19</v>
      </c>
      <c r="S3538" s="13">
        <v>8950.5</v>
      </c>
      <c r="T3538" s="13">
        <v>286.416</v>
      </c>
      <c r="U3538" s="13"/>
    </row>
    <row r="3539" spans="1:21" x14ac:dyDescent="0.25">
      <c r="A3539" s="6" t="s">
        <v>205</v>
      </c>
      <c r="B3539" s="6" t="s">
        <v>206</v>
      </c>
      <c r="C3539" s="6" t="s">
        <v>207</v>
      </c>
      <c r="D3539" s="6" t="s">
        <v>208</v>
      </c>
      <c r="E3539" s="6">
        <v>3</v>
      </c>
      <c r="F3539" s="6" t="str">
        <f t="shared" si="220"/>
        <v>Janet Leverling</v>
      </c>
      <c r="G3539" s="6">
        <v>10572</v>
      </c>
      <c r="H3539" s="9">
        <v>41989</v>
      </c>
      <c r="I3539" s="9">
        <v>42009</v>
      </c>
      <c r="J3539" s="9">
        <v>42009</v>
      </c>
      <c r="K3539" s="7">
        <v>1</v>
      </c>
      <c r="L3539" s="9" t="str">
        <f t="shared" si="221"/>
        <v>Boissons</v>
      </c>
      <c r="M3539" s="6">
        <v>75</v>
      </c>
      <c r="N3539" s="6" t="str">
        <f t="shared" si="222"/>
        <v>Rhönbräu Klosterbier</v>
      </c>
      <c r="O3539" s="13">
        <v>76</v>
      </c>
      <c r="P3539" s="6">
        <v>44</v>
      </c>
      <c r="Q3539" s="13">
        <f t="shared" si="223"/>
        <v>3344</v>
      </c>
      <c r="R3539" s="15">
        <v>0.04</v>
      </c>
      <c r="S3539" s="13">
        <v>1636.8</v>
      </c>
      <c r="T3539" s="13">
        <v>47.467199999999998</v>
      </c>
      <c r="U3539" s="13"/>
    </row>
    <row r="3540" spans="1:21" x14ac:dyDescent="0.25">
      <c r="A3540" s="6" t="s">
        <v>291</v>
      </c>
      <c r="B3540" s="6" t="s">
        <v>292</v>
      </c>
      <c r="C3540" s="6" t="s">
        <v>97</v>
      </c>
      <c r="D3540" s="6" t="s">
        <v>98</v>
      </c>
      <c r="E3540" s="6">
        <v>3</v>
      </c>
      <c r="F3540" s="6" t="str">
        <f t="shared" si="220"/>
        <v>Janet Leverling</v>
      </c>
      <c r="G3540" s="6">
        <v>10625</v>
      </c>
      <c r="H3540" s="9">
        <v>41989</v>
      </c>
      <c r="I3540" s="9">
        <v>42015</v>
      </c>
      <c r="J3540" s="9">
        <v>42015</v>
      </c>
      <c r="K3540" s="7">
        <v>7</v>
      </c>
      <c r="L3540" s="9" t="str">
        <f t="shared" si="221"/>
        <v>Produits secs</v>
      </c>
      <c r="M3540" s="6">
        <v>14</v>
      </c>
      <c r="N3540" s="6" t="str">
        <f t="shared" si="222"/>
        <v>Tofu</v>
      </c>
      <c r="O3540" s="13">
        <v>76</v>
      </c>
      <c r="P3540" s="6">
        <v>19</v>
      </c>
      <c r="Q3540" s="13">
        <f t="shared" si="223"/>
        <v>1444</v>
      </c>
      <c r="R3540" s="15">
        <v>0.19</v>
      </c>
      <c r="S3540" s="13">
        <v>1789.0875000000001</v>
      </c>
      <c r="T3540" s="13">
        <v>30.414487500000003</v>
      </c>
      <c r="U3540" s="13"/>
    </row>
    <row r="3541" spans="1:21" x14ac:dyDescent="0.25">
      <c r="A3541" s="6" t="s">
        <v>92</v>
      </c>
      <c r="B3541" s="6" t="s">
        <v>93</v>
      </c>
      <c r="C3541" s="6" t="s">
        <v>94</v>
      </c>
      <c r="D3541" s="6" t="s">
        <v>89</v>
      </c>
      <c r="E3541" s="6">
        <v>5</v>
      </c>
      <c r="F3541" s="6" t="str">
        <f t="shared" si="220"/>
        <v>Mohamed Ben Arfa</v>
      </c>
      <c r="G3541" s="6">
        <v>10749</v>
      </c>
      <c r="H3541" s="9">
        <v>41989</v>
      </c>
      <c r="I3541" s="9">
        <v>42013</v>
      </c>
      <c r="J3541" s="9">
        <v>42011</v>
      </c>
      <c r="K3541" s="7">
        <v>1</v>
      </c>
      <c r="L3541" s="9" t="str">
        <f t="shared" si="221"/>
        <v>Boissons</v>
      </c>
      <c r="M3541" s="6">
        <v>76</v>
      </c>
      <c r="N3541" s="6" t="str">
        <f t="shared" si="222"/>
        <v>Lakkalikööri</v>
      </c>
      <c r="O3541" s="13">
        <v>76</v>
      </c>
      <c r="P3541" s="6">
        <v>14</v>
      </c>
      <c r="Q3541" s="13">
        <f t="shared" si="223"/>
        <v>1064</v>
      </c>
      <c r="R3541" s="15">
        <v>0.13</v>
      </c>
      <c r="S3541" s="13">
        <v>1096.2</v>
      </c>
      <c r="T3541" s="13">
        <v>8.7696000000000005</v>
      </c>
      <c r="U3541" s="13"/>
    </row>
    <row r="3542" spans="1:21" x14ac:dyDescent="0.25">
      <c r="A3542" s="6" t="s">
        <v>186</v>
      </c>
      <c r="B3542" s="6" t="s">
        <v>187</v>
      </c>
      <c r="C3542" s="6" t="s">
        <v>188</v>
      </c>
      <c r="D3542" s="6" t="s">
        <v>140</v>
      </c>
      <c r="E3542" s="6">
        <v>3</v>
      </c>
      <c r="F3542" s="6" t="str">
        <f t="shared" si="220"/>
        <v>Janet Leverling</v>
      </c>
      <c r="G3542" s="6">
        <v>10514</v>
      </c>
      <c r="H3542" s="9">
        <v>41990</v>
      </c>
      <c r="I3542" s="9">
        <v>42015</v>
      </c>
      <c r="J3542" s="9">
        <v>42017</v>
      </c>
      <c r="K3542" s="7">
        <v>3</v>
      </c>
      <c r="L3542" s="9" t="str">
        <f t="shared" si="221"/>
        <v>Desserts</v>
      </c>
      <c r="M3542" s="6">
        <v>20</v>
      </c>
      <c r="N3542" s="6" t="str">
        <f t="shared" si="222"/>
        <v>Sir Rodney's Marmalade</v>
      </c>
      <c r="O3542" s="13">
        <v>76</v>
      </c>
      <c r="P3542" s="6">
        <v>82</v>
      </c>
      <c r="Q3542" s="13">
        <f t="shared" si="223"/>
        <v>6232</v>
      </c>
      <c r="R3542" s="15">
        <v>0.08</v>
      </c>
      <c r="S3542" s="13">
        <v>30553.200000000001</v>
      </c>
      <c r="T3542" s="13">
        <v>458.298</v>
      </c>
      <c r="U3542" s="13"/>
    </row>
    <row r="3543" spans="1:21" x14ac:dyDescent="0.25">
      <c r="A3543" s="6" t="s">
        <v>194</v>
      </c>
      <c r="B3543" s="6" t="s">
        <v>195</v>
      </c>
      <c r="C3543" s="6" t="s">
        <v>97</v>
      </c>
      <c r="D3543" s="6" t="s">
        <v>98</v>
      </c>
      <c r="E3543" s="6">
        <v>5</v>
      </c>
      <c r="F3543" s="6" t="str">
        <f t="shared" si="220"/>
        <v>Mohamed Ben Arfa</v>
      </c>
      <c r="G3543" s="6">
        <v>10518</v>
      </c>
      <c r="H3543" s="9">
        <v>41990</v>
      </c>
      <c r="I3543" s="9">
        <v>42018</v>
      </c>
      <c r="J3543" s="9">
        <v>42017</v>
      </c>
      <c r="K3543" s="7">
        <v>2</v>
      </c>
      <c r="L3543" s="9" t="str">
        <f t="shared" si="221"/>
        <v>Condiments</v>
      </c>
      <c r="M3543" s="6">
        <v>44</v>
      </c>
      <c r="N3543" s="6" t="str">
        <f t="shared" si="222"/>
        <v>Gula Malacca</v>
      </c>
      <c r="O3543" s="13">
        <v>76</v>
      </c>
      <c r="P3543" s="6">
        <v>70</v>
      </c>
      <c r="Q3543" s="13">
        <f t="shared" si="223"/>
        <v>5320</v>
      </c>
      <c r="R3543" s="15">
        <v>0.09</v>
      </c>
      <c r="S3543" s="13">
        <v>6194.8249999999998</v>
      </c>
      <c r="T3543" s="13">
        <v>142.480975</v>
      </c>
      <c r="U3543" s="13"/>
    </row>
    <row r="3544" spans="1:21" x14ac:dyDescent="0.25">
      <c r="A3544" s="6" t="s">
        <v>179</v>
      </c>
      <c r="B3544" s="6" t="s">
        <v>180</v>
      </c>
      <c r="C3544" s="6" t="s">
        <v>181</v>
      </c>
      <c r="D3544" s="6" t="s">
        <v>81</v>
      </c>
      <c r="E3544" s="6">
        <v>7</v>
      </c>
      <c r="F3544" s="6" t="str">
        <f t="shared" si="220"/>
        <v>Jaime Dos Santos</v>
      </c>
      <c r="G3544" s="6">
        <v>10612</v>
      </c>
      <c r="H3544" s="9">
        <v>41990</v>
      </c>
      <c r="I3544" s="9">
        <v>42017</v>
      </c>
      <c r="J3544" s="9">
        <v>42013</v>
      </c>
      <c r="K3544" s="7">
        <v>8</v>
      </c>
      <c r="L3544" s="9" t="str">
        <f t="shared" si="221"/>
        <v>Poissons et fruits de mer</v>
      </c>
      <c r="M3544" s="6">
        <v>10</v>
      </c>
      <c r="N3544" s="6" t="str">
        <f t="shared" si="222"/>
        <v>Ikura</v>
      </c>
      <c r="O3544" s="13">
        <v>76</v>
      </c>
      <c r="P3544" s="6">
        <v>15</v>
      </c>
      <c r="Q3544" s="13">
        <f t="shared" si="223"/>
        <v>1140</v>
      </c>
      <c r="R3544" s="15">
        <v>0.03</v>
      </c>
      <c r="S3544" s="13">
        <v>2255.25</v>
      </c>
      <c r="T3544" s="13">
        <v>15.78675</v>
      </c>
      <c r="U3544" s="13"/>
    </row>
    <row r="3545" spans="1:21" x14ac:dyDescent="0.25">
      <c r="A3545" s="6" t="s">
        <v>179</v>
      </c>
      <c r="B3545" s="6" t="s">
        <v>180</v>
      </c>
      <c r="C3545" s="6" t="s">
        <v>181</v>
      </c>
      <c r="D3545" s="6" t="s">
        <v>81</v>
      </c>
      <c r="E3545" s="6">
        <v>4</v>
      </c>
      <c r="F3545" s="6" t="str">
        <f t="shared" si="220"/>
        <v>Laura Callahan</v>
      </c>
      <c r="G3545" s="6">
        <v>10627</v>
      </c>
      <c r="H3545" s="9">
        <v>41990</v>
      </c>
      <c r="I3545" s="9">
        <v>42005</v>
      </c>
      <c r="J3545" s="9">
        <v>42004</v>
      </c>
      <c r="K3545" s="7">
        <v>8</v>
      </c>
      <c r="L3545" s="9" t="str">
        <f t="shared" si="221"/>
        <v>Poissons et fruits de mer</v>
      </c>
      <c r="M3545" s="6">
        <v>73</v>
      </c>
      <c r="N3545" s="6" t="str">
        <f t="shared" si="222"/>
        <v>Röd Kaviar</v>
      </c>
      <c r="O3545" s="13">
        <v>76</v>
      </c>
      <c r="P3545" s="6">
        <v>13</v>
      </c>
      <c r="Q3545" s="13">
        <f t="shared" si="223"/>
        <v>988</v>
      </c>
      <c r="R3545" s="15">
        <v>0.2</v>
      </c>
      <c r="S3545" s="13">
        <v>780</v>
      </c>
      <c r="T3545" s="13">
        <v>20.28</v>
      </c>
      <c r="U3545" s="13"/>
    </row>
    <row r="3546" spans="1:21" x14ac:dyDescent="0.25">
      <c r="A3546" s="6" t="s">
        <v>245</v>
      </c>
      <c r="B3546" s="6" t="s">
        <v>246</v>
      </c>
      <c r="C3546" s="6" t="s">
        <v>247</v>
      </c>
      <c r="D3546" s="6" t="s">
        <v>85</v>
      </c>
      <c r="E3546" s="6">
        <v>2</v>
      </c>
      <c r="F3546" s="6" t="str">
        <f t="shared" si="220"/>
        <v>Anne Dodsworth</v>
      </c>
      <c r="G3546" s="6">
        <v>10566</v>
      </c>
      <c r="H3546" s="9">
        <v>41991</v>
      </c>
      <c r="I3546" s="9">
        <v>42015</v>
      </c>
      <c r="J3546" s="9">
        <v>42014</v>
      </c>
      <c r="K3546" s="7">
        <v>8</v>
      </c>
      <c r="L3546" s="9" t="str">
        <f t="shared" si="221"/>
        <v>Poissons et fruits de mer</v>
      </c>
      <c r="M3546" s="6">
        <v>18</v>
      </c>
      <c r="N3546" s="6" t="str">
        <f t="shared" si="222"/>
        <v>Carnarvon Tigers</v>
      </c>
      <c r="O3546" s="13">
        <v>76</v>
      </c>
      <c r="P3546" s="6">
        <v>85</v>
      </c>
      <c r="Q3546" s="13">
        <f t="shared" si="223"/>
        <v>6460</v>
      </c>
      <c r="R3546" s="15">
        <v>0.01</v>
      </c>
      <c r="S3546" s="13">
        <v>26296.875</v>
      </c>
      <c r="T3546" s="13">
        <v>131.484375</v>
      </c>
      <c r="U3546" s="13"/>
    </row>
    <row r="3547" spans="1:21" x14ac:dyDescent="0.25">
      <c r="A3547" s="6" t="s">
        <v>319</v>
      </c>
      <c r="B3547" s="6" t="s">
        <v>320</v>
      </c>
      <c r="C3547" s="6" t="s">
        <v>321</v>
      </c>
      <c r="D3547" s="6" t="s">
        <v>106</v>
      </c>
      <c r="E3547" s="6">
        <v>7</v>
      </c>
      <c r="F3547" s="6" t="str">
        <f t="shared" si="220"/>
        <v>Jaime Dos Santos</v>
      </c>
      <c r="G3547" s="6">
        <v>10785</v>
      </c>
      <c r="H3547" s="9">
        <v>41991</v>
      </c>
      <c r="I3547" s="9">
        <v>42004</v>
      </c>
      <c r="J3547" s="9">
        <v>42002</v>
      </c>
      <c r="K3547" s="7">
        <v>8</v>
      </c>
      <c r="L3547" s="9" t="str">
        <f t="shared" si="221"/>
        <v>Poissons et fruits de mer</v>
      </c>
      <c r="M3547" s="6">
        <v>10</v>
      </c>
      <c r="N3547" s="6" t="str">
        <f t="shared" si="222"/>
        <v>Ikura</v>
      </c>
      <c r="O3547" s="13">
        <v>76</v>
      </c>
      <c r="P3547" s="6">
        <v>45</v>
      </c>
      <c r="Q3547" s="13">
        <f t="shared" si="223"/>
        <v>3420</v>
      </c>
      <c r="R3547" s="15">
        <v>0.18</v>
      </c>
      <c r="S3547" s="13">
        <v>5719.5</v>
      </c>
      <c r="T3547" s="13">
        <v>0</v>
      </c>
      <c r="U3547" s="13"/>
    </row>
    <row r="3548" spans="1:21" x14ac:dyDescent="0.25">
      <c r="A3548" s="6" t="s">
        <v>285</v>
      </c>
      <c r="B3548" s="6" t="s">
        <v>286</v>
      </c>
      <c r="C3548" s="6" t="s">
        <v>287</v>
      </c>
      <c r="D3548" s="6" t="s">
        <v>212</v>
      </c>
      <c r="E3548" s="6">
        <v>7</v>
      </c>
      <c r="F3548" s="6" t="str">
        <f t="shared" si="220"/>
        <v>Jaime Dos Santos</v>
      </c>
      <c r="G3548" s="6">
        <v>10910</v>
      </c>
      <c r="H3548" s="9">
        <v>41991</v>
      </c>
      <c r="I3548" s="9">
        <v>42016</v>
      </c>
      <c r="J3548" s="9">
        <v>42019</v>
      </c>
      <c r="K3548" s="7">
        <v>3</v>
      </c>
      <c r="L3548" s="9" t="str">
        <f t="shared" si="221"/>
        <v>Desserts</v>
      </c>
      <c r="M3548" s="6">
        <v>49</v>
      </c>
      <c r="N3548" s="6" t="str">
        <f t="shared" si="222"/>
        <v>Maxilaku</v>
      </c>
      <c r="O3548" s="13">
        <v>76</v>
      </c>
      <c r="P3548" s="6">
        <v>90</v>
      </c>
      <c r="Q3548" s="13">
        <f t="shared" si="223"/>
        <v>6840</v>
      </c>
      <c r="R3548" s="15">
        <v>0.03</v>
      </c>
      <c r="S3548" s="13">
        <v>8730</v>
      </c>
      <c r="T3548" s="13">
        <v>305.55</v>
      </c>
      <c r="U3548" s="13"/>
    </row>
    <row r="3549" spans="1:21" x14ac:dyDescent="0.25">
      <c r="A3549" s="6" t="s">
        <v>308</v>
      </c>
      <c r="B3549" s="6" t="s">
        <v>309</v>
      </c>
      <c r="C3549" s="6" t="s">
        <v>203</v>
      </c>
      <c r="D3549" s="6" t="s">
        <v>204</v>
      </c>
      <c r="E3549" s="6">
        <v>7</v>
      </c>
      <c r="F3549" s="6" t="str">
        <f t="shared" si="220"/>
        <v>Jaime Dos Santos</v>
      </c>
      <c r="G3549" s="6">
        <v>10916</v>
      </c>
      <c r="H3549" s="9">
        <v>41991</v>
      </c>
      <c r="I3549" s="9">
        <v>42014</v>
      </c>
      <c r="J3549" s="9">
        <v>42016</v>
      </c>
      <c r="K3549" s="7">
        <v>3</v>
      </c>
      <c r="L3549" s="9" t="str">
        <f t="shared" si="221"/>
        <v>Desserts</v>
      </c>
      <c r="M3549" s="6">
        <v>16</v>
      </c>
      <c r="N3549" s="6" t="str">
        <f t="shared" si="222"/>
        <v>Pavlova</v>
      </c>
      <c r="O3549" s="13">
        <v>76</v>
      </c>
      <c r="P3549" s="6">
        <v>24</v>
      </c>
      <c r="Q3549" s="13">
        <f t="shared" si="223"/>
        <v>1824</v>
      </c>
      <c r="R3549" s="15">
        <v>0.13</v>
      </c>
      <c r="S3549" s="13">
        <v>1821.78</v>
      </c>
      <c r="T3549" s="13">
        <v>16.39602</v>
      </c>
      <c r="U3549" s="13"/>
    </row>
    <row r="3550" spans="1:21" x14ac:dyDescent="0.25">
      <c r="A3550" s="6" t="s">
        <v>194</v>
      </c>
      <c r="B3550" s="6" t="s">
        <v>195</v>
      </c>
      <c r="C3550" s="6" t="s">
        <v>97</v>
      </c>
      <c r="D3550" s="6" t="s">
        <v>98</v>
      </c>
      <c r="E3550" s="6">
        <v>3</v>
      </c>
      <c r="F3550" s="6" t="str">
        <f t="shared" si="220"/>
        <v>Janet Leverling</v>
      </c>
      <c r="G3550" s="6">
        <v>10576</v>
      </c>
      <c r="H3550" s="9">
        <v>41992</v>
      </c>
      <c r="I3550" s="9">
        <v>42002</v>
      </c>
      <c r="J3550" s="9">
        <v>42003</v>
      </c>
      <c r="K3550" s="7">
        <v>2</v>
      </c>
      <c r="L3550" s="9" t="str">
        <f t="shared" si="221"/>
        <v>Condiments</v>
      </c>
      <c r="M3550" s="6">
        <v>44</v>
      </c>
      <c r="N3550" s="6" t="str">
        <f t="shared" si="222"/>
        <v>Gula Malacca</v>
      </c>
      <c r="O3550" s="13">
        <v>76</v>
      </c>
      <c r="P3550" s="6">
        <v>92</v>
      </c>
      <c r="Q3550" s="13">
        <f t="shared" si="223"/>
        <v>6992</v>
      </c>
      <c r="R3550" s="15">
        <v>0.03</v>
      </c>
      <c r="S3550" s="13">
        <v>8678.59</v>
      </c>
      <c r="T3550" s="13">
        <v>121.50026000000001</v>
      </c>
      <c r="U3550" s="13"/>
    </row>
    <row r="3551" spans="1:21" x14ac:dyDescent="0.25">
      <c r="A3551" s="6" t="s">
        <v>189</v>
      </c>
      <c r="B3551" s="6" t="s">
        <v>190</v>
      </c>
      <c r="C3551" s="6" t="s">
        <v>191</v>
      </c>
      <c r="D3551" s="6" t="s">
        <v>136</v>
      </c>
      <c r="E3551" s="6">
        <v>3</v>
      </c>
      <c r="F3551" s="6" t="str">
        <f t="shared" si="220"/>
        <v>Janet Leverling</v>
      </c>
      <c r="G3551" s="6">
        <v>10765</v>
      </c>
      <c r="H3551" s="9">
        <v>41992</v>
      </c>
      <c r="I3551" s="9">
        <v>42006</v>
      </c>
      <c r="J3551" s="9">
        <v>42007</v>
      </c>
      <c r="K3551" s="7">
        <v>2</v>
      </c>
      <c r="L3551" s="9" t="str">
        <f t="shared" si="221"/>
        <v>Condiments</v>
      </c>
      <c r="M3551" s="6">
        <v>65</v>
      </c>
      <c r="N3551" s="6" t="str">
        <f t="shared" si="222"/>
        <v>Louisiana Fiery Hot Pepper Sauce</v>
      </c>
      <c r="O3551" s="13">
        <v>76</v>
      </c>
      <c r="P3551" s="6">
        <v>89</v>
      </c>
      <c r="Q3551" s="13">
        <f t="shared" si="223"/>
        <v>6764</v>
      </c>
      <c r="R3551" s="15">
        <v>0.04</v>
      </c>
      <c r="S3551" s="13">
        <v>8992.56</v>
      </c>
      <c r="T3551" s="13">
        <v>116.90328</v>
      </c>
      <c r="U3551" s="13"/>
    </row>
    <row r="3552" spans="1:21" x14ac:dyDescent="0.25">
      <c r="A3552" s="6" t="s">
        <v>288</v>
      </c>
      <c r="B3552" s="6" t="s">
        <v>289</v>
      </c>
      <c r="C3552" s="6" t="s">
        <v>290</v>
      </c>
      <c r="D3552" s="6" t="s">
        <v>81</v>
      </c>
      <c r="E3552" s="6">
        <v>8</v>
      </c>
      <c r="F3552" s="6" t="str">
        <f t="shared" si="220"/>
        <v>Hicham Esmal</v>
      </c>
      <c r="G3552" s="6">
        <v>10775</v>
      </c>
      <c r="H3552" s="9">
        <v>41992</v>
      </c>
      <c r="I3552" s="9">
        <v>42010</v>
      </c>
      <c r="J3552" s="9">
        <v>42010</v>
      </c>
      <c r="K3552" s="7">
        <v>8</v>
      </c>
      <c r="L3552" s="9" t="str">
        <f t="shared" si="221"/>
        <v>Poissons et fruits de mer</v>
      </c>
      <c r="M3552" s="6">
        <v>10</v>
      </c>
      <c r="N3552" s="6" t="str">
        <f t="shared" si="222"/>
        <v>Ikura</v>
      </c>
      <c r="O3552" s="13">
        <v>76</v>
      </c>
      <c r="P3552" s="6">
        <v>15</v>
      </c>
      <c r="Q3552" s="13">
        <f t="shared" si="223"/>
        <v>1140</v>
      </c>
      <c r="R3552" s="15">
        <v>0.12</v>
      </c>
      <c r="S3552" s="13">
        <v>2046</v>
      </c>
      <c r="T3552" s="13">
        <v>51.15</v>
      </c>
      <c r="U3552" s="13"/>
    </row>
    <row r="3553" spans="1:21" x14ac:dyDescent="0.25">
      <c r="A3553" s="6" t="s">
        <v>157</v>
      </c>
      <c r="B3553" s="6" t="s">
        <v>158</v>
      </c>
      <c r="C3553" s="6" t="s">
        <v>159</v>
      </c>
      <c r="D3553" s="6" t="s">
        <v>136</v>
      </c>
      <c r="E3553" s="6">
        <v>4</v>
      </c>
      <c r="F3553" s="6" t="str">
        <f t="shared" si="220"/>
        <v>Laura Callahan</v>
      </c>
      <c r="G3553" s="6">
        <v>10862</v>
      </c>
      <c r="H3553" s="9">
        <v>41992</v>
      </c>
      <c r="I3553" s="9">
        <v>42009</v>
      </c>
      <c r="J3553" s="9">
        <v>42009</v>
      </c>
      <c r="K3553" s="7">
        <v>5</v>
      </c>
      <c r="L3553" s="9" t="str">
        <f t="shared" si="221"/>
        <v>Pâtes et céréales</v>
      </c>
      <c r="M3553" s="6">
        <v>52</v>
      </c>
      <c r="N3553" s="6" t="str">
        <f t="shared" si="222"/>
        <v>Filo Mix</v>
      </c>
      <c r="O3553" s="13">
        <v>76</v>
      </c>
      <c r="P3553" s="6">
        <v>24</v>
      </c>
      <c r="Q3553" s="13">
        <f t="shared" si="223"/>
        <v>1824</v>
      </c>
      <c r="R3553" s="15">
        <v>0.1</v>
      </c>
      <c r="S3553" s="13">
        <v>756</v>
      </c>
      <c r="T3553" s="13">
        <v>3.78</v>
      </c>
      <c r="U3553" s="13"/>
    </row>
    <row r="3554" spans="1:21" x14ac:dyDescent="0.25">
      <c r="A3554" s="6" t="s">
        <v>111</v>
      </c>
      <c r="B3554" s="6" t="s">
        <v>112</v>
      </c>
      <c r="C3554" s="6" t="s">
        <v>113</v>
      </c>
      <c r="D3554" s="6" t="s">
        <v>85</v>
      </c>
      <c r="E3554" s="6">
        <v>7</v>
      </c>
      <c r="F3554" s="6" t="str">
        <f t="shared" si="220"/>
        <v>Jaime Dos Santos</v>
      </c>
      <c r="G3554" s="6">
        <v>10546</v>
      </c>
      <c r="H3554" s="9">
        <v>41993</v>
      </c>
      <c r="I3554" s="9">
        <v>42015</v>
      </c>
      <c r="J3554" s="9">
        <v>42011</v>
      </c>
      <c r="K3554" s="7">
        <v>3</v>
      </c>
      <c r="L3554" s="9" t="str">
        <f t="shared" si="221"/>
        <v>Desserts</v>
      </c>
      <c r="M3554" s="6">
        <v>62</v>
      </c>
      <c r="N3554" s="6" t="str">
        <f t="shared" si="222"/>
        <v>Tarte au sucre</v>
      </c>
      <c r="O3554" s="13">
        <v>76</v>
      </c>
      <c r="P3554" s="6">
        <v>4</v>
      </c>
      <c r="Q3554" s="13">
        <f t="shared" si="223"/>
        <v>304</v>
      </c>
      <c r="R3554" s="15">
        <v>0.17</v>
      </c>
      <c r="S3554" s="13">
        <v>818.38</v>
      </c>
      <c r="T3554" s="13">
        <v>0</v>
      </c>
      <c r="U3554" s="13"/>
    </row>
    <row r="3555" spans="1:21" x14ac:dyDescent="0.25">
      <c r="A3555" s="6" t="s">
        <v>141</v>
      </c>
      <c r="B3555" s="6" t="s">
        <v>142</v>
      </c>
      <c r="C3555" s="6" t="s">
        <v>109</v>
      </c>
      <c r="D3555" s="6" t="s">
        <v>110</v>
      </c>
      <c r="E3555" s="6">
        <v>5</v>
      </c>
      <c r="F3555" s="6" t="str">
        <f t="shared" si="220"/>
        <v>Mohamed Ben Arfa</v>
      </c>
      <c r="G3555" s="6">
        <v>10551</v>
      </c>
      <c r="H3555" s="9">
        <v>41993</v>
      </c>
      <c r="I3555" s="9">
        <v>42018</v>
      </c>
      <c r="J3555" s="9">
        <v>42017</v>
      </c>
      <c r="K3555" s="7">
        <v>3</v>
      </c>
      <c r="L3555" s="9" t="str">
        <f t="shared" si="221"/>
        <v>Desserts</v>
      </c>
      <c r="M3555" s="6">
        <v>16</v>
      </c>
      <c r="N3555" s="6" t="str">
        <f t="shared" si="222"/>
        <v>Pavlova</v>
      </c>
      <c r="O3555" s="13">
        <v>76</v>
      </c>
      <c r="P3555" s="6">
        <v>20</v>
      </c>
      <c r="Q3555" s="13">
        <f t="shared" si="223"/>
        <v>1520</v>
      </c>
      <c r="R3555" s="15">
        <v>0.2</v>
      </c>
      <c r="S3555" s="13">
        <v>1396</v>
      </c>
      <c r="T3555" s="13">
        <v>16.751999999999999</v>
      </c>
      <c r="U3555" s="13"/>
    </row>
    <row r="3556" spans="1:21" x14ac:dyDescent="0.25">
      <c r="A3556" s="6" t="s">
        <v>157</v>
      </c>
      <c r="B3556" s="6" t="s">
        <v>158</v>
      </c>
      <c r="C3556" s="6" t="s">
        <v>159</v>
      </c>
      <c r="D3556" s="6" t="s">
        <v>136</v>
      </c>
      <c r="E3556" s="6">
        <v>8</v>
      </c>
      <c r="F3556" s="6" t="str">
        <f t="shared" si="220"/>
        <v>Hicham Esmal</v>
      </c>
      <c r="G3556" s="6">
        <v>10593</v>
      </c>
      <c r="H3556" s="9">
        <v>41993</v>
      </c>
      <c r="I3556" s="9">
        <v>42014</v>
      </c>
      <c r="J3556" s="9">
        <v>42013</v>
      </c>
      <c r="K3556" s="7">
        <v>1</v>
      </c>
      <c r="L3556" s="9" t="str">
        <f t="shared" si="221"/>
        <v>Boissons</v>
      </c>
      <c r="M3556" s="6">
        <v>76</v>
      </c>
      <c r="N3556" s="6" t="str">
        <f t="shared" si="222"/>
        <v>Lakkalikööri</v>
      </c>
      <c r="O3556" s="13">
        <v>76</v>
      </c>
      <c r="P3556" s="6">
        <v>83</v>
      </c>
      <c r="Q3556" s="13">
        <f t="shared" si="223"/>
        <v>6308</v>
      </c>
      <c r="R3556" s="15">
        <v>-0.02</v>
      </c>
      <c r="S3556" s="13">
        <v>7619.4000000000005</v>
      </c>
      <c r="T3556" s="13">
        <v>60.955200000000005</v>
      </c>
      <c r="U3556" s="13"/>
    </row>
    <row r="3557" spans="1:21" x14ac:dyDescent="0.25">
      <c r="A3557" s="6" t="s">
        <v>117</v>
      </c>
      <c r="B3557" s="6" t="s">
        <v>118</v>
      </c>
      <c r="C3557" s="6" t="s">
        <v>119</v>
      </c>
      <c r="D3557" s="6" t="s">
        <v>85</v>
      </c>
      <c r="E3557" s="6">
        <v>5</v>
      </c>
      <c r="F3557" s="6" t="str">
        <f t="shared" si="220"/>
        <v>Mohamed Ben Arfa</v>
      </c>
      <c r="G3557" s="6">
        <v>10634</v>
      </c>
      <c r="H3557" s="9">
        <v>41993</v>
      </c>
      <c r="I3557" s="9">
        <v>42005</v>
      </c>
      <c r="J3557" s="9">
        <v>42000</v>
      </c>
      <c r="K3557" s="7">
        <v>1</v>
      </c>
      <c r="L3557" s="9" t="str">
        <f t="shared" si="221"/>
        <v>Boissons</v>
      </c>
      <c r="M3557" s="6">
        <v>75</v>
      </c>
      <c r="N3557" s="6" t="str">
        <f t="shared" si="222"/>
        <v>Rhönbräu Klosterbier</v>
      </c>
      <c r="O3557" s="13">
        <v>76</v>
      </c>
      <c r="P3557" s="6">
        <v>94</v>
      </c>
      <c r="Q3557" s="13">
        <f t="shared" si="223"/>
        <v>7144</v>
      </c>
      <c r="R3557" s="15">
        <v>0.02</v>
      </c>
      <c r="S3557" s="13">
        <v>3569.65</v>
      </c>
      <c r="T3557" s="13">
        <v>57.114400000000003</v>
      </c>
      <c r="U3557" s="13"/>
    </row>
    <row r="3558" spans="1:21" x14ac:dyDescent="0.25">
      <c r="A3558" s="6" t="s">
        <v>179</v>
      </c>
      <c r="B3558" s="6" t="s">
        <v>180</v>
      </c>
      <c r="C3558" s="6" t="s">
        <v>181</v>
      </c>
      <c r="D3558" s="6" t="s">
        <v>81</v>
      </c>
      <c r="E3558" s="6">
        <v>9</v>
      </c>
      <c r="F3558" s="6" t="str">
        <f t="shared" si="220"/>
        <v>Steven Buchanan</v>
      </c>
      <c r="G3558" s="6">
        <v>10714</v>
      </c>
      <c r="H3558" s="9">
        <v>41993</v>
      </c>
      <c r="I3558" s="9">
        <v>42006</v>
      </c>
      <c r="J3558" s="9">
        <v>42001</v>
      </c>
      <c r="K3558" s="7">
        <v>6</v>
      </c>
      <c r="L3558" s="9" t="str">
        <f t="shared" si="221"/>
        <v>Viandes</v>
      </c>
      <c r="M3558" s="6">
        <v>17</v>
      </c>
      <c r="N3558" s="6" t="str">
        <f t="shared" si="222"/>
        <v>Alice Mutton</v>
      </c>
      <c r="O3558" s="13">
        <v>76</v>
      </c>
      <c r="P3558" s="6">
        <v>38</v>
      </c>
      <c r="Q3558" s="13">
        <f t="shared" si="223"/>
        <v>2888</v>
      </c>
      <c r="R3558" s="15">
        <v>0.18</v>
      </c>
      <c r="S3558" s="13">
        <v>6076.2000000000007</v>
      </c>
      <c r="T3558" s="13">
        <v>194.43840000000003</v>
      </c>
      <c r="U3558" s="13"/>
    </row>
    <row r="3559" spans="1:21" x14ac:dyDescent="0.25">
      <c r="A3559" s="6" t="s">
        <v>186</v>
      </c>
      <c r="B3559" s="6" t="s">
        <v>187</v>
      </c>
      <c r="C3559" s="6" t="s">
        <v>188</v>
      </c>
      <c r="D3559" s="6" t="s">
        <v>140</v>
      </c>
      <c r="E3559" s="6">
        <v>7</v>
      </c>
      <c r="F3559" s="6" t="str">
        <f t="shared" si="220"/>
        <v>Jaime Dos Santos</v>
      </c>
      <c r="G3559" s="6">
        <v>10773</v>
      </c>
      <c r="H3559" s="9">
        <v>41993</v>
      </c>
      <c r="I3559" s="9">
        <v>42011</v>
      </c>
      <c r="J3559" s="9">
        <v>42013</v>
      </c>
      <c r="K3559" s="7">
        <v>4</v>
      </c>
      <c r="L3559" s="9" t="str">
        <f t="shared" si="221"/>
        <v>Produits laitiers</v>
      </c>
      <c r="M3559" s="6">
        <v>31</v>
      </c>
      <c r="N3559" s="6" t="str">
        <f t="shared" si="222"/>
        <v>Gorgonzola Telino</v>
      </c>
      <c r="O3559" s="13">
        <v>76</v>
      </c>
      <c r="P3559" s="6">
        <v>61</v>
      </c>
      <c r="Q3559" s="13">
        <f t="shared" si="223"/>
        <v>4636</v>
      </c>
      <c r="R3559" s="15">
        <v>0.01</v>
      </c>
      <c r="S3559" s="13">
        <v>3774.375</v>
      </c>
      <c r="T3559" s="13">
        <v>11.323124999999999</v>
      </c>
      <c r="U3559" s="13"/>
    </row>
    <row r="3560" spans="1:21" x14ac:dyDescent="0.25">
      <c r="A3560" s="6" t="s">
        <v>293</v>
      </c>
      <c r="B3560" s="6" t="s">
        <v>294</v>
      </c>
      <c r="C3560" s="6" t="s">
        <v>295</v>
      </c>
      <c r="D3560" s="6" t="s">
        <v>251</v>
      </c>
      <c r="E3560" s="6">
        <v>8</v>
      </c>
      <c r="F3560" s="6" t="str">
        <f t="shared" si="220"/>
        <v>Hicham Esmal</v>
      </c>
      <c r="G3560" s="6">
        <v>10818</v>
      </c>
      <c r="H3560" s="9">
        <v>41993</v>
      </c>
      <c r="I3560" s="9">
        <v>42007</v>
      </c>
      <c r="J3560" s="9">
        <v>42003</v>
      </c>
      <c r="K3560" s="7">
        <v>4</v>
      </c>
      <c r="L3560" s="9" t="str">
        <f t="shared" si="221"/>
        <v>Produits laitiers</v>
      </c>
      <c r="M3560" s="6">
        <v>32</v>
      </c>
      <c r="N3560" s="6" t="str">
        <f t="shared" si="222"/>
        <v>Mascarpone Fabioli</v>
      </c>
      <c r="O3560" s="13">
        <v>76</v>
      </c>
      <c r="P3560" s="6">
        <v>55</v>
      </c>
      <c r="Q3560" s="13">
        <f t="shared" si="223"/>
        <v>4180</v>
      </c>
      <c r="R3560" s="15">
        <v>0.03</v>
      </c>
      <c r="S3560" s="13">
        <v>8536</v>
      </c>
      <c r="T3560" s="13">
        <v>153.648</v>
      </c>
      <c r="U3560" s="13"/>
    </row>
    <row r="3561" spans="1:21" x14ac:dyDescent="0.25">
      <c r="A3561" s="6" t="s">
        <v>243</v>
      </c>
      <c r="B3561" s="6" t="s">
        <v>244</v>
      </c>
      <c r="C3561" s="6" t="s">
        <v>88</v>
      </c>
      <c r="D3561" s="6" t="s">
        <v>89</v>
      </c>
      <c r="E3561" s="6">
        <v>5</v>
      </c>
      <c r="F3561" s="6" t="str">
        <f t="shared" si="220"/>
        <v>Mohamed Ben Arfa</v>
      </c>
      <c r="G3561" s="6">
        <v>10864</v>
      </c>
      <c r="H3561" s="9">
        <v>41993</v>
      </c>
      <c r="I3561" s="9">
        <v>42005</v>
      </c>
      <c r="J3561" s="9">
        <v>42002</v>
      </c>
      <c r="K3561" s="7">
        <v>1</v>
      </c>
      <c r="L3561" s="9" t="str">
        <f t="shared" si="221"/>
        <v>Boissons</v>
      </c>
      <c r="M3561" s="6">
        <v>35</v>
      </c>
      <c r="N3561" s="6" t="str">
        <f t="shared" si="222"/>
        <v>Steeleye Stout</v>
      </c>
      <c r="O3561" s="13">
        <v>76</v>
      </c>
      <c r="P3561" s="6">
        <v>1</v>
      </c>
      <c r="Q3561" s="13">
        <f t="shared" si="223"/>
        <v>76</v>
      </c>
      <c r="R3561" s="15">
        <v>0.01</v>
      </c>
      <c r="S3561" s="13">
        <v>89.1</v>
      </c>
      <c r="T3561" s="13">
        <v>1.3365</v>
      </c>
      <c r="U3561" s="13"/>
    </row>
    <row r="3562" spans="1:21" x14ac:dyDescent="0.25">
      <c r="A3562" s="6" t="s">
        <v>179</v>
      </c>
      <c r="B3562" s="6" t="s">
        <v>180</v>
      </c>
      <c r="C3562" s="6" t="s">
        <v>181</v>
      </c>
      <c r="D3562" s="6" t="s">
        <v>81</v>
      </c>
      <c r="E3562" s="6">
        <v>1</v>
      </c>
      <c r="F3562" s="6" t="str">
        <f t="shared" si="220"/>
        <v>Francis Rivière</v>
      </c>
      <c r="G3562" s="6">
        <v>10657</v>
      </c>
      <c r="H3562" s="9">
        <v>41994</v>
      </c>
      <c r="I3562" s="9">
        <v>42020</v>
      </c>
      <c r="J3562" s="9">
        <v>42022</v>
      </c>
      <c r="K3562" s="7">
        <v>4</v>
      </c>
      <c r="L3562" s="9" t="str">
        <f t="shared" si="221"/>
        <v>Produits laitiers</v>
      </c>
      <c r="M3562" s="6">
        <v>60</v>
      </c>
      <c r="N3562" s="6" t="str">
        <f t="shared" si="222"/>
        <v>Camembert Pierrot</v>
      </c>
      <c r="O3562" s="13">
        <v>76</v>
      </c>
      <c r="P3562" s="6">
        <v>100</v>
      </c>
      <c r="Q3562" s="13">
        <f t="shared" si="223"/>
        <v>7600</v>
      </c>
      <c r="R3562" s="15">
        <v>0.17</v>
      </c>
      <c r="S3562" s="13">
        <v>14110</v>
      </c>
      <c r="T3562" s="13">
        <v>211.65</v>
      </c>
      <c r="U3562" s="13"/>
    </row>
    <row r="3563" spans="1:21" x14ac:dyDescent="0.25">
      <c r="A3563" s="6" t="s">
        <v>179</v>
      </c>
      <c r="B3563" s="6" t="s">
        <v>180</v>
      </c>
      <c r="C3563" s="6" t="s">
        <v>181</v>
      </c>
      <c r="D3563" s="6" t="s">
        <v>81</v>
      </c>
      <c r="E3563" s="6">
        <v>3</v>
      </c>
      <c r="F3563" s="6" t="str">
        <f t="shared" si="220"/>
        <v>Janet Leverling</v>
      </c>
      <c r="G3563" s="6">
        <v>10700</v>
      </c>
      <c r="H3563" s="9">
        <v>41994</v>
      </c>
      <c r="I3563" s="9">
        <v>42024</v>
      </c>
      <c r="J3563" s="9">
        <v>42020</v>
      </c>
      <c r="K3563" s="7">
        <v>1</v>
      </c>
      <c r="L3563" s="9" t="str">
        <f t="shared" si="221"/>
        <v>Boissons</v>
      </c>
      <c r="M3563" s="6">
        <v>34</v>
      </c>
      <c r="N3563" s="6" t="str">
        <f t="shared" si="222"/>
        <v>Sasquatch Ale</v>
      </c>
      <c r="O3563" s="13">
        <v>76</v>
      </c>
      <c r="P3563" s="6">
        <v>45</v>
      </c>
      <c r="Q3563" s="13">
        <f t="shared" si="223"/>
        <v>3420</v>
      </c>
      <c r="R3563" s="15">
        <v>0.03</v>
      </c>
      <c r="S3563" s="13">
        <v>3055.5</v>
      </c>
      <c r="T3563" s="13">
        <v>70.276499999999999</v>
      </c>
      <c r="U3563" s="13"/>
    </row>
    <row r="3564" spans="1:21" x14ac:dyDescent="0.25">
      <c r="A3564" s="6" t="s">
        <v>186</v>
      </c>
      <c r="B3564" s="6" t="s">
        <v>187</v>
      </c>
      <c r="C3564" s="6" t="s">
        <v>188</v>
      </c>
      <c r="D3564" s="6" t="s">
        <v>140</v>
      </c>
      <c r="E3564" s="6">
        <v>2</v>
      </c>
      <c r="F3564" s="6" t="str">
        <f t="shared" si="220"/>
        <v>Anne Dodsworth</v>
      </c>
      <c r="G3564" s="6">
        <v>10771</v>
      </c>
      <c r="H3564" s="9">
        <v>41994</v>
      </c>
      <c r="I3564" s="9">
        <v>42022</v>
      </c>
      <c r="J3564" s="9">
        <v>42022</v>
      </c>
      <c r="K3564" s="7">
        <v>4</v>
      </c>
      <c r="L3564" s="9" t="str">
        <f t="shared" si="221"/>
        <v>Produits laitiers</v>
      </c>
      <c r="M3564" s="6">
        <v>71</v>
      </c>
      <c r="N3564" s="6" t="str">
        <f t="shared" si="222"/>
        <v>Fløtemysost</v>
      </c>
      <c r="O3564" s="13">
        <v>76</v>
      </c>
      <c r="P3564" s="6">
        <v>30</v>
      </c>
      <c r="Q3564" s="13">
        <f t="shared" si="223"/>
        <v>2280</v>
      </c>
      <c r="R3564" s="15">
        <v>0.04</v>
      </c>
      <c r="S3564" s="13">
        <v>3096</v>
      </c>
      <c r="T3564" s="13">
        <v>102.16800000000001</v>
      </c>
      <c r="U3564" s="13"/>
    </row>
    <row r="3565" spans="1:21" x14ac:dyDescent="0.25">
      <c r="A3565" s="6" t="s">
        <v>179</v>
      </c>
      <c r="B3565" s="6" t="s">
        <v>180</v>
      </c>
      <c r="C3565" s="6" t="s">
        <v>181</v>
      </c>
      <c r="D3565" s="6" t="s">
        <v>81</v>
      </c>
      <c r="E3565" s="6">
        <v>5</v>
      </c>
      <c r="F3565" s="6" t="str">
        <f t="shared" si="220"/>
        <v>Mohamed Ben Arfa</v>
      </c>
      <c r="G3565" s="6">
        <v>10847</v>
      </c>
      <c r="H3565" s="9">
        <v>41994</v>
      </c>
      <c r="I3565" s="9">
        <v>42008</v>
      </c>
      <c r="J3565" s="9">
        <v>42007</v>
      </c>
      <c r="K3565" s="7">
        <v>4</v>
      </c>
      <c r="L3565" s="9" t="str">
        <f t="shared" si="221"/>
        <v>Produits laitiers</v>
      </c>
      <c r="M3565" s="6">
        <v>71</v>
      </c>
      <c r="N3565" s="6" t="str">
        <f t="shared" si="222"/>
        <v>Fløtemysost</v>
      </c>
      <c r="O3565" s="13">
        <v>76</v>
      </c>
      <c r="P3565" s="6">
        <v>50</v>
      </c>
      <c r="Q3565" s="13">
        <f t="shared" si="223"/>
        <v>3800</v>
      </c>
      <c r="R3565" s="15">
        <v>0.16</v>
      </c>
      <c r="S3565" s="13">
        <v>4515</v>
      </c>
      <c r="T3565" s="13">
        <v>153.51</v>
      </c>
      <c r="U3565" s="13"/>
    </row>
    <row r="3566" spans="1:21" x14ac:dyDescent="0.25">
      <c r="A3566" s="6" t="s">
        <v>86</v>
      </c>
      <c r="B3566" s="6" t="s">
        <v>87</v>
      </c>
      <c r="C3566" s="6" t="s">
        <v>88</v>
      </c>
      <c r="D3566" s="6" t="s">
        <v>89</v>
      </c>
      <c r="E3566" s="6">
        <v>6</v>
      </c>
      <c r="F3566" s="6" t="str">
        <f t="shared" si="220"/>
        <v>Ernst Junge</v>
      </c>
      <c r="G3566" s="6">
        <v>10539</v>
      </c>
      <c r="H3566" s="9">
        <v>41995</v>
      </c>
      <c r="I3566" s="9">
        <v>42022</v>
      </c>
      <c r="J3566" s="9">
        <v>42017</v>
      </c>
      <c r="K3566" s="7">
        <v>4</v>
      </c>
      <c r="L3566" s="9" t="str">
        <f t="shared" si="221"/>
        <v>Produits laitiers</v>
      </c>
      <c r="M3566" s="6">
        <v>33</v>
      </c>
      <c r="N3566" s="6" t="str">
        <f t="shared" si="222"/>
        <v>Geitost</v>
      </c>
      <c r="O3566" s="13">
        <v>76</v>
      </c>
      <c r="P3566" s="6">
        <v>37</v>
      </c>
      <c r="Q3566" s="13">
        <f t="shared" si="223"/>
        <v>2812</v>
      </c>
      <c r="R3566" s="15">
        <v>0.1</v>
      </c>
      <c r="S3566" s="13">
        <v>416.25</v>
      </c>
      <c r="T3566" s="13">
        <v>4.5787500000000003</v>
      </c>
      <c r="U3566" s="13"/>
    </row>
    <row r="3567" spans="1:21" x14ac:dyDescent="0.25">
      <c r="A3567" s="6" t="s">
        <v>245</v>
      </c>
      <c r="B3567" s="6" t="s">
        <v>246</v>
      </c>
      <c r="C3567" s="6" t="s">
        <v>247</v>
      </c>
      <c r="D3567" s="6" t="s">
        <v>85</v>
      </c>
      <c r="E3567" s="6">
        <v>6</v>
      </c>
      <c r="F3567" s="6" t="str">
        <f t="shared" si="220"/>
        <v>Ernst Junge</v>
      </c>
      <c r="G3567" s="6">
        <v>10559</v>
      </c>
      <c r="H3567" s="9">
        <v>41995</v>
      </c>
      <c r="I3567" s="9">
        <v>42014</v>
      </c>
      <c r="J3567" s="9">
        <v>42011</v>
      </c>
      <c r="K3567" s="7">
        <v>6</v>
      </c>
      <c r="L3567" s="9" t="str">
        <f t="shared" si="221"/>
        <v>Viandes</v>
      </c>
      <c r="M3567" s="6">
        <v>55</v>
      </c>
      <c r="N3567" s="6" t="str">
        <f t="shared" si="222"/>
        <v>Pâté chinois</v>
      </c>
      <c r="O3567" s="13">
        <v>76</v>
      </c>
      <c r="P3567" s="6">
        <v>52</v>
      </c>
      <c r="Q3567" s="13">
        <f t="shared" si="223"/>
        <v>3952</v>
      </c>
      <c r="R3567" s="15">
        <v>0.01</v>
      </c>
      <c r="S3567" s="13">
        <v>6177.6</v>
      </c>
      <c r="T3567" s="13">
        <v>43.243200000000002</v>
      </c>
      <c r="U3567" s="13"/>
    </row>
    <row r="3568" spans="1:21" x14ac:dyDescent="0.25">
      <c r="A3568" s="6" t="s">
        <v>163</v>
      </c>
      <c r="B3568" s="6" t="s">
        <v>164</v>
      </c>
      <c r="C3568" s="6" t="s">
        <v>165</v>
      </c>
      <c r="D3568" s="6" t="s">
        <v>136</v>
      </c>
      <c r="E3568" s="6">
        <v>2</v>
      </c>
      <c r="F3568" s="6" t="str">
        <f t="shared" si="220"/>
        <v>Anne Dodsworth</v>
      </c>
      <c r="G3568" s="6">
        <v>10501</v>
      </c>
      <c r="H3568" s="9">
        <v>41996</v>
      </c>
      <c r="I3568" s="9">
        <v>42019</v>
      </c>
      <c r="J3568" s="9">
        <v>42017</v>
      </c>
      <c r="K3568" s="7">
        <v>6</v>
      </c>
      <c r="L3568" s="9" t="str">
        <f t="shared" si="221"/>
        <v>Viandes</v>
      </c>
      <c r="M3568" s="6">
        <v>54</v>
      </c>
      <c r="N3568" s="6" t="str">
        <f t="shared" si="222"/>
        <v>Tourtière</v>
      </c>
      <c r="O3568" s="13">
        <v>76</v>
      </c>
      <c r="P3568" s="6">
        <v>81</v>
      </c>
      <c r="Q3568" s="13">
        <f t="shared" si="223"/>
        <v>6156</v>
      </c>
      <c r="R3568" s="15">
        <v>7.0000000000000007E-2</v>
      </c>
      <c r="S3568" s="13">
        <v>2806.0425</v>
      </c>
      <c r="T3568" s="13">
        <v>25.254382499999998</v>
      </c>
      <c r="U3568" s="13"/>
    </row>
    <row r="3569" spans="1:21" x14ac:dyDescent="0.25">
      <c r="A3569" s="6" t="s">
        <v>285</v>
      </c>
      <c r="B3569" s="6" t="s">
        <v>286</v>
      </c>
      <c r="C3569" s="6" t="s">
        <v>287</v>
      </c>
      <c r="D3569" s="6" t="s">
        <v>212</v>
      </c>
      <c r="E3569" s="6">
        <v>1</v>
      </c>
      <c r="F3569" s="6" t="str">
        <f t="shared" si="220"/>
        <v>Francis Rivière</v>
      </c>
      <c r="G3569" s="6">
        <v>10615</v>
      </c>
      <c r="H3569" s="9">
        <v>41996</v>
      </c>
      <c r="I3569" s="9">
        <v>42017</v>
      </c>
      <c r="J3569" s="9">
        <v>42020</v>
      </c>
      <c r="K3569" s="7">
        <v>6</v>
      </c>
      <c r="L3569" s="9" t="str">
        <f t="shared" si="221"/>
        <v>Viandes</v>
      </c>
      <c r="M3569" s="6">
        <v>55</v>
      </c>
      <c r="N3569" s="6" t="str">
        <f t="shared" si="222"/>
        <v>Pâté chinois</v>
      </c>
      <c r="O3569" s="13">
        <v>76</v>
      </c>
      <c r="P3569" s="6">
        <v>14</v>
      </c>
      <c r="Q3569" s="13">
        <f t="shared" si="223"/>
        <v>1064</v>
      </c>
      <c r="R3569" s="15">
        <v>0.03</v>
      </c>
      <c r="S3569" s="13">
        <v>1629.6</v>
      </c>
      <c r="T3569" s="13">
        <v>34.221599999999995</v>
      </c>
      <c r="U3569" s="13"/>
    </row>
    <row r="3570" spans="1:21" x14ac:dyDescent="0.25">
      <c r="A3570" s="6" t="s">
        <v>179</v>
      </c>
      <c r="B3570" s="6" t="s">
        <v>180</v>
      </c>
      <c r="C3570" s="6" t="s">
        <v>181</v>
      </c>
      <c r="D3570" s="6" t="s">
        <v>81</v>
      </c>
      <c r="E3570" s="6">
        <v>1</v>
      </c>
      <c r="F3570" s="6" t="str">
        <f t="shared" si="220"/>
        <v>Francis Rivière</v>
      </c>
      <c r="G3570" s="6">
        <v>10657</v>
      </c>
      <c r="H3570" s="9">
        <v>41996</v>
      </c>
      <c r="I3570" s="9">
        <v>42018</v>
      </c>
      <c r="J3570" s="9">
        <v>42018</v>
      </c>
      <c r="K3570" s="7">
        <v>8</v>
      </c>
      <c r="L3570" s="9" t="str">
        <f t="shared" si="221"/>
        <v>Poissons et fruits de mer</v>
      </c>
      <c r="M3570" s="6">
        <v>46</v>
      </c>
      <c r="N3570" s="6" t="str">
        <f t="shared" si="222"/>
        <v>Spegesild</v>
      </c>
      <c r="O3570" s="13">
        <v>76</v>
      </c>
      <c r="P3570" s="6">
        <v>39</v>
      </c>
      <c r="Q3570" s="13">
        <f t="shared" si="223"/>
        <v>2964</v>
      </c>
      <c r="R3570" s="15">
        <v>0.08</v>
      </c>
      <c r="S3570" s="13">
        <v>2152.8000000000002</v>
      </c>
      <c r="T3570" s="13">
        <v>71.042400000000015</v>
      </c>
      <c r="U3570" s="13"/>
    </row>
    <row r="3571" spans="1:21" x14ac:dyDescent="0.25">
      <c r="A3571" s="6" t="s">
        <v>261</v>
      </c>
      <c r="B3571" s="6" t="s">
        <v>262</v>
      </c>
      <c r="C3571" s="6" t="s">
        <v>263</v>
      </c>
      <c r="D3571" s="6" t="s">
        <v>81</v>
      </c>
      <c r="E3571" s="6">
        <v>5</v>
      </c>
      <c r="F3571" s="6" t="str">
        <f t="shared" si="220"/>
        <v>Mohamed Ben Arfa</v>
      </c>
      <c r="G3571" s="6">
        <v>10884</v>
      </c>
      <c r="H3571" s="9">
        <v>41997</v>
      </c>
      <c r="I3571" s="9">
        <v>42023</v>
      </c>
      <c r="J3571" s="9">
        <v>42020</v>
      </c>
      <c r="K3571" s="7">
        <v>3</v>
      </c>
      <c r="L3571" s="9" t="str">
        <f t="shared" si="221"/>
        <v>Desserts</v>
      </c>
      <c r="M3571" s="6">
        <v>21</v>
      </c>
      <c r="N3571" s="6" t="str">
        <f t="shared" si="222"/>
        <v>Sir Rodney's Scones</v>
      </c>
      <c r="O3571" s="13">
        <v>76</v>
      </c>
      <c r="P3571" s="6">
        <v>50</v>
      </c>
      <c r="Q3571" s="13">
        <f t="shared" si="223"/>
        <v>3800</v>
      </c>
      <c r="R3571" s="15">
        <v>0.05</v>
      </c>
      <c r="S3571" s="13">
        <v>2375</v>
      </c>
      <c r="T3571" s="13">
        <v>61.75</v>
      </c>
      <c r="U3571" s="13"/>
    </row>
    <row r="3572" spans="1:21" x14ac:dyDescent="0.25">
      <c r="A3572" s="6" t="s">
        <v>179</v>
      </c>
      <c r="B3572" s="6" t="s">
        <v>180</v>
      </c>
      <c r="C3572" s="6" t="s">
        <v>181</v>
      </c>
      <c r="D3572" s="6" t="s">
        <v>81</v>
      </c>
      <c r="E3572" s="6">
        <v>7</v>
      </c>
      <c r="F3572" s="6" t="str">
        <f t="shared" si="220"/>
        <v>Jaime Dos Santos</v>
      </c>
      <c r="G3572" s="6">
        <v>10612</v>
      </c>
      <c r="H3572" s="9">
        <v>41998</v>
      </c>
      <c r="I3572" s="9">
        <v>42015</v>
      </c>
      <c r="J3572" s="9">
        <v>42013</v>
      </c>
      <c r="K3572" s="7">
        <v>4</v>
      </c>
      <c r="L3572" s="9" t="str">
        <f t="shared" si="221"/>
        <v>Produits laitiers</v>
      </c>
      <c r="M3572" s="6">
        <v>60</v>
      </c>
      <c r="N3572" s="6" t="str">
        <f t="shared" si="222"/>
        <v>Camembert Pierrot</v>
      </c>
      <c r="O3572" s="13">
        <v>76</v>
      </c>
      <c r="P3572" s="6">
        <v>48</v>
      </c>
      <c r="Q3572" s="13">
        <f t="shared" si="223"/>
        <v>3648</v>
      </c>
      <c r="R3572" s="15">
        <v>0.02</v>
      </c>
      <c r="S3572" s="13">
        <v>7996.8</v>
      </c>
      <c r="T3572" s="13">
        <v>55.977599999999995</v>
      </c>
      <c r="U3572" s="13"/>
    </row>
    <row r="3573" spans="1:21" x14ac:dyDescent="0.25">
      <c r="A3573" s="6" t="s">
        <v>163</v>
      </c>
      <c r="B3573" s="6" t="s">
        <v>164</v>
      </c>
      <c r="C3573" s="6" t="s">
        <v>165</v>
      </c>
      <c r="D3573" s="6" t="s">
        <v>136</v>
      </c>
      <c r="E3573" s="6">
        <v>4</v>
      </c>
      <c r="F3573" s="6" t="str">
        <f t="shared" si="220"/>
        <v>Laura Callahan</v>
      </c>
      <c r="G3573" s="6">
        <v>10614</v>
      </c>
      <c r="H3573" s="9">
        <v>41998</v>
      </c>
      <c r="I3573" s="9">
        <v>42019</v>
      </c>
      <c r="J3573" s="9">
        <v>42022</v>
      </c>
      <c r="K3573" s="7">
        <v>1</v>
      </c>
      <c r="L3573" s="9" t="str">
        <f t="shared" si="221"/>
        <v>Boissons</v>
      </c>
      <c r="M3573" s="6">
        <v>39</v>
      </c>
      <c r="N3573" s="6" t="str">
        <f t="shared" si="222"/>
        <v>Chartreuse verte</v>
      </c>
      <c r="O3573" s="13">
        <v>76</v>
      </c>
      <c r="P3573" s="6">
        <v>23</v>
      </c>
      <c r="Q3573" s="13">
        <f t="shared" si="223"/>
        <v>1748</v>
      </c>
      <c r="R3573" s="15">
        <v>0.01</v>
      </c>
      <c r="S3573" s="13">
        <v>2049.3000000000002</v>
      </c>
      <c r="T3573" s="13">
        <v>12.295800000000002</v>
      </c>
      <c r="U3573" s="13"/>
    </row>
    <row r="3574" spans="1:21" x14ac:dyDescent="0.25">
      <c r="A3574" s="6" t="s">
        <v>179</v>
      </c>
      <c r="B3574" s="6" t="s">
        <v>180</v>
      </c>
      <c r="C3574" s="6" t="s">
        <v>181</v>
      </c>
      <c r="D3574" s="6" t="s">
        <v>81</v>
      </c>
      <c r="E3574" s="6">
        <v>1</v>
      </c>
      <c r="F3574" s="6" t="str">
        <f t="shared" si="220"/>
        <v>Francis Rivière</v>
      </c>
      <c r="G3574" s="6">
        <v>10657</v>
      </c>
      <c r="H3574" s="9">
        <v>41998</v>
      </c>
      <c r="I3574" s="9">
        <v>42015</v>
      </c>
      <c r="J3574" s="9">
        <v>42015</v>
      </c>
      <c r="K3574" s="7">
        <v>3</v>
      </c>
      <c r="L3574" s="9" t="str">
        <f t="shared" si="221"/>
        <v>Desserts</v>
      </c>
      <c r="M3574" s="6">
        <v>47</v>
      </c>
      <c r="N3574" s="6" t="str">
        <f t="shared" si="222"/>
        <v>Zaanse koeken</v>
      </c>
      <c r="O3574" s="13">
        <v>76</v>
      </c>
      <c r="P3574" s="6">
        <v>89</v>
      </c>
      <c r="Q3574" s="13">
        <f t="shared" si="223"/>
        <v>6764</v>
      </c>
      <c r="R3574" s="15">
        <v>-0.03</v>
      </c>
      <c r="S3574" s="13">
        <v>4354.3249999999998</v>
      </c>
      <c r="T3574" s="13">
        <v>60.960549999999998</v>
      </c>
      <c r="U3574" s="13"/>
    </row>
    <row r="3575" spans="1:21" x14ac:dyDescent="0.25">
      <c r="A3575" s="6" t="s">
        <v>177</v>
      </c>
      <c r="B3575" s="6" t="s">
        <v>178</v>
      </c>
      <c r="C3575" s="6" t="s">
        <v>159</v>
      </c>
      <c r="D3575" s="6" t="s">
        <v>136</v>
      </c>
      <c r="E3575" s="6">
        <v>3</v>
      </c>
      <c r="F3575" s="6" t="str">
        <f t="shared" si="220"/>
        <v>Janet Leverling</v>
      </c>
      <c r="G3575" s="6">
        <v>10684</v>
      </c>
      <c r="H3575" s="9">
        <v>41999</v>
      </c>
      <c r="I3575" s="9">
        <v>42020</v>
      </c>
      <c r="J3575" s="9">
        <v>42015</v>
      </c>
      <c r="K3575" s="7">
        <v>3</v>
      </c>
      <c r="L3575" s="9" t="str">
        <f t="shared" si="221"/>
        <v>Desserts</v>
      </c>
      <c r="M3575" s="6">
        <v>47</v>
      </c>
      <c r="N3575" s="6" t="str">
        <f t="shared" si="222"/>
        <v>Zaanse koeken</v>
      </c>
      <c r="O3575" s="13">
        <v>76</v>
      </c>
      <c r="P3575" s="6">
        <v>61</v>
      </c>
      <c r="Q3575" s="13">
        <f t="shared" si="223"/>
        <v>4636</v>
      </c>
      <c r="R3575" s="15">
        <v>0.05</v>
      </c>
      <c r="S3575" s="13">
        <v>2752.625</v>
      </c>
      <c r="T3575" s="13">
        <v>22.021000000000001</v>
      </c>
      <c r="U3575" s="13"/>
    </row>
    <row r="3576" spans="1:21" x14ac:dyDescent="0.25">
      <c r="A3576" s="6" t="s">
        <v>137</v>
      </c>
      <c r="B3576" s="6" t="s">
        <v>138</v>
      </c>
      <c r="C3576" s="6" t="s">
        <v>139</v>
      </c>
      <c r="D3576" s="6" t="s">
        <v>140</v>
      </c>
      <c r="E3576" s="6">
        <v>3</v>
      </c>
      <c r="F3576" s="6" t="str">
        <f t="shared" si="220"/>
        <v>Janet Leverling</v>
      </c>
      <c r="G3576" s="6">
        <v>10530</v>
      </c>
      <c r="H3576" s="9">
        <v>42000</v>
      </c>
      <c r="I3576" s="9">
        <v>42018</v>
      </c>
      <c r="J3576" s="9">
        <v>42013</v>
      </c>
      <c r="K3576" s="7">
        <v>2</v>
      </c>
      <c r="L3576" s="9" t="str">
        <f t="shared" si="221"/>
        <v>Condiments</v>
      </c>
      <c r="M3576" s="6">
        <v>61</v>
      </c>
      <c r="N3576" s="6" t="str">
        <f t="shared" si="222"/>
        <v>Sirop d'érable</v>
      </c>
      <c r="O3576" s="13">
        <v>76</v>
      </c>
      <c r="P3576" s="6">
        <v>63</v>
      </c>
      <c r="Q3576" s="13">
        <f t="shared" si="223"/>
        <v>4788</v>
      </c>
      <c r="R3576" s="15">
        <v>0.17</v>
      </c>
      <c r="S3576" s="13">
        <v>7451.3249999999998</v>
      </c>
      <c r="T3576" s="13">
        <v>216.088425</v>
      </c>
      <c r="U3576" s="13"/>
    </row>
    <row r="3577" spans="1:21" x14ac:dyDescent="0.25">
      <c r="A3577" s="6" t="s">
        <v>278</v>
      </c>
      <c r="B3577" s="6" t="s">
        <v>279</v>
      </c>
      <c r="C3577" s="6" t="s">
        <v>280</v>
      </c>
      <c r="D3577" s="6" t="s">
        <v>85</v>
      </c>
      <c r="E3577" s="6">
        <v>8</v>
      </c>
      <c r="F3577" s="6" t="str">
        <f t="shared" si="220"/>
        <v>Hicham Esmal</v>
      </c>
      <c r="G3577" s="6">
        <v>10609</v>
      </c>
      <c r="H3577" s="9">
        <v>42000</v>
      </c>
      <c r="I3577" s="9">
        <v>42024</v>
      </c>
      <c r="J3577" s="9">
        <v>42025</v>
      </c>
      <c r="K3577" s="7">
        <v>8</v>
      </c>
      <c r="L3577" s="9" t="str">
        <f t="shared" si="221"/>
        <v>Poissons et fruits de mer</v>
      </c>
      <c r="M3577" s="6">
        <v>10</v>
      </c>
      <c r="N3577" s="6" t="str">
        <f t="shared" si="222"/>
        <v>Ikura</v>
      </c>
      <c r="O3577" s="13">
        <v>76</v>
      </c>
      <c r="P3577" s="6">
        <v>93</v>
      </c>
      <c r="Q3577" s="13">
        <f t="shared" si="223"/>
        <v>7068</v>
      </c>
      <c r="R3577" s="15">
        <v>0.08</v>
      </c>
      <c r="S3577" s="13">
        <v>13261.800000000001</v>
      </c>
      <c r="T3577" s="13">
        <v>66.308999999999997</v>
      </c>
      <c r="U3577" s="13"/>
    </row>
    <row r="3578" spans="1:21" x14ac:dyDescent="0.25">
      <c r="A3578" s="6" t="s">
        <v>133</v>
      </c>
      <c r="B3578" s="6" t="s">
        <v>134</v>
      </c>
      <c r="C3578" s="6" t="s">
        <v>135</v>
      </c>
      <c r="D3578" s="6" t="s">
        <v>136</v>
      </c>
      <c r="E3578" s="6">
        <v>4</v>
      </c>
      <c r="F3578" s="6" t="str">
        <f t="shared" si="220"/>
        <v>Laura Callahan</v>
      </c>
      <c r="G3578" s="6">
        <v>10623</v>
      </c>
      <c r="H3578" s="9">
        <v>42000</v>
      </c>
      <c r="I3578" s="9">
        <v>42015</v>
      </c>
      <c r="J3578" s="9">
        <v>42015</v>
      </c>
      <c r="K3578" s="7">
        <v>1</v>
      </c>
      <c r="L3578" s="9" t="str">
        <f t="shared" si="221"/>
        <v>Boissons</v>
      </c>
      <c r="M3578" s="6">
        <v>35</v>
      </c>
      <c r="N3578" s="6" t="str">
        <f t="shared" si="222"/>
        <v>Steeleye Stout</v>
      </c>
      <c r="O3578" s="13">
        <v>76</v>
      </c>
      <c r="P3578" s="6">
        <v>92</v>
      </c>
      <c r="Q3578" s="13">
        <f t="shared" si="223"/>
        <v>6992</v>
      </c>
      <c r="R3578" s="15">
        <v>0.09</v>
      </c>
      <c r="S3578" s="13">
        <v>7534.8</v>
      </c>
      <c r="T3578" s="13">
        <v>203.43960000000001</v>
      </c>
      <c r="U3578" s="13"/>
    </row>
    <row r="3579" spans="1:21" x14ac:dyDescent="0.25">
      <c r="A3579" s="6" t="s">
        <v>264</v>
      </c>
      <c r="B3579" s="6" t="s">
        <v>265</v>
      </c>
      <c r="C3579" s="6" t="s">
        <v>266</v>
      </c>
      <c r="D3579" s="6" t="s">
        <v>123</v>
      </c>
      <c r="E3579" s="6">
        <v>3</v>
      </c>
      <c r="F3579" s="6" t="str">
        <f t="shared" si="220"/>
        <v>Janet Leverling</v>
      </c>
      <c r="G3579" s="6">
        <v>10644</v>
      </c>
      <c r="H3579" s="9">
        <v>42000</v>
      </c>
      <c r="I3579" s="9">
        <v>42017</v>
      </c>
      <c r="J3579" s="9">
        <v>42020</v>
      </c>
      <c r="K3579" s="7">
        <v>8</v>
      </c>
      <c r="L3579" s="9" t="str">
        <f t="shared" si="221"/>
        <v>Poissons et fruits de mer</v>
      </c>
      <c r="M3579" s="6">
        <v>18</v>
      </c>
      <c r="N3579" s="6" t="str">
        <f t="shared" si="222"/>
        <v>Carnarvon Tigers</v>
      </c>
      <c r="O3579" s="13">
        <v>76</v>
      </c>
      <c r="P3579" s="6">
        <v>19</v>
      </c>
      <c r="Q3579" s="13">
        <f t="shared" si="223"/>
        <v>1444</v>
      </c>
      <c r="R3579" s="15">
        <v>0.02</v>
      </c>
      <c r="S3579" s="13">
        <v>5818.75</v>
      </c>
      <c r="T3579" s="13">
        <v>139.65</v>
      </c>
      <c r="U3579" s="13"/>
    </row>
    <row r="3580" spans="1:21" x14ac:dyDescent="0.25">
      <c r="A3580" s="6" t="s">
        <v>205</v>
      </c>
      <c r="B3580" s="6" t="s">
        <v>206</v>
      </c>
      <c r="C3580" s="6" t="s">
        <v>207</v>
      </c>
      <c r="D3580" s="6" t="s">
        <v>208</v>
      </c>
      <c r="E3580" s="6">
        <v>2</v>
      </c>
      <c r="F3580" s="6" t="str">
        <f t="shared" si="220"/>
        <v>Anne Dodsworth</v>
      </c>
      <c r="G3580" s="6">
        <v>10672</v>
      </c>
      <c r="H3580" s="9">
        <v>42000</v>
      </c>
      <c r="I3580" s="9">
        <v>42024</v>
      </c>
      <c r="J3580" s="9">
        <v>42025</v>
      </c>
      <c r="K3580" s="7">
        <v>1</v>
      </c>
      <c r="L3580" s="9" t="str">
        <f t="shared" si="221"/>
        <v>Boissons</v>
      </c>
      <c r="M3580" s="6">
        <v>38</v>
      </c>
      <c r="N3580" s="6" t="str">
        <f t="shared" si="222"/>
        <v>Côte de Blaye</v>
      </c>
      <c r="O3580" s="13">
        <v>76</v>
      </c>
      <c r="P3580" s="6">
        <v>74</v>
      </c>
      <c r="Q3580" s="13">
        <f t="shared" si="223"/>
        <v>5624</v>
      </c>
      <c r="R3580" s="15">
        <v>0.17</v>
      </c>
      <c r="S3580" s="13">
        <v>80920.849999999991</v>
      </c>
      <c r="T3580" s="13">
        <v>1618.4169999999997</v>
      </c>
      <c r="U3580" s="13"/>
    </row>
    <row r="3581" spans="1:21" x14ac:dyDescent="0.25">
      <c r="A3581" s="6" t="s">
        <v>209</v>
      </c>
      <c r="B3581" s="6" t="s">
        <v>210</v>
      </c>
      <c r="C3581" s="6" t="s">
        <v>211</v>
      </c>
      <c r="D3581" s="6" t="s">
        <v>212</v>
      </c>
      <c r="E3581" s="6">
        <v>2</v>
      </c>
      <c r="F3581" s="6" t="str">
        <f t="shared" si="220"/>
        <v>Anne Dodsworth</v>
      </c>
      <c r="G3581" s="6">
        <v>10750</v>
      </c>
      <c r="H3581" s="9">
        <v>42000</v>
      </c>
      <c r="I3581" s="9">
        <v>42013</v>
      </c>
      <c r="J3581" s="9">
        <v>42011</v>
      </c>
      <c r="K3581" s="7">
        <v>8</v>
      </c>
      <c r="L3581" s="9" t="str">
        <f t="shared" si="221"/>
        <v>Poissons et fruits de mer</v>
      </c>
      <c r="M3581" s="6">
        <v>45</v>
      </c>
      <c r="N3581" s="6" t="str">
        <f t="shared" si="222"/>
        <v>Røgede sild</v>
      </c>
      <c r="O3581" s="13">
        <v>76</v>
      </c>
      <c r="P3581" s="6">
        <v>28</v>
      </c>
      <c r="Q3581" s="13">
        <f t="shared" si="223"/>
        <v>2128</v>
      </c>
      <c r="R3581" s="15">
        <v>-0.02</v>
      </c>
      <c r="S3581" s="13">
        <v>1356.6000000000001</v>
      </c>
      <c r="T3581" s="13">
        <v>32.558399999999999</v>
      </c>
      <c r="U3581" s="13"/>
    </row>
    <row r="3582" spans="1:21" x14ac:dyDescent="0.25">
      <c r="A3582" s="6" t="s">
        <v>223</v>
      </c>
      <c r="B3582" s="6" t="s">
        <v>224</v>
      </c>
      <c r="C3582" s="6" t="s">
        <v>225</v>
      </c>
      <c r="D3582" s="6" t="s">
        <v>208</v>
      </c>
      <c r="E3582" s="6">
        <v>3</v>
      </c>
      <c r="F3582" s="6" t="str">
        <f t="shared" si="220"/>
        <v>Janet Leverling</v>
      </c>
      <c r="G3582" s="6">
        <v>10762</v>
      </c>
      <c r="H3582" s="9">
        <v>42001</v>
      </c>
      <c r="I3582" s="9">
        <v>42026</v>
      </c>
      <c r="J3582" s="9">
        <v>42026</v>
      </c>
      <c r="K3582" s="7">
        <v>5</v>
      </c>
      <c r="L3582" s="9" t="str">
        <f t="shared" si="221"/>
        <v>Pâtes et céréales</v>
      </c>
      <c r="M3582" s="6">
        <v>56</v>
      </c>
      <c r="N3582" s="6" t="str">
        <f t="shared" si="222"/>
        <v>Gnocchi di nonna Alice</v>
      </c>
      <c r="O3582" s="13">
        <v>76</v>
      </c>
      <c r="P3582" s="6">
        <v>18</v>
      </c>
      <c r="Q3582" s="13">
        <f t="shared" si="223"/>
        <v>1368</v>
      </c>
      <c r="R3582" s="15">
        <v>0.01</v>
      </c>
      <c r="S3582" s="13">
        <v>3385.8</v>
      </c>
      <c r="T3582" s="13">
        <v>101.574</v>
      </c>
      <c r="U3582" s="13"/>
    </row>
    <row r="3583" spans="1:21" x14ac:dyDescent="0.25">
      <c r="A3583" s="6" t="s">
        <v>127</v>
      </c>
      <c r="B3583" s="6" t="s">
        <v>128</v>
      </c>
      <c r="C3583" s="6" t="s">
        <v>129</v>
      </c>
      <c r="D3583" s="6" t="s">
        <v>106</v>
      </c>
      <c r="E3583" s="6">
        <v>4</v>
      </c>
      <c r="F3583" s="6" t="str">
        <f t="shared" si="220"/>
        <v>Laura Callahan</v>
      </c>
      <c r="G3583" s="6">
        <v>10811</v>
      </c>
      <c r="H3583" s="9">
        <v>42001</v>
      </c>
      <c r="I3583" s="9">
        <v>42014</v>
      </c>
      <c r="J3583" s="9">
        <v>42016</v>
      </c>
      <c r="K3583" s="7">
        <v>8</v>
      </c>
      <c r="L3583" s="9" t="str">
        <f t="shared" si="221"/>
        <v>Poissons et fruits de mer</v>
      </c>
      <c r="M3583" s="6">
        <v>40</v>
      </c>
      <c r="N3583" s="6" t="str">
        <f t="shared" si="222"/>
        <v>Boston Crab Meat</v>
      </c>
      <c r="O3583" s="13">
        <v>76</v>
      </c>
      <c r="P3583" s="6">
        <v>74</v>
      </c>
      <c r="Q3583" s="13">
        <f t="shared" si="223"/>
        <v>5624</v>
      </c>
      <c r="R3583" s="15">
        <v>-0.03</v>
      </c>
      <c r="S3583" s="13">
        <v>7012.24</v>
      </c>
      <c r="T3583" s="13">
        <v>42.073440000000005</v>
      </c>
      <c r="U3583" s="13"/>
    </row>
    <row r="3584" spans="1:21" x14ac:dyDescent="0.25">
      <c r="A3584" s="6" t="s">
        <v>182</v>
      </c>
      <c r="B3584" s="6" t="s">
        <v>183</v>
      </c>
      <c r="C3584" s="6" t="s">
        <v>132</v>
      </c>
      <c r="D3584" s="6" t="s">
        <v>123</v>
      </c>
      <c r="E3584" s="6">
        <v>8</v>
      </c>
      <c r="F3584" s="6" t="str">
        <f t="shared" si="220"/>
        <v>Hicham Esmal</v>
      </c>
      <c r="G3584" s="6">
        <v>10512</v>
      </c>
      <c r="H3584" s="9">
        <v>42002</v>
      </c>
      <c r="I3584" s="9">
        <v>42030</v>
      </c>
      <c r="J3584" s="9">
        <v>42027</v>
      </c>
      <c r="K3584" s="7">
        <v>8</v>
      </c>
      <c r="L3584" s="9" t="str">
        <f t="shared" si="221"/>
        <v>Poissons et fruits de mer</v>
      </c>
      <c r="M3584" s="6">
        <v>46</v>
      </c>
      <c r="N3584" s="6" t="str">
        <f t="shared" si="222"/>
        <v>Spegesild</v>
      </c>
      <c r="O3584" s="13">
        <v>76</v>
      </c>
      <c r="P3584" s="6">
        <v>15</v>
      </c>
      <c r="Q3584" s="13">
        <f t="shared" si="223"/>
        <v>1140</v>
      </c>
      <c r="R3584" s="15">
        <v>0.13</v>
      </c>
      <c r="S3584" s="13">
        <v>783</v>
      </c>
      <c r="T3584" s="13">
        <v>25.838999999999999</v>
      </c>
      <c r="U3584" s="13"/>
    </row>
    <row r="3585" spans="1:21" x14ac:dyDescent="0.25">
      <c r="A3585" s="6" t="s">
        <v>209</v>
      </c>
      <c r="B3585" s="6" t="s">
        <v>210</v>
      </c>
      <c r="C3585" s="6" t="s">
        <v>211</v>
      </c>
      <c r="D3585" s="6" t="s">
        <v>212</v>
      </c>
      <c r="E3585" s="6">
        <v>1</v>
      </c>
      <c r="F3585" s="6" t="str">
        <f t="shared" si="220"/>
        <v>Francis Rivière</v>
      </c>
      <c r="G3585" s="6">
        <v>10553</v>
      </c>
      <c r="H3585" s="9">
        <v>42002</v>
      </c>
      <c r="I3585" s="9">
        <v>42021</v>
      </c>
      <c r="J3585" s="9">
        <v>42017</v>
      </c>
      <c r="K3585" s="7">
        <v>4</v>
      </c>
      <c r="L3585" s="9" t="str">
        <f t="shared" si="221"/>
        <v>Produits laitiers</v>
      </c>
      <c r="M3585" s="6">
        <v>31</v>
      </c>
      <c r="N3585" s="6" t="str">
        <f t="shared" si="222"/>
        <v>Gorgonzola Telino</v>
      </c>
      <c r="O3585" s="13">
        <v>76</v>
      </c>
      <c r="P3585" s="6">
        <v>84</v>
      </c>
      <c r="Q3585" s="13">
        <f t="shared" si="223"/>
        <v>6384</v>
      </c>
      <c r="R3585" s="15">
        <v>0.2</v>
      </c>
      <c r="S3585" s="13">
        <v>4200</v>
      </c>
      <c r="T3585" s="13">
        <v>142.80000000000001</v>
      </c>
      <c r="U3585" s="13"/>
    </row>
    <row r="3586" spans="1:21" x14ac:dyDescent="0.25">
      <c r="A3586" s="6" t="s">
        <v>179</v>
      </c>
      <c r="B3586" s="6" t="s">
        <v>180</v>
      </c>
      <c r="C3586" s="6" t="s">
        <v>181</v>
      </c>
      <c r="D3586" s="6" t="s">
        <v>81</v>
      </c>
      <c r="E3586" s="6">
        <v>4</v>
      </c>
      <c r="F3586" s="6" t="str">
        <f t="shared" si="220"/>
        <v>Laura Callahan</v>
      </c>
      <c r="G3586" s="6">
        <v>10603</v>
      </c>
      <c r="H3586" s="9">
        <v>42002</v>
      </c>
      <c r="I3586" s="9">
        <v>42028</v>
      </c>
      <c r="J3586" s="9">
        <v>42030</v>
      </c>
      <c r="K3586" s="7">
        <v>3</v>
      </c>
      <c r="L3586" s="9" t="str">
        <f t="shared" si="221"/>
        <v>Desserts</v>
      </c>
      <c r="M3586" s="6">
        <v>49</v>
      </c>
      <c r="N3586" s="6" t="str">
        <f t="shared" si="222"/>
        <v>Maxilaku</v>
      </c>
      <c r="O3586" s="13">
        <v>76</v>
      </c>
      <c r="P3586" s="6">
        <v>79</v>
      </c>
      <c r="Q3586" s="13">
        <f t="shared" si="223"/>
        <v>6004</v>
      </c>
      <c r="R3586" s="15">
        <v>0.19</v>
      </c>
      <c r="S3586" s="13">
        <v>6399</v>
      </c>
      <c r="T3586" s="13">
        <v>89.585999999999999</v>
      </c>
      <c r="U3586" s="13"/>
    </row>
    <row r="3587" spans="1:21" x14ac:dyDescent="0.25">
      <c r="A3587" s="6" t="s">
        <v>269</v>
      </c>
      <c r="B3587" s="6" t="s">
        <v>270</v>
      </c>
      <c r="C3587" s="6" t="s">
        <v>271</v>
      </c>
      <c r="D3587" s="6" t="s">
        <v>242</v>
      </c>
      <c r="E3587" s="6">
        <v>5</v>
      </c>
      <c r="F3587" s="6" t="str">
        <f t="shared" si="220"/>
        <v>Mohamed Ben Arfa</v>
      </c>
      <c r="G3587" s="6">
        <v>10688</v>
      </c>
      <c r="H3587" s="9">
        <v>42002</v>
      </c>
      <c r="I3587" s="9">
        <v>42012</v>
      </c>
      <c r="J3587" s="9">
        <v>42008</v>
      </c>
      <c r="K3587" s="7">
        <v>7</v>
      </c>
      <c r="L3587" s="9" t="str">
        <f t="shared" si="221"/>
        <v>Produits secs</v>
      </c>
      <c r="M3587" s="6">
        <v>28</v>
      </c>
      <c r="N3587" s="6" t="str">
        <f t="shared" si="222"/>
        <v>Rössle Sauerkraut</v>
      </c>
      <c r="O3587" s="13">
        <v>76</v>
      </c>
      <c r="P3587" s="6">
        <v>51</v>
      </c>
      <c r="Q3587" s="13">
        <f t="shared" si="223"/>
        <v>3876</v>
      </c>
      <c r="R3587" s="15">
        <v>0.11</v>
      </c>
      <c r="S3587" s="13">
        <v>10348.92</v>
      </c>
      <c r="T3587" s="13">
        <v>320.81652000000003</v>
      </c>
      <c r="U3587" s="13"/>
    </row>
    <row r="3588" spans="1:21" x14ac:dyDescent="0.25">
      <c r="A3588" s="6" t="s">
        <v>133</v>
      </c>
      <c r="B3588" s="6" t="s">
        <v>134</v>
      </c>
      <c r="C3588" s="6" t="s">
        <v>135</v>
      </c>
      <c r="D3588" s="6" t="s">
        <v>136</v>
      </c>
      <c r="E3588" s="6">
        <v>7</v>
      </c>
      <c r="F3588" s="6" t="str">
        <f t="shared" ref="F3588:F3600" si="224">VLOOKUP(E3588,ListeREPRESENTANTS,2,FALSE)</f>
        <v>Jaime Dos Santos</v>
      </c>
      <c r="G3588" s="6">
        <v>10859</v>
      </c>
      <c r="H3588" s="9">
        <v>42002</v>
      </c>
      <c r="I3588" s="9">
        <v>42021</v>
      </c>
      <c r="J3588" s="9">
        <v>42021</v>
      </c>
      <c r="K3588" s="7">
        <v>6</v>
      </c>
      <c r="L3588" s="9" t="str">
        <f t="shared" ref="L3588:L3600" si="225">VLOOKUP(K3588,ListeCATEGORIES,2,FALSE)</f>
        <v>Viandes</v>
      </c>
      <c r="M3588" s="6">
        <v>54</v>
      </c>
      <c r="N3588" s="6" t="str">
        <f t="shared" ref="N3588:N3600" si="226">VLOOKUP(M3588,ListePRODUITS,2,FALSE)</f>
        <v>Tourtière</v>
      </c>
      <c r="O3588" s="13">
        <v>76</v>
      </c>
      <c r="P3588" s="6">
        <v>68</v>
      </c>
      <c r="Q3588" s="13">
        <f t="shared" si="223"/>
        <v>5168</v>
      </c>
      <c r="R3588" s="15">
        <v>0.2</v>
      </c>
      <c r="S3588" s="13">
        <v>2026.4</v>
      </c>
      <c r="T3588" s="13">
        <v>50.66</v>
      </c>
      <c r="U3588" s="13"/>
    </row>
    <row r="3589" spans="1:21" x14ac:dyDescent="0.25">
      <c r="A3589" s="6" t="s">
        <v>228</v>
      </c>
      <c r="B3589" s="6" t="s">
        <v>229</v>
      </c>
      <c r="C3589" s="6" t="s">
        <v>122</v>
      </c>
      <c r="D3589" s="6" t="s">
        <v>123</v>
      </c>
      <c r="E3589" s="6">
        <v>9</v>
      </c>
      <c r="F3589" s="6" t="str">
        <f t="shared" si="224"/>
        <v>Steven Buchanan</v>
      </c>
      <c r="G3589" s="6">
        <v>10922</v>
      </c>
      <c r="H3589" s="9">
        <v>42002</v>
      </c>
      <c r="I3589" s="9">
        <v>42028</v>
      </c>
      <c r="J3589" s="9">
        <v>42023</v>
      </c>
      <c r="K3589" s="7">
        <v>1</v>
      </c>
      <c r="L3589" s="9" t="str">
        <f t="shared" si="225"/>
        <v>Boissons</v>
      </c>
      <c r="M3589" s="6">
        <v>24</v>
      </c>
      <c r="N3589" s="6" t="str">
        <f t="shared" si="226"/>
        <v>Guaraná Fantástica</v>
      </c>
      <c r="O3589" s="13">
        <v>76</v>
      </c>
      <c r="P3589" s="6">
        <v>71</v>
      </c>
      <c r="Q3589" s="13">
        <f t="shared" ref="Q3589:Q3600" si="227">O3589*P3589</f>
        <v>5396</v>
      </c>
      <c r="R3589" s="15">
        <v>0.1</v>
      </c>
      <c r="S3589" s="13">
        <v>1437.75</v>
      </c>
      <c r="T3589" s="13">
        <v>37.381500000000003</v>
      </c>
      <c r="U3589" s="13"/>
    </row>
    <row r="3590" spans="1:21" x14ac:dyDescent="0.25">
      <c r="A3590" s="6" t="s">
        <v>194</v>
      </c>
      <c r="B3590" s="6" t="s">
        <v>195</v>
      </c>
      <c r="C3590" s="6" t="s">
        <v>97</v>
      </c>
      <c r="D3590" s="6" t="s">
        <v>98</v>
      </c>
      <c r="E3590" s="6">
        <v>3</v>
      </c>
      <c r="F3590" s="6" t="str">
        <f t="shared" si="224"/>
        <v>Janet Leverling</v>
      </c>
      <c r="G3590" s="6">
        <v>10576</v>
      </c>
      <c r="H3590" s="9">
        <v>42003</v>
      </c>
      <c r="I3590" s="9">
        <v>42015</v>
      </c>
      <c r="J3590" s="9">
        <v>42015</v>
      </c>
      <c r="K3590" s="7">
        <v>1</v>
      </c>
      <c r="L3590" s="9" t="str">
        <f t="shared" si="225"/>
        <v>Boissons</v>
      </c>
      <c r="M3590" s="6">
        <v>1</v>
      </c>
      <c r="N3590" s="6" t="str">
        <f t="shared" si="226"/>
        <v>Chai</v>
      </c>
      <c r="O3590" s="13">
        <v>76</v>
      </c>
      <c r="P3590" s="6">
        <v>88</v>
      </c>
      <c r="Q3590" s="13">
        <f t="shared" si="227"/>
        <v>6688</v>
      </c>
      <c r="R3590" s="15">
        <v>-0.03</v>
      </c>
      <c r="S3590" s="13">
        <v>8157.6</v>
      </c>
      <c r="T3590" s="13">
        <v>187.62480000000002</v>
      </c>
      <c r="U3590" s="13"/>
    </row>
    <row r="3591" spans="1:21" x14ac:dyDescent="0.25">
      <c r="A3591" s="6" t="s">
        <v>278</v>
      </c>
      <c r="B3591" s="6" t="s">
        <v>279</v>
      </c>
      <c r="C3591" s="6" t="s">
        <v>280</v>
      </c>
      <c r="D3591" s="6" t="s">
        <v>85</v>
      </c>
      <c r="E3591" s="6">
        <v>8</v>
      </c>
      <c r="F3591" s="6" t="str">
        <f t="shared" si="224"/>
        <v>Hicham Esmal</v>
      </c>
      <c r="G3591" s="6">
        <v>10609</v>
      </c>
      <c r="H3591" s="9">
        <v>42003</v>
      </c>
      <c r="I3591" s="9">
        <v>42031</v>
      </c>
      <c r="J3591" s="9">
        <v>42028</v>
      </c>
      <c r="K3591" s="7">
        <v>3</v>
      </c>
      <c r="L3591" s="9" t="str">
        <f t="shared" si="225"/>
        <v>Desserts</v>
      </c>
      <c r="M3591" s="6">
        <v>21</v>
      </c>
      <c r="N3591" s="6" t="str">
        <f t="shared" si="226"/>
        <v>Sir Rodney's Scones</v>
      </c>
      <c r="O3591" s="13">
        <v>76</v>
      </c>
      <c r="P3591" s="6">
        <v>82</v>
      </c>
      <c r="Q3591" s="13">
        <f t="shared" si="227"/>
        <v>6232</v>
      </c>
      <c r="R3591" s="15">
        <v>0.06</v>
      </c>
      <c r="S3591" s="13">
        <v>3854</v>
      </c>
      <c r="T3591" s="13">
        <v>115.62</v>
      </c>
      <c r="U3591" s="13"/>
    </row>
    <row r="3592" spans="1:21" x14ac:dyDescent="0.25">
      <c r="A3592" s="6" t="s">
        <v>291</v>
      </c>
      <c r="B3592" s="6" t="s">
        <v>292</v>
      </c>
      <c r="C3592" s="6" t="s">
        <v>97</v>
      </c>
      <c r="D3592" s="6" t="s">
        <v>98</v>
      </c>
      <c r="E3592" s="6">
        <v>3</v>
      </c>
      <c r="F3592" s="6" t="str">
        <f t="shared" si="224"/>
        <v>Janet Leverling</v>
      </c>
      <c r="G3592" s="6">
        <v>10625</v>
      </c>
      <c r="H3592" s="9">
        <v>42003</v>
      </c>
      <c r="I3592" s="9">
        <v>42029</v>
      </c>
      <c r="J3592" s="9">
        <v>42031</v>
      </c>
      <c r="K3592" s="7">
        <v>5</v>
      </c>
      <c r="L3592" s="9" t="str">
        <f t="shared" si="225"/>
        <v>Pâtes et céréales</v>
      </c>
      <c r="M3592" s="6">
        <v>42</v>
      </c>
      <c r="N3592" s="6" t="str">
        <f t="shared" si="226"/>
        <v>Singaporean Hokkien Fried Mee</v>
      </c>
      <c r="O3592" s="13">
        <v>76</v>
      </c>
      <c r="P3592" s="6">
        <v>13</v>
      </c>
      <c r="Q3592" s="13">
        <f t="shared" si="227"/>
        <v>988</v>
      </c>
      <c r="R3592" s="15">
        <v>0.08</v>
      </c>
      <c r="S3592" s="13">
        <v>837.2</v>
      </c>
      <c r="T3592" s="13">
        <v>6.6976000000000004</v>
      </c>
      <c r="U3592" s="13"/>
    </row>
    <row r="3593" spans="1:21" x14ac:dyDescent="0.25">
      <c r="A3593" s="6" t="s">
        <v>78</v>
      </c>
      <c r="B3593" s="6" t="s">
        <v>79</v>
      </c>
      <c r="C3593" s="6" t="s">
        <v>80</v>
      </c>
      <c r="D3593" s="6" t="s">
        <v>81</v>
      </c>
      <c r="E3593" s="6">
        <v>3</v>
      </c>
      <c r="F3593" s="6" t="str">
        <f t="shared" si="224"/>
        <v>Janet Leverling</v>
      </c>
      <c r="G3593" s="6">
        <v>10723</v>
      </c>
      <c r="H3593" s="9">
        <v>42003</v>
      </c>
      <c r="I3593" s="9">
        <v>42018</v>
      </c>
      <c r="J3593" s="9">
        <v>42013</v>
      </c>
      <c r="K3593" s="7">
        <v>3</v>
      </c>
      <c r="L3593" s="9" t="str">
        <f t="shared" si="225"/>
        <v>Desserts</v>
      </c>
      <c r="M3593" s="6">
        <v>26</v>
      </c>
      <c r="N3593" s="6" t="str">
        <f t="shared" si="226"/>
        <v>Gumbär Gummibärchen</v>
      </c>
      <c r="O3593" s="13">
        <v>76</v>
      </c>
      <c r="P3593" s="6">
        <v>69</v>
      </c>
      <c r="Q3593" s="13">
        <f t="shared" si="227"/>
        <v>5244</v>
      </c>
      <c r="R3593" s="15">
        <v>0.14000000000000001</v>
      </c>
      <c r="S3593" s="13">
        <v>9265.9410000000007</v>
      </c>
      <c r="T3593" s="13">
        <v>250.180407</v>
      </c>
      <c r="U3593" s="13"/>
    </row>
    <row r="3594" spans="1:21" x14ac:dyDescent="0.25">
      <c r="A3594" s="6" t="s">
        <v>157</v>
      </c>
      <c r="B3594" s="6" t="s">
        <v>158</v>
      </c>
      <c r="C3594" s="6" t="s">
        <v>159</v>
      </c>
      <c r="D3594" s="6" t="s">
        <v>136</v>
      </c>
      <c r="E3594" s="6">
        <v>2</v>
      </c>
      <c r="F3594" s="6" t="str">
        <f t="shared" si="224"/>
        <v>Anne Dodsworth</v>
      </c>
      <c r="G3594" s="6">
        <v>10557</v>
      </c>
      <c r="H3594" s="9">
        <v>42004</v>
      </c>
      <c r="I3594" s="9">
        <v>42031</v>
      </c>
      <c r="J3594" s="9">
        <v>42030</v>
      </c>
      <c r="K3594" s="7">
        <v>5</v>
      </c>
      <c r="L3594" s="9" t="str">
        <f t="shared" si="225"/>
        <v>Pâtes et céréales</v>
      </c>
      <c r="M3594" s="6">
        <v>64</v>
      </c>
      <c r="N3594" s="6" t="str">
        <f t="shared" si="226"/>
        <v>Wimmers gute Semmelknödel</v>
      </c>
      <c r="O3594" s="13">
        <v>76</v>
      </c>
      <c r="P3594" s="6">
        <v>40</v>
      </c>
      <c r="Q3594" s="13">
        <f t="shared" si="227"/>
        <v>3040</v>
      </c>
      <c r="R3594" s="15">
        <v>0</v>
      </c>
      <c r="S3594" s="13">
        <v>6650</v>
      </c>
      <c r="T3594" s="13">
        <v>179.55</v>
      </c>
      <c r="U3594" s="13"/>
    </row>
    <row r="3595" spans="1:21" x14ac:dyDescent="0.25">
      <c r="A3595" s="6" t="s">
        <v>243</v>
      </c>
      <c r="B3595" s="6" t="s">
        <v>244</v>
      </c>
      <c r="C3595" s="6" t="s">
        <v>88</v>
      </c>
      <c r="D3595" s="6" t="s">
        <v>89</v>
      </c>
      <c r="E3595" s="6">
        <v>7</v>
      </c>
      <c r="F3595" s="6" t="str">
        <f t="shared" si="224"/>
        <v>Jaime Dos Santos</v>
      </c>
      <c r="G3595" s="6">
        <v>10558</v>
      </c>
      <c r="H3595" s="9">
        <v>42004</v>
      </c>
      <c r="I3595" s="9">
        <v>42014</v>
      </c>
      <c r="J3595" s="9">
        <v>42012</v>
      </c>
      <c r="K3595" s="7">
        <v>3</v>
      </c>
      <c r="L3595" s="9" t="str">
        <f t="shared" si="225"/>
        <v>Desserts</v>
      </c>
      <c r="M3595" s="6">
        <v>47</v>
      </c>
      <c r="N3595" s="6" t="str">
        <f t="shared" si="226"/>
        <v>Zaanse koeken</v>
      </c>
      <c r="O3595" s="13">
        <v>76</v>
      </c>
      <c r="P3595" s="6">
        <v>50</v>
      </c>
      <c r="Q3595" s="13">
        <f t="shared" si="227"/>
        <v>3800</v>
      </c>
      <c r="R3595" s="15">
        <v>-0.02</v>
      </c>
      <c r="S3595" s="13">
        <v>2422.5</v>
      </c>
      <c r="T3595" s="13">
        <v>58.14</v>
      </c>
      <c r="U3595" s="13"/>
    </row>
    <row r="3596" spans="1:21" x14ac:dyDescent="0.25">
      <c r="A3596" s="6" t="s">
        <v>189</v>
      </c>
      <c r="B3596" s="6" t="s">
        <v>190</v>
      </c>
      <c r="C3596" s="6" t="s">
        <v>191</v>
      </c>
      <c r="D3596" s="6" t="s">
        <v>136</v>
      </c>
      <c r="E3596" s="6">
        <v>1</v>
      </c>
      <c r="F3596" s="6" t="str">
        <f t="shared" si="224"/>
        <v>Francis Rivière</v>
      </c>
      <c r="G3596" s="6">
        <v>10588</v>
      </c>
      <c r="H3596" s="9">
        <v>42004</v>
      </c>
      <c r="I3596" s="9">
        <v>42027</v>
      </c>
      <c r="J3596" s="9">
        <v>42023</v>
      </c>
      <c r="K3596" s="7">
        <v>8</v>
      </c>
      <c r="L3596" s="9" t="str">
        <f t="shared" si="225"/>
        <v>Poissons et fruits de mer</v>
      </c>
      <c r="M3596" s="6">
        <v>18</v>
      </c>
      <c r="N3596" s="6" t="str">
        <f t="shared" si="226"/>
        <v>Carnarvon Tigers</v>
      </c>
      <c r="O3596" s="13">
        <v>76</v>
      </c>
      <c r="P3596" s="6">
        <v>3</v>
      </c>
      <c r="Q3596" s="13">
        <f t="shared" si="227"/>
        <v>228</v>
      </c>
      <c r="R3596" s="15">
        <v>0</v>
      </c>
      <c r="S3596" s="13">
        <v>937.5</v>
      </c>
      <c r="T3596" s="13">
        <v>4.6875</v>
      </c>
      <c r="U3596" s="13"/>
    </row>
    <row r="3597" spans="1:21" x14ac:dyDescent="0.25">
      <c r="A3597" s="6" t="s">
        <v>127</v>
      </c>
      <c r="B3597" s="6" t="s">
        <v>128</v>
      </c>
      <c r="C3597" s="6" t="s">
        <v>129</v>
      </c>
      <c r="D3597" s="6" t="s">
        <v>106</v>
      </c>
      <c r="E3597" s="6">
        <v>3</v>
      </c>
      <c r="F3597" s="6" t="str">
        <f t="shared" si="224"/>
        <v>Janet Leverling</v>
      </c>
      <c r="G3597" s="6">
        <v>10697</v>
      </c>
      <c r="H3597" s="9">
        <v>42004</v>
      </c>
      <c r="I3597" s="9">
        <v>42030</v>
      </c>
      <c r="J3597" s="9">
        <v>42027</v>
      </c>
      <c r="K3597" s="7">
        <v>1</v>
      </c>
      <c r="L3597" s="9" t="str">
        <f t="shared" si="225"/>
        <v>Boissons</v>
      </c>
      <c r="M3597" s="6">
        <v>35</v>
      </c>
      <c r="N3597" s="6" t="str">
        <f t="shared" si="226"/>
        <v>Steeleye Stout</v>
      </c>
      <c r="O3597" s="13">
        <v>76</v>
      </c>
      <c r="P3597" s="6">
        <v>43</v>
      </c>
      <c r="Q3597" s="13">
        <f t="shared" si="227"/>
        <v>3268</v>
      </c>
      <c r="R3597" s="15">
        <v>0.05</v>
      </c>
      <c r="S3597" s="13">
        <v>3676.5</v>
      </c>
      <c r="T3597" s="13">
        <v>11.029500000000001</v>
      </c>
      <c r="U3597" s="13"/>
    </row>
    <row r="3598" spans="1:21" x14ac:dyDescent="0.25">
      <c r="A3598" s="6" t="s">
        <v>186</v>
      </c>
      <c r="B3598" s="6" t="s">
        <v>187</v>
      </c>
      <c r="C3598" s="6" t="s">
        <v>188</v>
      </c>
      <c r="D3598" s="6" t="s">
        <v>140</v>
      </c>
      <c r="E3598" s="6">
        <v>5</v>
      </c>
      <c r="F3598" s="6" t="str">
        <f t="shared" si="224"/>
        <v>Mohamed Ben Arfa</v>
      </c>
      <c r="G3598" s="6">
        <v>10698</v>
      </c>
      <c r="H3598" s="9">
        <v>42004</v>
      </c>
      <c r="I3598" s="9">
        <v>42021</v>
      </c>
      <c r="J3598" s="9">
        <v>42020</v>
      </c>
      <c r="K3598" s="7">
        <v>4</v>
      </c>
      <c r="L3598" s="9" t="str">
        <f t="shared" si="225"/>
        <v>Produits laitiers</v>
      </c>
      <c r="M3598" s="6">
        <v>11</v>
      </c>
      <c r="N3598" s="6" t="str">
        <f t="shared" si="226"/>
        <v>Queso Cabrales</v>
      </c>
      <c r="O3598" s="13">
        <v>76</v>
      </c>
      <c r="P3598" s="6">
        <v>9</v>
      </c>
      <c r="Q3598" s="13">
        <f t="shared" si="227"/>
        <v>684</v>
      </c>
      <c r="R3598" s="15">
        <v>0.01</v>
      </c>
      <c r="S3598" s="13">
        <v>935.55</v>
      </c>
      <c r="T3598" s="13">
        <v>15.904349999999999</v>
      </c>
      <c r="U3598" s="13"/>
    </row>
    <row r="3599" spans="1:21" x14ac:dyDescent="0.25">
      <c r="A3599" s="6" t="s">
        <v>82</v>
      </c>
      <c r="B3599" s="6" t="s">
        <v>83</v>
      </c>
      <c r="C3599" s="6" t="s">
        <v>84</v>
      </c>
      <c r="D3599" s="6" t="s">
        <v>85</v>
      </c>
      <c r="E3599" s="6">
        <v>3</v>
      </c>
      <c r="F3599" s="6" t="str">
        <f t="shared" si="224"/>
        <v>Janet Leverling</v>
      </c>
      <c r="G3599" s="6">
        <v>10715</v>
      </c>
      <c r="H3599" s="9">
        <v>42004</v>
      </c>
      <c r="I3599" s="9">
        <v>42024</v>
      </c>
      <c r="J3599" s="9">
        <v>42023</v>
      </c>
      <c r="K3599" s="7">
        <v>4</v>
      </c>
      <c r="L3599" s="9" t="str">
        <f t="shared" si="225"/>
        <v>Produits laitiers</v>
      </c>
      <c r="M3599" s="6">
        <v>71</v>
      </c>
      <c r="N3599" s="6" t="str">
        <f t="shared" si="226"/>
        <v>Fløtemysost</v>
      </c>
      <c r="O3599" s="13">
        <v>76</v>
      </c>
      <c r="P3599" s="6">
        <v>34</v>
      </c>
      <c r="Q3599" s="13">
        <f t="shared" si="227"/>
        <v>2584</v>
      </c>
      <c r="R3599" s="15">
        <v>0.12</v>
      </c>
      <c r="S3599" s="13">
        <v>3216.4</v>
      </c>
      <c r="T3599" s="13">
        <v>67.54440000000001</v>
      </c>
      <c r="U3599" s="13"/>
    </row>
    <row r="3600" spans="1:21" x14ac:dyDescent="0.25">
      <c r="A3600" s="6" t="s">
        <v>239</v>
      </c>
      <c r="B3600" s="6" t="s">
        <v>240</v>
      </c>
      <c r="C3600" s="6" t="s">
        <v>241</v>
      </c>
      <c r="D3600" s="6" t="s">
        <v>242</v>
      </c>
      <c r="E3600" s="6">
        <v>5</v>
      </c>
      <c r="F3600" s="6" t="str">
        <f t="shared" si="224"/>
        <v>Mohamed Ben Arfa</v>
      </c>
      <c r="G3600" s="6">
        <v>10802</v>
      </c>
      <c r="H3600" s="9">
        <v>42004</v>
      </c>
      <c r="I3600" s="9">
        <v>42026</v>
      </c>
      <c r="J3600" s="9">
        <v>42021</v>
      </c>
      <c r="K3600" s="7">
        <v>8</v>
      </c>
      <c r="L3600" s="9" t="str">
        <f t="shared" si="225"/>
        <v>Poissons et fruits de mer</v>
      </c>
      <c r="M3600" s="6">
        <v>30</v>
      </c>
      <c r="N3600" s="6" t="str">
        <f t="shared" si="226"/>
        <v>Nord-Ost Matjeshering</v>
      </c>
      <c r="O3600" s="13">
        <v>76</v>
      </c>
      <c r="P3600" s="6">
        <v>87</v>
      </c>
      <c r="Q3600" s="13">
        <f t="shared" si="227"/>
        <v>6612</v>
      </c>
      <c r="R3600" s="15">
        <v>0.03</v>
      </c>
      <c r="S3600" s="13">
        <v>10924.2855</v>
      </c>
      <c r="T3600" s="13">
        <v>152.93999700000001</v>
      </c>
      <c r="U3600" s="13"/>
    </row>
    <row r="3601" spans="19:19" x14ac:dyDescent="0.25">
      <c r="S3601" s="38"/>
    </row>
  </sheetData>
  <autoFilter ref="A3:T3600" xr:uid="{00000000-0009-0000-0000-000003000000}"/>
  <pageMargins left="0.7" right="0.7" top="0.75" bottom="0.75" header="0.3" footer="0.3"/>
  <pageSetup paperSize="9" orientation="portrait" horizontalDpi="30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</sheetPr>
  <dimension ref="A1:D14"/>
  <sheetViews>
    <sheetView workbookViewId="0">
      <selection activeCell="B12" sqref="B12"/>
    </sheetView>
  </sheetViews>
  <sheetFormatPr baseColWidth="10" defaultRowHeight="12.75" x14ac:dyDescent="0.2"/>
  <cols>
    <col min="1" max="1" width="22" customWidth="1"/>
    <col min="2" max="3" width="18.5703125" customWidth="1"/>
    <col min="4" max="4" width="13.140625" customWidth="1"/>
    <col min="5" max="7" width="23.42578125" bestFit="1" customWidth="1"/>
    <col min="8" max="9" width="23.42578125" customWidth="1"/>
    <col min="10" max="10" width="13.140625" customWidth="1"/>
    <col min="11" max="11" width="14.140625" bestFit="1" customWidth="1"/>
  </cols>
  <sheetData>
    <row r="1" spans="1:4" x14ac:dyDescent="0.2">
      <c r="A1" s="64" t="s">
        <v>40</v>
      </c>
      <c r="B1" t="s">
        <v>452</v>
      </c>
    </row>
    <row r="2" spans="1:4" x14ac:dyDescent="0.2">
      <c r="A2" s="64" t="s">
        <v>64</v>
      </c>
      <c r="B2" t="s">
        <v>334</v>
      </c>
      <c r="D2" s="1" t="s">
        <v>455</v>
      </c>
    </row>
    <row r="4" spans="1:4" x14ac:dyDescent="0.2">
      <c r="A4" s="64" t="s">
        <v>454</v>
      </c>
    </row>
    <row r="5" spans="1:4" x14ac:dyDescent="0.2">
      <c r="A5" s="64" t="s">
        <v>69</v>
      </c>
      <c r="B5" t="s">
        <v>446</v>
      </c>
    </row>
    <row r="6" spans="1:4" x14ac:dyDescent="0.2">
      <c r="A6" t="s">
        <v>43</v>
      </c>
      <c r="B6" s="65">
        <v>673676.97499999998</v>
      </c>
    </row>
    <row r="7" spans="1:4" x14ac:dyDescent="0.2">
      <c r="A7" t="s">
        <v>44</v>
      </c>
      <c r="B7" s="65">
        <v>232464.75</v>
      </c>
    </row>
    <row r="8" spans="1:4" x14ac:dyDescent="0.2">
      <c r="A8" t="s">
        <v>45</v>
      </c>
      <c r="B8" s="65">
        <v>570200.21399999992</v>
      </c>
    </row>
    <row r="9" spans="1:4" x14ac:dyDescent="0.2">
      <c r="A9" t="s">
        <v>46</v>
      </c>
      <c r="B9" s="65">
        <v>235739.98750000002</v>
      </c>
    </row>
    <row r="10" spans="1:4" x14ac:dyDescent="0.2">
      <c r="A10" t="s">
        <v>47</v>
      </c>
      <c r="B10" s="65">
        <v>481836.6345000001</v>
      </c>
    </row>
    <row r="11" spans="1:4" x14ac:dyDescent="0.2">
      <c r="A11" t="s">
        <v>48</v>
      </c>
      <c r="B11" s="65">
        <v>580108.84499999997</v>
      </c>
    </row>
    <row r="12" spans="1:4" x14ac:dyDescent="0.2">
      <c r="A12" t="s">
        <v>49</v>
      </c>
      <c r="B12" s="65">
        <v>427994.92</v>
      </c>
    </row>
    <row r="13" spans="1:4" x14ac:dyDescent="0.2">
      <c r="A13" t="s">
        <v>50</v>
      </c>
      <c r="B13" s="65">
        <v>279158.70450000005</v>
      </c>
    </row>
    <row r="14" spans="1:4" x14ac:dyDescent="0.2">
      <c r="A14" t="s">
        <v>453</v>
      </c>
      <c r="B14" s="65">
        <v>3481181.0304999994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30A0"/>
  </sheetPr>
  <dimension ref="A1"/>
  <sheetViews>
    <sheetView showGridLines="0" zoomScale="80" zoomScaleNormal="80" workbookViewId="0">
      <selection activeCell="J45" sqref="J45"/>
    </sheetView>
  </sheetViews>
  <sheetFormatPr baseColWidth="10" defaultRowHeight="12.75" x14ac:dyDescent="0.2"/>
  <sheetData/>
  <pageMargins left="0.7" right="0.7" top="0.75" bottom="0.75" header="0.3" footer="0.3"/>
  <drawing r:id="rId1"/>
  <legacy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7030A0"/>
  </sheetPr>
  <dimension ref="A1:M16"/>
  <sheetViews>
    <sheetView zoomScale="80" zoomScaleNormal="80" workbookViewId="0">
      <selection activeCell="I55" sqref="I55"/>
    </sheetView>
  </sheetViews>
  <sheetFormatPr baseColWidth="10" defaultRowHeight="12.75" x14ac:dyDescent="0.2"/>
  <cols>
    <col min="1" max="1" width="18" bestFit="1" customWidth="1"/>
    <col min="2" max="2" width="9.85546875" bestFit="1" customWidth="1"/>
    <col min="3" max="3" width="10.85546875" bestFit="1" customWidth="1"/>
    <col min="4" max="4" width="12" bestFit="1" customWidth="1"/>
    <col min="5" max="5" width="11" customWidth="1"/>
    <col min="6" max="6" width="9.7109375" customWidth="1"/>
    <col min="7" max="7" width="13.140625" customWidth="1"/>
    <col min="8" max="8" width="10.140625" customWidth="1"/>
    <col min="9" max="9" width="23" bestFit="1" customWidth="1"/>
    <col min="10" max="10" width="9.85546875" bestFit="1" customWidth="1"/>
    <col min="11" max="11" width="10.85546875" bestFit="1" customWidth="1"/>
    <col min="12" max="12" width="12" bestFit="1" customWidth="1"/>
    <col min="13" max="13" width="11" customWidth="1"/>
    <col min="14" max="14" width="9.7109375" customWidth="1"/>
  </cols>
  <sheetData>
    <row r="1" spans="1:13" x14ac:dyDescent="0.2">
      <c r="E1" s="67" t="s">
        <v>456</v>
      </c>
    </row>
    <row r="7" spans="1:13" x14ac:dyDescent="0.2">
      <c r="B7" s="64" t="s">
        <v>464</v>
      </c>
      <c r="J7" s="64" t="s">
        <v>464</v>
      </c>
    </row>
    <row r="8" spans="1:13" x14ac:dyDescent="0.2">
      <c r="A8" s="64" t="s">
        <v>64</v>
      </c>
      <c r="B8" t="s">
        <v>465</v>
      </c>
      <c r="C8" t="s">
        <v>467</v>
      </c>
      <c r="D8" t="s">
        <v>466</v>
      </c>
      <c r="E8" t="s">
        <v>468</v>
      </c>
      <c r="I8" s="64" t="s">
        <v>69</v>
      </c>
      <c r="J8" t="s">
        <v>465</v>
      </c>
      <c r="K8" t="s">
        <v>467</v>
      </c>
      <c r="L8" t="s">
        <v>466</v>
      </c>
      <c r="M8" t="s">
        <v>468</v>
      </c>
    </row>
    <row r="9" spans="1:13" x14ac:dyDescent="0.2">
      <c r="A9" t="s">
        <v>339</v>
      </c>
      <c r="B9" s="66">
        <v>299105.22499999998</v>
      </c>
      <c r="C9" s="65">
        <v>343570</v>
      </c>
      <c r="D9" s="65">
        <v>44464.775000000009</v>
      </c>
      <c r="E9" s="68">
        <v>0.12941984166254333</v>
      </c>
      <c r="I9" t="s">
        <v>43</v>
      </c>
      <c r="J9" s="66">
        <v>290923.01250000001</v>
      </c>
      <c r="K9" s="65">
        <v>334785</v>
      </c>
      <c r="L9" s="65">
        <v>43861.987500000003</v>
      </c>
      <c r="M9" s="68">
        <v>0.13101539047448363</v>
      </c>
    </row>
    <row r="10" spans="1:13" x14ac:dyDescent="0.2">
      <c r="A10" t="s">
        <v>336</v>
      </c>
      <c r="B10" s="66">
        <v>28385.412499999999</v>
      </c>
      <c r="C10" s="65">
        <v>30797.5</v>
      </c>
      <c r="D10" s="65">
        <v>2412.0875000000001</v>
      </c>
      <c r="E10" s="68">
        <v>7.8320886435587309E-2</v>
      </c>
      <c r="I10" t="s">
        <v>44</v>
      </c>
      <c r="J10" s="66">
        <v>16837.8</v>
      </c>
      <c r="K10" s="65">
        <v>17955</v>
      </c>
      <c r="L10" s="65">
        <v>1117.2000000000012</v>
      </c>
      <c r="M10" s="68">
        <v>6.222222222222229E-2</v>
      </c>
    </row>
    <row r="11" spans="1:13" x14ac:dyDescent="0.2">
      <c r="A11" t="s">
        <v>342</v>
      </c>
      <c r="B11" s="66">
        <v>37064.5</v>
      </c>
      <c r="C11" s="65">
        <v>40700</v>
      </c>
      <c r="D11" s="65">
        <v>3635.5</v>
      </c>
      <c r="E11" s="68">
        <v>8.9324324324324328E-2</v>
      </c>
      <c r="I11" t="s">
        <v>45</v>
      </c>
      <c r="J11" s="66">
        <v>63190.889999999992</v>
      </c>
      <c r="K11" s="65">
        <v>68743.25</v>
      </c>
      <c r="L11" s="65">
        <v>5552.3600000000006</v>
      </c>
      <c r="M11" s="68">
        <v>8.0769530099318851E-2</v>
      </c>
    </row>
    <row r="12" spans="1:13" x14ac:dyDescent="0.2">
      <c r="A12" t="s">
        <v>334</v>
      </c>
      <c r="B12" s="66">
        <v>36085.915000000001</v>
      </c>
      <c r="C12" s="65">
        <v>41765.75</v>
      </c>
      <c r="D12" s="65">
        <v>5679.8349999999991</v>
      </c>
      <c r="E12" s="68">
        <v>0.13599264947953763</v>
      </c>
      <c r="I12" t="s">
        <v>46</v>
      </c>
      <c r="J12" s="66">
        <v>12915.825000000001</v>
      </c>
      <c r="K12" s="65">
        <v>15600</v>
      </c>
      <c r="L12" s="65">
        <v>2684.1750000000002</v>
      </c>
      <c r="M12" s="68">
        <v>0.17206250000000001</v>
      </c>
    </row>
    <row r="13" spans="1:13" x14ac:dyDescent="0.2">
      <c r="A13" t="s">
        <v>337</v>
      </c>
      <c r="B13" s="66">
        <v>30926.13</v>
      </c>
      <c r="C13" s="65">
        <v>33923</v>
      </c>
      <c r="D13" s="65">
        <v>2996.8699999999994</v>
      </c>
      <c r="E13" s="68">
        <v>8.8343306900922666E-2</v>
      </c>
      <c r="I13" t="s">
        <v>47</v>
      </c>
      <c r="J13" s="66">
        <v>22613.530000000002</v>
      </c>
      <c r="K13" s="65">
        <v>25090.5</v>
      </c>
      <c r="L13" s="65">
        <v>2476.9699999999998</v>
      </c>
      <c r="M13" s="68">
        <v>9.8721428429086697E-2</v>
      </c>
    </row>
    <row r="14" spans="1:13" x14ac:dyDescent="0.2">
      <c r="A14" t="s">
        <v>335</v>
      </c>
      <c r="B14" s="66">
        <v>83553.299999999988</v>
      </c>
      <c r="C14" s="65">
        <v>92980</v>
      </c>
      <c r="D14" s="65">
        <v>9426.7000000000007</v>
      </c>
      <c r="E14" s="68">
        <v>0.10138416863841687</v>
      </c>
      <c r="I14" t="s">
        <v>48</v>
      </c>
      <c r="J14" s="66">
        <v>66287.125</v>
      </c>
      <c r="K14" s="65">
        <v>73332.5</v>
      </c>
      <c r="L14" s="65">
        <v>7045.3749999999991</v>
      </c>
      <c r="M14" s="68">
        <v>9.6074387208945539E-2</v>
      </c>
    </row>
    <row r="15" spans="1:13" x14ac:dyDescent="0.2">
      <c r="A15" t="s">
        <v>453</v>
      </c>
      <c r="B15" s="66">
        <v>515120.48249999993</v>
      </c>
      <c r="C15" s="65">
        <v>583736.25</v>
      </c>
      <c r="D15" s="65">
        <v>68615.767500000016</v>
      </c>
      <c r="E15" s="68">
        <v>0.11754583940949363</v>
      </c>
      <c r="I15" t="s">
        <v>49</v>
      </c>
      <c r="J15" s="66">
        <v>42352.3</v>
      </c>
      <c r="K15" s="65">
        <v>48230</v>
      </c>
      <c r="L15" s="65">
        <v>5877.7</v>
      </c>
      <c r="M15" s="68">
        <v>0.12186813186813186</v>
      </c>
    </row>
    <row r="16" spans="1:13" x14ac:dyDescent="0.2">
      <c r="I16" t="s">
        <v>453</v>
      </c>
      <c r="J16" s="66">
        <v>515120.48250000004</v>
      </c>
      <c r="K16" s="65">
        <v>583736.25</v>
      </c>
      <c r="L16" s="65">
        <v>68615.767500000016</v>
      </c>
      <c r="M16" s="68">
        <v>0.11754583940949362</v>
      </c>
    </row>
  </sheetData>
  <conditionalFormatting pivot="1" sqref="E9:E15">
    <cfRule type="cellIs" dxfId="39" priority="2" operator="greaterThan">
      <formula>0.09</formula>
    </cfRule>
  </conditionalFormatting>
  <conditionalFormatting pivot="1" sqref="M9:M16">
    <cfRule type="cellIs" dxfId="38" priority="1" operator="greaterThan">
      <formula>0.09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7030A0"/>
  </sheetPr>
  <dimension ref="A1:K16"/>
  <sheetViews>
    <sheetView workbookViewId="0">
      <selection activeCell="E18" sqref="E18"/>
    </sheetView>
  </sheetViews>
  <sheetFormatPr baseColWidth="10" defaultRowHeight="12.75" x14ac:dyDescent="0.2"/>
  <cols>
    <col min="1" max="1" width="22" bestFit="1" customWidth="1"/>
    <col min="2" max="5" width="11.140625" bestFit="1" customWidth="1"/>
    <col min="6" max="7" width="13.140625" customWidth="1"/>
    <col min="8" max="9" width="10.140625" customWidth="1"/>
    <col min="10" max="10" width="16.28515625" bestFit="1" customWidth="1"/>
    <col min="11" max="11" width="16.42578125" bestFit="1" customWidth="1"/>
  </cols>
  <sheetData>
    <row r="1" spans="1:11" x14ac:dyDescent="0.2">
      <c r="E1" s="67" t="s">
        <v>456</v>
      </c>
    </row>
    <row r="2" spans="1:11" x14ac:dyDescent="0.2">
      <c r="A2" s="64" t="s">
        <v>64</v>
      </c>
      <c r="B2" t="s">
        <v>452</v>
      </c>
    </row>
    <row r="3" spans="1:11" x14ac:dyDescent="0.2">
      <c r="A3" s="64" t="s">
        <v>458</v>
      </c>
      <c r="B3" t="s">
        <v>452</v>
      </c>
    </row>
    <row r="4" spans="1:11" x14ac:dyDescent="0.2">
      <c r="A4" s="64" t="s">
        <v>463</v>
      </c>
      <c r="B4" t="s">
        <v>452</v>
      </c>
    </row>
    <row r="5" spans="1:11" x14ac:dyDescent="0.2">
      <c r="A5" s="64" t="s">
        <v>40</v>
      </c>
      <c r="B5" t="s">
        <v>204</v>
      </c>
    </row>
    <row r="7" spans="1:11" x14ac:dyDescent="0.2">
      <c r="A7" s="64" t="s">
        <v>465</v>
      </c>
      <c r="B7" s="64" t="s">
        <v>457</v>
      </c>
    </row>
    <row r="8" spans="1:11" x14ac:dyDescent="0.2">
      <c r="A8" s="64" t="s">
        <v>69</v>
      </c>
      <c r="B8" t="s">
        <v>459</v>
      </c>
      <c r="C8" t="s">
        <v>460</v>
      </c>
      <c r="D8" t="s">
        <v>461</v>
      </c>
      <c r="E8" t="s">
        <v>462</v>
      </c>
      <c r="F8" t="s">
        <v>453</v>
      </c>
    </row>
    <row r="9" spans="1:11" x14ac:dyDescent="0.2">
      <c r="A9" t="s">
        <v>43</v>
      </c>
      <c r="B9" s="66">
        <v>68387.025000000009</v>
      </c>
      <c r="C9" s="66">
        <v>120617.16250000001</v>
      </c>
      <c r="D9" s="66">
        <v>101918.825</v>
      </c>
      <c r="E9" s="66"/>
      <c r="F9" s="66">
        <v>290923.01250000001</v>
      </c>
      <c r="K9" s="69"/>
    </row>
    <row r="10" spans="1:11" x14ac:dyDescent="0.2">
      <c r="A10" t="s">
        <v>44</v>
      </c>
      <c r="B10" s="66">
        <v>2301.375</v>
      </c>
      <c r="C10" s="66"/>
      <c r="D10" s="66">
        <v>14536.424999999999</v>
      </c>
      <c r="E10" s="66"/>
      <c r="F10" s="66">
        <v>16837.8</v>
      </c>
      <c r="K10" s="69"/>
    </row>
    <row r="11" spans="1:11" x14ac:dyDescent="0.2">
      <c r="A11" t="s">
        <v>45</v>
      </c>
      <c r="B11" s="66">
        <v>12304.1</v>
      </c>
      <c r="C11" s="66">
        <v>22703.409999999996</v>
      </c>
      <c r="D11" s="66">
        <v>26361.599999999999</v>
      </c>
      <c r="E11" s="66">
        <v>1821.78</v>
      </c>
      <c r="F11" s="66">
        <v>63190.889999999992</v>
      </c>
      <c r="K11" s="69"/>
    </row>
    <row r="12" spans="1:11" x14ac:dyDescent="0.2">
      <c r="A12" t="s">
        <v>46</v>
      </c>
      <c r="B12" s="66"/>
      <c r="C12" s="66">
        <v>5308.875</v>
      </c>
      <c r="D12" s="66">
        <v>7606.95</v>
      </c>
      <c r="E12" s="66"/>
      <c r="F12" s="66">
        <v>12915.825000000001</v>
      </c>
      <c r="K12" s="69"/>
    </row>
    <row r="13" spans="1:11" x14ac:dyDescent="0.2">
      <c r="A13" t="s">
        <v>47</v>
      </c>
      <c r="B13" s="66">
        <v>9096.77</v>
      </c>
      <c r="C13" s="66">
        <v>5658.3</v>
      </c>
      <c r="D13" s="66">
        <v>7858.46</v>
      </c>
      <c r="E13" s="66"/>
      <c r="F13" s="66">
        <v>22613.53</v>
      </c>
    </row>
    <row r="14" spans="1:11" x14ac:dyDescent="0.2">
      <c r="A14" t="s">
        <v>48</v>
      </c>
      <c r="B14" s="66">
        <v>9575.25</v>
      </c>
      <c r="C14" s="66">
        <v>27611.45</v>
      </c>
      <c r="D14" s="66">
        <v>29100.425000000003</v>
      </c>
      <c r="E14" s="66"/>
      <c r="F14" s="66">
        <v>66287.125</v>
      </c>
    </row>
    <row r="15" spans="1:11" x14ac:dyDescent="0.2">
      <c r="A15" t="s">
        <v>49</v>
      </c>
      <c r="B15" s="66">
        <v>14628</v>
      </c>
      <c r="C15" s="66">
        <v>22299.75</v>
      </c>
      <c r="D15" s="66">
        <v>5424.55</v>
      </c>
      <c r="E15" s="66"/>
      <c r="F15" s="66">
        <v>42352.3</v>
      </c>
    </row>
    <row r="16" spans="1:11" x14ac:dyDescent="0.2">
      <c r="A16" t="s">
        <v>453</v>
      </c>
      <c r="B16" s="66">
        <v>116292.52000000002</v>
      </c>
      <c r="C16" s="66">
        <v>204198.94750000001</v>
      </c>
      <c r="D16" s="66">
        <v>192807.23499999999</v>
      </c>
      <c r="E16" s="66">
        <v>1821.78</v>
      </c>
      <c r="F16" s="66">
        <v>515120.48249999998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BD1">
    <tabColor rgb="FF7030A0"/>
  </sheetPr>
  <dimension ref="A1:AV3601"/>
  <sheetViews>
    <sheetView topLeftCell="A4" workbookViewId="0">
      <selection activeCell="F23" sqref="F23"/>
    </sheetView>
  </sheetViews>
  <sheetFormatPr baseColWidth="10" defaultRowHeight="15" x14ac:dyDescent="0.25"/>
  <cols>
    <col min="1" max="1" width="13.140625" style="6" customWidth="1"/>
    <col min="2" max="2" width="27" style="6" customWidth="1"/>
    <col min="3" max="3" width="13.85546875" style="6" bestFit="1" customWidth="1"/>
    <col min="4" max="4" width="13" style="6" bestFit="1" customWidth="1"/>
    <col min="5" max="5" width="11.42578125" style="6" customWidth="1"/>
    <col min="6" max="6" width="18.140625" style="6" bestFit="1" customWidth="1"/>
    <col min="7" max="7" width="10.5703125" style="6" customWidth="1"/>
    <col min="8" max="8" width="12.5703125" style="9" customWidth="1"/>
    <col min="9" max="9" width="14.85546875" style="9" customWidth="1"/>
    <col min="10" max="10" width="12.7109375" style="9" customWidth="1"/>
    <col min="11" max="11" width="14.85546875" style="6" customWidth="1"/>
    <col min="12" max="12" width="31.7109375" style="6" bestFit="1" customWidth="1"/>
    <col min="13" max="13" width="10.7109375" style="6" customWidth="1"/>
    <col min="14" max="14" width="28.42578125" style="6" customWidth="1"/>
    <col min="15" max="15" width="9.7109375" style="6" customWidth="1"/>
    <col min="16" max="16" width="11" style="6" customWidth="1"/>
    <col min="17" max="17" width="14.140625" style="6" bestFit="1" customWidth="1"/>
    <col min="18" max="18" width="12" style="6" bestFit="1" customWidth="1"/>
    <col min="19" max="19" width="14.140625" style="6" bestFit="1" customWidth="1"/>
    <col min="20" max="20" width="11.42578125" style="6"/>
    <col min="21" max="21" width="13.140625" style="6" bestFit="1" customWidth="1"/>
    <col min="22" max="22" width="11.42578125" style="6"/>
    <col min="23" max="23" width="12.85546875" style="6" bestFit="1" customWidth="1"/>
    <col min="24" max="24" width="23.7109375" style="6" customWidth="1"/>
    <col min="25" max="25" width="17" style="6" bestFit="1" customWidth="1"/>
    <col min="26" max="26" width="15" style="6" bestFit="1" customWidth="1"/>
    <col min="27" max="30" width="11.42578125" style="6"/>
    <col min="31" max="31" width="17.42578125" style="6" customWidth="1"/>
    <col min="32" max="37" width="11.42578125" style="6"/>
    <col min="38" max="38" width="13.140625" style="6" bestFit="1" customWidth="1"/>
    <col min="39" max="39" width="12.85546875" style="6" customWidth="1"/>
    <col min="40" max="40" width="17.7109375" style="6" bestFit="1" customWidth="1"/>
    <col min="41" max="42" width="11.42578125" style="6"/>
    <col min="43" max="43" width="14" style="6" bestFit="1" customWidth="1"/>
    <col min="44" max="44" width="18.28515625" style="6" bestFit="1" customWidth="1"/>
    <col min="45" max="16384" width="11.42578125" style="6"/>
  </cols>
  <sheetData>
    <row r="1" spans="1:48" ht="36" customHeight="1" x14ac:dyDescent="0.25">
      <c r="AT1" s="70" t="s">
        <v>450</v>
      </c>
      <c r="AU1" s="71"/>
      <c r="AV1" s="72"/>
    </row>
    <row r="2" spans="1:48" x14ac:dyDescent="0.25">
      <c r="AT2" s="54"/>
      <c r="AU2" s="55"/>
      <c r="AV2" s="56"/>
    </row>
    <row r="3" spans="1:48" s="30" customFormat="1" x14ac:dyDescent="0.25">
      <c r="A3" s="42" t="s">
        <v>61</v>
      </c>
      <c r="B3" s="42" t="s">
        <v>62</v>
      </c>
      <c r="C3" s="42" t="s">
        <v>41</v>
      </c>
      <c r="D3" s="42" t="s">
        <v>40</v>
      </c>
      <c r="E3" s="42" t="s">
        <v>63</v>
      </c>
      <c r="F3" s="44" t="s">
        <v>64</v>
      </c>
      <c r="G3" s="42" t="s">
        <v>65</v>
      </c>
      <c r="H3" s="45" t="s">
        <v>42</v>
      </c>
      <c r="I3" s="45" t="s">
        <v>66</v>
      </c>
      <c r="J3" s="45" t="s">
        <v>67</v>
      </c>
      <c r="K3" s="45" t="s">
        <v>68</v>
      </c>
      <c r="L3" s="44" t="s">
        <v>69</v>
      </c>
      <c r="M3" s="42" t="s">
        <v>70</v>
      </c>
      <c r="N3" s="44" t="s">
        <v>71</v>
      </c>
      <c r="O3" s="42" t="s">
        <v>72</v>
      </c>
      <c r="P3" s="42" t="s">
        <v>73</v>
      </c>
      <c r="Q3" s="42" t="s">
        <v>74</v>
      </c>
      <c r="R3" s="42" t="s">
        <v>75</v>
      </c>
      <c r="S3" s="42" t="s">
        <v>76</v>
      </c>
      <c r="T3" s="42" t="s">
        <v>77</v>
      </c>
      <c r="U3" s="31" t="s">
        <v>445</v>
      </c>
      <c r="V3" s="42"/>
      <c r="W3" s="32"/>
      <c r="X3" s="43" t="s">
        <v>40</v>
      </c>
      <c r="AA3" s="43" t="s">
        <v>41</v>
      </c>
      <c r="AB3" s="43" t="s">
        <v>40</v>
      </c>
      <c r="AE3" s="43"/>
      <c r="AF3" s="46" t="s">
        <v>45</v>
      </c>
      <c r="AG3" s="46" t="s">
        <v>44</v>
      </c>
      <c r="AH3" s="46"/>
      <c r="AI3" s="46"/>
      <c r="AL3" s="43">
        <v>2014</v>
      </c>
      <c r="AM3" s="46" t="s">
        <v>45</v>
      </c>
      <c r="AN3"/>
      <c r="AP3" s="43">
        <v>2014</v>
      </c>
      <c r="AQ3" s="46" t="s">
        <v>45</v>
      </c>
      <c r="AR3" s="46" t="s">
        <v>451</v>
      </c>
      <c r="AT3" s="60" t="s">
        <v>448</v>
      </c>
      <c r="AU3" s="61" t="s">
        <v>447</v>
      </c>
      <c r="AV3" s="62"/>
    </row>
    <row r="4" spans="1:48" ht="15" customHeight="1" x14ac:dyDescent="0.25">
      <c r="A4" s="6" t="s">
        <v>78</v>
      </c>
      <c r="B4" s="6" t="s">
        <v>79</v>
      </c>
      <c r="C4" s="6" t="s">
        <v>80</v>
      </c>
      <c r="D4" s="6" t="s">
        <v>81</v>
      </c>
      <c r="E4" s="6">
        <v>7</v>
      </c>
      <c r="F4" s="6" t="str">
        <f>VLOOKUP(T_[[#This Row],[N° représ]],ListeREPRESENTANTS,2,FALSE)</f>
        <v>Jaime Dos Santos</v>
      </c>
      <c r="G4" s="6">
        <v>10469</v>
      </c>
      <c r="H4" s="9">
        <v>40910</v>
      </c>
      <c r="I4" s="9">
        <v>40938</v>
      </c>
      <c r="J4" s="9">
        <v>40924</v>
      </c>
      <c r="K4" s="7">
        <v>1</v>
      </c>
      <c r="L4" s="9" t="str">
        <f>VLOOKUP(T_[[#This Row],[Réf catégorie]],ListeCATEGORIES,2,FALSE)</f>
        <v>Boissons</v>
      </c>
      <c r="M4" s="6">
        <v>2</v>
      </c>
      <c r="N4" s="6" t="str">
        <f>VLOOKUP(T_[[#This Row],[Réf prod]],ListePRODUITS,2,FALSE)</f>
        <v>Chang</v>
      </c>
      <c r="O4" s="13">
        <v>76</v>
      </c>
      <c r="P4" s="6">
        <v>12</v>
      </c>
      <c r="Q4" s="13">
        <f>O4*P4</f>
        <v>912</v>
      </c>
      <c r="R4" s="14">
        <v>0.16</v>
      </c>
      <c r="S4" s="13">
        <v>766.07999999999993</v>
      </c>
      <c r="T4" s="13">
        <v>26.046719999999997</v>
      </c>
      <c r="U4" s="48">
        <f>T_[[#This Row],[CA tarif]]-T_[[#This Row],[CA HT]]</f>
        <v>145.92000000000007</v>
      </c>
      <c r="V4" s="13"/>
      <c r="W4" s="13">
        <f>SUMIF(T_[Pays],$X4,T_[CA HT])</f>
        <v>515120.48249999998</v>
      </c>
      <c r="X4" s="40" t="s">
        <v>204</v>
      </c>
      <c r="Y4" s="53">
        <f>SUMIF(T_[Pays],X4,T_[CA HT])</f>
        <v>515120.48249999998</v>
      </c>
      <c r="AA4" s="39" t="s">
        <v>203</v>
      </c>
      <c r="AB4" s="40" t="s">
        <v>204</v>
      </c>
      <c r="AE4" s="46" t="s">
        <v>204</v>
      </c>
      <c r="AF4" s="6">
        <f>SUMIFS(T_[CA HT],T_[Pays],$AE4,T_[Catégorie],AF$3)</f>
        <v>63190.89</v>
      </c>
      <c r="AG4" s="6">
        <f>SUMIFS(T_[CA HT],T_[Pays],$AE4,T_[Catégorie],AG$3)</f>
        <v>16837.8</v>
      </c>
      <c r="AL4" s="46" t="s">
        <v>204</v>
      </c>
      <c r="AM4" s="6">
        <f>SUMIFS(T_[CA HT],T_[Pays],$AE4,T_[Catégorie],AM$3)</f>
        <v>63190.89</v>
      </c>
      <c r="AN4" s="63">
        <f>SUMPRODUCT(--(T_[Pays]=AL4),T_[CA HT])</f>
        <v>515120.48249999998</v>
      </c>
      <c r="AO4" s="6">
        <f>SUMIF(T_[Pays],$AL4,T_[CA HT])</f>
        <v>515120.48249999998</v>
      </c>
      <c r="AP4" s="46" t="s">
        <v>204</v>
      </c>
      <c r="AQ4" s="47">
        <f>SUMPRODUCT(--(T_[Pays]=AP4),--(T_[Catégorie]=$AQ$3),--(YEAR(T_[Date envoi])=$AP$3),T_[CA HT])</f>
        <v>26361.599999999999</v>
      </c>
      <c r="AR4" s="47">
        <f t="array" ref="AR4">SUM((T_[Pays]=AP4)*(T_[Catégorie]=$AQ$3)*(YEAR(T_[Date envoi])=$AP$3)*(T_[CA HT]))</f>
        <v>26361.599999999999</v>
      </c>
      <c r="AS4" s="6">
        <f>SUMPRODUCT(--(T_[Pays]=$AP4),--(T_[Catégorie]=AQ$3),--(YEAR(T_[Date envoi])=$AP$3),--(T_[CA HT]))</f>
        <v>26361.599999999999</v>
      </c>
      <c r="AT4" s="54">
        <v>100</v>
      </c>
      <c r="AU4" s="55">
        <v>10000</v>
      </c>
      <c r="AV4" s="56"/>
    </row>
    <row r="5" spans="1:48" ht="15" customHeight="1" x14ac:dyDescent="0.25">
      <c r="A5" s="6" t="s">
        <v>78</v>
      </c>
      <c r="B5" s="6" t="s">
        <v>79</v>
      </c>
      <c r="C5" s="6" t="s">
        <v>80</v>
      </c>
      <c r="D5" s="6" t="s">
        <v>81</v>
      </c>
      <c r="E5" s="6">
        <v>7</v>
      </c>
      <c r="F5" s="6" t="str">
        <f>VLOOKUP(T_[[#This Row],[N° représ]],ListeREPRESENTANTS,2,FALSE)</f>
        <v>Jaime Dos Santos</v>
      </c>
      <c r="G5" s="6">
        <v>10469</v>
      </c>
      <c r="H5" s="9">
        <v>40910</v>
      </c>
      <c r="I5" s="9">
        <v>40938</v>
      </c>
      <c r="J5" s="9">
        <v>40924</v>
      </c>
      <c r="K5" s="7">
        <v>3</v>
      </c>
      <c r="L5" s="9" t="str">
        <f>VLOOKUP(T_[[#This Row],[Réf catégorie]],ListeCATEGORIES,2,FALSE)</f>
        <v>Desserts</v>
      </c>
      <c r="M5" s="6">
        <v>16</v>
      </c>
      <c r="N5" s="6" t="str">
        <f>VLOOKUP(T_[[#This Row],[Réf prod]],ListePRODUITS,2,FALSE)</f>
        <v>Pavlova</v>
      </c>
      <c r="O5" s="13">
        <v>69.5</v>
      </c>
      <c r="P5" s="6">
        <v>53</v>
      </c>
      <c r="Q5" s="13">
        <f t="shared" ref="Q5:Q68" si="0">O5*P5</f>
        <v>3683.5</v>
      </c>
      <c r="R5" s="14">
        <v>0.2</v>
      </c>
      <c r="S5" s="13">
        <v>2946.8</v>
      </c>
      <c r="T5" s="13">
        <v>61.882800000000003</v>
      </c>
      <c r="U5" s="48">
        <f>T_[[#This Row],[CA tarif]]-T_[[#This Row],[CA HT]]</f>
        <v>736.69999999999982</v>
      </c>
      <c r="V5" s="13"/>
      <c r="W5" s="13">
        <f>SUMIF(T_[Pays],$X5,T_[CA HT])</f>
        <v>1161109.5624999995</v>
      </c>
      <c r="X5" s="40" t="s">
        <v>140</v>
      </c>
      <c r="Y5" s="53">
        <f>SUMIF(T_[Pays],X5,T_[CA HT])</f>
        <v>1161109.5624999995</v>
      </c>
      <c r="AA5" s="39" t="s">
        <v>188</v>
      </c>
      <c r="AB5" s="40" t="s">
        <v>140</v>
      </c>
      <c r="AE5" s="46" t="s">
        <v>140</v>
      </c>
      <c r="AF5" s="6">
        <f>SUMIFS(T_[CA HT],T_[Pays],$AE5,T_[Catégorie],AF$3)</f>
        <v>126261.77600000001</v>
      </c>
      <c r="AG5" s="6">
        <f>SUMIFS(T_[CA HT],T_[Pays],$AE5,T_[Catégorie],AG$3)</f>
        <v>151371.91500000004</v>
      </c>
      <c r="AL5" s="46" t="s">
        <v>140</v>
      </c>
      <c r="AM5" s="6">
        <f>SUMIFS(T_[CA HT],T_[Pays],$AE5,T_[Catégorie],AM$3)</f>
        <v>126261.77600000001</v>
      </c>
      <c r="AN5" s="63">
        <f>SUMPRODUCT(--(T_[Pays]=AL5),T_[CA HT])</f>
        <v>1161109.5624999995</v>
      </c>
      <c r="AP5" s="46" t="s">
        <v>140</v>
      </c>
      <c r="AQ5" s="47">
        <f>SUMPRODUCT(--(T_[Pays]=AP5),--(T_[Catégorie]=$AQ$3),--(YEAR(T_[Date envoi])=$AP$3),T_[CA HT])</f>
        <v>11907.477500000001</v>
      </c>
      <c r="AR5" s="47">
        <f t="array" ref="AR5">SUM((T_[Pays]=AP5)*(T_[Catégorie]=$AQ$3)*(YEAR(T_[Date envoi])=$AP$3)*(T_[CA HT]))</f>
        <v>11907.477500000001</v>
      </c>
      <c r="AT5" s="54">
        <v>300</v>
      </c>
      <c r="AU5" s="55">
        <v>2000</v>
      </c>
      <c r="AV5" s="56"/>
    </row>
    <row r="6" spans="1:48" ht="15" customHeight="1" x14ac:dyDescent="0.25">
      <c r="A6" s="6" t="s">
        <v>78</v>
      </c>
      <c r="B6" s="6" t="s">
        <v>79</v>
      </c>
      <c r="C6" s="6" t="s">
        <v>80</v>
      </c>
      <c r="D6" s="6" t="s">
        <v>81</v>
      </c>
      <c r="E6" s="6">
        <v>7</v>
      </c>
      <c r="F6" s="6" t="str">
        <f>VLOOKUP(T_[[#This Row],[N° représ]],ListeREPRESENTANTS,2,FALSE)</f>
        <v>Jaime Dos Santos</v>
      </c>
      <c r="G6" s="6">
        <v>10469</v>
      </c>
      <c r="H6" s="9">
        <v>40910</v>
      </c>
      <c r="I6" s="9">
        <v>40938</v>
      </c>
      <c r="J6" s="9">
        <v>40924</v>
      </c>
      <c r="K6" s="7">
        <v>2</v>
      </c>
      <c r="L6" s="9" t="str">
        <f>VLOOKUP(T_[[#This Row],[Réf catégorie]],ListeCATEGORIES,2,FALSE)</f>
        <v>Condiments</v>
      </c>
      <c r="M6" s="6">
        <v>44</v>
      </c>
      <c r="N6" s="6" t="str">
        <f>VLOOKUP(T_[[#This Row],[Réf prod]],ListePRODUITS,2,FALSE)</f>
        <v>Gula Malacca</v>
      </c>
      <c r="O6" s="13">
        <v>77.5</v>
      </c>
      <c r="P6" s="6">
        <v>89</v>
      </c>
      <c r="Q6" s="13">
        <f t="shared" si="0"/>
        <v>6897.5</v>
      </c>
      <c r="R6" s="14">
        <v>0.06</v>
      </c>
      <c r="S6" s="13">
        <v>6483.65</v>
      </c>
      <c r="T6" s="13">
        <v>84.287449999999993</v>
      </c>
      <c r="U6" s="48">
        <f>T_[[#This Row],[CA tarif]]-T_[[#This Row],[CA HT]]</f>
        <v>413.85000000000036</v>
      </c>
      <c r="V6" s="13"/>
      <c r="W6" s="13">
        <f>SUMIF(T_[Pays],$X6,T_[CA HT])</f>
        <v>529385.03</v>
      </c>
      <c r="X6" s="40" t="s">
        <v>102</v>
      </c>
      <c r="Y6" s="53">
        <f>SUMIF(T_[Pays],X6,T_[CA HT])</f>
        <v>529385.03</v>
      </c>
      <c r="AA6" s="39" t="s">
        <v>139</v>
      </c>
      <c r="AB6" s="40" t="s">
        <v>140</v>
      </c>
      <c r="AE6" s="46" t="s">
        <v>102</v>
      </c>
      <c r="AF6" s="6">
        <f>SUMIFS(T_[CA HT],T_[Pays],$AE6,T_[Catégorie],AF$3)</f>
        <v>108187.53500000002</v>
      </c>
      <c r="AG6" s="6">
        <f>SUMIFS(T_[CA HT],T_[Pays],$AE6,T_[Catégorie],AG$3)</f>
        <v>53968.67</v>
      </c>
      <c r="AL6" s="46" t="s">
        <v>102</v>
      </c>
      <c r="AM6" s="6">
        <f>SUMIFS(T_[CA HT],T_[Pays],$AE6,T_[Catégorie],AM$3)</f>
        <v>108187.53500000002</v>
      </c>
      <c r="AN6" s="63">
        <f>SUMPRODUCT(--(T_[Pays]=AL6),T_[CA HT])</f>
        <v>529385.03</v>
      </c>
      <c r="AP6" s="46" t="s">
        <v>102</v>
      </c>
      <c r="AQ6" s="47">
        <f>SUMPRODUCT(--(T_[Pays]=AP6),--(T_[Catégorie]=$AQ$3),--(YEAR(T_[Date envoi])=$AP$3),T_[CA HT])</f>
        <v>34923.135000000002</v>
      </c>
      <c r="AR6" s="47">
        <f t="array" ref="AR6">SUM((T_[Pays]=AP6)*(T_[Catégorie]=$AQ$3)*(YEAR(T_[Date envoi])=$AP$3)*(T_[CA HT]))</f>
        <v>34923.135000000002</v>
      </c>
      <c r="AT6" s="54">
        <v>200</v>
      </c>
      <c r="AU6" s="55">
        <v>5000</v>
      </c>
      <c r="AV6" s="56"/>
    </row>
    <row r="7" spans="1:48" ht="15" customHeight="1" x14ac:dyDescent="0.25">
      <c r="A7" s="6" t="s">
        <v>82</v>
      </c>
      <c r="B7" s="6" t="s">
        <v>83</v>
      </c>
      <c r="C7" s="6" t="s">
        <v>84</v>
      </c>
      <c r="D7" s="6" t="s">
        <v>85</v>
      </c>
      <c r="E7" s="6">
        <v>5</v>
      </c>
      <c r="F7" s="6" t="str">
        <f>VLOOKUP(T_[[#This Row],[N° représ]],ListeREPRESENTANTS,2,FALSE)</f>
        <v>Mohamed Ben Arfa</v>
      </c>
      <c r="G7" s="6">
        <v>10470</v>
      </c>
      <c r="H7" s="9">
        <v>40911</v>
      </c>
      <c r="I7" s="9">
        <v>40939</v>
      </c>
      <c r="J7" s="9">
        <v>40924</v>
      </c>
      <c r="K7" s="7">
        <v>8</v>
      </c>
      <c r="L7" s="9" t="str">
        <f>VLOOKUP(T_[[#This Row],[Réf catégorie]],ListeCATEGORIES,2,FALSE)</f>
        <v>Poissons et fruits de mer</v>
      </c>
      <c r="M7" s="6">
        <v>18</v>
      </c>
      <c r="N7" s="6" t="str">
        <f>VLOOKUP(T_[[#This Row],[Réf prod]],ListePRODUITS,2,FALSE)</f>
        <v>Carnarvon Tigers</v>
      </c>
      <c r="O7" s="13">
        <v>250</v>
      </c>
      <c r="P7" s="6">
        <v>39</v>
      </c>
      <c r="Q7" s="13">
        <f t="shared" si="0"/>
        <v>9750</v>
      </c>
      <c r="R7" s="14">
        <v>0.18</v>
      </c>
      <c r="S7" s="13">
        <v>7995.0000000000009</v>
      </c>
      <c r="T7" s="13">
        <v>191.88000000000002</v>
      </c>
      <c r="U7" s="48">
        <f>T_[[#This Row],[CA tarif]]-T_[[#This Row],[CA HT]]</f>
        <v>1754.9999999999991</v>
      </c>
      <c r="V7" s="13"/>
      <c r="W7" s="13">
        <f>SUMIF(T_[Pays],$X7,T_[CA HT])</f>
        <v>2084624.4739999997</v>
      </c>
      <c r="X7" s="40" t="s">
        <v>123</v>
      </c>
      <c r="Y7" s="53">
        <f>SUMIF(T_[Pays],X7,T_[CA HT])</f>
        <v>2084624.4739999997</v>
      </c>
      <c r="AA7" s="39" t="s">
        <v>218</v>
      </c>
      <c r="AB7" s="40" t="s">
        <v>102</v>
      </c>
      <c r="AE7" s="46" t="s">
        <v>123</v>
      </c>
      <c r="AF7" s="6">
        <f>SUMIFS(T_[CA HT],T_[Pays],$AE7,T_[Catégorie],AF$3)</f>
        <v>203565.23250000007</v>
      </c>
      <c r="AG7" s="6">
        <f>SUMIFS(T_[CA HT],T_[Pays],$AE7,T_[Catégorie],AG$3)</f>
        <v>200286.13250000001</v>
      </c>
      <c r="AL7" s="46" t="s">
        <v>123</v>
      </c>
      <c r="AM7" s="6">
        <f>SUMIFS(T_[CA HT],T_[Pays],$AE7,T_[Catégorie],AM$3)</f>
        <v>203565.23250000007</v>
      </c>
      <c r="AN7" s="63">
        <f>SUMPRODUCT(--(T_[Pays]=AL7),T_[CA HT])</f>
        <v>2084624.4739999997</v>
      </c>
      <c r="AP7" s="46" t="s">
        <v>123</v>
      </c>
      <c r="AQ7" s="47">
        <f>SUMPRODUCT(--(T_[Pays]=AP7),--(T_[Catégorie]=$AQ$3),--(YEAR(T_[Date envoi])=$AP$3),T_[CA HT])</f>
        <v>65121.228000000003</v>
      </c>
      <c r="AR7" s="47">
        <f t="array" ref="AR7">SUM((T_[Pays]=AP7)*(T_[Catégorie]=$AQ$3)*(YEAR(T_[Date envoi])=$AP$3)*(T_[CA HT]))</f>
        <v>65121.228000000003</v>
      </c>
      <c r="AT7" s="57"/>
      <c r="AU7" s="59" t="s">
        <v>449</v>
      </c>
      <c r="AV7" s="58">
        <f>SUMPRODUCT(AT4:AT6,AU4:AU6)</f>
        <v>2600000</v>
      </c>
    </row>
    <row r="8" spans="1:48" ht="15" customHeight="1" x14ac:dyDescent="0.25">
      <c r="A8" s="6" t="s">
        <v>82</v>
      </c>
      <c r="B8" s="6" t="s">
        <v>83</v>
      </c>
      <c r="C8" s="6" t="s">
        <v>84</v>
      </c>
      <c r="D8" s="6" t="s">
        <v>85</v>
      </c>
      <c r="E8" s="6">
        <v>5</v>
      </c>
      <c r="F8" s="6" t="str">
        <f>VLOOKUP(T_[[#This Row],[N° représ]],ListeREPRESENTANTS,2,FALSE)</f>
        <v>Mohamed Ben Arfa</v>
      </c>
      <c r="G8" s="6">
        <v>10470</v>
      </c>
      <c r="H8" s="9">
        <v>40911</v>
      </c>
      <c r="I8" s="9">
        <v>40939</v>
      </c>
      <c r="J8" s="9">
        <v>40924</v>
      </c>
      <c r="K8" s="7">
        <v>5</v>
      </c>
      <c r="L8" s="9" t="str">
        <f>VLOOKUP(T_[[#This Row],[Réf catégorie]],ListeCATEGORIES,2,FALSE)</f>
        <v>Pâtes et céréales</v>
      </c>
      <c r="M8" s="6">
        <v>23</v>
      </c>
      <c r="N8" s="6" t="str">
        <f>VLOOKUP(T_[[#This Row],[Réf prod]],ListePRODUITS,2,FALSE)</f>
        <v>Tunnbröd</v>
      </c>
      <c r="O8" s="13">
        <v>36</v>
      </c>
      <c r="P8" s="6">
        <v>91</v>
      </c>
      <c r="Q8" s="13">
        <f t="shared" si="0"/>
        <v>3276</v>
      </c>
      <c r="R8" s="14">
        <v>7.0000000000000007E-2</v>
      </c>
      <c r="S8" s="13">
        <v>3046.68</v>
      </c>
      <c r="T8" s="13">
        <v>6.0933599999999997</v>
      </c>
      <c r="U8" s="48">
        <f>T_[[#This Row],[CA tarif]]-T_[[#This Row],[CA HT]]</f>
        <v>229.32000000000016</v>
      </c>
      <c r="V8" s="13"/>
      <c r="W8" s="13">
        <f>SUMIF(T_[Pays],$X8,T_[CA HT])</f>
        <v>475083.78749999998</v>
      </c>
      <c r="X8" s="40" t="s">
        <v>146</v>
      </c>
      <c r="Y8" s="53">
        <f>SUMIF(T_[Pays],X8,T_[CA HT])</f>
        <v>475083.78749999998</v>
      </c>
      <c r="AA8" s="39" t="s">
        <v>101</v>
      </c>
      <c r="AB8" s="40" t="s">
        <v>102</v>
      </c>
      <c r="AE8" s="46" t="s">
        <v>146</v>
      </c>
      <c r="AF8" s="6">
        <f>SUMIFS(T_[CA HT],T_[Pays],$AE8,T_[Catégorie],AF$3)</f>
        <v>77125.562499999985</v>
      </c>
      <c r="AG8" s="6">
        <f>SUMIFS(T_[CA HT],T_[Pays],$AE8,T_[Catégorie],AG$3)</f>
        <v>56722.744999999995</v>
      </c>
      <c r="AL8" s="46" t="s">
        <v>146</v>
      </c>
      <c r="AM8" s="6">
        <f>SUMIFS(T_[CA HT],T_[Pays],$AE8,T_[Catégorie],AM$3)</f>
        <v>77125.562499999985</v>
      </c>
      <c r="AN8" s="63">
        <f>SUMPRODUCT(--(T_[Pays]=AL8),T_[CA HT])</f>
        <v>475083.78749999998</v>
      </c>
      <c r="AP8" s="46" t="s">
        <v>146</v>
      </c>
      <c r="AQ8" s="47">
        <f>SUMPRODUCT(--(T_[Pays]=AP8),--(T_[Catégorie]=$AQ$3),--(YEAR(T_[Date envoi])=$AP$3),T_[CA HT])</f>
        <v>25502.3825</v>
      </c>
      <c r="AR8" s="47">
        <f t="array" ref="AR8">SUM((T_[Pays]=AP8)*(T_[Catégorie]=$AQ$3)*(YEAR(T_[Date envoi])=$AP$3)*(T_[CA HT]))</f>
        <v>25502.3825</v>
      </c>
    </row>
    <row r="9" spans="1:48" ht="15" customHeight="1" x14ac:dyDescent="0.25">
      <c r="A9" s="6" t="s">
        <v>82</v>
      </c>
      <c r="B9" s="6" t="s">
        <v>83</v>
      </c>
      <c r="C9" s="6" t="s">
        <v>84</v>
      </c>
      <c r="D9" s="6" t="s">
        <v>85</v>
      </c>
      <c r="E9" s="6">
        <v>5</v>
      </c>
      <c r="F9" s="6" t="str">
        <f>VLOOKUP(T_[[#This Row],[N° représ]],ListeREPRESENTANTS,2,FALSE)</f>
        <v>Mohamed Ben Arfa</v>
      </c>
      <c r="G9" s="6">
        <v>10470</v>
      </c>
      <c r="H9" s="9">
        <v>40911</v>
      </c>
      <c r="I9" s="9">
        <v>40939</v>
      </c>
      <c r="J9" s="9">
        <v>40924</v>
      </c>
      <c r="K9" s="7">
        <v>5</v>
      </c>
      <c r="L9" s="9" t="str">
        <f>VLOOKUP(T_[[#This Row],[Réf catégorie]],ListeCATEGORIES,2,FALSE)</f>
        <v>Pâtes et céréales</v>
      </c>
      <c r="M9" s="6">
        <v>64</v>
      </c>
      <c r="N9" s="6" t="str">
        <f>VLOOKUP(T_[[#This Row],[Réf prod]],ListePRODUITS,2,FALSE)</f>
        <v>Wimmers gute Semmelknödel</v>
      </c>
      <c r="O9" s="13">
        <v>133</v>
      </c>
      <c r="P9" s="6">
        <v>11</v>
      </c>
      <c r="Q9" s="13">
        <f t="shared" si="0"/>
        <v>1463</v>
      </c>
      <c r="R9" s="14">
        <v>0.04</v>
      </c>
      <c r="S9" s="13">
        <v>1404.48</v>
      </c>
      <c r="T9" s="13">
        <v>36.516480000000001</v>
      </c>
      <c r="U9" s="48">
        <f>T_[[#This Row],[CA tarif]]-T_[[#This Row],[CA HT]]</f>
        <v>58.519999999999982</v>
      </c>
      <c r="V9" s="13"/>
      <c r="W9" s="13">
        <f>SUMIF(T_[Pays],$X9,T_[CA HT])</f>
        <v>422303.09300000005</v>
      </c>
      <c r="X9" s="40" t="s">
        <v>242</v>
      </c>
      <c r="Y9" s="53">
        <f>SUMIF(T_[Pays],X9,T_[CA HT])</f>
        <v>422303.09300000005</v>
      </c>
      <c r="AA9" s="39" t="s">
        <v>298</v>
      </c>
      <c r="AB9" s="40" t="s">
        <v>123</v>
      </c>
      <c r="AE9" s="46" t="s">
        <v>242</v>
      </c>
      <c r="AF9" s="6">
        <f>SUMIFS(T_[CA HT],T_[Pays],$AE9,T_[Catégorie],AF$3)</f>
        <v>97170.314999999988</v>
      </c>
      <c r="AG9" s="6">
        <f>SUMIFS(T_[CA HT],T_[Pays],$AE9,T_[Catégorie],AG$3)</f>
        <v>90186.035000000003</v>
      </c>
      <c r="AL9" s="46" t="s">
        <v>242</v>
      </c>
      <c r="AM9" s="6">
        <f>SUMIFS(T_[CA HT],T_[Pays],$AE9,T_[Catégorie],AM$3)</f>
        <v>97170.314999999988</v>
      </c>
      <c r="AN9" s="63">
        <f>SUMPRODUCT(--(T_[Pays]=AL9),T_[CA HT])</f>
        <v>422303.09300000005</v>
      </c>
      <c r="AP9" s="46" t="s">
        <v>242</v>
      </c>
      <c r="AQ9" s="47">
        <f>SUMPRODUCT(--(T_[Pays]=AP9),--(T_[Catégorie]=$AQ$3),--(YEAR(T_[Date envoi])=$AP$3),T_[CA HT])</f>
        <v>40386.025000000001</v>
      </c>
      <c r="AR9" s="47">
        <f t="array" ref="AR9">SUM((T_[Pays]=AP9)*(T_[Catégorie]=$AQ$3)*(YEAR(T_[Date envoi])=$AP$3)*(T_[CA HT]))</f>
        <v>40386.025000000001</v>
      </c>
    </row>
    <row r="10" spans="1:48" ht="15" customHeight="1" x14ac:dyDescent="0.25">
      <c r="A10" s="6" t="s">
        <v>86</v>
      </c>
      <c r="B10" s="6" t="s">
        <v>87</v>
      </c>
      <c r="C10" s="6" t="s">
        <v>88</v>
      </c>
      <c r="D10" s="6" t="s">
        <v>89</v>
      </c>
      <c r="E10" s="6">
        <v>1</v>
      </c>
      <c r="F10" s="6" t="str">
        <f>VLOOKUP(T_[[#This Row],[N° représ]],ListeREPRESENTANTS,2,FALSE)</f>
        <v>Francis Rivière</v>
      </c>
      <c r="G10" s="6">
        <v>10471</v>
      </c>
      <c r="H10" s="9">
        <v>40911</v>
      </c>
      <c r="I10" s="9">
        <v>40939</v>
      </c>
      <c r="J10" s="9">
        <v>40928</v>
      </c>
      <c r="K10" s="7">
        <v>7</v>
      </c>
      <c r="L10" s="9" t="str">
        <f>VLOOKUP(T_[[#This Row],[Réf catégorie]],ListeCATEGORIES,2,FALSE)</f>
        <v>Produits secs</v>
      </c>
      <c r="M10" s="6">
        <v>7</v>
      </c>
      <c r="N10" s="6" t="str">
        <f>VLOOKUP(T_[[#This Row],[Réf prod]],ListePRODUITS,2,FALSE)</f>
        <v>Uncle Bob's Organic Dried Pears</v>
      </c>
      <c r="O10" s="13">
        <v>120</v>
      </c>
      <c r="P10" s="6">
        <v>36</v>
      </c>
      <c r="Q10" s="13">
        <f t="shared" si="0"/>
        <v>4320</v>
      </c>
      <c r="R10" s="14">
        <v>0.16</v>
      </c>
      <c r="S10" s="13">
        <v>3628.7999999999997</v>
      </c>
      <c r="T10" s="13">
        <v>101.60639999999999</v>
      </c>
      <c r="U10" s="48">
        <f>T_[[#This Row],[CA tarif]]-T_[[#This Row],[CA HT]]</f>
        <v>691.20000000000027</v>
      </c>
      <c r="V10" s="13"/>
      <c r="W10" s="13">
        <f>SUMIF(T_[Pays],$X10,T_[CA HT])</f>
        <v>483181.98800000013</v>
      </c>
      <c r="X10" s="40" t="s">
        <v>238</v>
      </c>
      <c r="Y10" s="53">
        <f>SUMIF(T_[Pays],X10,T_[CA HT])</f>
        <v>483181.98800000013</v>
      </c>
      <c r="AA10" s="39" t="s">
        <v>266</v>
      </c>
      <c r="AB10" s="40" t="s">
        <v>123</v>
      </c>
      <c r="AE10" s="46" t="s">
        <v>238</v>
      </c>
      <c r="AF10" s="6">
        <f>SUMIFS(T_[CA HT],T_[Pays],$AE10,T_[Catégorie],AF$3)</f>
        <v>70428.969999999987</v>
      </c>
      <c r="AG10" s="6">
        <f>SUMIFS(T_[CA HT],T_[Pays],$AE10,T_[Catégorie],AG$3)</f>
        <v>15350.785</v>
      </c>
      <c r="AL10" s="46" t="s">
        <v>238</v>
      </c>
      <c r="AM10" s="6">
        <f>SUMIFS(T_[CA HT],T_[Pays],$AE10,T_[Catégorie],AM$3)</f>
        <v>70428.969999999987</v>
      </c>
      <c r="AN10" s="63">
        <f>SUMPRODUCT(--(T_[Pays]=AL10),T_[CA HT])</f>
        <v>483181.98800000013</v>
      </c>
      <c r="AP10" s="46" t="s">
        <v>238</v>
      </c>
      <c r="AQ10" s="47">
        <f>SUMPRODUCT(--(T_[Pays]=AP10),--(T_[Catégorie]=$AQ$3),--(YEAR(T_[Date envoi])=$AP$3),T_[CA HT])</f>
        <v>33014.839999999997</v>
      </c>
      <c r="AR10" s="47">
        <f t="array" ref="AR10">SUM((T_[Pays]=AP10)*(T_[Catégorie]=$AQ$3)*(YEAR(T_[Date envoi])=$AP$3)*(T_[CA HT]))</f>
        <v>33014.839999999997</v>
      </c>
    </row>
    <row r="11" spans="1:48" ht="15" customHeight="1" x14ac:dyDescent="0.25">
      <c r="A11" s="6" t="s">
        <v>86</v>
      </c>
      <c r="B11" s="6" t="s">
        <v>87</v>
      </c>
      <c r="C11" s="6" t="s">
        <v>88</v>
      </c>
      <c r="D11" s="6" t="s">
        <v>89</v>
      </c>
      <c r="E11" s="6">
        <v>1</v>
      </c>
      <c r="F11" s="6" t="str">
        <f>VLOOKUP(T_[[#This Row],[N° représ]],ListeREPRESENTANTS,2,FALSE)</f>
        <v>Francis Rivière</v>
      </c>
      <c r="G11" s="6">
        <v>10471</v>
      </c>
      <c r="H11" s="9">
        <v>40911</v>
      </c>
      <c r="I11" s="9">
        <v>40939</v>
      </c>
      <c r="J11" s="9">
        <v>40928</v>
      </c>
      <c r="K11" s="7">
        <v>5</v>
      </c>
      <c r="L11" s="9" t="str">
        <f>VLOOKUP(T_[[#This Row],[Réf catégorie]],ListeCATEGORIES,2,FALSE)</f>
        <v>Pâtes et céréales</v>
      </c>
      <c r="M11" s="6">
        <v>56</v>
      </c>
      <c r="N11" s="6" t="str">
        <f>VLOOKUP(T_[[#This Row],[Réf prod]],ListePRODUITS,2,FALSE)</f>
        <v>Gnocchi di nonna Alice</v>
      </c>
      <c r="O11" s="13">
        <v>152</v>
      </c>
      <c r="P11" s="6">
        <v>15</v>
      </c>
      <c r="Q11" s="13">
        <f t="shared" si="0"/>
        <v>2280</v>
      </c>
      <c r="R11" s="14">
        <v>0.11</v>
      </c>
      <c r="S11" s="13">
        <v>2029.2</v>
      </c>
      <c r="T11" s="13">
        <v>14.2044</v>
      </c>
      <c r="U11" s="48">
        <f>T_[[#This Row],[CA tarif]]-T_[[#This Row],[CA HT]]</f>
        <v>250.79999999999995</v>
      </c>
      <c r="V11" s="13"/>
      <c r="W11" s="13">
        <f>SUMIF(T_[Pays],$X11,T_[CA HT])</f>
        <v>4672519.6409999998</v>
      </c>
      <c r="X11" s="40" t="s">
        <v>81</v>
      </c>
      <c r="Y11" s="53">
        <f>SUMIF(T_[Pays],X11,T_[CA HT])</f>
        <v>4672519.6409999998</v>
      </c>
      <c r="AA11" s="39" t="s">
        <v>122</v>
      </c>
      <c r="AB11" s="40" t="s">
        <v>123</v>
      </c>
      <c r="AE11" s="46" t="s">
        <v>81</v>
      </c>
      <c r="AF11" s="6">
        <f>SUMIFS(T_[CA HT],T_[Pays],$AE11,T_[Catégorie],AF$3)</f>
        <v>546567.43299999996</v>
      </c>
      <c r="AG11" s="6">
        <f>SUMIFS(T_[CA HT],T_[Pays],$AE11,T_[Catégorie],AG$3)</f>
        <v>214070.7525</v>
      </c>
      <c r="AL11" s="46" t="s">
        <v>81</v>
      </c>
      <c r="AM11" s="6">
        <f>SUMIFS(T_[CA HT],T_[Pays],$AE11,T_[Catégorie],AM$3)</f>
        <v>546567.43299999996</v>
      </c>
      <c r="AN11" s="63">
        <f>SUMPRODUCT(--(T_[Pays]=AL11),T_[CA HT])</f>
        <v>4672519.6409999998</v>
      </c>
      <c r="AP11" s="46" t="s">
        <v>81</v>
      </c>
      <c r="AQ11" s="47">
        <f>SUMPRODUCT(--(T_[Pays]=AP11),--(T_[Catégorie]=$AQ$3),--(YEAR(T_[Date envoi])=$AP$3),T_[CA HT])</f>
        <v>180263.63499999998</v>
      </c>
      <c r="AR11" s="47">
        <f t="array" ref="AR11">SUM((T_[Pays]=AP11)*(T_[Catégorie]=$AQ$3)*(YEAR(T_[Date envoi])=$AP$3)*(T_[CA HT]))</f>
        <v>180263.63499999998</v>
      </c>
    </row>
    <row r="12" spans="1:48" ht="15" customHeight="1" x14ac:dyDescent="0.25">
      <c r="A12" s="6" t="s">
        <v>90</v>
      </c>
      <c r="B12" s="6" t="s">
        <v>91</v>
      </c>
      <c r="C12" s="6" t="s">
        <v>88</v>
      </c>
      <c r="D12" s="6" t="s">
        <v>89</v>
      </c>
      <c r="E12" s="6">
        <v>4</v>
      </c>
      <c r="F12" s="6" t="str">
        <f>VLOOKUP(T_[[#This Row],[N° représ]],ListeREPRESENTANTS,2,FALSE)</f>
        <v>Laura Callahan</v>
      </c>
      <c r="G12" s="6">
        <v>10472</v>
      </c>
      <c r="H12" s="9">
        <v>40912</v>
      </c>
      <c r="I12" s="9">
        <v>40940</v>
      </c>
      <c r="J12" s="9">
        <v>40929</v>
      </c>
      <c r="K12" s="7">
        <v>1</v>
      </c>
      <c r="L12" s="9" t="str">
        <f>VLOOKUP(T_[[#This Row],[Réf catégorie]],ListeCATEGORIES,2,FALSE)</f>
        <v>Boissons</v>
      </c>
      <c r="M12" s="6">
        <v>24</v>
      </c>
      <c r="N12" s="6" t="str">
        <f>VLOOKUP(T_[[#This Row],[Réf prod]],ListePRODUITS,2,FALSE)</f>
        <v>Guaraná Fantástica</v>
      </c>
      <c r="O12" s="13">
        <v>18</v>
      </c>
      <c r="P12" s="6">
        <v>19</v>
      </c>
      <c r="Q12" s="13">
        <f t="shared" si="0"/>
        <v>342</v>
      </c>
      <c r="R12" s="14">
        <v>0.01</v>
      </c>
      <c r="S12" s="13">
        <v>338.58</v>
      </c>
      <c r="T12" s="13">
        <v>9.8188200000000005</v>
      </c>
      <c r="U12" s="48">
        <f>T_[[#This Row],[CA tarif]]-T_[[#This Row],[CA HT]]</f>
        <v>3.4200000000000159</v>
      </c>
      <c r="V12" s="13"/>
      <c r="W12" s="13">
        <f>SUMIF(T_[Pays],$X12,T_[CA HT])</f>
        <v>626886.54850000003</v>
      </c>
      <c r="X12" s="40" t="s">
        <v>212</v>
      </c>
      <c r="Y12" s="53">
        <f>SUMIF(T_[Pays],X12,T_[CA HT])</f>
        <v>626886.54850000003</v>
      </c>
      <c r="AA12" s="39" t="s">
        <v>132</v>
      </c>
      <c r="AB12" s="40" t="s">
        <v>123</v>
      </c>
      <c r="AE12" s="46" t="s">
        <v>212</v>
      </c>
      <c r="AF12" s="6">
        <f>SUMIFS(T_[CA HT],T_[Pays],$AE12,T_[Catégorie],AF$3)</f>
        <v>52962.467499999999</v>
      </c>
      <c r="AG12" s="6">
        <f>SUMIFS(T_[CA HT],T_[Pays],$AE12,T_[Catégorie],AG$3)</f>
        <v>71660.307499999995</v>
      </c>
      <c r="AL12" s="46" t="s">
        <v>212</v>
      </c>
      <c r="AM12" s="6">
        <f>SUMIFS(T_[CA HT],T_[Pays],$AE12,T_[Catégorie],AM$3)</f>
        <v>52962.467499999999</v>
      </c>
      <c r="AN12" s="63">
        <f>SUMPRODUCT(--(T_[Pays]=AL12),T_[CA HT])</f>
        <v>626886.54850000003</v>
      </c>
      <c r="AP12" s="46" t="s">
        <v>212</v>
      </c>
      <c r="AQ12" s="47">
        <f>SUMPRODUCT(--(T_[Pays]=AP12),--(T_[Catégorie]=$AQ$3),--(YEAR(T_[Date envoi])=$AP$3),T_[CA HT])</f>
        <v>11067.060000000001</v>
      </c>
      <c r="AR12" s="47">
        <f t="array" ref="AR12">SUM((T_[Pays]=AP12)*(T_[Catégorie]=$AQ$3)*(YEAR(T_[Date envoi])=$AP$3)*(T_[CA HT]))</f>
        <v>11067.060000000001</v>
      </c>
    </row>
    <row r="13" spans="1:48" ht="15" customHeight="1" x14ac:dyDescent="0.25">
      <c r="A13" s="6" t="s">
        <v>90</v>
      </c>
      <c r="B13" s="6" t="s">
        <v>91</v>
      </c>
      <c r="C13" s="6" t="s">
        <v>88</v>
      </c>
      <c r="D13" s="6" t="s">
        <v>89</v>
      </c>
      <c r="E13" s="6">
        <v>4</v>
      </c>
      <c r="F13" s="6" t="str">
        <f>VLOOKUP(T_[[#This Row],[N° représ]],ListeREPRESENTANTS,2,FALSE)</f>
        <v>Laura Callahan</v>
      </c>
      <c r="G13" s="6">
        <v>10472</v>
      </c>
      <c r="H13" s="9">
        <v>40912</v>
      </c>
      <c r="I13" s="9">
        <v>40940</v>
      </c>
      <c r="J13" s="9">
        <v>40929</v>
      </c>
      <c r="K13" s="7">
        <v>7</v>
      </c>
      <c r="L13" s="9" t="str">
        <f>VLOOKUP(T_[[#This Row],[Réf catégorie]],ListeCATEGORIES,2,FALSE)</f>
        <v>Produits secs</v>
      </c>
      <c r="M13" s="6">
        <v>51</v>
      </c>
      <c r="N13" s="6" t="str">
        <f>VLOOKUP(T_[[#This Row],[Réf prod]],ListePRODUITS,2,FALSE)</f>
        <v>Manjimup Dried Apples</v>
      </c>
      <c r="O13" s="13">
        <v>212</v>
      </c>
      <c r="P13" s="6">
        <v>84</v>
      </c>
      <c r="Q13" s="13">
        <f t="shared" si="0"/>
        <v>17808</v>
      </c>
      <c r="R13" s="14">
        <v>0</v>
      </c>
      <c r="S13" s="13">
        <v>17808</v>
      </c>
      <c r="T13" s="13">
        <v>391.77600000000001</v>
      </c>
      <c r="U13" s="48">
        <f>T_[[#This Row],[CA tarif]]-T_[[#This Row],[CA HT]]</f>
        <v>0</v>
      </c>
      <c r="V13" s="13"/>
      <c r="W13" s="13">
        <f>SUMIF(T_[Pays],$X13,T_[CA HT])</f>
        <v>1874773.7575000003</v>
      </c>
      <c r="X13" s="40" t="s">
        <v>85</v>
      </c>
      <c r="Y13" s="53">
        <f>SUMIF(T_[Pays],X13,T_[CA HT])</f>
        <v>1874773.7575000003</v>
      </c>
      <c r="AA13" s="39" t="s">
        <v>172</v>
      </c>
      <c r="AB13" s="40" t="s">
        <v>146</v>
      </c>
      <c r="AE13" s="46" t="s">
        <v>85</v>
      </c>
      <c r="AF13" s="6">
        <f>SUMIFS(T_[CA HT],T_[Pays],$AE13,T_[Catégorie],AF$3)</f>
        <v>291707.23249999993</v>
      </c>
      <c r="AG13" s="6">
        <f>SUMIFS(T_[CA HT],T_[Pays],$AE13,T_[Catégorie],AG$3)</f>
        <v>207588.43499999997</v>
      </c>
      <c r="AL13" s="46" t="s">
        <v>85</v>
      </c>
      <c r="AM13" s="6">
        <f>SUMIFS(T_[CA HT],T_[Pays],$AE13,T_[Catégorie],AM$3)</f>
        <v>291707.23249999993</v>
      </c>
      <c r="AN13" s="63">
        <f>SUMPRODUCT(--(T_[Pays]=AL13),T_[CA HT])</f>
        <v>1874773.7575000003</v>
      </c>
      <c r="AP13" s="46" t="s">
        <v>85</v>
      </c>
      <c r="AQ13" s="47">
        <f>SUMPRODUCT(--(T_[Pays]=AP13),--(T_[Catégorie]=$AQ$3),--(YEAR(T_[Date envoi])=$AP$3),T_[CA HT])</f>
        <v>90248.452499999999</v>
      </c>
      <c r="AR13" s="47">
        <f t="array" ref="AR13">SUM((T_[Pays]=AP13)*(T_[Catégorie]=$AQ$3)*(YEAR(T_[Date envoi])=$AP$3)*(T_[CA HT]))</f>
        <v>90248.452499999999</v>
      </c>
    </row>
    <row r="14" spans="1:48" ht="15" customHeight="1" x14ac:dyDescent="0.25">
      <c r="A14" s="6" t="s">
        <v>92</v>
      </c>
      <c r="B14" s="6" t="s">
        <v>93</v>
      </c>
      <c r="C14" s="6" t="s">
        <v>94</v>
      </c>
      <c r="D14" s="6" t="s">
        <v>89</v>
      </c>
      <c r="E14" s="6">
        <v>7</v>
      </c>
      <c r="F14" s="6" t="str">
        <f>VLOOKUP(T_[[#This Row],[N° représ]],ListeREPRESENTANTS,2,FALSE)</f>
        <v>Jaime Dos Santos</v>
      </c>
      <c r="G14" s="6">
        <v>10473</v>
      </c>
      <c r="H14" s="9">
        <v>40913</v>
      </c>
      <c r="I14" s="9">
        <v>40927</v>
      </c>
      <c r="J14" s="9">
        <v>40931</v>
      </c>
      <c r="K14" s="7">
        <v>4</v>
      </c>
      <c r="L14" s="9" t="str">
        <f>VLOOKUP(T_[[#This Row],[Réf catégorie]],ListeCATEGORIES,2,FALSE)</f>
        <v>Produits laitiers</v>
      </c>
      <c r="M14" s="6">
        <v>33</v>
      </c>
      <c r="N14" s="6" t="str">
        <f>VLOOKUP(T_[[#This Row],[Réf prod]],ListePRODUITS,2,FALSE)</f>
        <v>Geitost</v>
      </c>
      <c r="O14" s="13">
        <v>10</v>
      </c>
      <c r="P14" s="6">
        <v>27</v>
      </c>
      <c r="Q14" s="13">
        <f t="shared" si="0"/>
        <v>270</v>
      </c>
      <c r="R14" s="14">
        <v>0.08</v>
      </c>
      <c r="S14" s="13">
        <v>248.4</v>
      </c>
      <c r="T14" s="13">
        <v>5.9616000000000007</v>
      </c>
      <c r="U14" s="48">
        <f>T_[[#This Row],[CA tarif]]-T_[[#This Row],[CA HT]]</f>
        <v>21.599999999999994</v>
      </c>
      <c r="V14" s="13"/>
      <c r="W14" s="13">
        <f>SUMIF(T_[Pays],$X14,T_[CA HT])</f>
        <v>800730.29150000017</v>
      </c>
      <c r="X14" s="40" t="s">
        <v>169</v>
      </c>
      <c r="Y14" s="53">
        <f>SUMIF(T_[Pays],X14,T_[CA HT])</f>
        <v>800730.29150000017</v>
      </c>
      <c r="AA14" s="39" t="s">
        <v>145</v>
      </c>
      <c r="AB14" s="40" t="s">
        <v>146</v>
      </c>
      <c r="AE14" s="46" t="s">
        <v>169</v>
      </c>
      <c r="AF14" s="6">
        <f>SUMIFS(T_[CA HT],T_[Pays],$AE14,T_[Catégorie],AF$3)</f>
        <v>0</v>
      </c>
      <c r="AG14" s="6">
        <f>SUMIFS(T_[CA HT],T_[Pays],$AE14,T_[Catégorie],AG$3)</f>
        <v>28970.935000000001</v>
      </c>
      <c r="AL14" s="46" t="s">
        <v>169</v>
      </c>
      <c r="AM14" s="6">
        <f>SUMIFS(T_[CA HT],T_[Pays],$AE14,T_[Catégorie],AM$3)</f>
        <v>0</v>
      </c>
      <c r="AN14" s="63">
        <f>SUMPRODUCT(--(T_[Pays]=AL14),T_[CA HT])</f>
        <v>800730.29150000017</v>
      </c>
      <c r="AP14" s="46" t="s">
        <v>169</v>
      </c>
      <c r="AQ14" s="47">
        <f>SUMPRODUCT(--(T_[Pays]=AP14),--(T_[Catégorie]=$AQ$3),--(YEAR(T_[Date envoi])=$AP$3),T_[CA HT])</f>
        <v>0</v>
      </c>
      <c r="AR14" s="47">
        <f t="array" ref="AR14">SUM((T_[Pays]=AP14)*(T_[Catégorie]=$AQ$3)*(YEAR(T_[Date envoi])=$AP$3)*(T_[CA HT]))</f>
        <v>0</v>
      </c>
    </row>
    <row r="15" spans="1:48" ht="15" customHeight="1" x14ac:dyDescent="0.25">
      <c r="A15" s="6" t="s">
        <v>92</v>
      </c>
      <c r="B15" s="6" t="s">
        <v>93</v>
      </c>
      <c r="C15" s="6" t="s">
        <v>94</v>
      </c>
      <c r="D15" s="6" t="s">
        <v>89</v>
      </c>
      <c r="E15" s="6">
        <v>7</v>
      </c>
      <c r="F15" s="6" t="str">
        <f>VLOOKUP(T_[[#This Row],[N° représ]],ListeREPRESENTANTS,2,FALSE)</f>
        <v>Jaime Dos Santos</v>
      </c>
      <c r="G15" s="6">
        <v>10473</v>
      </c>
      <c r="H15" s="9">
        <v>40913</v>
      </c>
      <c r="I15" s="9">
        <v>40927</v>
      </c>
      <c r="J15" s="9">
        <v>40931</v>
      </c>
      <c r="K15" s="7">
        <v>4</v>
      </c>
      <c r="L15" s="9" t="str">
        <f>VLOOKUP(T_[[#This Row],[Réf catégorie]],ListeCATEGORIES,2,FALSE)</f>
        <v>Produits laitiers</v>
      </c>
      <c r="M15" s="6">
        <v>71</v>
      </c>
      <c r="N15" s="6" t="str">
        <f>VLOOKUP(T_[[#This Row],[Réf prod]],ListePRODUITS,2,FALSE)</f>
        <v>Fløtemysost</v>
      </c>
      <c r="O15" s="13">
        <v>86</v>
      </c>
      <c r="P15" s="6">
        <v>76</v>
      </c>
      <c r="Q15" s="13">
        <f t="shared" si="0"/>
        <v>6536</v>
      </c>
      <c r="R15" s="14">
        <v>0.04</v>
      </c>
      <c r="S15" s="13">
        <v>6274.5599999999995</v>
      </c>
      <c r="T15" s="13">
        <v>150.58944</v>
      </c>
      <c r="U15" s="48">
        <f>T_[[#This Row],[CA tarif]]-T_[[#This Row],[CA HT]]</f>
        <v>261.44000000000051</v>
      </c>
      <c r="V15" s="13"/>
      <c r="W15" s="13">
        <f>SUMIF(T_[Pays],$X15,T_[CA HT])</f>
        <v>351876.96750000003</v>
      </c>
      <c r="X15" s="40" t="s">
        <v>251</v>
      </c>
      <c r="Y15" s="53">
        <f>SUMIF(T_[Pays],X15,T_[CA HT])</f>
        <v>351876.96750000003</v>
      </c>
      <c r="AA15" s="39" t="s">
        <v>154</v>
      </c>
      <c r="AB15" s="40" t="s">
        <v>146</v>
      </c>
      <c r="AE15" s="46" t="s">
        <v>251</v>
      </c>
      <c r="AF15" s="6">
        <f>SUMIFS(T_[CA HT],T_[Pays],$AE15,T_[Catégorie],AF$3)</f>
        <v>58127.775000000001</v>
      </c>
      <c r="AG15" s="6">
        <f>SUMIFS(T_[CA HT],T_[Pays],$AE15,T_[Catégorie],AG$3)</f>
        <v>36398.217500000006</v>
      </c>
      <c r="AL15" s="46" t="s">
        <v>251</v>
      </c>
      <c r="AM15" s="6">
        <f>SUMIFS(T_[CA HT],T_[Pays],$AE15,T_[Catégorie],AM$3)</f>
        <v>58127.775000000001</v>
      </c>
      <c r="AN15" s="63">
        <f>SUMPRODUCT(--(T_[Pays]=AL15),T_[CA HT])</f>
        <v>351876.96750000003</v>
      </c>
      <c r="AP15" s="46" t="s">
        <v>251</v>
      </c>
      <c r="AQ15" s="47">
        <f>SUMPRODUCT(--(T_[Pays]=AP15),--(T_[Catégorie]=$AQ$3),--(YEAR(T_[Date envoi])=$AP$3),T_[CA HT])</f>
        <v>23692.165000000001</v>
      </c>
      <c r="AR15" s="47">
        <f t="array" ref="AR15">SUM((T_[Pays]=AP15)*(T_[Catégorie]=$AQ$3)*(YEAR(T_[Date envoi])=$AP$3)*(T_[CA HT]))</f>
        <v>23692.165000000001</v>
      </c>
    </row>
    <row r="16" spans="1:48" ht="15" customHeight="1" x14ac:dyDescent="0.25">
      <c r="A16" s="6" t="s">
        <v>95</v>
      </c>
      <c r="B16" s="6" t="s">
        <v>96</v>
      </c>
      <c r="C16" s="6" t="s">
        <v>97</v>
      </c>
      <c r="D16" s="6" t="s">
        <v>98</v>
      </c>
      <c r="E16" s="6">
        <v>9</v>
      </c>
      <c r="F16" s="6" t="str">
        <f>VLOOKUP(T_[[#This Row],[N° représ]],ListeREPRESENTANTS,2,FALSE)</f>
        <v>Steven Buchanan</v>
      </c>
      <c r="G16" s="6">
        <v>10474</v>
      </c>
      <c r="H16" s="9">
        <v>40913</v>
      </c>
      <c r="I16" s="9">
        <v>40941</v>
      </c>
      <c r="J16" s="9">
        <v>40931</v>
      </c>
      <c r="K16" s="7">
        <v>7</v>
      </c>
      <c r="L16" s="9" t="str">
        <f>VLOOKUP(T_[[#This Row],[Réf catégorie]],ListeCATEGORIES,2,FALSE)</f>
        <v>Produits secs</v>
      </c>
      <c r="M16" s="6">
        <v>14</v>
      </c>
      <c r="N16" s="6" t="str">
        <f>VLOOKUP(T_[[#This Row],[Réf prod]],ListePRODUITS,2,FALSE)</f>
        <v>Tofu</v>
      </c>
      <c r="O16" s="13">
        <v>93</v>
      </c>
      <c r="P16" s="6">
        <v>35</v>
      </c>
      <c r="Q16" s="13">
        <f t="shared" si="0"/>
        <v>3255</v>
      </c>
      <c r="R16" s="14">
        <v>0.03</v>
      </c>
      <c r="S16" s="13">
        <v>3157.35</v>
      </c>
      <c r="T16" s="13">
        <v>12.6294</v>
      </c>
      <c r="U16" s="48">
        <f>T_[[#This Row],[CA tarif]]-T_[[#This Row],[CA HT]]</f>
        <v>97.650000000000091</v>
      </c>
      <c r="V16" s="13"/>
      <c r="W16" s="13">
        <f>SUMIF(T_[Pays],$X16,T_[CA HT])</f>
        <v>3895024.9499999955</v>
      </c>
      <c r="X16" s="40" t="s">
        <v>136</v>
      </c>
      <c r="Y16" s="53">
        <f>SUMIF(T_[Pays],X16,T_[CA HT])</f>
        <v>3895024.9499999955</v>
      </c>
      <c r="AA16" s="39" t="s">
        <v>271</v>
      </c>
      <c r="AB16" s="40" t="s">
        <v>242</v>
      </c>
      <c r="AE16" s="46" t="s">
        <v>136</v>
      </c>
      <c r="AF16" s="6">
        <f>SUMIFS(T_[CA HT],T_[Pays],$AE16,T_[Catégorie],AF$3)</f>
        <v>660157.73100000003</v>
      </c>
      <c r="AG16" s="6">
        <f>SUMIFS(T_[CA HT],T_[Pays],$AE16,T_[Catégorie],AG$3)</f>
        <v>324214.68000000011</v>
      </c>
      <c r="AL16" s="46" t="s">
        <v>136</v>
      </c>
      <c r="AM16" s="6">
        <f>SUMIFS(T_[CA HT],T_[Pays],$AE16,T_[Catégorie],AM$3)</f>
        <v>660157.73100000003</v>
      </c>
      <c r="AN16" s="63">
        <f>SUMPRODUCT(--(T_[Pays]=AL16),T_[CA HT])</f>
        <v>3895024.9499999955</v>
      </c>
      <c r="AP16" s="46" t="s">
        <v>136</v>
      </c>
      <c r="AQ16" s="47">
        <f>SUMPRODUCT(--(T_[Pays]=AP16),--(T_[Catégorie]=$AQ$3),--(YEAR(T_[Date envoi])=$AP$3),T_[CA HT])</f>
        <v>212647.359</v>
      </c>
      <c r="AR16" s="47">
        <f t="array" ref="AR16">SUM((T_[Pays]=AP16)*(T_[Catégorie]=$AQ$3)*(YEAR(T_[Date envoi])=$AP$3)*(T_[CA HT]))</f>
        <v>212647.359</v>
      </c>
    </row>
    <row r="17" spans="1:44" ht="15" customHeight="1" x14ac:dyDescent="0.25">
      <c r="A17" s="6" t="s">
        <v>95</v>
      </c>
      <c r="B17" s="6" t="s">
        <v>96</v>
      </c>
      <c r="C17" s="6" t="s">
        <v>97</v>
      </c>
      <c r="D17" s="6" t="s">
        <v>98</v>
      </c>
      <c r="E17" s="6">
        <v>9</v>
      </c>
      <c r="F17" s="6" t="str">
        <f>VLOOKUP(T_[[#This Row],[N° représ]],ListeREPRESENTANTS,2,FALSE)</f>
        <v>Steven Buchanan</v>
      </c>
      <c r="G17" s="6">
        <v>10474</v>
      </c>
      <c r="H17" s="9">
        <v>40913</v>
      </c>
      <c r="I17" s="9">
        <v>40941</v>
      </c>
      <c r="J17" s="9">
        <v>40931</v>
      </c>
      <c r="K17" s="7">
        <v>7</v>
      </c>
      <c r="L17" s="9" t="str">
        <f>VLOOKUP(T_[[#This Row],[Réf catégorie]],ListeCATEGORIES,2,FALSE)</f>
        <v>Produits secs</v>
      </c>
      <c r="M17" s="6">
        <v>28</v>
      </c>
      <c r="N17" s="6" t="str">
        <f>VLOOKUP(T_[[#This Row],[Réf prod]],ListePRODUITS,2,FALSE)</f>
        <v>Rössle Sauerkraut</v>
      </c>
      <c r="O17" s="13">
        <v>182</v>
      </c>
      <c r="P17" s="6">
        <v>85</v>
      </c>
      <c r="Q17" s="13">
        <f t="shared" si="0"/>
        <v>15470</v>
      </c>
      <c r="R17" s="14">
        <v>0.12</v>
      </c>
      <c r="S17" s="13">
        <v>13613.6</v>
      </c>
      <c r="T17" s="13">
        <v>299.49920000000003</v>
      </c>
      <c r="U17" s="48">
        <f>T_[[#This Row],[CA tarif]]-T_[[#This Row],[CA HT]]</f>
        <v>1856.3999999999996</v>
      </c>
      <c r="V17" s="13"/>
      <c r="W17" s="13">
        <f>SUMIF(T_[Pays],$X17,T_[CA HT])</f>
        <v>809460.04499999969</v>
      </c>
      <c r="X17" s="40" t="s">
        <v>98</v>
      </c>
      <c r="Y17" s="53">
        <f>SUMIF(T_[Pays],X17,T_[CA HT])</f>
        <v>809460.04499999969</v>
      </c>
      <c r="AA17" s="39" t="s">
        <v>241</v>
      </c>
      <c r="AB17" s="40" t="s">
        <v>242</v>
      </c>
      <c r="AE17" s="46" t="s">
        <v>98</v>
      </c>
      <c r="AF17" s="6">
        <f>SUMIFS(T_[CA HT],T_[Pays],$AE17,T_[Catégorie],AF$3)</f>
        <v>46517.140000000014</v>
      </c>
      <c r="AG17" s="6">
        <f>SUMIFS(T_[CA HT],T_[Pays],$AE17,T_[Catégorie],AG$3)</f>
        <v>50247.159999999989</v>
      </c>
      <c r="AL17" s="46" t="s">
        <v>98</v>
      </c>
      <c r="AM17" s="6">
        <f>SUMIFS(T_[CA HT],T_[Pays],$AE17,T_[Catégorie],AM$3)</f>
        <v>46517.140000000014</v>
      </c>
      <c r="AN17" s="63">
        <f>SUMPRODUCT(--(T_[Pays]=AL17),T_[CA HT])</f>
        <v>809460.04499999969</v>
      </c>
      <c r="AP17" s="46" t="s">
        <v>98</v>
      </c>
      <c r="AQ17" s="47">
        <f>SUMPRODUCT(--(T_[Pays]=AP17),--(T_[Catégorie]=$AQ$3),--(YEAR(T_[Date envoi])=$AP$3),T_[CA HT])</f>
        <v>11421.594999999998</v>
      </c>
      <c r="AR17" s="47">
        <f t="array" ref="AR17">SUM((T_[Pays]=AP17)*(T_[Catégorie]=$AQ$3)*(YEAR(T_[Date envoi])=$AP$3)*(T_[CA HT]))</f>
        <v>11421.594999999998</v>
      </c>
    </row>
    <row r="18" spans="1:44" ht="15" customHeight="1" x14ac:dyDescent="0.25">
      <c r="A18" s="6" t="s">
        <v>95</v>
      </c>
      <c r="B18" s="6" t="s">
        <v>96</v>
      </c>
      <c r="C18" s="6" t="s">
        <v>97</v>
      </c>
      <c r="D18" s="6" t="s">
        <v>98</v>
      </c>
      <c r="E18" s="6">
        <v>9</v>
      </c>
      <c r="F18" s="6" t="str">
        <f>VLOOKUP(T_[[#This Row],[N° représ]],ListeREPRESENTANTS,2,FALSE)</f>
        <v>Steven Buchanan</v>
      </c>
      <c r="G18" s="6">
        <v>10474</v>
      </c>
      <c r="H18" s="9">
        <v>40913</v>
      </c>
      <c r="I18" s="9">
        <v>40941</v>
      </c>
      <c r="J18" s="9">
        <v>40931</v>
      </c>
      <c r="K18" s="7">
        <v>8</v>
      </c>
      <c r="L18" s="9" t="str">
        <f>VLOOKUP(T_[[#This Row],[Réf catégorie]],ListeCATEGORIES,2,FALSE)</f>
        <v>Poissons et fruits de mer</v>
      </c>
      <c r="M18" s="6">
        <v>40</v>
      </c>
      <c r="N18" s="6" t="str">
        <f>VLOOKUP(T_[[#This Row],[Réf prod]],ListePRODUITS,2,FALSE)</f>
        <v>Boston Crab Meat</v>
      </c>
      <c r="O18" s="13">
        <v>73.5</v>
      </c>
      <c r="P18" s="6">
        <v>99</v>
      </c>
      <c r="Q18" s="13">
        <f t="shared" si="0"/>
        <v>7276.5</v>
      </c>
      <c r="R18" s="14">
        <v>0.1</v>
      </c>
      <c r="S18" s="13">
        <v>6548.85</v>
      </c>
      <c r="T18" s="13">
        <v>176.81895</v>
      </c>
      <c r="U18" s="48">
        <f>T_[[#This Row],[CA tarif]]-T_[[#This Row],[CA HT]]</f>
        <v>727.64999999999964</v>
      </c>
      <c r="V18" s="13"/>
      <c r="W18" s="13">
        <f>SUMIF(T_[Pays],$X18,T_[CA HT])</f>
        <v>415487.45249999996</v>
      </c>
      <c r="X18" s="40" t="s">
        <v>200</v>
      </c>
      <c r="Y18" s="53">
        <f>SUMIF(T_[Pays],X18,T_[CA HT])</f>
        <v>415487.45249999996</v>
      </c>
      <c r="AA18" s="39" t="s">
        <v>254</v>
      </c>
      <c r="AB18" s="40" t="s">
        <v>238</v>
      </c>
      <c r="AE18" s="46" t="s">
        <v>200</v>
      </c>
      <c r="AF18" s="6">
        <f>SUMIFS(T_[CA HT],T_[Pays],$AE18,T_[Catégorie],AF$3)</f>
        <v>24471.962500000001</v>
      </c>
      <c r="AG18" s="6">
        <f>SUMIFS(T_[CA HT],T_[Pays],$AE18,T_[Catégorie],AG$3)</f>
        <v>0</v>
      </c>
      <c r="AL18" s="46" t="s">
        <v>200</v>
      </c>
      <c r="AM18" s="6">
        <f>SUMIFS(T_[CA HT],T_[Pays],$AE18,T_[Catégorie],AM$3)</f>
        <v>24471.962500000001</v>
      </c>
      <c r="AN18" s="63">
        <f>SUMPRODUCT(--(T_[Pays]=AL18),T_[CA HT])</f>
        <v>415487.45249999996</v>
      </c>
      <c r="AP18" s="46" t="s">
        <v>200</v>
      </c>
      <c r="AQ18" s="47">
        <f>SUMPRODUCT(--(T_[Pays]=AP18),--(T_[Catégorie]=$AQ$3),--(YEAR(T_[Date envoi])=$AP$3),T_[CA HT])</f>
        <v>8800.7325000000001</v>
      </c>
      <c r="AR18" s="47">
        <f t="array" ref="AR18">SUM((T_[Pays]=AP18)*(T_[Catégorie]=$AQ$3)*(YEAR(T_[Date envoi])=$AP$3)*(T_[CA HT]))</f>
        <v>8800.7325000000001</v>
      </c>
    </row>
    <row r="19" spans="1:44" ht="15" customHeight="1" x14ac:dyDescent="0.25">
      <c r="A19" s="6" t="s">
        <v>95</v>
      </c>
      <c r="B19" s="6" t="s">
        <v>96</v>
      </c>
      <c r="C19" s="6" t="s">
        <v>97</v>
      </c>
      <c r="D19" s="6" t="s">
        <v>98</v>
      </c>
      <c r="E19" s="6">
        <v>9</v>
      </c>
      <c r="F19" s="6" t="str">
        <f>VLOOKUP(T_[[#This Row],[N° représ]],ListeREPRESENTANTS,2,FALSE)</f>
        <v>Steven Buchanan</v>
      </c>
      <c r="G19" s="6">
        <v>10474</v>
      </c>
      <c r="H19" s="9">
        <v>40913</v>
      </c>
      <c r="I19" s="9">
        <v>40941</v>
      </c>
      <c r="J19" s="9">
        <v>40931</v>
      </c>
      <c r="K19" s="7">
        <v>1</v>
      </c>
      <c r="L19" s="9" t="str">
        <f>VLOOKUP(T_[[#This Row],[Réf catégorie]],ListeCATEGORIES,2,FALSE)</f>
        <v>Boissons</v>
      </c>
      <c r="M19" s="6">
        <v>75</v>
      </c>
      <c r="N19" s="6" t="str">
        <f>VLOOKUP(T_[[#This Row],[Réf prod]],ListePRODUITS,2,FALSE)</f>
        <v>Rhönbräu Klosterbier</v>
      </c>
      <c r="O19" s="13">
        <v>31</v>
      </c>
      <c r="P19" s="6">
        <v>6</v>
      </c>
      <c r="Q19" s="13">
        <f t="shared" si="0"/>
        <v>186</v>
      </c>
      <c r="R19" s="14">
        <v>0.17</v>
      </c>
      <c r="S19" s="13">
        <v>154.38</v>
      </c>
      <c r="T19" s="13">
        <v>2.0069400000000002</v>
      </c>
      <c r="U19" s="48">
        <f>T_[[#This Row],[CA tarif]]-T_[[#This Row],[CA HT]]</f>
        <v>31.620000000000005</v>
      </c>
      <c r="V19" s="13"/>
      <c r="W19" s="13">
        <f>SUMIF(T_[Pays],$X19,T_[CA HT])</f>
        <v>121712.9525</v>
      </c>
      <c r="X19" s="40" t="s">
        <v>284</v>
      </c>
      <c r="Y19" s="53">
        <f>SUMIF(T_[Pays],X19,T_[CA HT])</f>
        <v>121712.9525</v>
      </c>
      <c r="AA19" s="39" t="s">
        <v>326</v>
      </c>
      <c r="AB19" s="40" t="s">
        <v>238</v>
      </c>
      <c r="AE19" s="46" t="s">
        <v>284</v>
      </c>
      <c r="AF19" s="6">
        <f>SUMIFS(T_[CA HT],T_[Pays],$AE19,T_[Catégorie],AF$3)</f>
        <v>12570.625</v>
      </c>
      <c r="AG19" s="6">
        <f>SUMIFS(T_[CA HT],T_[Pays],$AE19,T_[Catégorie],AG$3)</f>
        <v>11970</v>
      </c>
      <c r="AL19" s="46" t="s">
        <v>284</v>
      </c>
      <c r="AM19" s="6">
        <f>SUMIFS(T_[CA HT],T_[Pays],$AE19,T_[Catégorie],AM$3)</f>
        <v>12570.625</v>
      </c>
      <c r="AN19" s="63">
        <f>SUMPRODUCT(--(T_[Pays]=AL19),T_[CA HT])</f>
        <v>121712.9525</v>
      </c>
      <c r="AP19" s="46" t="s">
        <v>284</v>
      </c>
      <c r="AQ19" s="47">
        <f>SUMPRODUCT(--(T_[Pays]=AP19),--(T_[Catégorie]=$AQ$3),--(YEAR(T_[Date envoi])=$AP$3),T_[CA HT])</f>
        <v>3562.5</v>
      </c>
      <c r="AR19" s="47">
        <f t="array" ref="AR19">SUM((T_[Pays]=AP19)*(T_[Catégorie]=$AQ$3)*(YEAR(T_[Date envoi])=$AP$3)*(T_[CA HT]))</f>
        <v>3562.5</v>
      </c>
    </row>
    <row r="20" spans="1:44" ht="15" customHeight="1" x14ac:dyDescent="0.25">
      <c r="A20" s="6" t="s">
        <v>99</v>
      </c>
      <c r="B20" s="6" t="s">
        <v>100</v>
      </c>
      <c r="C20" s="6" t="s">
        <v>101</v>
      </c>
      <c r="D20" s="6" t="s">
        <v>102</v>
      </c>
      <c r="E20" s="6">
        <v>2</v>
      </c>
      <c r="F20" s="6" t="str">
        <f>VLOOKUP(T_[[#This Row],[N° représ]],ListeREPRESENTANTS,2,FALSE)</f>
        <v>Anne Dodsworth</v>
      </c>
      <c r="G20" s="6">
        <v>10475</v>
      </c>
      <c r="H20" s="9">
        <v>40914</v>
      </c>
      <c r="I20" s="9">
        <v>40942</v>
      </c>
      <c r="J20" s="9">
        <v>40945</v>
      </c>
      <c r="K20" s="7">
        <v>4</v>
      </c>
      <c r="L20" s="9" t="str">
        <f>VLOOKUP(T_[[#This Row],[Réf catégorie]],ListeCATEGORIES,2,FALSE)</f>
        <v>Produits laitiers</v>
      </c>
      <c r="M20" s="6">
        <v>31</v>
      </c>
      <c r="N20" s="6" t="str">
        <f>VLOOKUP(T_[[#This Row],[Réf prod]],ListePRODUITS,2,FALSE)</f>
        <v>Gorgonzola Telino</v>
      </c>
      <c r="O20" s="13">
        <v>50</v>
      </c>
      <c r="P20" s="6">
        <v>1</v>
      </c>
      <c r="Q20" s="13">
        <f t="shared" si="0"/>
        <v>50</v>
      </c>
      <c r="R20" s="14">
        <v>7.0000000000000007E-2</v>
      </c>
      <c r="S20" s="13">
        <v>46.5</v>
      </c>
      <c r="T20" s="13">
        <v>1.1160000000000001</v>
      </c>
      <c r="U20" s="48">
        <f>T_[[#This Row],[CA tarif]]-T_[[#This Row],[CA HT]]</f>
        <v>3.5</v>
      </c>
      <c r="V20" s="13"/>
      <c r="W20" s="13">
        <f>SUMIF(T_[Pays],$X20,T_[CA HT])</f>
        <v>174308.29499999998</v>
      </c>
      <c r="X20" s="40" t="s">
        <v>110</v>
      </c>
      <c r="Y20" s="53">
        <f>SUMIF(T_[Pays],X20,T_[CA HT])</f>
        <v>174308.29499999998</v>
      </c>
      <c r="AA20" s="39" t="s">
        <v>237</v>
      </c>
      <c r="AB20" s="40" t="s">
        <v>238</v>
      </c>
      <c r="AE20" s="46" t="s">
        <v>110</v>
      </c>
      <c r="AF20" s="6">
        <f>SUMIFS(T_[CA HT],T_[Pays],$AE20,T_[Catégorie],AF$3)</f>
        <v>16999.202500000003</v>
      </c>
      <c r="AG20" s="6">
        <f>SUMIFS(T_[CA HT],T_[Pays],$AE20,T_[Catégorie],AG$3)</f>
        <v>49486.282500000008</v>
      </c>
      <c r="AL20" s="46" t="s">
        <v>110</v>
      </c>
      <c r="AM20" s="6">
        <f>SUMIFS(T_[CA HT],T_[Pays],$AE20,T_[Catégorie],AM$3)</f>
        <v>16999.202500000003</v>
      </c>
      <c r="AN20" s="63">
        <f>SUMPRODUCT(--(T_[Pays]=AL20),T_[CA HT])</f>
        <v>174308.29499999998</v>
      </c>
      <c r="AP20" s="46" t="s">
        <v>110</v>
      </c>
      <c r="AQ20" s="47">
        <f>SUMPRODUCT(--(T_[Pays]=AP20),--(T_[Catégorie]=$AQ$3),--(YEAR(T_[Date envoi])=$AP$3),T_[CA HT])</f>
        <v>602.70000000000005</v>
      </c>
      <c r="AR20" s="47">
        <f t="array" ref="AR20">SUM((T_[Pays]=AP20)*(T_[Catégorie]=$AQ$3)*(YEAR(T_[Date envoi])=$AP$3)*(T_[CA HT]))</f>
        <v>602.70000000000005</v>
      </c>
    </row>
    <row r="21" spans="1:44" ht="15" customHeight="1" x14ac:dyDescent="0.25">
      <c r="A21" s="6" t="s">
        <v>99</v>
      </c>
      <c r="B21" s="6" t="s">
        <v>100</v>
      </c>
      <c r="C21" s="6" t="s">
        <v>101</v>
      </c>
      <c r="D21" s="6" t="s">
        <v>102</v>
      </c>
      <c r="E21" s="6">
        <v>2</v>
      </c>
      <c r="F21" s="6" t="str">
        <f>VLOOKUP(T_[[#This Row],[N° représ]],ListeREPRESENTANTS,2,FALSE)</f>
        <v>Anne Dodsworth</v>
      </c>
      <c r="G21" s="6">
        <v>10475</v>
      </c>
      <c r="H21" s="9">
        <v>40914</v>
      </c>
      <c r="I21" s="9">
        <v>40942</v>
      </c>
      <c r="J21" s="9">
        <v>40945</v>
      </c>
      <c r="K21" s="7">
        <v>2</v>
      </c>
      <c r="L21" s="9" t="str">
        <f>VLOOKUP(T_[[#This Row],[Réf catégorie]],ListeCATEGORIES,2,FALSE)</f>
        <v>Condiments</v>
      </c>
      <c r="M21" s="6">
        <v>66</v>
      </c>
      <c r="N21" s="6" t="str">
        <f>VLOOKUP(T_[[#This Row],[Réf prod]],ListePRODUITS,2,FALSE)</f>
        <v>Louisiana Hot Spiced Okra</v>
      </c>
      <c r="O21" s="13">
        <v>68</v>
      </c>
      <c r="P21" s="6">
        <v>96</v>
      </c>
      <c r="Q21" s="13">
        <f t="shared" si="0"/>
        <v>6528</v>
      </c>
      <c r="R21" s="14">
        <v>0.19</v>
      </c>
      <c r="S21" s="13">
        <v>5287.68</v>
      </c>
      <c r="T21" s="13">
        <v>68.739840000000001</v>
      </c>
      <c r="U21" s="48">
        <f>T_[[#This Row],[CA tarif]]-T_[[#This Row],[CA HT]]</f>
        <v>1240.3199999999997</v>
      </c>
      <c r="V21" s="13"/>
      <c r="W21" s="13">
        <f>SUMIF(T_[Pays],$X21,T_[CA HT])</f>
        <v>1639972.3230000008</v>
      </c>
      <c r="X21" s="40" t="s">
        <v>89</v>
      </c>
      <c r="Y21" s="53">
        <f>SUMIF(T_[Pays],X21,T_[CA HT])</f>
        <v>1639972.3230000008</v>
      </c>
      <c r="AA21" s="39" t="s">
        <v>116</v>
      </c>
      <c r="AB21" s="40" t="s">
        <v>81</v>
      </c>
      <c r="AE21" s="46" t="s">
        <v>89</v>
      </c>
      <c r="AF21" s="6">
        <f>SUMIFS(T_[CA HT],T_[Pays],$AE21,T_[Catégorie],AF$3)</f>
        <v>252824.33250000002</v>
      </c>
      <c r="AG21" s="6">
        <f>SUMIFS(T_[CA HT],T_[Pays],$AE21,T_[Catégorie],AG$3)</f>
        <v>123041.49750000001</v>
      </c>
      <c r="AL21" s="46" t="s">
        <v>89</v>
      </c>
      <c r="AM21" s="6">
        <f>SUMIFS(T_[CA HT],T_[Pays],$AE21,T_[Catégorie],AM$3)</f>
        <v>252824.33250000002</v>
      </c>
      <c r="AN21" s="63">
        <f>SUMPRODUCT(--(T_[Pays]=AL21),T_[CA HT])</f>
        <v>1639972.3230000008</v>
      </c>
      <c r="AP21" s="46" t="s">
        <v>89</v>
      </c>
      <c r="AQ21" s="47">
        <f>SUMPRODUCT(--(T_[Pays]=AP21),--(T_[Catégorie]=$AQ$3),--(YEAR(T_[Date envoi])=$AP$3),T_[CA HT])</f>
        <v>63572.447499999995</v>
      </c>
      <c r="AR21" s="47">
        <f t="array" ref="AR21">SUM((T_[Pays]=AP21)*(T_[Catégorie]=$AQ$3)*(YEAR(T_[Date envoi])=$AP$3)*(T_[CA HT]))</f>
        <v>63572.447499999995</v>
      </c>
    </row>
    <row r="22" spans="1:44" ht="15" customHeight="1" x14ac:dyDescent="0.25">
      <c r="A22" s="6" t="s">
        <v>99</v>
      </c>
      <c r="B22" s="6" t="s">
        <v>100</v>
      </c>
      <c r="C22" s="6" t="s">
        <v>101</v>
      </c>
      <c r="D22" s="6" t="s">
        <v>102</v>
      </c>
      <c r="E22" s="6">
        <v>2</v>
      </c>
      <c r="F22" s="6" t="str">
        <f>VLOOKUP(T_[[#This Row],[N° représ]],ListeREPRESENTANTS,2,FALSE)</f>
        <v>Anne Dodsworth</v>
      </c>
      <c r="G22" s="6">
        <v>10475</v>
      </c>
      <c r="H22" s="9">
        <v>40914</v>
      </c>
      <c r="I22" s="9">
        <v>40942</v>
      </c>
      <c r="J22" s="9">
        <v>40945</v>
      </c>
      <c r="K22" s="7">
        <v>1</v>
      </c>
      <c r="L22" s="9" t="str">
        <f>VLOOKUP(T_[[#This Row],[Réf catégorie]],ListeCATEGORIES,2,FALSE)</f>
        <v>Boissons</v>
      </c>
      <c r="M22" s="6">
        <v>76</v>
      </c>
      <c r="N22" s="6" t="str">
        <f>VLOOKUP(T_[[#This Row],[Réf prod]],ListePRODUITS,2,FALSE)</f>
        <v>Lakkalikööri</v>
      </c>
      <c r="O22" s="13">
        <v>72</v>
      </c>
      <c r="P22" s="6">
        <v>23</v>
      </c>
      <c r="Q22" s="13">
        <f t="shared" si="0"/>
        <v>1656</v>
      </c>
      <c r="R22" s="14">
        <v>0.08</v>
      </c>
      <c r="S22" s="13">
        <v>1523.52</v>
      </c>
      <c r="T22" s="13">
        <v>18.282239999999998</v>
      </c>
      <c r="U22" s="48">
        <f>T_[[#This Row],[CA tarif]]-T_[[#This Row],[CA HT]]</f>
        <v>132.48000000000002</v>
      </c>
      <c r="V22" s="13"/>
      <c r="W22" s="13">
        <f>SUMIF(T_[Pays],$X22,T_[CA HT])</f>
        <v>1124337.7424999997</v>
      </c>
      <c r="X22" s="40" t="s">
        <v>208</v>
      </c>
      <c r="Y22" s="53">
        <f>SUMIF(T_[Pays],X22,T_[CA HT])</f>
        <v>1124337.7424999997</v>
      </c>
      <c r="AA22" s="39" t="s">
        <v>274</v>
      </c>
      <c r="AB22" s="40" t="s">
        <v>81</v>
      </c>
      <c r="AE22" s="46" t="s">
        <v>208</v>
      </c>
      <c r="AF22" s="6">
        <f>SUMIFS(T_[CA HT],T_[Pays],$AE22,T_[Catégorie],AF$3)</f>
        <v>102118.55299999999</v>
      </c>
      <c r="AG22" s="6">
        <f>SUMIFS(T_[CA HT],T_[Pays],$AE22,T_[Catégorie],AG$3)</f>
        <v>75715.149999999994</v>
      </c>
      <c r="AL22" s="46" t="s">
        <v>208</v>
      </c>
      <c r="AM22" s="6">
        <f>SUMIFS(T_[CA HT],T_[Pays],$AE22,T_[Catégorie],AM$3)</f>
        <v>102118.55299999999</v>
      </c>
      <c r="AN22" s="63">
        <f>SUMPRODUCT(--(T_[Pays]=AL22),T_[CA HT])</f>
        <v>1124337.7424999997</v>
      </c>
      <c r="AP22" s="46" t="s">
        <v>208</v>
      </c>
      <c r="AQ22" s="47">
        <f>SUMPRODUCT(--(T_[Pays]=AP22),--(T_[Catégorie]=$AQ$3),--(YEAR(T_[Date envoi])=$AP$3),T_[CA HT])</f>
        <v>27259.578000000001</v>
      </c>
      <c r="AR22" s="47">
        <f t="array" ref="AR22">SUM((T_[Pays]=AP22)*(T_[Catégorie]=$AQ$3)*(YEAR(T_[Date envoi])=$AP$3)*(T_[CA HT]))</f>
        <v>27259.578000000001</v>
      </c>
    </row>
    <row r="23" spans="1:44" ht="15" customHeight="1" x14ac:dyDescent="0.25">
      <c r="A23" s="6" t="s">
        <v>103</v>
      </c>
      <c r="B23" s="6" t="s">
        <v>104</v>
      </c>
      <c r="C23" s="6" t="s">
        <v>105</v>
      </c>
      <c r="D23" s="6" t="s">
        <v>106</v>
      </c>
      <c r="E23" s="6">
        <v>4</v>
      </c>
      <c r="F23" s="6" t="str">
        <f>VLOOKUP(T_[[#This Row],[N° représ]],ListeREPRESENTANTS,2,FALSE)</f>
        <v>Laura Callahan</v>
      </c>
      <c r="G23" s="6">
        <v>10476</v>
      </c>
      <c r="H23" s="9">
        <v>40917</v>
      </c>
      <c r="I23" s="9">
        <v>40945</v>
      </c>
      <c r="J23" s="9">
        <v>40934</v>
      </c>
      <c r="K23" s="7">
        <v>6</v>
      </c>
      <c r="L23" s="9" t="str">
        <f>VLOOKUP(T_[[#This Row],[Réf catégorie]],ListeCATEGORIES,2,FALSE)</f>
        <v>Viandes</v>
      </c>
      <c r="M23" s="6">
        <v>55</v>
      </c>
      <c r="N23" s="6" t="str">
        <f>VLOOKUP(T_[[#This Row],[Réf prod]],ListePRODUITS,2,FALSE)</f>
        <v>Pâté chinois</v>
      </c>
      <c r="O23" s="13">
        <v>96</v>
      </c>
      <c r="P23" s="6">
        <v>79</v>
      </c>
      <c r="Q23" s="13">
        <f t="shared" si="0"/>
        <v>7584</v>
      </c>
      <c r="R23" s="14">
        <v>0.18</v>
      </c>
      <c r="S23" s="13">
        <v>6218.88</v>
      </c>
      <c r="T23" s="13">
        <v>31.0944</v>
      </c>
      <c r="U23" s="48">
        <f>T_[[#This Row],[CA tarif]]-T_[[#This Row],[CA HT]]</f>
        <v>1365.12</v>
      </c>
      <c r="V23" s="13"/>
      <c r="W23" s="13">
        <f>SUMIF(T_[Pays],$X23,T_[CA HT])</f>
        <v>437719.95250000007</v>
      </c>
      <c r="X23" s="40" t="s">
        <v>51</v>
      </c>
      <c r="Y23" s="53">
        <f>SUMIF(T_[Pays],X23,T_[CA HT])</f>
        <v>437719.95250000007</v>
      </c>
      <c r="AA23" s="39" t="s">
        <v>181</v>
      </c>
      <c r="AB23" s="40" t="s">
        <v>81</v>
      </c>
      <c r="AE23" s="46" t="s">
        <v>51</v>
      </c>
      <c r="AF23" s="6">
        <f>SUMIFS(T_[CA HT],T_[Pays],$AE23,T_[Catégorie],AF$3)</f>
        <v>87963.877500000002</v>
      </c>
      <c r="AG23" s="6">
        <f>SUMIFS(T_[CA HT],T_[Pays],$AE23,T_[Catégorie],AG$3)</f>
        <v>15756.977500000001</v>
      </c>
      <c r="AL23" s="46" t="s">
        <v>51</v>
      </c>
      <c r="AM23" s="6">
        <f>SUMIFS(T_[CA HT],T_[Pays],$AE23,T_[Catégorie],AM$3)</f>
        <v>87963.877500000002</v>
      </c>
      <c r="AN23" s="63">
        <f>SUMPRODUCT(--(T_[Pays]=AL23),T_[CA HT])</f>
        <v>437719.95250000007</v>
      </c>
      <c r="AP23" s="46" t="s">
        <v>51</v>
      </c>
      <c r="AQ23" s="47">
        <f>SUMPRODUCT(--(T_[Pays]=AP23),--(T_[Catégorie]=$AQ$3),--(YEAR(T_[Date envoi])=$AP$3),T_[CA HT])</f>
        <v>33996.387500000004</v>
      </c>
      <c r="AR23" s="47">
        <f t="array" ref="AR23">SUM((T_[Pays]=AP23)*(T_[Catégorie]=$AQ$3)*(YEAR(T_[Date envoi])=$AP$3)*(T_[CA HT]))</f>
        <v>33996.387500000004</v>
      </c>
    </row>
    <row r="24" spans="1:44" ht="15" customHeight="1" x14ac:dyDescent="0.25">
      <c r="A24" s="6" t="s">
        <v>103</v>
      </c>
      <c r="B24" s="6" t="s">
        <v>104</v>
      </c>
      <c r="C24" s="6" t="s">
        <v>105</v>
      </c>
      <c r="D24" s="6" t="s">
        <v>106</v>
      </c>
      <c r="E24" s="6">
        <v>4</v>
      </c>
      <c r="F24" s="6" t="str">
        <f>VLOOKUP(T_[[#This Row],[N° représ]],ListeREPRESENTANTS,2,FALSE)</f>
        <v>Laura Callahan</v>
      </c>
      <c r="G24" s="6">
        <v>10476</v>
      </c>
      <c r="H24" s="9">
        <v>40917</v>
      </c>
      <c r="I24" s="9">
        <v>40945</v>
      </c>
      <c r="J24" s="9">
        <v>40934</v>
      </c>
      <c r="K24" s="7">
        <v>1</v>
      </c>
      <c r="L24" s="9" t="str">
        <f>VLOOKUP(T_[[#This Row],[Réf catégorie]],ListeCATEGORIES,2,FALSE)</f>
        <v>Boissons</v>
      </c>
      <c r="M24" s="6">
        <v>70</v>
      </c>
      <c r="N24" s="6" t="str">
        <f>VLOOKUP(T_[[#This Row],[Réf prod]],ListePRODUITS,2,FALSE)</f>
        <v>Outback Lager</v>
      </c>
      <c r="O24" s="13">
        <v>60</v>
      </c>
      <c r="P24" s="6">
        <v>63</v>
      </c>
      <c r="Q24" s="13">
        <f t="shared" si="0"/>
        <v>3780</v>
      </c>
      <c r="R24" s="14">
        <v>-0.01</v>
      </c>
      <c r="S24" s="13">
        <v>3817.8</v>
      </c>
      <c r="T24" s="13">
        <v>11.453400000000002</v>
      </c>
      <c r="U24" s="48">
        <f>T_[[#This Row],[CA tarif]]-T_[[#This Row],[CA HT]]</f>
        <v>-37.800000000000182</v>
      </c>
      <c r="V24" s="13"/>
      <c r="W24" s="13">
        <f>SUMIF(T_[Pays],$X24,T_[CA HT])</f>
        <v>997877.53699999966</v>
      </c>
      <c r="X24" s="40" t="s">
        <v>106</v>
      </c>
      <c r="Y24" s="53">
        <f>SUMIF(T_[Pays],X24,T_[CA HT])</f>
        <v>997877.53699999966</v>
      </c>
      <c r="AA24" s="39" t="s">
        <v>290</v>
      </c>
      <c r="AB24" s="40" t="s">
        <v>81</v>
      </c>
      <c r="AE24" s="46" t="s">
        <v>106</v>
      </c>
      <c r="AF24" s="6">
        <f>SUMIFS(T_[CA HT],T_[Pays],$AE24,T_[Catégorie],AF$3)</f>
        <v>106493.5695</v>
      </c>
      <c r="AG24" s="6">
        <f>SUMIFS(T_[CA HT],T_[Pays],$AE24,T_[Catégorie],AG$3)</f>
        <v>54653.947499999995</v>
      </c>
      <c r="AL24" s="46" t="s">
        <v>106</v>
      </c>
      <c r="AM24" s="6">
        <f>SUMIFS(T_[CA HT],T_[Pays],$AE24,T_[Catégorie],AM$3)</f>
        <v>106493.5695</v>
      </c>
      <c r="AN24" s="63">
        <f>SUMPRODUCT(--(T_[Pays]=AL24),T_[CA HT])</f>
        <v>997877.53699999966</v>
      </c>
      <c r="AP24" s="46" t="s">
        <v>106</v>
      </c>
      <c r="AQ24" s="47">
        <f>SUMPRODUCT(--(T_[Pays]=AP24),--(T_[Catégorie]=$AQ$3),--(YEAR(T_[Date envoi])=$AP$3),T_[CA HT])</f>
        <v>45120.574999999997</v>
      </c>
      <c r="AR24" s="47">
        <f t="array" ref="AR24">SUM((T_[Pays]=AP24)*(T_[Catégorie]=$AQ$3)*(YEAR(T_[Date envoi])=$AP$3)*(T_[CA HT]))</f>
        <v>45120.574999999997</v>
      </c>
    </row>
    <row r="25" spans="1:44" ht="15" customHeight="1" x14ac:dyDescent="0.25">
      <c r="A25" s="6" t="s">
        <v>107</v>
      </c>
      <c r="B25" s="6" t="s">
        <v>108</v>
      </c>
      <c r="C25" s="6" t="s">
        <v>109</v>
      </c>
      <c r="D25" s="6" t="s">
        <v>110</v>
      </c>
      <c r="E25" s="6">
        <v>9</v>
      </c>
      <c r="F25" s="6" t="str">
        <f>VLOOKUP(T_[[#This Row],[N° représ]],ListeREPRESENTANTS,2,FALSE)</f>
        <v>Steven Buchanan</v>
      </c>
      <c r="G25" s="6">
        <v>10477</v>
      </c>
      <c r="H25" s="9">
        <v>40917</v>
      </c>
      <c r="I25" s="9">
        <v>40945</v>
      </c>
      <c r="J25" s="9">
        <v>40935</v>
      </c>
      <c r="K25" s="7">
        <v>1</v>
      </c>
      <c r="L25" s="9" t="str">
        <f>VLOOKUP(T_[[#This Row],[Réf catégorie]],ListeCATEGORIES,2,FALSE)</f>
        <v>Boissons</v>
      </c>
      <c r="M25" s="6">
        <v>1</v>
      </c>
      <c r="N25" s="6" t="str">
        <f>VLOOKUP(T_[[#This Row],[Réf prod]],ListePRODUITS,2,FALSE)</f>
        <v>Chai</v>
      </c>
      <c r="O25" s="13">
        <v>72</v>
      </c>
      <c r="P25" s="6">
        <v>90</v>
      </c>
      <c r="Q25" s="13">
        <f t="shared" si="0"/>
        <v>6480</v>
      </c>
      <c r="R25" s="14">
        <v>0.06</v>
      </c>
      <c r="S25" s="13">
        <v>6091.2</v>
      </c>
      <c r="T25" s="13">
        <v>121.824</v>
      </c>
      <c r="U25" s="48">
        <f>T_[[#This Row],[CA tarif]]-T_[[#This Row],[CA HT]]</f>
        <v>388.80000000000018</v>
      </c>
      <c r="V25" s="13"/>
      <c r="W25" s="13"/>
      <c r="X25"/>
      <c r="Y25" s="9"/>
      <c r="AA25" s="39" t="s">
        <v>277</v>
      </c>
      <c r="AB25" s="40" t="s">
        <v>81</v>
      </c>
    </row>
    <row r="26" spans="1:44" ht="15" customHeight="1" x14ac:dyDescent="0.25">
      <c r="A26" s="6" t="s">
        <v>107</v>
      </c>
      <c r="B26" s="6" t="s">
        <v>108</v>
      </c>
      <c r="C26" s="6" t="s">
        <v>109</v>
      </c>
      <c r="D26" s="6" t="s">
        <v>110</v>
      </c>
      <c r="E26" s="6">
        <v>9</v>
      </c>
      <c r="F26" s="6" t="str">
        <f>VLOOKUP(T_[[#This Row],[N° représ]],ListeREPRESENTANTS,2,FALSE)</f>
        <v>Steven Buchanan</v>
      </c>
      <c r="G26" s="6">
        <v>10477</v>
      </c>
      <c r="H26" s="9">
        <v>40917</v>
      </c>
      <c r="I26" s="9">
        <v>40945</v>
      </c>
      <c r="J26" s="9">
        <v>40935</v>
      </c>
      <c r="K26" s="7">
        <v>3</v>
      </c>
      <c r="L26" s="9" t="str">
        <f>VLOOKUP(T_[[#This Row],[Réf catégorie]],ListeCATEGORIES,2,FALSE)</f>
        <v>Desserts</v>
      </c>
      <c r="M26" s="6">
        <v>21</v>
      </c>
      <c r="N26" s="6" t="str">
        <f>VLOOKUP(T_[[#This Row],[Réf prod]],ListePRODUITS,2,FALSE)</f>
        <v>Sir Rodney's Scones</v>
      </c>
      <c r="O26" s="13">
        <v>40</v>
      </c>
      <c r="P26" s="6">
        <v>89</v>
      </c>
      <c r="Q26" s="13">
        <f t="shared" si="0"/>
        <v>3560</v>
      </c>
      <c r="R26" s="14">
        <v>0.01</v>
      </c>
      <c r="S26" s="13">
        <v>3524.4</v>
      </c>
      <c r="T26" s="13">
        <v>119.8296</v>
      </c>
      <c r="U26" s="48">
        <f>T_[[#This Row],[CA tarif]]-T_[[#This Row],[CA HT]]</f>
        <v>35.599999999999909</v>
      </c>
      <c r="V26" s="13"/>
      <c r="W26" s="13"/>
      <c r="X26"/>
      <c r="Y26" s="9"/>
      <c r="AA26" s="39" t="s">
        <v>215</v>
      </c>
      <c r="AB26" s="40" t="s">
        <v>81</v>
      </c>
    </row>
    <row r="27" spans="1:44" ht="15" customHeight="1" x14ac:dyDescent="0.25">
      <c r="A27" s="6" t="s">
        <v>107</v>
      </c>
      <c r="B27" s="6" t="s">
        <v>108</v>
      </c>
      <c r="C27" s="6" t="s">
        <v>109</v>
      </c>
      <c r="D27" s="6" t="s">
        <v>110</v>
      </c>
      <c r="E27" s="6">
        <v>9</v>
      </c>
      <c r="F27" s="6" t="str">
        <f>VLOOKUP(T_[[#This Row],[N° représ]],ListeREPRESENTANTS,2,FALSE)</f>
        <v>Steven Buchanan</v>
      </c>
      <c r="G27" s="6">
        <v>10477</v>
      </c>
      <c r="H27" s="9">
        <v>40917</v>
      </c>
      <c r="I27" s="9">
        <v>40945</v>
      </c>
      <c r="J27" s="9">
        <v>40935</v>
      </c>
      <c r="K27" s="7">
        <v>1</v>
      </c>
      <c r="L27" s="9" t="str">
        <f>VLOOKUP(T_[[#This Row],[Réf catégorie]],ListeCATEGORIES,2,FALSE)</f>
        <v>Boissons</v>
      </c>
      <c r="M27" s="6">
        <v>39</v>
      </c>
      <c r="N27" s="6" t="str">
        <f>VLOOKUP(T_[[#This Row],[Réf prod]],ListePRODUITS,2,FALSE)</f>
        <v>Chartreuse verte</v>
      </c>
      <c r="O27" s="13">
        <v>72</v>
      </c>
      <c r="P27" s="6">
        <v>73</v>
      </c>
      <c r="Q27" s="13">
        <f t="shared" si="0"/>
        <v>5256</v>
      </c>
      <c r="R27" s="14">
        <v>0.09</v>
      </c>
      <c r="S27" s="13">
        <v>4782.96</v>
      </c>
      <c r="T27" s="13">
        <v>110.00808000000001</v>
      </c>
      <c r="U27" s="48">
        <f>T_[[#This Row],[CA tarif]]-T_[[#This Row],[CA HT]]</f>
        <v>473.03999999999996</v>
      </c>
      <c r="V27" s="13"/>
      <c r="W27" s="13"/>
      <c r="X27"/>
      <c r="Y27" s="9"/>
      <c r="AA27" s="39" t="s">
        <v>257</v>
      </c>
      <c r="AB27" s="40" t="s">
        <v>81</v>
      </c>
    </row>
    <row r="28" spans="1:44" ht="15" customHeight="1" x14ac:dyDescent="0.25">
      <c r="A28" s="6" t="s">
        <v>111</v>
      </c>
      <c r="B28" s="6" t="s">
        <v>112</v>
      </c>
      <c r="C28" s="6" t="s">
        <v>113</v>
      </c>
      <c r="D28" s="6" t="s">
        <v>85</v>
      </c>
      <c r="E28" s="6">
        <v>1</v>
      </c>
      <c r="F28" s="6" t="str">
        <f>VLOOKUP(T_[[#This Row],[N° représ]],ListeREPRESENTANTS,2,FALSE)</f>
        <v>Francis Rivière</v>
      </c>
      <c r="G28" s="6">
        <v>10478</v>
      </c>
      <c r="H28" s="9">
        <v>40918</v>
      </c>
      <c r="I28" s="9">
        <v>40932</v>
      </c>
      <c r="J28" s="9">
        <v>40936</v>
      </c>
      <c r="K28" s="7">
        <v>8</v>
      </c>
      <c r="L28" s="9" t="str">
        <f>VLOOKUP(T_[[#This Row],[Réf catégorie]],ListeCATEGORIES,2,FALSE)</f>
        <v>Poissons et fruits de mer</v>
      </c>
      <c r="M28" s="6">
        <v>10</v>
      </c>
      <c r="N28" s="6" t="str">
        <f>VLOOKUP(T_[[#This Row],[Réf prod]],ListePRODUITS,2,FALSE)</f>
        <v>Ikura</v>
      </c>
      <c r="O28" s="13">
        <v>124</v>
      </c>
      <c r="P28" s="6">
        <v>4</v>
      </c>
      <c r="Q28" s="13">
        <f t="shared" si="0"/>
        <v>496</v>
      </c>
      <c r="R28" s="14">
        <v>0.17</v>
      </c>
      <c r="S28" s="13">
        <v>411.68</v>
      </c>
      <c r="T28" s="13">
        <v>10.292</v>
      </c>
      <c r="U28" s="48">
        <f>T_[[#This Row],[CA tarif]]-T_[[#This Row],[CA HT]]</f>
        <v>84.32</v>
      </c>
      <c r="V28" s="13"/>
      <c r="W28" s="13"/>
      <c r="X28"/>
      <c r="Y28" s="9"/>
      <c r="AA28" s="39" t="s">
        <v>318</v>
      </c>
      <c r="AB28" s="40" t="s">
        <v>81</v>
      </c>
    </row>
    <row r="29" spans="1:44" ht="15" customHeight="1" x14ac:dyDescent="0.25">
      <c r="A29" s="6" t="s">
        <v>114</v>
      </c>
      <c r="B29" s="6" t="s">
        <v>115</v>
      </c>
      <c r="C29" s="6" t="s">
        <v>116</v>
      </c>
      <c r="D29" s="6" t="s">
        <v>81</v>
      </c>
      <c r="E29" s="6">
        <v>3</v>
      </c>
      <c r="F29" s="6" t="str">
        <f>VLOOKUP(T_[[#This Row],[N° représ]],ListeREPRESENTANTS,2,FALSE)</f>
        <v>Janet Leverling</v>
      </c>
      <c r="G29" s="6">
        <v>10479</v>
      </c>
      <c r="H29" s="9">
        <v>40919</v>
      </c>
      <c r="I29" s="9">
        <v>40947</v>
      </c>
      <c r="J29" s="9">
        <v>40931</v>
      </c>
      <c r="K29" s="7">
        <v>1</v>
      </c>
      <c r="L29" s="9" t="str">
        <f>VLOOKUP(T_[[#This Row],[Réf catégorie]],ListeCATEGORIES,2,FALSE)</f>
        <v>Boissons</v>
      </c>
      <c r="M29" s="6">
        <v>38</v>
      </c>
      <c r="N29" s="6" t="str">
        <f>VLOOKUP(T_[[#This Row],[Réf prod]],ListePRODUITS,2,FALSE)</f>
        <v>Côte de Blaye</v>
      </c>
      <c r="O29" s="13">
        <v>1054</v>
      </c>
      <c r="P29" s="6">
        <v>73</v>
      </c>
      <c r="Q29" s="13">
        <f t="shared" si="0"/>
        <v>76942</v>
      </c>
      <c r="R29" s="14">
        <v>0.04</v>
      </c>
      <c r="S29" s="13">
        <v>73864.319999999992</v>
      </c>
      <c r="T29" s="13">
        <v>886.37183999999991</v>
      </c>
      <c r="U29" s="48">
        <f>T_[[#This Row],[CA tarif]]-T_[[#This Row],[CA HT]]</f>
        <v>3077.6800000000076</v>
      </c>
      <c r="V29" s="13"/>
      <c r="W29" s="13"/>
      <c r="X29"/>
      <c r="Y29" s="9"/>
      <c r="AA29" s="39" t="s">
        <v>232</v>
      </c>
      <c r="AB29" s="40" t="s">
        <v>81</v>
      </c>
    </row>
    <row r="30" spans="1:44" ht="15" customHeight="1" x14ac:dyDescent="0.25">
      <c r="A30" s="6" t="s">
        <v>114</v>
      </c>
      <c r="B30" s="6" t="s">
        <v>115</v>
      </c>
      <c r="C30" s="6" t="s">
        <v>116</v>
      </c>
      <c r="D30" s="6" t="s">
        <v>81</v>
      </c>
      <c r="E30" s="6">
        <v>3</v>
      </c>
      <c r="F30" s="6" t="str">
        <f>VLOOKUP(T_[[#This Row],[N° représ]],ListeREPRESENTANTS,2,FALSE)</f>
        <v>Janet Leverling</v>
      </c>
      <c r="G30" s="6">
        <v>10479</v>
      </c>
      <c r="H30" s="9">
        <v>40919</v>
      </c>
      <c r="I30" s="9">
        <v>40947</v>
      </c>
      <c r="J30" s="9">
        <v>40931</v>
      </c>
      <c r="K30" s="7">
        <v>6</v>
      </c>
      <c r="L30" s="9" t="str">
        <f>VLOOKUP(T_[[#This Row],[Réf catégorie]],ListeCATEGORIES,2,FALSE)</f>
        <v>Viandes</v>
      </c>
      <c r="M30" s="6">
        <v>53</v>
      </c>
      <c r="N30" s="6" t="str">
        <f>VLOOKUP(T_[[#This Row],[Réf prod]],ListePRODUITS,2,FALSE)</f>
        <v>Perth Pasties</v>
      </c>
      <c r="O30" s="13">
        <v>131</v>
      </c>
      <c r="P30" s="6">
        <v>69</v>
      </c>
      <c r="Q30" s="13">
        <f t="shared" si="0"/>
        <v>9039</v>
      </c>
      <c r="R30" s="14">
        <v>-0.02</v>
      </c>
      <c r="S30" s="13">
        <v>9219.7800000000007</v>
      </c>
      <c r="T30" s="13">
        <v>18.43956</v>
      </c>
      <c r="U30" s="48">
        <f>T_[[#This Row],[CA tarif]]-T_[[#This Row],[CA HT]]</f>
        <v>-180.78000000000065</v>
      </c>
      <c r="V30" s="13"/>
      <c r="W30" s="13"/>
      <c r="X30"/>
      <c r="Y30" s="9"/>
      <c r="AA30" s="39" t="s">
        <v>263</v>
      </c>
      <c r="AB30" s="40" t="s">
        <v>81</v>
      </c>
    </row>
    <row r="31" spans="1:44" ht="15" customHeight="1" x14ac:dyDescent="0.25">
      <c r="A31" s="6" t="s">
        <v>114</v>
      </c>
      <c r="B31" s="6" t="s">
        <v>115</v>
      </c>
      <c r="C31" s="6" t="s">
        <v>116</v>
      </c>
      <c r="D31" s="6" t="s">
        <v>81</v>
      </c>
      <c r="E31" s="6">
        <v>3</v>
      </c>
      <c r="F31" s="6" t="str">
        <f>VLOOKUP(T_[[#This Row],[N° représ]],ListeREPRESENTANTS,2,FALSE)</f>
        <v>Janet Leverling</v>
      </c>
      <c r="G31" s="6">
        <v>10479</v>
      </c>
      <c r="H31" s="9">
        <v>40919</v>
      </c>
      <c r="I31" s="9">
        <v>40947</v>
      </c>
      <c r="J31" s="9">
        <v>40931</v>
      </c>
      <c r="K31" s="7">
        <v>4</v>
      </c>
      <c r="L31" s="9" t="str">
        <f>VLOOKUP(T_[[#This Row],[Réf catégorie]],ListeCATEGORIES,2,FALSE)</f>
        <v>Produits laitiers</v>
      </c>
      <c r="M31" s="6">
        <v>59</v>
      </c>
      <c r="N31" s="6" t="str">
        <f>VLOOKUP(T_[[#This Row],[Réf prod]],ListePRODUITS,2,FALSE)</f>
        <v>Raclette Courdavault</v>
      </c>
      <c r="O31" s="13">
        <v>220</v>
      </c>
      <c r="P31" s="6">
        <v>28</v>
      </c>
      <c r="Q31" s="13">
        <f t="shared" si="0"/>
        <v>6160</v>
      </c>
      <c r="R31" s="14">
        <v>0.01</v>
      </c>
      <c r="S31" s="13">
        <v>6098.4</v>
      </c>
      <c r="T31" s="13">
        <v>6.0983999999999998</v>
      </c>
      <c r="U31" s="48">
        <f>T_[[#This Row],[CA tarif]]-T_[[#This Row],[CA HT]]</f>
        <v>61.600000000000364</v>
      </c>
      <c r="V31" s="13"/>
      <c r="W31" s="13"/>
      <c r="X31"/>
      <c r="Y31" s="9"/>
      <c r="AA31" s="39" t="s">
        <v>80</v>
      </c>
      <c r="AB31" s="40" t="s">
        <v>81</v>
      </c>
    </row>
    <row r="32" spans="1:44" ht="15" customHeight="1" x14ac:dyDescent="0.25">
      <c r="A32" s="6" t="s">
        <v>114</v>
      </c>
      <c r="B32" s="6" t="s">
        <v>115</v>
      </c>
      <c r="C32" s="6" t="s">
        <v>116</v>
      </c>
      <c r="D32" s="6" t="s">
        <v>81</v>
      </c>
      <c r="E32" s="6">
        <v>3</v>
      </c>
      <c r="F32" s="6" t="str">
        <f>VLOOKUP(T_[[#This Row],[N° représ]],ListeREPRESENTANTS,2,FALSE)</f>
        <v>Janet Leverling</v>
      </c>
      <c r="G32" s="6">
        <v>10479</v>
      </c>
      <c r="H32" s="9">
        <v>40919</v>
      </c>
      <c r="I32" s="9">
        <v>40947</v>
      </c>
      <c r="J32" s="9">
        <v>40931</v>
      </c>
      <c r="K32" s="7">
        <v>5</v>
      </c>
      <c r="L32" s="9" t="str">
        <f>VLOOKUP(T_[[#This Row],[Réf catégorie]],ListeCATEGORIES,2,FALSE)</f>
        <v>Pâtes et céréales</v>
      </c>
      <c r="M32" s="6">
        <v>64</v>
      </c>
      <c r="N32" s="6" t="str">
        <f>VLOOKUP(T_[[#This Row],[Réf prod]],ListePRODUITS,2,FALSE)</f>
        <v>Wimmers gute Semmelknödel</v>
      </c>
      <c r="O32" s="13">
        <v>133</v>
      </c>
      <c r="P32" s="6">
        <v>22</v>
      </c>
      <c r="Q32" s="13">
        <f t="shared" si="0"/>
        <v>2926</v>
      </c>
      <c r="R32" s="14">
        <v>-0.01</v>
      </c>
      <c r="S32" s="13">
        <v>2955.26</v>
      </c>
      <c r="T32" s="13">
        <v>76.836760000000012</v>
      </c>
      <c r="U32" s="48">
        <f>T_[[#This Row],[CA tarif]]-T_[[#This Row],[CA HT]]</f>
        <v>-29.260000000000218</v>
      </c>
      <c r="V32" s="13"/>
      <c r="W32" s="13"/>
      <c r="X32"/>
      <c r="Y32" s="9"/>
      <c r="AA32" s="39" t="s">
        <v>126</v>
      </c>
      <c r="AB32" s="40" t="s">
        <v>81</v>
      </c>
    </row>
    <row r="33" spans="1:28" ht="15" customHeight="1" x14ac:dyDescent="0.25">
      <c r="A33" s="6" t="s">
        <v>117</v>
      </c>
      <c r="B33" s="6" t="s">
        <v>118</v>
      </c>
      <c r="C33" s="6" t="s">
        <v>119</v>
      </c>
      <c r="D33" s="6" t="s">
        <v>85</v>
      </c>
      <c r="E33" s="6">
        <v>6</v>
      </c>
      <c r="F33" s="6" t="str">
        <f>VLOOKUP(T_[[#This Row],[N° représ]],ListeREPRESENTANTS,2,FALSE)</f>
        <v>Ernst Junge</v>
      </c>
      <c r="G33" s="6">
        <v>10480</v>
      </c>
      <c r="H33" s="9">
        <v>40920</v>
      </c>
      <c r="I33" s="9">
        <v>40948</v>
      </c>
      <c r="J33" s="9">
        <v>40934</v>
      </c>
      <c r="K33" s="7">
        <v>3</v>
      </c>
      <c r="L33" s="9" t="str">
        <f>VLOOKUP(T_[[#This Row],[Réf catégorie]],ListeCATEGORIES,2,FALSE)</f>
        <v>Desserts</v>
      </c>
      <c r="M33" s="6">
        <v>47</v>
      </c>
      <c r="N33" s="6" t="str">
        <f>VLOOKUP(T_[[#This Row],[Réf prod]],ListePRODUITS,2,FALSE)</f>
        <v>Zaanse koeken</v>
      </c>
      <c r="O33" s="13">
        <v>38</v>
      </c>
      <c r="P33" s="6">
        <v>21</v>
      </c>
      <c r="Q33" s="13">
        <f t="shared" si="0"/>
        <v>798</v>
      </c>
      <c r="R33" s="14">
        <v>0.06</v>
      </c>
      <c r="S33" s="13">
        <v>750.12</v>
      </c>
      <c r="T33" s="13">
        <v>24.753959999999999</v>
      </c>
      <c r="U33" s="48">
        <f>T_[[#This Row],[CA tarif]]-T_[[#This Row],[CA HT]]</f>
        <v>47.879999999999995</v>
      </c>
      <c r="V33" s="13"/>
      <c r="W33" s="13"/>
      <c r="X33"/>
      <c r="Y33" s="9"/>
      <c r="AA33" s="39" t="s">
        <v>287</v>
      </c>
      <c r="AB33" s="40" t="s">
        <v>212</v>
      </c>
    </row>
    <row r="34" spans="1:28" ht="15" customHeight="1" x14ac:dyDescent="0.25">
      <c r="A34" s="6" t="s">
        <v>117</v>
      </c>
      <c r="B34" s="6" t="s">
        <v>118</v>
      </c>
      <c r="C34" s="6" t="s">
        <v>119</v>
      </c>
      <c r="D34" s="6" t="s">
        <v>85</v>
      </c>
      <c r="E34" s="6">
        <v>6</v>
      </c>
      <c r="F34" s="6" t="str">
        <f>VLOOKUP(T_[[#This Row],[N° représ]],ListeREPRESENTANTS,2,FALSE)</f>
        <v>Ernst Junge</v>
      </c>
      <c r="G34" s="6">
        <v>10480</v>
      </c>
      <c r="H34" s="9">
        <v>40920</v>
      </c>
      <c r="I34" s="9">
        <v>40948</v>
      </c>
      <c r="J34" s="9">
        <v>40934</v>
      </c>
      <c r="K34" s="7">
        <v>4</v>
      </c>
      <c r="L34" s="9" t="str">
        <f>VLOOKUP(T_[[#This Row],[Réf catégorie]],ListeCATEGORIES,2,FALSE)</f>
        <v>Produits laitiers</v>
      </c>
      <c r="M34" s="6">
        <v>59</v>
      </c>
      <c r="N34" s="6" t="str">
        <f>VLOOKUP(T_[[#This Row],[Réf prod]],ListePRODUITS,2,FALSE)</f>
        <v>Raclette Courdavault</v>
      </c>
      <c r="O34" s="13">
        <v>220</v>
      </c>
      <c r="P34" s="6">
        <v>46</v>
      </c>
      <c r="Q34" s="13">
        <f t="shared" si="0"/>
        <v>10120</v>
      </c>
      <c r="R34" s="14">
        <v>0.08</v>
      </c>
      <c r="S34" s="13">
        <v>9310.4</v>
      </c>
      <c r="T34" s="13">
        <v>316.55359999999996</v>
      </c>
      <c r="U34" s="48">
        <f>T_[[#This Row],[CA tarif]]-T_[[#This Row],[CA HT]]</f>
        <v>809.60000000000036</v>
      </c>
      <c r="V34" s="13"/>
      <c r="W34" s="13"/>
      <c r="X34"/>
      <c r="Y34" s="9"/>
      <c r="AA34" s="39" t="s">
        <v>211</v>
      </c>
      <c r="AB34" s="40" t="s">
        <v>212</v>
      </c>
    </row>
    <row r="35" spans="1:28" ht="15" customHeight="1" x14ac:dyDescent="0.25">
      <c r="A35" s="6" t="s">
        <v>120</v>
      </c>
      <c r="B35" s="6" t="s">
        <v>121</v>
      </c>
      <c r="C35" s="6" t="s">
        <v>122</v>
      </c>
      <c r="D35" s="6" t="s">
        <v>123</v>
      </c>
      <c r="E35" s="6">
        <v>4</v>
      </c>
      <c r="F35" s="6" t="str">
        <f>VLOOKUP(T_[[#This Row],[N° représ]],ListeREPRESENTANTS,2,FALSE)</f>
        <v>Laura Callahan</v>
      </c>
      <c r="G35" s="6">
        <v>10481</v>
      </c>
      <c r="H35" s="9">
        <v>40920</v>
      </c>
      <c r="I35" s="9">
        <v>40948</v>
      </c>
      <c r="J35" s="9">
        <v>40935</v>
      </c>
      <c r="K35" s="7">
        <v>3</v>
      </c>
      <c r="L35" s="9" t="str">
        <f>VLOOKUP(T_[[#This Row],[Réf catégorie]],ListeCATEGORIES,2,FALSE)</f>
        <v>Desserts</v>
      </c>
      <c r="M35" s="6">
        <v>49</v>
      </c>
      <c r="N35" s="6" t="str">
        <f>VLOOKUP(T_[[#This Row],[Réf prod]],ListePRODUITS,2,FALSE)</f>
        <v>Maxilaku</v>
      </c>
      <c r="O35" s="13">
        <v>80</v>
      </c>
      <c r="P35" s="6">
        <v>25</v>
      </c>
      <c r="Q35" s="13">
        <f t="shared" si="0"/>
        <v>2000</v>
      </c>
      <c r="R35" s="14">
        <v>0.12</v>
      </c>
      <c r="S35" s="13">
        <v>1760</v>
      </c>
      <c r="T35" s="13">
        <v>49.28</v>
      </c>
      <c r="U35" s="48">
        <f>T_[[#This Row],[CA tarif]]-T_[[#This Row],[CA HT]]</f>
        <v>240</v>
      </c>
      <c r="V35" s="13"/>
      <c r="W35" s="13"/>
      <c r="X35"/>
      <c r="Y35" s="9"/>
      <c r="AA35" s="39" t="s">
        <v>119</v>
      </c>
      <c r="AB35" s="40" t="s">
        <v>85</v>
      </c>
    </row>
    <row r="36" spans="1:28" ht="15" customHeight="1" x14ac:dyDescent="0.25">
      <c r="A36" s="6" t="s">
        <v>120</v>
      </c>
      <c r="B36" s="6" t="s">
        <v>121</v>
      </c>
      <c r="C36" s="6" t="s">
        <v>122</v>
      </c>
      <c r="D36" s="6" t="s">
        <v>123</v>
      </c>
      <c r="E36" s="6">
        <v>4</v>
      </c>
      <c r="F36" s="6" t="str">
        <f>VLOOKUP(T_[[#This Row],[N° représ]],ListeREPRESENTANTS,2,FALSE)</f>
        <v>Laura Callahan</v>
      </c>
      <c r="G36" s="6">
        <v>10481</v>
      </c>
      <c r="H36" s="9">
        <v>40920</v>
      </c>
      <c r="I36" s="9">
        <v>40948</v>
      </c>
      <c r="J36" s="9">
        <v>40935</v>
      </c>
      <c r="K36" s="7">
        <v>4</v>
      </c>
      <c r="L36" s="9" t="str">
        <f>VLOOKUP(T_[[#This Row],[Réf catégorie]],ListeCATEGORIES,2,FALSE)</f>
        <v>Produits laitiers</v>
      </c>
      <c r="M36" s="6">
        <v>60</v>
      </c>
      <c r="N36" s="6" t="str">
        <f>VLOOKUP(T_[[#This Row],[Réf prod]],ListePRODUITS,2,FALSE)</f>
        <v>Camembert Pierrot</v>
      </c>
      <c r="O36" s="13">
        <v>136</v>
      </c>
      <c r="P36" s="6">
        <v>66</v>
      </c>
      <c r="Q36" s="13">
        <f t="shared" si="0"/>
        <v>8976</v>
      </c>
      <c r="R36" s="14">
        <v>7.0000000000000007E-2</v>
      </c>
      <c r="S36" s="13">
        <v>8347.68</v>
      </c>
      <c r="T36" s="13">
        <v>16.695360000000001</v>
      </c>
      <c r="U36" s="48">
        <f>T_[[#This Row],[CA tarif]]-T_[[#This Row],[CA HT]]</f>
        <v>628.31999999999971</v>
      </c>
      <c r="V36" s="13"/>
      <c r="W36" s="13"/>
      <c r="X36"/>
      <c r="Y36" s="9"/>
      <c r="AA36" s="39" t="s">
        <v>113</v>
      </c>
      <c r="AB36" s="40" t="s">
        <v>85</v>
      </c>
    </row>
    <row r="37" spans="1:28" ht="15" customHeight="1" x14ac:dyDescent="0.25">
      <c r="A37" s="6" t="s">
        <v>124</v>
      </c>
      <c r="B37" s="6" t="s">
        <v>125</v>
      </c>
      <c r="C37" s="6" t="s">
        <v>126</v>
      </c>
      <c r="D37" s="6" t="s">
        <v>81</v>
      </c>
      <c r="E37" s="6">
        <v>7</v>
      </c>
      <c r="F37" s="6" t="str">
        <f>VLOOKUP(T_[[#This Row],[N° représ]],ListeREPRESENTANTS,2,FALSE)</f>
        <v>Jaime Dos Santos</v>
      </c>
      <c r="G37" s="6">
        <v>10482</v>
      </c>
      <c r="H37" s="9">
        <v>40921</v>
      </c>
      <c r="I37" s="9">
        <v>40949</v>
      </c>
      <c r="J37" s="9">
        <v>40951</v>
      </c>
      <c r="K37" s="7">
        <v>8</v>
      </c>
      <c r="L37" s="9" t="str">
        <f>VLOOKUP(T_[[#This Row],[Réf catégorie]],ListeCATEGORIES,2,FALSE)</f>
        <v>Poissons et fruits de mer</v>
      </c>
      <c r="M37" s="6">
        <v>40</v>
      </c>
      <c r="N37" s="6" t="str">
        <f>VLOOKUP(T_[[#This Row],[Réf prod]],ListePRODUITS,2,FALSE)</f>
        <v>Boston Crab Meat</v>
      </c>
      <c r="O37" s="13">
        <v>73.5</v>
      </c>
      <c r="P37" s="6">
        <v>99</v>
      </c>
      <c r="Q37" s="13">
        <f t="shared" si="0"/>
        <v>7276.5</v>
      </c>
      <c r="R37" s="14">
        <v>7.0000000000000007E-2</v>
      </c>
      <c r="S37" s="13">
        <v>6767.1449999999995</v>
      </c>
      <c r="T37" s="13">
        <v>54.137159999999994</v>
      </c>
      <c r="U37" s="48">
        <f>T_[[#This Row],[CA tarif]]-T_[[#This Row],[CA HT]]</f>
        <v>509.35500000000047</v>
      </c>
      <c r="V37" s="13"/>
      <c r="W37" s="13"/>
      <c r="X37"/>
      <c r="Y37" s="9"/>
      <c r="AA37" s="39" t="s">
        <v>84</v>
      </c>
      <c r="AB37" s="40" t="s">
        <v>85</v>
      </c>
    </row>
    <row r="38" spans="1:28" ht="15" customHeight="1" x14ac:dyDescent="0.25">
      <c r="A38" s="6" t="s">
        <v>78</v>
      </c>
      <c r="B38" s="6" t="s">
        <v>79</v>
      </c>
      <c r="C38" s="6" t="s">
        <v>80</v>
      </c>
      <c r="D38" s="6" t="s">
        <v>81</v>
      </c>
      <c r="E38" s="6">
        <v>8</v>
      </c>
      <c r="F38" s="6" t="str">
        <f>VLOOKUP(T_[[#This Row],[N° représ]],ListeREPRESENTANTS,2,FALSE)</f>
        <v>Hicham Esmal</v>
      </c>
      <c r="G38" s="6">
        <v>10483</v>
      </c>
      <c r="H38" s="9">
        <v>40924</v>
      </c>
      <c r="I38" s="9">
        <v>40952</v>
      </c>
      <c r="J38" s="9">
        <v>40966</v>
      </c>
      <c r="K38" s="7">
        <v>1</v>
      </c>
      <c r="L38" s="9" t="str">
        <f>VLOOKUP(T_[[#This Row],[Réf catégorie]],ListeCATEGORIES,2,FALSE)</f>
        <v>Boissons</v>
      </c>
      <c r="M38" s="6">
        <v>34</v>
      </c>
      <c r="N38" s="6" t="str">
        <f>VLOOKUP(T_[[#This Row],[Réf prod]],ListePRODUITS,2,FALSE)</f>
        <v>Sasquatch Ale</v>
      </c>
      <c r="O38" s="13">
        <v>56</v>
      </c>
      <c r="P38" s="6">
        <v>81</v>
      </c>
      <c r="Q38" s="13">
        <f t="shared" si="0"/>
        <v>4536</v>
      </c>
      <c r="R38" s="14">
        <v>0.14000000000000001</v>
      </c>
      <c r="S38" s="13">
        <v>3900.96</v>
      </c>
      <c r="T38" s="13">
        <v>42.910559999999997</v>
      </c>
      <c r="U38" s="48">
        <f>T_[[#This Row],[CA tarif]]-T_[[#This Row],[CA HT]]</f>
        <v>635.04</v>
      </c>
      <c r="V38" s="13"/>
      <c r="W38" s="13"/>
      <c r="X38"/>
      <c r="Y38" s="9"/>
      <c r="AA38" s="39" t="s">
        <v>280</v>
      </c>
      <c r="AB38" s="40" t="s">
        <v>85</v>
      </c>
    </row>
    <row r="39" spans="1:28" ht="15" customHeight="1" x14ac:dyDescent="0.25">
      <c r="A39" s="6" t="s">
        <v>78</v>
      </c>
      <c r="B39" s="6" t="s">
        <v>79</v>
      </c>
      <c r="C39" s="6" t="s">
        <v>80</v>
      </c>
      <c r="D39" s="6" t="s">
        <v>81</v>
      </c>
      <c r="E39" s="6">
        <v>8</v>
      </c>
      <c r="F39" s="6" t="str">
        <f>VLOOKUP(T_[[#This Row],[N° représ]],ListeREPRESENTANTS,2,FALSE)</f>
        <v>Hicham Esmal</v>
      </c>
      <c r="G39" s="6">
        <v>10483</v>
      </c>
      <c r="H39" s="9">
        <v>40924</v>
      </c>
      <c r="I39" s="9">
        <v>40952</v>
      </c>
      <c r="J39" s="9">
        <v>40966</v>
      </c>
      <c r="K39" s="7">
        <v>2</v>
      </c>
      <c r="L39" s="9" t="str">
        <f>VLOOKUP(T_[[#This Row],[Réf catégorie]],ListeCATEGORIES,2,FALSE)</f>
        <v>Condiments</v>
      </c>
      <c r="M39" s="6">
        <v>77</v>
      </c>
      <c r="N39" s="6" t="str">
        <f>VLOOKUP(T_[[#This Row],[Réf prod]],ListePRODUITS,2,FALSE)</f>
        <v>Original Frankfurter grüne Soße</v>
      </c>
      <c r="O39" s="13">
        <v>52</v>
      </c>
      <c r="P39" s="6">
        <v>56</v>
      </c>
      <c r="Q39" s="13">
        <f t="shared" si="0"/>
        <v>2912</v>
      </c>
      <c r="R39" s="14">
        <v>-0.03</v>
      </c>
      <c r="S39" s="13">
        <v>2999.36</v>
      </c>
      <c r="T39" s="13">
        <v>35.992319999999999</v>
      </c>
      <c r="U39" s="48">
        <f>T_[[#This Row],[CA tarif]]-T_[[#This Row],[CA HT]]</f>
        <v>-87.360000000000127</v>
      </c>
      <c r="V39" s="13"/>
      <c r="W39" s="13"/>
      <c r="X39"/>
      <c r="Y39" s="9"/>
      <c r="AA39" s="39" t="s">
        <v>315</v>
      </c>
      <c r="AB39" s="40" t="s">
        <v>85</v>
      </c>
    </row>
    <row r="40" spans="1:28" ht="15" customHeight="1" x14ac:dyDescent="0.25">
      <c r="A40" s="6" t="s">
        <v>86</v>
      </c>
      <c r="B40" s="6" t="s">
        <v>87</v>
      </c>
      <c r="C40" s="6" t="s">
        <v>88</v>
      </c>
      <c r="D40" s="6" t="s">
        <v>89</v>
      </c>
      <c r="E40" s="6">
        <v>3</v>
      </c>
      <c r="F40" s="6" t="str">
        <f>VLOOKUP(T_[[#This Row],[N° représ]],ListeREPRESENTANTS,2,FALSE)</f>
        <v>Janet Leverling</v>
      </c>
      <c r="G40" s="6">
        <v>10484</v>
      </c>
      <c r="H40" s="9">
        <v>40924</v>
      </c>
      <c r="I40" s="9">
        <v>40952</v>
      </c>
      <c r="J40" s="9">
        <v>40942</v>
      </c>
      <c r="K40" s="7">
        <v>3</v>
      </c>
      <c r="L40" s="9" t="str">
        <f>VLOOKUP(T_[[#This Row],[Réf catégorie]],ListeCATEGORIES,2,FALSE)</f>
        <v>Desserts</v>
      </c>
      <c r="M40" s="6">
        <v>21</v>
      </c>
      <c r="N40" s="6" t="str">
        <f>VLOOKUP(T_[[#This Row],[Réf prod]],ListePRODUITS,2,FALSE)</f>
        <v>Sir Rodney's Scones</v>
      </c>
      <c r="O40" s="13">
        <v>40</v>
      </c>
      <c r="P40" s="6">
        <v>74</v>
      </c>
      <c r="Q40" s="13">
        <f t="shared" si="0"/>
        <v>2960</v>
      </c>
      <c r="R40" s="14">
        <v>0.09</v>
      </c>
      <c r="S40" s="13">
        <v>2693.6</v>
      </c>
      <c r="T40" s="13">
        <v>48.484799999999993</v>
      </c>
      <c r="U40" s="48">
        <f>T_[[#This Row],[CA tarif]]-T_[[#This Row],[CA HT]]</f>
        <v>266.40000000000009</v>
      </c>
      <c r="V40" s="13"/>
      <c r="W40" s="13"/>
      <c r="X40"/>
      <c r="Y40" s="9"/>
      <c r="AA40" s="39" t="s">
        <v>312</v>
      </c>
      <c r="AB40" s="40" t="s">
        <v>85</v>
      </c>
    </row>
    <row r="41" spans="1:28" ht="15" customHeight="1" x14ac:dyDescent="0.25">
      <c r="A41" s="6" t="s">
        <v>86</v>
      </c>
      <c r="B41" s="6" t="s">
        <v>87</v>
      </c>
      <c r="C41" s="6" t="s">
        <v>88</v>
      </c>
      <c r="D41" s="6" t="s">
        <v>89</v>
      </c>
      <c r="E41" s="6">
        <v>3</v>
      </c>
      <c r="F41" s="6" t="str">
        <f>VLOOKUP(T_[[#This Row],[N° représ]],ListeREPRESENTANTS,2,FALSE)</f>
        <v>Janet Leverling</v>
      </c>
      <c r="G41" s="6">
        <v>10484</v>
      </c>
      <c r="H41" s="9">
        <v>40924</v>
      </c>
      <c r="I41" s="9">
        <v>40952</v>
      </c>
      <c r="J41" s="9">
        <v>40942</v>
      </c>
      <c r="K41" s="7">
        <v>8</v>
      </c>
      <c r="L41" s="9" t="str">
        <f>VLOOKUP(T_[[#This Row],[Réf catégorie]],ListeCATEGORIES,2,FALSE)</f>
        <v>Poissons et fruits de mer</v>
      </c>
      <c r="M41" s="6">
        <v>40</v>
      </c>
      <c r="N41" s="6" t="str">
        <f>VLOOKUP(T_[[#This Row],[Réf prod]],ListePRODUITS,2,FALSE)</f>
        <v>Boston Crab Meat</v>
      </c>
      <c r="O41" s="13">
        <v>73.5</v>
      </c>
      <c r="P41" s="6">
        <v>6</v>
      </c>
      <c r="Q41" s="13">
        <f t="shared" si="0"/>
        <v>441</v>
      </c>
      <c r="R41" s="14">
        <v>-0.03</v>
      </c>
      <c r="S41" s="13">
        <v>454.23</v>
      </c>
      <c r="T41" s="13">
        <v>12.26421</v>
      </c>
      <c r="U41" s="48">
        <f>T_[[#This Row],[CA tarif]]-T_[[#This Row],[CA HT]]</f>
        <v>-13.230000000000018</v>
      </c>
      <c r="V41" s="13"/>
      <c r="W41" s="13"/>
      <c r="X41"/>
      <c r="Y41" s="9"/>
      <c r="AA41" s="39" t="s">
        <v>247</v>
      </c>
      <c r="AB41" s="40" t="s">
        <v>85</v>
      </c>
    </row>
    <row r="42" spans="1:28" ht="15" customHeight="1" x14ac:dyDescent="0.25">
      <c r="A42" s="6" t="s">
        <v>86</v>
      </c>
      <c r="B42" s="6" t="s">
        <v>87</v>
      </c>
      <c r="C42" s="6" t="s">
        <v>88</v>
      </c>
      <c r="D42" s="6" t="s">
        <v>89</v>
      </c>
      <c r="E42" s="6">
        <v>3</v>
      </c>
      <c r="F42" s="6" t="str">
        <f>VLOOKUP(T_[[#This Row],[N° représ]],ListeREPRESENTANTS,2,FALSE)</f>
        <v>Janet Leverling</v>
      </c>
      <c r="G42" s="6">
        <v>10484</v>
      </c>
      <c r="H42" s="9">
        <v>40924</v>
      </c>
      <c r="I42" s="9">
        <v>40952</v>
      </c>
      <c r="J42" s="9">
        <v>40942</v>
      </c>
      <c r="K42" s="7">
        <v>7</v>
      </c>
      <c r="L42" s="9" t="str">
        <f>VLOOKUP(T_[[#This Row],[Réf catégorie]],ListeCATEGORIES,2,FALSE)</f>
        <v>Produits secs</v>
      </c>
      <c r="M42" s="6">
        <v>51</v>
      </c>
      <c r="N42" s="6" t="str">
        <f>VLOOKUP(T_[[#This Row],[Réf prod]],ListePRODUITS,2,FALSE)</f>
        <v>Manjimup Dried Apples</v>
      </c>
      <c r="O42" s="13">
        <v>212</v>
      </c>
      <c r="P42" s="6">
        <v>44</v>
      </c>
      <c r="Q42" s="13">
        <f t="shared" si="0"/>
        <v>9328</v>
      </c>
      <c r="R42" s="14">
        <v>0.18</v>
      </c>
      <c r="S42" s="13">
        <v>7648.9600000000009</v>
      </c>
      <c r="T42" s="13">
        <v>91.787520000000015</v>
      </c>
      <c r="U42" s="48">
        <f>T_[[#This Row],[CA tarif]]-T_[[#This Row],[CA HT]]</f>
        <v>1679.0399999999991</v>
      </c>
      <c r="V42" s="13"/>
      <c r="W42" s="13"/>
      <c r="X42"/>
      <c r="Y42" s="9"/>
      <c r="AA42" s="39" t="s">
        <v>149</v>
      </c>
      <c r="AB42" s="40" t="s">
        <v>85</v>
      </c>
    </row>
    <row r="43" spans="1:28" ht="15" customHeight="1" x14ac:dyDescent="0.25">
      <c r="A43" s="6" t="s">
        <v>127</v>
      </c>
      <c r="B43" s="6" t="s">
        <v>128</v>
      </c>
      <c r="C43" s="6" t="s">
        <v>129</v>
      </c>
      <c r="D43" s="6" t="s">
        <v>106</v>
      </c>
      <c r="E43" s="6">
        <v>5</v>
      </c>
      <c r="F43" s="6" t="str">
        <f>VLOOKUP(T_[[#This Row],[N° représ]],ListeREPRESENTANTS,2,FALSE)</f>
        <v>Mohamed Ben Arfa</v>
      </c>
      <c r="G43" s="6">
        <v>10485</v>
      </c>
      <c r="H43" s="9">
        <v>40925</v>
      </c>
      <c r="I43" s="9">
        <v>40939</v>
      </c>
      <c r="J43" s="9">
        <v>40941</v>
      </c>
      <c r="K43" s="7">
        <v>1</v>
      </c>
      <c r="L43" s="9" t="str">
        <f>VLOOKUP(T_[[#This Row],[Réf catégorie]],ListeCATEGORIES,2,FALSE)</f>
        <v>Boissons</v>
      </c>
      <c r="M43" s="6">
        <v>2</v>
      </c>
      <c r="N43" s="6" t="str">
        <f>VLOOKUP(T_[[#This Row],[Réf prod]],ListePRODUITS,2,FALSE)</f>
        <v>Chang</v>
      </c>
      <c r="O43" s="13">
        <v>76</v>
      </c>
      <c r="P43" s="6">
        <v>86</v>
      </c>
      <c r="Q43" s="13">
        <f t="shared" si="0"/>
        <v>6536</v>
      </c>
      <c r="R43" s="14">
        <v>0.1</v>
      </c>
      <c r="S43" s="13">
        <v>5882.4000000000005</v>
      </c>
      <c r="T43" s="13">
        <v>5.8824000000000005</v>
      </c>
      <c r="U43" s="48">
        <f>T_[[#This Row],[CA tarif]]-T_[[#This Row],[CA HT]]</f>
        <v>653.59999999999945</v>
      </c>
      <c r="V43" s="13"/>
      <c r="W43" s="13"/>
      <c r="X43"/>
      <c r="Y43" s="9"/>
      <c r="AA43" s="39" t="s">
        <v>331</v>
      </c>
      <c r="AB43" s="40" t="s">
        <v>85</v>
      </c>
    </row>
    <row r="44" spans="1:28" ht="15" customHeight="1" x14ac:dyDescent="0.25">
      <c r="A44" s="6" t="s">
        <v>127</v>
      </c>
      <c r="B44" s="6" t="s">
        <v>128</v>
      </c>
      <c r="C44" s="6" t="s">
        <v>129</v>
      </c>
      <c r="D44" s="6" t="s">
        <v>106</v>
      </c>
      <c r="E44" s="6">
        <v>5</v>
      </c>
      <c r="F44" s="6" t="str">
        <f>VLOOKUP(T_[[#This Row],[N° représ]],ListeREPRESENTANTS,2,FALSE)</f>
        <v>Mohamed Ben Arfa</v>
      </c>
      <c r="G44" s="6">
        <v>10485</v>
      </c>
      <c r="H44" s="9">
        <v>40925</v>
      </c>
      <c r="I44" s="9">
        <v>40939</v>
      </c>
      <c r="J44" s="9">
        <v>40941</v>
      </c>
      <c r="K44" s="7">
        <v>2</v>
      </c>
      <c r="L44" s="9" t="str">
        <f>VLOOKUP(T_[[#This Row],[Réf catégorie]],ListeCATEGORIES,2,FALSE)</f>
        <v>Condiments</v>
      </c>
      <c r="M44" s="6">
        <v>3</v>
      </c>
      <c r="N44" s="6" t="str">
        <f>VLOOKUP(T_[[#This Row],[Réf prod]],ListePRODUITS,2,FALSE)</f>
        <v>Aniseed Syrup</v>
      </c>
      <c r="O44" s="13">
        <v>40</v>
      </c>
      <c r="P44" s="6">
        <v>40</v>
      </c>
      <c r="Q44" s="13">
        <f t="shared" si="0"/>
        <v>1600</v>
      </c>
      <c r="R44" s="14">
        <v>0.02</v>
      </c>
      <c r="S44" s="13">
        <v>1568</v>
      </c>
      <c r="T44" s="13">
        <v>15.68</v>
      </c>
      <c r="U44" s="48">
        <f>T_[[#This Row],[CA tarif]]-T_[[#This Row],[CA HT]]</f>
        <v>32</v>
      </c>
      <c r="V44" s="13"/>
      <c r="W44" s="13"/>
      <c r="X44"/>
      <c r="Y44" s="9"/>
      <c r="AA44" s="39" t="s">
        <v>168</v>
      </c>
      <c r="AB44" s="40" t="s">
        <v>169</v>
      </c>
    </row>
    <row r="45" spans="1:28" ht="15" customHeight="1" x14ac:dyDescent="0.25">
      <c r="A45" s="6" t="s">
        <v>127</v>
      </c>
      <c r="B45" s="6" t="s">
        <v>128</v>
      </c>
      <c r="C45" s="6" t="s">
        <v>129</v>
      </c>
      <c r="D45" s="6" t="s">
        <v>106</v>
      </c>
      <c r="E45" s="6">
        <v>5</v>
      </c>
      <c r="F45" s="6" t="str">
        <f>VLOOKUP(T_[[#This Row],[N° représ]],ListeREPRESENTANTS,2,FALSE)</f>
        <v>Mohamed Ben Arfa</v>
      </c>
      <c r="G45" s="6">
        <v>10485</v>
      </c>
      <c r="H45" s="9">
        <v>40925</v>
      </c>
      <c r="I45" s="9">
        <v>40939</v>
      </c>
      <c r="J45" s="9">
        <v>40941</v>
      </c>
      <c r="K45" s="7">
        <v>6</v>
      </c>
      <c r="L45" s="9" t="str">
        <f>VLOOKUP(T_[[#This Row],[Réf catégorie]],ListeCATEGORIES,2,FALSE)</f>
        <v>Viandes</v>
      </c>
      <c r="M45" s="6">
        <v>55</v>
      </c>
      <c r="N45" s="6" t="str">
        <f>VLOOKUP(T_[[#This Row],[Réf prod]],ListePRODUITS,2,FALSE)</f>
        <v>Pâté chinois</v>
      </c>
      <c r="O45" s="13">
        <v>96</v>
      </c>
      <c r="P45" s="6">
        <v>29</v>
      </c>
      <c r="Q45" s="13">
        <f t="shared" si="0"/>
        <v>2784</v>
      </c>
      <c r="R45" s="14">
        <v>0.02</v>
      </c>
      <c r="S45" s="13">
        <v>2728.32</v>
      </c>
      <c r="T45" s="13">
        <v>65.479680000000002</v>
      </c>
      <c r="U45" s="48">
        <f>T_[[#This Row],[CA tarif]]-T_[[#This Row],[CA HT]]</f>
        <v>55.679999999999836</v>
      </c>
      <c r="V45" s="13"/>
      <c r="W45" s="13"/>
      <c r="X45"/>
      <c r="Y45" s="9"/>
      <c r="AA45" s="39" t="s">
        <v>295</v>
      </c>
      <c r="AB45" s="40" t="s">
        <v>251</v>
      </c>
    </row>
    <row r="46" spans="1:28" ht="15" customHeight="1" x14ac:dyDescent="0.25">
      <c r="A46" s="6" t="s">
        <v>127</v>
      </c>
      <c r="B46" s="6" t="s">
        <v>128</v>
      </c>
      <c r="C46" s="6" t="s">
        <v>129</v>
      </c>
      <c r="D46" s="6" t="s">
        <v>106</v>
      </c>
      <c r="E46" s="6">
        <v>5</v>
      </c>
      <c r="F46" s="6" t="str">
        <f>VLOOKUP(T_[[#This Row],[N° représ]],ListeREPRESENTANTS,2,FALSE)</f>
        <v>Mohamed Ben Arfa</v>
      </c>
      <c r="G46" s="6">
        <v>10485</v>
      </c>
      <c r="H46" s="9">
        <v>40925</v>
      </c>
      <c r="I46" s="9">
        <v>40939</v>
      </c>
      <c r="J46" s="9">
        <v>40941</v>
      </c>
      <c r="K46" s="7">
        <v>1</v>
      </c>
      <c r="L46" s="9" t="str">
        <f>VLOOKUP(T_[[#This Row],[Réf catégorie]],ListeCATEGORIES,2,FALSE)</f>
        <v>Boissons</v>
      </c>
      <c r="M46" s="6">
        <v>70</v>
      </c>
      <c r="N46" s="6" t="str">
        <f>VLOOKUP(T_[[#This Row],[Réf prod]],ListePRODUITS,2,FALSE)</f>
        <v>Outback Lager</v>
      </c>
      <c r="O46" s="13">
        <v>60</v>
      </c>
      <c r="P46" s="6">
        <v>41</v>
      </c>
      <c r="Q46" s="13">
        <f t="shared" si="0"/>
        <v>2460</v>
      </c>
      <c r="R46" s="14">
        <v>0.15</v>
      </c>
      <c r="S46" s="13">
        <v>2091</v>
      </c>
      <c r="T46" s="13">
        <v>33.456000000000003</v>
      </c>
      <c r="U46" s="48">
        <f>T_[[#This Row],[CA tarif]]-T_[[#This Row],[CA HT]]</f>
        <v>369</v>
      </c>
      <c r="V46" s="13"/>
      <c r="W46" s="13"/>
      <c r="X46"/>
      <c r="Y46" s="9"/>
      <c r="AA46" s="39" t="s">
        <v>250</v>
      </c>
      <c r="AB46" s="40" t="s">
        <v>251</v>
      </c>
    </row>
    <row r="47" spans="1:28" ht="15" customHeight="1" x14ac:dyDescent="0.25">
      <c r="A47" s="6" t="s">
        <v>103</v>
      </c>
      <c r="B47" s="6" t="s">
        <v>104</v>
      </c>
      <c r="C47" s="6" t="s">
        <v>105</v>
      </c>
      <c r="D47" s="6" t="s">
        <v>106</v>
      </c>
      <c r="E47" s="6">
        <v>7</v>
      </c>
      <c r="F47" s="6" t="str">
        <f>VLOOKUP(T_[[#This Row],[N° représ]],ListeREPRESENTANTS,2,FALSE)</f>
        <v>Jaime Dos Santos</v>
      </c>
      <c r="G47" s="6">
        <v>10486</v>
      </c>
      <c r="H47" s="9">
        <v>40926</v>
      </c>
      <c r="I47" s="9">
        <v>40954</v>
      </c>
      <c r="J47" s="9">
        <v>40943</v>
      </c>
      <c r="K47" s="7">
        <v>4</v>
      </c>
      <c r="L47" s="9" t="str">
        <f>VLOOKUP(T_[[#This Row],[Réf catégorie]],ListeCATEGORIES,2,FALSE)</f>
        <v>Produits laitiers</v>
      </c>
      <c r="M47" s="6">
        <v>11</v>
      </c>
      <c r="N47" s="6" t="str">
        <f>VLOOKUP(T_[[#This Row],[Réf prod]],ListePRODUITS,2,FALSE)</f>
        <v>Queso Cabrales</v>
      </c>
      <c r="O47" s="13">
        <v>84</v>
      </c>
      <c r="P47" s="6">
        <v>11</v>
      </c>
      <c r="Q47" s="13">
        <f t="shared" si="0"/>
        <v>924</v>
      </c>
      <c r="R47" s="14">
        <v>0.13</v>
      </c>
      <c r="S47" s="13">
        <v>803.88</v>
      </c>
      <c r="T47" s="13">
        <v>8.0388000000000002</v>
      </c>
      <c r="U47" s="48">
        <f>T_[[#This Row],[CA tarif]]-T_[[#This Row],[CA HT]]</f>
        <v>120.12</v>
      </c>
      <c r="V47" s="13"/>
      <c r="W47" s="13"/>
      <c r="X47"/>
      <c r="Y47" s="9"/>
      <c r="AA47" s="39" t="s">
        <v>307</v>
      </c>
      <c r="AB47" s="40" t="s">
        <v>251</v>
      </c>
    </row>
    <row r="48" spans="1:28" ht="15" customHeight="1" x14ac:dyDescent="0.25">
      <c r="A48" s="6" t="s">
        <v>103</v>
      </c>
      <c r="B48" s="6" t="s">
        <v>104</v>
      </c>
      <c r="C48" s="6" t="s">
        <v>105</v>
      </c>
      <c r="D48" s="6" t="s">
        <v>106</v>
      </c>
      <c r="E48" s="6">
        <v>7</v>
      </c>
      <c r="F48" s="6" t="str">
        <f>VLOOKUP(T_[[#This Row],[N° représ]],ListeREPRESENTANTS,2,FALSE)</f>
        <v>Jaime Dos Santos</v>
      </c>
      <c r="G48" s="6">
        <v>10486</v>
      </c>
      <c r="H48" s="9">
        <v>40926</v>
      </c>
      <c r="I48" s="9">
        <v>40954</v>
      </c>
      <c r="J48" s="9">
        <v>40943</v>
      </c>
      <c r="K48" s="7">
        <v>7</v>
      </c>
      <c r="L48" s="9" t="str">
        <f>VLOOKUP(T_[[#This Row],[Réf catégorie]],ListeCATEGORIES,2,FALSE)</f>
        <v>Produits secs</v>
      </c>
      <c r="M48" s="6">
        <v>51</v>
      </c>
      <c r="N48" s="6" t="str">
        <f>VLOOKUP(T_[[#This Row],[Réf prod]],ListePRODUITS,2,FALSE)</f>
        <v>Manjimup Dried Apples</v>
      </c>
      <c r="O48" s="13">
        <v>212</v>
      </c>
      <c r="P48" s="6">
        <v>96</v>
      </c>
      <c r="Q48" s="13">
        <f t="shared" si="0"/>
        <v>20352</v>
      </c>
      <c r="R48" s="14">
        <v>0.05</v>
      </c>
      <c r="S48" s="13">
        <v>19334.399999999998</v>
      </c>
      <c r="T48" s="13">
        <v>251.34719999999999</v>
      </c>
      <c r="U48" s="48">
        <f>T_[[#This Row],[CA tarif]]-T_[[#This Row],[CA HT]]</f>
        <v>1017.6000000000022</v>
      </c>
      <c r="V48" s="13"/>
      <c r="W48" s="13"/>
      <c r="X48"/>
      <c r="Y48" s="9"/>
      <c r="AA48" s="39" t="s">
        <v>191</v>
      </c>
      <c r="AB48" s="40" t="s">
        <v>136</v>
      </c>
    </row>
    <row r="49" spans="1:28" ht="15" customHeight="1" x14ac:dyDescent="0.25">
      <c r="A49" s="6" t="s">
        <v>103</v>
      </c>
      <c r="B49" s="6" t="s">
        <v>104</v>
      </c>
      <c r="C49" s="6" t="s">
        <v>105</v>
      </c>
      <c r="D49" s="6" t="s">
        <v>106</v>
      </c>
      <c r="E49" s="6">
        <v>7</v>
      </c>
      <c r="F49" s="6" t="str">
        <f>VLOOKUP(T_[[#This Row],[N° représ]],ListeREPRESENTANTS,2,FALSE)</f>
        <v>Jaime Dos Santos</v>
      </c>
      <c r="G49" s="6">
        <v>10486</v>
      </c>
      <c r="H49" s="9">
        <v>40926</v>
      </c>
      <c r="I49" s="9">
        <v>40954</v>
      </c>
      <c r="J49" s="9">
        <v>40943</v>
      </c>
      <c r="K49" s="7">
        <v>7</v>
      </c>
      <c r="L49" s="9" t="str">
        <f>VLOOKUP(T_[[#This Row],[Réf catégorie]],ListeCATEGORIES,2,FALSE)</f>
        <v>Produits secs</v>
      </c>
      <c r="M49" s="6">
        <v>74</v>
      </c>
      <c r="N49" s="6" t="str">
        <f>VLOOKUP(T_[[#This Row],[Réf prod]],ListePRODUITS,2,FALSE)</f>
        <v>Longlife Tofu</v>
      </c>
      <c r="O49" s="13">
        <v>40</v>
      </c>
      <c r="P49" s="6">
        <v>81</v>
      </c>
      <c r="Q49" s="13">
        <f t="shared" si="0"/>
        <v>3240</v>
      </c>
      <c r="R49" s="14">
        <v>0.06</v>
      </c>
      <c r="S49" s="13">
        <v>3045.6</v>
      </c>
      <c r="T49" s="13">
        <v>88.322399999999988</v>
      </c>
      <c r="U49" s="48">
        <f>T_[[#This Row],[CA tarif]]-T_[[#This Row],[CA HT]]</f>
        <v>194.40000000000009</v>
      </c>
      <c r="V49" s="13"/>
      <c r="W49" s="13"/>
      <c r="X49"/>
      <c r="Y49" s="9"/>
      <c r="AA49" s="39" t="s">
        <v>165</v>
      </c>
      <c r="AB49" s="40" t="s">
        <v>136</v>
      </c>
    </row>
    <row r="50" spans="1:28" ht="15" customHeight="1" x14ac:dyDescent="0.25">
      <c r="A50" s="6" t="s">
        <v>130</v>
      </c>
      <c r="B50" s="6" t="s">
        <v>131</v>
      </c>
      <c r="C50" s="6" t="s">
        <v>132</v>
      </c>
      <c r="D50" s="6" t="s">
        <v>123</v>
      </c>
      <c r="E50" s="6">
        <v>1</v>
      </c>
      <c r="F50" s="6" t="str">
        <f>VLOOKUP(T_[[#This Row],[N° représ]],ListeREPRESENTANTS,2,FALSE)</f>
        <v>Francis Rivière</v>
      </c>
      <c r="G50" s="6">
        <v>10487</v>
      </c>
      <c r="H50" s="9">
        <v>40926</v>
      </c>
      <c r="I50" s="9">
        <v>40954</v>
      </c>
      <c r="J50" s="9">
        <v>40938</v>
      </c>
      <c r="K50" s="7">
        <v>3</v>
      </c>
      <c r="L50" s="9" t="str">
        <f>VLOOKUP(T_[[#This Row],[Réf catégorie]],ListeCATEGORIES,2,FALSE)</f>
        <v>Desserts</v>
      </c>
      <c r="M50" s="6">
        <v>19</v>
      </c>
      <c r="N50" s="6" t="str">
        <f>VLOOKUP(T_[[#This Row],[Réf prod]],ListePRODUITS,2,FALSE)</f>
        <v>Teatime Chocolate Biscuits</v>
      </c>
      <c r="O50" s="13">
        <v>36.5</v>
      </c>
      <c r="P50" s="6">
        <v>16</v>
      </c>
      <c r="Q50" s="13">
        <f t="shared" si="0"/>
        <v>584</v>
      </c>
      <c r="R50" s="14">
        <v>0.12</v>
      </c>
      <c r="S50" s="13">
        <v>513.91999999999996</v>
      </c>
      <c r="T50" s="13">
        <v>14.389759999999999</v>
      </c>
      <c r="U50" s="48">
        <f>T_[[#This Row],[CA tarif]]-T_[[#This Row],[CA HT]]</f>
        <v>70.080000000000041</v>
      </c>
      <c r="V50" s="13"/>
      <c r="W50" s="13"/>
      <c r="X50"/>
      <c r="Y50" s="9"/>
      <c r="AA50" s="39" t="s">
        <v>260</v>
      </c>
      <c r="AB50" s="40" t="s">
        <v>136</v>
      </c>
    </row>
    <row r="51" spans="1:28" ht="15" customHeight="1" x14ac:dyDescent="0.25">
      <c r="A51" s="6" t="s">
        <v>130</v>
      </c>
      <c r="B51" s="6" t="s">
        <v>131</v>
      </c>
      <c r="C51" s="6" t="s">
        <v>132</v>
      </c>
      <c r="D51" s="6" t="s">
        <v>123</v>
      </c>
      <c r="E51" s="6">
        <v>1</v>
      </c>
      <c r="F51" s="6" t="str">
        <f>VLOOKUP(T_[[#This Row],[N° représ]],ListeREPRESENTANTS,2,FALSE)</f>
        <v>Francis Rivière</v>
      </c>
      <c r="G51" s="6">
        <v>10487</v>
      </c>
      <c r="H51" s="9">
        <v>40926</v>
      </c>
      <c r="I51" s="9">
        <v>40954</v>
      </c>
      <c r="J51" s="9">
        <v>40938</v>
      </c>
      <c r="K51" s="7">
        <v>3</v>
      </c>
      <c r="L51" s="9" t="str">
        <f>VLOOKUP(T_[[#This Row],[Réf catégorie]],ListeCATEGORIES,2,FALSE)</f>
        <v>Desserts</v>
      </c>
      <c r="M51" s="6">
        <v>26</v>
      </c>
      <c r="N51" s="6" t="str">
        <f>VLOOKUP(T_[[#This Row],[Réf prod]],ListePRODUITS,2,FALSE)</f>
        <v>Gumbär Gummibärchen</v>
      </c>
      <c r="O51" s="13">
        <v>124.5</v>
      </c>
      <c r="P51" s="6">
        <v>55</v>
      </c>
      <c r="Q51" s="13">
        <f t="shared" si="0"/>
        <v>6847.5</v>
      </c>
      <c r="R51" s="14">
        <v>7.0000000000000007E-2</v>
      </c>
      <c r="S51" s="13">
        <v>6368.1749999999993</v>
      </c>
      <c r="T51" s="13">
        <v>108.25897499999999</v>
      </c>
      <c r="U51" s="48">
        <f>T_[[#This Row],[CA tarif]]-T_[[#This Row],[CA HT]]</f>
        <v>479.32500000000073</v>
      </c>
      <c r="V51" s="13"/>
      <c r="W51" s="13"/>
      <c r="X51"/>
      <c r="Y51" s="9"/>
      <c r="AA51" s="39" t="s">
        <v>159</v>
      </c>
      <c r="AB51" s="40" t="s">
        <v>136</v>
      </c>
    </row>
    <row r="52" spans="1:28" ht="15" customHeight="1" x14ac:dyDescent="0.25">
      <c r="A52" s="6" t="s">
        <v>130</v>
      </c>
      <c r="B52" s="6" t="s">
        <v>131</v>
      </c>
      <c r="C52" s="6" t="s">
        <v>132</v>
      </c>
      <c r="D52" s="6" t="s">
        <v>123</v>
      </c>
      <c r="E52" s="6">
        <v>1</v>
      </c>
      <c r="F52" s="6" t="str">
        <f>VLOOKUP(T_[[#This Row],[N° représ]],ListeREPRESENTANTS,2,FALSE)</f>
        <v>Francis Rivière</v>
      </c>
      <c r="G52" s="6">
        <v>10487</v>
      </c>
      <c r="H52" s="9">
        <v>40926</v>
      </c>
      <c r="I52" s="9">
        <v>40954</v>
      </c>
      <c r="J52" s="9">
        <v>40938</v>
      </c>
      <c r="K52" s="7">
        <v>6</v>
      </c>
      <c r="L52" s="9" t="str">
        <f>VLOOKUP(T_[[#This Row],[Réf catégorie]],ListeCATEGORIES,2,FALSE)</f>
        <v>Viandes</v>
      </c>
      <c r="M52" s="6">
        <v>54</v>
      </c>
      <c r="N52" s="6" t="str">
        <f>VLOOKUP(T_[[#This Row],[Réf prod]],ListePRODUITS,2,FALSE)</f>
        <v>Tourtière</v>
      </c>
      <c r="O52" s="13">
        <v>29.5</v>
      </c>
      <c r="P52" s="6">
        <v>11</v>
      </c>
      <c r="Q52" s="13">
        <f t="shared" si="0"/>
        <v>324.5</v>
      </c>
      <c r="R52" s="14">
        <v>0.19</v>
      </c>
      <c r="S52" s="13">
        <v>262.84500000000003</v>
      </c>
      <c r="T52" s="13">
        <v>7.6225050000000012</v>
      </c>
      <c r="U52" s="48">
        <f>T_[[#This Row],[CA tarif]]-T_[[#This Row],[CA HT]]</f>
        <v>61.654999999999973</v>
      </c>
      <c r="V52" s="13"/>
      <c r="W52" s="13"/>
      <c r="X52"/>
      <c r="Y52" s="9"/>
      <c r="AA52" s="39" t="s">
        <v>135</v>
      </c>
      <c r="AB52" s="40" t="s">
        <v>136</v>
      </c>
    </row>
    <row r="53" spans="1:28" ht="15" customHeight="1" x14ac:dyDescent="0.25">
      <c r="A53" s="6" t="s">
        <v>133</v>
      </c>
      <c r="B53" s="6" t="s">
        <v>134</v>
      </c>
      <c r="C53" s="6" t="s">
        <v>135</v>
      </c>
      <c r="D53" s="6" t="s">
        <v>136</v>
      </c>
      <c r="E53" s="6">
        <v>4</v>
      </c>
      <c r="F53" s="6" t="str">
        <f>VLOOKUP(T_[[#This Row],[N° représ]],ListeREPRESENTANTS,2,FALSE)</f>
        <v>Laura Callahan</v>
      </c>
      <c r="G53" s="6">
        <v>10488</v>
      </c>
      <c r="H53" s="9">
        <v>40927</v>
      </c>
      <c r="I53" s="9">
        <v>40955</v>
      </c>
      <c r="J53" s="9">
        <v>40943</v>
      </c>
      <c r="K53" s="7">
        <v>4</v>
      </c>
      <c r="L53" s="9" t="str">
        <f>VLOOKUP(T_[[#This Row],[Réf catégorie]],ListeCATEGORIES,2,FALSE)</f>
        <v>Produits laitiers</v>
      </c>
      <c r="M53" s="6">
        <v>59</v>
      </c>
      <c r="N53" s="6" t="str">
        <f>VLOOKUP(T_[[#This Row],[Réf prod]],ListePRODUITS,2,FALSE)</f>
        <v>Raclette Courdavault</v>
      </c>
      <c r="O53" s="13">
        <v>220</v>
      </c>
      <c r="P53" s="6">
        <v>2</v>
      </c>
      <c r="Q53" s="13">
        <f t="shared" si="0"/>
        <v>440</v>
      </c>
      <c r="R53" s="14">
        <v>0.12</v>
      </c>
      <c r="S53" s="13">
        <v>387.2</v>
      </c>
      <c r="T53" s="13">
        <v>0.38719999999999999</v>
      </c>
      <c r="U53" s="48">
        <f>T_[[#This Row],[CA tarif]]-T_[[#This Row],[CA HT]]</f>
        <v>52.800000000000011</v>
      </c>
      <c r="V53" s="13"/>
      <c r="W53" s="13"/>
      <c r="X53"/>
      <c r="Y53" s="9"/>
      <c r="AA53" s="39" t="s">
        <v>97</v>
      </c>
      <c r="AB53" s="40" t="s">
        <v>98</v>
      </c>
    </row>
    <row r="54" spans="1:28" ht="15" customHeight="1" x14ac:dyDescent="0.25">
      <c r="A54" s="6" t="s">
        <v>133</v>
      </c>
      <c r="B54" s="6" t="s">
        <v>134</v>
      </c>
      <c r="C54" s="6" t="s">
        <v>135</v>
      </c>
      <c r="D54" s="6" t="s">
        <v>136</v>
      </c>
      <c r="E54" s="6">
        <v>4</v>
      </c>
      <c r="F54" s="6" t="str">
        <f>VLOOKUP(T_[[#This Row],[N° représ]],ListeREPRESENTANTS,2,FALSE)</f>
        <v>Laura Callahan</v>
      </c>
      <c r="G54" s="6">
        <v>10488</v>
      </c>
      <c r="H54" s="9">
        <v>40927</v>
      </c>
      <c r="I54" s="9">
        <v>40955</v>
      </c>
      <c r="J54" s="9">
        <v>40943</v>
      </c>
      <c r="K54" s="7">
        <v>8</v>
      </c>
      <c r="L54" s="9" t="str">
        <f>VLOOKUP(T_[[#This Row],[Réf catégorie]],ListeCATEGORIES,2,FALSE)</f>
        <v>Poissons et fruits de mer</v>
      </c>
      <c r="M54" s="6">
        <v>73</v>
      </c>
      <c r="N54" s="6" t="str">
        <f>VLOOKUP(T_[[#This Row],[Réf prod]],ListePRODUITS,2,FALSE)</f>
        <v>Röd Kaviar</v>
      </c>
      <c r="O54" s="13">
        <v>60</v>
      </c>
      <c r="P54" s="6">
        <v>2</v>
      </c>
      <c r="Q54" s="13">
        <f t="shared" si="0"/>
        <v>120</v>
      </c>
      <c r="R54" s="14">
        <v>0.03</v>
      </c>
      <c r="S54" s="13">
        <v>116.39999999999999</v>
      </c>
      <c r="T54" s="13">
        <v>0.58199999999999996</v>
      </c>
      <c r="U54" s="48">
        <f>T_[[#This Row],[CA tarif]]-T_[[#This Row],[CA HT]]</f>
        <v>3.6000000000000085</v>
      </c>
      <c r="V54" s="13"/>
      <c r="W54" s="13"/>
      <c r="X54"/>
      <c r="Y54" s="9"/>
      <c r="AA54" s="39" t="s">
        <v>54</v>
      </c>
      <c r="AB54" s="40" t="s">
        <v>200</v>
      </c>
    </row>
    <row r="55" spans="1:28" ht="15" customHeight="1" x14ac:dyDescent="0.25">
      <c r="A55" s="6" t="s">
        <v>137</v>
      </c>
      <c r="B55" s="6" t="s">
        <v>138</v>
      </c>
      <c r="C55" s="6" t="s">
        <v>139</v>
      </c>
      <c r="D55" s="6" t="s">
        <v>140</v>
      </c>
      <c r="E55" s="6">
        <v>6</v>
      </c>
      <c r="F55" s="6" t="str">
        <f>VLOOKUP(T_[[#This Row],[N° représ]],ListeREPRESENTANTS,2,FALSE)</f>
        <v>Ernst Junge</v>
      </c>
      <c r="G55" s="6">
        <v>10489</v>
      </c>
      <c r="H55" s="9">
        <v>40928</v>
      </c>
      <c r="I55" s="9">
        <v>40956</v>
      </c>
      <c r="J55" s="9">
        <v>40950</v>
      </c>
      <c r="K55" s="7">
        <v>4</v>
      </c>
      <c r="L55" s="9" t="str">
        <f>VLOOKUP(T_[[#This Row],[Réf catégorie]],ListeCATEGORIES,2,FALSE)</f>
        <v>Produits laitiers</v>
      </c>
      <c r="M55" s="6">
        <v>11</v>
      </c>
      <c r="N55" s="6" t="str">
        <f>VLOOKUP(T_[[#This Row],[Réf prod]],ListePRODUITS,2,FALSE)</f>
        <v>Queso Cabrales</v>
      </c>
      <c r="O55" s="13">
        <v>84</v>
      </c>
      <c r="P55" s="6">
        <v>50</v>
      </c>
      <c r="Q55" s="13">
        <f t="shared" si="0"/>
        <v>4200</v>
      </c>
      <c r="R55" s="14">
        <v>0.06</v>
      </c>
      <c r="S55" s="13">
        <v>3948</v>
      </c>
      <c r="T55" s="13">
        <v>98.7</v>
      </c>
      <c r="U55" s="48">
        <f>T_[[#This Row],[CA tarif]]-T_[[#This Row],[CA HT]]</f>
        <v>252</v>
      </c>
      <c r="V55" s="13"/>
      <c r="W55" s="13"/>
      <c r="X55"/>
      <c r="Y55" s="9"/>
      <c r="AA55" s="39" t="s">
        <v>283</v>
      </c>
      <c r="AB55" s="40" t="s">
        <v>284</v>
      </c>
    </row>
    <row r="56" spans="1:28" ht="15" customHeight="1" x14ac:dyDescent="0.25">
      <c r="A56" s="6" t="s">
        <v>137</v>
      </c>
      <c r="B56" s="6" t="s">
        <v>138</v>
      </c>
      <c r="C56" s="6" t="s">
        <v>139</v>
      </c>
      <c r="D56" s="6" t="s">
        <v>140</v>
      </c>
      <c r="E56" s="6">
        <v>6</v>
      </c>
      <c r="F56" s="6" t="str">
        <f>VLOOKUP(T_[[#This Row],[N° représ]],ListeREPRESENTANTS,2,FALSE)</f>
        <v>Ernst Junge</v>
      </c>
      <c r="G56" s="6">
        <v>10489</v>
      </c>
      <c r="H56" s="9">
        <v>40928</v>
      </c>
      <c r="I56" s="9">
        <v>40956</v>
      </c>
      <c r="J56" s="9">
        <v>40950</v>
      </c>
      <c r="K56" s="7">
        <v>3</v>
      </c>
      <c r="L56" s="9" t="str">
        <f>VLOOKUP(T_[[#This Row],[Réf catégorie]],ListeCATEGORIES,2,FALSE)</f>
        <v>Desserts</v>
      </c>
      <c r="M56" s="6">
        <v>16</v>
      </c>
      <c r="N56" s="6" t="str">
        <f>VLOOKUP(T_[[#This Row],[Réf prod]],ListePRODUITS,2,FALSE)</f>
        <v>Pavlova</v>
      </c>
      <c r="O56" s="13">
        <v>69.5</v>
      </c>
      <c r="P56" s="6">
        <v>66</v>
      </c>
      <c r="Q56" s="13">
        <f t="shared" si="0"/>
        <v>4587</v>
      </c>
      <c r="R56" s="14">
        <v>0.02</v>
      </c>
      <c r="S56" s="13">
        <v>4495.26</v>
      </c>
      <c r="T56" s="13">
        <v>76.419420000000002</v>
      </c>
      <c r="U56" s="48">
        <f>T_[[#This Row],[CA tarif]]-T_[[#This Row],[CA HT]]</f>
        <v>91.739999999999782</v>
      </c>
      <c r="V56" s="13"/>
      <c r="W56" s="13"/>
      <c r="X56"/>
      <c r="Y56" s="9"/>
      <c r="AA56" s="39" t="s">
        <v>109</v>
      </c>
      <c r="AB56" s="40" t="s">
        <v>110</v>
      </c>
    </row>
    <row r="57" spans="1:28" ht="15" customHeight="1" x14ac:dyDescent="0.25">
      <c r="A57" s="6" t="s">
        <v>103</v>
      </c>
      <c r="B57" s="6" t="s">
        <v>104</v>
      </c>
      <c r="C57" s="6" t="s">
        <v>105</v>
      </c>
      <c r="D57" s="6" t="s">
        <v>106</v>
      </c>
      <c r="E57" s="6">
        <v>8</v>
      </c>
      <c r="F57" s="6" t="str">
        <f>VLOOKUP(T_[[#This Row],[N° représ]],ListeREPRESENTANTS,2,FALSE)</f>
        <v>Hicham Esmal</v>
      </c>
      <c r="G57" s="6">
        <v>10490</v>
      </c>
      <c r="H57" s="9">
        <v>40931</v>
      </c>
      <c r="I57" s="9">
        <v>40959</v>
      </c>
      <c r="J57" s="9">
        <v>40944</v>
      </c>
      <c r="K57" s="7">
        <v>4</v>
      </c>
      <c r="L57" s="9" t="str">
        <f>VLOOKUP(T_[[#This Row],[Réf catégorie]],ListeCATEGORIES,2,FALSE)</f>
        <v>Produits laitiers</v>
      </c>
      <c r="M57" s="6">
        <v>59</v>
      </c>
      <c r="N57" s="6" t="str">
        <f>VLOOKUP(T_[[#This Row],[Réf prod]],ListePRODUITS,2,FALSE)</f>
        <v>Raclette Courdavault</v>
      </c>
      <c r="O57" s="13">
        <v>220</v>
      </c>
      <c r="P57" s="6">
        <v>52</v>
      </c>
      <c r="Q57" s="13">
        <f t="shared" si="0"/>
        <v>11440</v>
      </c>
      <c r="R57" s="14">
        <v>0.18</v>
      </c>
      <c r="S57" s="13">
        <v>9380.8000000000011</v>
      </c>
      <c r="T57" s="13">
        <v>272.04320000000001</v>
      </c>
      <c r="U57" s="48">
        <f>T_[[#This Row],[CA tarif]]-T_[[#This Row],[CA HT]]</f>
        <v>2059.1999999999989</v>
      </c>
      <c r="V57" s="13"/>
      <c r="W57" s="13"/>
      <c r="X57"/>
      <c r="Y57" s="9"/>
      <c r="AA57" s="39" t="s">
        <v>94</v>
      </c>
      <c r="AB57" s="40" t="s">
        <v>89</v>
      </c>
    </row>
    <row r="58" spans="1:28" ht="15" customHeight="1" x14ac:dyDescent="0.25">
      <c r="A58" s="6" t="s">
        <v>103</v>
      </c>
      <c r="B58" s="6" t="s">
        <v>104</v>
      </c>
      <c r="C58" s="6" t="s">
        <v>105</v>
      </c>
      <c r="D58" s="6" t="s">
        <v>106</v>
      </c>
      <c r="E58" s="6">
        <v>8</v>
      </c>
      <c r="F58" s="6" t="str">
        <f>VLOOKUP(T_[[#This Row],[N° représ]],ListeREPRESENTANTS,2,FALSE)</f>
        <v>Hicham Esmal</v>
      </c>
      <c r="G58" s="6">
        <v>10490</v>
      </c>
      <c r="H58" s="9">
        <v>40931</v>
      </c>
      <c r="I58" s="9">
        <v>40959</v>
      </c>
      <c r="J58" s="9">
        <v>40944</v>
      </c>
      <c r="K58" s="7">
        <v>3</v>
      </c>
      <c r="L58" s="9" t="str">
        <f>VLOOKUP(T_[[#This Row],[Réf catégorie]],ListeCATEGORIES,2,FALSE)</f>
        <v>Desserts</v>
      </c>
      <c r="M58" s="6">
        <v>68</v>
      </c>
      <c r="N58" s="6" t="str">
        <f>VLOOKUP(T_[[#This Row],[Réf prod]],ListePRODUITS,2,FALSE)</f>
        <v>Scottish Longbreads</v>
      </c>
      <c r="O58" s="13">
        <v>50</v>
      </c>
      <c r="P58" s="6">
        <v>94</v>
      </c>
      <c r="Q58" s="13">
        <f t="shared" si="0"/>
        <v>4700</v>
      </c>
      <c r="R58" s="14">
        <v>0.05</v>
      </c>
      <c r="S58" s="13">
        <v>4465</v>
      </c>
      <c r="T58" s="13">
        <v>102.69499999999999</v>
      </c>
      <c r="U58" s="48">
        <f>T_[[#This Row],[CA tarif]]-T_[[#This Row],[CA HT]]</f>
        <v>235</v>
      </c>
      <c r="V58" s="13"/>
      <c r="W58" s="13"/>
      <c r="X58"/>
      <c r="Y58" s="9"/>
      <c r="AA58" s="39" t="s">
        <v>88</v>
      </c>
      <c r="AB58" s="40" t="s">
        <v>89</v>
      </c>
    </row>
    <row r="59" spans="1:28" ht="15" customHeight="1" x14ac:dyDescent="0.25">
      <c r="A59" s="6" t="s">
        <v>103</v>
      </c>
      <c r="B59" s="6" t="s">
        <v>104</v>
      </c>
      <c r="C59" s="6" t="s">
        <v>105</v>
      </c>
      <c r="D59" s="6" t="s">
        <v>106</v>
      </c>
      <c r="E59" s="6">
        <v>8</v>
      </c>
      <c r="F59" s="6" t="str">
        <f>VLOOKUP(T_[[#This Row],[N° représ]],ListeREPRESENTANTS,2,FALSE)</f>
        <v>Hicham Esmal</v>
      </c>
      <c r="G59" s="6">
        <v>10490</v>
      </c>
      <c r="H59" s="9">
        <v>40931</v>
      </c>
      <c r="I59" s="9">
        <v>40959</v>
      </c>
      <c r="J59" s="9">
        <v>40944</v>
      </c>
      <c r="K59" s="7">
        <v>1</v>
      </c>
      <c r="L59" s="9" t="str">
        <f>VLOOKUP(T_[[#This Row],[Réf catégorie]],ListeCATEGORIES,2,FALSE)</f>
        <v>Boissons</v>
      </c>
      <c r="M59" s="6">
        <v>75</v>
      </c>
      <c r="N59" s="6" t="str">
        <f>VLOOKUP(T_[[#This Row],[Réf prod]],ListePRODUITS,2,FALSE)</f>
        <v>Rhönbräu Klosterbier</v>
      </c>
      <c r="O59" s="13">
        <v>31</v>
      </c>
      <c r="P59" s="6">
        <v>94</v>
      </c>
      <c r="Q59" s="13">
        <f t="shared" si="0"/>
        <v>2914</v>
      </c>
      <c r="R59" s="14">
        <v>0.05</v>
      </c>
      <c r="S59" s="13">
        <v>2768.2999999999997</v>
      </c>
      <c r="T59" s="13">
        <v>94.122199999999992</v>
      </c>
      <c r="U59" s="48">
        <f>T_[[#This Row],[CA tarif]]-T_[[#This Row],[CA HT]]</f>
        <v>145.70000000000027</v>
      </c>
      <c r="V59" s="13"/>
      <c r="W59" s="13"/>
      <c r="X59"/>
      <c r="Y59" s="9"/>
      <c r="AA59" s="39" t="s">
        <v>225</v>
      </c>
      <c r="AB59" s="40" t="s">
        <v>208</v>
      </c>
    </row>
    <row r="60" spans="1:28" ht="15" customHeight="1" x14ac:dyDescent="0.25">
      <c r="A60" s="6" t="s">
        <v>141</v>
      </c>
      <c r="B60" s="6" t="s">
        <v>142</v>
      </c>
      <c r="C60" s="6" t="s">
        <v>109</v>
      </c>
      <c r="D60" s="6" t="s">
        <v>110</v>
      </c>
      <c r="E60" s="6">
        <v>4</v>
      </c>
      <c r="F60" s="6" t="str">
        <f>VLOOKUP(T_[[#This Row],[N° représ]],ListeREPRESENTANTS,2,FALSE)</f>
        <v>Laura Callahan</v>
      </c>
      <c r="G60" s="6">
        <v>10491</v>
      </c>
      <c r="H60" s="9">
        <v>40931</v>
      </c>
      <c r="I60" s="9">
        <v>40959</v>
      </c>
      <c r="J60" s="9">
        <v>40949</v>
      </c>
      <c r="K60" s="7">
        <v>2</v>
      </c>
      <c r="L60" s="9" t="str">
        <f>VLOOKUP(T_[[#This Row],[Réf catégorie]],ListeCATEGORIES,2,FALSE)</f>
        <v>Condiments</v>
      </c>
      <c r="M60" s="6">
        <v>44</v>
      </c>
      <c r="N60" s="6" t="str">
        <f>VLOOKUP(T_[[#This Row],[Réf prod]],ListePRODUITS,2,FALSE)</f>
        <v>Gula Malacca</v>
      </c>
      <c r="O60" s="13">
        <v>77.5</v>
      </c>
      <c r="P60" s="6">
        <v>27</v>
      </c>
      <c r="Q60" s="13">
        <f t="shared" si="0"/>
        <v>2092.5</v>
      </c>
      <c r="R60" s="14">
        <v>0.19</v>
      </c>
      <c r="S60" s="13">
        <v>1694.9250000000002</v>
      </c>
      <c r="T60" s="13">
        <v>49.152825000000007</v>
      </c>
      <c r="U60" s="48">
        <f>T_[[#This Row],[CA tarif]]-T_[[#This Row],[CA HT]]</f>
        <v>397.57499999999982</v>
      </c>
      <c r="V60" s="13"/>
      <c r="W60" s="13"/>
      <c r="X60"/>
      <c r="Y60" s="9"/>
      <c r="AA60" s="39" t="s">
        <v>207</v>
      </c>
      <c r="AB60" s="40" t="s">
        <v>208</v>
      </c>
    </row>
    <row r="61" spans="1:28" ht="15" customHeight="1" x14ac:dyDescent="0.25">
      <c r="A61" s="6" t="s">
        <v>141</v>
      </c>
      <c r="B61" s="6" t="s">
        <v>142</v>
      </c>
      <c r="C61" s="6" t="s">
        <v>109</v>
      </c>
      <c r="D61" s="6" t="s">
        <v>110</v>
      </c>
      <c r="E61" s="6">
        <v>4</v>
      </c>
      <c r="F61" s="6" t="str">
        <f>VLOOKUP(T_[[#This Row],[N° représ]],ListeREPRESENTANTS,2,FALSE)</f>
        <v>Laura Callahan</v>
      </c>
      <c r="G61" s="6">
        <v>10491</v>
      </c>
      <c r="H61" s="9">
        <v>40931</v>
      </c>
      <c r="I61" s="9">
        <v>40959</v>
      </c>
      <c r="J61" s="9">
        <v>40949</v>
      </c>
      <c r="K61" s="7">
        <v>2</v>
      </c>
      <c r="L61" s="9" t="str">
        <f>VLOOKUP(T_[[#This Row],[Réf catégorie]],ListeCATEGORIES,2,FALSE)</f>
        <v>Condiments</v>
      </c>
      <c r="M61" s="6">
        <v>77</v>
      </c>
      <c r="N61" s="6" t="str">
        <f>VLOOKUP(T_[[#This Row],[Réf prod]],ListePRODUITS,2,FALSE)</f>
        <v>Original Frankfurter grüne Soße</v>
      </c>
      <c r="O61" s="13">
        <v>52</v>
      </c>
      <c r="P61" s="6">
        <v>29</v>
      </c>
      <c r="Q61" s="13">
        <f t="shared" si="0"/>
        <v>1508</v>
      </c>
      <c r="R61" s="14">
        <v>-0.02</v>
      </c>
      <c r="S61" s="13">
        <v>1538.16</v>
      </c>
      <c r="T61" s="13">
        <v>49.221119999999999</v>
      </c>
      <c r="U61" s="48">
        <f>T_[[#This Row],[CA tarif]]-T_[[#This Row],[CA HT]]</f>
        <v>-30.160000000000082</v>
      </c>
      <c r="V61" s="13"/>
      <c r="W61" s="13"/>
      <c r="X61"/>
      <c r="Y61" s="9"/>
      <c r="AA61" s="39" t="s">
        <v>52</v>
      </c>
      <c r="AB61" s="40" t="s">
        <v>51</v>
      </c>
    </row>
    <row r="62" spans="1:28" ht="15" customHeight="1" x14ac:dyDescent="0.25">
      <c r="A62" s="6" t="s">
        <v>143</v>
      </c>
      <c r="B62" s="6" t="s">
        <v>144</v>
      </c>
      <c r="C62" s="6" t="s">
        <v>145</v>
      </c>
      <c r="D62" s="6" t="s">
        <v>146</v>
      </c>
      <c r="E62" s="6">
        <v>3</v>
      </c>
      <c r="F62" s="6" t="str">
        <f>VLOOKUP(T_[[#This Row],[N° représ]],ListeREPRESENTANTS,2,FALSE)</f>
        <v>Janet Leverling</v>
      </c>
      <c r="G62" s="6">
        <v>10492</v>
      </c>
      <c r="H62" s="9">
        <v>40932</v>
      </c>
      <c r="I62" s="9">
        <v>40960</v>
      </c>
      <c r="J62" s="9">
        <v>40952</v>
      </c>
      <c r="K62" s="7">
        <v>3</v>
      </c>
      <c r="L62" s="9" t="str">
        <f>VLOOKUP(T_[[#This Row],[Réf catégorie]],ListeCATEGORIES,2,FALSE)</f>
        <v>Desserts</v>
      </c>
      <c r="M62" s="6">
        <v>25</v>
      </c>
      <c r="N62" s="6" t="str">
        <f>VLOOKUP(T_[[#This Row],[Réf prod]],ListePRODUITS,2,FALSE)</f>
        <v>NuNuCa Nuß-Nougat-Creme</v>
      </c>
      <c r="O62" s="13">
        <v>56</v>
      </c>
      <c r="P62" s="6">
        <v>86</v>
      </c>
      <c r="Q62" s="13">
        <f t="shared" si="0"/>
        <v>4816</v>
      </c>
      <c r="R62" s="14">
        <v>0.13</v>
      </c>
      <c r="S62" s="13">
        <v>4189.92</v>
      </c>
      <c r="T62" s="13">
        <v>129.88751999999999</v>
      </c>
      <c r="U62" s="48">
        <f>T_[[#This Row],[CA tarif]]-T_[[#This Row],[CA HT]]</f>
        <v>626.07999999999993</v>
      </c>
      <c r="V62" s="13"/>
      <c r="W62" s="13"/>
      <c r="X62"/>
      <c r="Y62" s="9"/>
      <c r="AA62" s="39" t="s">
        <v>53</v>
      </c>
      <c r="AB62" s="40" t="s">
        <v>51</v>
      </c>
    </row>
    <row r="63" spans="1:28" ht="15" customHeight="1" x14ac:dyDescent="0.25">
      <c r="A63" s="6" t="s">
        <v>143</v>
      </c>
      <c r="B63" s="6" t="s">
        <v>144</v>
      </c>
      <c r="C63" s="6" t="s">
        <v>145</v>
      </c>
      <c r="D63" s="6" t="s">
        <v>146</v>
      </c>
      <c r="E63" s="6">
        <v>3</v>
      </c>
      <c r="F63" s="6" t="str">
        <f>VLOOKUP(T_[[#This Row],[N° représ]],ListeREPRESENTANTS,2,FALSE)</f>
        <v>Janet Leverling</v>
      </c>
      <c r="G63" s="6">
        <v>10492</v>
      </c>
      <c r="H63" s="9">
        <v>40932</v>
      </c>
      <c r="I63" s="9">
        <v>40960</v>
      </c>
      <c r="J63" s="9">
        <v>40952</v>
      </c>
      <c r="K63" s="7">
        <v>5</v>
      </c>
      <c r="L63" s="9" t="str">
        <f>VLOOKUP(T_[[#This Row],[Réf catégorie]],ListeCATEGORIES,2,FALSE)</f>
        <v>Pâtes et céréales</v>
      </c>
      <c r="M63" s="6">
        <v>42</v>
      </c>
      <c r="N63" s="6" t="str">
        <f>VLOOKUP(T_[[#This Row],[Réf prod]],ListePRODUITS,2,FALSE)</f>
        <v>Singaporean Hokkien Fried Mee</v>
      </c>
      <c r="O63" s="13">
        <v>56</v>
      </c>
      <c r="P63" s="6">
        <v>75</v>
      </c>
      <c r="Q63" s="13">
        <f t="shared" si="0"/>
        <v>4200</v>
      </c>
      <c r="R63" s="14">
        <v>0.1</v>
      </c>
      <c r="S63" s="13">
        <v>3780</v>
      </c>
      <c r="T63" s="13">
        <v>109.62</v>
      </c>
      <c r="U63" s="48">
        <f>T_[[#This Row],[CA tarif]]-T_[[#This Row],[CA HT]]</f>
        <v>420</v>
      </c>
      <c r="V63" s="13"/>
      <c r="W63" s="13"/>
      <c r="X63"/>
      <c r="Y63" s="9"/>
      <c r="AA63" s="39" t="s">
        <v>162</v>
      </c>
      <c r="AB63" s="40" t="s">
        <v>106</v>
      </c>
    </row>
    <row r="64" spans="1:28" ht="15" customHeight="1" x14ac:dyDescent="0.25">
      <c r="A64" s="6" t="s">
        <v>147</v>
      </c>
      <c r="B64" s="6" t="s">
        <v>148</v>
      </c>
      <c r="C64" s="6" t="s">
        <v>149</v>
      </c>
      <c r="D64" s="6" t="s">
        <v>85</v>
      </c>
      <c r="E64" s="6">
        <v>5</v>
      </c>
      <c r="F64" s="6" t="str">
        <f>VLOOKUP(T_[[#This Row],[N° représ]],ListeREPRESENTANTS,2,FALSE)</f>
        <v>Mohamed Ben Arfa</v>
      </c>
      <c r="G64" s="6">
        <v>10493</v>
      </c>
      <c r="H64" s="9">
        <v>40933</v>
      </c>
      <c r="I64" s="9">
        <v>40961</v>
      </c>
      <c r="J64" s="9">
        <v>40951</v>
      </c>
      <c r="K64" s="7">
        <v>2</v>
      </c>
      <c r="L64" s="9" t="str">
        <f>VLOOKUP(T_[[#This Row],[Réf catégorie]],ListeCATEGORIES,2,FALSE)</f>
        <v>Condiments</v>
      </c>
      <c r="M64" s="6">
        <v>65</v>
      </c>
      <c r="N64" s="6" t="str">
        <f>VLOOKUP(T_[[#This Row],[Réf prod]],ListePRODUITS,2,FALSE)</f>
        <v>Louisiana Fiery Hot Pepper Sauce</v>
      </c>
      <c r="O64" s="13">
        <v>84</v>
      </c>
      <c r="P64" s="6">
        <v>44</v>
      </c>
      <c r="Q64" s="13">
        <f t="shared" si="0"/>
        <v>3696</v>
      </c>
      <c r="R64" s="14">
        <v>0.15</v>
      </c>
      <c r="S64" s="13">
        <v>3141.6</v>
      </c>
      <c r="T64" s="13">
        <v>18.849599999999999</v>
      </c>
      <c r="U64" s="48">
        <f>T_[[#This Row],[CA tarif]]-T_[[#This Row],[CA HT]]</f>
        <v>554.40000000000009</v>
      </c>
      <c r="V64" s="13"/>
      <c r="W64" s="13"/>
      <c r="X64"/>
      <c r="Y64" s="9"/>
      <c r="AA64" s="39" t="s">
        <v>321</v>
      </c>
      <c r="AB64" s="40" t="s">
        <v>106</v>
      </c>
    </row>
    <row r="65" spans="1:28" ht="15" customHeight="1" x14ac:dyDescent="0.25">
      <c r="A65" s="6" t="s">
        <v>147</v>
      </c>
      <c r="B65" s="6" t="s">
        <v>148</v>
      </c>
      <c r="C65" s="6" t="s">
        <v>149</v>
      </c>
      <c r="D65" s="6" t="s">
        <v>85</v>
      </c>
      <c r="E65" s="6">
        <v>5</v>
      </c>
      <c r="F65" s="6" t="str">
        <f>VLOOKUP(T_[[#This Row],[N° représ]],ListeREPRESENTANTS,2,FALSE)</f>
        <v>Mohamed Ben Arfa</v>
      </c>
      <c r="G65" s="6">
        <v>10493</v>
      </c>
      <c r="H65" s="9">
        <v>40933</v>
      </c>
      <c r="I65" s="9">
        <v>40961</v>
      </c>
      <c r="J65" s="9">
        <v>40951</v>
      </c>
      <c r="K65" s="7">
        <v>2</v>
      </c>
      <c r="L65" s="9" t="str">
        <f>VLOOKUP(T_[[#This Row],[Réf catégorie]],ListeCATEGORIES,2,FALSE)</f>
        <v>Condiments</v>
      </c>
      <c r="M65" s="6">
        <v>66</v>
      </c>
      <c r="N65" s="6" t="str">
        <f>VLOOKUP(T_[[#This Row],[Réf prod]],ListePRODUITS,2,FALSE)</f>
        <v>Louisiana Hot Spiced Okra</v>
      </c>
      <c r="O65" s="13">
        <v>68</v>
      </c>
      <c r="P65" s="6">
        <v>84</v>
      </c>
      <c r="Q65" s="13">
        <f t="shared" si="0"/>
        <v>5712</v>
      </c>
      <c r="R65" s="14">
        <v>0.11</v>
      </c>
      <c r="S65" s="13">
        <v>5083.68</v>
      </c>
      <c r="T65" s="13">
        <v>10.16736</v>
      </c>
      <c r="U65" s="48">
        <f>T_[[#This Row],[CA tarif]]-T_[[#This Row],[CA HT]]</f>
        <v>628.31999999999971</v>
      </c>
      <c r="V65" s="13"/>
      <c r="W65" s="13"/>
      <c r="X65"/>
      <c r="Y65" s="9"/>
      <c r="AA65" s="39" t="s">
        <v>129</v>
      </c>
      <c r="AB65" s="40" t="s">
        <v>106</v>
      </c>
    </row>
    <row r="66" spans="1:28" ht="15" customHeight="1" x14ac:dyDescent="0.25">
      <c r="A66" s="6" t="s">
        <v>147</v>
      </c>
      <c r="B66" s="6" t="s">
        <v>148</v>
      </c>
      <c r="C66" s="6" t="s">
        <v>149</v>
      </c>
      <c r="D66" s="6" t="s">
        <v>85</v>
      </c>
      <c r="E66" s="6">
        <v>5</v>
      </c>
      <c r="F66" s="6" t="str">
        <f>VLOOKUP(T_[[#This Row],[N° représ]],ListeREPRESENTANTS,2,FALSE)</f>
        <v>Mohamed Ben Arfa</v>
      </c>
      <c r="G66" s="6">
        <v>10493</v>
      </c>
      <c r="H66" s="9">
        <v>40933</v>
      </c>
      <c r="I66" s="9">
        <v>40961</v>
      </c>
      <c r="J66" s="9">
        <v>40951</v>
      </c>
      <c r="K66" s="7">
        <v>4</v>
      </c>
      <c r="L66" s="9" t="str">
        <f>VLOOKUP(T_[[#This Row],[Réf catégorie]],ListeCATEGORIES,2,FALSE)</f>
        <v>Produits laitiers</v>
      </c>
      <c r="M66" s="6">
        <v>69</v>
      </c>
      <c r="N66" s="6" t="str">
        <f>VLOOKUP(T_[[#This Row],[Réf prod]],ListePRODUITS,2,FALSE)</f>
        <v>Gudbrandsdalsost</v>
      </c>
      <c r="O66" s="13">
        <v>144</v>
      </c>
      <c r="P66" s="6">
        <v>67</v>
      </c>
      <c r="Q66" s="13">
        <f t="shared" si="0"/>
        <v>9648</v>
      </c>
      <c r="R66" s="14">
        <v>0.1</v>
      </c>
      <c r="S66" s="13">
        <v>8683.2000000000007</v>
      </c>
      <c r="T66" s="13">
        <v>26.049600000000002</v>
      </c>
      <c r="U66" s="48">
        <f>T_[[#This Row],[CA tarif]]-T_[[#This Row],[CA HT]]</f>
        <v>964.79999999999927</v>
      </c>
      <c r="V66" s="13"/>
      <c r="W66" s="13"/>
      <c r="X66"/>
      <c r="Y66" s="9"/>
      <c r="AA66" s="39" t="s">
        <v>105</v>
      </c>
      <c r="AB66" s="40" t="s">
        <v>106</v>
      </c>
    </row>
    <row r="67" spans="1:28" ht="15" customHeight="1" x14ac:dyDescent="0.25">
      <c r="A67" s="6" t="s">
        <v>150</v>
      </c>
      <c r="B67" s="6" t="s">
        <v>151</v>
      </c>
      <c r="C67" s="6" t="s">
        <v>132</v>
      </c>
      <c r="D67" s="6" t="s">
        <v>123</v>
      </c>
      <c r="E67" s="6">
        <v>5</v>
      </c>
      <c r="F67" s="6" t="str">
        <f>VLOOKUP(T_[[#This Row],[N° représ]],ListeREPRESENTANTS,2,FALSE)</f>
        <v>Mohamed Ben Arfa</v>
      </c>
      <c r="G67" s="6">
        <v>10494</v>
      </c>
      <c r="H67" s="9">
        <v>40933</v>
      </c>
      <c r="I67" s="9">
        <v>40961</v>
      </c>
      <c r="J67" s="9">
        <v>40950</v>
      </c>
      <c r="K67" s="7">
        <v>5</v>
      </c>
      <c r="L67" s="9" t="str">
        <f>VLOOKUP(T_[[#This Row],[Réf catégorie]],ListeCATEGORIES,2,FALSE)</f>
        <v>Pâtes et céréales</v>
      </c>
      <c r="M67" s="6">
        <v>56</v>
      </c>
      <c r="N67" s="6" t="str">
        <f>VLOOKUP(T_[[#This Row],[Réf prod]],ListePRODUITS,2,FALSE)</f>
        <v>Gnocchi di nonna Alice</v>
      </c>
      <c r="O67" s="13">
        <v>152</v>
      </c>
      <c r="P67" s="6">
        <v>37</v>
      </c>
      <c r="Q67" s="13">
        <f t="shared" si="0"/>
        <v>5624</v>
      </c>
      <c r="R67" s="14">
        <v>7.0000000000000007E-2</v>
      </c>
      <c r="S67" s="13">
        <v>5230.32</v>
      </c>
      <c r="T67" s="13">
        <v>130.75800000000001</v>
      </c>
      <c r="U67" s="48">
        <f>T_[[#This Row],[CA tarif]]-T_[[#This Row],[CA HT]]</f>
        <v>393.68000000000029</v>
      </c>
      <c r="V67" s="13"/>
      <c r="W67" s="13"/>
      <c r="X67"/>
      <c r="Y67" s="9"/>
      <c r="AA67" s="52"/>
      <c r="AB67" s="52"/>
    </row>
    <row r="68" spans="1:28" ht="15" customHeight="1" x14ac:dyDescent="0.25">
      <c r="A68" s="6" t="s">
        <v>152</v>
      </c>
      <c r="B68" s="6" t="s">
        <v>153</v>
      </c>
      <c r="C68" s="6" t="s">
        <v>154</v>
      </c>
      <c r="D68" s="6" t="s">
        <v>146</v>
      </c>
      <c r="E68" s="6">
        <v>3</v>
      </c>
      <c r="F68" s="6" t="str">
        <f>VLOOKUP(T_[[#This Row],[N° représ]],ListeREPRESENTANTS,2,FALSE)</f>
        <v>Janet Leverling</v>
      </c>
      <c r="G68" s="6">
        <v>10495</v>
      </c>
      <c r="H68" s="9">
        <v>40934</v>
      </c>
      <c r="I68" s="9">
        <v>40962</v>
      </c>
      <c r="J68" s="9">
        <v>40952</v>
      </c>
      <c r="K68" s="7">
        <v>5</v>
      </c>
      <c r="L68" s="9" t="str">
        <f>VLOOKUP(T_[[#This Row],[Réf catégorie]],ListeCATEGORIES,2,FALSE)</f>
        <v>Pâtes et céréales</v>
      </c>
      <c r="M68" s="6">
        <v>23</v>
      </c>
      <c r="N68" s="6" t="str">
        <f>VLOOKUP(T_[[#This Row],[Réf prod]],ListePRODUITS,2,FALSE)</f>
        <v>Tunnbröd</v>
      </c>
      <c r="O68" s="13">
        <v>36</v>
      </c>
      <c r="P68" s="6">
        <v>65</v>
      </c>
      <c r="Q68" s="13">
        <f t="shared" si="0"/>
        <v>2340</v>
      </c>
      <c r="R68" s="14">
        <v>0.12</v>
      </c>
      <c r="S68" s="13">
        <v>2059.1999999999998</v>
      </c>
      <c r="T68" s="13">
        <v>4.1183999999999994</v>
      </c>
      <c r="U68" s="48">
        <f>T_[[#This Row],[CA tarif]]-T_[[#This Row],[CA HT]]</f>
        <v>280.80000000000018</v>
      </c>
      <c r="V68" s="13"/>
      <c r="W68" s="13"/>
      <c r="X68"/>
      <c r="Y68" s="9"/>
      <c r="AA68"/>
      <c r="AB68"/>
    </row>
    <row r="69" spans="1:28" ht="15" customHeight="1" x14ac:dyDescent="0.25">
      <c r="A69" s="6" t="s">
        <v>152</v>
      </c>
      <c r="B69" s="6" t="s">
        <v>153</v>
      </c>
      <c r="C69" s="6" t="s">
        <v>154</v>
      </c>
      <c r="D69" s="6" t="s">
        <v>146</v>
      </c>
      <c r="E69" s="6">
        <v>3</v>
      </c>
      <c r="F69" s="6" t="str">
        <f>VLOOKUP(T_[[#This Row],[N° représ]],ListeREPRESENTANTS,2,FALSE)</f>
        <v>Janet Leverling</v>
      </c>
      <c r="G69" s="6">
        <v>10495</v>
      </c>
      <c r="H69" s="9">
        <v>40934</v>
      </c>
      <c r="I69" s="9">
        <v>40962</v>
      </c>
      <c r="J69" s="9">
        <v>40952</v>
      </c>
      <c r="K69" s="7">
        <v>8</v>
      </c>
      <c r="L69" s="9" t="str">
        <f>VLOOKUP(T_[[#This Row],[Réf catégorie]],ListeCATEGORIES,2,FALSE)</f>
        <v>Poissons et fruits de mer</v>
      </c>
      <c r="M69" s="6">
        <v>41</v>
      </c>
      <c r="N69" s="6" t="str">
        <f>VLOOKUP(T_[[#This Row],[Réf prod]],ListePRODUITS,2,FALSE)</f>
        <v>Jack's New England Clam Chowder</v>
      </c>
      <c r="O69" s="13">
        <v>38.5</v>
      </c>
      <c r="P69" s="6">
        <v>4</v>
      </c>
      <c r="Q69" s="13">
        <f t="shared" ref="Q69:Q132" si="1">O69*P69</f>
        <v>154</v>
      </c>
      <c r="R69" s="14">
        <v>-0.03</v>
      </c>
      <c r="S69" s="13">
        <v>158.62</v>
      </c>
      <c r="T69" s="13">
        <v>2.3793000000000002</v>
      </c>
      <c r="U69" s="48">
        <f>T_[[#This Row],[CA tarif]]-T_[[#This Row],[CA HT]]</f>
        <v>-4.6200000000000045</v>
      </c>
      <c r="V69" s="13"/>
      <c r="W69" s="13"/>
      <c r="X69"/>
      <c r="Y69" s="9"/>
      <c r="AA69"/>
      <c r="AB69"/>
    </row>
    <row r="70" spans="1:28" ht="15" customHeight="1" x14ac:dyDescent="0.25">
      <c r="A70" s="6" t="s">
        <v>152</v>
      </c>
      <c r="B70" s="6" t="s">
        <v>153</v>
      </c>
      <c r="C70" s="6" t="s">
        <v>154</v>
      </c>
      <c r="D70" s="6" t="s">
        <v>146</v>
      </c>
      <c r="E70" s="6">
        <v>3</v>
      </c>
      <c r="F70" s="6" t="str">
        <f>VLOOKUP(T_[[#This Row],[N° représ]],ListeREPRESENTANTS,2,FALSE)</f>
        <v>Janet Leverling</v>
      </c>
      <c r="G70" s="6">
        <v>10495</v>
      </c>
      <c r="H70" s="9">
        <v>40934</v>
      </c>
      <c r="I70" s="9">
        <v>40962</v>
      </c>
      <c r="J70" s="9">
        <v>40952</v>
      </c>
      <c r="K70" s="7">
        <v>2</v>
      </c>
      <c r="L70" s="9" t="str">
        <f>VLOOKUP(T_[[#This Row],[Réf catégorie]],ListeCATEGORIES,2,FALSE)</f>
        <v>Condiments</v>
      </c>
      <c r="M70" s="6">
        <v>77</v>
      </c>
      <c r="N70" s="6" t="str">
        <f>VLOOKUP(T_[[#This Row],[Réf prod]],ListePRODUITS,2,FALSE)</f>
        <v>Original Frankfurter grüne Soße</v>
      </c>
      <c r="O70" s="13">
        <v>52</v>
      </c>
      <c r="P70" s="6">
        <v>16</v>
      </c>
      <c r="Q70" s="13">
        <f t="shared" si="1"/>
        <v>832</v>
      </c>
      <c r="R70" s="14">
        <v>0.17</v>
      </c>
      <c r="S70" s="13">
        <v>690.56</v>
      </c>
      <c r="T70" s="13">
        <v>14.501759999999999</v>
      </c>
      <c r="U70" s="48">
        <f>T_[[#This Row],[CA tarif]]-T_[[#This Row],[CA HT]]</f>
        <v>141.44000000000005</v>
      </c>
      <c r="V70" s="13"/>
      <c r="W70" s="13"/>
      <c r="X70"/>
      <c r="Y70" s="9"/>
      <c r="AA70"/>
      <c r="AB70"/>
    </row>
    <row r="71" spans="1:28" ht="15" customHeight="1" x14ac:dyDescent="0.25">
      <c r="A71" s="6" t="s">
        <v>155</v>
      </c>
      <c r="B71" s="6" t="s">
        <v>156</v>
      </c>
      <c r="C71" s="6" t="s">
        <v>132</v>
      </c>
      <c r="D71" s="6" t="s">
        <v>123</v>
      </c>
      <c r="E71" s="6">
        <v>8</v>
      </c>
      <c r="F71" s="6" t="str">
        <f>VLOOKUP(T_[[#This Row],[N° représ]],ListeREPRESENTANTS,2,FALSE)</f>
        <v>Hicham Esmal</v>
      </c>
      <c r="G71" s="6">
        <v>10496</v>
      </c>
      <c r="H71" s="9">
        <v>40935</v>
      </c>
      <c r="I71" s="9">
        <v>40963</v>
      </c>
      <c r="J71" s="9">
        <v>40948</v>
      </c>
      <c r="K71" s="7">
        <v>4</v>
      </c>
      <c r="L71" s="9" t="str">
        <f>VLOOKUP(T_[[#This Row],[Réf catégorie]],ListeCATEGORIES,2,FALSE)</f>
        <v>Produits laitiers</v>
      </c>
      <c r="M71" s="6">
        <v>31</v>
      </c>
      <c r="N71" s="6" t="str">
        <f>VLOOKUP(T_[[#This Row],[Réf prod]],ListePRODUITS,2,FALSE)</f>
        <v>Gorgonzola Telino</v>
      </c>
      <c r="O71" s="13">
        <v>50</v>
      </c>
      <c r="P71" s="6">
        <v>86</v>
      </c>
      <c r="Q71" s="13">
        <f t="shared" si="1"/>
        <v>4300</v>
      </c>
      <c r="R71" s="14">
        <v>0.13</v>
      </c>
      <c r="S71" s="13">
        <v>3741</v>
      </c>
      <c r="T71" s="13">
        <v>74.819999999999993</v>
      </c>
      <c r="U71" s="48">
        <f>T_[[#This Row],[CA tarif]]-T_[[#This Row],[CA HT]]</f>
        <v>559</v>
      </c>
      <c r="V71" s="13"/>
      <c r="W71" s="13"/>
      <c r="X71"/>
      <c r="Y71" s="9"/>
      <c r="AA71"/>
      <c r="AB71"/>
    </row>
    <row r="72" spans="1:28" ht="15" customHeight="1" x14ac:dyDescent="0.25">
      <c r="A72" s="6" t="s">
        <v>157</v>
      </c>
      <c r="B72" s="6" t="s">
        <v>158</v>
      </c>
      <c r="C72" s="6" t="s">
        <v>159</v>
      </c>
      <c r="D72" s="6" t="s">
        <v>136</v>
      </c>
      <c r="E72" s="6">
        <v>8</v>
      </c>
      <c r="F72" s="6" t="str">
        <f>VLOOKUP(T_[[#This Row],[N° représ]],ListeREPRESENTANTS,2,FALSE)</f>
        <v>Hicham Esmal</v>
      </c>
      <c r="G72" s="6">
        <v>10497</v>
      </c>
      <c r="H72" s="9">
        <v>40935</v>
      </c>
      <c r="I72" s="9">
        <v>40963</v>
      </c>
      <c r="J72" s="9">
        <v>40948</v>
      </c>
      <c r="K72" s="7">
        <v>5</v>
      </c>
      <c r="L72" s="9" t="str">
        <f>VLOOKUP(T_[[#This Row],[Réf catégorie]],ListeCATEGORIES,2,FALSE)</f>
        <v>Pâtes et céréales</v>
      </c>
      <c r="M72" s="6">
        <v>56</v>
      </c>
      <c r="N72" s="6" t="str">
        <f>VLOOKUP(T_[[#This Row],[Réf prod]],ListePRODUITS,2,FALSE)</f>
        <v>Gnocchi di nonna Alice</v>
      </c>
      <c r="O72" s="13">
        <v>152</v>
      </c>
      <c r="P72" s="6">
        <v>87</v>
      </c>
      <c r="Q72" s="13">
        <f t="shared" si="1"/>
        <v>13224</v>
      </c>
      <c r="R72" s="14">
        <v>-0.03</v>
      </c>
      <c r="S72" s="13">
        <v>13620.720000000001</v>
      </c>
      <c r="T72" s="13">
        <v>40.862160000000003</v>
      </c>
      <c r="U72" s="48">
        <f>T_[[#This Row],[CA tarif]]-T_[[#This Row],[CA HT]]</f>
        <v>-396.72000000000116</v>
      </c>
      <c r="V72" s="13"/>
      <c r="W72" s="13"/>
      <c r="X72"/>
      <c r="Y72" s="9"/>
      <c r="AA72"/>
      <c r="AB72"/>
    </row>
    <row r="73" spans="1:28" ht="15" customHeight="1" x14ac:dyDescent="0.25">
      <c r="A73" s="6" t="s">
        <v>157</v>
      </c>
      <c r="B73" s="6" t="s">
        <v>158</v>
      </c>
      <c r="C73" s="6" t="s">
        <v>159</v>
      </c>
      <c r="D73" s="6" t="s">
        <v>136</v>
      </c>
      <c r="E73" s="6">
        <v>8</v>
      </c>
      <c r="F73" s="6" t="str">
        <f>VLOOKUP(T_[[#This Row],[N° représ]],ListeREPRESENTANTS,2,FALSE)</f>
        <v>Hicham Esmal</v>
      </c>
      <c r="G73" s="6">
        <v>10497</v>
      </c>
      <c r="H73" s="9">
        <v>40935</v>
      </c>
      <c r="I73" s="9">
        <v>40963</v>
      </c>
      <c r="J73" s="9">
        <v>40948</v>
      </c>
      <c r="K73" s="7">
        <v>4</v>
      </c>
      <c r="L73" s="9" t="str">
        <f>VLOOKUP(T_[[#This Row],[Réf catégorie]],ListeCATEGORIES,2,FALSE)</f>
        <v>Produits laitiers</v>
      </c>
      <c r="M73" s="6">
        <v>72</v>
      </c>
      <c r="N73" s="6" t="str">
        <f>VLOOKUP(T_[[#This Row],[Réf prod]],ListePRODUITS,2,FALSE)</f>
        <v>Mozzarella di Giovanni</v>
      </c>
      <c r="O73" s="13">
        <v>139</v>
      </c>
      <c r="P73" s="6">
        <v>13</v>
      </c>
      <c r="Q73" s="13">
        <f t="shared" si="1"/>
        <v>1807</v>
      </c>
      <c r="R73" s="14">
        <v>0.05</v>
      </c>
      <c r="S73" s="13">
        <v>1716.6499999999999</v>
      </c>
      <c r="T73" s="13">
        <v>44.632899999999992</v>
      </c>
      <c r="U73" s="48">
        <f>T_[[#This Row],[CA tarif]]-T_[[#This Row],[CA HT]]</f>
        <v>90.350000000000136</v>
      </c>
      <c r="V73" s="13"/>
      <c r="W73" s="13"/>
      <c r="X73"/>
      <c r="Y73" s="9"/>
      <c r="AA73"/>
      <c r="AB73"/>
    </row>
    <row r="74" spans="1:28" ht="15" customHeight="1" x14ac:dyDescent="0.25">
      <c r="A74" s="6" t="s">
        <v>157</v>
      </c>
      <c r="B74" s="6" t="s">
        <v>158</v>
      </c>
      <c r="C74" s="6" t="s">
        <v>159</v>
      </c>
      <c r="D74" s="6" t="s">
        <v>136</v>
      </c>
      <c r="E74" s="6">
        <v>8</v>
      </c>
      <c r="F74" s="6" t="str">
        <f>VLOOKUP(T_[[#This Row],[N° représ]],ListeREPRESENTANTS,2,FALSE)</f>
        <v>Hicham Esmal</v>
      </c>
      <c r="G74" s="6">
        <v>10497</v>
      </c>
      <c r="H74" s="9">
        <v>40935</v>
      </c>
      <c r="I74" s="9">
        <v>40963</v>
      </c>
      <c r="J74" s="9">
        <v>40948</v>
      </c>
      <c r="K74" s="7">
        <v>2</v>
      </c>
      <c r="L74" s="9" t="str">
        <f>VLOOKUP(T_[[#This Row],[Réf catégorie]],ListeCATEGORIES,2,FALSE)</f>
        <v>Condiments</v>
      </c>
      <c r="M74" s="6">
        <v>77</v>
      </c>
      <c r="N74" s="6" t="str">
        <f>VLOOKUP(T_[[#This Row],[Réf prod]],ListePRODUITS,2,FALSE)</f>
        <v>Original Frankfurter grüne Soße</v>
      </c>
      <c r="O74" s="13">
        <v>52</v>
      </c>
      <c r="P74" s="6">
        <v>88</v>
      </c>
      <c r="Q74" s="13">
        <f t="shared" si="1"/>
        <v>4576</v>
      </c>
      <c r="R74" s="14">
        <v>0.18</v>
      </c>
      <c r="S74" s="13">
        <v>3752.32</v>
      </c>
      <c r="T74" s="13">
        <v>56.284800000000004</v>
      </c>
      <c r="U74" s="48">
        <f>T_[[#This Row],[CA tarif]]-T_[[#This Row],[CA HT]]</f>
        <v>823.67999999999984</v>
      </c>
      <c r="V74" s="13"/>
      <c r="W74" s="13"/>
      <c r="X74"/>
      <c r="Y74" s="9"/>
      <c r="AA74"/>
      <c r="AB74"/>
    </row>
    <row r="75" spans="1:28" ht="15" customHeight="1" x14ac:dyDescent="0.25">
      <c r="A75" s="6" t="s">
        <v>103</v>
      </c>
      <c r="B75" s="6" t="s">
        <v>104</v>
      </c>
      <c r="C75" s="6" t="s">
        <v>105</v>
      </c>
      <c r="D75" s="6" t="s">
        <v>106</v>
      </c>
      <c r="E75" s="6">
        <v>4</v>
      </c>
      <c r="F75" s="6" t="str">
        <f>VLOOKUP(T_[[#This Row],[N° représ]],ListeREPRESENTANTS,2,FALSE)</f>
        <v>Laura Callahan</v>
      </c>
      <c r="G75" s="6">
        <v>10498</v>
      </c>
      <c r="H75" s="9">
        <v>40938</v>
      </c>
      <c r="I75" s="9">
        <v>40966</v>
      </c>
      <c r="J75" s="9">
        <v>40952</v>
      </c>
      <c r="K75" s="7">
        <v>1</v>
      </c>
      <c r="L75" s="9" t="str">
        <f>VLOOKUP(T_[[#This Row],[Réf catégorie]],ListeCATEGORIES,2,FALSE)</f>
        <v>Boissons</v>
      </c>
      <c r="M75" s="6">
        <v>24</v>
      </c>
      <c r="N75" s="6" t="str">
        <f>VLOOKUP(T_[[#This Row],[Réf prod]],ListePRODUITS,2,FALSE)</f>
        <v>Guaraná Fantástica</v>
      </c>
      <c r="O75" s="13">
        <v>22.5</v>
      </c>
      <c r="P75" s="6">
        <v>46</v>
      </c>
      <c r="Q75" s="13">
        <f t="shared" si="1"/>
        <v>1035</v>
      </c>
      <c r="R75" s="14">
        <v>0.08</v>
      </c>
      <c r="S75" s="13">
        <v>952.2</v>
      </c>
      <c r="T75" s="13">
        <v>1.9044000000000001</v>
      </c>
      <c r="U75" s="48">
        <f>T_[[#This Row],[CA tarif]]-T_[[#This Row],[CA HT]]</f>
        <v>82.799999999999955</v>
      </c>
      <c r="V75" s="13"/>
      <c r="W75" s="13"/>
      <c r="X75"/>
      <c r="Y75" s="9"/>
      <c r="AA75"/>
      <c r="AB75"/>
    </row>
    <row r="76" spans="1:28" ht="15" customHeight="1" x14ac:dyDescent="0.25">
      <c r="A76" s="6" t="s">
        <v>103</v>
      </c>
      <c r="B76" s="6" t="s">
        <v>104</v>
      </c>
      <c r="C76" s="6" t="s">
        <v>105</v>
      </c>
      <c r="D76" s="6" t="s">
        <v>106</v>
      </c>
      <c r="E76" s="6">
        <v>4</v>
      </c>
      <c r="F76" s="6" t="str">
        <f>VLOOKUP(T_[[#This Row],[N° représ]],ListeREPRESENTANTS,2,FALSE)</f>
        <v>Laura Callahan</v>
      </c>
      <c r="G76" s="6">
        <v>10498</v>
      </c>
      <c r="H76" s="9">
        <v>40938</v>
      </c>
      <c r="I76" s="9">
        <v>40966</v>
      </c>
      <c r="J76" s="9">
        <v>40952</v>
      </c>
      <c r="K76" s="7">
        <v>8</v>
      </c>
      <c r="L76" s="9" t="str">
        <f>VLOOKUP(T_[[#This Row],[Réf catégorie]],ListeCATEGORIES,2,FALSE)</f>
        <v>Poissons et fruits de mer</v>
      </c>
      <c r="M76" s="6">
        <v>40</v>
      </c>
      <c r="N76" s="6" t="str">
        <f>VLOOKUP(T_[[#This Row],[Réf prod]],ListePRODUITS,2,FALSE)</f>
        <v>Boston Crab Meat</v>
      </c>
      <c r="O76" s="13">
        <v>92</v>
      </c>
      <c r="P76" s="6">
        <v>56</v>
      </c>
      <c r="Q76" s="13">
        <f t="shared" si="1"/>
        <v>5152</v>
      </c>
      <c r="R76" s="14">
        <v>0.19</v>
      </c>
      <c r="S76" s="13">
        <v>4173.12</v>
      </c>
      <c r="T76" s="13">
        <v>75.116160000000008</v>
      </c>
      <c r="U76" s="48">
        <f>T_[[#This Row],[CA tarif]]-T_[[#This Row],[CA HT]]</f>
        <v>978.88000000000011</v>
      </c>
      <c r="V76" s="13"/>
      <c r="W76" s="13"/>
      <c r="X76"/>
      <c r="Y76" s="9"/>
      <c r="AA76"/>
      <c r="AB76"/>
    </row>
    <row r="77" spans="1:28" ht="15" customHeight="1" x14ac:dyDescent="0.25">
      <c r="A77" s="6" t="s">
        <v>103</v>
      </c>
      <c r="B77" s="6" t="s">
        <v>104</v>
      </c>
      <c r="C77" s="6" t="s">
        <v>105</v>
      </c>
      <c r="D77" s="6" t="s">
        <v>106</v>
      </c>
      <c r="E77" s="6">
        <v>4</v>
      </c>
      <c r="F77" s="6" t="str">
        <f>VLOOKUP(T_[[#This Row],[N° représ]],ListeREPRESENTANTS,2,FALSE)</f>
        <v>Laura Callahan</v>
      </c>
      <c r="G77" s="6">
        <v>10498</v>
      </c>
      <c r="H77" s="9">
        <v>40938</v>
      </c>
      <c r="I77" s="9">
        <v>40966</v>
      </c>
      <c r="J77" s="9">
        <v>40952</v>
      </c>
      <c r="K77" s="7">
        <v>5</v>
      </c>
      <c r="L77" s="9" t="str">
        <f>VLOOKUP(T_[[#This Row],[Réf catégorie]],ListeCATEGORIES,2,FALSE)</f>
        <v>Pâtes et céréales</v>
      </c>
      <c r="M77" s="6">
        <v>42</v>
      </c>
      <c r="N77" s="6" t="str">
        <f>VLOOKUP(T_[[#This Row],[Réf prod]],ListePRODUITS,2,FALSE)</f>
        <v>Singaporean Hokkien Fried Mee</v>
      </c>
      <c r="O77" s="13">
        <v>70</v>
      </c>
      <c r="P77" s="6">
        <v>96</v>
      </c>
      <c r="Q77" s="13">
        <f t="shared" si="1"/>
        <v>6720</v>
      </c>
      <c r="R77" s="14">
        <v>0.2</v>
      </c>
      <c r="S77" s="13">
        <v>5376</v>
      </c>
      <c r="T77" s="13">
        <v>134.4</v>
      </c>
      <c r="U77" s="48">
        <f>T_[[#This Row],[CA tarif]]-T_[[#This Row],[CA HT]]</f>
        <v>1344</v>
      </c>
      <c r="V77" s="13"/>
      <c r="W77" s="13"/>
      <c r="X77"/>
      <c r="Y77" s="9"/>
      <c r="AA77"/>
      <c r="AB77"/>
    </row>
    <row r="78" spans="1:28" ht="15" customHeight="1" x14ac:dyDescent="0.25">
      <c r="A78" s="6" t="s">
        <v>160</v>
      </c>
      <c r="B78" s="6" t="s">
        <v>161</v>
      </c>
      <c r="C78" s="6" t="s">
        <v>162</v>
      </c>
      <c r="D78" s="6" t="s">
        <v>106</v>
      </c>
      <c r="E78" s="6">
        <v>5</v>
      </c>
      <c r="F78" s="6" t="str">
        <f>VLOOKUP(T_[[#This Row],[N° représ]],ListeREPRESENTANTS,2,FALSE)</f>
        <v>Mohamed Ben Arfa</v>
      </c>
      <c r="G78" s="6">
        <v>10499</v>
      </c>
      <c r="H78" s="9">
        <v>40939</v>
      </c>
      <c r="I78" s="9">
        <v>40967</v>
      </c>
      <c r="J78" s="9">
        <v>40957</v>
      </c>
      <c r="K78" s="7">
        <v>7</v>
      </c>
      <c r="L78" s="9" t="str">
        <f>VLOOKUP(T_[[#This Row],[Réf catégorie]],ListeCATEGORIES,2,FALSE)</f>
        <v>Produits secs</v>
      </c>
      <c r="M78" s="6">
        <v>28</v>
      </c>
      <c r="N78" s="6" t="str">
        <f>VLOOKUP(T_[[#This Row],[Réf prod]],ListePRODUITS,2,FALSE)</f>
        <v>Rössle Sauerkraut</v>
      </c>
      <c r="O78" s="13">
        <v>228</v>
      </c>
      <c r="P78" s="6">
        <v>9</v>
      </c>
      <c r="Q78" s="13">
        <f t="shared" si="1"/>
        <v>2052</v>
      </c>
      <c r="R78" s="14">
        <v>0.15</v>
      </c>
      <c r="S78" s="13">
        <v>1744.2</v>
      </c>
      <c r="T78" s="13">
        <v>5.2326000000000006</v>
      </c>
      <c r="U78" s="48">
        <f>T_[[#This Row],[CA tarif]]-T_[[#This Row],[CA HT]]</f>
        <v>307.79999999999995</v>
      </c>
      <c r="V78" s="13"/>
      <c r="W78" s="13"/>
      <c r="X78"/>
      <c r="Y78" s="9"/>
      <c r="AA78"/>
      <c r="AB78"/>
    </row>
    <row r="79" spans="1:28" ht="15" customHeight="1" x14ac:dyDescent="0.25">
      <c r="A79" s="6" t="s">
        <v>160</v>
      </c>
      <c r="B79" s="6" t="s">
        <v>161</v>
      </c>
      <c r="C79" s="6" t="s">
        <v>162</v>
      </c>
      <c r="D79" s="6" t="s">
        <v>106</v>
      </c>
      <c r="E79" s="6">
        <v>5</v>
      </c>
      <c r="F79" s="6" t="str">
        <f>VLOOKUP(T_[[#This Row],[N° représ]],ListeREPRESENTANTS,2,FALSE)</f>
        <v>Mohamed Ben Arfa</v>
      </c>
      <c r="G79" s="6">
        <v>10499</v>
      </c>
      <c r="H79" s="9">
        <v>40939</v>
      </c>
      <c r="I79" s="9">
        <v>40967</v>
      </c>
      <c r="J79" s="9">
        <v>40957</v>
      </c>
      <c r="K79" s="7">
        <v>3</v>
      </c>
      <c r="L79" s="9" t="str">
        <f>VLOOKUP(T_[[#This Row],[Réf catégorie]],ListeCATEGORIES,2,FALSE)</f>
        <v>Desserts</v>
      </c>
      <c r="M79" s="6">
        <v>49</v>
      </c>
      <c r="N79" s="6" t="str">
        <f>VLOOKUP(T_[[#This Row],[Réf prod]],ListePRODUITS,2,FALSE)</f>
        <v>Maxilaku</v>
      </c>
      <c r="O79" s="13">
        <v>100</v>
      </c>
      <c r="P79" s="6">
        <v>55</v>
      </c>
      <c r="Q79" s="13">
        <f t="shared" si="1"/>
        <v>5500</v>
      </c>
      <c r="R79" s="14">
        <v>0.17</v>
      </c>
      <c r="S79" s="13">
        <v>4565</v>
      </c>
      <c r="T79" s="13">
        <v>95.864999999999995</v>
      </c>
      <c r="U79" s="48">
        <f>T_[[#This Row],[CA tarif]]-T_[[#This Row],[CA HT]]</f>
        <v>935</v>
      </c>
      <c r="V79" s="13"/>
      <c r="W79" s="13"/>
      <c r="X79"/>
      <c r="Y79" s="9"/>
      <c r="AA79"/>
      <c r="AB79"/>
    </row>
    <row r="80" spans="1:28" ht="15" customHeight="1" x14ac:dyDescent="0.25">
      <c r="A80" s="6" t="s">
        <v>147</v>
      </c>
      <c r="B80" s="6" t="s">
        <v>148</v>
      </c>
      <c r="C80" s="6" t="s">
        <v>149</v>
      </c>
      <c r="D80" s="6" t="s">
        <v>85</v>
      </c>
      <c r="E80" s="6">
        <v>6</v>
      </c>
      <c r="F80" s="6" t="str">
        <f>VLOOKUP(T_[[#This Row],[N° représ]],ListeREPRESENTANTS,2,FALSE)</f>
        <v>Ernst Junge</v>
      </c>
      <c r="G80" s="6">
        <v>10500</v>
      </c>
      <c r="H80" s="9">
        <v>40940</v>
      </c>
      <c r="I80" s="9">
        <v>40969</v>
      </c>
      <c r="J80" s="9">
        <v>40958</v>
      </c>
      <c r="K80" s="7">
        <v>2</v>
      </c>
      <c r="L80" s="9" t="str">
        <f>VLOOKUP(T_[[#This Row],[Réf catégorie]],ListeCATEGORIES,2,FALSE)</f>
        <v>Condiments</v>
      </c>
      <c r="M80" s="6">
        <v>15</v>
      </c>
      <c r="N80" s="6" t="str">
        <f>VLOOKUP(T_[[#This Row],[Réf prod]],ListePRODUITS,2,FALSE)</f>
        <v>Genen Shouyu</v>
      </c>
      <c r="O80" s="13">
        <v>77.5</v>
      </c>
      <c r="P80" s="6">
        <v>60</v>
      </c>
      <c r="Q80" s="13">
        <f t="shared" si="1"/>
        <v>4650</v>
      </c>
      <c r="R80" s="14">
        <v>0.06</v>
      </c>
      <c r="S80" s="13">
        <v>4371</v>
      </c>
      <c r="T80" s="13">
        <v>113.646</v>
      </c>
      <c r="U80" s="48">
        <f>T_[[#This Row],[CA tarif]]-T_[[#This Row],[CA HT]]</f>
        <v>279</v>
      </c>
      <c r="V80" s="13"/>
      <c r="W80" s="13"/>
      <c r="X80"/>
      <c r="Y80" s="9"/>
      <c r="AA80"/>
      <c r="AB80"/>
    </row>
    <row r="81" spans="1:28" ht="15" customHeight="1" x14ac:dyDescent="0.25">
      <c r="A81" s="6" t="s">
        <v>147</v>
      </c>
      <c r="B81" s="6" t="s">
        <v>148</v>
      </c>
      <c r="C81" s="6" t="s">
        <v>149</v>
      </c>
      <c r="D81" s="6" t="s">
        <v>85</v>
      </c>
      <c r="E81" s="6">
        <v>6</v>
      </c>
      <c r="F81" s="6" t="str">
        <f>VLOOKUP(T_[[#This Row],[N° représ]],ListeREPRESENTANTS,2,FALSE)</f>
        <v>Ernst Junge</v>
      </c>
      <c r="G81" s="6">
        <v>10500</v>
      </c>
      <c r="H81" s="9">
        <v>40940</v>
      </c>
      <c r="I81" s="9">
        <v>40969</v>
      </c>
      <c r="J81" s="9">
        <v>40958</v>
      </c>
      <c r="K81" s="7">
        <v>7</v>
      </c>
      <c r="L81" s="9" t="str">
        <f>VLOOKUP(T_[[#This Row],[Réf catégorie]],ListeCATEGORIES,2,FALSE)</f>
        <v>Produits secs</v>
      </c>
      <c r="M81" s="6">
        <v>28</v>
      </c>
      <c r="N81" s="6" t="str">
        <f>VLOOKUP(T_[[#This Row],[Réf prod]],ListePRODUITS,2,FALSE)</f>
        <v>Rössle Sauerkraut</v>
      </c>
      <c r="O81" s="13">
        <v>228</v>
      </c>
      <c r="P81" s="6">
        <v>4</v>
      </c>
      <c r="Q81" s="13">
        <f t="shared" si="1"/>
        <v>912</v>
      </c>
      <c r="R81" s="14">
        <v>-0.02</v>
      </c>
      <c r="S81" s="13">
        <v>930.24</v>
      </c>
      <c r="T81" s="13">
        <v>16.744319999999998</v>
      </c>
      <c r="U81" s="48">
        <f>T_[[#This Row],[CA tarif]]-T_[[#This Row],[CA HT]]</f>
        <v>-18.240000000000009</v>
      </c>
      <c r="V81" s="13"/>
      <c r="W81" s="13"/>
      <c r="X81"/>
      <c r="Y81" s="9"/>
      <c r="AA81"/>
      <c r="AB81"/>
    </row>
    <row r="82" spans="1:28" ht="15" customHeight="1" x14ac:dyDescent="0.25">
      <c r="A82" s="6" t="s">
        <v>163</v>
      </c>
      <c r="B82" s="6" t="s">
        <v>164</v>
      </c>
      <c r="C82" s="6" t="s">
        <v>165</v>
      </c>
      <c r="D82" s="6" t="s">
        <v>136</v>
      </c>
      <c r="E82" s="6">
        <v>2</v>
      </c>
      <c r="F82" s="6" t="str">
        <f>VLOOKUP(T_[[#This Row],[N° représ]],ListeREPRESENTANTS,2,FALSE)</f>
        <v>Anne Dodsworth</v>
      </c>
      <c r="G82" s="6">
        <v>10501</v>
      </c>
      <c r="H82" s="9">
        <v>40940</v>
      </c>
      <c r="I82" s="9">
        <v>40969</v>
      </c>
      <c r="J82" s="9">
        <v>40957</v>
      </c>
      <c r="K82" s="7">
        <v>6</v>
      </c>
      <c r="L82" s="9" t="str">
        <f>VLOOKUP(T_[[#This Row],[Réf catégorie]],ListeCATEGORIES,2,FALSE)</f>
        <v>Viandes</v>
      </c>
      <c r="M82" s="6">
        <v>54</v>
      </c>
      <c r="N82" s="6" t="str">
        <f>VLOOKUP(T_[[#This Row],[Réf prod]],ListePRODUITS,2,FALSE)</f>
        <v>Tourtière</v>
      </c>
      <c r="O82" s="13">
        <v>37.25</v>
      </c>
      <c r="P82" s="6">
        <v>60</v>
      </c>
      <c r="Q82" s="13">
        <f t="shared" si="1"/>
        <v>2235</v>
      </c>
      <c r="R82" s="14">
        <v>0</v>
      </c>
      <c r="S82" s="13">
        <v>2235</v>
      </c>
      <c r="T82" s="13">
        <v>37.994999999999997</v>
      </c>
      <c r="U82" s="48">
        <f>T_[[#This Row],[CA tarif]]-T_[[#This Row],[CA HT]]</f>
        <v>0</v>
      </c>
      <c r="V82" s="13"/>
      <c r="W82" s="13"/>
      <c r="X82"/>
      <c r="Y82" s="9"/>
      <c r="AA82"/>
      <c r="AB82"/>
    </row>
    <row r="83" spans="1:28" ht="15" customHeight="1" x14ac:dyDescent="0.25">
      <c r="A83" s="6" t="s">
        <v>95</v>
      </c>
      <c r="B83" s="6" t="s">
        <v>96</v>
      </c>
      <c r="C83" s="6" t="s">
        <v>97</v>
      </c>
      <c r="D83" s="6" t="s">
        <v>98</v>
      </c>
      <c r="E83" s="6">
        <v>1</v>
      </c>
      <c r="F83" s="6" t="str">
        <f>VLOOKUP(T_[[#This Row],[N° représ]],ListeREPRESENTANTS,2,FALSE)</f>
        <v>Francis Rivière</v>
      </c>
      <c r="G83" s="6">
        <v>10502</v>
      </c>
      <c r="H83" s="9">
        <v>40941</v>
      </c>
      <c r="I83" s="9">
        <v>40970</v>
      </c>
      <c r="J83" s="9">
        <v>40971</v>
      </c>
      <c r="K83" s="7">
        <v>8</v>
      </c>
      <c r="L83" s="9" t="str">
        <f>VLOOKUP(T_[[#This Row],[Réf catégorie]],ListeCATEGORIES,2,FALSE)</f>
        <v>Poissons et fruits de mer</v>
      </c>
      <c r="M83" s="6">
        <v>45</v>
      </c>
      <c r="N83" s="6" t="str">
        <f>VLOOKUP(T_[[#This Row],[Réf prod]],ListePRODUITS,2,FALSE)</f>
        <v>Røgede sild</v>
      </c>
      <c r="O83" s="13">
        <v>47.5</v>
      </c>
      <c r="P83" s="6">
        <v>20</v>
      </c>
      <c r="Q83" s="13">
        <f t="shared" si="1"/>
        <v>950</v>
      </c>
      <c r="R83" s="14">
        <v>7.0000000000000007E-2</v>
      </c>
      <c r="S83" s="13">
        <v>883.49999999999989</v>
      </c>
      <c r="T83" s="13">
        <v>2.6504999999999996</v>
      </c>
      <c r="U83" s="48">
        <f>T_[[#This Row],[CA tarif]]-T_[[#This Row],[CA HT]]</f>
        <v>66.500000000000114</v>
      </c>
      <c r="V83" s="13"/>
      <c r="W83" s="13"/>
      <c r="X83"/>
      <c r="Y83" s="9"/>
      <c r="AA83"/>
      <c r="AB83"/>
    </row>
    <row r="84" spans="1:28" ht="15" customHeight="1" x14ac:dyDescent="0.25">
      <c r="A84" s="6" t="s">
        <v>95</v>
      </c>
      <c r="B84" s="6" t="s">
        <v>96</v>
      </c>
      <c r="C84" s="6" t="s">
        <v>97</v>
      </c>
      <c r="D84" s="6" t="s">
        <v>98</v>
      </c>
      <c r="E84" s="6">
        <v>1</v>
      </c>
      <c r="F84" s="6" t="str">
        <f>VLOOKUP(T_[[#This Row],[N° représ]],ListeREPRESENTANTS,2,FALSE)</f>
        <v>Francis Rivière</v>
      </c>
      <c r="G84" s="6">
        <v>10502</v>
      </c>
      <c r="H84" s="9">
        <v>40941</v>
      </c>
      <c r="I84" s="9">
        <v>40970</v>
      </c>
      <c r="J84" s="9">
        <v>40971</v>
      </c>
      <c r="K84" s="7">
        <v>6</v>
      </c>
      <c r="L84" s="9" t="str">
        <f>VLOOKUP(T_[[#This Row],[Réf catégorie]],ListeCATEGORIES,2,FALSE)</f>
        <v>Viandes</v>
      </c>
      <c r="M84" s="6">
        <v>53</v>
      </c>
      <c r="N84" s="6" t="str">
        <f>VLOOKUP(T_[[#This Row],[Réf prod]],ListePRODUITS,2,FALSE)</f>
        <v>Perth Pasties</v>
      </c>
      <c r="O84" s="13">
        <v>164</v>
      </c>
      <c r="P84" s="6">
        <v>74</v>
      </c>
      <c r="Q84" s="13">
        <f t="shared" si="1"/>
        <v>12136</v>
      </c>
      <c r="R84" s="14">
        <v>0.05</v>
      </c>
      <c r="S84" s="13">
        <v>11529.199999999999</v>
      </c>
      <c r="T84" s="13">
        <v>345.87599999999992</v>
      </c>
      <c r="U84" s="48">
        <f>T_[[#This Row],[CA tarif]]-T_[[#This Row],[CA HT]]</f>
        <v>606.80000000000109</v>
      </c>
      <c r="V84" s="13"/>
      <c r="W84" s="13"/>
      <c r="X84"/>
      <c r="Y84" s="9"/>
      <c r="AA84"/>
      <c r="AB84"/>
    </row>
    <row r="85" spans="1:28" ht="15" customHeight="1" x14ac:dyDescent="0.25">
      <c r="A85" s="6" t="s">
        <v>95</v>
      </c>
      <c r="B85" s="6" t="s">
        <v>96</v>
      </c>
      <c r="C85" s="6" t="s">
        <v>97</v>
      </c>
      <c r="D85" s="6" t="s">
        <v>98</v>
      </c>
      <c r="E85" s="6">
        <v>1</v>
      </c>
      <c r="F85" s="6" t="str">
        <f>VLOOKUP(T_[[#This Row],[N° représ]],ListeREPRESENTANTS,2,FALSE)</f>
        <v>Francis Rivière</v>
      </c>
      <c r="G85" s="6">
        <v>10502</v>
      </c>
      <c r="H85" s="9">
        <v>40941</v>
      </c>
      <c r="I85" s="9">
        <v>40970</v>
      </c>
      <c r="J85" s="9">
        <v>40971</v>
      </c>
      <c r="K85" s="7">
        <v>1</v>
      </c>
      <c r="L85" s="9" t="str">
        <f>VLOOKUP(T_[[#This Row],[Réf catégorie]],ListeCATEGORIES,2,FALSE)</f>
        <v>Boissons</v>
      </c>
      <c r="M85" s="6">
        <v>67</v>
      </c>
      <c r="N85" s="6" t="str">
        <f>VLOOKUP(T_[[#This Row],[Réf prod]],ListePRODUITS,2,FALSE)</f>
        <v>Laughing Lumberjack Lager</v>
      </c>
      <c r="O85" s="13">
        <v>70</v>
      </c>
      <c r="P85" s="6">
        <v>77</v>
      </c>
      <c r="Q85" s="13">
        <f t="shared" si="1"/>
        <v>5390</v>
      </c>
      <c r="R85" s="14">
        <v>0.14000000000000001</v>
      </c>
      <c r="S85" s="13">
        <v>4635.3999999999996</v>
      </c>
      <c r="T85" s="13">
        <v>78.801799999999986</v>
      </c>
      <c r="U85" s="48">
        <f>T_[[#This Row],[CA tarif]]-T_[[#This Row],[CA HT]]</f>
        <v>754.60000000000036</v>
      </c>
      <c r="V85" s="13"/>
      <c r="W85" s="13"/>
      <c r="X85"/>
      <c r="Y85" s="9"/>
      <c r="AA85"/>
      <c r="AB85"/>
    </row>
    <row r="86" spans="1:28" ht="15" customHeight="1" x14ac:dyDescent="0.25">
      <c r="A86" s="6" t="s">
        <v>166</v>
      </c>
      <c r="B86" s="6" t="s">
        <v>167</v>
      </c>
      <c r="C86" s="6" t="s">
        <v>168</v>
      </c>
      <c r="D86" s="6" t="s">
        <v>169</v>
      </c>
      <c r="E86" s="6">
        <v>6</v>
      </c>
      <c r="F86" s="6" t="str">
        <f>VLOOKUP(T_[[#This Row],[N° représ]],ListeREPRESENTANTS,2,FALSE)</f>
        <v>Ernst Junge</v>
      </c>
      <c r="G86" s="6">
        <v>10503</v>
      </c>
      <c r="H86" s="9">
        <v>40942</v>
      </c>
      <c r="I86" s="9">
        <v>40971</v>
      </c>
      <c r="J86" s="9">
        <v>40957</v>
      </c>
      <c r="K86" s="7">
        <v>7</v>
      </c>
      <c r="L86" s="9" t="str">
        <f>VLOOKUP(T_[[#This Row],[Réf catégorie]],ListeCATEGORIES,2,FALSE)</f>
        <v>Produits secs</v>
      </c>
      <c r="M86" s="6">
        <v>14</v>
      </c>
      <c r="N86" s="6" t="str">
        <f>VLOOKUP(T_[[#This Row],[Réf prod]],ListePRODUITS,2,FALSE)</f>
        <v>Tofu</v>
      </c>
      <c r="O86" s="13">
        <v>116.25</v>
      </c>
      <c r="P86" s="6">
        <v>14</v>
      </c>
      <c r="Q86" s="13">
        <f t="shared" si="1"/>
        <v>1627.5</v>
      </c>
      <c r="R86" s="14">
        <v>0.04</v>
      </c>
      <c r="S86" s="13">
        <v>1562.3999999999999</v>
      </c>
      <c r="T86" s="13">
        <v>4.6871999999999998</v>
      </c>
      <c r="U86" s="48">
        <f>T_[[#This Row],[CA tarif]]-T_[[#This Row],[CA HT]]</f>
        <v>65.100000000000136</v>
      </c>
      <c r="V86" s="13"/>
      <c r="W86" s="13"/>
      <c r="X86"/>
      <c r="Y86" s="9"/>
      <c r="AA86"/>
      <c r="AB86"/>
    </row>
    <row r="87" spans="1:28" ht="15" customHeight="1" x14ac:dyDescent="0.25">
      <c r="A87" s="6" t="s">
        <v>166</v>
      </c>
      <c r="B87" s="6" t="s">
        <v>167</v>
      </c>
      <c r="C87" s="6" t="s">
        <v>168</v>
      </c>
      <c r="D87" s="6" t="s">
        <v>169</v>
      </c>
      <c r="E87" s="6">
        <v>6</v>
      </c>
      <c r="F87" s="6" t="str">
        <f>VLOOKUP(T_[[#This Row],[N° représ]],ListeREPRESENTANTS,2,FALSE)</f>
        <v>Ernst Junge</v>
      </c>
      <c r="G87" s="6">
        <v>10503</v>
      </c>
      <c r="H87" s="9">
        <v>40942</v>
      </c>
      <c r="I87" s="9">
        <v>40971</v>
      </c>
      <c r="J87" s="9">
        <v>40957</v>
      </c>
      <c r="K87" s="7">
        <v>2</v>
      </c>
      <c r="L87" s="9" t="str">
        <f>VLOOKUP(T_[[#This Row],[Réf catégorie]],ListeCATEGORIES,2,FALSE)</f>
        <v>Condiments</v>
      </c>
      <c r="M87" s="6">
        <v>65</v>
      </c>
      <c r="N87" s="6" t="str">
        <f>VLOOKUP(T_[[#This Row],[Réf prod]],ListePRODUITS,2,FALSE)</f>
        <v>Louisiana Fiery Hot Pepper Sauce</v>
      </c>
      <c r="O87" s="13">
        <v>105.25</v>
      </c>
      <c r="P87" s="6">
        <v>34</v>
      </c>
      <c r="Q87" s="13">
        <f t="shared" si="1"/>
        <v>3578.5</v>
      </c>
      <c r="R87" s="14">
        <v>0.05</v>
      </c>
      <c r="S87" s="13">
        <v>3399.5749999999998</v>
      </c>
      <c r="T87" s="13">
        <v>115.58554999999998</v>
      </c>
      <c r="U87" s="48">
        <f>T_[[#This Row],[CA tarif]]-T_[[#This Row],[CA HT]]</f>
        <v>178.92500000000018</v>
      </c>
      <c r="V87" s="13"/>
      <c r="W87" s="13"/>
      <c r="X87"/>
      <c r="Y87" s="9"/>
      <c r="AA87"/>
      <c r="AB87"/>
    </row>
    <row r="88" spans="1:28" ht="15" customHeight="1" x14ac:dyDescent="0.25">
      <c r="A88" s="6" t="s">
        <v>78</v>
      </c>
      <c r="B88" s="6" t="s">
        <v>79</v>
      </c>
      <c r="C88" s="6" t="s">
        <v>80</v>
      </c>
      <c r="D88" s="6" t="s">
        <v>81</v>
      </c>
      <c r="E88" s="6">
        <v>5</v>
      </c>
      <c r="F88" s="6" t="str">
        <f>VLOOKUP(T_[[#This Row],[N° représ]],ListeREPRESENTANTS,2,FALSE)</f>
        <v>Mohamed Ben Arfa</v>
      </c>
      <c r="G88" s="6">
        <v>10504</v>
      </c>
      <c r="H88" s="9">
        <v>40942</v>
      </c>
      <c r="I88" s="9">
        <v>40971</v>
      </c>
      <c r="J88" s="9">
        <v>40959</v>
      </c>
      <c r="K88" s="7">
        <v>1</v>
      </c>
      <c r="L88" s="9" t="str">
        <f>VLOOKUP(T_[[#This Row],[Réf catégorie]],ListeCATEGORIES,2,FALSE)</f>
        <v>Boissons</v>
      </c>
      <c r="M88" s="6">
        <v>2</v>
      </c>
      <c r="N88" s="6" t="str">
        <f>VLOOKUP(T_[[#This Row],[Réf prod]],ListePRODUITS,2,FALSE)</f>
        <v>Chang</v>
      </c>
      <c r="O88" s="13">
        <v>95</v>
      </c>
      <c r="P88" s="6">
        <v>73</v>
      </c>
      <c r="Q88" s="13">
        <f t="shared" si="1"/>
        <v>6935</v>
      </c>
      <c r="R88" s="14">
        <v>0.18</v>
      </c>
      <c r="S88" s="13">
        <v>5686.7000000000007</v>
      </c>
      <c r="T88" s="13">
        <v>85.300500000000014</v>
      </c>
      <c r="U88" s="48">
        <f>T_[[#This Row],[CA tarif]]-T_[[#This Row],[CA HT]]</f>
        <v>1248.2999999999993</v>
      </c>
      <c r="V88" s="13"/>
      <c r="W88" s="13"/>
      <c r="X88"/>
      <c r="Y88" s="9"/>
      <c r="AA88"/>
      <c r="AB88"/>
    </row>
    <row r="89" spans="1:28" ht="15" customHeight="1" x14ac:dyDescent="0.25">
      <c r="A89" s="6" t="s">
        <v>78</v>
      </c>
      <c r="B89" s="6" t="s">
        <v>79</v>
      </c>
      <c r="C89" s="6" t="s">
        <v>80</v>
      </c>
      <c r="D89" s="6" t="s">
        <v>81</v>
      </c>
      <c r="E89" s="6">
        <v>5</v>
      </c>
      <c r="F89" s="6" t="str">
        <f>VLOOKUP(T_[[#This Row],[N° représ]],ListeREPRESENTANTS,2,FALSE)</f>
        <v>Mohamed Ben Arfa</v>
      </c>
      <c r="G89" s="6">
        <v>10504</v>
      </c>
      <c r="H89" s="9">
        <v>40942</v>
      </c>
      <c r="I89" s="9">
        <v>40971</v>
      </c>
      <c r="J89" s="9">
        <v>40959</v>
      </c>
      <c r="K89" s="7">
        <v>3</v>
      </c>
      <c r="L89" s="9" t="str">
        <f>VLOOKUP(T_[[#This Row],[Réf catégorie]],ListeCATEGORIES,2,FALSE)</f>
        <v>Desserts</v>
      </c>
      <c r="M89" s="6">
        <v>21</v>
      </c>
      <c r="N89" s="6" t="str">
        <f>VLOOKUP(T_[[#This Row],[Réf prod]],ListePRODUITS,2,FALSE)</f>
        <v>Sir Rodney's Scones</v>
      </c>
      <c r="O89" s="13">
        <v>50</v>
      </c>
      <c r="P89" s="6">
        <v>71</v>
      </c>
      <c r="Q89" s="13">
        <f t="shared" si="1"/>
        <v>3550</v>
      </c>
      <c r="R89" s="14">
        <v>0.13</v>
      </c>
      <c r="S89" s="13">
        <v>3088.5</v>
      </c>
      <c r="T89" s="13">
        <v>27.796500000000002</v>
      </c>
      <c r="U89" s="48">
        <f>T_[[#This Row],[CA tarif]]-T_[[#This Row],[CA HT]]</f>
        <v>461.5</v>
      </c>
      <c r="V89" s="13"/>
      <c r="W89" s="13"/>
      <c r="X89"/>
      <c r="Y89" s="9"/>
      <c r="AA89"/>
      <c r="AB89"/>
    </row>
    <row r="90" spans="1:28" ht="15" customHeight="1" x14ac:dyDescent="0.25">
      <c r="A90" s="6" t="s">
        <v>78</v>
      </c>
      <c r="B90" s="6" t="s">
        <v>79</v>
      </c>
      <c r="C90" s="6" t="s">
        <v>80</v>
      </c>
      <c r="D90" s="6" t="s">
        <v>81</v>
      </c>
      <c r="E90" s="6">
        <v>5</v>
      </c>
      <c r="F90" s="6" t="str">
        <f>VLOOKUP(T_[[#This Row],[N° représ]],ListeREPRESENTANTS,2,FALSE)</f>
        <v>Mohamed Ben Arfa</v>
      </c>
      <c r="G90" s="6">
        <v>10504</v>
      </c>
      <c r="H90" s="9">
        <v>40942</v>
      </c>
      <c r="I90" s="9">
        <v>40971</v>
      </c>
      <c r="J90" s="9">
        <v>40959</v>
      </c>
      <c r="K90" s="7">
        <v>6</v>
      </c>
      <c r="L90" s="9" t="str">
        <f>VLOOKUP(T_[[#This Row],[Réf catégorie]],ListeCATEGORIES,2,FALSE)</f>
        <v>Viandes</v>
      </c>
      <c r="M90" s="6">
        <v>53</v>
      </c>
      <c r="N90" s="6" t="str">
        <f>VLOOKUP(T_[[#This Row],[Réf prod]],ListePRODUITS,2,FALSE)</f>
        <v>Perth Pasties</v>
      </c>
      <c r="O90" s="13">
        <v>164</v>
      </c>
      <c r="P90" s="6">
        <v>70</v>
      </c>
      <c r="Q90" s="13">
        <f t="shared" si="1"/>
        <v>11480</v>
      </c>
      <c r="R90" s="14">
        <v>0.03</v>
      </c>
      <c r="S90" s="13">
        <v>11135.6</v>
      </c>
      <c r="T90" s="13">
        <v>189.30520000000001</v>
      </c>
      <c r="U90" s="48">
        <f>T_[[#This Row],[CA tarif]]-T_[[#This Row],[CA HT]]</f>
        <v>344.39999999999964</v>
      </c>
      <c r="V90" s="13"/>
      <c r="W90" s="13"/>
      <c r="X90"/>
      <c r="Y90" s="9"/>
      <c r="AA90"/>
      <c r="AB90"/>
    </row>
    <row r="91" spans="1:28" ht="15" customHeight="1" x14ac:dyDescent="0.25">
      <c r="A91" s="6" t="s">
        <v>78</v>
      </c>
      <c r="B91" s="6" t="s">
        <v>79</v>
      </c>
      <c r="C91" s="6" t="s">
        <v>80</v>
      </c>
      <c r="D91" s="6" t="s">
        <v>81</v>
      </c>
      <c r="E91" s="6">
        <v>5</v>
      </c>
      <c r="F91" s="6" t="str">
        <f>VLOOKUP(T_[[#This Row],[N° représ]],ListeREPRESENTANTS,2,FALSE)</f>
        <v>Mohamed Ben Arfa</v>
      </c>
      <c r="G91" s="6">
        <v>10504</v>
      </c>
      <c r="H91" s="9">
        <v>40942</v>
      </c>
      <c r="I91" s="9">
        <v>40971</v>
      </c>
      <c r="J91" s="9">
        <v>40959</v>
      </c>
      <c r="K91" s="7">
        <v>2</v>
      </c>
      <c r="L91" s="9" t="str">
        <f>VLOOKUP(T_[[#This Row],[Réf catégorie]],ListeCATEGORIES,2,FALSE)</f>
        <v>Condiments</v>
      </c>
      <c r="M91" s="6">
        <v>61</v>
      </c>
      <c r="N91" s="6" t="str">
        <f>VLOOKUP(T_[[#This Row],[Réf prod]],ListePRODUITS,2,FALSE)</f>
        <v>Sirop d'érable</v>
      </c>
      <c r="O91" s="13">
        <v>142.5</v>
      </c>
      <c r="P91" s="6">
        <v>98</v>
      </c>
      <c r="Q91" s="13">
        <f t="shared" si="1"/>
        <v>13965</v>
      </c>
      <c r="R91" s="14">
        <v>-0.02</v>
      </c>
      <c r="S91" s="13">
        <v>14244.300000000001</v>
      </c>
      <c r="T91" s="13">
        <v>0</v>
      </c>
      <c r="U91" s="48">
        <f>T_[[#This Row],[CA tarif]]-T_[[#This Row],[CA HT]]</f>
        <v>-279.30000000000109</v>
      </c>
      <c r="V91" s="13"/>
      <c r="W91" s="13"/>
      <c r="X91"/>
      <c r="Y91" s="9"/>
      <c r="AA91"/>
      <c r="AB91"/>
    </row>
    <row r="92" spans="1:28" ht="15" customHeight="1" x14ac:dyDescent="0.25">
      <c r="A92" s="6" t="s">
        <v>170</v>
      </c>
      <c r="B92" s="6" t="s">
        <v>171</v>
      </c>
      <c r="C92" s="6" t="s">
        <v>172</v>
      </c>
      <c r="D92" s="6" t="s">
        <v>146</v>
      </c>
      <c r="E92" s="6">
        <v>3</v>
      </c>
      <c r="F92" s="6" t="str">
        <f>VLOOKUP(T_[[#This Row],[N° représ]],ListeREPRESENTANTS,2,FALSE)</f>
        <v>Janet Leverling</v>
      </c>
      <c r="G92" s="6">
        <v>10505</v>
      </c>
      <c r="H92" s="9">
        <v>40945</v>
      </c>
      <c r="I92" s="9">
        <v>40974</v>
      </c>
      <c r="J92" s="9">
        <v>40962</v>
      </c>
      <c r="K92" s="7">
        <v>3</v>
      </c>
      <c r="L92" s="9" t="str">
        <f>VLOOKUP(T_[[#This Row],[Réf catégorie]],ListeCATEGORIES,2,FALSE)</f>
        <v>Desserts</v>
      </c>
      <c r="M92" s="6">
        <v>62</v>
      </c>
      <c r="N92" s="6" t="str">
        <f>VLOOKUP(T_[[#This Row],[Réf prod]],ListePRODUITS,2,FALSE)</f>
        <v>Tarte au sucre</v>
      </c>
      <c r="O92" s="13">
        <v>246.5</v>
      </c>
      <c r="P92" s="6">
        <v>81</v>
      </c>
      <c r="Q92" s="13">
        <f t="shared" si="1"/>
        <v>19966.5</v>
      </c>
      <c r="R92" s="14">
        <v>0.08</v>
      </c>
      <c r="S92" s="13">
        <v>18369.18</v>
      </c>
      <c r="T92" s="13">
        <v>624.55211999999995</v>
      </c>
      <c r="U92" s="48">
        <f>T_[[#This Row],[CA tarif]]-T_[[#This Row],[CA HT]]</f>
        <v>1597.3199999999997</v>
      </c>
      <c r="V92" s="13"/>
      <c r="W92" s="13"/>
      <c r="X92"/>
      <c r="Y92" s="9"/>
      <c r="AA92"/>
      <c r="AB92"/>
    </row>
    <row r="93" spans="1:28" ht="15" customHeight="1" x14ac:dyDescent="0.25">
      <c r="A93" s="6" t="s">
        <v>173</v>
      </c>
      <c r="B93" s="6" t="s">
        <v>174</v>
      </c>
      <c r="C93" s="6" t="s">
        <v>135</v>
      </c>
      <c r="D93" s="6" t="s">
        <v>136</v>
      </c>
      <c r="E93" s="6">
        <v>2</v>
      </c>
      <c r="F93" s="6" t="str">
        <f>VLOOKUP(T_[[#This Row],[N° représ]],ListeREPRESENTANTS,2,FALSE)</f>
        <v>Anne Dodsworth</v>
      </c>
      <c r="G93" s="6">
        <v>10506</v>
      </c>
      <c r="H93" s="9">
        <v>40946</v>
      </c>
      <c r="I93" s="9">
        <v>40975</v>
      </c>
      <c r="J93" s="9">
        <v>40974</v>
      </c>
      <c r="K93" s="7">
        <v>3</v>
      </c>
      <c r="L93" s="9" t="str">
        <f>VLOOKUP(T_[[#This Row],[Réf catégorie]],ListeCATEGORIES,2,FALSE)</f>
        <v>Desserts</v>
      </c>
      <c r="M93" s="6">
        <v>25</v>
      </c>
      <c r="N93" s="6" t="str">
        <f>VLOOKUP(T_[[#This Row],[Réf prod]],ListePRODUITS,2,FALSE)</f>
        <v>NuNuCa Nuß-Nougat-Creme</v>
      </c>
      <c r="O93" s="13">
        <v>70</v>
      </c>
      <c r="P93" s="6">
        <v>99</v>
      </c>
      <c r="Q93" s="13">
        <f t="shared" si="1"/>
        <v>6930</v>
      </c>
      <c r="R93" s="14">
        <v>0.14000000000000001</v>
      </c>
      <c r="S93" s="13">
        <v>5959.8</v>
      </c>
      <c r="T93" s="13">
        <v>166.87439999999998</v>
      </c>
      <c r="U93" s="48">
        <f>T_[[#This Row],[CA tarif]]-T_[[#This Row],[CA HT]]</f>
        <v>970.19999999999982</v>
      </c>
      <c r="V93" s="13"/>
      <c r="W93" s="13"/>
      <c r="X93"/>
      <c r="Y93" s="9"/>
      <c r="AA93"/>
      <c r="AB93"/>
    </row>
    <row r="94" spans="1:28" ht="15" customHeight="1" x14ac:dyDescent="0.25">
      <c r="A94" s="6" t="s">
        <v>173</v>
      </c>
      <c r="B94" s="6" t="s">
        <v>174</v>
      </c>
      <c r="C94" s="6" t="s">
        <v>135</v>
      </c>
      <c r="D94" s="6" t="s">
        <v>136</v>
      </c>
      <c r="E94" s="6">
        <v>2</v>
      </c>
      <c r="F94" s="6" t="str">
        <f>VLOOKUP(T_[[#This Row],[N° représ]],ListeREPRESENTANTS,2,FALSE)</f>
        <v>Anne Dodsworth</v>
      </c>
      <c r="G94" s="6">
        <v>10506</v>
      </c>
      <c r="H94" s="9">
        <v>40946</v>
      </c>
      <c r="I94" s="9">
        <v>40975</v>
      </c>
      <c r="J94" s="9">
        <v>40974</v>
      </c>
      <c r="K94" s="7">
        <v>1</v>
      </c>
      <c r="L94" s="9" t="str">
        <f>VLOOKUP(T_[[#This Row],[Réf catégorie]],ListeCATEGORIES,2,FALSE)</f>
        <v>Boissons</v>
      </c>
      <c r="M94" s="6">
        <v>70</v>
      </c>
      <c r="N94" s="6" t="str">
        <f>VLOOKUP(T_[[#This Row],[Réf prod]],ListePRODUITS,2,FALSE)</f>
        <v>Outback Lager</v>
      </c>
      <c r="O94" s="13">
        <v>75</v>
      </c>
      <c r="P94" s="6">
        <v>22</v>
      </c>
      <c r="Q94" s="13">
        <f t="shared" si="1"/>
        <v>1650</v>
      </c>
      <c r="R94" s="14">
        <v>-0.03</v>
      </c>
      <c r="S94" s="13">
        <v>1699.5</v>
      </c>
      <c r="T94" s="13">
        <v>56.083500000000001</v>
      </c>
      <c r="U94" s="48">
        <f>T_[[#This Row],[CA tarif]]-T_[[#This Row],[CA HT]]</f>
        <v>-49.5</v>
      </c>
      <c r="V94" s="13"/>
      <c r="W94" s="13"/>
      <c r="X94"/>
      <c r="Y94" s="9"/>
      <c r="AA94"/>
      <c r="AB94"/>
    </row>
    <row r="95" spans="1:28" ht="15" customHeight="1" x14ac:dyDescent="0.25">
      <c r="A95" s="6" t="s">
        <v>175</v>
      </c>
      <c r="B95" s="6" t="s">
        <v>176</v>
      </c>
      <c r="C95" s="6" t="s">
        <v>97</v>
      </c>
      <c r="D95" s="6" t="s">
        <v>98</v>
      </c>
      <c r="E95" s="6">
        <v>8</v>
      </c>
      <c r="F95" s="6" t="str">
        <f>VLOOKUP(T_[[#This Row],[N° représ]],ListeREPRESENTANTS,2,FALSE)</f>
        <v>Hicham Esmal</v>
      </c>
      <c r="G95" s="6">
        <v>10507</v>
      </c>
      <c r="H95" s="9">
        <v>40946</v>
      </c>
      <c r="I95" s="9">
        <v>40975</v>
      </c>
      <c r="J95" s="9">
        <v>40963</v>
      </c>
      <c r="K95" s="7">
        <v>1</v>
      </c>
      <c r="L95" s="9" t="str">
        <f>VLOOKUP(T_[[#This Row],[Réf catégorie]],ListeCATEGORIES,2,FALSE)</f>
        <v>Boissons</v>
      </c>
      <c r="M95" s="6">
        <v>43</v>
      </c>
      <c r="N95" s="6" t="str">
        <f>VLOOKUP(T_[[#This Row],[Réf prod]],ListePRODUITS,2,FALSE)</f>
        <v>Ipoh Coffee</v>
      </c>
      <c r="O95" s="13">
        <v>230</v>
      </c>
      <c r="P95" s="6">
        <v>29</v>
      </c>
      <c r="Q95" s="13">
        <f t="shared" si="1"/>
        <v>6670</v>
      </c>
      <c r="R95" s="14">
        <v>7.0000000000000007E-2</v>
      </c>
      <c r="S95" s="13">
        <v>6203.0999999999995</v>
      </c>
      <c r="T95" s="13">
        <v>99.249599999999987</v>
      </c>
      <c r="U95" s="48">
        <f>T_[[#This Row],[CA tarif]]-T_[[#This Row],[CA HT]]</f>
        <v>466.90000000000055</v>
      </c>
      <c r="V95" s="13"/>
      <c r="W95" s="13"/>
      <c r="X95"/>
      <c r="Y95" s="9"/>
      <c r="AA95"/>
      <c r="AB95"/>
    </row>
    <row r="96" spans="1:28" ht="15" customHeight="1" x14ac:dyDescent="0.25">
      <c r="A96" s="6" t="s">
        <v>175</v>
      </c>
      <c r="B96" s="6" t="s">
        <v>176</v>
      </c>
      <c r="C96" s="6" t="s">
        <v>97</v>
      </c>
      <c r="D96" s="6" t="s">
        <v>98</v>
      </c>
      <c r="E96" s="6">
        <v>8</v>
      </c>
      <c r="F96" s="6" t="str">
        <f>VLOOKUP(T_[[#This Row],[N° représ]],ListeREPRESENTANTS,2,FALSE)</f>
        <v>Hicham Esmal</v>
      </c>
      <c r="G96" s="6">
        <v>10507</v>
      </c>
      <c r="H96" s="9">
        <v>40946</v>
      </c>
      <c r="I96" s="9">
        <v>40975</v>
      </c>
      <c r="J96" s="9">
        <v>40963</v>
      </c>
      <c r="K96" s="7">
        <v>3</v>
      </c>
      <c r="L96" s="9" t="str">
        <f>VLOOKUP(T_[[#This Row],[Réf catégorie]],ListeCATEGORIES,2,FALSE)</f>
        <v>Desserts</v>
      </c>
      <c r="M96" s="6">
        <v>48</v>
      </c>
      <c r="N96" s="6" t="str">
        <f>VLOOKUP(T_[[#This Row],[Réf prod]],ListePRODUITS,2,FALSE)</f>
        <v>Chocolade</v>
      </c>
      <c r="O96" s="13">
        <v>63.75</v>
      </c>
      <c r="P96" s="6">
        <v>25</v>
      </c>
      <c r="Q96" s="13">
        <f t="shared" si="1"/>
        <v>1593.75</v>
      </c>
      <c r="R96" s="14">
        <v>0.18</v>
      </c>
      <c r="S96" s="13">
        <v>1306.875</v>
      </c>
      <c r="T96" s="13">
        <v>43.126874999999998</v>
      </c>
      <c r="U96" s="48">
        <f>T_[[#This Row],[CA tarif]]-T_[[#This Row],[CA HT]]</f>
        <v>286.875</v>
      </c>
      <c r="V96" s="13"/>
      <c r="W96" s="13"/>
      <c r="X96"/>
      <c r="Y96" s="9"/>
      <c r="AA96"/>
      <c r="AB96"/>
    </row>
    <row r="97" spans="1:28" ht="15" customHeight="1" x14ac:dyDescent="0.25">
      <c r="A97" s="6" t="s">
        <v>177</v>
      </c>
      <c r="B97" s="6" t="s">
        <v>178</v>
      </c>
      <c r="C97" s="6" t="s">
        <v>159</v>
      </c>
      <c r="D97" s="6" t="s">
        <v>136</v>
      </c>
      <c r="E97" s="6">
        <v>7</v>
      </c>
      <c r="F97" s="6" t="str">
        <f>VLOOKUP(T_[[#This Row],[N° représ]],ListeREPRESENTANTS,2,FALSE)</f>
        <v>Jaime Dos Santos</v>
      </c>
      <c r="G97" s="6">
        <v>10508</v>
      </c>
      <c r="H97" s="9">
        <v>40947</v>
      </c>
      <c r="I97" s="9">
        <v>40976</v>
      </c>
      <c r="J97" s="9">
        <v>40985</v>
      </c>
      <c r="K97" s="7">
        <v>8</v>
      </c>
      <c r="L97" s="9" t="str">
        <f>VLOOKUP(T_[[#This Row],[Réf catégorie]],ListeCATEGORIES,2,FALSE)</f>
        <v>Poissons et fruits de mer</v>
      </c>
      <c r="M97" s="6">
        <v>13</v>
      </c>
      <c r="N97" s="6" t="str">
        <f>VLOOKUP(T_[[#This Row],[Réf prod]],ListePRODUITS,2,FALSE)</f>
        <v>Konbu</v>
      </c>
      <c r="O97" s="13">
        <v>30</v>
      </c>
      <c r="P97" s="6">
        <v>85</v>
      </c>
      <c r="Q97" s="13">
        <f t="shared" si="1"/>
        <v>2550</v>
      </c>
      <c r="R97" s="14">
        <v>0.01</v>
      </c>
      <c r="S97" s="13">
        <v>2524.5</v>
      </c>
      <c r="T97" s="13">
        <v>32.8185</v>
      </c>
      <c r="U97" s="48">
        <f>T_[[#This Row],[CA tarif]]-T_[[#This Row],[CA HT]]</f>
        <v>25.5</v>
      </c>
      <c r="V97" s="13"/>
      <c r="W97" s="13"/>
      <c r="X97"/>
      <c r="Y97" s="9"/>
      <c r="AA97"/>
      <c r="AB97"/>
    </row>
    <row r="98" spans="1:28" ht="15" customHeight="1" x14ac:dyDescent="0.25">
      <c r="A98" s="6" t="s">
        <v>177</v>
      </c>
      <c r="B98" s="6" t="s">
        <v>178</v>
      </c>
      <c r="C98" s="6" t="s">
        <v>159</v>
      </c>
      <c r="D98" s="6" t="s">
        <v>136</v>
      </c>
      <c r="E98" s="6">
        <v>7</v>
      </c>
      <c r="F98" s="6" t="str">
        <f>VLOOKUP(T_[[#This Row],[N° représ]],ListeREPRESENTANTS,2,FALSE)</f>
        <v>Jaime Dos Santos</v>
      </c>
      <c r="G98" s="6">
        <v>10508</v>
      </c>
      <c r="H98" s="9">
        <v>40947</v>
      </c>
      <c r="I98" s="9">
        <v>40976</v>
      </c>
      <c r="J98" s="9">
        <v>40985</v>
      </c>
      <c r="K98" s="7">
        <v>1</v>
      </c>
      <c r="L98" s="9" t="str">
        <f>VLOOKUP(T_[[#This Row],[Réf catégorie]],ListeCATEGORIES,2,FALSE)</f>
        <v>Boissons</v>
      </c>
      <c r="M98" s="6">
        <v>39</v>
      </c>
      <c r="N98" s="6" t="str">
        <f>VLOOKUP(T_[[#This Row],[Réf prod]],ListePRODUITS,2,FALSE)</f>
        <v>Chartreuse verte</v>
      </c>
      <c r="O98" s="13">
        <v>90</v>
      </c>
      <c r="P98" s="6">
        <v>70</v>
      </c>
      <c r="Q98" s="13">
        <f t="shared" si="1"/>
        <v>6300</v>
      </c>
      <c r="R98" s="14">
        <v>0.01</v>
      </c>
      <c r="S98" s="13">
        <v>6237</v>
      </c>
      <c r="T98" s="13">
        <v>199.584</v>
      </c>
      <c r="U98" s="48">
        <f>T_[[#This Row],[CA tarif]]-T_[[#This Row],[CA HT]]</f>
        <v>63</v>
      </c>
      <c r="V98" s="13"/>
      <c r="W98" s="13"/>
      <c r="X98"/>
      <c r="Y98" s="9"/>
      <c r="AA98"/>
      <c r="AB98"/>
    </row>
    <row r="99" spans="1:28" ht="15" customHeight="1" x14ac:dyDescent="0.25">
      <c r="A99" s="6" t="s">
        <v>163</v>
      </c>
      <c r="B99" s="6" t="s">
        <v>164</v>
      </c>
      <c r="C99" s="6" t="s">
        <v>165</v>
      </c>
      <c r="D99" s="6" t="s">
        <v>136</v>
      </c>
      <c r="E99" s="6">
        <v>5</v>
      </c>
      <c r="F99" s="6" t="str">
        <f>VLOOKUP(T_[[#This Row],[N° représ]],ListeREPRESENTANTS,2,FALSE)</f>
        <v>Mohamed Ben Arfa</v>
      </c>
      <c r="G99" s="6">
        <v>10509</v>
      </c>
      <c r="H99" s="9">
        <v>40948</v>
      </c>
      <c r="I99" s="9">
        <v>40977</v>
      </c>
      <c r="J99" s="9">
        <v>40971</v>
      </c>
      <c r="K99" s="7">
        <v>7</v>
      </c>
      <c r="L99" s="9" t="str">
        <f>VLOOKUP(T_[[#This Row],[Réf catégorie]],ListeCATEGORIES,2,FALSE)</f>
        <v>Produits secs</v>
      </c>
      <c r="M99" s="6">
        <v>28</v>
      </c>
      <c r="N99" s="6" t="str">
        <f>VLOOKUP(T_[[#This Row],[Réf prod]],ListePRODUITS,2,FALSE)</f>
        <v>Rössle Sauerkraut</v>
      </c>
      <c r="O99" s="13">
        <v>228</v>
      </c>
      <c r="P99" s="6">
        <v>49</v>
      </c>
      <c r="Q99" s="13">
        <f t="shared" si="1"/>
        <v>11172</v>
      </c>
      <c r="R99" s="14">
        <v>0.06</v>
      </c>
      <c r="S99" s="13">
        <v>10501.68</v>
      </c>
      <c r="T99" s="13">
        <v>367.55879999999996</v>
      </c>
      <c r="U99" s="48">
        <f>T_[[#This Row],[CA tarif]]-T_[[#This Row],[CA HT]]</f>
        <v>670.31999999999971</v>
      </c>
      <c r="V99" s="13"/>
      <c r="W99" s="13"/>
      <c r="X99"/>
      <c r="Y99" s="9"/>
      <c r="AA99"/>
      <c r="AB99"/>
    </row>
    <row r="100" spans="1:28" ht="15" customHeight="1" x14ac:dyDescent="0.25">
      <c r="A100" s="6" t="s">
        <v>179</v>
      </c>
      <c r="B100" s="6" t="s">
        <v>180</v>
      </c>
      <c r="C100" s="6" t="s">
        <v>181</v>
      </c>
      <c r="D100" s="6" t="s">
        <v>81</v>
      </c>
      <c r="E100" s="6">
        <v>6</v>
      </c>
      <c r="F100" s="6" t="str">
        <f>VLOOKUP(T_[[#This Row],[N° représ]],ListeREPRESENTANTS,2,FALSE)</f>
        <v>Ernst Junge</v>
      </c>
      <c r="G100" s="6">
        <v>10510</v>
      </c>
      <c r="H100" s="9">
        <v>40949</v>
      </c>
      <c r="I100" s="9">
        <v>40978</v>
      </c>
      <c r="J100" s="9">
        <v>40970</v>
      </c>
      <c r="K100" s="7">
        <v>6</v>
      </c>
      <c r="L100" s="9" t="str">
        <f>VLOOKUP(T_[[#This Row],[Réf catégorie]],ListeCATEGORIES,2,FALSE)</f>
        <v>Viandes</v>
      </c>
      <c r="M100" s="6">
        <v>29</v>
      </c>
      <c r="N100" s="6" t="str">
        <f>VLOOKUP(T_[[#This Row],[Réf prod]],ListePRODUITS,2,FALSE)</f>
        <v>Thüringer Rostbratwurst</v>
      </c>
      <c r="O100" s="13">
        <v>618.95000000000005</v>
      </c>
      <c r="P100" s="6">
        <v>85</v>
      </c>
      <c r="Q100" s="13">
        <f t="shared" si="1"/>
        <v>52610.750000000007</v>
      </c>
      <c r="R100" s="14">
        <v>0.09</v>
      </c>
      <c r="S100" s="13">
        <v>47875.782500000008</v>
      </c>
      <c r="T100" s="13">
        <v>1436.2734750000004</v>
      </c>
      <c r="U100" s="48">
        <f>T_[[#This Row],[CA tarif]]-T_[[#This Row],[CA HT]]</f>
        <v>4734.9674999999988</v>
      </c>
      <c r="V100" s="13"/>
      <c r="W100" s="13"/>
      <c r="X100"/>
      <c r="Y100" s="9"/>
      <c r="AA100"/>
      <c r="AB100"/>
    </row>
    <row r="101" spans="1:28" ht="15" customHeight="1" x14ac:dyDescent="0.25">
      <c r="A101" s="6" t="s">
        <v>179</v>
      </c>
      <c r="B101" s="6" t="s">
        <v>180</v>
      </c>
      <c r="C101" s="6" t="s">
        <v>181</v>
      </c>
      <c r="D101" s="6" t="s">
        <v>81</v>
      </c>
      <c r="E101" s="6">
        <v>6</v>
      </c>
      <c r="F101" s="6" t="str">
        <f>VLOOKUP(T_[[#This Row],[N° représ]],ListeREPRESENTANTS,2,FALSE)</f>
        <v>Ernst Junge</v>
      </c>
      <c r="G101" s="6">
        <v>10510</v>
      </c>
      <c r="H101" s="9">
        <v>40949</v>
      </c>
      <c r="I101" s="9">
        <v>40978</v>
      </c>
      <c r="J101" s="9">
        <v>40970</v>
      </c>
      <c r="K101" s="7">
        <v>1</v>
      </c>
      <c r="L101" s="9" t="str">
        <f>VLOOKUP(T_[[#This Row],[Réf catégorie]],ListeCATEGORIES,2,FALSE)</f>
        <v>Boissons</v>
      </c>
      <c r="M101" s="6">
        <v>75</v>
      </c>
      <c r="N101" s="6" t="str">
        <f>VLOOKUP(T_[[#This Row],[Réf prod]],ListePRODUITS,2,FALSE)</f>
        <v>Rhönbräu Klosterbier</v>
      </c>
      <c r="O101" s="13">
        <v>38.75</v>
      </c>
      <c r="P101" s="6">
        <v>97</v>
      </c>
      <c r="Q101" s="13">
        <f t="shared" si="1"/>
        <v>3758.75</v>
      </c>
      <c r="R101" s="14">
        <v>0.04</v>
      </c>
      <c r="S101" s="13">
        <v>3608.4</v>
      </c>
      <c r="T101" s="13">
        <v>93.818400000000011</v>
      </c>
      <c r="U101" s="48">
        <f>T_[[#This Row],[CA tarif]]-T_[[#This Row],[CA HT]]</f>
        <v>150.34999999999991</v>
      </c>
      <c r="V101" s="13"/>
      <c r="W101" s="13"/>
      <c r="X101"/>
      <c r="Y101" s="9"/>
      <c r="AA101"/>
      <c r="AB101"/>
    </row>
    <row r="102" spans="1:28" ht="15" customHeight="1" x14ac:dyDescent="0.25">
      <c r="A102" s="6" t="s">
        <v>82</v>
      </c>
      <c r="B102" s="6" t="s">
        <v>83</v>
      </c>
      <c r="C102" s="6" t="s">
        <v>84</v>
      </c>
      <c r="D102" s="6" t="s">
        <v>85</v>
      </c>
      <c r="E102" s="6">
        <v>5</v>
      </c>
      <c r="F102" s="6" t="str">
        <f>VLOOKUP(T_[[#This Row],[N° représ]],ListeREPRESENTANTS,2,FALSE)</f>
        <v>Mohamed Ben Arfa</v>
      </c>
      <c r="G102" s="6">
        <v>10511</v>
      </c>
      <c r="H102" s="9">
        <v>40949</v>
      </c>
      <c r="I102" s="9">
        <v>40978</v>
      </c>
      <c r="J102" s="9">
        <v>40962</v>
      </c>
      <c r="K102" s="7">
        <v>2</v>
      </c>
      <c r="L102" s="9" t="str">
        <f>VLOOKUP(T_[[#This Row],[Réf catégorie]],ListeCATEGORIES,2,FALSE)</f>
        <v>Condiments</v>
      </c>
      <c r="M102" s="6">
        <v>4</v>
      </c>
      <c r="N102" s="6" t="str">
        <f>VLOOKUP(T_[[#This Row],[Réf prod]],ListePRODUITS,2,FALSE)</f>
        <v>Chef Anton's Cajun Seasoning</v>
      </c>
      <c r="O102" s="13">
        <v>110</v>
      </c>
      <c r="P102" s="6">
        <v>12</v>
      </c>
      <c r="Q102" s="13">
        <f t="shared" si="1"/>
        <v>1320</v>
      </c>
      <c r="R102" s="14">
        <v>0.05</v>
      </c>
      <c r="S102" s="13">
        <v>1254</v>
      </c>
      <c r="T102" s="13">
        <v>13.794</v>
      </c>
      <c r="U102" s="48">
        <f>T_[[#This Row],[CA tarif]]-T_[[#This Row],[CA HT]]</f>
        <v>66</v>
      </c>
      <c r="V102" s="13"/>
      <c r="W102" s="13"/>
      <c r="X102"/>
      <c r="Y102" s="9"/>
      <c r="AA102"/>
      <c r="AB102"/>
    </row>
    <row r="103" spans="1:28" ht="15" customHeight="1" x14ac:dyDescent="0.25">
      <c r="A103" s="6" t="s">
        <v>82</v>
      </c>
      <c r="B103" s="6" t="s">
        <v>83</v>
      </c>
      <c r="C103" s="6" t="s">
        <v>84</v>
      </c>
      <c r="D103" s="6" t="s">
        <v>85</v>
      </c>
      <c r="E103" s="6">
        <v>5</v>
      </c>
      <c r="F103" s="6" t="str">
        <f>VLOOKUP(T_[[#This Row],[N° représ]],ListeREPRESENTANTS,2,FALSE)</f>
        <v>Mohamed Ben Arfa</v>
      </c>
      <c r="G103" s="6">
        <v>10511</v>
      </c>
      <c r="H103" s="9">
        <v>40949</v>
      </c>
      <c r="I103" s="9">
        <v>40978</v>
      </c>
      <c r="J103" s="9">
        <v>40962</v>
      </c>
      <c r="K103" s="7">
        <v>7</v>
      </c>
      <c r="L103" s="9" t="str">
        <f>VLOOKUP(T_[[#This Row],[Réf catégorie]],ListeCATEGORIES,2,FALSE)</f>
        <v>Produits secs</v>
      </c>
      <c r="M103" s="6">
        <v>7</v>
      </c>
      <c r="N103" s="6" t="str">
        <f>VLOOKUP(T_[[#This Row],[Réf prod]],ListePRODUITS,2,FALSE)</f>
        <v>Uncle Bob's Organic Dried Pears</v>
      </c>
      <c r="O103" s="13">
        <v>150</v>
      </c>
      <c r="P103" s="6">
        <v>73</v>
      </c>
      <c r="Q103" s="13">
        <f t="shared" si="1"/>
        <v>10950</v>
      </c>
      <c r="R103" s="14">
        <v>0.04</v>
      </c>
      <c r="S103" s="13">
        <v>10512</v>
      </c>
      <c r="T103" s="13">
        <v>252.28800000000001</v>
      </c>
      <c r="U103" s="48">
        <f>T_[[#This Row],[CA tarif]]-T_[[#This Row],[CA HT]]</f>
        <v>438</v>
      </c>
      <c r="V103" s="13"/>
      <c r="W103" s="13"/>
      <c r="X103"/>
      <c r="Y103" s="9"/>
      <c r="AA103"/>
      <c r="AB103"/>
    </row>
    <row r="104" spans="1:28" ht="15" customHeight="1" x14ac:dyDescent="0.25">
      <c r="A104" s="6" t="s">
        <v>82</v>
      </c>
      <c r="B104" s="6" t="s">
        <v>83</v>
      </c>
      <c r="C104" s="6" t="s">
        <v>84</v>
      </c>
      <c r="D104" s="6" t="s">
        <v>85</v>
      </c>
      <c r="E104" s="6">
        <v>5</v>
      </c>
      <c r="F104" s="6" t="str">
        <f>VLOOKUP(T_[[#This Row],[N° représ]],ListeREPRESENTANTS,2,FALSE)</f>
        <v>Mohamed Ben Arfa</v>
      </c>
      <c r="G104" s="6">
        <v>10511</v>
      </c>
      <c r="H104" s="9">
        <v>40949</v>
      </c>
      <c r="I104" s="9">
        <v>40978</v>
      </c>
      <c r="J104" s="9">
        <v>40962</v>
      </c>
      <c r="K104" s="7">
        <v>2</v>
      </c>
      <c r="L104" s="9" t="str">
        <f>VLOOKUP(T_[[#This Row],[Réf catégorie]],ListeCATEGORIES,2,FALSE)</f>
        <v>Condiments</v>
      </c>
      <c r="M104" s="6">
        <v>8</v>
      </c>
      <c r="N104" s="6" t="str">
        <f>VLOOKUP(T_[[#This Row],[Réf prod]],ListePRODUITS,2,FALSE)</f>
        <v>Northwoods Cranberry Sauce</v>
      </c>
      <c r="O104" s="13">
        <v>200</v>
      </c>
      <c r="P104" s="6">
        <v>36</v>
      </c>
      <c r="Q104" s="13">
        <f t="shared" si="1"/>
        <v>7200</v>
      </c>
      <c r="R104" s="14">
        <v>0.2</v>
      </c>
      <c r="S104" s="13">
        <v>5760</v>
      </c>
      <c r="T104" s="13">
        <v>103.68</v>
      </c>
      <c r="U104" s="48">
        <f>T_[[#This Row],[CA tarif]]-T_[[#This Row],[CA HT]]</f>
        <v>1440</v>
      </c>
      <c r="V104" s="13"/>
      <c r="W104" s="13"/>
      <c r="X104"/>
      <c r="Y104" s="9"/>
      <c r="AA104"/>
      <c r="AB104"/>
    </row>
    <row r="105" spans="1:28" ht="15" customHeight="1" x14ac:dyDescent="0.25">
      <c r="A105" s="6" t="s">
        <v>182</v>
      </c>
      <c r="B105" s="6" t="s">
        <v>183</v>
      </c>
      <c r="C105" s="6" t="s">
        <v>132</v>
      </c>
      <c r="D105" s="6" t="s">
        <v>123</v>
      </c>
      <c r="E105" s="6">
        <v>8</v>
      </c>
      <c r="F105" s="6" t="str">
        <f>VLOOKUP(T_[[#This Row],[N° représ]],ListeREPRESENTANTS,2,FALSE)</f>
        <v>Hicham Esmal</v>
      </c>
      <c r="G105" s="6">
        <v>10512</v>
      </c>
      <c r="H105" s="9">
        <v>40952</v>
      </c>
      <c r="I105" s="9">
        <v>40981</v>
      </c>
      <c r="J105" s="9">
        <v>40965</v>
      </c>
      <c r="K105" s="7">
        <v>1</v>
      </c>
      <c r="L105" s="9" t="str">
        <f>VLOOKUP(T_[[#This Row],[Réf catégorie]],ListeCATEGORIES,2,FALSE)</f>
        <v>Boissons</v>
      </c>
      <c r="M105" s="6">
        <v>24</v>
      </c>
      <c r="N105" s="6" t="str">
        <f>VLOOKUP(T_[[#This Row],[Réf prod]],ListePRODUITS,2,FALSE)</f>
        <v>Guaraná Fantástica</v>
      </c>
      <c r="O105" s="13">
        <v>22.5</v>
      </c>
      <c r="P105" s="6">
        <v>88</v>
      </c>
      <c r="Q105" s="13">
        <f t="shared" si="1"/>
        <v>1980</v>
      </c>
      <c r="R105" s="14">
        <v>0.15</v>
      </c>
      <c r="S105" s="13">
        <v>1683</v>
      </c>
      <c r="T105" s="13">
        <v>20.196000000000002</v>
      </c>
      <c r="U105" s="48">
        <f>T_[[#This Row],[CA tarif]]-T_[[#This Row],[CA HT]]</f>
        <v>297</v>
      </c>
      <c r="V105" s="13"/>
      <c r="W105" s="13"/>
      <c r="X105"/>
      <c r="Y105" s="9"/>
      <c r="AA105"/>
      <c r="AB105"/>
    </row>
    <row r="106" spans="1:28" ht="15" customHeight="1" x14ac:dyDescent="0.25">
      <c r="A106" s="6" t="s">
        <v>182</v>
      </c>
      <c r="B106" s="6" t="s">
        <v>183</v>
      </c>
      <c r="C106" s="6" t="s">
        <v>132</v>
      </c>
      <c r="D106" s="6" t="s">
        <v>123</v>
      </c>
      <c r="E106" s="6">
        <v>8</v>
      </c>
      <c r="F106" s="6" t="str">
        <f>VLOOKUP(T_[[#This Row],[N° représ]],ListeREPRESENTANTS,2,FALSE)</f>
        <v>Hicham Esmal</v>
      </c>
      <c r="G106" s="6">
        <v>10512</v>
      </c>
      <c r="H106" s="9">
        <v>40952</v>
      </c>
      <c r="I106" s="9">
        <v>40981</v>
      </c>
      <c r="J106" s="9">
        <v>40965</v>
      </c>
      <c r="K106" s="7">
        <v>8</v>
      </c>
      <c r="L106" s="9" t="str">
        <f>VLOOKUP(T_[[#This Row],[Réf catégorie]],ListeCATEGORIES,2,FALSE)</f>
        <v>Poissons et fruits de mer</v>
      </c>
      <c r="M106" s="6">
        <v>46</v>
      </c>
      <c r="N106" s="6" t="str">
        <f>VLOOKUP(T_[[#This Row],[Réf prod]],ListePRODUITS,2,FALSE)</f>
        <v>Spegesild</v>
      </c>
      <c r="O106" s="13">
        <v>60</v>
      </c>
      <c r="P106" s="6">
        <v>78</v>
      </c>
      <c r="Q106" s="13">
        <f t="shared" si="1"/>
        <v>4680</v>
      </c>
      <c r="R106" s="14">
        <v>0.06</v>
      </c>
      <c r="S106" s="13">
        <v>4399.2</v>
      </c>
      <c r="T106" s="13">
        <v>65.988</v>
      </c>
      <c r="U106" s="48">
        <f>T_[[#This Row],[CA tarif]]-T_[[#This Row],[CA HT]]</f>
        <v>280.80000000000018</v>
      </c>
      <c r="V106" s="13"/>
      <c r="W106" s="13"/>
      <c r="X106"/>
      <c r="Y106" s="9"/>
      <c r="AA106"/>
      <c r="AB106"/>
    </row>
    <row r="107" spans="1:28" ht="15" customHeight="1" x14ac:dyDescent="0.25">
      <c r="A107" s="6" t="s">
        <v>182</v>
      </c>
      <c r="B107" s="6" t="s">
        <v>183</v>
      </c>
      <c r="C107" s="6" t="s">
        <v>132</v>
      </c>
      <c r="D107" s="6" t="s">
        <v>123</v>
      </c>
      <c r="E107" s="6">
        <v>8</v>
      </c>
      <c r="F107" s="6" t="str">
        <f>VLOOKUP(T_[[#This Row],[N° représ]],ListeREPRESENTANTS,2,FALSE)</f>
        <v>Hicham Esmal</v>
      </c>
      <c r="G107" s="6">
        <v>10512</v>
      </c>
      <c r="H107" s="9">
        <v>40952</v>
      </c>
      <c r="I107" s="9">
        <v>40981</v>
      </c>
      <c r="J107" s="9">
        <v>40965</v>
      </c>
      <c r="K107" s="7">
        <v>3</v>
      </c>
      <c r="L107" s="9" t="str">
        <f>VLOOKUP(T_[[#This Row],[Réf catégorie]],ListeCATEGORIES,2,FALSE)</f>
        <v>Desserts</v>
      </c>
      <c r="M107" s="6">
        <v>47</v>
      </c>
      <c r="N107" s="6" t="str">
        <f>VLOOKUP(T_[[#This Row],[Réf prod]],ListePRODUITS,2,FALSE)</f>
        <v>Zaanse koeken</v>
      </c>
      <c r="O107" s="13">
        <v>47.5</v>
      </c>
      <c r="P107" s="6">
        <v>85</v>
      </c>
      <c r="Q107" s="13">
        <f t="shared" si="1"/>
        <v>4037.5</v>
      </c>
      <c r="R107" s="14">
        <v>0.03</v>
      </c>
      <c r="S107" s="13">
        <v>3916.375</v>
      </c>
      <c r="T107" s="13">
        <v>50.912875</v>
      </c>
      <c r="U107" s="48">
        <f>T_[[#This Row],[CA tarif]]-T_[[#This Row],[CA HT]]</f>
        <v>121.125</v>
      </c>
      <c r="V107" s="13"/>
      <c r="W107" s="13"/>
      <c r="X107"/>
      <c r="Y107" s="9"/>
      <c r="AA107"/>
      <c r="AB107"/>
    </row>
    <row r="108" spans="1:28" ht="15" customHeight="1" x14ac:dyDescent="0.25">
      <c r="A108" s="6" t="s">
        <v>182</v>
      </c>
      <c r="B108" s="6" t="s">
        <v>183</v>
      </c>
      <c r="C108" s="6" t="s">
        <v>132</v>
      </c>
      <c r="D108" s="6" t="s">
        <v>123</v>
      </c>
      <c r="E108" s="6">
        <v>8</v>
      </c>
      <c r="F108" s="6" t="str">
        <f>VLOOKUP(T_[[#This Row],[N° représ]],ListeREPRESENTANTS,2,FALSE)</f>
        <v>Hicham Esmal</v>
      </c>
      <c r="G108" s="6">
        <v>10512</v>
      </c>
      <c r="H108" s="9">
        <v>40952</v>
      </c>
      <c r="I108" s="9">
        <v>40981</v>
      </c>
      <c r="J108" s="9">
        <v>40965</v>
      </c>
      <c r="K108" s="7">
        <v>4</v>
      </c>
      <c r="L108" s="9" t="str">
        <f>VLOOKUP(T_[[#This Row],[Réf catégorie]],ListeCATEGORIES,2,FALSE)</f>
        <v>Produits laitiers</v>
      </c>
      <c r="M108" s="6">
        <v>60</v>
      </c>
      <c r="N108" s="6" t="str">
        <f>VLOOKUP(T_[[#This Row],[Réf prod]],ListePRODUITS,2,FALSE)</f>
        <v>Camembert Pierrot</v>
      </c>
      <c r="O108" s="13">
        <v>170</v>
      </c>
      <c r="P108" s="6">
        <v>1</v>
      </c>
      <c r="Q108" s="13">
        <f t="shared" si="1"/>
        <v>170</v>
      </c>
      <c r="R108" s="14">
        <v>0.08</v>
      </c>
      <c r="S108" s="13">
        <v>156.4</v>
      </c>
      <c r="T108" s="13">
        <v>1.0948</v>
      </c>
      <c r="U108" s="48">
        <f>T_[[#This Row],[CA tarif]]-T_[[#This Row],[CA HT]]</f>
        <v>13.599999999999994</v>
      </c>
      <c r="V108" s="13"/>
      <c r="W108" s="13"/>
      <c r="X108"/>
      <c r="Y108" s="9"/>
      <c r="AA108"/>
      <c r="AB108"/>
    </row>
    <row r="109" spans="1:28" ht="15" customHeight="1" x14ac:dyDescent="0.25">
      <c r="A109" s="6" t="s">
        <v>184</v>
      </c>
      <c r="B109" s="6" t="s">
        <v>185</v>
      </c>
      <c r="C109" s="6" t="s">
        <v>159</v>
      </c>
      <c r="D109" s="6" t="s">
        <v>136</v>
      </c>
      <c r="E109" s="6">
        <v>8</v>
      </c>
      <c r="F109" s="6" t="str">
        <f>VLOOKUP(T_[[#This Row],[N° représ]],ListeREPRESENTANTS,2,FALSE)</f>
        <v>Hicham Esmal</v>
      </c>
      <c r="G109" s="6">
        <v>10513</v>
      </c>
      <c r="H109" s="9">
        <v>40953</v>
      </c>
      <c r="I109" s="9">
        <v>40996</v>
      </c>
      <c r="J109" s="9">
        <v>40970</v>
      </c>
      <c r="K109" s="7">
        <v>3</v>
      </c>
      <c r="L109" s="9" t="str">
        <f>VLOOKUP(T_[[#This Row],[Réf catégorie]],ListeCATEGORIES,2,FALSE)</f>
        <v>Desserts</v>
      </c>
      <c r="M109" s="6">
        <v>21</v>
      </c>
      <c r="N109" s="6" t="str">
        <f>VLOOKUP(T_[[#This Row],[Réf prod]],ListePRODUITS,2,FALSE)</f>
        <v>Sir Rodney's Scones</v>
      </c>
      <c r="O109" s="13">
        <v>50</v>
      </c>
      <c r="P109" s="6">
        <v>66</v>
      </c>
      <c r="Q109" s="13">
        <f t="shared" si="1"/>
        <v>3300</v>
      </c>
      <c r="R109" s="14">
        <v>0</v>
      </c>
      <c r="S109" s="13">
        <v>3300</v>
      </c>
      <c r="T109" s="13">
        <v>59.4</v>
      </c>
      <c r="U109" s="48">
        <f>T_[[#This Row],[CA tarif]]-T_[[#This Row],[CA HT]]</f>
        <v>0</v>
      </c>
      <c r="V109" s="13"/>
      <c r="W109" s="13"/>
      <c r="X109"/>
      <c r="Y109" s="9"/>
      <c r="AA109"/>
      <c r="AB109"/>
    </row>
    <row r="110" spans="1:28" ht="15" customHeight="1" x14ac:dyDescent="0.25">
      <c r="A110" s="6" t="s">
        <v>184</v>
      </c>
      <c r="B110" s="6" t="s">
        <v>185</v>
      </c>
      <c r="C110" s="6" t="s">
        <v>159</v>
      </c>
      <c r="D110" s="6" t="s">
        <v>136</v>
      </c>
      <c r="E110" s="6">
        <v>8</v>
      </c>
      <c r="F110" s="6" t="str">
        <f>VLOOKUP(T_[[#This Row],[N° représ]],ListeREPRESENTANTS,2,FALSE)</f>
        <v>Hicham Esmal</v>
      </c>
      <c r="G110" s="6">
        <v>10513</v>
      </c>
      <c r="H110" s="9">
        <v>40953</v>
      </c>
      <c r="I110" s="9">
        <v>40996</v>
      </c>
      <c r="J110" s="9">
        <v>40970</v>
      </c>
      <c r="K110" s="7">
        <v>4</v>
      </c>
      <c r="L110" s="9" t="str">
        <f>VLOOKUP(T_[[#This Row],[Réf catégorie]],ListeCATEGORIES,2,FALSE)</f>
        <v>Produits laitiers</v>
      </c>
      <c r="M110" s="6">
        <v>32</v>
      </c>
      <c r="N110" s="6" t="str">
        <f>VLOOKUP(T_[[#This Row],[Réf prod]],ListePRODUITS,2,FALSE)</f>
        <v>Mascarpone Fabioli</v>
      </c>
      <c r="O110" s="13">
        <v>160</v>
      </c>
      <c r="P110" s="6">
        <v>9</v>
      </c>
      <c r="Q110" s="13">
        <f t="shared" si="1"/>
        <v>1440</v>
      </c>
      <c r="R110" s="14">
        <v>0.11</v>
      </c>
      <c r="S110" s="13">
        <v>1281.5999999999999</v>
      </c>
      <c r="T110" s="13">
        <v>7.6895999999999995</v>
      </c>
      <c r="U110" s="48">
        <f>T_[[#This Row],[CA tarif]]-T_[[#This Row],[CA HT]]</f>
        <v>158.40000000000009</v>
      </c>
      <c r="V110" s="13"/>
      <c r="W110" s="13"/>
      <c r="X110"/>
      <c r="Y110" s="9"/>
      <c r="AA110"/>
      <c r="AB110"/>
    </row>
    <row r="111" spans="1:28" ht="15" customHeight="1" x14ac:dyDescent="0.25">
      <c r="A111" s="6" t="s">
        <v>184</v>
      </c>
      <c r="B111" s="6" t="s">
        <v>185</v>
      </c>
      <c r="C111" s="6" t="s">
        <v>159</v>
      </c>
      <c r="D111" s="6" t="s">
        <v>136</v>
      </c>
      <c r="E111" s="6">
        <v>8</v>
      </c>
      <c r="F111" s="6" t="str">
        <f>VLOOKUP(T_[[#This Row],[N° représ]],ListeREPRESENTANTS,2,FALSE)</f>
        <v>Hicham Esmal</v>
      </c>
      <c r="G111" s="6">
        <v>10513</v>
      </c>
      <c r="H111" s="9">
        <v>40953</v>
      </c>
      <c r="I111" s="9">
        <v>40996</v>
      </c>
      <c r="J111" s="9">
        <v>40970</v>
      </c>
      <c r="K111" s="7">
        <v>2</v>
      </c>
      <c r="L111" s="9" t="str">
        <f>VLOOKUP(T_[[#This Row],[Réf catégorie]],ListeCATEGORIES,2,FALSE)</f>
        <v>Condiments</v>
      </c>
      <c r="M111" s="6">
        <v>61</v>
      </c>
      <c r="N111" s="6" t="str">
        <f>VLOOKUP(T_[[#This Row],[Réf prod]],ListePRODUITS,2,FALSE)</f>
        <v>Sirop d'érable</v>
      </c>
      <c r="O111" s="13">
        <v>142.5</v>
      </c>
      <c r="P111" s="6">
        <v>79</v>
      </c>
      <c r="Q111" s="13">
        <f t="shared" si="1"/>
        <v>11257.5</v>
      </c>
      <c r="R111" s="14">
        <v>0.04</v>
      </c>
      <c r="S111" s="13">
        <v>10807.199999999999</v>
      </c>
      <c r="T111" s="13">
        <v>280.98719999999997</v>
      </c>
      <c r="U111" s="48">
        <f>T_[[#This Row],[CA tarif]]-T_[[#This Row],[CA HT]]</f>
        <v>450.30000000000109</v>
      </c>
      <c r="V111" s="13"/>
      <c r="W111" s="13"/>
      <c r="X111"/>
      <c r="Y111" s="9"/>
      <c r="AA111"/>
      <c r="AB111"/>
    </row>
    <row r="112" spans="1:28" ht="15" customHeight="1" x14ac:dyDescent="0.25">
      <c r="A112" s="6" t="s">
        <v>186</v>
      </c>
      <c r="B112" s="6" t="s">
        <v>187</v>
      </c>
      <c r="C112" s="6" t="s">
        <v>188</v>
      </c>
      <c r="D112" s="6" t="s">
        <v>140</v>
      </c>
      <c r="E112" s="6">
        <v>3</v>
      </c>
      <c r="F112" s="6" t="str">
        <f>VLOOKUP(T_[[#This Row],[N° représ]],ListeREPRESENTANTS,2,FALSE)</f>
        <v>Janet Leverling</v>
      </c>
      <c r="G112" s="6">
        <v>10514</v>
      </c>
      <c r="H112" s="9">
        <v>40953</v>
      </c>
      <c r="I112" s="9">
        <v>40982</v>
      </c>
      <c r="J112" s="9">
        <v>40988</v>
      </c>
      <c r="K112" s="7">
        <v>3</v>
      </c>
      <c r="L112" s="9" t="str">
        <f>VLOOKUP(T_[[#This Row],[Réf catégorie]],ListeCATEGORIES,2,FALSE)</f>
        <v>Desserts</v>
      </c>
      <c r="M112" s="6">
        <v>20</v>
      </c>
      <c r="N112" s="6" t="str">
        <f>VLOOKUP(T_[[#This Row],[Réf prod]],ListePRODUITS,2,FALSE)</f>
        <v>Sir Rodney's Marmalade</v>
      </c>
      <c r="O112" s="13">
        <v>405</v>
      </c>
      <c r="P112" s="6">
        <v>2</v>
      </c>
      <c r="Q112" s="13">
        <f t="shared" si="1"/>
        <v>810</v>
      </c>
      <c r="R112" s="14">
        <v>0</v>
      </c>
      <c r="S112" s="13">
        <v>810</v>
      </c>
      <c r="T112" s="13">
        <v>12.15</v>
      </c>
      <c r="U112" s="48">
        <f>T_[[#This Row],[CA tarif]]-T_[[#This Row],[CA HT]]</f>
        <v>0</v>
      </c>
      <c r="V112" s="13"/>
      <c r="W112" s="13"/>
      <c r="X112"/>
      <c r="Y112" s="9"/>
      <c r="AA112"/>
      <c r="AB112"/>
    </row>
    <row r="113" spans="1:28" ht="15" customHeight="1" x14ac:dyDescent="0.25">
      <c r="A113" s="6" t="s">
        <v>186</v>
      </c>
      <c r="B113" s="6" t="s">
        <v>187</v>
      </c>
      <c r="C113" s="6" t="s">
        <v>188</v>
      </c>
      <c r="D113" s="6" t="s">
        <v>140</v>
      </c>
      <c r="E113" s="6">
        <v>3</v>
      </c>
      <c r="F113" s="6" t="str">
        <f>VLOOKUP(T_[[#This Row],[N° représ]],ListeREPRESENTANTS,2,FALSE)</f>
        <v>Janet Leverling</v>
      </c>
      <c r="G113" s="6">
        <v>10514</v>
      </c>
      <c r="H113" s="9">
        <v>40953</v>
      </c>
      <c r="I113" s="9">
        <v>40982</v>
      </c>
      <c r="J113" s="9">
        <v>40988</v>
      </c>
      <c r="K113" s="7">
        <v>7</v>
      </c>
      <c r="L113" s="9" t="str">
        <f>VLOOKUP(T_[[#This Row],[Réf catégorie]],ListeCATEGORIES,2,FALSE)</f>
        <v>Produits secs</v>
      </c>
      <c r="M113" s="6">
        <v>28</v>
      </c>
      <c r="N113" s="6" t="str">
        <f>VLOOKUP(T_[[#This Row],[Réf prod]],ListePRODUITS,2,FALSE)</f>
        <v>Rössle Sauerkraut</v>
      </c>
      <c r="O113" s="13">
        <v>228</v>
      </c>
      <c r="P113" s="6">
        <v>16</v>
      </c>
      <c r="Q113" s="13">
        <f t="shared" si="1"/>
        <v>3648</v>
      </c>
      <c r="R113" s="14">
        <v>0</v>
      </c>
      <c r="S113" s="13">
        <v>3648</v>
      </c>
      <c r="T113" s="13">
        <v>116.736</v>
      </c>
      <c r="U113" s="48">
        <f>T_[[#This Row],[CA tarif]]-T_[[#This Row],[CA HT]]</f>
        <v>0</v>
      </c>
      <c r="V113" s="13"/>
      <c r="W113" s="13"/>
      <c r="X113"/>
      <c r="Y113" s="9"/>
      <c r="AA113"/>
      <c r="AB113"/>
    </row>
    <row r="114" spans="1:28" ht="15" customHeight="1" x14ac:dyDescent="0.25">
      <c r="A114" s="6" t="s">
        <v>186</v>
      </c>
      <c r="B114" s="6" t="s">
        <v>187</v>
      </c>
      <c r="C114" s="6" t="s">
        <v>188</v>
      </c>
      <c r="D114" s="6" t="s">
        <v>140</v>
      </c>
      <c r="E114" s="6">
        <v>3</v>
      </c>
      <c r="F114" s="6" t="str">
        <f>VLOOKUP(T_[[#This Row],[N° représ]],ListeREPRESENTANTS,2,FALSE)</f>
        <v>Janet Leverling</v>
      </c>
      <c r="G114" s="6">
        <v>10514</v>
      </c>
      <c r="H114" s="9">
        <v>40953</v>
      </c>
      <c r="I114" s="9">
        <v>40982</v>
      </c>
      <c r="J114" s="9">
        <v>40988</v>
      </c>
      <c r="K114" s="7">
        <v>5</v>
      </c>
      <c r="L114" s="9" t="str">
        <f>VLOOKUP(T_[[#This Row],[Réf catégorie]],ListeCATEGORIES,2,FALSE)</f>
        <v>Pâtes et céréales</v>
      </c>
      <c r="M114" s="6">
        <v>56</v>
      </c>
      <c r="N114" s="6" t="str">
        <f>VLOOKUP(T_[[#This Row],[Réf prod]],ListePRODUITS,2,FALSE)</f>
        <v>Gnocchi di nonna Alice</v>
      </c>
      <c r="O114" s="13">
        <v>190</v>
      </c>
      <c r="P114" s="6">
        <v>62</v>
      </c>
      <c r="Q114" s="13">
        <f t="shared" si="1"/>
        <v>11780</v>
      </c>
      <c r="R114" s="14">
        <v>0.1</v>
      </c>
      <c r="S114" s="13">
        <v>10602</v>
      </c>
      <c r="T114" s="13">
        <v>254.44800000000001</v>
      </c>
      <c r="U114" s="48">
        <f>T_[[#This Row],[CA tarif]]-T_[[#This Row],[CA HT]]</f>
        <v>1178</v>
      </c>
      <c r="V114" s="13"/>
      <c r="W114" s="13"/>
      <c r="X114"/>
      <c r="Y114" s="9"/>
      <c r="AA114"/>
      <c r="AB114"/>
    </row>
    <row r="115" spans="1:28" ht="15" customHeight="1" x14ac:dyDescent="0.25">
      <c r="A115" s="6" t="s">
        <v>186</v>
      </c>
      <c r="B115" s="6" t="s">
        <v>187</v>
      </c>
      <c r="C115" s="6" t="s">
        <v>188</v>
      </c>
      <c r="D115" s="6" t="s">
        <v>140</v>
      </c>
      <c r="E115" s="6">
        <v>3</v>
      </c>
      <c r="F115" s="6" t="str">
        <f>VLOOKUP(T_[[#This Row],[N° représ]],ListeREPRESENTANTS,2,FALSE)</f>
        <v>Janet Leverling</v>
      </c>
      <c r="G115" s="6">
        <v>10514</v>
      </c>
      <c r="H115" s="9">
        <v>40953</v>
      </c>
      <c r="I115" s="9">
        <v>40982</v>
      </c>
      <c r="J115" s="9">
        <v>40988</v>
      </c>
      <c r="K115" s="7">
        <v>2</v>
      </c>
      <c r="L115" s="9" t="str">
        <f>VLOOKUP(T_[[#This Row],[Réf catégorie]],ListeCATEGORIES,2,FALSE)</f>
        <v>Condiments</v>
      </c>
      <c r="M115" s="6">
        <v>65</v>
      </c>
      <c r="N115" s="6" t="str">
        <f>VLOOKUP(T_[[#This Row],[Réf prod]],ListePRODUITS,2,FALSE)</f>
        <v>Louisiana Fiery Hot Pepper Sauce</v>
      </c>
      <c r="O115" s="13">
        <v>105.25</v>
      </c>
      <c r="P115" s="6">
        <v>81</v>
      </c>
      <c r="Q115" s="13">
        <f t="shared" si="1"/>
        <v>8525.25</v>
      </c>
      <c r="R115" s="14">
        <v>0.11</v>
      </c>
      <c r="S115" s="13">
        <v>7587.4724999999999</v>
      </c>
      <c r="T115" s="13">
        <v>204.86175750000001</v>
      </c>
      <c r="U115" s="48">
        <f>T_[[#This Row],[CA tarif]]-T_[[#This Row],[CA HT]]</f>
        <v>937.77750000000015</v>
      </c>
      <c r="V115" s="13"/>
      <c r="W115" s="13"/>
      <c r="X115"/>
      <c r="Y115" s="9"/>
      <c r="AA115"/>
      <c r="AB115"/>
    </row>
    <row r="116" spans="1:28" ht="15" customHeight="1" x14ac:dyDescent="0.25">
      <c r="A116" s="6" t="s">
        <v>186</v>
      </c>
      <c r="B116" s="6" t="s">
        <v>187</v>
      </c>
      <c r="C116" s="6" t="s">
        <v>188</v>
      </c>
      <c r="D116" s="6" t="s">
        <v>140</v>
      </c>
      <c r="E116" s="6">
        <v>3</v>
      </c>
      <c r="F116" s="6" t="str">
        <f>VLOOKUP(T_[[#This Row],[N° représ]],ListeREPRESENTANTS,2,FALSE)</f>
        <v>Janet Leverling</v>
      </c>
      <c r="G116" s="6">
        <v>10514</v>
      </c>
      <c r="H116" s="9">
        <v>40953</v>
      </c>
      <c r="I116" s="9">
        <v>40982</v>
      </c>
      <c r="J116" s="9">
        <v>40988</v>
      </c>
      <c r="K116" s="7">
        <v>1</v>
      </c>
      <c r="L116" s="9" t="str">
        <f>VLOOKUP(T_[[#This Row],[Réf catégorie]],ListeCATEGORIES,2,FALSE)</f>
        <v>Boissons</v>
      </c>
      <c r="M116" s="6">
        <v>75</v>
      </c>
      <c r="N116" s="6" t="str">
        <f>VLOOKUP(T_[[#This Row],[Réf prod]],ListePRODUITS,2,FALSE)</f>
        <v>Rhönbräu Klosterbier</v>
      </c>
      <c r="O116" s="13">
        <v>38.75</v>
      </c>
      <c r="P116" s="6">
        <v>7</v>
      </c>
      <c r="Q116" s="13">
        <f t="shared" si="1"/>
        <v>271.25</v>
      </c>
      <c r="R116" s="14">
        <v>7.0000000000000007E-2</v>
      </c>
      <c r="S116" s="13">
        <v>252.26249999999999</v>
      </c>
      <c r="T116" s="13">
        <v>3.2794124999999998</v>
      </c>
      <c r="U116" s="48">
        <f>T_[[#This Row],[CA tarif]]-T_[[#This Row],[CA HT]]</f>
        <v>18.987500000000011</v>
      </c>
      <c r="V116" s="13"/>
      <c r="W116" s="13"/>
      <c r="X116"/>
      <c r="Y116" s="9"/>
      <c r="AA116"/>
      <c r="AB116"/>
    </row>
    <row r="117" spans="1:28" ht="15" customHeight="1" x14ac:dyDescent="0.25">
      <c r="A117" s="6" t="s">
        <v>189</v>
      </c>
      <c r="B117" s="6" t="s">
        <v>190</v>
      </c>
      <c r="C117" s="6" t="s">
        <v>191</v>
      </c>
      <c r="D117" s="6" t="s">
        <v>136</v>
      </c>
      <c r="E117" s="6">
        <v>1</v>
      </c>
      <c r="F117" s="6" t="str">
        <f>VLOOKUP(T_[[#This Row],[N° représ]],ListeREPRESENTANTS,2,FALSE)</f>
        <v>Francis Rivière</v>
      </c>
      <c r="G117" s="6">
        <v>10515</v>
      </c>
      <c r="H117" s="9">
        <v>40954</v>
      </c>
      <c r="I117" s="9">
        <v>40969</v>
      </c>
      <c r="J117" s="9">
        <v>40995</v>
      </c>
      <c r="K117" s="7">
        <v>6</v>
      </c>
      <c r="L117" s="9" t="str">
        <f>VLOOKUP(T_[[#This Row],[Réf catégorie]],ListeCATEGORIES,2,FALSE)</f>
        <v>Viandes</v>
      </c>
      <c r="M117" s="6">
        <v>9</v>
      </c>
      <c r="N117" s="6" t="str">
        <f>VLOOKUP(T_[[#This Row],[Réf prod]],ListePRODUITS,2,FALSE)</f>
        <v>Mishi Kobe Niku</v>
      </c>
      <c r="O117" s="13">
        <v>485</v>
      </c>
      <c r="P117" s="6">
        <v>20</v>
      </c>
      <c r="Q117" s="13">
        <f t="shared" si="1"/>
        <v>9700</v>
      </c>
      <c r="R117" s="14">
        <v>0.1</v>
      </c>
      <c r="S117" s="13">
        <v>8730</v>
      </c>
      <c r="T117" s="13">
        <v>200.79</v>
      </c>
      <c r="U117" s="48">
        <f>T_[[#This Row],[CA tarif]]-T_[[#This Row],[CA HT]]</f>
        <v>970</v>
      </c>
      <c r="V117" s="13"/>
      <c r="W117" s="13"/>
      <c r="X117"/>
      <c r="Y117" s="9"/>
      <c r="AA117"/>
      <c r="AB117"/>
    </row>
    <row r="118" spans="1:28" ht="15" customHeight="1" x14ac:dyDescent="0.25">
      <c r="A118" s="6" t="s">
        <v>189</v>
      </c>
      <c r="B118" s="6" t="s">
        <v>190</v>
      </c>
      <c r="C118" s="6" t="s">
        <v>191</v>
      </c>
      <c r="D118" s="6" t="s">
        <v>136</v>
      </c>
      <c r="E118" s="6">
        <v>1</v>
      </c>
      <c r="F118" s="6" t="str">
        <f>VLOOKUP(T_[[#This Row],[N° représ]],ListeREPRESENTANTS,2,FALSE)</f>
        <v>Francis Rivière</v>
      </c>
      <c r="G118" s="6">
        <v>10515</v>
      </c>
      <c r="H118" s="9">
        <v>40954</v>
      </c>
      <c r="I118" s="9">
        <v>40969</v>
      </c>
      <c r="J118" s="9">
        <v>40995</v>
      </c>
      <c r="K118" s="7">
        <v>3</v>
      </c>
      <c r="L118" s="9" t="str">
        <f>VLOOKUP(T_[[#This Row],[Réf catégorie]],ListeCATEGORIES,2,FALSE)</f>
        <v>Desserts</v>
      </c>
      <c r="M118" s="6">
        <v>16</v>
      </c>
      <c r="N118" s="6" t="str">
        <f>VLOOKUP(T_[[#This Row],[Réf prod]],ListePRODUITS,2,FALSE)</f>
        <v>Pavlova</v>
      </c>
      <c r="O118" s="13">
        <v>87.25</v>
      </c>
      <c r="P118" s="6">
        <v>41</v>
      </c>
      <c r="Q118" s="13">
        <f t="shared" si="1"/>
        <v>3577.25</v>
      </c>
      <c r="R118" s="14">
        <v>-0.03</v>
      </c>
      <c r="S118" s="13">
        <v>3684.5675000000001</v>
      </c>
      <c r="T118" s="13">
        <v>92.1141875</v>
      </c>
      <c r="U118" s="48">
        <f>T_[[#This Row],[CA tarif]]-T_[[#This Row],[CA HT]]</f>
        <v>-107.31750000000011</v>
      </c>
      <c r="V118" s="13"/>
      <c r="W118" s="13"/>
      <c r="X118"/>
      <c r="Y118" s="9"/>
      <c r="AA118"/>
      <c r="AB118"/>
    </row>
    <row r="119" spans="1:28" ht="15" customHeight="1" x14ac:dyDescent="0.25">
      <c r="A119" s="6" t="s">
        <v>189</v>
      </c>
      <c r="B119" s="6" t="s">
        <v>190</v>
      </c>
      <c r="C119" s="6" t="s">
        <v>191</v>
      </c>
      <c r="D119" s="6" t="s">
        <v>136</v>
      </c>
      <c r="E119" s="6">
        <v>1</v>
      </c>
      <c r="F119" s="6" t="str">
        <f>VLOOKUP(T_[[#This Row],[N° représ]],ListeREPRESENTANTS,2,FALSE)</f>
        <v>Francis Rivière</v>
      </c>
      <c r="G119" s="6">
        <v>10515</v>
      </c>
      <c r="H119" s="9">
        <v>40954</v>
      </c>
      <c r="I119" s="9">
        <v>40969</v>
      </c>
      <c r="J119" s="9">
        <v>40995</v>
      </c>
      <c r="K119" s="7">
        <v>3</v>
      </c>
      <c r="L119" s="9" t="str">
        <f>VLOOKUP(T_[[#This Row],[Réf catégorie]],ListeCATEGORIES,2,FALSE)</f>
        <v>Desserts</v>
      </c>
      <c r="M119" s="6">
        <v>27</v>
      </c>
      <c r="N119" s="6" t="str">
        <f>VLOOKUP(T_[[#This Row],[Réf prod]],ListePRODUITS,2,FALSE)</f>
        <v>Schoggi Schokolade</v>
      </c>
      <c r="O119" s="13">
        <v>219.5</v>
      </c>
      <c r="P119" s="6">
        <v>43</v>
      </c>
      <c r="Q119" s="13">
        <f t="shared" si="1"/>
        <v>9438.5</v>
      </c>
      <c r="R119" s="14">
        <v>-0.02</v>
      </c>
      <c r="S119" s="13">
        <v>9627.27</v>
      </c>
      <c r="T119" s="13">
        <v>182.91812999999999</v>
      </c>
      <c r="U119" s="48">
        <f>T_[[#This Row],[CA tarif]]-T_[[#This Row],[CA HT]]</f>
        <v>-188.77000000000044</v>
      </c>
      <c r="V119" s="13"/>
      <c r="W119" s="13"/>
      <c r="X119"/>
      <c r="Y119" s="9"/>
      <c r="AA119"/>
      <c r="AB119"/>
    </row>
    <row r="120" spans="1:28" ht="15" customHeight="1" x14ac:dyDescent="0.25">
      <c r="A120" s="6" t="s">
        <v>189</v>
      </c>
      <c r="B120" s="6" t="s">
        <v>190</v>
      </c>
      <c r="C120" s="6" t="s">
        <v>191</v>
      </c>
      <c r="D120" s="6" t="s">
        <v>136</v>
      </c>
      <c r="E120" s="6">
        <v>1</v>
      </c>
      <c r="F120" s="6" t="str">
        <f>VLOOKUP(T_[[#This Row],[N° représ]],ListeREPRESENTANTS,2,FALSE)</f>
        <v>Francis Rivière</v>
      </c>
      <c r="G120" s="6">
        <v>10515</v>
      </c>
      <c r="H120" s="9">
        <v>40954</v>
      </c>
      <c r="I120" s="9">
        <v>40969</v>
      </c>
      <c r="J120" s="9">
        <v>40995</v>
      </c>
      <c r="K120" s="7">
        <v>4</v>
      </c>
      <c r="L120" s="9" t="str">
        <f>VLOOKUP(T_[[#This Row],[Réf catégorie]],ListeCATEGORIES,2,FALSE)</f>
        <v>Produits laitiers</v>
      </c>
      <c r="M120" s="6">
        <v>33</v>
      </c>
      <c r="N120" s="6" t="str">
        <f>VLOOKUP(T_[[#This Row],[Réf prod]],ListePRODUITS,2,FALSE)</f>
        <v>Geitost</v>
      </c>
      <c r="O120" s="13">
        <v>12.5</v>
      </c>
      <c r="P120" s="6">
        <v>39</v>
      </c>
      <c r="Q120" s="13">
        <f t="shared" si="1"/>
        <v>487.5</v>
      </c>
      <c r="R120" s="14">
        <v>0.2</v>
      </c>
      <c r="S120" s="13">
        <v>390</v>
      </c>
      <c r="T120" s="13">
        <v>2.73</v>
      </c>
      <c r="U120" s="48">
        <f>T_[[#This Row],[CA tarif]]-T_[[#This Row],[CA HT]]</f>
        <v>97.5</v>
      </c>
      <c r="V120" s="13"/>
      <c r="W120" s="13"/>
      <c r="X120"/>
      <c r="Y120" s="9"/>
      <c r="AA120"/>
      <c r="AB120"/>
    </row>
    <row r="121" spans="1:28" ht="15" customHeight="1" x14ac:dyDescent="0.25">
      <c r="A121" s="6" t="s">
        <v>189</v>
      </c>
      <c r="B121" s="6" t="s">
        <v>190</v>
      </c>
      <c r="C121" s="6" t="s">
        <v>191</v>
      </c>
      <c r="D121" s="6" t="s">
        <v>136</v>
      </c>
      <c r="E121" s="6">
        <v>1</v>
      </c>
      <c r="F121" s="6" t="str">
        <f>VLOOKUP(T_[[#This Row],[N° représ]],ListeREPRESENTANTS,2,FALSE)</f>
        <v>Francis Rivière</v>
      </c>
      <c r="G121" s="6">
        <v>10515</v>
      </c>
      <c r="H121" s="9">
        <v>40954</v>
      </c>
      <c r="I121" s="9">
        <v>40969</v>
      </c>
      <c r="J121" s="9">
        <v>40995</v>
      </c>
      <c r="K121" s="7">
        <v>4</v>
      </c>
      <c r="L121" s="9" t="str">
        <f>VLOOKUP(T_[[#This Row],[Réf catégorie]],ListeCATEGORIES,2,FALSE)</f>
        <v>Produits laitiers</v>
      </c>
      <c r="M121" s="6">
        <v>60</v>
      </c>
      <c r="N121" s="6" t="str">
        <f>VLOOKUP(T_[[#This Row],[Réf prod]],ListePRODUITS,2,FALSE)</f>
        <v>Camembert Pierrot</v>
      </c>
      <c r="O121" s="13">
        <v>170</v>
      </c>
      <c r="P121" s="6">
        <v>11</v>
      </c>
      <c r="Q121" s="13">
        <f t="shared" si="1"/>
        <v>1870</v>
      </c>
      <c r="R121" s="14">
        <v>0.03</v>
      </c>
      <c r="S121" s="13">
        <v>1813.8999999999999</v>
      </c>
      <c r="T121" s="13">
        <v>25.394599999999997</v>
      </c>
      <c r="U121" s="48">
        <f>T_[[#This Row],[CA tarif]]-T_[[#This Row],[CA HT]]</f>
        <v>56.100000000000136</v>
      </c>
      <c r="V121" s="13"/>
      <c r="W121" s="13"/>
      <c r="X121"/>
      <c r="Y121" s="9"/>
      <c r="AA121"/>
      <c r="AB121"/>
    </row>
    <row r="122" spans="1:28" ht="15" customHeight="1" x14ac:dyDescent="0.25">
      <c r="A122" s="6" t="s">
        <v>166</v>
      </c>
      <c r="B122" s="6" t="s">
        <v>167</v>
      </c>
      <c r="C122" s="6" t="s">
        <v>168</v>
      </c>
      <c r="D122" s="6" t="s">
        <v>169</v>
      </c>
      <c r="E122" s="6">
        <v>1</v>
      </c>
      <c r="F122" s="6" t="str">
        <f>VLOOKUP(T_[[#This Row],[N° représ]],ListeREPRESENTANTS,2,FALSE)</f>
        <v>Francis Rivière</v>
      </c>
      <c r="G122" s="6">
        <v>10516</v>
      </c>
      <c r="H122" s="9">
        <v>40955</v>
      </c>
      <c r="I122" s="9">
        <v>40984</v>
      </c>
      <c r="J122" s="9">
        <v>40973</v>
      </c>
      <c r="K122" s="7">
        <v>8</v>
      </c>
      <c r="L122" s="9" t="str">
        <f>VLOOKUP(T_[[#This Row],[Réf catégorie]],ListeCATEGORIES,2,FALSE)</f>
        <v>Poissons et fruits de mer</v>
      </c>
      <c r="M122" s="6">
        <v>18</v>
      </c>
      <c r="N122" s="6" t="str">
        <f>VLOOKUP(T_[[#This Row],[Réf prod]],ListePRODUITS,2,FALSE)</f>
        <v>Carnarvon Tigers</v>
      </c>
      <c r="O122" s="13">
        <v>312.5</v>
      </c>
      <c r="P122" s="6">
        <v>54</v>
      </c>
      <c r="Q122" s="13">
        <f t="shared" si="1"/>
        <v>16875</v>
      </c>
      <c r="R122" s="14">
        <v>0.08</v>
      </c>
      <c r="S122" s="13">
        <v>15525</v>
      </c>
      <c r="T122" s="13">
        <v>77.625</v>
      </c>
      <c r="U122" s="48">
        <f>T_[[#This Row],[CA tarif]]-T_[[#This Row],[CA HT]]</f>
        <v>1350</v>
      </c>
      <c r="V122" s="13"/>
      <c r="W122" s="13"/>
      <c r="X122"/>
      <c r="Y122" s="9"/>
      <c r="AA122"/>
      <c r="AB122"/>
    </row>
    <row r="123" spans="1:28" ht="15" customHeight="1" x14ac:dyDescent="0.25">
      <c r="A123" s="6" t="s">
        <v>166</v>
      </c>
      <c r="B123" s="6" t="s">
        <v>167</v>
      </c>
      <c r="C123" s="6" t="s">
        <v>168</v>
      </c>
      <c r="D123" s="6" t="s">
        <v>169</v>
      </c>
      <c r="E123" s="6">
        <v>1</v>
      </c>
      <c r="F123" s="6" t="str">
        <f>VLOOKUP(T_[[#This Row],[N° représ]],ListeREPRESENTANTS,2,FALSE)</f>
        <v>Francis Rivière</v>
      </c>
      <c r="G123" s="6">
        <v>10516</v>
      </c>
      <c r="H123" s="9">
        <v>40955</v>
      </c>
      <c r="I123" s="9">
        <v>40984</v>
      </c>
      <c r="J123" s="9">
        <v>40973</v>
      </c>
      <c r="K123" s="7">
        <v>8</v>
      </c>
      <c r="L123" s="9" t="str">
        <f>VLOOKUP(T_[[#This Row],[Réf catégorie]],ListeCATEGORIES,2,FALSE)</f>
        <v>Poissons et fruits de mer</v>
      </c>
      <c r="M123" s="6">
        <v>41</v>
      </c>
      <c r="N123" s="6" t="str">
        <f>VLOOKUP(T_[[#This Row],[Réf prod]],ListePRODUITS,2,FALSE)</f>
        <v>Jack's New England Clam Chowder</v>
      </c>
      <c r="O123" s="13">
        <v>48.25</v>
      </c>
      <c r="P123" s="6">
        <v>89</v>
      </c>
      <c r="Q123" s="13">
        <f t="shared" si="1"/>
        <v>4294.25</v>
      </c>
      <c r="R123" s="14">
        <v>0</v>
      </c>
      <c r="S123" s="13">
        <v>4294.25</v>
      </c>
      <c r="T123" s="13">
        <v>42.942500000000003</v>
      </c>
      <c r="U123" s="48">
        <f>T_[[#This Row],[CA tarif]]-T_[[#This Row],[CA HT]]</f>
        <v>0</v>
      </c>
      <c r="V123" s="13"/>
      <c r="W123" s="13"/>
      <c r="X123"/>
      <c r="Y123" s="9"/>
      <c r="AA123"/>
      <c r="AB123"/>
    </row>
    <row r="124" spans="1:28" ht="15" customHeight="1" x14ac:dyDescent="0.25">
      <c r="A124" s="6" t="s">
        <v>166</v>
      </c>
      <c r="B124" s="6" t="s">
        <v>167</v>
      </c>
      <c r="C124" s="6" t="s">
        <v>168</v>
      </c>
      <c r="D124" s="6" t="s">
        <v>169</v>
      </c>
      <c r="E124" s="6">
        <v>1</v>
      </c>
      <c r="F124" s="6" t="str">
        <f>VLOOKUP(T_[[#This Row],[N° représ]],ListeREPRESENTANTS,2,FALSE)</f>
        <v>Francis Rivière</v>
      </c>
      <c r="G124" s="6">
        <v>10516</v>
      </c>
      <c r="H124" s="9">
        <v>40955</v>
      </c>
      <c r="I124" s="9">
        <v>40984</v>
      </c>
      <c r="J124" s="9">
        <v>40973</v>
      </c>
      <c r="K124" s="7">
        <v>5</v>
      </c>
      <c r="L124" s="9" t="str">
        <f>VLOOKUP(T_[[#This Row],[Réf catégorie]],ListeCATEGORIES,2,FALSE)</f>
        <v>Pâtes et céréales</v>
      </c>
      <c r="M124" s="6">
        <v>42</v>
      </c>
      <c r="N124" s="6" t="str">
        <f>VLOOKUP(T_[[#This Row],[Réf prod]],ListePRODUITS,2,FALSE)</f>
        <v>Singaporean Hokkien Fried Mee</v>
      </c>
      <c r="O124" s="13">
        <v>70</v>
      </c>
      <c r="P124" s="6">
        <v>46</v>
      </c>
      <c r="Q124" s="13">
        <f t="shared" si="1"/>
        <v>3220</v>
      </c>
      <c r="R124" s="14">
        <v>0.11</v>
      </c>
      <c r="S124" s="13">
        <v>2865.8</v>
      </c>
      <c r="T124" s="13">
        <v>71.644999999999996</v>
      </c>
      <c r="U124" s="48">
        <f>T_[[#This Row],[CA tarif]]-T_[[#This Row],[CA HT]]</f>
        <v>354.19999999999982</v>
      </c>
      <c r="V124" s="13"/>
      <c r="W124" s="13"/>
      <c r="X124"/>
      <c r="Y124" s="9"/>
      <c r="AA124"/>
      <c r="AB124"/>
    </row>
    <row r="125" spans="1:28" ht="15" customHeight="1" x14ac:dyDescent="0.25">
      <c r="A125" s="6" t="s">
        <v>192</v>
      </c>
      <c r="B125" s="6" t="s">
        <v>193</v>
      </c>
      <c r="C125" s="6" t="s">
        <v>88</v>
      </c>
      <c r="D125" s="6" t="s">
        <v>89</v>
      </c>
      <c r="E125" s="6">
        <v>3</v>
      </c>
      <c r="F125" s="6" t="str">
        <f>VLOOKUP(T_[[#This Row],[N° représ]],ListeREPRESENTANTS,2,FALSE)</f>
        <v>Janet Leverling</v>
      </c>
      <c r="G125" s="6">
        <v>10517</v>
      </c>
      <c r="H125" s="9">
        <v>40955</v>
      </c>
      <c r="I125" s="9">
        <v>40984</v>
      </c>
      <c r="J125" s="9">
        <v>40971</v>
      </c>
      <c r="K125" s="7">
        <v>5</v>
      </c>
      <c r="L125" s="9" t="str">
        <f>VLOOKUP(T_[[#This Row],[Réf catégorie]],ListeCATEGORIES,2,FALSE)</f>
        <v>Pâtes et céréales</v>
      </c>
      <c r="M125" s="6">
        <v>52</v>
      </c>
      <c r="N125" s="6" t="str">
        <f>VLOOKUP(T_[[#This Row],[Réf prod]],ListePRODUITS,2,FALSE)</f>
        <v>Filo Mix</v>
      </c>
      <c r="O125" s="13">
        <v>35</v>
      </c>
      <c r="P125" s="6">
        <v>91</v>
      </c>
      <c r="Q125" s="13">
        <f t="shared" si="1"/>
        <v>3185</v>
      </c>
      <c r="R125" s="14">
        <v>0.08</v>
      </c>
      <c r="S125" s="13">
        <v>2930.2000000000003</v>
      </c>
      <c r="T125" s="13">
        <v>96.696600000000004</v>
      </c>
      <c r="U125" s="48">
        <f>T_[[#This Row],[CA tarif]]-T_[[#This Row],[CA HT]]</f>
        <v>254.79999999999973</v>
      </c>
      <c r="V125" s="13"/>
      <c r="W125" s="13"/>
      <c r="X125"/>
      <c r="Y125" s="9"/>
      <c r="AA125"/>
      <c r="AB125"/>
    </row>
    <row r="126" spans="1:28" ht="15" customHeight="1" x14ac:dyDescent="0.25">
      <c r="A126" s="6" t="s">
        <v>192</v>
      </c>
      <c r="B126" s="6" t="s">
        <v>193</v>
      </c>
      <c r="C126" s="6" t="s">
        <v>88</v>
      </c>
      <c r="D126" s="6" t="s">
        <v>89</v>
      </c>
      <c r="E126" s="6">
        <v>3</v>
      </c>
      <c r="F126" s="6" t="str">
        <f>VLOOKUP(T_[[#This Row],[N° représ]],ListeREPRESENTANTS,2,FALSE)</f>
        <v>Janet Leverling</v>
      </c>
      <c r="G126" s="6">
        <v>10517</v>
      </c>
      <c r="H126" s="9">
        <v>40955</v>
      </c>
      <c r="I126" s="9">
        <v>40984</v>
      </c>
      <c r="J126" s="9">
        <v>40971</v>
      </c>
      <c r="K126" s="7">
        <v>4</v>
      </c>
      <c r="L126" s="9" t="str">
        <f>VLOOKUP(T_[[#This Row],[Réf catégorie]],ListeCATEGORIES,2,FALSE)</f>
        <v>Produits laitiers</v>
      </c>
      <c r="M126" s="6">
        <v>59</v>
      </c>
      <c r="N126" s="6" t="str">
        <f>VLOOKUP(T_[[#This Row],[Réf prod]],ListePRODUITS,2,FALSE)</f>
        <v>Raclette Courdavault</v>
      </c>
      <c r="O126" s="13">
        <v>275</v>
      </c>
      <c r="P126" s="6">
        <v>80</v>
      </c>
      <c r="Q126" s="13">
        <f t="shared" si="1"/>
        <v>22000</v>
      </c>
      <c r="R126" s="14">
        <v>0.01</v>
      </c>
      <c r="S126" s="13">
        <v>21780</v>
      </c>
      <c r="T126" s="13">
        <v>283.14</v>
      </c>
      <c r="U126" s="48">
        <f>T_[[#This Row],[CA tarif]]-T_[[#This Row],[CA HT]]</f>
        <v>220</v>
      </c>
      <c r="V126" s="13"/>
      <c r="W126" s="13"/>
      <c r="X126"/>
      <c r="Y126" s="9"/>
      <c r="AA126"/>
      <c r="AB126"/>
    </row>
    <row r="127" spans="1:28" ht="15" customHeight="1" x14ac:dyDescent="0.25">
      <c r="A127" s="6" t="s">
        <v>192</v>
      </c>
      <c r="B127" s="6" t="s">
        <v>193</v>
      </c>
      <c r="C127" s="6" t="s">
        <v>88</v>
      </c>
      <c r="D127" s="6" t="s">
        <v>89</v>
      </c>
      <c r="E127" s="6">
        <v>3</v>
      </c>
      <c r="F127" s="6" t="str">
        <f>VLOOKUP(T_[[#This Row],[N° représ]],ListeREPRESENTANTS,2,FALSE)</f>
        <v>Janet Leverling</v>
      </c>
      <c r="G127" s="6">
        <v>10517</v>
      </c>
      <c r="H127" s="9">
        <v>40955</v>
      </c>
      <c r="I127" s="9">
        <v>40984</v>
      </c>
      <c r="J127" s="9">
        <v>40971</v>
      </c>
      <c r="K127" s="7">
        <v>1</v>
      </c>
      <c r="L127" s="9" t="str">
        <f>VLOOKUP(T_[[#This Row],[Réf catégorie]],ListeCATEGORIES,2,FALSE)</f>
        <v>Boissons</v>
      </c>
      <c r="M127" s="6">
        <v>70</v>
      </c>
      <c r="N127" s="6" t="str">
        <f>VLOOKUP(T_[[#This Row],[Réf prod]],ListePRODUITS,2,FALSE)</f>
        <v>Outback Lager</v>
      </c>
      <c r="O127" s="13">
        <v>75</v>
      </c>
      <c r="P127" s="6">
        <v>25</v>
      </c>
      <c r="Q127" s="13">
        <f t="shared" si="1"/>
        <v>1875</v>
      </c>
      <c r="R127" s="14">
        <v>-0.02</v>
      </c>
      <c r="S127" s="13">
        <v>1912.5</v>
      </c>
      <c r="T127" s="13">
        <v>53.55</v>
      </c>
      <c r="U127" s="48">
        <f>T_[[#This Row],[CA tarif]]-T_[[#This Row],[CA HT]]</f>
        <v>-37.5</v>
      </c>
      <c r="V127" s="13"/>
      <c r="W127" s="13"/>
      <c r="X127"/>
      <c r="Y127" s="9"/>
      <c r="AA127"/>
      <c r="AB127"/>
    </row>
    <row r="128" spans="1:28" ht="15" customHeight="1" x14ac:dyDescent="0.25">
      <c r="A128" s="6" t="s">
        <v>194</v>
      </c>
      <c r="B128" s="6" t="s">
        <v>195</v>
      </c>
      <c r="C128" s="6" t="s">
        <v>97</v>
      </c>
      <c r="D128" s="6" t="s">
        <v>98</v>
      </c>
      <c r="E128" s="6">
        <v>5</v>
      </c>
      <c r="F128" s="6" t="str">
        <f>VLOOKUP(T_[[#This Row],[N° représ]],ListeREPRESENTANTS,2,FALSE)</f>
        <v>Mohamed Ben Arfa</v>
      </c>
      <c r="G128" s="6">
        <v>10518</v>
      </c>
      <c r="H128" s="9">
        <v>40956</v>
      </c>
      <c r="I128" s="9">
        <v>40971</v>
      </c>
      <c r="J128" s="9">
        <v>40977</v>
      </c>
      <c r="K128" s="7">
        <v>1</v>
      </c>
      <c r="L128" s="9" t="str">
        <f>VLOOKUP(T_[[#This Row],[Réf catégorie]],ListeCATEGORIES,2,FALSE)</f>
        <v>Boissons</v>
      </c>
      <c r="M128" s="6">
        <v>24</v>
      </c>
      <c r="N128" s="6" t="str">
        <f>VLOOKUP(T_[[#This Row],[Réf prod]],ListePRODUITS,2,FALSE)</f>
        <v>Guaraná Fantástica</v>
      </c>
      <c r="O128" s="13">
        <v>22.5</v>
      </c>
      <c r="P128" s="6">
        <v>11</v>
      </c>
      <c r="Q128" s="13">
        <f t="shared" si="1"/>
        <v>247.5</v>
      </c>
      <c r="R128" s="14">
        <v>-0.01</v>
      </c>
      <c r="S128" s="13">
        <v>249.97499999999999</v>
      </c>
      <c r="T128" s="13">
        <v>0.249975</v>
      </c>
      <c r="U128" s="48">
        <f>T_[[#This Row],[CA tarif]]-T_[[#This Row],[CA HT]]</f>
        <v>-2.4749999999999943</v>
      </c>
      <c r="V128" s="13"/>
      <c r="W128" s="13"/>
      <c r="X128"/>
      <c r="Y128" s="9"/>
      <c r="AA128"/>
      <c r="AB128"/>
    </row>
    <row r="129" spans="1:28" ht="15" customHeight="1" x14ac:dyDescent="0.25">
      <c r="A129" s="6" t="s">
        <v>194</v>
      </c>
      <c r="B129" s="6" t="s">
        <v>195</v>
      </c>
      <c r="C129" s="6" t="s">
        <v>97</v>
      </c>
      <c r="D129" s="6" t="s">
        <v>98</v>
      </c>
      <c r="E129" s="6">
        <v>5</v>
      </c>
      <c r="F129" s="6" t="str">
        <f>VLOOKUP(T_[[#This Row],[N° représ]],ListeREPRESENTANTS,2,FALSE)</f>
        <v>Mohamed Ben Arfa</v>
      </c>
      <c r="G129" s="6">
        <v>10518</v>
      </c>
      <c r="H129" s="9">
        <v>40956</v>
      </c>
      <c r="I129" s="9">
        <v>40971</v>
      </c>
      <c r="J129" s="9">
        <v>40977</v>
      </c>
      <c r="K129" s="7">
        <v>1</v>
      </c>
      <c r="L129" s="9" t="str">
        <f>VLOOKUP(T_[[#This Row],[Réf catégorie]],ListeCATEGORIES,2,FALSE)</f>
        <v>Boissons</v>
      </c>
      <c r="M129" s="6">
        <v>38</v>
      </c>
      <c r="N129" s="6" t="str">
        <f>VLOOKUP(T_[[#This Row],[Réf prod]],ListePRODUITS,2,FALSE)</f>
        <v>Côte de Blaye</v>
      </c>
      <c r="O129" s="13">
        <v>1317.5</v>
      </c>
      <c r="P129" s="6">
        <v>85</v>
      </c>
      <c r="Q129" s="13">
        <f t="shared" si="1"/>
        <v>111987.5</v>
      </c>
      <c r="R129" s="14">
        <v>0.05</v>
      </c>
      <c r="S129" s="13">
        <v>106388.125</v>
      </c>
      <c r="T129" s="13">
        <v>851.10500000000002</v>
      </c>
      <c r="U129" s="48">
        <f>T_[[#This Row],[CA tarif]]-T_[[#This Row],[CA HT]]</f>
        <v>5599.375</v>
      </c>
      <c r="V129" s="13"/>
      <c r="W129" s="13"/>
      <c r="X129"/>
      <c r="Y129" s="9"/>
      <c r="AA129"/>
      <c r="AB129"/>
    </row>
    <row r="130" spans="1:28" ht="15" customHeight="1" x14ac:dyDescent="0.25">
      <c r="A130" s="6" t="s">
        <v>194</v>
      </c>
      <c r="B130" s="6" t="s">
        <v>195</v>
      </c>
      <c r="C130" s="6" t="s">
        <v>97</v>
      </c>
      <c r="D130" s="6" t="s">
        <v>98</v>
      </c>
      <c r="E130" s="6">
        <v>5</v>
      </c>
      <c r="F130" s="6" t="str">
        <f>VLOOKUP(T_[[#This Row],[N° représ]],ListeREPRESENTANTS,2,FALSE)</f>
        <v>Mohamed Ben Arfa</v>
      </c>
      <c r="G130" s="6">
        <v>10518</v>
      </c>
      <c r="H130" s="9">
        <v>40956</v>
      </c>
      <c r="I130" s="9">
        <v>40971</v>
      </c>
      <c r="J130" s="9">
        <v>40977</v>
      </c>
      <c r="K130" s="7">
        <v>2</v>
      </c>
      <c r="L130" s="9" t="str">
        <f>VLOOKUP(T_[[#This Row],[Réf catégorie]],ListeCATEGORIES,2,FALSE)</f>
        <v>Condiments</v>
      </c>
      <c r="M130" s="6">
        <v>44</v>
      </c>
      <c r="N130" s="6" t="str">
        <f>VLOOKUP(T_[[#This Row],[Réf prod]],ListePRODUITS,2,FALSE)</f>
        <v>Gula Malacca</v>
      </c>
      <c r="O130" s="13">
        <v>97.25</v>
      </c>
      <c r="P130" s="6">
        <v>17</v>
      </c>
      <c r="Q130" s="13">
        <f t="shared" si="1"/>
        <v>1653.25</v>
      </c>
      <c r="R130" s="14">
        <v>0.15</v>
      </c>
      <c r="S130" s="13">
        <v>1405.2625</v>
      </c>
      <c r="T130" s="13">
        <v>1.4052625000000001</v>
      </c>
      <c r="U130" s="48">
        <f>T_[[#This Row],[CA tarif]]-T_[[#This Row],[CA HT]]</f>
        <v>247.98749999999995</v>
      </c>
      <c r="V130" s="13"/>
      <c r="W130" s="13"/>
      <c r="X130"/>
      <c r="Y130" s="9"/>
      <c r="AA130"/>
      <c r="AB130"/>
    </row>
    <row r="131" spans="1:28" ht="15" customHeight="1" x14ac:dyDescent="0.25">
      <c r="A131" s="6" t="s">
        <v>196</v>
      </c>
      <c r="B131" s="6" t="s">
        <v>197</v>
      </c>
      <c r="C131" s="6" t="s">
        <v>52</v>
      </c>
      <c r="D131" s="6" t="s">
        <v>51</v>
      </c>
      <c r="E131" s="6">
        <v>6</v>
      </c>
      <c r="F131" s="6" t="str">
        <f>VLOOKUP(T_[[#This Row],[N° représ]],ListeREPRESENTANTS,2,FALSE)</f>
        <v>Ernst Junge</v>
      </c>
      <c r="G131" s="6">
        <v>10519</v>
      </c>
      <c r="H131" s="9">
        <v>40959</v>
      </c>
      <c r="I131" s="9">
        <v>40988</v>
      </c>
      <c r="J131" s="9">
        <v>40973</v>
      </c>
      <c r="K131" s="7">
        <v>8</v>
      </c>
      <c r="L131" s="9" t="str">
        <f>VLOOKUP(T_[[#This Row],[Réf catégorie]],ListeCATEGORIES,2,FALSE)</f>
        <v>Poissons et fruits de mer</v>
      </c>
      <c r="M131" s="6">
        <v>10</v>
      </c>
      <c r="N131" s="6" t="str">
        <f>VLOOKUP(T_[[#This Row],[Réf prod]],ListePRODUITS,2,FALSE)</f>
        <v>Ikura</v>
      </c>
      <c r="O131" s="13">
        <v>155</v>
      </c>
      <c r="P131" s="6">
        <v>92</v>
      </c>
      <c r="Q131" s="13">
        <f t="shared" si="1"/>
        <v>14260</v>
      </c>
      <c r="R131" s="14">
        <v>0</v>
      </c>
      <c r="S131" s="13">
        <v>14260</v>
      </c>
      <c r="T131" s="13">
        <v>313.72000000000003</v>
      </c>
      <c r="U131" s="48">
        <f>T_[[#This Row],[CA tarif]]-T_[[#This Row],[CA HT]]</f>
        <v>0</v>
      </c>
      <c r="V131" s="13"/>
      <c r="W131" s="13"/>
      <c r="X131"/>
      <c r="Y131" s="9"/>
      <c r="AA131"/>
      <c r="AB131"/>
    </row>
    <row r="132" spans="1:28" ht="15" customHeight="1" x14ac:dyDescent="0.25">
      <c r="A132" s="6" t="s">
        <v>196</v>
      </c>
      <c r="B132" s="6" t="s">
        <v>197</v>
      </c>
      <c r="C132" s="6" t="s">
        <v>52</v>
      </c>
      <c r="D132" s="6" t="s">
        <v>51</v>
      </c>
      <c r="E132" s="6">
        <v>6</v>
      </c>
      <c r="F132" s="6" t="str">
        <f>VLOOKUP(T_[[#This Row],[N° représ]],ListeREPRESENTANTS,2,FALSE)</f>
        <v>Ernst Junge</v>
      </c>
      <c r="G132" s="6">
        <v>10519</v>
      </c>
      <c r="H132" s="9">
        <v>40959</v>
      </c>
      <c r="I132" s="9">
        <v>40988</v>
      </c>
      <c r="J132" s="9">
        <v>40973</v>
      </c>
      <c r="K132" s="7">
        <v>5</v>
      </c>
      <c r="L132" s="9" t="str">
        <f>VLOOKUP(T_[[#This Row],[Réf catégorie]],ListeCATEGORIES,2,FALSE)</f>
        <v>Pâtes et céréales</v>
      </c>
      <c r="M132" s="6">
        <v>56</v>
      </c>
      <c r="N132" s="6" t="str">
        <f>VLOOKUP(T_[[#This Row],[Réf prod]],ListePRODUITS,2,FALSE)</f>
        <v>Gnocchi di nonna Alice</v>
      </c>
      <c r="O132" s="13">
        <v>190</v>
      </c>
      <c r="P132" s="6">
        <v>33</v>
      </c>
      <c r="Q132" s="13">
        <f t="shared" si="1"/>
        <v>6270</v>
      </c>
      <c r="R132" s="14">
        <v>7.0000000000000007E-2</v>
      </c>
      <c r="S132" s="13">
        <v>5831.0999999999995</v>
      </c>
      <c r="T132" s="13">
        <v>75.804299999999984</v>
      </c>
      <c r="U132" s="48">
        <f>T_[[#This Row],[CA tarif]]-T_[[#This Row],[CA HT]]</f>
        <v>438.90000000000055</v>
      </c>
      <c r="V132" s="13"/>
      <c r="W132" s="13"/>
      <c r="X132"/>
      <c r="Y132" s="9"/>
      <c r="AA132"/>
      <c r="AB132"/>
    </row>
    <row r="133" spans="1:28" ht="15" customHeight="1" x14ac:dyDescent="0.25">
      <c r="A133" s="6" t="s">
        <v>196</v>
      </c>
      <c r="B133" s="6" t="s">
        <v>197</v>
      </c>
      <c r="C133" s="6" t="s">
        <v>52</v>
      </c>
      <c r="D133" s="6" t="s">
        <v>51</v>
      </c>
      <c r="E133" s="6">
        <v>6</v>
      </c>
      <c r="F133" s="6" t="str">
        <f>VLOOKUP(T_[[#This Row],[N° représ]],ListeREPRESENTANTS,2,FALSE)</f>
        <v>Ernst Junge</v>
      </c>
      <c r="G133" s="6">
        <v>10519</v>
      </c>
      <c r="H133" s="9">
        <v>40959</v>
      </c>
      <c r="I133" s="9">
        <v>40988</v>
      </c>
      <c r="J133" s="9">
        <v>40973</v>
      </c>
      <c r="K133" s="7">
        <v>4</v>
      </c>
      <c r="L133" s="9" t="str">
        <f>VLOOKUP(T_[[#This Row],[Réf catégorie]],ListeCATEGORIES,2,FALSE)</f>
        <v>Produits laitiers</v>
      </c>
      <c r="M133" s="6">
        <v>60</v>
      </c>
      <c r="N133" s="6" t="str">
        <f>VLOOKUP(T_[[#This Row],[Réf prod]],ListePRODUITS,2,FALSE)</f>
        <v>Camembert Pierrot</v>
      </c>
      <c r="O133" s="13">
        <v>170</v>
      </c>
      <c r="P133" s="6">
        <v>94</v>
      </c>
      <c r="Q133" s="13">
        <f t="shared" ref="Q133:Q196" si="2">O133*P133</f>
        <v>15980</v>
      </c>
      <c r="R133" s="14">
        <v>0.14000000000000001</v>
      </c>
      <c r="S133" s="13">
        <v>13742.8</v>
      </c>
      <c r="T133" s="13">
        <v>206.142</v>
      </c>
      <c r="U133" s="48">
        <f>T_[[#This Row],[CA tarif]]-T_[[#This Row],[CA HT]]</f>
        <v>2237.2000000000007</v>
      </c>
      <c r="V133" s="13"/>
      <c r="W133" s="13"/>
      <c r="X133"/>
      <c r="Y133" s="9"/>
      <c r="AA133"/>
      <c r="AB133"/>
    </row>
    <row r="134" spans="1:28" ht="15" customHeight="1" x14ac:dyDescent="0.25">
      <c r="A134" s="6" t="s">
        <v>198</v>
      </c>
      <c r="B134" s="6" t="s">
        <v>199</v>
      </c>
      <c r="C134" s="6" t="s">
        <v>54</v>
      </c>
      <c r="D134" s="6" t="s">
        <v>200</v>
      </c>
      <c r="E134" s="6">
        <v>8</v>
      </c>
      <c r="F134" s="6" t="str">
        <f>VLOOKUP(T_[[#This Row],[N° représ]],ListeREPRESENTANTS,2,FALSE)</f>
        <v>Hicham Esmal</v>
      </c>
      <c r="G134" s="6">
        <v>10520</v>
      </c>
      <c r="H134" s="9">
        <v>40960</v>
      </c>
      <c r="I134" s="9">
        <v>40989</v>
      </c>
      <c r="J134" s="9">
        <v>40973</v>
      </c>
      <c r="K134" s="7">
        <v>1</v>
      </c>
      <c r="L134" s="9" t="str">
        <f>VLOOKUP(T_[[#This Row],[Réf catégorie]],ListeCATEGORIES,2,FALSE)</f>
        <v>Boissons</v>
      </c>
      <c r="M134" s="6">
        <v>24</v>
      </c>
      <c r="N134" s="6" t="str">
        <f>VLOOKUP(T_[[#This Row],[Réf prod]],ListePRODUITS,2,FALSE)</f>
        <v>Guaraná Fantástica</v>
      </c>
      <c r="O134" s="13">
        <v>22.5</v>
      </c>
      <c r="P134" s="6">
        <v>24</v>
      </c>
      <c r="Q134" s="13">
        <f t="shared" si="2"/>
        <v>540</v>
      </c>
      <c r="R134" s="14">
        <v>0.02</v>
      </c>
      <c r="S134" s="13">
        <v>529.20000000000005</v>
      </c>
      <c r="T134" s="13">
        <v>7.9380000000000006</v>
      </c>
      <c r="U134" s="48">
        <f>T_[[#This Row],[CA tarif]]-T_[[#This Row],[CA HT]]</f>
        <v>10.799999999999955</v>
      </c>
      <c r="V134" s="13"/>
      <c r="W134" s="13"/>
      <c r="X134"/>
      <c r="Y134" s="9"/>
      <c r="AA134"/>
      <c r="AB134"/>
    </row>
    <row r="135" spans="1:28" ht="15" customHeight="1" x14ac:dyDescent="0.25">
      <c r="A135" s="6" t="s">
        <v>198</v>
      </c>
      <c r="B135" s="6" t="s">
        <v>199</v>
      </c>
      <c r="C135" s="6" t="s">
        <v>54</v>
      </c>
      <c r="D135" s="6" t="s">
        <v>200</v>
      </c>
      <c r="E135" s="6">
        <v>8</v>
      </c>
      <c r="F135" s="6" t="str">
        <f>VLOOKUP(T_[[#This Row],[N° représ]],ListeREPRESENTANTS,2,FALSE)</f>
        <v>Hicham Esmal</v>
      </c>
      <c r="G135" s="6">
        <v>10520</v>
      </c>
      <c r="H135" s="9">
        <v>40960</v>
      </c>
      <c r="I135" s="9">
        <v>40989</v>
      </c>
      <c r="J135" s="9">
        <v>40973</v>
      </c>
      <c r="K135" s="7">
        <v>6</v>
      </c>
      <c r="L135" s="9" t="str">
        <f>VLOOKUP(T_[[#This Row],[Réf catégorie]],ListeCATEGORIES,2,FALSE)</f>
        <v>Viandes</v>
      </c>
      <c r="M135" s="6">
        <v>53</v>
      </c>
      <c r="N135" s="6" t="str">
        <f>VLOOKUP(T_[[#This Row],[Réf prod]],ListePRODUITS,2,FALSE)</f>
        <v>Perth Pasties</v>
      </c>
      <c r="O135" s="13">
        <v>164</v>
      </c>
      <c r="P135" s="6">
        <v>76</v>
      </c>
      <c r="Q135" s="13">
        <f t="shared" si="2"/>
        <v>12464</v>
      </c>
      <c r="R135" s="14">
        <v>0.04</v>
      </c>
      <c r="S135" s="13">
        <v>11965.439999999999</v>
      </c>
      <c r="T135" s="13">
        <v>47.861759999999997</v>
      </c>
      <c r="U135" s="48">
        <f>T_[[#This Row],[CA tarif]]-T_[[#This Row],[CA HT]]</f>
        <v>498.56000000000131</v>
      </c>
      <c r="V135" s="13"/>
      <c r="W135" s="13"/>
      <c r="X135"/>
      <c r="Y135" s="9"/>
      <c r="AA135"/>
      <c r="AB135"/>
    </row>
    <row r="136" spans="1:28" ht="15" customHeight="1" x14ac:dyDescent="0.25">
      <c r="A136" s="6" t="s">
        <v>201</v>
      </c>
      <c r="B136" s="6" t="s">
        <v>202</v>
      </c>
      <c r="C136" s="6" t="s">
        <v>203</v>
      </c>
      <c r="D136" s="6" t="s">
        <v>204</v>
      </c>
      <c r="E136" s="6">
        <v>4</v>
      </c>
      <c r="F136" s="6" t="str">
        <f>VLOOKUP(T_[[#This Row],[N° représ]],ListeREPRESENTANTS,2,FALSE)</f>
        <v>Laura Callahan</v>
      </c>
      <c r="G136" s="6">
        <v>10521</v>
      </c>
      <c r="H136" s="9">
        <v>40960</v>
      </c>
      <c r="I136" s="9">
        <v>40989</v>
      </c>
      <c r="J136" s="9">
        <v>40974</v>
      </c>
      <c r="K136" s="7">
        <v>1</v>
      </c>
      <c r="L136" s="9" t="str">
        <f>VLOOKUP(T_[[#This Row],[Réf catégorie]],ListeCATEGORIES,2,FALSE)</f>
        <v>Boissons</v>
      </c>
      <c r="M136" s="6">
        <v>35</v>
      </c>
      <c r="N136" s="6" t="str">
        <f>VLOOKUP(T_[[#This Row],[Réf prod]],ListePRODUITS,2,FALSE)</f>
        <v>Steeleye Stout</v>
      </c>
      <c r="O136" s="13">
        <v>90</v>
      </c>
      <c r="P136" s="6">
        <v>59</v>
      </c>
      <c r="Q136" s="13">
        <f t="shared" si="2"/>
        <v>5310</v>
      </c>
      <c r="R136" s="14">
        <v>0.13</v>
      </c>
      <c r="S136" s="13">
        <v>4619.7</v>
      </c>
      <c r="T136" s="13">
        <v>120.1122</v>
      </c>
      <c r="U136" s="48">
        <f>T_[[#This Row],[CA tarif]]-T_[[#This Row],[CA HT]]</f>
        <v>690.30000000000018</v>
      </c>
      <c r="V136" s="13"/>
      <c r="W136" s="13"/>
      <c r="X136"/>
      <c r="Y136" s="9"/>
      <c r="AA136"/>
      <c r="AB136"/>
    </row>
    <row r="137" spans="1:28" ht="15" customHeight="1" x14ac:dyDescent="0.25">
      <c r="A137" s="6" t="s">
        <v>201</v>
      </c>
      <c r="B137" s="6" t="s">
        <v>202</v>
      </c>
      <c r="C137" s="6" t="s">
        <v>203</v>
      </c>
      <c r="D137" s="6" t="s">
        <v>204</v>
      </c>
      <c r="E137" s="6">
        <v>4</v>
      </c>
      <c r="F137" s="6" t="str">
        <f>VLOOKUP(T_[[#This Row],[N° représ]],ListeREPRESENTANTS,2,FALSE)</f>
        <v>Laura Callahan</v>
      </c>
      <c r="G137" s="6">
        <v>10521</v>
      </c>
      <c r="H137" s="9">
        <v>40960</v>
      </c>
      <c r="I137" s="9">
        <v>40989</v>
      </c>
      <c r="J137" s="9">
        <v>40974</v>
      </c>
      <c r="K137" s="7">
        <v>8</v>
      </c>
      <c r="L137" s="9" t="str">
        <f>VLOOKUP(T_[[#This Row],[Réf catégorie]],ListeCATEGORIES,2,FALSE)</f>
        <v>Poissons et fruits de mer</v>
      </c>
      <c r="M137" s="6">
        <v>41</v>
      </c>
      <c r="N137" s="6" t="str">
        <f>VLOOKUP(T_[[#This Row],[Réf prod]],ListePRODUITS,2,FALSE)</f>
        <v>Jack's New England Clam Chowder</v>
      </c>
      <c r="O137" s="13">
        <v>48.25</v>
      </c>
      <c r="P137" s="6">
        <v>74</v>
      </c>
      <c r="Q137" s="13">
        <f t="shared" si="2"/>
        <v>3570.5</v>
      </c>
      <c r="R137" s="14">
        <v>0.06</v>
      </c>
      <c r="S137" s="13">
        <v>3356.27</v>
      </c>
      <c r="T137" s="13">
        <v>93.975560000000002</v>
      </c>
      <c r="U137" s="48">
        <f>T_[[#This Row],[CA tarif]]-T_[[#This Row],[CA HT]]</f>
        <v>214.23000000000002</v>
      </c>
      <c r="V137" s="13"/>
      <c r="W137" s="13"/>
      <c r="X137"/>
      <c r="Y137" s="9"/>
      <c r="AA137"/>
      <c r="AB137"/>
    </row>
    <row r="138" spans="1:28" ht="15" customHeight="1" x14ac:dyDescent="0.25">
      <c r="A138" s="6" t="s">
        <v>201</v>
      </c>
      <c r="B138" s="6" t="s">
        <v>202</v>
      </c>
      <c r="C138" s="6" t="s">
        <v>203</v>
      </c>
      <c r="D138" s="6" t="s">
        <v>204</v>
      </c>
      <c r="E138" s="6">
        <v>4</v>
      </c>
      <c r="F138" s="6" t="str">
        <f>VLOOKUP(T_[[#This Row],[N° représ]],ListeREPRESENTANTS,2,FALSE)</f>
        <v>Laura Callahan</v>
      </c>
      <c r="G138" s="6">
        <v>10521</v>
      </c>
      <c r="H138" s="9">
        <v>40960</v>
      </c>
      <c r="I138" s="9">
        <v>40989</v>
      </c>
      <c r="J138" s="9">
        <v>40974</v>
      </c>
      <c r="K138" s="7">
        <v>3</v>
      </c>
      <c r="L138" s="9" t="str">
        <f>VLOOKUP(T_[[#This Row],[Réf catégorie]],ListeCATEGORIES,2,FALSE)</f>
        <v>Desserts</v>
      </c>
      <c r="M138" s="6">
        <v>68</v>
      </c>
      <c r="N138" s="6" t="str">
        <f>VLOOKUP(T_[[#This Row],[Réf prod]],ListePRODUITS,2,FALSE)</f>
        <v>Scottish Longbreads</v>
      </c>
      <c r="O138" s="13">
        <v>62.5</v>
      </c>
      <c r="P138" s="6">
        <v>88</v>
      </c>
      <c r="Q138" s="13">
        <f t="shared" si="2"/>
        <v>5500</v>
      </c>
      <c r="R138" s="14">
        <v>-0.01</v>
      </c>
      <c r="S138" s="13">
        <v>5555</v>
      </c>
      <c r="T138" s="13">
        <v>61.104999999999997</v>
      </c>
      <c r="U138" s="48">
        <f>T_[[#This Row],[CA tarif]]-T_[[#This Row],[CA HT]]</f>
        <v>-55</v>
      </c>
      <c r="V138" s="13"/>
      <c r="W138" s="13"/>
      <c r="X138"/>
      <c r="Y138" s="9"/>
      <c r="AA138"/>
      <c r="AB138"/>
    </row>
    <row r="139" spans="1:28" ht="15" customHeight="1" x14ac:dyDescent="0.25">
      <c r="A139" s="6" t="s">
        <v>157</v>
      </c>
      <c r="B139" s="6" t="s">
        <v>158</v>
      </c>
      <c r="C139" s="6" t="s">
        <v>159</v>
      </c>
      <c r="D139" s="6" t="s">
        <v>136</v>
      </c>
      <c r="E139" s="6">
        <v>5</v>
      </c>
      <c r="F139" s="6" t="str">
        <f>VLOOKUP(T_[[#This Row],[N° représ]],ListeREPRESENTANTS,2,FALSE)</f>
        <v>Mohamed Ben Arfa</v>
      </c>
      <c r="G139" s="6">
        <v>10522</v>
      </c>
      <c r="H139" s="9">
        <v>40961</v>
      </c>
      <c r="I139" s="9">
        <v>40990</v>
      </c>
      <c r="J139" s="9">
        <v>40978</v>
      </c>
      <c r="K139" s="7">
        <v>1</v>
      </c>
      <c r="L139" s="9" t="str">
        <f>VLOOKUP(T_[[#This Row],[Réf catégorie]],ListeCATEGORIES,2,FALSE)</f>
        <v>Boissons</v>
      </c>
      <c r="M139" s="6">
        <v>1</v>
      </c>
      <c r="N139" s="6" t="str">
        <f>VLOOKUP(T_[[#This Row],[Réf prod]],ListePRODUITS,2,FALSE)</f>
        <v>Chai</v>
      </c>
      <c r="O139" s="13">
        <v>90</v>
      </c>
      <c r="P139" s="6">
        <v>59</v>
      </c>
      <c r="Q139" s="13">
        <f t="shared" si="2"/>
        <v>5310</v>
      </c>
      <c r="R139" s="14">
        <v>0.02</v>
      </c>
      <c r="S139" s="13">
        <v>5203.8</v>
      </c>
      <c r="T139" s="13">
        <v>78.057000000000002</v>
      </c>
      <c r="U139" s="48">
        <f>T_[[#This Row],[CA tarif]]-T_[[#This Row],[CA HT]]</f>
        <v>106.19999999999982</v>
      </c>
      <c r="V139" s="13"/>
      <c r="W139" s="13"/>
      <c r="X139"/>
      <c r="Y139" s="9"/>
      <c r="AA139"/>
      <c r="AB139"/>
    </row>
    <row r="140" spans="1:28" ht="15" customHeight="1" x14ac:dyDescent="0.25">
      <c r="A140" s="6" t="s">
        <v>157</v>
      </c>
      <c r="B140" s="6" t="s">
        <v>158</v>
      </c>
      <c r="C140" s="6" t="s">
        <v>159</v>
      </c>
      <c r="D140" s="6" t="s">
        <v>136</v>
      </c>
      <c r="E140" s="6">
        <v>5</v>
      </c>
      <c r="F140" s="6" t="str">
        <f>VLOOKUP(T_[[#This Row],[N° représ]],ListeREPRESENTANTS,2,FALSE)</f>
        <v>Mohamed Ben Arfa</v>
      </c>
      <c r="G140" s="6">
        <v>10522</v>
      </c>
      <c r="H140" s="9">
        <v>40961</v>
      </c>
      <c r="I140" s="9">
        <v>40990</v>
      </c>
      <c r="J140" s="9">
        <v>40978</v>
      </c>
      <c r="K140" s="7">
        <v>2</v>
      </c>
      <c r="L140" s="9" t="str">
        <f>VLOOKUP(T_[[#This Row],[Réf catégorie]],ListeCATEGORIES,2,FALSE)</f>
        <v>Condiments</v>
      </c>
      <c r="M140" s="6">
        <v>8</v>
      </c>
      <c r="N140" s="6" t="str">
        <f>VLOOKUP(T_[[#This Row],[Réf prod]],ListePRODUITS,2,FALSE)</f>
        <v>Northwoods Cranberry Sauce</v>
      </c>
      <c r="O140" s="13">
        <v>200</v>
      </c>
      <c r="P140" s="6">
        <v>98</v>
      </c>
      <c r="Q140" s="13">
        <f t="shared" si="2"/>
        <v>19600</v>
      </c>
      <c r="R140" s="14">
        <v>0.13</v>
      </c>
      <c r="S140" s="13">
        <v>17052</v>
      </c>
      <c r="T140" s="13">
        <v>0</v>
      </c>
      <c r="U140" s="48">
        <f>T_[[#This Row],[CA tarif]]-T_[[#This Row],[CA HT]]</f>
        <v>2548</v>
      </c>
      <c r="V140" s="13"/>
      <c r="W140" s="13"/>
      <c r="X140"/>
      <c r="Y140" s="9"/>
      <c r="AA140"/>
      <c r="AB140"/>
    </row>
    <row r="141" spans="1:28" ht="15" customHeight="1" x14ac:dyDescent="0.25">
      <c r="A141" s="6" t="s">
        <v>157</v>
      </c>
      <c r="B141" s="6" t="s">
        <v>158</v>
      </c>
      <c r="C141" s="6" t="s">
        <v>159</v>
      </c>
      <c r="D141" s="6" t="s">
        <v>136</v>
      </c>
      <c r="E141" s="6">
        <v>5</v>
      </c>
      <c r="F141" s="6" t="str">
        <f>VLOOKUP(T_[[#This Row],[N° représ]],ListeREPRESENTANTS,2,FALSE)</f>
        <v>Mohamed Ben Arfa</v>
      </c>
      <c r="G141" s="6">
        <v>10522</v>
      </c>
      <c r="H141" s="9">
        <v>40961</v>
      </c>
      <c r="I141" s="9">
        <v>40990</v>
      </c>
      <c r="J141" s="9">
        <v>40978</v>
      </c>
      <c r="K141" s="7">
        <v>8</v>
      </c>
      <c r="L141" s="9" t="str">
        <f>VLOOKUP(T_[[#This Row],[Réf catégorie]],ListeCATEGORIES,2,FALSE)</f>
        <v>Poissons et fruits de mer</v>
      </c>
      <c r="M141" s="6">
        <v>30</v>
      </c>
      <c r="N141" s="6" t="str">
        <f>VLOOKUP(T_[[#This Row],[Réf prod]],ListePRODUITS,2,FALSE)</f>
        <v>Nord-Ost Matjeshering</v>
      </c>
      <c r="O141" s="13">
        <v>129.44999999999999</v>
      </c>
      <c r="P141" s="6">
        <v>10</v>
      </c>
      <c r="Q141" s="13">
        <f t="shared" si="2"/>
        <v>1294.5</v>
      </c>
      <c r="R141" s="14">
        <v>0.05</v>
      </c>
      <c r="S141" s="13">
        <v>1229.7749999999999</v>
      </c>
      <c r="T141" s="13">
        <v>29.514599999999998</v>
      </c>
      <c r="U141" s="48">
        <f>T_[[#This Row],[CA tarif]]-T_[[#This Row],[CA HT]]</f>
        <v>64.725000000000136</v>
      </c>
      <c r="V141" s="13"/>
      <c r="W141" s="13"/>
      <c r="X141"/>
      <c r="Y141" s="9"/>
      <c r="AA141"/>
      <c r="AB141"/>
    </row>
    <row r="142" spans="1:28" ht="15" customHeight="1" x14ac:dyDescent="0.25">
      <c r="A142" s="6" t="s">
        <v>157</v>
      </c>
      <c r="B142" s="6" t="s">
        <v>158</v>
      </c>
      <c r="C142" s="6" t="s">
        <v>159</v>
      </c>
      <c r="D142" s="6" t="s">
        <v>136</v>
      </c>
      <c r="E142" s="6">
        <v>5</v>
      </c>
      <c r="F142" s="6" t="str">
        <f>VLOOKUP(T_[[#This Row],[N° représ]],ListeREPRESENTANTS,2,FALSE)</f>
        <v>Mohamed Ben Arfa</v>
      </c>
      <c r="G142" s="6">
        <v>10522</v>
      </c>
      <c r="H142" s="9">
        <v>40961</v>
      </c>
      <c r="I142" s="9">
        <v>40990</v>
      </c>
      <c r="J142" s="9">
        <v>40978</v>
      </c>
      <c r="K142" s="7">
        <v>8</v>
      </c>
      <c r="L142" s="9" t="str">
        <f>VLOOKUP(T_[[#This Row],[Réf catégorie]],ListeCATEGORIES,2,FALSE)</f>
        <v>Poissons et fruits de mer</v>
      </c>
      <c r="M142" s="6">
        <v>40</v>
      </c>
      <c r="N142" s="6" t="str">
        <f>VLOOKUP(T_[[#This Row],[Réf prod]],ListePRODUITS,2,FALSE)</f>
        <v>Boston Crab Meat</v>
      </c>
      <c r="O142" s="13">
        <v>92</v>
      </c>
      <c r="P142" s="6">
        <v>19</v>
      </c>
      <c r="Q142" s="13">
        <f t="shared" si="2"/>
        <v>1748</v>
      </c>
      <c r="R142" s="14">
        <v>0.14000000000000001</v>
      </c>
      <c r="S142" s="13">
        <v>1503.28</v>
      </c>
      <c r="T142" s="13">
        <v>12.02624</v>
      </c>
      <c r="U142" s="48">
        <f>T_[[#This Row],[CA tarif]]-T_[[#This Row],[CA HT]]</f>
        <v>244.72000000000003</v>
      </c>
      <c r="V142" s="13"/>
      <c r="W142" s="13"/>
      <c r="X142"/>
      <c r="Y142" s="9"/>
      <c r="AA142"/>
      <c r="AB142"/>
    </row>
    <row r="143" spans="1:28" ht="15" customHeight="1" x14ac:dyDescent="0.25">
      <c r="A143" s="6" t="s">
        <v>90</v>
      </c>
      <c r="B143" s="6" t="s">
        <v>91</v>
      </c>
      <c r="C143" s="6" t="s">
        <v>88</v>
      </c>
      <c r="D143" s="6" t="s">
        <v>89</v>
      </c>
      <c r="E143" s="6">
        <v>8</v>
      </c>
      <c r="F143" s="6" t="str">
        <f>VLOOKUP(T_[[#This Row],[N° représ]],ListeREPRESENTANTS,2,FALSE)</f>
        <v>Hicham Esmal</v>
      </c>
      <c r="G143" s="6">
        <v>10523</v>
      </c>
      <c r="H143" s="9">
        <v>40962</v>
      </c>
      <c r="I143" s="9">
        <v>40991</v>
      </c>
      <c r="J143" s="9">
        <v>41002</v>
      </c>
      <c r="K143" s="7">
        <v>6</v>
      </c>
      <c r="L143" s="9" t="str">
        <f>VLOOKUP(T_[[#This Row],[Réf catégorie]],ListeCATEGORIES,2,FALSE)</f>
        <v>Viandes</v>
      </c>
      <c r="M143" s="6">
        <v>17</v>
      </c>
      <c r="N143" s="6" t="str">
        <f>VLOOKUP(T_[[#This Row],[Réf prod]],ListePRODUITS,2,FALSE)</f>
        <v>Alice Mutton</v>
      </c>
      <c r="O143" s="13">
        <v>195</v>
      </c>
      <c r="P143" s="6">
        <v>36</v>
      </c>
      <c r="Q143" s="13">
        <f t="shared" si="2"/>
        <v>7020</v>
      </c>
      <c r="R143" s="14">
        <v>-0.02</v>
      </c>
      <c r="S143" s="13">
        <v>7160.4000000000005</v>
      </c>
      <c r="T143" s="13">
        <v>128.88720000000001</v>
      </c>
      <c r="U143" s="48">
        <f>T_[[#This Row],[CA tarif]]-T_[[#This Row],[CA HT]]</f>
        <v>-140.40000000000055</v>
      </c>
      <c r="V143" s="13"/>
      <c r="W143" s="13"/>
      <c r="X143"/>
      <c r="Y143" s="9"/>
      <c r="AA143"/>
      <c r="AB143"/>
    </row>
    <row r="144" spans="1:28" ht="15" customHeight="1" x14ac:dyDescent="0.25">
      <c r="A144" s="6" t="s">
        <v>90</v>
      </c>
      <c r="B144" s="6" t="s">
        <v>91</v>
      </c>
      <c r="C144" s="6" t="s">
        <v>88</v>
      </c>
      <c r="D144" s="6" t="s">
        <v>89</v>
      </c>
      <c r="E144" s="6">
        <v>8</v>
      </c>
      <c r="F144" s="6" t="str">
        <f>VLOOKUP(T_[[#This Row],[N° représ]],ListeREPRESENTANTS,2,FALSE)</f>
        <v>Hicham Esmal</v>
      </c>
      <c r="G144" s="6">
        <v>10523</v>
      </c>
      <c r="H144" s="9">
        <v>40962</v>
      </c>
      <c r="I144" s="9">
        <v>40991</v>
      </c>
      <c r="J144" s="9">
        <v>41002</v>
      </c>
      <c r="K144" s="7">
        <v>3</v>
      </c>
      <c r="L144" s="9" t="str">
        <f>VLOOKUP(T_[[#This Row],[Réf catégorie]],ListeCATEGORIES,2,FALSE)</f>
        <v>Desserts</v>
      </c>
      <c r="M144" s="6">
        <v>20</v>
      </c>
      <c r="N144" s="6" t="str">
        <f>VLOOKUP(T_[[#This Row],[Réf prod]],ListePRODUITS,2,FALSE)</f>
        <v>Sir Rodney's Marmalade</v>
      </c>
      <c r="O144" s="13">
        <v>405</v>
      </c>
      <c r="P144" s="6">
        <v>65</v>
      </c>
      <c r="Q144" s="13">
        <f t="shared" si="2"/>
        <v>26325</v>
      </c>
      <c r="R144" s="14">
        <v>0.02</v>
      </c>
      <c r="S144" s="13">
        <v>25798.5</v>
      </c>
      <c r="T144" s="13">
        <v>799.75350000000003</v>
      </c>
      <c r="U144" s="48">
        <f>T_[[#This Row],[CA tarif]]-T_[[#This Row],[CA HT]]</f>
        <v>526.5</v>
      </c>
      <c r="V144" s="13"/>
      <c r="W144" s="13"/>
      <c r="X144"/>
      <c r="Y144" s="9"/>
      <c r="AA144"/>
      <c r="AB144"/>
    </row>
    <row r="145" spans="1:28" ht="15" customHeight="1" x14ac:dyDescent="0.25">
      <c r="A145" s="6" t="s">
        <v>90</v>
      </c>
      <c r="B145" s="6" t="s">
        <v>91</v>
      </c>
      <c r="C145" s="6" t="s">
        <v>88</v>
      </c>
      <c r="D145" s="6" t="s">
        <v>89</v>
      </c>
      <c r="E145" s="6">
        <v>8</v>
      </c>
      <c r="F145" s="6" t="str">
        <f>VLOOKUP(T_[[#This Row],[N° représ]],ListeREPRESENTANTS,2,FALSE)</f>
        <v>Hicham Esmal</v>
      </c>
      <c r="G145" s="6">
        <v>10523</v>
      </c>
      <c r="H145" s="9">
        <v>40962</v>
      </c>
      <c r="I145" s="9">
        <v>40991</v>
      </c>
      <c r="J145" s="9">
        <v>41002</v>
      </c>
      <c r="K145" s="7">
        <v>8</v>
      </c>
      <c r="L145" s="9" t="str">
        <f>VLOOKUP(T_[[#This Row],[Réf catégorie]],ListeCATEGORIES,2,FALSE)</f>
        <v>Poissons et fruits de mer</v>
      </c>
      <c r="M145" s="6">
        <v>37</v>
      </c>
      <c r="N145" s="6" t="str">
        <f>VLOOKUP(T_[[#This Row],[Réf prod]],ListePRODUITS,2,FALSE)</f>
        <v>Gravad lax</v>
      </c>
      <c r="O145" s="13">
        <v>130</v>
      </c>
      <c r="P145" s="6">
        <v>58</v>
      </c>
      <c r="Q145" s="13">
        <f t="shared" si="2"/>
        <v>7540</v>
      </c>
      <c r="R145" s="14">
        <v>0.09</v>
      </c>
      <c r="S145" s="13">
        <v>6861.4000000000005</v>
      </c>
      <c r="T145" s="13">
        <v>109.78240000000001</v>
      </c>
      <c r="U145" s="48">
        <f>T_[[#This Row],[CA tarif]]-T_[[#This Row],[CA HT]]</f>
        <v>678.59999999999945</v>
      </c>
      <c r="V145" s="13"/>
      <c r="W145" s="13"/>
      <c r="X145"/>
      <c r="Y145" s="9"/>
      <c r="AA145"/>
      <c r="AB145"/>
    </row>
    <row r="146" spans="1:28" ht="15" customHeight="1" x14ac:dyDescent="0.25">
      <c r="A146" s="6" t="s">
        <v>90</v>
      </c>
      <c r="B146" s="6" t="s">
        <v>91</v>
      </c>
      <c r="C146" s="6" t="s">
        <v>88</v>
      </c>
      <c r="D146" s="6" t="s">
        <v>89</v>
      </c>
      <c r="E146" s="6">
        <v>8</v>
      </c>
      <c r="F146" s="6" t="str">
        <f>VLOOKUP(T_[[#This Row],[N° représ]],ListeREPRESENTANTS,2,FALSE)</f>
        <v>Hicham Esmal</v>
      </c>
      <c r="G146" s="6">
        <v>10523</v>
      </c>
      <c r="H146" s="9">
        <v>40962</v>
      </c>
      <c r="I146" s="9">
        <v>40991</v>
      </c>
      <c r="J146" s="9">
        <v>41002</v>
      </c>
      <c r="K146" s="7">
        <v>8</v>
      </c>
      <c r="L146" s="9" t="str">
        <f>VLOOKUP(T_[[#This Row],[Réf catégorie]],ListeCATEGORIES,2,FALSE)</f>
        <v>Poissons et fruits de mer</v>
      </c>
      <c r="M146" s="6">
        <v>41</v>
      </c>
      <c r="N146" s="6" t="str">
        <f>VLOOKUP(T_[[#This Row],[Réf prod]],ListePRODUITS,2,FALSE)</f>
        <v>Jack's New England Clam Chowder</v>
      </c>
      <c r="O146" s="13">
        <v>48.25</v>
      </c>
      <c r="P146" s="6">
        <v>50</v>
      </c>
      <c r="Q146" s="13">
        <f t="shared" si="2"/>
        <v>2412.5</v>
      </c>
      <c r="R146" s="14">
        <v>0.15</v>
      </c>
      <c r="S146" s="13">
        <v>2050.625</v>
      </c>
      <c r="T146" s="13">
        <v>32.81</v>
      </c>
      <c r="U146" s="48">
        <f>T_[[#This Row],[CA tarif]]-T_[[#This Row],[CA HT]]</f>
        <v>361.875</v>
      </c>
      <c r="V146" s="13"/>
      <c r="W146" s="13"/>
      <c r="X146"/>
      <c r="Y146" s="9"/>
      <c r="AA146"/>
      <c r="AB146"/>
    </row>
    <row r="147" spans="1:28" ht="15" customHeight="1" x14ac:dyDescent="0.25">
      <c r="A147" s="6" t="s">
        <v>205</v>
      </c>
      <c r="B147" s="6" t="s">
        <v>206</v>
      </c>
      <c r="C147" s="6" t="s">
        <v>207</v>
      </c>
      <c r="D147" s="6" t="s">
        <v>208</v>
      </c>
      <c r="E147" s="6">
        <v>7</v>
      </c>
      <c r="F147" s="6" t="str">
        <f>VLOOKUP(T_[[#This Row],[N° représ]],ListeREPRESENTANTS,2,FALSE)</f>
        <v>Jaime Dos Santos</v>
      </c>
      <c r="G147" s="6">
        <v>10524</v>
      </c>
      <c r="H147" s="9">
        <v>40962</v>
      </c>
      <c r="I147" s="9">
        <v>40991</v>
      </c>
      <c r="J147" s="9">
        <v>40979</v>
      </c>
      <c r="K147" s="7">
        <v>8</v>
      </c>
      <c r="L147" s="9" t="str">
        <f>VLOOKUP(T_[[#This Row],[Réf catégorie]],ListeCATEGORIES,2,FALSE)</f>
        <v>Poissons et fruits de mer</v>
      </c>
      <c r="M147" s="6">
        <v>10</v>
      </c>
      <c r="N147" s="6" t="str">
        <f>VLOOKUP(T_[[#This Row],[Réf prod]],ListePRODUITS,2,FALSE)</f>
        <v>Ikura</v>
      </c>
      <c r="O147" s="13">
        <v>155</v>
      </c>
      <c r="P147" s="6">
        <v>97</v>
      </c>
      <c r="Q147" s="13">
        <f t="shared" si="2"/>
        <v>15035</v>
      </c>
      <c r="R147" s="14">
        <v>0.05</v>
      </c>
      <c r="S147" s="13">
        <v>14283.25</v>
      </c>
      <c r="T147" s="13">
        <v>0</v>
      </c>
      <c r="U147" s="48">
        <f>T_[[#This Row],[CA tarif]]-T_[[#This Row],[CA HT]]</f>
        <v>751.75</v>
      </c>
      <c r="V147" s="13"/>
      <c r="W147" s="13"/>
      <c r="X147"/>
      <c r="Y147" s="9"/>
      <c r="AA147"/>
      <c r="AB147"/>
    </row>
    <row r="148" spans="1:28" ht="15" customHeight="1" x14ac:dyDescent="0.25">
      <c r="A148" s="6" t="s">
        <v>205</v>
      </c>
      <c r="B148" s="6" t="s">
        <v>206</v>
      </c>
      <c r="C148" s="6" t="s">
        <v>207</v>
      </c>
      <c r="D148" s="6" t="s">
        <v>208</v>
      </c>
      <c r="E148" s="6">
        <v>7</v>
      </c>
      <c r="F148" s="6" t="str">
        <f>VLOOKUP(T_[[#This Row],[N° représ]],ListeREPRESENTANTS,2,FALSE)</f>
        <v>Jaime Dos Santos</v>
      </c>
      <c r="G148" s="6">
        <v>10524</v>
      </c>
      <c r="H148" s="9">
        <v>40962</v>
      </c>
      <c r="I148" s="9">
        <v>40991</v>
      </c>
      <c r="J148" s="9">
        <v>40979</v>
      </c>
      <c r="K148" s="7">
        <v>8</v>
      </c>
      <c r="L148" s="9" t="str">
        <f>VLOOKUP(T_[[#This Row],[Réf catégorie]],ListeCATEGORIES,2,FALSE)</f>
        <v>Poissons et fruits de mer</v>
      </c>
      <c r="M148" s="6">
        <v>30</v>
      </c>
      <c r="N148" s="6" t="str">
        <f>VLOOKUP(T_[[#This Row],[Réf prod]],ListePRODUITS,2,FALSE)</f>
        <v>Nord-Ost Matjeshering</v>
      </c>
      <c r="O148" s="13">
        <v>129.44999999999999</v>
      </c>
      <c r="P148" s="6">
        <v>37</v>
      </c>
      <c r="Q148" s="13">
        <f t="shared" si="2"/>
        <v>4789.6499999999996</v>
      </c>
      <c r="R148" s="14">
        <v>0.2</v>
      </c>
      <c r="S148" s="13">
        <v>3831.72</v>
      </c>
      <c r="T148" s="13">
        <v>57.475799999999992</v>
      </c>
      <c r="U148" s="48">
        <f>T_[[#This Row],[CA tarif]]-T_[[#This Row],[CA HT]]</f>
        <v>957.92999999999984</v>
      </c>
      <c r="V148" s="13"/>
      <c r="W148" s="13"/>
      <c r="X148"/>
      <c r="Y148" s="9"/>
      <c r="AA148"/>
      <c r="AB148"/>
    </row>
    <row r="149" spans="1:28" ht="15" customHeight="1" x14ac:dyDescent="0.25">
      <c r="A149" s="6" t="s">
        <v>205</v>
      </c>
      <c r="B149" s="6" t="s">
        <v>206</v>
      </c>
      <c r="C149" s="6" t="s">
        <v>207</v>
      </c>
      <c r="D149" s="6" t="s">
        <v>208</v>
      </c>
      <c r="E149" s="6">
        <v>7</v>
      </c>
      <c r="F149" s="6" t="str">
        <f>VLOOKUP(T_[[#This Row],[N° représ]],ListeREPRESENTANTS,2,FALSE)</f>
        <v>Jaime Dos Santos</v>
      </c>
      <c r="G149" s="6">
        <v>10524</v>
      </c>
      <c r="H149" s="9">
        <v>40962</v>
      </c>
      <c r="I149" s="9">
        <v>40991</v>
      </c>
      <c r="J149" s="9">
        <v>40979</v>
      </c>
      <c r="K149" s="7">
        <v>1</v>
      </c>
      <c r="L149" s="9" t="str">
        <f>VLOOKUP(T_[[#This Row],[Réf catégorie]],ListeCATEGORIES,2,FALSE)</f>
        <v>Boissons</v>
      </c>
      <c r="M149" s="6">
        <v>43</v>
      </c>
      <c r="N149" s="6" t="str">
        <f>VLOOKUP(T_[[#This Row],[Réf prod]],ListePRODUITS,2,FALSE)</f>
        <v>Ipoh Coffee</v>
      </c>
      <c r="O149" s="13">
        <v>230</v>
      </c>
      <c r="P149" s="6">
        <v>77</v>
      </c>
      <c r="Q149" s="13">
        <f t="shared" si="2"/>
        <v>17710</v>
      </c>
      <c r="R149" s="14">
        <v>0.06</v>
      </c>
      <c r="S149" s="13">
        <v>16647.399999999998</v>
      </c>
      <c r="T149" s="13">
        <v>66.58959999999999</v>
      </c>
      <c r="U149" s="48">
        <f>T_[[#This Row],[CA tarif]]-T_[[#This Row],[CA HT]]</f>
        <v>1062.6000000000022</v>
      </c>
      <c r="V149" s="13"/>
      <c r="W149" s="13"/>
      <c r="X149"/>
      <c r="Y149" s="9"/>
      <c r="AA149"/>
      <c r="AB149"/>
    </row>
    <row r="150" spans="1:28" ht="15" customHeight="1" x14ac:dyDescent="0.25">
      <c r="A150" s="6" t="s">
        <v>205</v>
      </c>
      <c r="B150" s="6" t="s">
        <v>206</v>
      </c>
      <c r="C150" s="6" t="s">
        <v>207</v>
      </c>
      <c r="D150" s="6" t="s">
        <v>208</v>
      </c>
      <c r="E150" s="6">
        <v>7</v>
      </c>
      <c r="F150" s="6" t="str">
        <f>VLOOKUP(T_[[#This Row],[N° représ]],ListeREPRESENTANTS,2,FALSE)</f>
        <v>Jaime Dos Santos</v>
      </c>
      <c r="G150" s="6">
        <v>10524</v>
      </c>
      <c r="H150" s="9">
        <v>40962</v>
      </c>
      <c r="I150" s="9">
        <v>40991</v>
      </c>
      <c r="J150" s="9">
        <v>40979</v>
      </c>
      <c r="K150" s="7">
        <v>6</v>
      </c>
      <c r="L150" s="9" t="str">
        <f>VLOOKUP(T_[[#This Row],[Réf catégorie]],ListeCATEGORIES,2,FALSE)</f>
        <v>Viandes</v>
      </c>
      <c r="M150" s="6">
        <v>54</v>
      </c>
      <c r="N150" s="6" t="str">
        <f>VLOOKUP(T_[[#This Row],[Réf prod]],ListePRODUITS,2,FALSE)</f>
        <v>Tourtière</v>
      </c>
      <c r="O150" s="13">
        <v>37.25</v>
      </c>
      <c r="P150" s="6">
        <v>46</v>
      </c>
      <c r="Q150" s="13">
        <f t="shared" si="2"/>
        <v>1713.5</v>
      </c>
      <c r="R150" s="14">
        <v>-0.02</v>
      </c>
      <c r="S150" s="13">
        <v>1747.77</v>
      </c>
      <c r="T150" s="13">
        <v>45.442019999999999</v>
      </c>
      <c r="U150" s="48">
        <f>T_[[#This Row],[CA tarif]]-T_[[#This Row],[CA HT]]</f>
        <v>-34.269999999999982</v>
      </c>
      <c r="V150" s="13"/>
      <c r="W150" s="13"/>
      <c r="X150"/>
      <c r="Y150" s="9"/>
      <c r="AA150"/>
      <c r="AB150"/>
    </row>
    <row r="151" spans="1:28" ht="15" customHeight="1" x14ac:dyDescent="0.25">
      <c r="A151" s="6" t="s">
        <v>82</v>
      </c>
      <c r="B151" s="6" t="s">
        <v>83</v>
      </c>
      <c r="C151" s="6" t="s">
        <v>84</v>
      </c>
      <c r="D151" s="6" t="s">
        <v>85</v>
      </c>
      <c r="E151" s="6">
        <v>7</v>
      </c>
      <c r="F151" s="6" t="str">
        <f>VLOOKUP(T_[[#This Row],[N° représ]],ListeREPRESENTANTS,2,FALSE)</f>
        <v>Jaime Dos Santos</v>
      </c>
      <c r="G151" s="6">
        <v>10525</v>
      </c>
      <c r="H151" s="9">
        <v>40963</v>
      </c>
      <c r="I151" s="9">
        <v>40992</v>
      </c>
      <c r="J151" s="9">
        <v>40995</v>
      </c>
      <c r="K151" s="7">
        <v>8</v>
      </c>
      <c r="L151" s="9" t="str">
        <f>VLOOKUP(T_[[#This Row],[Réf catégorie]],ListeCATEGORIES,2,FALSE)</f>
        <v>Poissons et fruits de mer</v>
      </c>
      <c r="M151" s="6">
        <v>36</v>
      </c>
      <c r="N151" s="6" t="str">
        <f>VLOOKUP(T_[[#This Row],[Réf prod]],ListePRODUITS,2,FALSE)</f>
        <v>Inlagd Sill</v>
      </c>
      <c r="O151" s="13">
        <v>95</v>
      </c>
      <c r="P151" s="6">
        <v>27</v>
      </c>
      <c r="Q151" s="13">
        <f t="shared" si="2"/>
        <v>2565</v>
      </c>
      <c r="R151" s="14">
        <v>0.13</v>
      </c>
      <c r="S151" s="13">
        <v>2231.5500000000002</v>
      </c>
      <c r="T151" s="13">
        <v>24.547050000000002</v>
      </c>
      <c r="U151" s="48">
        <f>T_[[#This Row],[CA tarif]]-T_[[#This Row],[CA HT]]</f>
        <v>333.44999999999982</v>
      </c>
      <c r="V151" s="13"/>
      <c r="W151" s="13"/>
      <c r="X151"/>
      <c r="Y151" s="9"/>
      <c r="AA151"/>
      <c r="AB151"/>
    </row>
    <row r="152" spans="1:28" ht="15" customHeight="1" x14ac:dyDescent="0.25">
      <c r="A152" s="6" t="s">
        <v>82</v>
      </c>
      <c r="B152" s="6" t="s">
        <v>83</v>
      </c>
      <c r="C152" s="6" t="s">
        <v>84</v>
      </c>
      <c r="D152" s="6" t="s">
        <v>85</v>
      </c>
      <c r="E152" s="6">
        <v>7</v>
      </c>
      <c r="F152" s="6" t="str">
        <f>VLOOKUP(T_[[#This Row],[N° représ]],ListeREPRESENTANTS,2,FALSE)</f>
        <v>Jaime Dos Santos</v>
      </c>
      <c r="G152" s="6">
        <v>10525</v>
      </c>
      <c r="H152" s="9">
        <v>40963</v>
      </c>
      <c r="I152" s="9">
        <v>40992</v>
      </c>
      <c r="J152" s="9">
        <v>40995</v>
      </c>
      <c r="K152" s="7">
        <v>8</v>
      </c>
      <c r="L152" s="9" t="str">
        <f>VLOOKUP(T_[[#This Row],[Réf catégorie]],ListeCATEGORIES,2,FALSE)</f>
        <v>Poissons et fruits de mer</v>
      </c>
      <c r="M152" s="6">
        <v>40</v>
      </c>
      <c r="N152" s="6" t="str">
        <f>VLOOKUP(T_[[#This Row],[Réf prod]],ListePRODUITS,2,FALSE)</f>
        <v>Boston Crab Meat</v>
      </c>
      <c r="O152" s="13">
        <v>92</v>
      </c>
      <c r="P152" s="6">
        <v>13</v>
      </c>
      <c r="Q152" s="13">
        <f t="shared" si="2"/>
        <v>1196</v>
      </c>
      <c r="R152" s="14">
        <v>0.11</v>
      </c>
      <c r="S152" s="13">
        <v>1064.44</v>
      </c>
      <c r="T152" s="13">
        <v>17.031040000000001</v>
      </c>
      <c r="U152" s="48">
        <f>T_[[#This Row],[CA tarif]]-T_[[#This Row],[CA HT]]</f>
        <v>131.55999999999995</v>
      </c>
      <c r="V152" s="13"/>
      <c r="W152" s="13"/>
      <c r="X152"/>
      <c r="Y152" s="9"/>
      <c r="AA152"/>
      <c r="AB152"/>
    </row>
    <row r="153" spans="1:28" ht="15" customHeight="1" x14ac:dyDescent="0.25">
      <c r="A153" s="6" t="s">
        <v>209</v>
      </c>
      <c r="B153" s="6" t="s">
        <v>210</v>
      </c>
      <c r="C153" s="6" t="s">
        <v>211</v>
      </c>
      <c r="D153" s="6" t="s">
        <v>212</v>
      </c>
      <c r="E153" s="6">
        <v>5</v>
      </c>
      <c r="F153" s="6" t="str">
        <f>VLOOKUP(T_[[#This Row],[N° représ]],ListeREPRESENTANTS,2,FALSE)</f>
        <v>Mohamed Ben Arfa</v>
      </c>
      <c r="G153" s="6">
        <v>10526</v>
      </c>
      <c r="H153" s="9">
        <v>40966</v>
      </c>
      <c r="I153" s="9">
        <v>40995</v>
      </c>
      <c r="J153" s="9">
        <v>40987</v>
      </c>
      <c r="K153" s="7">
        <v>1</v>
      </c>
      <c r="L153" s="9" t="str">
        <f>VLOOKUP(T_[[#This Row],[Réf catégorie]],ListeCATEGORIES,2,FALSE)</f>
        <v>Boissons</v>
      </c>
      <c r="M153" s="6">
        <v>1</v>
      </c>
      <c r="N153" s="6" t="str">
        <f>VLOOKUP(T_[[#This Row],[Réf prod]],ListePRODUITS,2,FALSE)</f>
        <v>Chai</v>
      </c>
      <c r="O153" s="13">
        <v>90</v>
      </c>
      <c r="P153" s="6">
        <v>95</v>
      </c>
      <c r="Q153" s="13">
        <f t="shared" si="2"/>
        <v>8550</v>
      </c>
      <c r="R153" s="14">
        <v>0.2</v>
      </c>
      <c r="S153" s="13">
        <v>6840</v>
      </c>
      <c r="T153" s="13">
        <v>95.76</v>
      </c>
      <c r="U153" s="48">
        <f>T_[[#This Row],[CA tarif]]-T_[[#This Row],[CA HT]]</f>
        <v>1710</v>
      </c>
      <c r="V153" s="13"/>
      <c r="W153" s="13"/>
      <c r="X153"/>
      <c r="Y153" s="9"/>
      <c r="AA153"/>
      <c r="AB153"/>
    </row>
    <row r="154" spans="1:28" ht="15" customHeight="1" x14ac:dyDescent="0.25">
      <c r="A154" s="6" t="s">
        <v>209</v>
      </c>
      <c r="B154" s="6" t="s">
        <v>210</v>
      </c>
      <c r="C154" s="6" t="s">
        <v>211</v>
      </c>
      <c r="D154" s="6" t="s">
        <v>212</v>
      </c>
      <c r="E154" s="6">
        <v>5</v>
      </c>
      <c r="F154" s="6" t="str">
        <f>VLOOKUP(T_[[#This Row],[N° représ]],ListeREPRESENTANTS,2,FALSE)</f>
        <v>Mohamed Ben Arfa</v>
      </c>
      <c r="G154" s="6">
        <v>10526</v>
      </c>
      <c r="H154" s="9">
        <v>40966</v>
      </c>
      <c r="I154" s="9">
        <v>40995</v>
      </c>
      <c r="J154" s="9">
        <v>40987</v>
      </c>
      <c r="K154" s="7">
        <v>8</v>
      </c>
      <c r="L154" s="9" t="str">
        <f>VLOOKUP(T_[[#This Row],[Réf catégorie]],ListeCATEGORIES,2,FALSE)</f>
        <v>Poissons et fruits de mer</v>
      </c>
      <c r="M154" s="6">
        <v>13</v>
      </c>
      <c r="N154" s="6" t="str">
        <f>VLOOKUP(T_[[#This Row],[Réf prod]],ListePRODUITS,2,FALSE)</f>
        <v>Konbu</v>
      </c>
      <c r="O154" s="13">
        <v>30</v>
      </c>
      <c r="P154" s="6">
        <v>72</v>
      </c>
      <c r="Q154" s="13">
        <f t="shared" si="2"/>
        <v>2160</v>
      </c>
      <c r="R154" s="14">
        <v>0.11</v>
      </c>
      <c r="S154" s="13">
        <v>1922.4</v>
      </c>
      <c r="T154" s="13">
        <v>38.448</v>
      </c>
      <c r="U154" s="48">
        <f>T_[[#This Row],[CA tarif]]-T_[[#This Row],[CA HT]]</f>
        <v>237.59999999999991</v>
      </c>
      <c r="V154" s="13"/>
      <c r="W154" s="13"/>
      <c r="X154"/>
      <c r="Y154" s="9"/>
      <c r="AA154"/>
      <c r="AB154"/>
    </row>
    <row r="155" spans="1:28" ht="15" customHeight="1" x14ac:dyDescent="0.25">
      <c r="A155" s="6" t="s">
        <v>209</v>
      </c>
      <c r="B155" s="6" t="s">
        <v>210</v>
      </c>
      <c r="C155" s="6" t="s">
        <v>211</v>
      </c>
      <c r="D155" s="6" t="s">
        <v>212</v>
      </c>
      <c r="E155" s="6">
        <v>5</v>
      </c>
      <c r="F155" s="6" t="str">
        <f>VLOOKUP(T_[[#This Row],[N° représ]],ListeREPRESENTANTS,2,FALSE)</f>
        <v>Mohamed Ben Arfa</v>
      </c>
      <c r="G155" s="6">
        <v>10526</v>
      </c>
      <c r="H155" s="9">
        <v>40966</v>
      </c>
      <c r="I155" s="9">
        <v>40995</v>
      </c>
      <c r="J155" s="9">
        <v>40987</v>
      </c>
      <c r="K155" s="7">
        <v>5</v>
      </c>
      <c r="L155" s="9" t="str">
        <f>VLOOKUP(T_[[#This Row],[Réf catégorie]],ListeCATEGORIES,2,FALSE)</f>
        <v>Pâtes et céréales</v>
      </c>
      <c r="M155" s="6">
        <v>56</v>
      </c>
      <c r="N155" s="6" t="str">
        <f>VLOOKUP(T_[[#This Row],[Réf prod]],ListePRODUITS,2,FALSE)</f>
        <v>Gnocchi di nonna Alice</v>
      </c>
      <c r="O155" s="13">
        <v>190</v>
      </c>
      <c r="P155" s="6">
        <v>13</v>
      </c>
      <c r="Q155" s="13">
        <f t="shared" si="2"/>
        <v>2470</v>
      </c>
      <c r="R155" s="14">
        <v>-0.01</v>
      </c>
      <c r="S155" s="13">
        <v>2494.6999999999998</v>
      </c>
      <c r="T155" s="13">
        <v>59.872799999999998</v>
      </c>
      <c r="U155" s="48">
        <f>T_[[#This Row],[CA tarif]]-T_[[#This Row],[CA HT]]</f>
        <v>-24.699999999999818</v>
      </c>
      <c r="V155" s="13"/>
      <c r="W155" s="13"/>
      <c r="X155"/>
      <c r="Y155" s="9"/>
      <c r="AA155"/>
      <c r="AB155"/>
    </row>
    <row r="156" spans="1:28" ht="15" customHeight="1" x14ac:dyDescent="0.25">
      <c r="A156" s="6" t="s">
        <v>189</v>
      </c>
      <c r="B156" s="6" t="s">
        <v>190</v>
      </c>
      <c r="C156" s="6" t="s">
        <v>191</v>
      </c>
      <c r="D156" s="6" t="s">
        <v>136</v>
      </c>
      <c r="E156" s="6">
        <v>8</v>
      </c>
      <c r="F156" s="6" t="str">
        <f>VLOOKUP(T_[[#This Row],[N° représ]],ListeREPRESENTANTS,2,FALSE)</f>
        <v>Hicham Esmal</v>
      </c>
      <c r="G156" s="6">
        <v>10527</v>
      </c>
      <c r="H156" s="9">
        <v>40966</v>
      </c>
      <c r="I156" s="9">
        <v>40995</v>
      </c>
      <c r="J156" s="9">
        <v>40979</v>
      </c>
      <c r="K156" s="7">
        <v>2</v>
      </c>
      <c r="L156" s="9" t="str">
        <f>VLOOKUP(T_[[#This Row],[Réf catégorie]],ListeCATEGORIES,2,FALSE)</f>
        <v>Condiments</v>
      </c>
      <c r="M156" s="6">
        <v>4</v>
      </c>
      <c r="N156" s="6" t="str">
        <f>VLOOKUP(T_[[#This Row],[Réf prod]],ListePRODUITS,2,FALSE)</f>
        <v>Chef Anton's Cajun Seasoning</v>
      </c>
      <c r="O156" s="13">
        <v>110</v>
      </c>
      <c r="P156" s="6">
        <v>8</v>
      </c>
      <c r="Q156" s="13">
        <f t="shared" si="2"/>
        <v>880</v>
      </c>
      <c r="R156" s="14">
        <v>0.12</v>
      </c>
      <c r="S156" s="13">
        <v>774.4</v>
      </c>
      <c r="T156" s="13">
        <v>5.4207999999999998</v>
      </c>
      <c r="U156" s="48">
        <f>T_[[#This Row],[CA tarif]]-T_[[#This Row],[CA HT]]</f>
        <v>105.60000000000002</v>
      </c>
      <c r="V156" s="13"/>
      <c r="W156" s="13"/>
      <c r="X156"/>
      <c r="Y156" s="9"/>
      <c r="AA156"/>
      <c r="AB156"/>
    </row>
    <row r="157" spans="1:28" ht="15" customHeight="1" x14ac:dyDescent="0.25">
      <c r="A157" s="6" t="s">
        <v>189</v>
      </c>
      <c r="B157" s="6" t="s">
        <v>190</v>
      </c>
      <c r="C157" s="6" t="s">
        <v>191</v>
      </c>
      <c r="D157" s="6" t="s">
        <v>136</v>
      </c>
      <c r="E157" s="6">
        <v>8</v>
      </c>
      <c r="F157" s="6" t="str">
        <f>VLOOKUP(T_[[#This Row],[N° représ]],ListeREPRESENTANTS,2,FALSE)</f>
        <v>Hicham Esmal</v>
      </c>
      <c r="G157" s="6">
        <v>10527</v>
      </c>
      <c r="H157" s="9">
        <v>40966</v>
      </c>
      <c r="I157" s="9">
        <v>40995</v>
      </c>
      <c r="J157" s="9">
        <v>40979</v>
      </c>
      <c r="K157" s="7">
        <v>8</v>
      </c>
      <c r="L157" s="9" t="str">
        <f>VLOOKUP(T_[[#This Row],[Réf catégorie]],ListeCATEGORIES,2,FALSE)</f>
        <v>Poissons et fruits de mer</v>
      </c>
      <c r="M157" s="6">
        <v>36</v>
      </c>
      <c r="N157" s="6" t="str">
        <f>VLOOKUP(T_[[#This Row],[Réf prod]],ListePRODUITS,2,FALSE)</f>
        <v>Inlagd Sill</v>
      </c>
      <c r="O157" s="13">
        <v>95</v>
      </c>
      <c r="P157" s="6">
        <v>24</v>
      </c>
      <c r="Q157" s="13">
        <f t="shared" si="2"/>
        <v>2280</v>
      </c>
      <c r="R157" s="14">
        <v>0.06</v>
      </c>
      <c r="S157" s="13">
        <v>2143.1999999999998</v>
      </c>
      <c r="T157" s="13">
        <v>42.863999999999997</v>
      </c>
      <c r="U157" s="48">
        <f>T_[[#This Row],[CA tarif]]-T_[[#This Row],[CA HT]]</f>
        <v>136.80000000000018</v>
      </c>
      <c r="V157" s="13"/>
      <c r="W157" s="13"/>
      <c r="X157"/>
      <c r="Y157" s="9"/>
      <c r="AA157"/>
      <c r="AB157"/>
    </row>
    <row r="158" spans="1:28" ht="15" customHeight="1" x14ac:dyDescent="0.25">
      <c r="A158" s="6" t="s">
        <v>213</v>
      </c>
      <c r="B158" s="6" t="s">
        <v>214</v>
      </c>
      <c r="C158" s="6" t="s">
        <v>215</v>
      </c>
      <c r="D158" s="6" t="s">
        <v>81</v>
      </c>
      <c r="E158" s="6">
        <v>6</v>
      </c>
      <c r="F158" s="6" t="str">
        <f>VLOOKUP(T_[[#This Row],[N° représ]],ListeREPRESENTANTS,2,FALSE)</f>
        <v>Ernst Junge</v>
      </c>
      <c r="G158" s="6">
        <v>10528</v>
      </c>
      <c r="H158" s="9">
        <v>40967</v>
      </c>
      <c r="I158" s="9">
        <v>40982</v>
      </c>
      <c r="J158" s="9">
        <v>40981</v>
      </c>
      <c r="K158" s="7">
        <v>4</v>
      </c>
      <c r="L158" s="9" t="str">
        <f>VLOOKUP(T_[[#This Row],[Réf catégorie]],ListeCATEGORIES,2,FALSE)</f>
        <v>Produits laitiers</v>
      </c>
      <c r="M158" s="6">
        <v>11</v>
      </c>
      <c r="N158" s="6" t="str">
        <f>VLOOKUP(T_[[#This Row],[Réf prod]],ListePRODUITS,2,FALSE)</f>
        <v>Queso Cabrales</v>
      </c>
      <c r="O158" s="13">
        <v>105</v>
      </c>
      <c r="P158" s="6">
        <v>45</v>
      </c>
      <c r="Q158" s="13">
        <f t="shared" si="2"/>
        <v>4725</v>
      </c>
      <c r="R158" s="14">
        <v>0.2</v>
      </c>
      <c r="S158" s="13">
        <v>3780</v>
      </c>
      <c r="T158" s="13">
        <v>56.7</v>
      </c>
      <c r="U158" s="48">
        <f>T_[[#This Row],[CA tarif]]-T_[[#This Row],[CA HT]]</f>
        <v>945</v>
      </c>
      <c r="V158" s="13"/>
      <c r="W158" s="13"/>
      <c r="X158"/>
      <c r="Y158" s="9"/>
      <c r="AA158"/>
      <c r="AB158"/>
    </row>
    <row r="159" spans="1:28" ht="15" customHeight="1" x14ac:dyDescent="0.25">
      <c r="A159" s="6" t="s">
        <v>213</v>
      </c>
      <c r="B159" s="6" t="s">
        <v>214</v>
      </c>
      <c r="C159" s="6" t="s">
        <v>215</v>
      </c>
      <c r="D159" s="6" t="s">
        <v>81</v>
      </c>
      <c r="E159" s="6">
        <v>6</v>
      </c>
      <c r="F159" s="6" t="str">
        <f>VLOOKUP(T_[[#This Row],[N° représ]],ListeREPRESENTANTS,2,FALSE)</f>
        <v>Ernst Junge</v>
      </c>
      <c r="G159" s="6">
        <v>10528</v>
      </c>
      <c r="H159" s="9">
        <v>40967</v>
      </c>
      <c r="I159" s="9">
        <v>40982</v>
      </c>
      <c r="J159" s="9">
        <v>40981</v>
      </c>
      <c r="K159" s="7">
        <v>4</v>
      </c>
      <c r="L159" s="9" t="str">
        <f>VLOOKUP(T_[[#This Row],[Réf catégorie]],ListeCATEGORIES,2,FALSE)</f>
        <v>Produits laitiers</v>
      </c>
      <c r="M159" s="6">
        <v>33</v>
      </c>
      <c r="N159" s="6" t="str">
        <f>VLOOKUP(T_[[#This Row],[Réf prod]],ListePRODUITS,2,FALSE)</f>
        <v>Geitost</v>
      </c>
      <c r="O159" s="13">
        <v>12.5</v>
      </c>
      <c r="P159" s="6">
        <v>6</v>
      </c>
      <c r="Q159" s="13">
        <f t="shared" si="2"/>
        <v>75</v>
      </c>
      <c r="R159" s="14">
        <v>0.04</v>
      </c>
      <c r="S159" s="13">
        <v>72</v>
      </c>
      <c r="T159" s="13">
        <v>1.1519999999999999</v>
      </c>
      <c r="U159" s="48">
        <f>T_[[#This Row],[CA tarif]]-T_[[#This Row],[CA HT]]</f>
        <v>3</v>
      </c>
      <c r="V159" s="13"/>
      <c r="W159" s="13"/>
      <c r="X159"/>
      <c r="Y159" s="9"/>
      <c r="AA159"/>
      <c r="AB159"/>
    </row>
    <row r="160" spans="1:28" ht="15" customHeight="1" x14ac:dyDescent="0.25">
      <c r="A160" s="6" t="s">
        <v>213</v>
      </c>
      <c r="B160" s="6" t="s">
        <v>214</v>
      </c>
      <c r="C160" s="6" t="s">
        <v>215</v>
      </c>
      <c r="D160" s="6" t="s">
        <v>81</v>
      </c>
      <c r="E160" s="6">
        <v>6</v>
      </c>
      <c r="F160" s="6" t="str">
        <f>VLOOKUP(T_[[#This Row],[N° représ]],ListeREPRESENTANTS,2,FALSE)</f>
        <v>Ernst Junge</v>
      </c>
      <c r="G160" s="6">
        <v>10528</v>
      </c>
      <c r="H160" s="9">
        <v>40967</v>
      </c>
      <c r="I160" s="9">
        <v>40982</v>
      </c>
      <c r="J160" s="9">
        <v>40981</v>
      </c>
      <c r="K160" s="7">
        <v>4</v>
      </c>
      <c r="L160" s="9" t="str">
        <f>VLOOKUP(T_[[#This Row],[Réf catégorie]],ListeCATEGORIES,2,FALSE)</f>
        <v>Produits laitiers</v>
      </c>
      <c r="M160" s="6">
        <v>72</v>
      </c>
      <c r="N160" s="6" t="str">
        <f>VLOOKUP(T_[[#This Row],[Réf prod]],ListePRODUITS,2,FALSE)</f>
        <v>Mozzarella di Giovanni</v>
      </c>
      <c r="O160" s="13">
        <v>174</v>
      </c>
      <c r="P160" s="6">
        <v>50</v>
      </c>
      <c r="Q160" s="13">
        <f t="shared" si="2"/>
        <v>8700</v>
      </c>
      <c r="R160" s="14">
        <v>0.12</v>
      </c>
      <c r="S160" s="13">
        <v>7656</v>
      </c>
      <c r="T160" s="13">
        <v>229.68</v>
      </c>
      <c r="U160" s="48">
        <f>T_[[#This Row],[CA tarif]]-T_[[#This Row],[CA HT]]</f>
        <v>1044</v>
      </c>
      <c r="V160" s="13"/>
      <c r="W160" s="13"/>
      <c r="X160"/>
      <c r="Y160" s="9"/>
      <c r="AA160"/>
      <c r="AB160"/>
    </row>
    <row r="161" spans="1:28" ht="15" customHeight="1" x14ac:dyDescent="0.25">
      <c r="A161" s="6" t="s">
        <v>216</v>
      </c>
      <c r="B161" s="6" t="s">
        <v>217</v>
      </c>
      <c r="C161" s="6" t="s">
        <v>218</v>
      </c>
      <c r="D161" s="6" t="s">
        <v>102</v>
      </c>
      <c r="E161" s="6">
        <v>9</v>
      </c>
      <c r="F161" s="6" t="str">
        <f>VLOOKUP(T_[[#This Row],[N° représ]],ListeREPRESENTANTS,2,FALSE)</f>
        <v>Steven Buchanan</v>
      </c>
      <c r="G161" s="6">
        <v>10529</v>
      </c>
      <c r="H161" s="9">
        <v>40969</v>
      </c>
      <c r="I161" s="9">
        <v>40997</v>
      </c>
      <c r="J161" s="9">
        <v>40981</v>
      </c>
      <c r="K161" s="7">
        <v>6</v>
      </c>
      <c r="L161" s="9" t="str">
        <f>VLOOKUP(T_[[#This Row],[Réf catégorie]],ListeCATEGORIES,2,FALSE)</f>
        <v>Viandes</v>
      </c>
      <c r="M161" s="6">
        <v>55</v>
      </c>
      <c r="N161" s="6" t="str">
        <f>VLOOKUP(T_[[#This Row],[Réf prod]],ListePRODUITS,2,FALSE)</f>
        <v>Pâté chinois</v>
      </c>
      <c r="O161" s="13">
        <v>120</v>
      </c>
      <c r="P161" s="6">
        <v>17</v>
      </c>
      <c r="Q161" s="13">
        <f t="shared" si="2"/>
        <v>2040</v>
      </c>
      <c r="R161" s="14">
        <v>0.03</v>
      </c>
      <c r="S161" s="13">
        <v>1978.8</v>
      </c>
      <c r="T161" s="13">
        <v>25.724399999999999</v>
      </c>
      <c r="U161" s="48">
        <f>T_[[#This Row],[CA tarif]]-T_[[#This Row],[CA HT]]</f>
        <v>61.200000000000045</v>
      </c>
      <c r="V161" s="13"/>
      <c r="W161" s="13"/>
      <c r="X161"/>
      <c r="Y161" s="9"/>
      <c r="AA161"/>
      <c r="AB161"/>
    </row>
    <row r="162" spans="1:28" ht="15" customHeight="1" x14ac:dyDescent="0.25">
      <c r="A162" s="6" t="s">
        <v>216</v>
      </c>
      <c r="B162" s="6" t="s">
        <v>217</v>
      </c>
      <c r="C162" s="6" t="s">
        <v>218</v>
      </c>
      <c r="D162" s="6" t="s">
        <v>102</v>
      </c>
      <c r="E162" s="6">
        <v>9</v>
      </c>
      <c r="F162" s="6" t="str">
        <f>VLOOKUP(T_[[#This Row],[N° représ]],ListeREPRESENTANTS,2,FALSE)</f>
        <v>Steven Buchanan</v>
      </c>
      <c r="G162" s="6">
        <v>10529</v>
      </c>
      <c r="H162" s="9">
        <v>40969</v>
      </c>
      <c r="I162" s="9">
        <v>40997</v>
      </c>
      <c r="J162" s="9">
        <v>40981</v>
      </c>
      <c r="K162" s="7">
        <v>3</v>
      </c>
      <c r="L162" s="9" t="str">
        <f>VLOOKUP(T_[[#This Row],[Réf catégorie]],ListeCATEGORIES,2,FALSE)</f>
        <v>Desserts</v>
      </c>
      <c r="M162" s="6">
        <v>68</v>
      </c>
      <c r="N162" s="6" t="str">
        <f>VLOOKUP(T_[[#This Row],[Réf prod]],ListePRODUITS,2,FALSE)</f>
        <v>Scottish Longbreads</v>
      </c>
      <c r="O162" s="13">
        <v>62.5</v>
      </c>
      <c r="P162" s="6">
        <v>82</v>
      </c>
      <c r="Q162" s="13">
        <f t="shared" si="2"/>
        <v>5125</v>
      </c>
      <c r="R162" s="14">
        <v>7.0000000000000007E-2</v>
      </c>
      <c r="S162" s="13">
        <v>4766.25</v>
      </c>
      <c r="T162" s="13">
        <v>114.39</v>
      </c>
      <c r="U162" s="48">
        <f>T_[[#This Row],[CA tarif]]-T_[[#This Row],[CA HT]]</f>
        <v>358.75</v>
      </c>
      <c r="V162" s="13"/>
      <c r="W162" s="13"/>
      <c r="X162"/>
      <c r="Y162" s="9"/>
      <c r="AA162"/>
      <c r="AB162"/>
    </row>
    <row r="163" spans="1:28" ht="15" customHeight="1" x14ac:dyDescent="0.25">
      <c r="A163" s="6" t="s">
        <v>216</v>
      </c>
      <c r="B163" s="6" t="s">
        <v>217</v>
      </c>
      <c r="C163" s="6" t="s">
        <v>218</v>
      </c>
      <c r="D163" s="6" t="s">
        <v>102</v>
      </c>
      <c r="E163" s="6">
        <v>9</v>
      </c>
      <c r="F163" s="6" t="str">
        <f>VLOOKUP(T_[[#This Row],[N° représ]],ListeREPRESENTANTS,2,FALSE)</f>
        <v>Steven Buchanan</v>
      </c>
      <c r="G163" s="6">
        <v>10529</v>
      </c>
      <c r="H163" s="9">
        <v>40969</v>
      </c>
      <c r="I163" s="9">
        <v>40997</v>
      </c>
      <c r="J163" s="9">
        <v>40981</v>
      </c>
      <c r="K163" s="7">
        <v>4</v>
      </c>
      <c r="L163" s="9" t="str">
        <f>VLOOKUP(T_[[#This Row],[Réf catégorie]],ListeCATEGORIES,2,FALSE)</f>
        <v>Produits laitiers</v>
      </c>
      <c r="M163" s="6">
        <v>69</v>
      </c>
      <c r="N163" s="6" t="str">
        <f>VLOOKUP(T_[[#This Row],[Réf prod]],ListePRODUITS,2,FALSE)</f>
        <v>Gudbrandsdalsost</v>
      </c>
      <c r="O163" s="13">
        <v>180</v>
      </c>
      <c r="P163" s="6">
        <v>87</v>
      </c>
      <c r="Q163" s="13">
        <f t="shared" si="2"/>
        <v>15660</v>
      </c>
      <c r="R163" s="14">
        <v>0.16</v>
      </c>
      <c r="S163" s="13">
        <v>13154.4</v>
      </c>
      <c r="T163" s="13">
        <v>171.00719999999998</v>
      </c>
      <c r="U163" s="48">
        <f>T_[[#This Row],[CA tarif]]-T_[[#This Row],[CA HT]]</f>
        <v>2505.6000000000004</v>
      </c>
      <c r="V163" s="13"/>
      <c r="W163" s="13"/>
      <c r="X163"/>
      <c r="Y163" s="9"/>
      <c r="AA163"/>
      <c r="AB163"/>
    </row>
    <row r="164" spans="1:28" ht="15" customHeight="1" x14ac:dyDescent="0.25">
      <c r="A164" s="6" t="s">
        <v>137</v>
      </c>
      <c r="B164" s="6" t="s">
        <v>138</v>
      </c>
      <c r="C164" s="6" t="s">
        <v>139</v>
      </c>
      <c r="D164" s="6" t="s">
        <v>140</v>
      </c>
      <c r="E164" s="6">
        <v>3</v>
      </c>
      <c r="F164" s="6" t="str">
        <f>VLOOKUP(T_[[#This Row],[N° représ]],ListeREPRESENTANTS,2,FALSE)</f>
        <v>Janet Leverling</v>
      </c>
      <c r="G164" s="6">
        <v>10530</v>
      </c>
      <c r="H164" s="9">
        <v>40970</v>
      </c>
      <c r="I164" s="9">
        <v>40998</v>
      </c>
      <c r="J164" s="9">
        <v>40984</v>
      </c>
      <c r="K164" s="7">
        <v>6</v>
      </c>
      <c r="L164" s="9" t="str">
        <f>VLOOKUP(T_[[#This Row],[Réf catégorie]],ListeCATEGORIES,2,FALSE)</f>
        <v>Viandes</v>
      </c>
      <c r="M164" s="6">
        <v>17</v>
      </c>
      <c r="N164" s="6" t="str">
        <f>VLOOKUP(T_[[#This Row],[Réf prod]],ListePRODUITS,2,FALSE)</f>
        <v>Alice Mutton</v>
      </c>
      <c r="O164" s="13">
        <v>195</v>
      </c>
      <c r="P164" s="6">
        <v>49</v>
      </c>
      <c r="Q164" s="13">
        <f t="shared" si="2"/>
        <v>9555</v>
      </c>
      <c r="R164" s="14">
        <v>0.16</v>
      </c>
      <c r="S164" s="13">
        <v>8026.2</v>
      </c>
      <c r="T164" s="13">
        <v>184.6026</v>
      </c>
      <c r="U164" s="48">
        <f>T_[[#This Row],[CA tarif]]-T_[[#This Row],[CA HT]]</f>
        <v>1528.8000000000002</v>
      </c>
      <c r="V164" s="13"/>
      <c r="W164" s="13"/>
      <c r="X164"/>
      <c r="Y164" s="9"/>
      <c r="AA164"/>
      <c r="AB164"/>
    </row>
    <row r="165" spans="1:28" ht="15" customHeight="1" x14ac:dyDescent="0.25">
      <c r="A165" s="6" t="s">
        <v>137</v>
      </c>
      <c r="B165" s="6" t="s">
        <v>138</v>
      </c>
      <c r="C165" s="6" t="s">
        <v>139</v>
      </c>
      <c r="D165" s="6" t="s">
        <v>140</v>
      </c>
      <c r="E165" s="6">
        <v>3</v>
      </c>
      <c r="F165" s="6" t="str">
        <f>VLOOKUP(T_[[#This Row],[N° représ]],ListeREPRESENTANTS,2,FALSE)</f>
        <v>Janet Leverling</v>
      </c>
      <c r="G165" s="6">
        <v>10530</v>
      </c>
      <c r="H165" s="9">
        <v>40970</v>
      </c>
      <c r="I165" s="9">
        <v>40998</v>
      </c>
      <c r="J165" s="9">
        <v>40984</v>
      </c>
      <c r="K165" s="7">
        <v>1</v>
      </c>
      <c r="L165" s="9" t="str">
        <f>VLOOKUP(T_[[#This Row],[Réf catégorie]],ListeCATEGORIES,2,FALSE)</f>
        <v>Boissons</v>
      </c>
      <c r="M165" s="6">
        <v>43</v>
      </c>
      <c r="N165" s="6" t="str">
        <f>VLOOKUP(T_[[#This Row],[Réf prod]],ListePRODUITS,2,FALSE)</f>
        <v>Ipoh Coffee</v>
      </c>
      <c r="O165" s="13">
        <v>230</v>
      </c>
      <c r="P165" s="6">
        <v>37</v>
      </c>
      <c r="Q165" s="13">
        <f t="shared" si="2"/>
        <v>8510</v>
      </c>
      <c r="R165" s="14">
        <v>0.03</v>
      </c>
      <c r="S165" s="13">
        <v>8254.6999999999989</v>
      </c>
      <c r="T165" s="13">
        <v>206.36749999999998</v>
      </c>
      <c r="U165" s="48">
        <f>T_[[#This Row],[CA tarif]]-T_[[#This Row],[CA HT]]</f>
        <v>255.30000000000109</v>
      </c>
      <c r="V165" s="13"/>
      <c r="W165" s="13"/>
      <c r="X165"/>
      <c r="Y165" s="9"/>
      <c r="AA165"/>
      <c r="AB165"/>
    </row>
    <row r="166" spans="1:28" ht="15" customHeight="1" x14ac:dyDescent="0.25">
      <c r="A166" s="6" t="s">
        <v>137</v>
      </c>
      <c r="B166" s="6" t="s">
        <v>138</v>
      </c>
      <c r="C166" s="6" t="s">
        <v>139</v>
      </c>
      <c r="D166" s="6" t="s">
        <v>140</v>
      </c>
      <c r="E166" s="6">
        <v>3</v>
      </c>
      <c r="F166" s="6" t="str">
        <f>VLOOKUP(T_[[#This Row],[N° représ]],ListeREPRESENTANTS,2,FALSE)</f>
        <v>Janet Leverling</v>
      </c>
      <c r="G166" s="6">
        <v>10530</v>
      </c>
      <c r="H166" s="9">
        <v>40970</v>
      </c>
      <c r="I166" s="9">
        <v>40998</v>
      </c>
      <c r="J166" s="9">
        <v>40984</v>
      </c>
      <c r="K166" s="7">
        <v>2</v>
      </c>
      <c r="L166" s="9" t="str">
        <f>VLOOKUP(T_[[#This Row],[Réf catégorie]],ListeCATEGORIES,2,FALSE)</f>
        <v>Condiments</v>
      </c>
      <c r="M166" s="6">
        <v>61</v>
      </c>
      <c r="N166" s="6" t="str">
        <f>VLOOKUP(T_[[#This Row],[Réf prod]],ListePRODUITS,2,FALSE)</f>
        <v>Sirop d'érable</v>
      </c>
      <c r="O166" s="13">
        <v>142.5</v>
      </c>
      <c r="P166" s="6">
        <v>85</v>
      </c>
      <c r="Q166" s="13">
        <f t="shared" si="2"/>
        <v>12112.5</v>
      </c>
      <c r="R166" s="14">
        <v>0.18</v>
      </c>
      <c r="S166" s="13">
        <v>9932.25</v>
      </c>
      <c r="T166" s="13">
        <v>168.84825000000001</v>
      </c>
      <c r="U166" s="48">
        <f>T_[[#This Row],[CA tarif]]-T_[[#This Row],[CA HT]]</f>
        <v>2180.25</v>
      </c>
      <c r="V166" s="13"/>
      <c r="W166" s="13"/>
      <c r="X166"/>
      <c r="Y166" s="9"/>
      <c r="AA166"/>
      <c r="AB166"/>
    </row>
    <row r="167" spans="1:28" ht="15" customHeight="1" x14ac:dyDescent="0.25">
      <c r="A167" s="6" t="s">
        <v>137</v>
      </c>
      <c r="B167" s="6" t="s">
        <v>138</v>
      </c>
      <c r="C167" s="6" t="s">
        <v>139</v>
      </c>
      <c r="D167" s="6" t="s">
        <v>140</v>
      </c>
      <c r="E167" s="6">
        <v>3</v>
      </c>
      <c r="F167" s="6" t="str">
        <f>VLOOKUP(T_[[#This Row],[N° représ]],ListeREPRESENTANTS,2,FALSE)</f>
        <v>Janet Leverling</v>
      </c>
      <c r="G167" s="6">
        <v>10530</v>
      </c>
      <c r="H167" s="9">
        <v>40970</v>
      </c>
      <c r="I167" s="9">
        <v>40998</v>
      </c>
      <c r="J167" s="9">
        <v>40984</v>
      </c>
      <c r="K167" s="7">
        <v>1</v>
      </c>
      <c r="L167" s="9" t="str">
        <f>VLOOKUP(T_[[#This Row],[Réf catégorie]],ListeCATEGORIES,2,FALSE)</f>
        <v>Boissons</v>
      </c>
      <c r="M167" s="6">
        <v>76</v>
      </c>
      <c r="N167" s="6" t="str">
        <f>VLOOKUP(T_[[#This Row],[Réf prod]],ListePRODUITS,2,FALSE)</f>
        <v>Lakkalikööri</v>
      </c>
      <c r="O167" s="13">
        <v>90</v>
      </c>
      <c r="P167" s="6">
        <v>74</v>
      </c>
      <c r="Q167" s="13">
        <f t="shared" si="2"/>
        <v>6660</v>
      </c>
      <c r="R167" s="14">
        <v>0.08</v>
      </c>
      <c r="S167" s="13">
        <v>6127.2</v>
      </c>
      <c r="T167" s="13">
        <v>165.43439999999998</v>
      </c>
      <c r="U167" s="48">
        <f>T_[[#This Row],[CA tarif]]-T_[[#This Row],[CA HT]]</f>
        <v>532.80000000000018</v>
      </c>
      <c r="V167" s="13"/>
      <c r="W167" s="13"/>
      <c r="X167"/>
      <c r="Y167" s="9"/>
      <c r="AA167"/>
      <c r="AB167"/>
    </row>
    <row r="168" spans="1:28" ht="15" customHeight="1" x14ac:dyDescent="0.25">
      <c r="A168" s="6" t="s">
        <v>219</v>
      </c>
      <c r="B168" s="6" t="s">
        <v>220</v>
      </c>
      <c r="C168" s="6" t="s">
        <v>203</v>
      </c>
      <c r="D168" s="6" t="s">
        <v>204</v>
      </c>
      <c r="E168" s="6">
        <v>8</v>
      </c>
      <c r="F168" s="6" t="str">
        <f>VLOOKUP(T_[[#This Row],[N° représ]],ListeREPRESENTANTS,2,FALSE)</f>
        <v>Hicham Esmal</v>
      </c>
      <c r="G168" s="6">
        <v>10531</v>
      </c>
      <c r="H168" s="9">
        <v>40970</v>
      </c>
      <c r="I168" s="9">
        <v>40998</v>
      </c>
      <c r="J168" s="9">
        <v>40991</v>
      </c>
      <c r="K168" s="7">
        <v>4</v>
      </c>
      <c r="L168" s="9" t="str">
        <f>VLOOKUP(T_[[#This Row],[Réf catégorie]],ListeCATEGORIES,2,FALSE)</f>
        <v>Produits laitiers</v>
      </c>
      <c r="M168" s="6">
        <v>59</v>
      </c>
      <c r="N168" s="6" t="str">
        <f>VLOOKUP(T_[[#This Row],[Réf prod]],ListePRODUITS,2,FALSE)</f>
        <v>Raclette Courdavault</v>
      </c>
      <c r="O168" s="13">
        <v>275</v>
      </c>
      <c r="P168" s="6">
        <v>29</v>
      </c>
      <c r="Q168" s="13">
        <f t="shared" si="2"/>
        <v>7975</v>
      </c>
      <c r="R168" s="14">
        <v>0.01</v>
      </c>
      <c r="S168" s="13">
        <v>7895.25</v>
      </c>
      <c r="T168" s="13">
        <v>260.54325</v>
      </c>
      <c r="U168" s="48">
        <f>T_[[#This Row],[CA tarif]]-T_[[#This Row],[CA HT]]</f>
        <v>79.75</v>
      </c>
      <c r="V168" s="13"/>
      <c r="W168" s="13"/>
      <c r="X168"/>
      <c r="Y168" s="9"/>
      <c r="AA168"/>
      <c r="AB168"/>
    </row>
    <row r="169" spans="1:28" ht="15" customHeight="1" x14ac:dyDescent="0.25">
      <c r="A169" s="6" t="s">
        <v>221</v>
      </c>
      <c r="B169" s="6" t="s">
        <v>222</v>
      </c>
      <c r="C169" s="6" t="s">
        <v>88</v>
      </c>
      <c r="D169" s="6" t="s">
        <v>89</v>
      </c>
      <c r="E169" s="6">
        <v>8</v>
      </c>
      <c r="F169" s="6" t="str">
        <f>VLOOKUP(T_[[#This Row],[N° représ]],ListeREPRESENTANTS,2,FALSE)</f>
        <v>Hicham Esmal</v>
      </c>
      <c r="G169" s="6">
        <v>10532</v>
      </c>
      <c r="H169" s="9">
        <v>40971</v>
      </c>
      <c r="I169" s="9">
        <v>40999</v>
      </c>
      <c r="J169" s="9">
        <v>40984</v>
      </c>
      <c r="K169" s="7">
        <v>8</v>
      </c>
      <c r="L169" s="9" t="str">
        <f>VLOOKUP(T_[[#This Row],[Réf catégorie]],ListeCATEGORIES,2,FALSE)</f>
        <v>Poissons et fruits de mer</v>
      </c>
      <c r="M169" s="6">
        <v>30</v>
      </c>
      <c r="N169" s="6" t="str">
        <f>VLOOKUP(T_[[#This Row],[Réf prod]],ListePRODUITS,2,FALSE)</f>
        <v>Nord-Ost Matjeshering</v>
      </c>
      <c r="O169" s="13">
        <v>129.44999999999999</v>
      </c>
      <c r="P169" s="6">
        <v>90</v>
      </c>
      <c r="Q169" s="13">
        <f t="shared" si="2"/>
        <v>11650.499999999998</v>
      </c>
      <c r="R169" s="14">
        <v>-0.02</v>
      </c>
      <c r="S169" s="13">
        <v>11883.509999999998</v>
      </c>
      <c r="T169" s="13">
        <v>59.417549999999991</v>
      </c>
      <c r="U169" s="48">
        <f>T_[[#This Row],[CA tarif]]-T_[[#This Row],[CA HT]]</f>
        <v>-233.01000000000022</v>
      </c>
      <c r="V169" s="13"/>
      <c r="W169" s="13"/>
      <c r="X169"/>
      <c r="Y169" s="9"/>
      <c r="AA169"/>
      <c r="AB169"/>
    </row>
    <row r="170" spans="1:28" ht="15" customHeight="1" x14ac:dyDescent="0.25">
      <c r="A170" s="6" t="s">
        <v>221</v>
      </c>
      <c r="B170" s="6" t="s">
        <v>222</v>
      </c>
      <c r="C170" s="6" t="s">
        <v>88</v>
      </c>
      <c r="D170" s="6" t="s">
        <v>89</v>
      </c>
      <c r="E170" s="6">
        <v>8</v>
      </c>
      <c r="F170" s="6" t="str">
        <f>VLOOKUP(T_[[#This Row],[N° représ]],ListeREPRESENTANTS,2,FALSE)</f>
        <v>Hicham Esmal</v>
      </c>
      <c r="G170" s="6">
        <v>10532</v>
      </c>
      <c r="H170" s="9">
        <v>40971</v>
      </c>
      <c r="I170" s="9">
        <v>40999</v>
      </c>
      <c r="J170" s="9">
        <v>40984</v>
      </c>
      <c r="K170" s="7">
        <v>2</v>
      </c>
      <c r="L170" s="9" t="str">
        <f>VLOOKUP(T_[[#This Row],[Réf catégorie]],ListeCATEGORIES,2,FALSE)</f>
        <v>Condiments</v>
      </c>
      <c r="M170" s="6">
        <v>66</v>
      </c>
      <c r="N170" s="6" t="str">
        <f>VLOOKUP(T_[[#This Row],[Réf prod]],ListePRODUITS,2,FALSE)</f>
        <v>Louisiana Hot Spiced Okra</v>
      </c>
      <c r="O170" s="13">
        <v>85</v>
      </c>
      <c r="P170" s="6">
        <v>79</v>
      </c>
      <c r="Q170" s="13">
        <f t="shared" si="2"/>
        <v>6715</v>
      </c>
      <c r="R170" s="14">
        <v>0.06</v>
      </c>
      <c r="S170" s="13">
        <v>6312.0999999999995</v>
      </c>
      <c r="T170" s="13">
        <v>170.42669999999998</v>
      </c>
      <c r="U170" s="48">
        <f>T_[[#This Row],[CA tarif]]-T_[[#This Row],[CA HT]]</f>
        <v>402.90000000000055</v>
      </c>
      <c r="V170" s="13"/>
      <c r="W170" s="13"/>
      <c r="X170"/>
      <c r="Y170" s="9"/>
      <c r="AA170"/>
      <c r="AB170"/>
    </row>
    <row r="171" spans="1:28" ht="15" customHeight="1" x14ac:dyDescent="0.25">
      <c r="A171" s="6" t="s">
        <v>223</v>
      </c>
      <c r="B171" s="6" t="s">
        <v>224</v>
      </c>
      <c r="C171" s="6" t="s">
        <v>225</v>
      </c>
      <c r="D171" s="6" t="s">
        <v>208</v>
      </c>
      <c r="E171" s="6">
        <v>4</v>
      </c>
      <c r="F171" s="6" t="str">
        <f>VLOOKUP(T_[[#This Row],[N° représ]],ListeREPRESENTANTS,2,FALSE)</f>
        <v>Laura Callahan</v>
      </c>
      <c r="G171" s="6">
        <v>10533</v>
      </c>
      <c r="H171" s="9">
        <v>40974</v>
      </c>
      <c r="I171" s="9">
        <v>41002</v>
      </c>
      <c r="J171" s="9">
        <v>40994</v>
      </c>
      <c r="K171" s="7">
        <v>2</v>
      </c>
      <c r="L171" s="9" t="str">
        <f>VLOOKUP(T_[[#This Row],[Réf catégorie]],ListeCATEGORIES,2,FALSE)</f>
        <v>Condiments</v>
      </c>
      <c r="M171" s="6">
        <v>4</v>
      </c>
      <c r="N171" s="6" t="str">
        <f>VLOOKUP(T_[[#This Row],[Réf prod]],ListePRODUITS,2,FALSE)</f>
        <v>Chef Anton's Cajun Seasoning</v>
      </c>
      <c r="O171" s="13">
        <v>110</v>
      </c>
      <c r="P171" s="6">
        <v>2</v>
      </c>
      <c r="Q171" s="13">
        <f t="shared" si="2"/>
        <v>220</v>
      </c>
      <c r="R171" s="14">
        <v>-0.02</v>
      </c>
      <c r="S171" s="13">
        <v>224.4</v>
      </c>
      <c r="T171" s="13">
        <v>7.1808000000000005</v>
      </c>
      <c r="U171" s="48">
        <f>T_[[#This Row],[CA tarif]]-T_[[#This Row],[CA HT]]</f>
        <v>-4.4000000000000057</v>
      </c>
      <c r="V171" s="13"/>
      <c r="W171" s="13"/>
      <c r="X171"/>
      <c r="Y171" s="9"/>
      <c r="AA171"/>
      <c r="AB171"/>
    </row>
    <row r="172" spans="1:28" ht="15" customHeight="1" x14ac:dyDescent="0.25">
      <c r="A172" s="6" t="s">
        <v>223</v>
      </c>
      <c r="B172" s="6" t="s">
        <v>224</v>
      </c>
      <c r="C172" s="6" t="s">
        <v>225</v>
      </c>
      <c r="D172" s="6" t="s">
        <v>208</v>
      </c>
      <c r="E172" s="6">
        <v>4</v>
      </c>
      <c r="F172" s="6" t="str">
        <f>VLOOKUP(T_[[#This Row],[N° représ]],ListeREPRESENTANTS,2,FALSE)</f>
        <v>Laura Callahan</v>
      </c>
      <c r="G172" s="6">
        <v>10533</v>
      </c>
      <c r="H172" s="9">
        <v>40974</v>
      </c>
      <c r="I172" s="9">
        <v>41002</v>
      </c>
      <c r="J172" s="9">
        <v>40994</v>
      </c>
      <c r="K172" s="7">
        <v>4</v>
      </c>
      <c r="L172" s="9" t="str">
        <f>VLOOKUP(T_[[#This Row],[Réf catégorie]],ListeCATEGORIES,2,FALSE)</f>
        <v>Produits laitiers</v>
      </c>
      <c r="M172" s="6">
        <v>72</v>
      </c>
      <c r="N172" s="6" t="str">
        <f>VLOOKUP(T_[[#This Row],[Réf prod]],ListePRODUITS,2,FALSE)</f>
        <v>Mozzarella di Giovanni</v>
      </c>
      <c r="O172" s="13">
        <v>174</v>
      </c>
      <c r="P172" s="6">
        <v>36</v>
      </c>
      <c r="Q172" s="13">
        <f t="shared" si="2"/>
        <v>6264</v>
      </c>
      <c r="R172" s="14">
        <v>0.08</v>
      </c>
      <c r="S172" s="13">
        <v>5762.88</v>
      </c>
      <c r="T172" s="13">
        <v>132.54623999999998</v>
      </c>
      <c r="U172" s="48">
        <f>T_[[#This Row],[CA tarif]]-T_[[#This Row],[CA HT]]</f>
        <v>501.11999999999989</v>
      </c>
      <c r="V172" s="13"/>
      <c r="W172" s="13"/>
      <c r="X172"/>
      <c r="Y172" s="9"/>
      <c r="AA172"/>
      <c r="AB172"/>
    </row>
    <row r="173" spans="1:28" ht="15" customHeight="1" x14ac:dyDescent="0.25">
      <c r="A173" s="6" t="s">
        <v>223</v>
      </c>
      <c r="B173" s="6" t="s">
        <v>224</v>
      </c>
      <c r="C173" s="6" t="s">
        <v>225</v>
      </c>
      <c r="D173" s="6" t="s">
        <v>208</v>
      </c>
      <c r="E173" s="6">
        <v>4</v>
      </c>
      <c r="F173" s="6" t="str">
        <f>VLOOKUP(T_[[#This Row],[N° représ]],ListeREPRESENTANTS,2,FALSE)</f>
        <v>Laura Callahan</v>
      </c>
      <c r="G173" s="6">
        <v>10533</v>
      </c>
      <c r="H173" s="9">
        <v>40974</v>
      </c>
      <c r="I173" s="9">
        <v>41002</v>
      </c>
      <c r="J173" s="9">
        <v>40994</v>
      </c>
      <c r="K173" s="7">
        <v>8</v>
      </c>
      <c r="L173" s="9" t="str">
        <f>VLOOKUP(T_[[#This Row],[Réf catégorie]],ListeCATEGORIES,2,FALSE)</f>
        <v>Poissons et fruits de mer</v>
      </c>
      <c r="M173" s="6">
        <v>73</v>
      </c>
      <c r="N173" s="6" t="str">
        <f>VLOOKUP(T_[[#This Row],[Réf prod]],ListePRODUITS,2,FALSE)</f>
        <v>Röd Kaviar</v>
      </c>
      <c r="O173" s="13">
        <v>75</v>
      </c>
      <c r="P173" s="6">
        <v>92</v>
      </c>
      <c r="Q173" s="13">
        <f t="shared" si="2"/>
        <v>6900</v>
      </c>
      <c r="R173" s="14">
        <v>0.19</v>
      </c>
      <c r="S173" s="13">
        <v>5589</v>
      </c>
      <c r="T173" s="13">
        <v>67.067999999999998</v>
      </c>
      <c r="U173" s="48">
        <f>T_[[#This Row],[CA tarif]]-T_[[#This Row],[CA HT]]</f>
        <v>1311</v>
      </c>
      <c r="V173" s="13"/>
      <c r="W173" s="13"/>
      <c r="X173"/>
      <c r="Y173" s="9"/>
      <c r="AA173"/>
      <c r="AB173"/>
    </row>
    <row r="174" spans="1:28" ht="15" customHeight="1" x14ac:dyDescent="0.25">
      <c r="A174" s="6" t="s">
        <v>157</v>
      </c>
      <c r="B174" s="6" t="s">
        <v>158</v>
      </c>
      <c r="C174" s="6" t="s">
        <v>159</v>
      </c>
      <c r="D174" s="6" t="s">
        <v>136</v>
      </c>
      <c r="E174" s="6">
        <v>4</v>
      </c>
      <c r="F174" s="6" t="str">
        <f>VLOOKUP(T_[[#This Row],[N° représ]],ListeREPRESENTANTS,2,FALSE)</f>
        <v>Laura Callahan</v>
      </c>
      <c r="G174" s="6">
        <v>10534</v>
      </c>
      <c r="H174" s="9">
        <v>40974</v>
      </c>
      <c r="I174" s="9">
        <v>41002</v>
      </c>
      <c r="J174" s="9">
        <v>40986</v>
      </c>
      <c r="K174" s="7">
        <v>8</v>
      </c>
      <c r="L174" s="9" t="str">
        <f>VLOOKUP(T_[[#This Row],[Réf catégorie]],ListeCATEGORIES,2,FALSE)</f>
        <v>Poissons et fruits de mer</v>
      </c>
      <c r="M174" s="6">
        <v>30</v>
      </c>
      <c r="N174" s="6" t="str">
        <f>VLOOKUP(T_[[#This Row],[Réf prod]],ListePRODUITS,2,FALSE)</f>
        <v>Nord-Ost Matjeshering</v>
      </c>
      <c r="O174" s="13">
        <v>129.44999999999999</v>
      </c>
      <c r="P174" s="6">
        <v>74</v>
      </c>
      <c r="Q174" s="13">
        <f t="shared" si="2"/>
        <v>9579.2999999999993</v>
      </c>
      <c r="R174" s="14">
        <v>0.08</v>
      </c>
      <c r="S174" s="13">
        <v>8812.9560000000001</v>
      </c>
      <c r="T174" s="13">
        <v>290.82754800000004</v>
      </c>
      <c r="U174" s="48">
        <f>T_[[#This Row],[CA tarif]]-T_[[#This Row],[CA HT]]</f>
        <v>766.34399999999914</v>
      </c>
      <c r="V174" s="13"/>
      <c r="W174" s="13"/>
      <c r="X174"/>
      <c r="Y174" s="9"/>
      <c r="AA174"/>
      <c r="AB174"/>
    </row>
    <row r="175" spans="1:28" ht="15" customHeight="1" x14ac:dyDescent="0.25">
      <c r="A175" s="6" t="s">
        <v>157</v>
      </c>
      <c r="B175" s="6" t="s">
        <v>158</v>
      </c>
      <c r="C175" s="6" t="s">
        <v>159</v>
      </c>
      <c r="D175" s="6" t="s">
        <v>136</v>
      </c>
      <c r="E175" s="6">
        <v>4</v>
      </c>
      <c r="F175" s="6" t="str">
        <f>VLOOKUP(T_[[#This Row],[N° représ]],ListeREPRESENTANTS,2,FALSE)</f>
        <v>Laura Callahan</v>
      </c>
      <c r="G175" s="6">
        <v>10534</v>
      </c>
      <c r="H175" s="9">
        <v>40974</v>
      </c>
      <c r="I175" s="9">
        <v>41002</v>
      </c>
      <c r="J175" s="9">
        <v>40986</v>
      </c>
      <c r="K175" s="7">
        <v>8</v>
      </c>
      <c r="L175" s="9" t="str">
        <f>VLOOKUP(T_[[#This Row],[Réf catégorie]],ListeCATEGORIES,2,FALSE)</f>
        <v>Poissons et fruits de mer</v>
      </c>
      <c r="M175" s="6">
        <v>40</v>
      </c>
      <c r="N175" s="6" t="str">
        <f>VLOOKUP(T_[[#This Row],[Réf prod]],ListePRODUITS,2,FALSE)</f>
        <v>Boston Crab Meat</v>
      </c>
      <c r="O175" s="13">
        <v>92</v>
      </c>
      <c r="P175" s="6">
        <v>10</v>
      </c>
      <c r="Q175" s="13">
        <f t="shared" si="2"/>
        <v>920</v>
      </c>
      <c r="R175" s="14">
        <v>-0.01</v>
      </c>
      <c r="S175" s="13">
        <v>929.2</v>
      </c>
      <c r="T175" s="13">
        <v>4.6459999999999999</v>
      </c>
      <c r="U175" s="48">
        <f>T_[[#This Row],[CA tarif]]-T_[[#This Row],[CA HT]]</f>
        <v>-9.2000000000000455</v>
      </c>
      <c r="V175" s="13"/>
      <c r="W175" s="13"/>
      <c r="X175"/>
      <c r="Y175" s="9"/>
      <c r="AA175"/>
      <c r="AB175"/>
    </row>
    <row r="176" spans="1:28" ht="15" customHeight="1" x14ac:dyDescent="0.25">
      <c r="A176" s="6" t="s">
        <v>157</v>
      </c>
      <c r="B176" s="6" t="s">
        <v>158</v>
      </c>
      <c r="C176" s="6" t="s">
        <v>159</v>
      </c>
      <c r="D176" s="6" t="s">
        <v>136</v>
      </c>
      <c r="E176" s="6">
        <v>4</v>
      </c>
      <c r="F176" s="6" t="str">
        <f>VLOOKUP(T_[[#This Row],[N° représ]],ListeREPRESENTANTS,2,FALSE)</f>
        <v>Laura Callahan</v>
      </c>
      <c r="G176" s="6">
        <v>10534</v>
      </c>
      <c r="H176" s="9">
        <v>40974</v>
      </c>
      <c r="I176" s="9">
        <v>41002</v>
      </c>
      <c r="J176" s="9">
        <v>40986</v>
      </c>
      <c r="K176" s="7">
        <v>6</v>
      </c>
      <c r="L176" s="9" t="str">
        <f>VLOOKUP(T_[[#This Row],[Réf catégorie]],ListeCATEGORIES,2,FALSE)</f>
        <v>Viandes</v>
      </c>
      <c r="M176" s="6">
        <v>54</v>
      </c>
      <c r="N176" s="6" t="str">
        <f>VLOOKUP(T_[[#This Row],[Réf prod]],ListePRODUITS,2,FALSE)</f>
        <v>Tourtière</v>
      </c>
      <c r="O176" s="13">
        <v>37.25</v>
      </c>
      <c r="P176" s="6">
        <v>21</v>
      </c>
      <c r="Q176" s="13">
        <f t="shared" si="2"/>
        <v>782.25</v>
      </c>
      <c r="R176" s="14">
        <v>0.17</v>
      </c>
      <c r="S176" s="13">
        <v>649.26749999999993</v>
      </c>
      <c r="T176" s="13">
        <v>5.8434074999999996</v>
      </c>
      <c r="U176" s="48">
        <f>T_[[#This Row],[CA tarif]]-T_[[#This Row],[CA HT]]</f>
        <v>132.98250000000007</v>
      </c>
      <c r="V176" s="13"/>
      <c r="W176" s="13"/>
      <c r="X176"/>
      <c r="Y176" s="9"/>
      <c r="AA176"/>
      <c r="AB176"/>
    </row>
    <row r="177" spans="1:28" ht="15" customHeight="1" x14ac:dyDescent="0.25">
      <c r="A177" s="6" t="s">
        <v>175</v>
      </c>
      <c r="B177" s="6" t="s">
        <v>176</v>
      </c>
      <c r="C177" s="6" t="s">
        <v>97</v>
      </c>
      <c r="D177" s="6" t="s">
        <v>98</v>
      </c>
      <c r="E177" s="6">
        <v>5</v>
      </c>
      <c r="F177" s="6" t="str">
        <f>VLOOKUP(T_[[#This Row],[N° représ]],ListeREPRESENTANTS,2,FALSE)</f>
        <v>Mohamed Ben Arfa</v>
      </c>
      <c r="G177" s="6">
        <v>10535</v>
      </c>
      <c r="H177" s="9">
        <v>40975</v>
      </c>
      <c r="I177" s="9">
        <v>41003</v>
      </c>
      <c r="J177" s="9">
        <v>40993</v>
      </c>
      <c r="K177" s="7">
        <v>4</v>
      </c>
      <c r="L177" s="9" t="str">
        <f>VLOOKUP(T_[[#This Row],[Réf catégorie]],ListeCATEGORIES,2,FALSE)</f>
        <v>Produits laitiers</v>
      </c>
      <c r="M177" s="6">
        <v>11</v>
      </c>
      <c r="N177" s="6" t="str">
        <f>VLOOKUP(T_[[#This Row],[Réf prod]],ListePRODUITS,2,FALSE)</f>
        <v>Queso Cabrales</v>
      </c>
      <c r="O177" s="13">
        <v>105</v>
      </c>
      <c r="P177" s="6">
        <v>25</v>
      </c>
      <c r="Q177" s="13">
        <f t="shared" si="2"/>
        <v>2625</v>
      </c>
      <c r="R177" s="14">
        <v>0.01</v>
      </c>
      <c r="S177" s="13">
        <v>2598.75</v>
      </c>
      <c r="T177" s="13">
        <v>64.96875</v>
      </c>
      <c r="U177" s="48">
        <f>T_[[#This Row],[CA tarif]]-T_[[#This Row],[CA HT]]</f>
        <v>26.25</v>
      </c>
      <c r="V177" s="13"/>
      <c r="W177" s="13"/>
      <c r="X177"/>
      <c r="Y177" s="9"/>
      <c r="AA177"/>
      <c r="AB177"/>
    </row>
    <row r="178" spans="1:28" ht="15" customHeight="1" x14ac:dyDescent="0.25">
      <c r="A178" s="6" t="s">
        <v>175</v>
      </c>
      <c r="B178" s="6" t="s">
        <v>176</v>
      </c>
      <c r="C178" s="6" t="s">
        <v>97</v>
      </c>
      <c r="D178" s="6" t="s">
        <v>98</v>
      </c>
      <c r="E178" s="6">
        <v>5</v>
      </c>
      <c r="F178" s="6" t="str">
        <f>VLOOKUP(T_[[#This Row],[N° représ]],ListeREPRESENTANTS,2,FALSE)</f>
        <v>Mohamed Ben Arfa</v>
      </c>
      <c r="G178" s="6">
        <v>10535</v>
      </c>
      <c r="H178" s="9">
        <v>40975</v>
      </c>
      <c r="I178" s="9">
        <v>41003</v>
      </c>
      <c r="J178" s="9">
        <v>40993</v>
      </c>
      <c r="K178" s="7">
        <v>8</v>
      </c>
      <c r="L178" s="9" t="str">
        <f>VLOOKUP(T_[[#This Row],[Réf catégorie]],ListeCATEGORIES,2,FALSE)</f>
        <v>Poissons et fruits de mer</v>
      </c>
      <c r="M178" s="6">
        <v>40</v>
      </c>
      <c r="N178" s="6" t="str">
        <f>VLOOKUP(T_[[#This Row],[Réf prod]],ListePRODUITS,2,FALSE)</f>
        <v>Boston Crab Meat</v>
      </c>
      <c r="O178" s="13">
        <v>92</v>
      </c>
      <c r="P178" s="6">
        <v>49</v>
      </c>
      <c r="Q178" s="13">
        <f t="shared" si="2"/>
        <v>4508</v>
      </c>
      <c r="R178" s="14">
        <v>0.2</v>
      </c>
      <c r="S178" s="13">
        <v>3606.4</v>
      </c>
      <c r="T178" s="13">
        <v>86.553600000000003</v>
      </c>
      <c r="U178" s="48">
        <f>T_[[#This Row],[CA tarif]]-T_[[#This Row],[CA HT]]</f>
        <v>901.59999999999991</v>
      </c>
      <c r="V178" s="13"/>
      <c r="W178" s="13"/>
      <c r="X178"/>
      <c r="Y178" s="9"/>
      <c r="AA178"/>
      <c r="AB178"/>
    </row>
    <row r="179" spans="1:28" ht="15" customHeight="1" x14ac:dyDescent="0.25">
      <c r="A179" s="6" t="s">
        <v>175</v>
      </c>
      <c r="B179" s="6" t="s">
        <v>176</v>
      </c>
      <c r="C179" s="6" t="s">
        <v>97</v>
      </c>
      <c r="D179" s="6" t="s">
        <v>98</v>
      </c>
      <c r="E179" s="6">
        <v>5</v>
      </c>
      <c r="F179" s="6" t="str">
        <f>VLOOKUP(T_[[#This Row],[N° représ]],ListeREPRESENTANTS,2,FALSE)</f>
        <v>Mohamed Ben Arfa</v>
      </c>
      <c r="G179" s="6">
        <v>10535</v>
      </c>
      <c r="H179" s="9">
        <v>40975</v>
      </c>
      <c r="I179" s="9">
        <v>41003</v>
      </c>
      <c r="J179" s="9">
        <v>40993</v>
      </c>
      <c r="K179" s="7">
        <v>5</v>
      </c>
      <c r="L179" s="9" t="str">
        <f>VLOOKUP(T_[[#This Row],[Réf catégorie]],ListeCATEGORIES,2,FALSE)</f>
        <v>Pâtes et céréales</v>
      </c>
      <c r="M179" s="6">
        <v>57</v>
      </c>
      <c r="N179" s="6" t="str">
        <f>VLOOKUP(T_[[#This Row],[Réf prod]],ListePRODUITS,2,FALSE)</f>
        <v>Ravioli Angelo</v>
      </c>
      <c r="O179" s="13">
        <v>97.5</v>
      </c>
      <c r="P179" s="6">
        <v>1</v>
      </c>
      <c r="Q179" s="13">
        <f t="shared" si="2"/>
        <v>97.5</v>
      </c>
      <c r="R179" s="14">
        <v>0.15</v>
      </c>
      <c r="S179" s="13">
        <v>82.875</v>
      </c>
      <c r="T179" s="13">
        <v>1.4917499999999999</v>
      </c>
      <c r="U179" s="48">
        <f>T_[[#This Row],[CA tarif]]-T_[[#This Row],[CA HT]]</f>
        <v>14.625</v>
      </c>
      <c r="V179" s="13"/>
      <c r="W179" s="13"/>
      <c r="X179"/>
      <c r="Y179" s="9"/>
      <c r="AA179"/>
      <c r="AB179"/>
    </row>
    <row r="180" spans="1:28" ht="15" customHeight="1" x14ac:dyDescent="0.25">
      <c r="A180" s="6" t="s">
        <v>175</v>
      </c>
      <c r="B180" s="6" t="s">
        <v>176</v>
      </c>
      <c r="C180" s="6" t="s">
        <v>97</v>
      </c>
      <c r="D180" s="6" t="s">
        <v>98</v>
      </c>
      <c r="E180" s="6">
        <v>5</v>
      </c>
      <c r="F180" s="6" t="str">
        <f>VLOOKUP(T_[[#This Row],[N° représ]],ListeREPRESENTANTS,2,FALSE)</f>
        <v>Mohamed Ben Arfa</v>
      </c>
      <c r="G180" s="6">
        <v>10535</v>
      </c>
      <c r="H180" s="9">
        <v>40975</v>
      </c>
      <c r="I180" s="9">
        <v>41003</v>
      </c>
      <c r="J180" s="9">
        <v>40993</v>
      </c>
      <c r="K180" s="7">
        <v>4</v>
      </c>
      <c r="L180" s="9" t="str">
        <f>VLOOKUP(T_[[#This Row],[Réf catégorie]],ListeCATEGORIES,2,FALSE)</f>
        <v>Produits laitiers</v>
      </c>
      <c r="M180" s="6">
        <v>59</v>
      </c>
      <c r="N180" s="6" t="str">
        <f>VLOOKUP(T_[[#This Row],[Réf prod]],ListePRODUITS,2,FALSE)</f>
        <v>Raclette Courdavault</v>
      </c>
      <c r="O180" s="13">
        <v>275</v>
      </c>
      <c r="P180" s="6">
        <v>93</v>
      </c>
      <c r="Q180" s="13">
        <f t="shared" si="2"/>
        <v>25575</v>
      </c>
      <c r="R180" s="14">
        <v>0.05</v>
      </c>
      <c r="S180" s="13">
        <v>24296.25</v>
      </c>
      <c r="T180" s="13">
        <v>826.07249999999999</v>
      </c>
      <c r="U180" s="48">
        <f>T_[[#This Row],[CA tarif]]-T_[[#This Row],[CA HT]]</f>
        <v>1278.75</v>
      </c>
      <c r="V180" s="13"/>
      <c r="W180" s="13"/>
      <c r="X180"/>
      <c r="Y180" s="9"/>
      <c r="AA180"/>
      <c r="AB180"/>
    </row>
    <row r="181" spans="1:28" ht="15" customHeight="1" x14ac:dyDescent="0.25">
      <c r="A181" s="6" t="s">
        <v>157</v>
      </c>
      <c r="B181" s="6" t="s">
        <v>158</v>
      </c>
      <c r="C181" s="6" t="s">
        <v>159</v>
      </c>
      <c r="D181" s="6" t="s">
        <v>136</v>
      </c>
      <c r="E181" s="6">
        <v>3</v>
      </c>
      <c r="F181" s="6" t="str">
        <f>VLOOKUP(T_[[#This Row],[N° représ]],ListeREPRESENTANTS,2,FALSE)</f>
        <v>Janet Leverling</v>
      </c>
      <c r="G181" s="6">
        <v>10536</v>
      </c>
      <c r="H181" s="9">
        <v>40976</v>
      </c>
      <c r="I181" s="9">
        <v>41004</v>
      </c>
      <c r="J181" s="9">
        <v>41009</v>
      </c>
      <c r="K181" s="7">
        <v>4</v>
      </c>
      <c r="L181" s="9" t="str">
        <f>VLOOKUP(T_[[#This Row],[Réf catégorie]],ListeCATEGORIES,2,FALSE)</f>
        <v>Produits laitiers</v>
      </c>
      <c r="M181" s="6">
        <v>12</v>
      </c>
      <c r="N181" s="6" t="str">
        <f>VLOOKUP(T_[[#This Row],[Réf prod]],ListePRODUITS,2,FALSE)</f>
        <v>Queso Manchego La Pastora</v>
      </c>
      <c r="O181" s="13">
        <v>190</v>
      </c>
      <c r="P181" s="6">
        <v>8</v>
      </c>
      <c r="Q181" s="13">
        <f t="shared" si="2"/>
        <v>1520</v>
      </c>
      <c r="R181" s="14">
        <v>0.08</v>
      </c>
      <c r="S181" s="13">
        <v>1398.4</v>
      </c>
      <c r="T181" s="13">
        <v>13.984</v>
      </c>
      <c r="U181" s="48">
        <f>T_[[#This Row],[CA tarif]]-T_[[#This Row],[CA HT]]</f>
        <v>121.59999999999991</v>
      </c>
      <c r="V181" s="13"/>
      <c r="W181" s="13"/>
      <c r="X181"/>
      <c r="Y181" s="9"/>
      <c r="AA181"/>
      <c r="AB181"/>
    </row>
    <row r="182" spans="1:28" ht="15" customHeight="1" x14ac:dyDescent="0.25">
      <c r="A182" s="6" t="s">
        <v>157</v>
      </c>
      <c r="B182" s="6" t="s">
        <v>158</v>
      </c>
      <c r="C182" s="6" t="s">
        <v>159</v>
      </c>
      <c r="D182" s="6" t="s">
        <v>136</v>
      </c>
      <c r="E182" s="6">
        <v>3</v>
      </c>
      <c r="F182" s="6" t="str">
        <f>VLOOKUP(T_[[#This Row],[N° représ]],ListeREPRESENTANTS,2,FALSE)</f>
        <v>Janet Leverling</v>
      </c>
      <c r="G182" s="6">
        <v>10536</v>
      </c>
      <c r="H182" s="9">
        <v>40976</v>
      </c>
      <c r="I182" s="9">
        <v>41004</v>
      </c>
      <c r="J182" s="9">
        <v>41009</v>
      </c>
      <c r="K182" s="7">
        <v>4</v>
      </c>
      <c r="L182" s="9" t="str">
        <f>VLOOKUP(T_[[#This Row],[Réf catégorie]],ListeCATEGORIES,2,FALSE)</f>
        <v>Produits laitiers</v>
      </c>
      <c r="M182" s="6">
        <v>31</v>
      </c>
      <c r="N182" s="6" t="str">
        <f>VLOOKUP(T_[[#This Row],[Réf prod]],ListePRODUITS,2,FALSE)</f>
        <v>Gorgonzola Telino</v>
      </c>
      <c r="O182" s="13">
        <v>62.5</v>
      </c>
      <c r="P182" s="6">
        <v>36</v>
      </c>
      <c r="Q182" s="13">
        <f t="shared" si="2"/>
        <v>2250</v>
      </c>
      <c r="R182" s="14">
        <v>0.15</v>
      </c>
      <c r="S182" s="13">
        <v>1912.5</v>
      </c>
      <c r="T182" s="13">
        <v>63.112499999999997</v>
      </c>
      <c r="U182" s="48">
        <f>T_[[#This Row],[CA tarif]]-T_[[#This Row],[CA HT]]</f>
        <v>337.5</v>
      </c>
      <c r="V182" s="13"/>
      <c r="W182" s="13"/>
      <c r="X182"/>
      <c r="Y182" s="9"/>
      <c r="AA182"/>
      <c r="AB182"/>
    </row>
    <row r="183" spans="1:28" ht="15" customHeight="1" x14ac:dyDescent="0.25">
      <c r="A183" s="6" t="s">
        <v>157</v>
      </c>
      <c r="B183" s="6" t="s">
        <v>158</v>
      </c>
      <c r="C183" s="6" t="s">
        <v>159</v>
      </c>
      <c r="D183" s="6" t="s">
        <v>136</v>
      </c>
      <c r="E183" s="6">
        <v>3</v>
      </c>
      <c r="F183" s="6" t="str">
        <f>VLOOKUP(T_[[#This Row],[N° représ]],ListeREPRESENTANTS,2,FALSE)</f>
        <v>Janet Leverling</v>
      </c>
      <c r="G183" s="6">
        <v>10536</v>
      </c>
      <c r="H183" s="9">
        <v>40976</v>
      </c>
      <c r="I183" s="9">
        <v>41004</v>
      </c>
      <c r="J183" s="9">
        <v>41009</v>
      </c>
      <c r="K183" s="7">
        <v>4</v>
      </c>
      <c r="L183" s="9" t="str">
        <f>VLOOKUP(T_[[#This Row],[Réf catégorie]],ListeCATEGORIES,2,FALSE)</f>
        <v>Produits laitiers</v>
      </c>
      <c r="M183" s="6">
        <v>33</v>
      </c>
      <c r="N183" s="6" t="str">
        <f>VLOOKUP(T_[[#This Row],[Réf prod]],ListePRODUITS,2,FALSE)</f>
        <v>Geitost</v>
      </c>
      <c r="O183" s="13">
        <v>12.5</v>
      </c>
      <c r="P183" s="6">
        <v>8</v>
      </c>
      <c r="Q183" s="13">
        <f t="shared" si="2"/>
        <v>100</v>
      </c>
      <c r="R183" s="14">
        <v>0.08</v>
      </c>
      <c r="S183" s="13">
        <v>92</v>
      </c>
      <c r="T183" s="13">
        <v>0.73599999999999999</v>
      </c>
      <c r="U183" s="48">
        <f>T_[[#This Row],[CA tarif]]-T_[[#This Row],[CA HT]]</f>
        <v>8</v>
      </c>
      <c r="V183" s="13"/>
      <c r="W183" s="13"/>
      <c r="X183"/>
      <c r="Y183" s="9"/>
      <c r="AA183"/>
      <c r="AB183"/>
    </row>
    <row r="184" spans="1:28" ht="15" customHeight="1" x14ac:dyDescent="0.25">
      <c r="A184" s="6" t="s">
        <v>157</v>
      </c>
      <c r="B184" s="6" t="s">
        <v>158</v>
      </c>
      <c r="C184" s="6" t="s">
        <v>159</v>
      </c>
      <c r="D184" s="6" t="s">
        <v>136</v>
      </c>
      <c r="E184" s="6">
        <v>3</v>
      </c>
      <c r="F184" s="6" t="str">
        <f>VLOOKUP(T_[[#This Row],[N° représ]],ListeREPRESENTANTS,2,FALSE)</f>
        <v>Janet Leverling</v>
      </c>
      <c r="G184" s="6">
        <v>10536</v>
      </c>
      <c r="H184" s="9">
        <v>40976</v>
      </c>
      <c r="I184" s="9">
        <v>41004</v>
      </c>
      <c r="J184" s="9">
        <v>41009</v>
      </c>
      <c r="K184" s="7">
        <v>4</v>
      </c>
      <c r="L184" s="9" t="str">
        <f>VLOOKUP(T_[[#This Row],[Réf catégorie]],ListeCATEGORIES,2,FALSE)</f>
        <v>Produits laitiers</v>
      </c>
      <c r="M184" s="6">
        <v>60</v>
      </c>
      <c r="N184" s="6" t="str">
        <f>VLOOKUP(T_[[#This Row],[Réf prod]],ListePRODUITS,2,FALSE)</f>
        <v>Camembert Pierrot</v>
      </c>
      <c r="O184" s="13">
        <v>170</v>
      </c>
      <c r="P184" s="6">
        <v>78</v>
      </c>
      <c r="Q184" s="13">
        <f t="shared" si="2"/>
        <v>13260</v>
      </c>
      <c r="R184" s="14">
        <v>0.02</v>
      </c>
      <c r="S184" s="13">
        <v>12994.8</v>
      </c>
      <c r="T184" s="13">
        <v>428.82839999999999</v>
      </c>
      <c r="U184" s="48">
        <f>T_[[#This Row],[CA tarif]]-T_[[#This Row],[CA HT]]</f>
        <v>265.20000000000073</v>
      </c>
      <c r="V184" s="13"/>
      <c r="W184" s="13"/>
      <c r="X184"/>
      <c r="Y184" s="9"/>
      <c r="AA184"/>
      <c r="AB184"/>
    </row>
    <row r="185" spans="1:28" ht="15" customHeight="1" x14ac:dyDescent="0.25">
      <c r="A185" s="6" t="s">
        <v>226</v>
      </c>
      <c r="B185" s="6" t="s">
        <v>227</v>
      </c>
      <c r="C185" s="6" t="s">
        <v>53</v>
      </c>
      <c r="D185" s="6" t="s">
        <v>51</v>
      </c>
      <c r="E185" s="6">
        <v>7</v>
      </c>
      <c r="F185" s="6" t="str">
        <f>VLOOKUP(T_[[#This Row],[N° représ]],ListeREPRESENTANTS,2,FALSE)</f>
        <v>Jaime Dos Santos</v>
      </c>
      <c r="G185" s="6">
        <v>10537</v>
      </c>
      <c r="H185" s="9">
        <v>40976</v>
      </c>
      <c r="I185" s="9">
        <v>40990</v>
      </c>
      <c r="J185" s="9">
        <v>40991</v>
      </c>
      <c r="K185" s="7">
        <v>4</v>
      </c>
      <c r="L185" s="9" t="str">
        <f>VLOOKUP(T_[[#This Row],[Réf catégorie]],ListeCATEGORIES,2,FALSE)</f>
        <v>Produits laitiers</v>
      </c>
      <c r="M185" s="6">
        <v>31</v>
      </c>
      <c r="N185" s="6" t="str">
        <f>VLOOKUP(T_[[#This Row],[Réf prod]],ListePRODUITS,2,FALSE)</f>
        <v>Gorgonzola Telino</v>
      </c>
      <c r="O185" s="13">
        <v>62.5</v>
      </c>
      <c r="P185" s="6">
        <v>61</v>
      </c>
      <c r="Q185" s="13">
        <f t="shared" si="2"/>
        <v>3812.5</v>
      </c>
      <c r="R185" s="14">
        <v>0.06</v>
      </c>
      <c r="S185" s="13">
        <v>3583.75</v>
      </c>
      <c r="T185" s="13">
        <v>35.837499999999999</v>
      </c>
      <c r="U185" s="48">
        <f>T_[[#This Row],[CA tarif]]-T_[[#This Row],[CA HT]]</f>
        <v>228.75</v>
      </c>
      <c r="V185" s="13"/>
      <c r="W185" s="13"/>
      <c r="X185"/>
      <c r="Y185" s="9"/>
      <c r="AA185"/>
      <c r="AB185"/>
    </row>
    <row r="186" spans="1:28" ht="15" customHeight="1" x14ac:dyDescent="0.25">
      <c r="A186" s="6" t="s">
        <v>226</v>
      </c>
      <c r="B186" s="6" t="s">
        <v>227</v>
      </c>
      <c r="C186" s="6" t="s">
        <v>53</v>
      </c>
      <c r="D186" s="6" t="s">
        <v>51</v>
      </c>
      <c r="E186" s="6">
        <v>7</v>
      </c>
      <c r="F186" s="6" t="str">
        <f>VLOOKUP(T_[[#This Row],[N° représ]],ListeREPRESENTANTS,2,FALSE)</f>
        <v>Jaime Dos Santos</v>
      </c>
      <c r="G186" s="6">
        <v>10537</v>
      </c>
      <c r="H186" s="9">
        <v>40976</v>
      </c>
      <c r="I186" s="9">
        <v>40990</v>
      </c>
      <c r="J186" s="9">
        <v>40991</v>
      </c>
      <c r="K186" s="7">
        <v>7</v>
      </c>
      <c r="L186" s="9" t="str">
        <f>VLOOKUP(T_[[#This Row],[Réf catégorie]],ListeCATEGORIES,2,FALSE)</f>
        <v>Produits secs</v>
      </c>
      <c r="M186" s="6">
        <v>51</v>
      </c>
      <c r="N186" s="6" t="str">
        <f>VLOOKUP(T_[[#This Row],[Réf prod]],ListePRODUITS,2,FALSE)</f>
        <v>Manjimup Dried Apples</v>
      </c>
      <c r="O186" s="13">
        <v>265</v>
      </c>
      <c r="P186" s="6">
        <v>11</v>
      </c>
      <c r="Q186" s="13">
        <f t="shared" si="2"/>
        <v>2915</v>
      </c>
      <c r="R186" s="14">
        <v>0.2</v>
      </c>
      <c r="S186" s="13">
        <v>2332</v>
      </c>
      <c r="T186" s="13">
        <v>6.9960000000000004</v>
      </c>
      <c r="U186" s="48">
        <f>T_[[#This Row],[CA tarif]]-T_[[#This Row],[CA HT]]</f>
        <v>583</v>
      </c>
      <c r="V186" s="13"/>
      <c r="W186" s="13"/>
      <c r="X186"/>
      <c r="Y186" s="9"/>
      <c r="AA186"/>
      <c r="AB186"/>
    </row>
    <row r="187" spans="1:28" ht="15" customHeight="1" x14ac:dyDescent="0.25">
      <c r="A187" s="6" t="s">
        <v>226</v>
      </c>
      <c r="B187" s="6" t="s">
        <v>227</v>
      </c>
      <c r="C187" s="6" t="s">
        <v>53</v>
      </c>
      <c r="D187" s="6" t="s">
        <v>51</v>
      </c>
      <c r="E187" s="6">
        <v>7</v>
      </c>
      <c r="F187" s="6" t="str">
        <f>VLOOKUP(T_[[#This Row],[N° représ]],ListeREPRESENTANTS,2,FALSE)</f>
        <v>Jaime Dos Santos</v>
      </c>
      <c r="G187" s="6">
        <v>10537</v>
      </c>
      <c r="H187" s="9">
        <v>40976</v>
      </c>
      <c r="I187" s="9">
        <v>40990</v>
      </c>
      <c r="J187" s="9">
        <v>40991</v>
      </c>
      <c r="K187" s="7">
        <v>8</v>
      </c>
      <c r="L187" s="9" t="str">
        <f>VLOOKUP(T_[[#This Row],[Réf catégorie]],ListeCATEGORIES,2,FALSE)</f>
        <v>Poissons et fruits de mer</v>
      </c>
      <c r="M187" s="6">
        <v>58</v>
      </c>
      <c r="N187" s="6" t="str">
        <f>VLOOKUP(T_[[#This Row],[Réf prod]],ListePRODUITS,2,FALSE)</f>
        <v>Escargots de Bourgogne</v>
      </c>
      <c r="O187" s="13">
        <v>66.25</v>
      </c>
      <c r="P187" s="6">
        <v>19</v>
      </c>
      <c r="Q187" s="13">
        <f t="shared" si="2"/>
        <v>1258.75</v>
      </c>
      <c r="R187" s="14">
        <v>0.01</v>
      </c>
      <c r="S187" s="13">
        <v>1246.1624999999999</v>
      </c>
      <c r="T187" s="13">
        <v>6.2308124999999999</v>
      </c>
      <c r="U187" s="48">
        <f>T_[[#This Row],[CA tarif]]-T_[[#This Row],[CA HT]]</f>
        <v>12.587500000000091</v>
      </c>
      <c r="V187" s="13"/>
      <c r="W187" s="13"/>
      <c r="X187"/>
      <c r="Y187" s="9"/>
      <c r="AA187"/>
      <c r="AB187"/>
    </row>
    <row r="188" spans="1:28" ht="15" customHeight="1" x14ac:dyDescent="0.25">
      <c r="A188" s="6" t="s">
        <v>226</v>
      </c>
      <c r="B188" s="6" t="s">
        <v>227</v>
      </c>
      <c r="C188" s="6" t="s">
        <v>53</v>
      </c>
      <c r="D188" s="6" t="s">
        <v>51</v>
      </c>
      <c r="E188" s="6">
        <v>7</v>
      </c>
      <c r="F188" s="6" t="str">
        <f>VLOOKUP(T_[[#This Row],[N° représ]],ListeREPRESENTANTS,2,FALSE)</f>
        <v>Jaime Dos Santos</v>
      </c>
      <c r="G188" s="6">
        <v>10537</v>
      </c>
      <c r="H188" s="9">
        <v>40976</v>
      </c>
      <c r="I188" s="9">
        <v>40990</v>
      </c>
      <c r="J188" s="9">
        <v>40991</v>
      </c>
      <c r="K188" s="7">
        <v>4</v>
      </c>
      <c r="L188" s="9" t="str">
        <f>VLOOKUP(T_[[#This Row],[Réf catégorie]],ListeCATEGORIES,2,FALSE)</f>
        <v>Produits laitiers</v>
      </c>
      <c r="M188" s="6">
        <v>72</v>
      </c>
      <c r="N188" s="6" t="str">
        <f>VLOOKUP(T_[[#This Row],[Réf prod]],ListePRODUITS,2,FALSE)</f>
        <v>Mozzarella di Giovanni</v>
      </c>
      <c r="O188" s="13">
        <v>174</v>
      </c>
      <c r="P188" s="6">
        <v>69</v>
      </c>
      <c r="Q188" s="13">
        <f t="shared" si="2"/>
        <v>12006</v>
      </c>
      <c r="R188" s="14">
        <v>0.09</v>
      </c>
      <c r="S188" s="13">
        <v>10925.460000000001</v>
      </c>
      <c r="T188" s="13">
        <v>338.68925999999999</v>
      </c>
      <c r="U188" s="48">
        <f>T_[[#This Row],[CA tarif]]-T_[[#This Row],[CA HT]]</f>
        <v>1080.5399999999991</v>
      </c>
      <c r="V188" s="13"/>
      <c r="W188" s="13"/>
      <c r="X188"/>
      <c r="Y188" s="9"/>
      <c r="AA188"/>
      <c r="AB188"/>
    </row>
    <row r="189" spans="1:28" ht="15" customHeight="1" x14ac:dyDescent="0.25">
      <c r="A189" s="6" t="s">
        <v>226</v>
      </c>
      <c r="B189" s="6" t="s">
        <v>227</v>
      </c>
      <c r="C189" s="6" t="s">
        <v>53</v>
      </c>
      <c r="D189" s="6" t="s">
        <v>51</v>
      </c>
      <c r="E189" s="6">
        <v>7</v>
      </c>
      <c r="F189" s="6" t="str">
        <f>VLOOKUP(T_[[#This Row],[N° représ]],ListeREPRESENTANTS,2,FALSE)</f>
        <v>Jaime Dos Santos</v>
      </c>
      <c r="G189" s="6">
        <v>10537</v>
      </c>
      <c r="H189" s="9">
        <v>40976</v>
      </c>
      <c r="I189" s="9">
        <v>40990</v>
      </c>
      <c r="J189" s="9">
        <v>40991</v>
      </c>
      <c r="K189" s="7">
        <v>8</v>
      </c>
      <c r="L189" s="9" t="str">
        <f>VLOOKUP(T_[[#This Row],[Réf catégorie]],ListeCATEGORIES,2,FALSE)</f>
        <v>Poissons et fruits de mer</v>
      </c>
      <c r="M189" s="6">
        <v>73</v>
      </c>
      <c r="N189" s="6" t="str">
        <f>VLOOKUP(T_[[#This Row],[Réf prod]],ListePRODUITS,2,FALSE)</f>
        <v>Röd Kaviar</v>
      </c>
      <c r="O189" s="13">
        <v>75</v>
      </c>
      <c r="P189" s="6">
        <v>16</v>
      </c>
      <c r="Q189" s="13">
        <f t="shared" si="2"/>
        <v>1200</v>
      </c>
      <c r="R189" s="14">
        <v>0.1</v>
      </c>
      <c r="S189" s="13">
        <v>1080</v>
      </c>
      <c r="T189" s="13">
        <v>11.88</v>
      </c>
      <c r="U189" s="48">
        <f>T_[[#This Row],[CA tarif]]-T_[[#This Row],[CA HT]]</f>
        <v>120</v>
      </c>
      <c r="V189" s="13"/>
      <c r="W189" s="13"/>
      <c r="X189"/>
      <c r="Y189" s="9"/>
      <c r="AA189"/>
      <c r="AB189"/>
    </row>
    <row r="190" spans="1:28" ht="15" customHeight="1" x14ac:dyDescent="0.25">
      <c r="A190" s="6" t="s">
        <v>86</v>
      </c>
      <c r="B190" s="6" t="s">
        <v>87</v>
      </c>
      <c r="C190" s="6" t="s">
        <v>88</v>
      </c>
      <c r="D190" s="6" t="s">
        <v>89</v>
      </c>
      <c r="E190" s="6">
        <v>2</v>
      </c>
      <c r="F190" s="6" t="str">
        <f>VLOOKUP(T_[[#This Row],[N° représ]],ListeREPRESENTANTS,2,FALSE)</f>
        <v>Anne Dodsworth</v>
      </c>
      <c r="G190" s="6">
        <v>10538</v>
      </c>
      <c r="H190" s="9">
        <v>40977</v>
      </c>
      <c r="I190" s="9">
        <v>41005</v>
      </c>
      <c r="J190" s="9">
        <v>40988</v>
      </c>
      <c r="K190" s="7">
        <v>1</v>
      </c>
      <c r="L190" s="9" t="str">
        <f>VLOOKUP(T_[[#This Row],[Réf catégorie]],ListeCATEGORIES,2,FALSE)</f>
        <v>Boissons</v>
      </c>
      <c r="M190" s="6">
        <v>70</v>
      </c>
      <c r="N190" s="6" t="str">
        <f>VLOOKUP(T_[[#This Row],[Réf prod]],ListePRODUITS,2,FALSE)</f>
        <v>Outback Lager</v>
      </c>
      <c r="O190" s="13">
        <v>75</v>
      </c>
      <c r="P190" s="6">
        <v>56</v>
      </c>
      <c r="Q190" s="13">
        <f t="shared" si="2"/>
        <v>4200</v>
      </c>
      <c r="R190" s="14">
        <v>0.04</v>
      </c>
      <c r="S190" s="13">
        <v>4032</v>
      </c>
      <c r="T190" s="13">
        <v>56.448</v>
      </c>
      <c r="U190" s="48">
        <f>T_[[#This Row],[CA tarif]]-T_[[#This Row],[CA HT]]</f>
        <v>168</v>
      </c>
      <c r="V190" s="13"/>
      <c r="W190" s="13"/>
      <c r="X190"/>
      <c r="Y190" s="9"/>
      <c r="AA190"/>
      <c r="AB190"/>
    </row>
    <row r="191" spans="1:28" ht="15" customHeight="1" x14ac:dyDescent="0.25">
      <c r="A191" s="6" t="s">
        <v>86</v>
      </c>
      <c r="B191" s="6" t="s">
        <v>87</v>
      </c>
      <c r="C191" s="6" t="s">
        <v>88</v>
      </c>
      <c r="D191" s="6" t="s">
        <v>89</v>
      </c>
      <c r="E191" s="6">
        <v>2</v>
      </c>
      <c r="F191" s="6" t="str">
        <f>VLOOKUP(T_[[#This Row],[N° représ]],ListeREPRESENTANTS,2,FALSE)</f>
        <v>Anne Dodsworth</v>
      </c>
      <c r="G191" s="6">
        <v>10538</v>
      </c>
      <c r="H191" s="9">
        <v>40977</v>
      </c>
      <c r="I191" s="9">
        <v>41005</v>
      </c>
      <c r="J191" s="9">
        <v>40988</v>
      </c>
      <c r="K191" s="7">
        <v>4</v>
      </c>
      <c r="L191" s="9" t="str">
        <f>VLOOKUP(T_[[#This Row],[Réf catégorie]],ListeCATEGORIES,2,FALSE)</f>
        <v>Produits laitiers</v>
      </c>
      <c r="M191" s="6">
        <v>72</v>
      </c>
      <c r="N191" s="6" t="str">
        <f>VLOOKUP(T_[[#This Row],[Réf prod]],ListePRODUITS,2,FALSE)</f>
        <v>Mozzarella di Giovanni</v>
      </c>
      <c r="O191" s="13">
        <v>174</v>
      </c>
      <c r="P191" s="6">
        <v>52</v>
      </c>
      <c r="Q191" s="13">
        <f t="shared" si="2"/>
        <v>9048</v>
      </c>
      <c r="R191" s="14">
        <v>0.02</v>
      </c>
      <c r="S191" s="13">
        <v>8867.0399999999991</v>
      </c>
      <c r="T191" s="13">
        <v>195.07487999999998</v>
      </c>
      <c r="U191" s="48">
        <f>T_[[#This Row],[CA tarif]]-T_[[#This Row],[CA HT]]</f>
        <v>180.96000000000095</v>
      </c>
      <c r="V191" s="13"/>
      <c r="W191" s="13"/>
      <c r="X191"/>
      <c r="Y191" s="9"/>
      <c r="AA191"/>
      <c r="AB191"/>
    </row>
    <row r="192" spans="1:28" ht="15" customHeight="1" x14ac:dyDescent="0.25">
      <c r="A192" s="6" t="s">
        <v>86</v>
      </c>
      <c r="B192" s="6" t="s">
        <v>87</v>
      </c>
      <c r="C192" s="6" t="s">
        <v>88</v>
      </c>
      <c r="D192" s="6" t="s">
        <v>89</v>
      </c>
      <c r="E192" s="6">
        <v>6</v>
      </c>
      <c r="F192" s="6" t="str">
        <f>VLOOKUP(T_[[#This Row],[N° représ]],ListeREPRESENTANTS,2,FALSE)</f>
        <v>Ernst Junge</v>
      </c>
      <c r="G192" s="6">
        <v>10539</v>
      </c>
      <c r="H192" s="9">
        <v>40978</v>
      </c>
      <c r="I192" s="9">
        <v>41006</v>
      </c>
      <c r="J192" s="9">
        <v>40995</v>
      </c>
      <c r="K192" s="7">
        <v>8</v>
      </c>
      <c r="L192" s="9" t="str">
        <f>VLOOKUP(T_[[#This Row],[Réf catégorie]],ListeCATEGORIES,2,FALSE)</f>
        <v>Poissons et fruits de mer</v>
      </c>
      <c r="M192" s="6">
        <v>13</v>
      </c>
      <c r="N192" s="6" t="str">
        <f>VLOOKUP(T_[[#This Row],[Réf prod]],ListePRODUITS,2,FALSE)</f>
        <v>Konbu</v>
      </c>
      <c r="O192" s="13">
        <v>30</v>
      </c>
      <c r="P192" s="6">
        <v>41</v>
      </c>
      <c r="Q192" s="13">
        <f t="shared" si="2"/>
        <v>1230</v>
      </c>
      <c r="R192" s="14">
        <v>0</v>
      </c>
      <c r="S192" s="13">
        <v>1230</v>
      </c>
      <c r="T192" s="13">
        <v>25.83</v>
      </c>
      <c r="U192" s="48">
        <f>T_[[#This Row],[CA tarif]]-T_[[#This Row],[CA HT]]</f>
        <v>0</v>
      </c>
      <c r="V192" s="13"/>
      <c r="W192" s="13"/>
      <c r="X192"/>
      <c r="Y192" s="9"/>
      <c r="AA192"/>
      <c r="AB192"/>
    </row>
    <row r="193" spans="1:28" ht="15" customHeight="1" x14ac:dyDescent="0.25">
      <c r="A193" s="6" t="s">
        <v>86</v>
      </c>
      <c r="B193" s="6" t="s">
        <v>87</v>
      </c>
      <c r="C193" s="6" t="s">
        <v>88</v>
      </c>
      <c r="D193" s="6" t="s">
        <v>89</v>
      </c>
      <c r="E193" s="6">
        <v>6</v>
      </c>
      <c r="F193" s="6" t="str">
        <f>VLOOKUP(T_[[#This Row],[N° représ]],ListeREPRESENTANTS,2,FALSE)</f>
        <v>Ernst Junge</v>
      </c>
      <c r="G193" s="6">
        <v>10539</v>
      </c>
      <c r="H193" s="9">
        <v>40978</v>
      </c>
      <c r="I193" s="9">
        <v>41006</v>
      </c>
      <c r="J193" s="9">
        <v>40995</v>
      </c>
      <c r="K193" s="7">
        <v>3</v>
      </c>
      <c r="L193" s="9" t="str">
        <f>VLOOKUP(T_[[#This Row],[Réf catégorie]],ListeCATEGORIES,2,FALSE)</f>
        <v>Desserts</v>
      </c>
      <c r="M193" s="6">
        <v>21</v>
      </c>
      <c r="N193" s="6" t="str">
        <f>VLOOKUP(T_[[#This Row],[Réf prod]],ListePRODUITS,2,FALSE)</f>
        <v>Sir Rodney's Scones</v>
      </c>
      <c r="O193" s="13">
        <v>50</v>
      </c>
      <c r="P193" s="6">
        <v>84</v>
      </c>
      <c r="Q193" s="13">
        <f t="shared" si="2"/>
        <v>4200</v>
      </c>
      <c r="R193" s="14">
        <v>7.0000000000000007E-2</v>
      </c>
      <c r="S193" s="13">
        <v>3905.9999999999995</v>
      </c>
      <c r="T193" s="13">
        <v>101.55599999999998</v>
      </c>
      <c r="U193" s="48">
        <f>T_[[#This Row],[CA tarif]]-T_[[#This Row],[CA HT]]</f>
        <v>294.00000000000045</v>
      </c>
      <c r="V193" s="13"/>
      <c r="W193" s="13"/>
      <c r="X193"/>
      <c r="Y193" s="9"/>
      <c r="AA193"/>
      <c r="AB193"/>
    </row>
    <row r="194" spans="1:28" ht="15" customHeight="1" x14ac:dyDescent="0.25">
      <c r="A194" s="6" t="s">
        <v>86</v>
      </c>
      <c r="B194" s="6" t="s">
        <v>87</v>
      </c>
      <c r="C194" s="6" t="s">
        <v>88</v>
      </c>
      <c r="D194" s="6" t="s">
        <v>89</v>
      </c>
      <c r="E194" s="6">
        <v>6</v>
      </c>
      <c r="F194" s="6" t="str">
        <f>VLOOKUP(T_[[#This Row],[N° représ]],ListeREPRESENTANTS,2,FALSE)</f>
        <v>Ernst Junge</v>
      </c>
      <c r="G194" s="6">
        <v>10539</v>
      </c>
      <c r="H194" s="9">
        <v>40978</v>
      </c>
      <c r="I194" s="9">
        <v>41006</v>
      </c>
      <c r="J194" s="9">
        <v>40995</v>
      </c>
      <c r="K194" s="7">
        <v>4</v>
      </c>
      <c r="L194" s="9" t="str">
        <f>VLOOKUP(T_[[#This Row],[Réf catégorie]],ListeCATEGORIES,2,FALSE)</f>
        <v>Produits laitiers</v>
      </c>
      <c r="M194" s="6">
        <v>33</v>
      </c>
      <c r="N194" s="6" t="str">
        <f>VLOOKUP(T_[[#This Row],[Réf prod]],ListePRODUITS,2,FALSE)</f>
        <v>Geitost</v>
      </c>
      <c r="O194" s="13">
        <v>12.5</v>
      </c>
      <c r="P194" s="6">
        <v>18</v>
      </c>
      <c r="Q194" s="13">
        <f t="shared" si="2"/>
        <v>225</v>
      </c>
      <c r="R194" s="14">
        <v>0.1</v>
      </c>
      <c r="S194" s="13">
        <v>202.5</v>
      </c>
      <c r="T194" s="13">
        <v>6.0750000000000002</v>
      </c>
      <c r="U194" s="48">
        <f>T_[[#This Row],[CA tarif]]-T_[[#This Row],[CA HT]]</f>
        <v>22.5</v>
      </c>
      <c r="V194" s="13"/>
      <c r="W194" s="13"/>
      <c r="X194"/>
      <c r="Y194" s="9"/>
      <c r="AA194"/>
      <c r="AB194"/>
    </row>
    <row r="195" spans="1:28" ht="15" customHeight="1" x14ac:dyDescent="0.25">
      <c r="A195" s="6" t="s">
        <v>86</v>
      </c>
      <c r="B195" s="6" t="s">
        <v>87</v>
      </c>
      <c r="C195" s="6" t="s">
        <v>88</v>
      </c>
      <c r="D195" s="6" t="s">
        <v>89</v>
      </c>
      <c r="E195" s="6">
        <v>6</v>
      </c>
      <c r="F195" s="6" t="str">
        <f>VLOOKUP(T_[[#This Row],[N° représ]],ListeREPRESENTANTS,2,FALSE)</f>
        <v>Ernst Junge</v>
      </c>
      <c r="G195" s="6">
        <v>10539</v>
      </c>
      <c r="H195" s="9">
        <v>40978</v>
      </c>
      <c r="I195" s="9">
        <v>41006</v>
      </c>
      <c r="J195" s="9">
        <v>40995</v>
      </c>
      <c r="K195" s="7">
        <v>3</v>
      </c>
      <c r="L195" s="9" t="str">
        <f>VLOOKUP(T_[[#This Row],[Réf catégorie]],ListeCATEGORIES,2,FALSE)</f>
        <v>Desserts</v>
      </c>
      <c r="M195" s="6">
        <v>49</v>
      </c>
      <c r="N195" s="6" t="str">
        <f>VLOOKUP(T_[[#This Row],[Réf prod]],ListePRODUITS,2,FALSE)</f>
        <v>Maxilaku</v>
      </c>
      <c r="O195" s="13">
        <v>100</v>
      </c>
      <c r="P195" s="6">
        <v>66</v>
      </c>
      <c r="Q195" s="13">
        <f t="shared" si="2"/>
        <v>6600</v>
      </c>
      <c r="R195" s="14">
        <v>0.19</v>
      </c>
      <c r="S195" s="13">
        <v>5346</v>
      </c>
      <c r="T195" s="13">
        <v>101.574</v>
      </c>
      <c r="U195" s="48">
        <f>T_[[#This Row],[CA tarif]]-T_[[#This Row],[CA HT]]</f>
        <v>1254</v>
      </c>
      <c r="V195" s="13"/>
      <c r="W195" s="13"/>
      <c r="X195"/>
      <c r="Y195" s="9"/>
      <c r="AA195"/>
      <c r="AB195"/>
    </row>
    <row r="196" spans="1:28" ht="15" customHeight="1" x14ac:dyDescent="0.25">
      <c r="A196" s="6" t="s">
        <v>189</v>
      </c>
      <c r="B196" s="6" t="s">
        <v>190</v>
      </c>
      <c r="C196" s="6" t="s">
        <v>191</v>
      </c>
      <c r="D196" s="6" t="s">
        <v>136</v>
      </c>
      <c r="E196" s="6">
        <v>3</v>
      </c>
      <c r="F196" s="6" t="str">
        <f>VLOOKUP(T_[[#This Row],[N° représ]],ListeREPRESENTANTS,2,FALSE)</f>
        <v>Janet Leverling</v>
      </c>
      <c r="G196" s="6">
        <v>10540</v>
      </c>
      <c r="H196" s="9">
        <v>40981</v>
      </c>
      <c r="I196" s="9">
        <v>41009</v>
      </c>
      <c r="J196" s="9">
        <v>41016</v>
      </c>
      <c r="K196" s="7">
        <v>2</v>
      </c>
      <c r="L196" s="9" t="str">
        <f>VLOOKUP(T_[[#This Row],[Réf catégorie]],ListeCATEGORIES,2,FALSE)</f>
        <v>Condiments</v>
      </c>
      <c r="M196" s="6">
        <v>3</v>
      </c>
      <c r="N196" s="6" t="str">
        <f>VLOOKUP(T_[[#This Row],[Réf prod]],ListePRODUITS,2,FALSE)</f>
        <v>Aniseed Syrup</v>
      </c>
      <c r="O196" s="13">
        <v>50</v>
      </c>
      <c r="P196" s="6">
        <v>21</v>
      </c>
      <c r="Q196" s="13">
        <f t="shared" si="2"/>
        <v>1050</v>
      </c>
      <c r="R196" s="14">
        <v>-0.01</v>
      </c>
      <c r="S196" s="13">
        <v>1060.5</v>
      </c>
      <c r="T196" s="13">
        <v>19.088999999999999</v>
      </c>
      <c r="U196" s="48">
        <f>T_[[#This Row],[CA tarif]]-T_[[#This Row],[CA HT]]</f>
        <v>-10.5</v>
      </c>
      <c r="V196" s="13"/>
      <c r="W196" s="13"/>
      <c r="X196"/>
      <c r="Y196" s="9"/>
      <c r="AA196"/>
      <c r="AB196"/>
    </row>
    <row r="197" spans="1:28" ht="15" customHeight="1" x14ac:dyDescent="0.25">
      <c r="A197" s="6" t="s">
        <v>189</v>
      </c>
      <c r="B197" s="6" t="s">
        <v>190</v>
      </c>
      <c r="C197" s="6" t="s">
        <v>191</v>
      </c>
      <c r="D197" s="6" t="s">
        <v>136</v>
      </c>
      <c r="E197" s="6">
        <v>3</v>
      </c>
      <c r="F197" s="6" t="str">
        <f>VLOOKUP(T_[[#This Row],[N° représ]],ListeREPRESENTANTS,2,FALSE)</f>
        <v>Janet Leverling</v>
      </c>
      <c r="G197" s="6">
        <v>10540</v>
      </c>
      <c r="H197" s="9">
        <v>40981</v>
      </c>
      <c r="I197" s="9">
        <v>41009</v>
      </c>
      <c r="J197" s="9">
        <v>41016</v>
      </c>
      <c r="K197" s="7">
        <v>3</v>
      </c>
      <c r="L197" s="9" t="str">
        <f>VLOOKUP(T_[[#This Row],[Réf catégorie]],ListeCATEGORIES,2,FALSE)</f>
        <v>Desserts</v>
      </c>
      <c r="M197" s="6">
        <v>26</v>
      </c>
      <c r="N197" s="6" t="str">
        <f>VLOOKUP(T_[[#This Row],[Réf prod]],ListePRODUITS,2,FALSE)</f>
        <v>Gumbär Gummibärchen</v>
      </c>
      <c r="O197" s="13">
        <v>156.15</v>
      </c>
      <c r="P197" s="6">
        <v>48</v>
      </c>
      <c r="Q197" s="13">
        <f t="shared" ref="Q197:Q260" si="3">O197*P197</f>
        <v>7495.2000000000007</v>
      </c>
      <c r="R197" s="14">
        <v>-0.02</v>
      </c>
      <c r="S197" s="13">
        <v>7645.1040000000012</v>
      </c>
      <c r="T197" s="13">
        <v>15.290208000000002</v>
      </c>
      <c r="U197" s="48">
        <f>T_[[#This Row],[CA tarif]]-T_[[#This Row],[CA HT]]</f>
        <v>-149.90400000000045</v>
      </c>
      <c r="V197" s="13"/>
      <c r="W197" s="13"/>
      <c r="X197"/>
      <c r="Y197" s="9"/>
      <c r="AA197"/>
      <c r="AB197"/>
    </row>
    <row r="198" spans="1:28" ht="15" customHeight="1" x14ac:dyDescent="0.25">
      <c r="A198" s="6" t="s">
        <v>189</v>
      </c>
      <c r="B198" s="6" t="s">
        <v>190</v>
      </c>
      <c r="C198" s="6" t="s">
        <v>191</v>
      </c>
      <c r="D198" s="6" t="s">
        <v>136</v>
      </c>
      <c r="E198" s="6">
        <v>3</v>
      </c>
      <c r="F198" s="6" t="str">
        <f>VLOOKUP(T_[[#This Row],[N° représ]],ListeREPRESENTANTS,2,FALSE)</f>
        <v>Janet Leverling</v>
      </c>
      <c r="G198" s="6">
        <v>10540</v>
      </c>
      <c r="H198" s="9">
        <v>40981</v>
      </c>
      <c r="I198" s="9">
        <v>41009</v>
      </c>
      <c r="J198" s="9">
        <v>41016</v>
      </c>
      <c r="K198" s="7">
        <v>1</v>
      </c>
      <c r="L198" s="9" t="str">
        <f>VLOOKUP(T_[[#This Row],[Réf catégorie]],ListeCATEGORIES,2,FALSE)</f>
        <v>Boissons</v>
      </c>
      <c r="M198" s="6">
        <v>38</v>
      </c>
      <c r="N198" s="6" t="str">
        <f>VLOOKUP(T_[[#This Row],[Réf prod]],ListePRODUITS,2,FALSE)</f>
        <v>Côte de Blaye</v>
      </c>
      <c r="O198" s="13">
        <v>1317.5</v>
      </c>
      <c r="P198" s="6">
        <v>47</v>
      </c>
      <c r="Q198" s="13">
        <f t="shared" si="3"/>
        <v>61922.5</v>
      </c>
      <c r="R198" s="14">
        <v>0.09</v>
      </c>
      <c r="S198" s="13">
        <v>56349.474999999999</v>
      </c>
      <c r="T198" s="13">
        <v>1352.3873999999998</v>
      </c>
      <c r="U198" s="48">
        <f>T_[[#This Row],[CA tarif]]-T_[[#This Row],[CA HT]]</f>
        <v>5573.0250000000015</v>
      </c>
      <c r="V198" s="13"/>
      <c r="W198" s="13"/>
      <c r="X198"/>
      <c r="Y198" s="9"/>
      <c r="AA198"/>
      <c r="AB198"/>
    </row>
    <row r="199" spans="1:28" ht="15" customHeight="1" x14ac:dyDescent="0.25">
      <c r="A199" s="6" t="s">
        <v>189</v>
      </c>
      <c r="B199" s="6" t="s">
        <v>190</v>
      </c>
      <c r="C199" s="6" t="s">
        <v>191</v>
      </c>
      <c r="D199" s="6" t="s">
        <v>136</v>
      </c>
      <c r="E199" s="6">
        <v>3</v>
      </c>
      <c r="F199" s="6" t="str">
        <f>VLOOKUP(T_[[#This Row],[N° représ]],ListeREPRESENTANTS,2,FALSE)</f>
        <v>Janet Leverling</v>
      </c>
      <c r="G199" s="6">
        <v>10540</v>
      </c>
      <c r="H199" s="9">
        <v>40981</v>
      </c>
      <c r="I199" s="9">
        <v>41009</v>
      </c>
      <c r="J199" s="9">
        <v>41016</v>
      </c>
      <c r="K199" s="7">
        <v>3</v>
      </c>
      <c r="L199" s="9" t="str">
        <f>VLOOKUP(T_[[#This Row],[Réf catégorie]],ListeCATEGORIES,2,FALSE)</f>
        <v>Desserts</v>
      </c>
      <c r="M199" s="6">
        <v>68</v>
      </c>
      <c r="N199" s="6" t="str">
        <f>VLOOKUP(T_[[#This Row],[Réf prod]],ListePRODUITS,2,FALSE)</f>
        <v>Scottish Longbreads</v>
      </c>
      <c r="O199" s="13">
        <v>62.5</v>
      </c>
      <c r="P199" s="6">
        <v>32</v>
      </c>
      <c r="Q199" s="13">
        <f t="shared" si="3"/>
        <v>2000</v>
      </c>
      <c r="R199" s="14">
        <v>0.18</v>
      </c>
      <c r="S199" s="13">
        <v>1640.0000000000002</v>
      </c>
      <c r="T199" s="13">
        <v>11.480000000000002</v>
      </c>
      <c r="U199" s="48">
        <f>T_[[#This Row],[CA tarif]]-T_[[#This Row],[CA HT]]</f>
        <v>359.99999999999977</v>
      </c>
      <c r="V199" s="13"/>
      <c r="W199" s="13"/>
      <c r="X199"/>
      <c r="Y199" s="9"/>
      <c r="AA199"/>
      <c r="AB199"/>
    </row>
    <row r="200" spans="1:28" ht="15" customHeight="1" x14ac:dyDescent="0.25">
      <c r="A200" s="6" t="s">
        <v>228</v>
      </c>
      <c r="B200" s="6" t="s">
        <v>229</v>
      </c>
      <c r="C200" s="6" t="s">
        <v>122</v>
      </c>
      <c r="D200" s="6" t="s">
        <v>123</v>
      </c>
      <c r="E200" s="6">
        <v>1</v>
      </c>
      <c r="F200" s="6" t="str">
        <f>VLOOKUP(T_[[#This Row],[N° représ]],ListeREPRESENTANTS,2,FALSE)</f>
        <v>Francis Rivière</v>
      </c>
      <c r="G200" s="6">
        <v>10541</v>
      </c>
      <c r="H200" s="9">
        <v>40981</v>
      </c>
      <c r="I200" s="9">
        <v>41009</v>
      </c>
      <c r="J200" s="9">
        <v>41001</v>
      </c>
      <c r="K200" s="7">
        <v>1</v>
      </c>
      <c r="L200" s="9" t="str">
        <f>VLOOKUP(T_[[#This Row],[Réf catégorie]],ListeCATEGORIES,2,FALSE)</f>
        <v>Boissons</v>
      </c>
      <c r="M200" s="6">
        <v>24</v>
      </c>
      <c r="N200" s="6" t="str">
        <f>VLOOKUP(T_[[#This Row],[Réf prod]],ListePRODUITS,2,FALSE)</f>
        <v>Guaraná Fantástica</v>
      </c>
      <c r="O200" s="13">
        <v>22.5</v>
      </c>
      <c r="P200" s="6">
        <v>4</v>
      </c>
      <c r="Q200" s="13">
        <f t="shared" si="3"/>
        <v>90</v>
      </c>
      <c r="R200" s="14">
        <v>0.19</v>
      </c>
      <c r="S200" s="13">
        <v>72.900000000000006</v>
      </c>
      <c r="T200" s="13">
        <v>1.0934999999999999</v>
      </c>
      <c r="U200" s="48">
        <f>T_[[#This Row],[CA tarif]]-T_[[#This Row],[CA HT]]</f>
        <v>17.099999999999994</v>
      </c>
      <c r="V200" s="13"/>
      <c r="W200" s="13"/>
      <c r="X200"/>
      <c r="Y200" s="9"/>
      <c r="AA200"/>
      <c r="AB200"/>
    </row>
    <row r="201" spans="1:28" ht="15" customHeight="1" x14ac:dyDescent="0.25">
      <c r="A201" s="6" t="s">
        <v>228</v>
      </c>
      <c r="B201" s="6" t="s">
        <v>229</v>
      </c>
      <c r="C201" s="6" t="s">
        <v>122</v>
      </c>
      <c r="D201" s="6" t="s">
        <v>123</v>
      </c>
      <c r="E201" s="6">
        <v>1</v>
      </c>
      <c r="F201" s="6" t="str">
        <f>VLOOKUP(T_[[#This Row],[N° représ]],ListeREPRESENTANTS,2,FALSE)</f>
        <v>Francis Rivière</v>
      </c>
      <c r="G201" s="6">
        <v>10541</v>
      </c>
      <c r="H201" s="9">
        <v>40981</v>
      </c>
      <c r="I201" s="9">
        <v>41009</v>
      </c>
      <c r="J201" s="9">
        <v>41001</v>
      </c>
      <c r="K201" s="7">
        <v>1</v>
      </c>
      <c r="L201" s="9" t="str">
        <f>VLOOKUP(T_[[#This Row],[Réf catégorie]],ListeCATEGORIES,2,FALSE)</f>
        <v>Boissons</v>
      </c>
      <c r="M201" s="6">
        <v>38</v>
      </c>
      <c r="N201" s="6" t="str">
        <f>VLOOKUP(T_[[#This Row],[Réf prod]],ListePRODUITS,2,FALSE)</f>
        <v>Côte de Blaye</v>
      </c>
      <c r="O201" s="13">
        <v>1317.5</v>
      </c>
      <c r="P201" s="6">
        <v>99</v>
      </c>
      <c r="Q201" s="13">
        <f t="shared" si="3"/>
        <v>130432.5</v>
      </c>
      <c r="R201" s="14">
        <v>0.06</v>
      </c>
      <c r="S201" s="13">
        <v>122606.54999999999</v>
      </c>
      <c r="T201" s="13">
        <v>2452.1309999999999</v>
      </c>
      <c r="U201" s="48">
        <f>T_[[#This Row],[CA tarif]]-T_[[#This Row],[CA HT]]</f>
        <v>7825.9500000000116</v>
      </c>
      <c r="V201" s="13"/>
      <c r="W201" s="13"/>
      <c r="X201"/>
      <c r="Y201" s="9"/>
      <c r="AA201"/>
      <c r="AB201"/>
    </row>
    <row r="202" spans="1:28" ht="15" customHeight="1" x14ac:dyDescent="0.25">
      <c r="A202" s="6" t="s">
        <v>228</v>
      </c>
      <c r="B202" s="6" t="s">
        <v>229</v>
      </c>
      <c r="C202" s="6" t="s">
        <v>122</v>
      </c>
      <c r="D202" s="6" t="s">
        <v>123</v>
      </c>
      <c r="E202" s="6">
        <v>1</v>
      </c>
      <c r="F202" s="6" t="str">
        <f>VLOOKUP(T_[[#This Row],[N° représ]],ListeREPRESENTANTS,2,FALSE)</f>
        <v>Francis Rivière</v>
      </c>
      <c r="G202" s="6">
        <v>10541</v>
      </c>
      <c r="H202" s="9">
        <v>40981</v>
      </c>
      <c r="I202" s="9">
        <v>41009</v>
      </c>
      <c r="J202" s="9">
        <v>41001</v>
      </c>
      <c r="K202" s="7">
        <v>2</v>
      </c>
      <c r="L202" s="9" t="str">
        <f>VLOOKUP(T_[[#This Row],[Réf catégorie]],ListeCATEGORIES,2,FALSE)</f>
        <v>Condiments</v>
      </c>
      <c r="M202" s="6">
        <v>65</v>
      </c>
      <c r="N202" s="6" t="str">
        <f>VLOOKUP(T_[[#This Row],[Réf prod]],ListePRODUITS,2,FALSE)</f>
        <v>Louisiana Fiery Hot Pepper Sauce</v>
      </c>
      <c r="O202" s="13">
        <v>105.25</v>
      </c>
      <c r="P202" s="6">
        <v>86</v>
      </c>
      <c r="Q202" s="13">
        <f t="shared" si="3"/>
        <v>9051.5</v>
      </c>
      <c r="R202" s="14">
        <v>0.11</v>
      </c>
      <c r="S202" s="13">
        <v>8055.835</v>
      </c>
      <c r="T202" s="13">
        <v>201.39587499999999</v>
      </c>
      <c r="U202" s="48">
        <f>T_[[#This Row],[CA tarif]]-T_[[#This Row],[CA HT]]</f>
        <v>995.66499999999996</v>
      </c>
      <c r="V202" s="13"/>
      <c r="W202" s="13"/>
      <c r="X202"/>
      <c r="Y202" s="9"/>
      <c r="AA202"/>
      <c r="AB202"/>
    </row>
    <row r="203" spans="1:28" ht="15" customHeight="1" x14ac:dyDescent="0.25">
      <c r="A203" s="6" t="s">
        <v>228</v>
      </c>
      <c r="B203" s="6" t="s">
        <v>229</v>
      </c>
      <c r="C203" s="6" t="s">
        <v>122</v>
      </c>
      <c r="D203" s="6" t="s">
        <v>123</v>
      </c>
      <c r="E203" s="6">
        <v>1</v>
      </c>
      <c r="F203" s="6" t="str">
        <f>VLOOKUP(T_[[#This Row],[N° représ]],ListeREPRESENTANTS,2,FALSE)</f>
        <v>Francis Rivière</v>
      </c>
      <c r="G203" s="6">
        <v>10541</v>
      </c>
      <c r="H203" s="9">
        <v>40981</v>
      </c>
      <c r="I203" s="9">
        <v>41009</v>
      </c>
      <c r="J203" s="9">
        <v>41001</v>
      </c>
      <c r="K203" s="7">
        <v>4</v>
      </c>
      <c r="L203" s="9" t="str">
        <f>VLOOKUP(T_[[#This Row],[Réf catégorie]],ListeCATEGORIES,2,FALSE)</f>
        <v>Produits laitiers</v>
      </c>
      <c r="M203" s="6">
        <v>71</v>
      </c>
      <c r="N203" s="6" t="str">
        <f>VLOOKUP(T_[[#This Row],[Réf prod]],ListePRODUITS,2,FALSE)</f>
        <v>Fløtemysost</v>
      </c>
      <c r="O203" s="13">
        <v>107.5</v>
      </c>
      <c r="P203" s="6">
        <v>36</v>
      </c>
      <c r="Q203" s="13">
        <f t="shared" si="3"/>
        <v>3870</v>
      </c>
      <c r="R203" s="14">
        <v>0.08</v>
      </c>
      <c r="S203" s="13">
        <v>3560.4</v>
      </c>
      <c r="T203" s="13">
        <v>92.570400000000006</v>
      </c>
      <c r="U203" s="48">
        <f>T_[[#This Row],[CA tarif]]-T_[[#This Row],[CA HT]]</f>
        <v>309.59999999999991</v>
      </c>
      <c r="V203" s="13"/>
      <c r="W203" s="13"/>
      <c r="X203"/>
      <c r="Y203" s="9"/>
      <c r="AA203"/>
      <c r="AB203"/>
    </row>
    <row r="204" spans="1:28" ht="15" customHeight="1" x14ac:dyDescent="0.25">
      <c r="A204" s="6" t="s">
        <v>173</v>
      </c>
      <c r="B204" s="6" t="s">
        <v>174</v>
      </c>
      <c r="C204" s="6" t="s">
        <v>135</v>
      </c>
      <c r="D204" s="6" t="s">
        <v>136</v>
      </c>
      <c r="E204" s="6">
        <v>7</v>
      </c>
      <c r="F204" s="6" t="str">
        <f>VLOOKUP(T_[[#This Row],[N° représ]],ListeREPRESENTANTS,2,FALSE)</f>
        <v>Jaime Dos Santos</v>
      </c>
      <c r="G204" s="6">
        <v>10542</v>
      </c>
      <c r="H204" s="9">
        <v>40982</v>
      </c>
      <c r="I204" s="9">
        <v>41010</v>
      </c>
      <c r="J204" s="9">
        <v>40998</v>
      </c>
      <c r="K204" s="7">
        <v>4</v>
      </c>
      <c r="L204" s="9" t="str">
        <f>VLOOKUP(T_[[#This Row],[Réf catégorie]],ListeCATEGORIES,2,FALSE)</f>
        <v>Produits laitiers</v>
      </c>
      <c r="M204" s="6">
        <v>11</v>
      </c>
      <c r="N204" s="6" t="str">
        <f>VLOOKUP(T_[[#This Row],[Réf prod]],ListePRODUITS,2,FALSE)</f>
        <v>Queso Cabrales</v>
      </c>
      <c r="O204" s="13">
        <v>105</v>
      </c>
      <c r="P204" s="6">
        <v>46</v>
      </c>
      <c r="Q204" s="13">
        <f t="shared" si="3"/>
        <v>4830</v>
      </c>
      <c r="R204" s="14">
        <v>0.13</v>
      </c>
      <c r="S204" s="13">
        <v>4202.1000000000004</v>
      </c>
      <c r="T204" s="13">
        <v>42.021000000000001</v>
      </c>
      <c r="U204" s="48">
        <f>T_[[#This Row],[CA tarif]]-T_[[#This Row],[CA HT]]</f>
        <v>627.89999999999964</v>
      </c>
      <c r="V204" s="13"/>
      <c r="W204" s="13"/>
      <c r="X204"/>
      <c r="Y204" s="9"/>
      <c r="AA204"/>
      <c r="AB204"/>
    </row>
    <row r="205" spans="1:28" ht="15" customHeight="1" x14ac:dyDescent="0.25">
      <c r="A205" s="6" t="s">
        <v>173</v>
      </c>
      <c r="B205" s="6" t="s">
        <v>174</v>
      </c>
      <c r="C205" s="6" t="s">
        <v>135</v>
      </c>
      <c r="D205" s="6" t="s">
        <v>136</v>
      </c>
      <c r="E205" s="6">
        <v>7</v>
      </c>
      <c r="F205" s="6" t="str">
        <f>VLOOKUP(T_[[#This Row],[N° représ]],ListeREPRESENTANTS,2,FALSE)</f>
        <v>Jaime Dos Santos</v>
      </c>
      <c r="G205" s="6">
        <v>10542</v>
      </c>
      <c r="H205" s="9">
        <v>40982</v>
      </c>
      <c r="I205" s="9">
        <v>41010</v>
      </c>
      <c r="J205" s="9">
        <v>40998</v>
      </c>
      <c r="K205" s="7">
        <v>6</v>
      </c>
      <c r="L205" s="9" t="str">
        <f>VLOOKUP(T_[[#This Row],[Réf catégorie]],ListeCATEGORIES,2,FALSE)</f>
        <v>Viandes</v>
      </c>
      <c r="M205" s="6">
        <v>54</v>
      </c>
      <c r="N205" s="6" t="str">
        <f>VLOOKUP(T_[[#This Row],[Réf prod]],ListePRODUITS,2,FALSE)</f>
        <v>Tourtière</v>
      </c>
      <c r="O205" s="13">
        <v>37.25</v>
      </c>
      <c r="P205" s="6">
        <v>59</v>
      </c>
      <c r="Q205" s="13">
        <f t="shared" si="3"/>
        <v>2197.75</v>
      </c>
      <c r="R205" s="14">
        <v>0.06</v>
      </c>
      <c r="S205" s="13">
        <v>2065.8849999999998</v>
      </c>
      <c r="T205" s="13">
        <v>39.251814999999993</v>
      </c>
      <c r="U205" s="48">
        <f>T_[[#This Row],[CA tarif]]-T_[[#This Row],[CA HT]]</f>
        <v>131.86500000000024</v>
      </c>
      <c r="V205" s="13"/>
      <c r="W205" s="13"/>
      <c r="X205"/>
      <c r="Y205" s="9"/>
      <c r="AA205"/>
      <c r="AB205"/>
    </row>
    <row r="206" spans="1:28" ht="15" customHeight="1" x14ac:dyDescent="0.25">
      <c r="A206" s="6" t="s">
        <v>160</v>
      </c>
      <c r="B206" s="6" t="s">
        <v>161</v>
      </c>
      <c r="C206" s="6" t="s">
        <v>162</v>
      </c>
      <c r="D206" s="6" t="s">
        <v>106</v>
      </c>
      <c r="E206" s="6">
        <v>4</v>
      </c>
      <c r="F206" s="6" t="str">
        <f>VLOOKUP(T_[[#This Row],[N° représ]],ListeREPRESENTANTS,2,FALSE)</f>
        <v>Laura Callahan</v>
      </c>
      <c r="G206" s="6">
        <v>10543</v>
      </c>
      <c r="H206" s="9">
        <v>40983</v>
      </c>
      <c r="I206" s="9">
        <v>41011</v>
      </c>
      <c r="J206" s="9">
        <v>40995</v>
      </c>
      <c r="K206" s="7">
        <v>4</v>
      </c>
      <c r="L206" s="9" t="str">
        <f>VLOOKUP(T_[[#This Row],[Réf catégorie]],ListeCATEGORIES,2,FALSE)</f>
        <v>Produits laitiers</v>
      </c>
      <c r="M206" s="6">
        <v>12</v>
      </c>
      <c r="N206" s="6" t="str">
        <f>VLOOKUP(T_[[#This Row],[Réf prod]],ListePRODUITS,2,FALSE)</f>
        <v>Queso Manchego La Pastora</v>
      </c>
      <c r="O206" s="13">
        <v>190</v>
      </c>
      <c r="P206" s="6">
        <v>68</v>
      </c>
      <c r="Q206" s="13">
        <f t="shared" si="3"/>
        <v>12920</v>
      </c>
      <c r="R206" s="14">
        <v>0.09</v>
      </c>
      <c r="S206" s="13">
        <v>11757.2</v>
      </c>
      <c r="T206" s="13">
        <v>176.358</v>
      </c>
      <c r="U206" s="48">
        <f>T_[[#This Row],[CA tarif]]-T_[[#This Row],[CA HT]]</f>
        <v>1162.7999999999993</v>
      </c>
      <c r="V206" s="13"/>
      <c r="W206" s="13"/>
      <c r="X206"/>
      <c r="Y206" s="9"/>
      <c r="AA206"/>
      <c r="AB206"/>
    </row>
    <row r="207" spans="1:28" ht="15" customHeight="1" x14ac:dyDescent="0.25">
      <c r="A207" s="6" t="s">
        <v>160</v>
      </c>
      <c r="B207" s="6" t="s">
        <v>161</v>
      </c>
      <c r="C207" s="6" t="s">
        <v>162</v>
      </c>
      <c r="D207" s="6" t="s">
        <v>106</v>
      </c>
      <c r="E207" s="6">
        <v>4</v>
      </c>
      <c r="F207" s="6" t="str">
        <f>VLOOKUP(T_[[#This Row],[N° représ]],ListeREPRESENTANTS,2,FALSE)</f>
        <v>Laura Callahan</v>
      </c>
      <c r="G207" s="6">
        <v>10543</v>
      </c>
      <c r="H207" s="9">
        <v>40983</v>
      </c>
      <c r="I207" s="9">
        <v>41011</v>
      </c>
      <c r="J207" s="9">
        <v>40995</v>
      </c>
      <c r="K207" s="7">
        <v>5</v>
      </c>
      <c r="L207" s="9" t="str">
        <f>VLOOKUP(T_[[#This Row],[Réf catégorie]],ListeCATEGORIES,2,FALSE)</f>
        <v>Pâtes et céréales</v>
      </c>
      <c r="M207" s="6">
        <v>23</v>
      </c>
      <c r="N207" s="6" t="str">
        <f>VLOOKUP(T_[[#This Row],[Réf prod]],ListePRODUITS,2,FALSE)</f>
        <v>Tunnbröd</v>
      </c>
      <c r="O207" s="13">
        <v>45</v>
      </c>
      <c r="P207" s="6">
        <v>3</v>
      </c>
      <c r="Q207" s="13">
        <f t="shared" si="3"/>
        <v>135</v>
      </c>
      <c r="R207" s="14">
        <v>0.16</v>
      </c>
      <c r="S207" s="13">
        <v>113.39999999999999</v>
      </c>
      <c r="T207" s="13">
        <v>2.0411999999999999</v>
      </c>
      <c r="U207" s="48">
        <f>T_[[#This Row],[CA tarif]]-T_[[#This Row],[CA HT]]</f>
        <v>21.600000000000009</v>
      </c>
      <c r="V207" s="13"/>
      <c r="W207" s="13"/>
      <c r="X207"/>
      <c r="Y207" s="9"/>
      <c r="AA207"/>
      <c r="AB207"/>
    </row>
    <row r="208" spans="1:28" ht="15" customHeight="1" x14ac:dyDescent="0.25">
      <c r="A208" s="6" t="s">
        <v>230</v>
      </c>
      <c r="B208" s="6" t="s">
        <v>231</v>
      </c>
      <c r="C208" s="6" t="s">
        <v>232</v>
      </c>
      <c r="D208" s="6" t="s">
        <v>81</v>
      </c>
      <c r="E208" s="6">
        <v>5</v>
      </c>
      <c r="F208" s="6" t="str">
        <f>VLOOKUP(T_[[#This Row],[N° représ]],ListeREPRESENTANTS,2,FALSE)</f>
        <v>Mohamed Ben Arfa</v>
      </c>
      <c r="G208" s="6">
        <v>10544</v>
      </c>
      <c r="H208" s="9">
        <v>40983</v>
      </c>
      <c r="I208" s="9">
        <v>41011</v>
      </c>
      <c r="J208" s="9">
        <v>41002</v>
      </c>
      <c r="K208" s="7">
        <v>7</v>
      </c>
      <c r="L208" s="9" t="str">
        <f>VLOOKUP(T_[[#This Row],[Réf catégorie]],ListeCATEGORIES,2,FALSE)</f>
        <v>Produits secs</v>
      </c>
      <c r="M208" s="6">
        <v>28</v>
      </c>
      <c r="N208" s="6" t="str">
        <f>VLOOKUP(T_[[#This Row],[Réf prod]],ListePRODUITS,2,FALSE)</f>
        <v>Rössle Sauerkraut</v>
      </c>
      <c r="O208" s="13">
        <v>228</v>
      </c>
      <c r="P208" s="6">
        <v>9</v>
      </c>
      <c r="Q208" s="13">
        <f t="shared" si="3"/>
        <v>2052</v>
      </c>
      <c r="R208" s="14">
        <v>0.06</v>
      </c>
      <c r="S208" s="13">
        <v>1928.8799999999999</v>
      </c>
      <c r="T208" s="13">
        <v>38.577599999999997</v>
      </c>
      <c r="U208" s="48">
        <f>T_[[#This Row],[CA tarif]]-T_[[#This Row],[CA HT]]</f>
        <v>123.12000000000012</v>
      </c>
      <c r="V208" s="13"/>
      <c r="W208" s="13"/>
      <c r="X208"/>
      <c r="Y208" s="9"/>
      <c r="AA208"/>
      <c r="AB208"/>
    </row>
    <row r="209" spans="1:28" ht="15" customHeight="1" x14ac:dyDescent="0.25">
      <c r="A209" s="6" t="s">
        <v>230</v>
      </c>
      <c r="B209" s="6" t="s">
        <v>231</v>
      </c>
      <c r="C209" s="6" t="s">
        <v>232</v>
      </c>
      <c r="D209" s="6" t="s">
        <v>81</v>
      </c>
      <c r="E209" s="6">
        <v>5</v>
      </c>
      <c r="F209" s="6" t="str">
        <f>VLOOKUP(T_[[#This Row],[N° représ]],ListeREPRESENTANTS,2,FALSE)</f>
        <v>Mohamed Ben Arfa</v>
      </c>
      <c r="G209" s="6">
        <v>10544</v>
      </c>
      <c r="H209" s="9">
        <v>40983</v>
      </c>
      <c r="I209" s="9">
        <v>41011</v>
      </c>
      <c r="J209" s="9">
        <v>41002</v>
      </c>
      <c r="K209" s="7">
        <v>1</v>
      </c>
      <c r="L209" s="9" t="str">
        <f>VLOOKUP(T_[[#This Row],[Réf catégorie]],ListeCATEGORIES,2,FALSE)</f>
        <v>Boissons</v>
      </c>
      <c r="M209" s="6">
        <v>67</v>
      </c>
      <c r="N209" s="6" t="str">
        <f>VLOOKUP(T_[[#This Row],[Réf prod]],ListePRODUITS,2,FALSE)</f>
        <v>Laughing Lumberjack Lager</v>
      </c>
      <c r="O209" s="13">
        <v>70</v>
      </c>
      <c r="P209" s="6">
        <v>24</v>
      </c>
      <c r="Q209" s="13">
        <f t="shared" si="3"/>
        <v>1680</v>
      </c>
      <c r="R209" s="14">
        <v>0.06</v>
      </c>
      <c r="S209" s="13">
        <v>1579.1999999999998</v>
      </c>
      <c r="T209" s="13">
        <v>17.371199999999998</v>
      </c>
      <c r="U209" s="48">
        <f>T_[[#This Row],[CA tarif]]-T_[[#This Row],[CA HT]]</f>
        <v>100.80000000000018</v>
      </c>
      <c r="V209" s="13"/>
      <c r="W209" s="13"/>
      <c r="X209"/>
      <c r="Y209" s="9"/>
      <c r="AA209"/>
      <c r="AB209"/>
    </row>
    <row r="210" spans="1:28" ht="15" customHeight="1" x14ac:dyDescent="0.25">
      <c r="A210" s="6" t="s">
        <v>124</v>
      </c>
      <c r="B210" s="6" t="s">
        <v>125</v>
      </c>
      <c r="C210" s="6" t="s">
        <v>126</v>
      </c>
      <c r="D210" s="6" t="s">
        <v>81</v>
      </c>
      <c r="E210" s="6">
        <v>4</v>
      </c>
      <c r="F210" s="6" t="str">
        <f>VLOOKUP(T_[[#This Row],[N° représ]],ListeREPRESENTANTS,2,FALSE)</f>
        <v>Laura Callahan</v>
      </c>
      <c r="G210" s="6">
        <v>10545</v>
      </c>
      <c r="H210" s="9">
        <v>40984</v>
      </c>
      <c r="I210" s="9">
        <v>41012</v>
      </c>
      <c r="J210" s="9">
        <v>41029</v>
      </c>
      <c r="K210" s="7">
        <v>4</v>
      </c>
      <c r="L210" s="9" t="str">
        <f>VLOOKUP(T_[[#This Row],[Réf catégorie]],ListeCATEGORIES,2,FALSE)</f>
        <v>Produits laitiers</v>
      </c>
      <c r="M210" s="6">
        <v>11</v>
      </c>
      <c r="N210" s="6" t="str">
        <f>VLOOKUP(T_[[#This Row],[Réf prod]],ListePRODUITS,2,FALSE)</f>
        <v>Queso Cabrales</v>
      </c>
      <c r="O210" s="13">
        <v>105</v>
      </c>
      <c r="P210" s="6">
        <v>17</v>
      </c>
      <c r="Q210" s="13">
        <f t="shared" si="3"/>
        <v>1785</v>
      </c>
      <c r="R210" s="14">
        <v>0.11</v>
      </c>
      <c r="S210" s="13">
        <v>1588.65</v>
      </c>
      <c r="T210" s="13">
        <v>47.659500000000001</v>
      </c>
      <c r="U210" s="48">
        <f>T_[[#This Row],[CA tarif]]-T_[[#This Row],[CA HT]]</f>
        <v>196.34999999999991</v>
      </c>
      <c r="V210" s="13"/>
      <c r="W210" s="13"/>
      <c r="X210"/>
      <c r="Y210" s="9"/>
      <c r="AA210"/>
      <c r="AB210"/>
    </row>
    <row r="211" spans="1:28" ht="15" customHeight="1" x14ac:dyDescent="0.25">
      <c r="A211" s="6" t="s">
        <v>111</v>
      </c>
      <c r="B211" s="6" t="s">
        <v>112</v>
      </c>
      <c r="C211" s="6" t="s">
        <v>113</v>
      </c>
      <c r="D211" s="6" t="s">
        <v>85</v>
      </c>
      <c r="E211" s="6">
        <v>7</v>
      </c>
      <c r="F211" s="6" t="str">
        <f>VLOOKUP(T_[[#This Row],[N° représ]],ListeREPRESENTANTS,2,FALSE)</f>
        <v>Jaime Dos Santos</v>
      </c>
      <c r="G211" s="6">
        <v>10546</v>
      </c>
      <c r="H211" s="9">
        <v>40985</v>
      </c>
      <c r="I211" s="9">
        <v>41013</v>
      </c>
      <c r="J211" s="9">
        <v>40999</v>
      </c>
      <c r="K211" s="7">
        <v>7</v>
      </c>
      <c r="L211" s="9" t="str">
        <f>VLOOKUP(T_[[#This Row],[Réf catégorie]],ListeCATEGORIES,2,FALSE)</f>
        <v>Produits secs</v>
      </c>
      <c r="M211" s="6">
        <v>7</v>
      </c>
      <c r="N211" s="6" t="str">
        <f>VLOOKUP(T_[[#This Row],[Réf prod]],ListePRODUITS,2,FALSE)</f>
        <v>Uncle Bob's Organic Dried Pears</v>
      </c>
      <c r="O211" s="13">
        <v>150</v>
      </c>
      <c r="P211" s="6">
        <v>53</v>
      </c>
      <c r="Q211" s="13">
        <f t="shared" si="3"/>
        <v>7950</v>
      </c>
      <c r="R211" s="14">
        <v>0.11</v>
      </c>
      <c r="S211" s="13">
        <v>7075.5</v>
      </c>
      <c r="T211" s="13">
        <v>35.377499999999998</v>
      </c>
      <c r="U211" s="48">
        <f>T_[[#This Row],[CA tarif]]-T_[[#This Row],[CA HT]]</f>
        <v>874.5</v>
      </c>
      <c r="V211" s="13"/>
      <c r="W211" s="13"/>
      <c r="X211"/>
      <c r="Y211" s="9"/>
      <c r="AA211"/>
      <c r="AB211"/>
    </row>
    <row r="212" spans="1:28" ht="15" customHeight="1" x14ac:dyDescent="0.25">
      <c r="A212" s="6" t="s">
        <v>111</v>
      </c>
      <c r="B212" s="6" t="s">
        <v>112</v>
      </c>
      <c r="C212" s="6" t="s">
        <v>113</v>
      </c>
      <c r="D212" s="6" t="s">
        <v>85</v>
      </c>
      <c r="E212" s="6">
        <v>7</v>
      </c>
      <c r="F212" s="6" t="str">
        <f>VLOOKUP(T_[[#This Row],[N° représ]],ListeREPRESENTANTS,2,FALSE)</f>
        <v>Jaime Dos Santos</v>
      </c>
      <c r="G212" s="6">
        <v>10546</v>
      </c>
      <c r="H212" s="9">
        <v>40985</v>
      </c>
      <c r="I212" s="9">
        <v>41013</v>
      </c>
      <c r="J212" s="9">
        <v>40999</v>
      </c>
      <c r="K212" s="7">
        <v>1</v>
      </c>
      <c r="L212" s="9" t="str">
        <f>VLOOKUP(T_[[#This Row],[Réf catégorie]],ListeCATEGORIES,2,FALSE)</f>
        <v>Boissons</v>
      </c>
      <c r="M212" s="6">
        <v>35</v>
      </c>
      <c r="N212" s="6" t="str">
        <f>VLOOKUP(T_[[#This Row],[Réf prod]],ListePRODUITS,2,FALSE)</f>
        <v>Steeleye Stout</v>
      </c>
      <c r="O212" s="13">
        <v>90</v>
      </c>
      <c r="P212" s="6">
        <v>19</v>
      </c>
      <c r="Q212" s="13">
        <f t="shared" si="3"/>
        <v>1710</v>
      </c>
      <c r="R212" s="14">
        <v>0.17</v>
      </c>
      <c r="S212" s="13">
        <v>1419.3</v>
      </c>
      <c r="T212" s="13">
        <v>49.6755</v>
      </c>
      <c r="U212" s="48">
        <f>T_[[#This Row],[CA tarif]]-T_[[#This Row],[CA HT]]</f>
        <v>290.70000000000005</v>
      </c>
      <c r="V212" s="13"/>
      <c r="W212" s="13"/>
      <c r="X212"/>
      <c r="Y212" s="9"/>
      <c r="AA212"/>
      <c r="AB212"/>
    </row>
    <row r="213" spans="1:28" ht="15" customHeight="1" x14ac:dyDescent="0.25">
      <c r="A213" s="6" t="s">
        <v>111</v>
      </c>
      <c r="B213" s="6" t="s">
        <v>112</v>
      </c>
      <c r="C213" s="6" t="s">
        <v>113</v>
      </c>
      <c r="D213" s="6" t="s">
        <v>85</v>
      </c>
      <c r="E213" s="6">
        <v>7</v>
      </c>
      <c r="F213" s="6" t="str">
        <f>VLOOKUP(T_[[#This Row],[N° représ]],ListeREPRESENTANTS,2,FALSE)</f>
        <v>Jaime Dos Santos</v>
      </c>
      <c r="G213" s="6">
        <v>10546</v>
      </c>
      <c r="H213" s="9">
        <v>40985</v>
      </c>
      <c r="I213" s="9">
        <v>41013</v>
      </c>
      <c r="J213" s="9">
        <v>40999</v>
      </c>
      <c r="K213" s="7">
        <v>3</v>
      </c>
      <c r="L213" s="9" t="str">
        <f>VLOOKUP(T_[[#This Row],[Réf catégorie]],ListeCATEGORIES,2,FALSE)</f>
        <v>Desserts</v>
      </c>
      <c r="M213" s="6">
        <v>62</v>
      </c>
      <c r="N213" s="6" t="str">
        <f>VLOOKUP(T_[[#This Row],[Réf prod]],ListePRODUITS,2,FALSE)</f>
        <v>Tarte au sucre</v>
      </c>
      <c r="O213" s="13">
        <v>246.5</v>
      </c>
      <c r="P213" s="6">
        <v>96</v>
      </c>
      <c r="Q213" s="13">
        <f t="shared" si="3"/>
        <v>23664</v>
      </c>
      <c r="R213" s="14">
        <v>0.01</v>
      </c>
      <c r="S213" s="13">
        <v>23427.360000000001</v>
      </c>
      <c r="T213" s="13">
        <v>187.41888</v>
      </c>
      <c r="U213" s="48">
        <f>T_[[#This Row],[CA tarif]]-T_[[#This Row],[CA HT]]</f>
        <v>236.63999999999942</v>
      </c>
      <c r="V213" s="13"/>
      <c r="W213" s="13"/>
      <c r="X213"/>
      <c r="Y213" s="9"/>
      <c r="AA213"/>
      <c r="AB213"/>
    </row>
    <row r="214" spans="1:28" ht="15" customHeight="1" x14ac:dyDescent="0.25">
      <c r="A214" s="6" t="s">
        <v>90</v>
      </c>
      <c r="B214" s="6" t="s">
        <v>91</v>
      </c>
      <c r="C214" s="6" t="s">
        <v>88</v>
      </c>
      <c r="D214" s="6" t="s">
        <v>89</v>
      </c>
      <c r="E214" s="6">
        <v>3</v>
      </c>
      <c r="F214" s="6" t="str">
        <f>VLOOKUP(T_[[#This Row],[N° représ]],ListeREPRESENTANTS,2,FALSE)</f>
        <v>Janet Leverling</v>
      </c>
      <c r="G214" s="6">
        <v>10547</v>
      </c>
      <c r="H214" s="9">
        <v>40985</v>
      </c>
      <c r="I214" s="9">
        <v>41013</v>
      </c>
      <c r="J214" s="9">
        <v>41005</v>
      </c>
      <c r="K214" s="7">
        <v>4</v>
      </c>
      <c r="L214" s="9" t="str">
        <f>VLOOKUP(T_[[#This Row],[Réf catégorie]],ListeCATEGORIES,2,FALSE)</f>
        <v>Produits laitiers</v>
      </c>
      <c r="M214" s="6">
        <v>32</v>
      </c>
      <c r="N214" s="6" t="str">
        <f>VLOOKUP(T_[[#This Row],[Réf prod]],ListePRODUITS,2,FALSE)</f>
        <v>Mascarpone Fabioli</v>
      </c>
      <c r="O214" s="13">
        <v>160</v>
      </c>
      <c r="P214" s="6">
        <v>92</v>
      </c>
      <c r="Q214" s="13">
        <f t="shared" si="3"/>
        <v>14720</v>
      </c>
      <c r="R214" s="14">
        <v>0.05</v>
      </c>
      <c r="S214" s="13">
        <v>13984</v>
      </c>
      <c r="T214" s="13">
        <v>475.45600000000002</v>
      </c>
      <c r="U214" s="48">
        <f>T_[[#This Row],[CA tarif]]-T_[[#This Row],[CA HT]]</f>
        <v>736</v>
      </c>
      <c r="V214" s="13"/>
      <c r="W214" s="13"/>
      <c r="X214"/>
      <c r="Y214" s="9"/>
      <c r="AA214"/>
      <c r="AB214"/>
    </row>
    <row r="215" spans="1:28" ht="15" customHeight="1" x14ac:dyDescent="0.25">
      <c r="A215" s="6" t="s">
        <v>90</v>
      </c>
      <c r="B215" s="6" t="s">
        <v>91</v>
      </c>
      <c r="C215" s="6" t="s">
        <v>88</v>
      </c>
      <c r="D215" s="6" t="s">
        <v>89</v>
      </c>
      <c r="E215" s="6">
        <v>3</v>
      </c>
      <c r="F215" s="6" t="str">
        <f>VLOOKUP(T_[[#This Row],[N° représ]],ListeREPRESENTANTS,2,FALSE)</f>
        <v>Janet Leverling</v>
      </c>
      <c r="G215" s="6">
        <v>10547</v>
      </c>
      <c r="H215" s="9">
        <v>40985</v>
      </c>
      <c r="I215" s="9">
        <v>41013</v>
      </c>
      <c r="J215" s="9">
        <v>41005</v>
      </c>
      <c r="K215" s="7">
        <v>8</v>
      </c>
      <c r="L215" s="9" t="str">
        <f>VLOOKUP(T_[[#This Row],[Réf catégorie]],ListeCATEGORIES,2,FALSE)</f>
        <v>Poissons et fruits de mer</v>
      </c>
      <c r="M215" s="6">
        <v>36</v>
      </c>
      <c r="N215" s="6" t="str">
        <f>VLOOKUP(T_[[#This Row],[Réf prod]],ListePRODUITS,2,FALSE)</f>
        <v>Inlagd Sill</v>
      </c>
      <c r="O215" s="13">
        <v>95</v>
      </c>
      <c r="P215" s="6">
        <v>4</v>
      </c>
      <c r="Q215" s="13">
        <f t="shared" si="3"/>
        <v>380</v>
      </c>
      <c r="R215" s="14">
        <v>0.05</v>
      </c>
      <c r="S215" s="13">
        <v>361</v>
      </c>
      <c r="T215" s="13">
        <v>10.108000000000001</v>
      </c>
      <c r="U215" s="48">
        <f>T_[[#This Row],[CA tarif]]-T_[[#This Row],[CA HT]]</f>
        <v>19</v>
      </c>
      <c r="V215" s="13"/>
      <c r="W215" s="13"/>
      <c r="X215"/>
      <c r="Y215" s="9"/>
      <c r="AA215"/>
      <c r="AB215"/>
    </row>
    <row r="216" spans="1:28" ht="15" customHeight="1" x14ac:dyDescent="0.25">
      <c r="A216" s="6" t="s">
        <v>233</v>
      </c>
      <c r="B216" s="6" t="s">
        <v>234</v>
      </c>
      <c r="C216" s="6" t="s">
        <v>191</v>
      </c>
      <c r="D216" s="6" t="s">
        <v>136</v>
      </c>
      <c r="E216" s="6">
        <v>3</v>
      </c>
      <c r="F216" s="6" t="str">
        <f>VLOOKUP(T_[[#This Row],[N° représ]],ListeREPRESENTANTS,2,FALSE)</f>
        <v>Janet Leverling</v>
      </c>
      <c r="G216" s="6">
        <v>10548</v>
      </c>
      <c r="H216" s="9">
        <v>40988</v>
      </c>
      <c r="I216" s="9">
        <v>41016</v>
      </c>
      <c r="J216" s="9">
        <v>41005</v>
      </c>
      <c r="K216" s="7">
        <v>1</v>
      </c>
      <c r="L216" s="9" t="str">
        <f>VLOOKUP(T_[[#This Row],[Réf catégorie]],ListeCATEGORIES,2,FALSE)</f>
        <v>Boissons</v>
      </c>
      <c r="M216" s="6">
        <v>34</v>
      </c>
      <c r="N216" s="6" t="str">
        <f>VLOOKUP(T_[[#This Row],[Réf prod]],ListePRODUITS,2,FALSE)</f>
        <v>Sasquatch Ale</v>
      </c>
      <c r="O216" s="13">
        <v>70</v>
      </c>
      <c r="P216" s="6">
        <v>92</v>
      </c>
      <c r="Q216" s="13">
        <f t="shared" si="3"/>
        <v>6440</v>
      </c>
      <c r="R216" s="14">
        <v>-0.02</v>
      </c>
      <c r="S216" s="13">
        <v>6568.8</v>
      </c>
      <c r="T216" s="13">
        <v>197.06399999999999</v>
      </c>
      <c r="U216" s="48">
        <f>T_[[#This Row],[CA tarif]]-T_[[#This Row],[CA HT]]</f>
        <v>-128.80000000000018</v>
      </c>
      <c r="V216" s="13"/>
      <c r="W216" s="13"/>
      <c r="X216"/>
      <c r="Y216" s="9"/>
      <c r="AA216"/>
      <c r="AB216"/>
    </row>
    <row r="217" spans="1:28" ht="15" customHeight="1" x14ac:dyDescent="0.25">
      <c r="A217" s="6" t="s">
        <v>233</v>
      </c>
      <c r="B217" s="6" t="s">
        <v>234</v>
      </c>
      <c r="C217" s="6" t="s">
        <v>191</v>
      </c>
      <c r="D217" s="6" t="s">
        <v>136</v>
      </c>
      <c r="E217" s="6">
        <v>3</v>
      </c>
      <c r="F217" s="6" t="str">
        <f>VLOOKUP(T_[[#This Row],[N° représ]],ListeREPRESENTANTS,2,FALSE)</f>
        <v>Janet Leverling</v>
      </c>
      <c r="G217" s="6">
        <v>10548</v>
      </c>
      <c r="H217" s="9">
        <v>40988</v>
      </c>
      <c r="I217" s="9">
        <v>41016</v>
      </c>
      <c r="J217" s="9">
        <v>41005</v>
      </c>
      <c r="K217" s="7">
        <v>8</v>
      </c>
      <c r="L217" s="9" t="str">
        <f>VLOOKUP(T_[[#This Row],[Réf catégorie]],ListeCATEGORIES,2,FALSE)</f>
        <v>Poissons et fruits de mer</v>
      </c>
      <c r="M217" s="6">
        <v>41</v>
      </c>
      <c r="N217" s="6" t="str">
        <f>VLOOKUP(T_[[#This Row],[Réf prod]],ListePRODUITS,2,FALSE)</f>
        <v>Jack's New England Clam Chowder</v>
      </c>
      <c r="O217" s="13">
        <v>48.25</v>
      </c>
      <c r="P217" s="6">
        <v>8</v>
      </c>
      <c r="Q217" s="13">
        <f t="shared" si="3"/>
        <v>386</v>
      </c>
      <c r="R217" s="14">
        <v>0.19</v>
      </c>
      <c r="S217" s="13">
        <v>312.66000000000003</v>
      </c>
      <c r="T217" s="13">
        <v>5.9405400000000013</v>
      </c>
      <c r="U217" s="48">
        <f>T_[[#This Row],[CA tarif]]-T_[[#This Row],[CA HT]]</f>
        <v>73.339999999999975</v>
      </c>
      <c r="V217" s="13"/>
      <c r="W217" s="13"/>
      <c r="X217"/>
      <c r="Y217" s="9"/>
      <c r="AA217"/>
      <c r="AB217"/>
    </row>
    <row r="218" spans="1:28" ht="15" customHeight="1" x14ac:dyDescent="0.25">
      <c r="A218" s="6" t="s">
        <v>189</v>
      </c>
      <c r="B218" s="6" t="s">
        <v>190</v>
      </c>
      <c r="C218" s="6" t="s">
        <v>191</v>
      </c>
      <c r="D218" s="6" t="s">
        <v>136</v>
      </c>
      <c r="E218" s="6">
        <v>9</v>
      </c>
      <c r="F218" s="6" t="str">
        <f>VLOOKUP(T_[[#This Row],[N° représ]],ListeREPRESENTANTS,2,FALSE)</f>
        <v>Steven Buchanan</v>
      </c>
      <c r="G218" s="6">
        <v>10549</v>
      </c>
      <c r="H218" s="9">
        <v>40989</v>
      </c>
      <c r="I218" s="9">
        <v>41003</v>
      </c>
      <c r="J218" s="9">
        <v>41002</v>
      </c>
      <c r="K218" s="7">
        <v>4</v>
      </c>
      <c r="L218" s="9" t="str">
        <f>VLOOKUP(T_[[#This Row],[Réf catégorie]],ListeCATEGORIES,2,FALSE)</f>
        <v>Produits laitiers</v>
      </c>
      <c r="M218" s="6">
        <v>31</v>
      </c>
      <c r="N218" s="6" t="str">
        <f>VLOOKUP(T_[[#This Row],[Réf prod]],ListePRODUITS,2,FALSE)</f>
        <v>Gorgonzola Telino</v>
      </c>
      <c r="O218" s="13">
        <v>62.5</v>
      </c>
      <c r="P218" s="6">
        <v>52</v>
      </c>
      <c r="Q218" s="13">
        <f t="shared" si="3"/>
        <v>3250</v>
      </c>
      <c r="R218" s="14">
        <v>0.01</v>
      </c>
      <c r="S218" s="13">
        <v>3217.5</v>
      </c>
      <c r="T218" s="13">
        <v>109.395</v>
      </c>
      <c r="U218" s="48">
        <f>T_[[#This Row],[CA tarif]]-T_[[#This Row],[CA HT]]</f>
        <v>32.5</v>
      </c>
      <c r="V218" s="13"/>
      <c r="W218" s="13"/>
      <c r="X218"/>
      <c r="Y218" s="9"/>
      <c r="AA218"/>
      <c r="AB218"/>
    </row>
    <row r="219" spans="1:28" ht="15" customHeight="1" x14ac:dyDescent="0.25">
      <c r="A219" s="6" t="s">
        <v>189</v>
      </c>
      <c r="B219" s="6" t="s">
        <v>190</v>
      </c>
      <c r="C219" s="6" t="s">
        <v>191</v>
      </c>
      <c r="D219" s="6" t="s">
        <v>136</v>
      </c>
      <c r="E219" s="6">
        <v>9</v>
      </c>
      <c r="F219" s="6" t="str">
        <f>VLOOKUP(T_[[#This Row],[N° représ]],ListeREPRESENTANTS,2,FALSE)</f>
        <v>Steven Buchanan</v>
      </c>
      <c r="G219" s="6">
        <v>10549</v>
      </c>
      <c r="H219" s="9">
        <v>40989</v>
      </c>
      <c r="I219" s="9">
        <v>41003</v>
      </c>
      <c r="J219" s="9">
        <v>41002</v>
      </c>
      <c r="K219" s="7">
        <v>8</v>
      </c>
      <c r="L219" s="9" t="str">
        <f>VLOOKUP(T_[[#This Row],[Réf catégorie]],ListeCATEGORIES,2,FALSE)</f>
        <v>Poissons et fruits de mer</v>
      </c>
      <c r="M219" s="6">
        <v>45</v>
      </c>
      <c r="N219" s="6" t="str">
        <f>VLOOKUP(T_[[#This Row],[Réf prod]],ListePRODUITS,2,FALSE)</f>
        <v>Røgede sild</v>
      </c>
      <c r="O219" s="13">
        <v>47.5</v>
      </c>
      <c r="P219" s="6">
        <v>19</v>
      </c>
      <c r="Q219" s="13">
        <f t="shared" si="3"/>
        <v>902.5</v>
      </c>
      <c r="R219" s="14">
        <v>0.16</v>
      </c>
      <c r="S219" s="13">
        <v>758.1</v>
      </c>
      <c r="T219" s="13">
        <v>18.952500000000001</v>
      </c>
      <c r="U219" s="48">
        <f>T_[[#This Row],[CA tarif]]-T_[[#This Row],[CA HT]]</f>
        <v>144.39999999999998</v>
      </c>
      <c r="V219" s="13"/>
      <c r="W219" s="13"/>
      <c r="X219"/>
      <c r="Y219" s="9"/>
      <c r="AA219"/>
      <c r="AB219"/>
    </row>
    <row r="220" spans="1:28" ht="15" customHeight="1" x14ac:dyDescent="0.25">
      <c r="A220" s="6" t="s">
        <v>189</v>
      </c>
      <c r="B220" s="6" t="s">
        <v>190</v>
      </c>
      <c r="C220" s="6" t="s">
        <v>191</v>
      </c>
      <c r="D220" s="6" t="s">
        <v>136</v>
      </c>
      <c r="E220" s="6">
        <v>9</v>
      </c>
      <c r="F220" s="6" t="str">
        <f>VLOOKUP(T_[[#This Row],[N° représ]],ListeREPRESENTANTS,2,FALSE)</f>
        <v>Steven Buchanan</v>
      </c>
      <c r="G220" s="6">
        <v>10549</v>
      </c>
      <c r="H220" s="9">
        <v>40989</v>
      </c>
      <c r="I220" s="9">
        <v>41003</v>
      </c>
      <c r="J220" s="9">
        <v>41002</v>
      </c>
      <c r="K220" s="7">
        <v>7</v>
      </c>
      <c r="L220" s="9" t="str">
        <f>VLOOKUP(T_[[#This Row],[Réf catégorie]],ListeCATEGORIES,2,FALSE)</f>
        <v>Produits secs</v>
      </c>
      <c r="M220" s="6">
        <v>51</v>
      </c>
      <c r="N220" s="6" t="str">
        <f>VLOOKUP(T_[[#This Row],[Réf prod]],ListePRODUITS,2,FALSE)</f>
        <v>Manjimup Dried Apples</v>
      </c>
      <c r="O220" s="13">
        <v>265</v>
      </c>
      <c r="P220" s="6">
        <v>11</v>
      </c>
      <c r="Q220" s="13">
        <f t="shared" si="3"/>
        <v>2915</v>
      </c>
      <c r="R220" s="14">
        <v>0.13</v>
      </c>
      <c r="S220" s="13">
        <v>2536.0500000000002</v>
      </c>
      <c r="T220" s="13">
        <v>2.5360500000000004</v>
      </c>
      <c r="U220" s="48">
        <f>T_[[#This Row],[CA tarif]]-T_[[#This Row],[CA HT]]</f>
        <v>378.94999999999982</v>
      </c>
      <c r="V220" s="13"/>
      <c r="W220" s="13"/>
      <c r="X220"/>
      <c r="Y220" s="9"/>
      <c r="AA220"/>
      <c r="AB220"/>
    </row>
    <row r="221" spans="1:28" ht="15" customHeight="1" x14ac:dyDescent="0.25">
      <c r="A221" s="6" t="s">
        <v>235</v>
      </c>
      <c r="B221" s="6" t="s">
        <v>236</v>
      </c>
      <c r="C221" s="6" t="s">
        <v>237</v>
      </c>
      <c r="D221" s="6" t="s">
        <v>238</v>
      </c>
      <c r="E221" s="6">
        <v>8</v>
      </c>
      <c r="F221" s="6" t="str">
        <f>VLOOKUP(T_[[#This Row],[N° représ]],ListeREPRESENTANTS,2,FALSE)</f>
        <v>Hicham Esmal</v>
      </c>
      <c r="G221" s="6">
        <v>10550</v>
      </c>
      <c r="H221" s="9">
        <v>40990</v>
      </c>
      <c r="I221" s="9">
        <v>41018</v>
      </c>
      <c r="J221" s="9">
        <v>41009</v>
      </c>
      <c r="K221" s="7">
        <v>6</v>
      </c>
      <c r="L221" s="9" t="str">
        <f>VLOOKUP(T_[[#This Row],[Réf catégorie]],ListeCATEGORIES,2,FALSE)</f>
        <v>Viandes</v>
      </c>
      <c r="M221" s="6">
        <v>17</v>
      </c>
      <c r="N221" s="6" t="str">
        <f>VLOOKUP(T_[[#This Row],[Réf prod]],ListePRODUITS,2,FALSE)</f>
        <v>Alice Mutton</v>
      </c>
      <c r="O221" s="13">
        <v>195</v>
      </c>
      <c r="P221" s="6">
        <v>85</v>
      </c>
      <c r="Q221" s="13">
        <f t="shared" si="3"/>
        <v>16575</v>
      </c>
      <c r="R221" s="14">
        <v>0.02</v>
      </c>
      <c r="S221" s="13">
        <v>16243.5</v>
      </c>
      <c r="T221" s="13">
        <v>389.84399999999999</v>
      </c>
      <c r="U221" s="48">
        <f>T_[[#This Row],[CA tarif]]-T_[[#This Row],[CA HT]]</f>
        <v>331.5</v>
      </c>
      <c r="V221" s="13"/>
      <c r="W221" s="13"/>
      <c r="X221"/>
      <c r="Y221" s="9"/>
      <c r="AA221"/>
      <c r="AB221"/>
    </row>
    <row r="222" spans="1:28" ht="15" customHeight="1" x14ac:dyDescent="0.25">
      <c r="A222" s="6" t="s">
        <v>235</v>
      </c>
      <c r="B222" s="6" t="s">
        <v>236</v>
      </c>
      <c r="C222" s="6" t="s">
        <v>237</v>
      </c>
      <c r="D222" s="6" t="s">
        <v>238</v>
      </c>
      <c r="E222" s="6">
        <v>8</v>
      </c>
      <c r="F222" s="6" t="str">
        <f>VLOOKUP(T_[[#This Row],[N° représ]],ListeREPRESENTANTS,2,FALSE)</f>
        <v>Hicham Esmal</v>
      </c>
      <c r="G222" s="6">
        <v>10550</v>
      </c>
      <c r="H222" s="9">
        <v>40990</v>
      </c>
      <c r="I222" s="9">
        <v>41018</v>
      </c>
      <c r="J222" s="9">
        <v>41009</v>
      </c>
      <c r="K222" s="7">
        <v>3</v>
      </c>
      <c r="L222" s="9" t="str">
        <f>VLOOKUP(T_[[#This Row],[Réf catégorie]],ListeCATEGORIES,2,FALSE)</f>
        <v>Desserts</v>
      </c>
      <c r="M222" s="6">
        <v>19</v>
      </c>
      <c r="N222" s="6" t="str">
        <f>VLOOKUP(T_[[#This Row],[Réf prod]],ListePRODUITS,2,FALSE)</f>
        <v>Teatime Chocolate Biscuits</v>
      </c>
      <c r="O222" s="13">
        <v>46</v>
      </c>
      <c r="P222" s="6">
        <v>10</v>
      </c>
      <c r="Q222" s="13">
        <f t="shared" si="3"/>
        <v>460</v>
      </c>
      <c r="R222" s="14">
        <v>0.12</v>
      </c>
      <c r="S222" s="13">
        <v>404.8</v>
      </c>
      <c r="T222" s="13">
        <v>3.6432000000000002</v>
      </c>
      <c r="U222" s="48">
        <f>T_[[#This Row],[CA tarif]]-T_[[#This Row],[CA HT]]</f>
        <v>55.199999999999989</v>
      </c>
      <c r="V222" s="13"/>
      <c r="W222" s="13"/>
      <c r="X222"/>
      <c r="Y222" s="9"/>
      <c r="AA222"/>
      <c r="AB222"/>
    </row>
    <row r="223" spans="1:28" ht="15" customHeight="1" x14ac:dyDescent="0.25">
      <c r="A223" s="6" t="s">
        <v>235</v>
      </c>
      <c r="B223" s="6" t="s">
        <v>236</v>
      </c>
      <c r="C223" s="6" t="s">
        <v>237</v>
      </c>
      <c r="D223" s="6" t="s">
        <v>238</v>
      </c>
      <c r="E223" s="6">
        <v>8</v>
      </c>
      <c r="F223" s="6" t="str">
        <f>VLOOKUP(T_[[#This Row],[N° représ]],ListeREPRESENTANTS,2,FALSE)</f>
        <v>Hicham Esmal</v>
      </c>
      <c r="G223" s="6">
        <v>10550</v>
      </c>
      <c r="H223" s="9">
        <v>40990</v>
      </c>
      <c r="I223" s="9">
        <v>41018</v>
      </c>
      <c r="J223" s="9">
        <v>41009</v>
      </c>
      <c r="K223" s="7">
        <v>3</v>
      </c>
      <c r="L223" s="9" t="str">
        <f>VLOOKUP(T_[[#This Row],[Réf catégorie]],ListeCATEGORIES,2,FALSE)</f>
        <v>Desserts</v>
      </c>
      <c r="M223" s="6">
        <v>21</v>
      </c>
      <c r="N223" s="6" t="str">
        <f>VLOOKUP(T_[[#This Row],[Réf prod]],ListePRODUITS,2,FALSE)</f>
        <v>Sir Rodney's Scones</v>
      </c>
      <c r="O223" s="13">
        <v>50</v>
      </c>
      <c r="P223" s="6">
        <v>17</v>
      </c>
      <c r="Q223" s="13">
        <f t="shared" si="3"/>
        <v>850</v>
      </c>
      <c r="R223" s="14">
        <v>0.13</v>
      </c>
      <c r="S223" s="13">
        <v>739.5</v>
      </c>
      <c r="T223" s="13">
        <v>19.227</v>
      </c>
      <c r="U223" s="48">
        <f>T_[[#This Row],[CA tarif]]-T_[[#This Row],[CA HT]]</f>
        <v>110.5</v>
      </c>
      <c r="V223" s="13"/>
      <c r="W223" s="13"/>
      <c r="X223"/>
      <c r="Y223" s="9"/>
      <c r="AA223"/>
      <c r="AB223"/>
    </row>
    <row r="224" spans="1:28" ht="15" customHeight="1" x14ac:dyDescent="0.25">
      <c r="A224" s="6" t="s">
        <v>235</v>
      </c>
      <c r="B224" s="6" t="s">
        <v>236</v>
      </c>
      <c r="C224" s="6" t="s">
        <v>237</v>
      </c>
      <c r="D224" s="6" t="s">
        <v>238</v>
      </c>
      <c r="E224" s="6">
        <v>8</v>
      </c>
      <c r="F224" s="6" t="str">
        <f>VLOOKUP(T_[[#This Row],[N° représ]],ListeREPRESENTANTS,2,FALSE)</f>
        <v>Hicham Esmal</v>
      </c>
      <c r="G224" s="6">
        <v>10550</v>
      </c>
      <c r="H224" s="9">
        <v>40990</v>
      </c>
      <c r="I224" s="9">
        <v>41018</v>
      </c>
      <c r="J224" s="9">
        <v>41009</v>
      </c>
      <c r="K224" s="7">
        <v>2</v>
      </c>
      <c r="L224" s="9" t="str">
        <f>VLOOKUP(T_[[#This Row],[Réf catégorie]],ListeCATEGORIES,2,FALSE)</f>
        <v>Condiments</v>
      </c>
      <c r="M224" s="6">
        <v>61</v>
      </c>
      <c r="N224" s="6" t="str">
        <f>VLOOKUP(T_[[#This Row],[Réf prod]],ListePRODUITS,2,FALSE)</f>
        <v>Sirop d'érable</v>
      </c>
      <c r="O224" s="13">
        <v>142.5</v>
      </c>
      <c r="P224" s="6">
        <v>43</v>
      </c>
      <c r="Q224" s="13">
        <f t="shared" si="3"/>
        <v>6127.5</v>
      </c>
      <c r="R224" s="14">
        <v>-0.02</v>
      </c>
      <c r="S224" s="13">
        <v>6250.05</v>
      </c>
      <c r="T224" s="13">
        <v>112.50090000000002</v>
      </c>
      <c r="U224" s="48">
        <f>T_[[#This Row],[CA tarif]]-T_[[#This Row],[CA HT]]</f>
        <v>-122.55000000000018</v>
      </c>
      <c r="V224" s="13"/>
      <c r="W224" s="13"/>
      <c r="X224"/>
      <c r="Y224" s="9"/>
      <c r="AA224"/>
      <c r="AB224"/>
    </row>
    <row r="225" spans="1:28" ht="15" customHeight="1" x14ac:dyDescent="0.25">
      <c r="A225" s="6" t="s">
        <v>141</v>
      </c>
      <c r="B225" s="6" t="s">
        <v>142</v>
      </c>
      <c r="C225" s="6" t="s">
        <v>109</v>
      </c>
      <c r="D225" s="6" t="s">
        <v>110</v>
      </c>
      <c r="E225" s="6">
        <v>5</v>
      </c>
      <c r="F225" s="6" t="str">
        <f>VLOOKUP(T_[[#This Row],[N° représ]],ListeREPRESENTANTS,2,FALSE)</f>
        <v>Mohamed Ben Arfa</v>
      </c>
      <c r="G225" s="6">
        <v>10551</v>
      </c>
      <c r="H225" s="9">
        <v>40990</v>
      </c>
      <c r="I225" s="9">
        <v>41032</v>
      </c>
      <c r="J225" s="9">
        <v>41009</v>
      </c>
      <c r="K225" s="7">
        <v>3</v>
      </c>
      <c r="L225" s="9" t="str">
        <f>VLOOKUP(T_[[#This Row],[Réf catégorie]],ListeCATEGORIES,2,FALSE)</f>
        <v>Desserts</v>
      </c>
      <c r="M225" s="6">
        <v>16</v>
      </c>
      <c r="N225" s="6" t="str">
        <f>VLOOKUP(T_[[#This Row],[Réf prod]],ListePRODUITS,2,FALSE)</f>
        <v>Pavlova</v>
      </c>
      <c r="O225" s="13">
        <v>87.25</v>
      </c>
      <c r="P225" s="6">
        <v>36</v>
      </c>
      <c r="Q225" s="13">
        <f t="shared" si="3"/>
        <v>3141</v>
      </c>
      <c r="R225" s="14">
        <v>0.16</v>
      </c>
      <c r="S225" s="13">
        <v>2638.44</v>
      </c>
      <c r="T225" s="13">
        <v>65.960999999999999</v>
      </c>
      <c r="U225" s="48">
        <f>T_[[#This Row],[CA tarif]]-T_[[#This Row],[CA HT]]</f>
        <v>502.55999999999995</v>
      </c>
      <c r="V225" s="13"/>
      <c r="W225" s="13"/>
      <c r="X225"/>
      <c r="Y225" s="9"/>
      <c r="AA225"/>
      <c r="AB225"/>
    </row>
    <row r="226" spans="1:28" ht="15" customHeight="1" x14ac:dyDescent="0.25">
      <c r="A226" s="6" t="s">
        <v>141</v>
      </c>
      <c r="B226" s="6" t="s">
        <v>142</v>
      </c>
      <c r="C226" s="6" t="s">
        <v>109</v>
      </c>
      <c r="D226" s="6" t="s">
        <v>110</v>
      </c>
      <c r="E226" s="6">
        <v>5</v>
      </c>
      <c r="F226" s="6" t="str">
        <f>VLOOKUP(T_[[#This Row],[N° représ]],ListeREPRESENTANTS,2,FALSE)</f>
        <v>Mohamed Ben Arfa</v>
      </c>
      <c r="G226" s="6">
        <v>10551</v>
      </c>
      <c r="H226" s="9">
        <v>40990</v>
      </c>
      <c r="I226" s="9">
        <v>41032</v>
      </c>
      <c r="J226" s="9">
        <v>41009</v>
      </c>
      <c r="K226" s="7">
        <v>1</v>
      </c>
      <c r="L226" s="9" t="str">
        <f>VLOOKUP(T_[[#This Row],[Réf catégorie]],ListeCATEGORIES,2,FALSE)</f>
        <v>Boissons</v>
      </c>
      <c r="M226" s="6">
        <v>35</v>
      </c>
      <c r="N226" s="6" t="str">
        <f>VLOOKUP(T_[[#This Row],[Réf prod]],ListePRODUITS,2,FALSE)</f>
        <v>Steeleye Stout</v>
      </c>
      <c r="O226" s="13">
        <v>90</v>
      </c>
      <c r="P226" s="6">
        <v>70</v>
      </c>
      <c r="Q226" s="13">
        <f t="shared" si="3"/>
        <v>6300</v>
      </c>
      <c r="R226" s="14">
        <v>-0.01</v>
      </c>
      <c r="S226" s="13">
        <v>6363</v>
      </c>
      <c r="T226" s="13">
        <v>0</v>
      </c>
      <c r="U226" s="48">
        <f>T_[[#This Row],[CA tarif]]-T_[[#This Row],[CA HT]]</f>
        <v>-63</v>
      </c>
      <c r="V226" s="13"/>
      <c r="W226" s="13"/>
      <c r="X226"/>
      <c r="Y226" s="9"/>
      <c r="AA226"/>
      <c r="AB226"/>
    </row>
    <row r="227" spans="1:28" ht="15" customHeight="1" x14ac:dyDescent="0.25">
      <c r="A227" s="6" t="s">
        <v>141</v>
      </c>
      <c r="B227" s="6" t="s">
        <v>142</v>
      </c>
      <c r="C227" s="6" t="s">
        <v>109</v>
      </c>
      <c r="D227" s="6" t="s">
        <v>110</v>
      </c>
      <c r="E227" s="6">
        <v>5</v>
      </c>
      <c r="F227" s="6" t="str">
        <f>VLOOKUP(T_[[#This Row],[N° représ]],ListeREPRESENTANTS,2,FALSE)</f>
        <v>Mohamed Ben Arfa</v>
      </c>
      <c r="G227" s="6">
        <v>10551</v>
      </c>
      <c r="H227" s="9">
        <v>40990</v>
      </c>
      <c r="I227" s="9">
        <v>41032</v>
      </c>
      <c r="J227" s="9">
        <v>41009</v>
      </c>
      <c r="K227" s="7">
        <v>2</v>
      </c>
      <c r="L227" s="9" t="str">
        <f>VLOOKUP(T_[[#This Row],[Réf catégorie]],ListeCATEGORIES,2,FALSE)</f>
        <v>Condiments</v>
      </c>
      <c r="M227" s="6">
        <v>44</v>
      </c>
      <c r="N227" s="6" t="str">
        <f>VLOOKUP(T_[[#This Row],[Réf prod]],ListePRODUITS,2,FALSE)</f>
        <v>Gula Malacca</v>
      </c>
      <c r="O227" s="13">
        <v>97.25</v>
      </c>
      <c r="P227" s="6">
        <v>60</v>
      </c>
      <c r="Q227" s="13">
        <f t="shared" si="3"/>
        <v>5835</v>
      </c>
      <c r="R227" s="14">
        <v>0.09</v>
      </c>
      <c r="S227" s="13">
        <v>5309.85</v>
      </c>
      <c r="T227" s="13">
        <v>79.647750000000002</v>
      </c>
      <c r="U227" s="48">
        <f>T_[[#This Row],[CA tarif]]-T_[[#This Row],[CA HT]]</f>
        <v>525.14999999999964</v>
      </c>
      <c r="V227" s="13"/>
      <c r="W227" s="13"/>
      <c r="X227"/>
      <c r="Y227" s="9"/>
      <c r="AA227"/>
      <c r="AB227"/>
    </row>
    <row r="228" spans="1:28" ht="15" customHeight="1" x14ac:dyDescent="0.25">
      <c r="A228" s="6" t="s">
        <v>103</v>
      </c>
      <c r="B228" s="6" t="s">
        <v>104</v>
      </c>
      <c r="C228" s="6" t="s">
        <v>105</v>
      </c>
      <c r="D228" s="6" t="s">
        <v>106</v>
      </c>
      <c r="E228" s="6">
        <v>1</v>
      </c>
      <c r="F228" s="6" t="str">
        <f>VLOOKUP(T_[[#This Row],[N° représ]],ListeREPRESENTANTS,2,FALSE)</f>
        <v>Francis Rivière</v>
      </c>
      <c r="G228" s="6">
        <v>10552</v>
      </c>
      <c r="H228" s="9">
        <v>40991</v>
      </c>
      <c r="I228" s="9">
        <v>41019</v>
      </c>
      <c r="J228" s="9">
        <v>41008</v>
      </c>
      <c r="K228" s="7">
        <v>4</v>
      </c>
      <c r="L228" s="9" t="str">
        <f>VLOOKUP(T_[[#This Row],[Réf catégorie]],ListeCATEGORIES,2,FALSE)</f>
        <v>Produits laitiers</v>
      </c>
      <c r="M228" s="6">
        <v>69</v>
      </c>
      <c r="N228" s="6" t="str">
        <f>VLOOKUP(T_[[#This Row],[Réf prod]],ListePRODUITS,2,FALSE)</f>
        <v>Gudbrandsdalsost</v>
      </c>
      <c r="O228" s="13">
        <v>180</v>
      </c>
      <c r="P228" s="6">
        <v>2</v>
      </c>
      <c r="Q228" s="13">
        <f t="shared" si="3"/>
        <v>360</v>
      </c>
      <c r="R228" s="14">
        <v>0.09</v>
      </c>
      <c r="S228" s="13">
        <v>327.60000000000002</v>
      </c>
      <c r="T228" s="13">
        <v>6.2244000000000002</v>
      </c>
      <c r="U228" s="48">
        <f>T_[[#This Row],[CA tarif]]-T_[[#This Row],[CA HT]]</f>
        <v>32.399999999999977</v>
      </c>
      <c r="V228" s="13"/>
      <c r="W228" s="13"/>
      <c r="X228"/>
      <c r="Y228" s="9"/>
      <c r="AA228"/>
      <c r="AB228"/>
    </row>
    <row r="229" spans="1:28" ht="15" customHeight="1" x14ac:dyDescent="0.25">
      <c r="A229" s="6" t="s">
        <v>103</v>
      </c>
      <c r="B229" s="6" t="s">
        <v>104</v>
      </c>
      <c r="C229" s="6" t="s">
        <v>105</v>
      </c>
      <c r="D229" s="6" t="s">
        <v>106</v>
      </c>
      <c r="E229" s="6">
        <v>1</v>
      </c>
      <c r="F229" s="6" t="str">
        <f>VLOOKUP(T_[[#This Row],[N° représ]],ListeREPRESENTANTS,2,FALSE)</f>
        <v>Francis Rivière</v>
      </c>
      <c r="G229" s="6">
        <v>10552</v>
      </c>
      <c r="H229" s="9">
        <v>40991</v>
      </c>
      <c r="I229" s="9">
        <v>41019</v>
      </c>
      <c r="J229" s="9">
        <v>41008</v>
      </c>
      <c r="K229" s="7">
        <v>1</v>
      </c>
      <c r="L229" s="9" t="str">
        <f>VLOOKUP(T_[[#This Row],[Réf catégorie]],ListeCATEGORIES,2,FALSE)</f>
        <v>Boissons</v>
      </c>
      <c r="M229" s="6">
        <v>75</v>
      </c>
      <c r="N229" s="6" t="str">
        <f>VLOOKUP(T_[[#This Row],[Réf prod]],ListePRODUITS,2,FALSE)</f>
        <v>Rhönbräu Klosterbier</v>
      </c>
      <c r="O229" s="13">
        <v>38.75</v>
      </c>
      <c r="P229" s="6">
        <v>91</v>
      </c>
      <c r="Q229" s="13">
        <f t="shared" si="3"/>
        <v>3526.25</v>
      </c>
      <c r="R229" s="14">
        <v>0.12</v>
      </c>
      <c r="S229" s="13">
        <v>3103.1</v>
      </c>
      <c r="T229" s="13">
        <v>31.030999999999999</v>
      </c>
      <c r="U229" s="48">
        <f>T_[[#This Row],[CA tarif]]-T_[[#This Row],[CA HT]]</f>
        <v>423.15000000000009</v>
      </c>
      <c r="V229" s="13"/>
      <c r="W229" s="13"/>
      <c r="X229"/>
      <c r="Y229" s="9"/>
      <c r="AA229"/>
      <c r="AB229"/>
    </row>
    <row r="230" spans="1:28" ht="15" customHeight="1" x14ac:dyDescent="0.25">
      <c r="A230" s="6" t="s">
        <v>209</v>
      </c>
      <c r="B230" s="6" t="s">
        <v>210</v>
      </c>
      <c r="C230" s="6" t="s">
        <v>211</v>
      </c>
      <c r="D230" s="6" t="s">
        <v>212</v>
      </c>
      <c r="E230" s="6">
        <v>1</v>
      </c>
      <c r="F230" s="6" t="str">
        <f>VLOOKUP(T_[[#This Row],[N° représ]],ListeREPRESENTANTS,2,FALSE)</f>
        <v>Francis Rivière</v>
      </c>
      <c r="G230" s="6">
        <v>10553</v>
      </c>
      <c r="H230" s="9">
        <v>40992</v>
      </c>
      <c r="I230" s="9">
        <v>41020</v>
      </c>
      <c r="J230" s="9">
        <v>41006</v>
      </c>
      <c r="K230" s="7">
        <v>4</v>
      </c>
      <c r="L230" s="9" t="str">
        <f>VLOOKUP(T_[[#This Row],[Réf catégorie]],ListeCATEGORIES,2,FALSE)</f>
        <v>Produits laitiers</v>
      </c>
      <c r="M230" s="6">
        <v>11</v>
      </c>
      <c r="N230" s="6" t="str">
        <f>VLOOKUP(T_[[#This Row],[Réf prod]],ListePRODUITS,2,FALSE)</f>
        <v>Queso Cabrales</v>
      </c>
      <c r="O230" s="13">
        <v>105</v>
      </c>
      <c r="P230" s="6">
        <v>31</v>
      </c>
      <c r="Q230" s="13">
        <f t="shared" si="3"/>
        <v>3255</v>
      </c>
      <c r="R230" s="14">
        <v>0.12</v>
      </c>
      <c r="S230" s="13">
        <v>2864.4</v>
      </c>
      <c r="T230" s="13">
        <v>34.372800000000005</v>
      </c>
      <c r="U230" s="48">
        <f>T_[[#This Row],[CA tarif]]-T_[[#This Row],[CA HT]]</f>
        <v>390.59999999999991</v>
      </c>
      <c r="V230" s="13"/>
      <c r="W230" s="13"/>
      <c r="X230"/>
      <c r="Y230" s="9"/>
      <c r="AA230"/>
      <c r="AB230"/>
    </row>
    <row r="231" spans="1:28" ht="15" customHeight="1" x14ac:dyDescent="0.25">
      <c r="A231" s="6" t="s">
        <v>209</v>
      </c>
      <c r="B231" s="6" t="s">
        <v>210</v>
      </c>
      <c r="C231" s="6" t="s">
        <v>211</v>
      </c>
      <c r="D231" s="6" t="s">
        <v>212</v>
      </c>
      <c r="E231" s="6">
        <v>1</v>
      </c>
      <c r="F231" s="6" t="str">
        <f>VLOOKUP(T_[[#This Row],[N° représ]],ListeREPRESENTANTS,2,FALSE)</f>
        <v>Francis Rivière</v>
      </c>
      <c r="G231" s="6">
        <v>10553</v>
      </c>
      <c r="H231" s="9">
        <v>40992</v>
      </c>
      <c r="I231" s="9">
        <v>41020</v>
      </c>
      <c r="J231" s="9">
        <v>41006</v>
      </c>
      <c r="K231" s="7">
        <v>3</v>
      </c>
      <c r="L231" s="9" t="str">
        <f>VLOOKUP(T_[[#This Row],[Réf catégorie]],ListeCATEGORIES,2,FALSE)</f>
        <v>Desserts</v>
      </c>
      <c r="M231" s="6">
        <v>16</v>
      </c>
      <c r="N231" s="6" t="str">
        <f>VLOOKUP(T_[[#This Row],[Réf prod]],ListePRODUITS,2,FALSE)</f>
        <v>Pavlova</v>
      </c>
      <c r="O231" s="13">
        <v>87.25</v>
      </c>
      <c r="P231" s="6">
        <v>6</v>
      </c>
      <c r="Q231" s="13">
        <f t="shared" si="3"/>
        <v>523.5</v>
      </c>
      <c r="R231" s="14">
        <v>0.04</v>
      </c>
      <c r="S231" s="13">
        <v>502.56</v>
      </c>
      <c r="T231" s="13">
        <v>8.5435200000000009</v>
      </c>
      <c r="U231" s="48">
        <f>T_[[#This Row],[CA tarif]]-T_[[#This Row],[CA HT]]</f>
        <v>20.939999999999998</v>
      </c>
      <c r="V231" s="13"/>
      <c r="W231" s="13"/>
      <c r="X231"/>
      <c r="Y231" s="9"/>
      <c r="AA231"/>
      <c r="AB231"/>
    </row>
    <row r="232" spans="1:28" ht="15" customHeight="1" x14ac:dyDescent="0.25">
      <c r="A232" s="6" t="s">
        <v>209</v>
      </c>
      <c r="B232" s="6" t="s">
        <v>210</v>
      </c>
      <c r="C232" s="6" t="s">
        <v>211</v>
      </c>
      <c r="D232" s="6" t="s">
        <v>212</v>
      </c>
      <c r="E232" s="6">
        <v>1</v>
      </c>
      <c r="F232" s="6" t="str">
        <f>VLOOKUP(T_[[#This Row],[N° représ]],ListeREPRESENTANTS,2,FALSE)</f>
        <v>Francis Rivière</v>
      </c>
      <c r="G232" s="6">
        <v>10553</v>
      </c>
      <c r="H232" s="9">
        <v>40992</v>
      </c>
      <c r="I232" s="9">
        <v>41020</v>
      </c>
      <c r="J232" s="9">
        <v>41006</v>
      </c>
      <c r="K232" s="7">
        <v>5</v>
      </c>
      <c r="L232" s="9" t="str">
        <f>VLOOKUP(T_[[#This Row],[Réf catégorie]],ListeCATEGORIES,2,FALSE)</f>
        <v>Pâtes et céréales</v>
      </c>
      <c r="M232" s="6">
        <v>22</v>
      </c>
      <c r="N232" s="6" t="str">
        <f>VLOOKUP(T_[[#This Row],[Réf prod]],ListePRODUITS,2,FALSE)</f>
        <v>Gustaf's Knäckebröd</v>
      </c>
      <c r="O232" s="13">
        <v>105</v>
      </c>
      <c r="P232" s="6">
        <v>77</v>
      </c>
      <c r="Q232" s="13">
        <f t="shared" si="3"/>
        <v>8085</v>
      </c>
      <c r="R232" s="14">
        <v>-0.03</v>
      </c>
      <c r="S232" s="13">
        <v>8327.5500000000011</v>
      </c>
      <c r="T232" s="13">
        <v>58.292850000000008</v>
      </c>
      <c r="U232" s="48">
        <f>T_[[#This Row],[CA tarif]]-T_[[#This Row],[CA HT]]</f>
        <v>-242.55000000000109</v>
      </c>
      <c r="V232" s="13"/>
      <c r="W232" s="13"/>
      <c r="X232"/>
      <c r="Y232" s="9"/>
      <c r="AA232"/>
      <c r="AB232"/>
    </row>
    <row r="233" spans="1:28" ht="15" customHeight="1" x14ac:dyDescent="0.25">
      <c r="A233" s="6" t="s">
        <v>209</v>
      </c>
      <c r="B233" s="6" t="s">
        <v>210</v>
      </c>
      <c r="C233" s="6" t="s">
        <v>211</v>
      </c>
      <c r="D233" s="6" t="s">
        <v>212</v>
      </c>
      <c r="E233" s="6">
        <v>1</v>
      </c>
      <c r="F233" s="6" t="str">
        <f>VLOOKUP(T_[[#This Row],[N° représ]],ListeREPRESENTANTS,2,FALSE)</f>
        <v>Francis Rivière</v>
      </c>
      <c r="G233" s="6">
        <v>10553</v>
      </c>
      <c r="H233" s="9">
        <v>40992</v>
      </c>
      <c r="I233" s="9">
        <v>41020</v>
      </c>
      <c r="J233" s="9">
        <v>41006</v>
      </c>
      <c r="K233" s="7">
        <v>4</v>
      </c>
      <c r="L233" s="9" t="str">
        <f>VLOOKUP(T_[[#This Row],[Réf catégorie]],ListeCATEGORIES,2,FALSE)</f>
        <v>Produits laitiers</v>
      </c>
      <c r="M233" s="6">
        <v>31</v>
      </c>
      <c r="N233" s="6" t="str">
        <f>VLOOKUP(T_[[#This Row],[Réf prod]],ListePRODUITS,2,FALSE)</f>
        <v>Gorgonzola Telino</v>
      </c>
      <c r="O233" s="13">
        <v>62.5</v>
      </c>
      <c r="P233" s="6">
        <v>7</v>
      </c>
      <c r="Q233" s="13">
        <f t="shared" si="3"/>
        <v>437.5</v>
      </c>
      <c r="R233" s="14">
        <v>0.17</v>
      </c>
      <c r="S233" s="13">
        <v>363.125</v>
      </c>
      <c r="T233" s="13">
        <v>0.72624999999999995</v>
      </c>
      <c r="U233" s="48">
        <f>T_[[#This Row],[CA tarif]]-T_[[#This Row],[CA HT]]</f>
        <v>74.375</v>
      </c>
      <c r="V233" s="13"/>
      <c r="W233" s="13"/>
      <c r="X233"/>
      <c r="Y233" s="9"/>
      <c r="AA233"/>
      <c r="AB233"/>
    </row>
    <row r="234" spans="1:28" ht="15" customHeight="1" x14ac:dyDescent="0.25">
      <c r="A234" s="6" t="s">
        <v>209</v>
      </c>
      <c r="B234" s="6" t="s">
        <v>210</v>
      </c>
      <c r="C234" s="6" t="s">
        <v>211</v>
      </c>
      <c r="D234" s="6" t="s">
        <v>212</v>
      </c>
      <c r="E234" s="6">
        <v>1</v>
      </c>
      <c r="F234" s="6" t="str">
        <f>VLOOKUP(T_[[#This Row],[N° représ]],ListeREPRESENTANTS,2,FALSE)</f>
        <v>Francis Rivière</v>
      </c>
      <c r="G234" s="6">
        <v>10553</v>
      </c>
      <c r="H234" s="9">
        <v>40992</v>
      </c>
      <c r="I234" s="9">
        <v>41020</v>
      </c>
      <c r="J234" s="9">
        <v>41006</v>
      </c>
      <c r="K234" s="7">
        <v>1</v>
      </c>
      <c r="L234" s="9" t="str">
        <f>VLOOKUP(T_[[#This Row],[Réf catégorie]],ListeCATEGORIES,2,FALSE)</f>
        <v>Boissons</v>
      </c>
      <c r="M234" s="6">
        <v>35</v>
      </c>
      <c r="N234" s="6" t="str">
        <f>VLOOKUP(T_[[#This Row],[Réf prod]],ListePRODUITS,2,FALSE)</f>
        <v>Steeleye Stout</v>
      </c>
      <c r="O234" s="13">
        <v>90</v>
      </c>
      <c r="P234" s="6">
        <v>56</v>
      </c>
      <c r="Q234" s="13">
        <f t="shared" si="3"/>
        <v>5040</v>
      </c>
      <c r="R234" s="14">
        <v>0.01</v>
      </c>
      <c r="S234" s="13">
        <v>4989.6000000000004</v>
      </c>
      <c r="T234" s="13">
        <v>109.77120000000001</v>
      </c>
      <c r="U234" s="48">
        <f>T_[[#This Row],[CA tarif]]-T_[[#This Row],[CA HT]]</f>
        <v>50.399999999999636</v>
      </c>
      <c r="V234" s="13"/>
      <c r="W234" s="13"/>
      <c r="X234"/>
      <c r="Y234" s="9"/>
      <c r="AA234"/>
      <c r="AB234"/>
    </row>
    <row r="235" spans="1:28" ht="15" customHeight="1" x14ac:dyDescent="0.25">
      <c r="A235" s="6" t="s">
        <v>177</v>
      </c>
      <c r="B235" s="6" t="s">
        <v>178</v>
      </c>
      <c r="C235" s="6" t="s">
        <v>159</v>
      </c>
      <c r="D235" s="6" t="s">
        <v>136</v>
      </c>
      <c r="E235" s="6">
        <v>5</v>
      </c>
      <c r="F235" s="6" t="str">
        <f>VLOOKUP(T_[[#This Row],[N° représ]],ListeREPRESENTANTS,2,FALSE)</f>
        <v>Mohamed Ben Arfa</v>
      </c>
      <c r="G235" s="6">
        <v>10554</v>
      </c>
      <c r="H235" s="9">
        <v>40992</v>
      </c>
      <c r="I235" s="9">
        <v>41020</v>
      </c>
      <c r="J235" s="9">
        <v>41008</v>
      </c>
      <c r="K235" s="7">
        <v>3</v>
      </c>
      <c r="L235" s="9" t="str">
        <f>VLOOKUP(T_[[#This Row],[Réf catégorie]],ListeCATEGORIES,2,FALSE)</f>
        <v>Desserts</v>
      </c>
      <c r="M235" s="6">
        <v>16</v>
      </c>
      <c r="N235" s="6" t="str">
        <f>VLOOKUP(T_[[#This Row],[Réf prod]],ListePRODUITS,2,FALSE)</f>
        <v>Pavlova</v>
      </c>
      <c r="O235" s="13">
        <v>87.25</v>
      </c>
      <c r="P235" s="6">
        <v>21</v>
      </c>
      <c r="Q235" s="13">
        <f t="shared" si="3"/>
        <v>1832.25</v>
      </c>
      <c r="R235" s="14">
        <v>-0.02</v>
      </c>
      <c r="S235" s="13">
        <v>1868.895</v>
      </c>
      <c r="T235" s="13">
        <v>28.033424999999998</v>
      </c>
      <c r="U235" s="48">
        <f>T_[[#This Row],[CA tarif]]-T_[[#This Row],[CA HT]]</f>
        <v>-36.644999999999982</v>
      </c>
      <c r="V235" s="13"/>
      <c r="W235" s="13"/>
      <c r="X235"/>
      <c r="Y235" s="9"/>
      <c r="AA235"/>
      <c r="AB235"/>
    </row>
    <row r="236" spans="1:28" ht="15" customHeight="1" x14ac:dyDescent="0.25">
      <c r="A236" s="6" t="s">
        <v>177</v>
      </c>
      <c r="B236" s="6" t="s">
        <v>178</v>
      </c>
      <c r="C236" s="6" t="s">
        <v>159</v>
      </c>
      <c r="D236" s="6" t="s">
        <v>136</v>
      </c>
      <c r="E236" s="6">
        <v>5</v>
      </c>
      <c r="F236" s="6" t="str">
        <f>VLOOKUP(T_[[#This Row],[N° représ]],ListeREPRESENTANTS,2,FALSE)</f>
        <v>Mohamed Ben Arfa</v>
      </c>
      <c r="G236" s="6">
        <v>10554</v>
      </c>
      <c r="H236" s="9">
        <v>40992</v>
      </c>
      <c r="I236" s="9">
        <v>41020</v>
      </c>
      <c r="J236" s="9">
        <v>41008</v>
      </c>
      <c r="K236" s="7">
        <v>5</v>
      </c>
      <c r="L236" s="9" t="str">
        <f>VLOOKUP(T_[[#This Row],[Réf catégorie]],ListeCATEGORIES,2,FALSE)</f>
        <v>Pâtes et céréales</v>
      </c>
      <c r="M236" s="6">
        <v>23</v>
      </c>
      <c r="N236" s="6" t="str">
        <f>VLOOKUP(T_[[#This Row],[Réf prod]],ListePRODUITS,2,FALSE)</f>
        <v>Tunnbröd</v>
      </c>
      <c r="O236" s="13">
        <v>45</v>
      </c>
      <c r="P236" s="6">
        <v>6</v>
      </c>
      <c r="Q236" s="13">
        <f t="shared" si="3"/>
        <v>270</v>
      </c>
      <c r="R236" s="14">
        <v>0.03</v>
      </c>
      <c r="S236" s="13">
        <v>261.89999999999998</v>
      </c>
      <c r="T236" s="13">
        <v>3.1427999999999998</v>
      </c>
      <c r="U236" s="48">
        <f>T_[[#This Row],[CA tarif]]-T_[[#This Row],[CA HT]]</f>
        <v>8.1000000000000227</v>
      </c>
      <c r="V236" s="13"/>
      <c r="W236" s="13"/>
      <c r="X236"/>
      <c r="Y236" s="9"/>
      <c r="AA236"/>
      <c r="AB236"/>
    </row>
    <row r="237" spans="1:28" ht="15" customHeight="1" x14ac:dyDescent="0.25">
      <c r="A237" s="6" t="s">
        <v>177</v>
      </c>
      <c r="B237" s="6" t="s">
        <v>178</v>
      </c>
      <c r="C237" s="6" t="s">
        <v>159</v>
      </c>
      <c r="D237" s="6" t="s">
        <v>136</v>
      </c>
      <c r="E237" s="6">
        <v>5</v>
      </c>
      <c r="F237" s="6" t="str">
        <f>VLOOKUP(T_[[#This Row],[N° représ]],ListeREPRESENTANTS,2,FALSE)</f>
        <v>Mohamed Ben Arfa</v>
      </c>
      <c r="G237" s="6">
        <v>10554</v>
      </c>
      <c r="H237" s="9">
        <v>40992</v>
      </c>
      <c r="I237" s="9">
        <v>41020</v>
      </c>
      <c r="J237" s="9">
        <v>41008</v>
      </c>
      <c r="K237" s="7">
        <v>3</v>
      </c>
      <c r="L237" s="9" t="str">
        <f>VLOOKUP(T_[[#This Row],[Réf catégorie]],ListeCATEGORIES,2,FALSE)</f>
        <v>Desserts</v>
      </c>
      <c r="M237" s="6">
        <v>62</v>
      </c>
      <c r="N237" s="6" t="str">
        <f>VLOOKUP(T_[[#This Row],[Réf prod]],ListePRODUITS,2,FALSE)</f>
        <v>Tarte au sucre</v>
      </c>
      <c r="O237" s="13">
        <v>246.5</v>
      </c>
      <c r="P237" s="6">
        <v>17</v>
      </c>
      <c r="Q237" s="13">
        <f t="shared" si="3"/>
        <v>4190.5</v>
      </c>
      <c r="R237" s="14">
        <v>0.19</v>
      </c>
      <c r="S237" s="13">
        <v>3394.3050000000003</v>
      </c>
      <c r="T237" s="13">
        <v>78.069015000000007</v>
      </c>
      <c r="U237" s="48">
        <f>T_[[#This Row],[CA tarif]]-T_[[#This Row],[CA HT]]</f>
        <v>796.19499999999971</v>
      </c>
      <c r="V237" s="13"/>
      <c r="W237" s="13"/>
      <c r="X237"/>
      <c r="Y237" s="9"/>
      <c r="AA237"/>
      <c r="AB237"/>
    </row>
    <row r="238" spans="1:28" ht="15" customHeight="1" x14ac:dyDescent="0.25">
      <c r="A238" s="6" t="s">
        <v>177</v>
      </c>
      <c r="B238" s="6" t="s">
        <v>178</v>
      </c>
      <c r="C238" s="6" t="s">
        <v>159</v>
      </c>
      <c r="D238" s="6" t="s">
        <v>136</v>
      </c>
      <c r="E238" s="6">
        <v>5</v>
      </c>
      <c r="F238" s="6" t="str">
        <f>VLOOKUP(T_[[#This Row],[N° représ]],ListeREPRESENTANTS,2,FALSE)</f>
        <v>Mohamed Ben Arfa</v>
      </c>
      <c r="G238" s="6">
        <v>10554</v>
      </c>
      <c r="H238" s="9">
        <v>40992</v>
      </c>
      <c r="I238" s="9">
        <v>41020</v>
      </c>
      <c r="J238" s="9">
        <v>41008</v>
      </c>
      <c r="K238" s="7">
        <v>2</v>
      </c>
      <c r="L238" s="9" t="str">
        <f>VLOOKUP(T_[[#This Row],[Réf catégorie]],ListeCATEGORIES,2,FALSE)</f>
        <v>Condiments</v>
      </c>
      <c r="M238" s="6">
        <v>77</v>
      </c>
      <c r="N238" s="6" t="str">
        <f>VLOOKUP(T_[[#This Row],[Réf prod]],ListePRODUITS,2,FALSE)</f>
        <v>Original Frankfurter grüne Soße</v>
      </c>
      <c r="O238" s="13">
        <v>65</v>
      </c>
      <c r="P238" s="6">
        <v>41</v>
      </c>
      <c r="Q238" s="13">
        <f t="shared" si="3"/>
        <v>2665</v>
      </c>
      <c r="R238" s="14">
        <v>-0.02</v>
      </c>
      <c r="S238" s="13">
        <v>2718.3</v>
      </c>
      <c r="T238" s="13">
        <v>27.183</v>
      </c>
      <c r="U238" s="48">
        <f>T_[[#This Row],[CA tarif]]-T_[[#This Row],[CA HT]]</f>
        <v>-53.300000000000182</v>
      </c>
      <c r="V238" s="13"/>
      <c r="W238" s="13"/>
      <c r="X238"/>
      <c r="Y238" s="9"/>
      <c r="AA238"/>
      <c r="AB238"/>
    </row>
    <row r="239" spans="1:28" ht="15" customHeight="1" x14ac:dyDescent="0.25">
      <c r="A239" s="6" t="s">
        <v>179</v>
      </c>
      <c r="B239" s="6" t="s">
        <v>180</v>
      </c>
      <c r="C239" s="6" t="s">
        <v>181</v>
      </c>
      <c r="D239" s="6" t="s">
        <v>81</v>
      </c>
      <c r="E239" s="6">
        <v>6</v>
      </c>
      <c r="F239" s="6" t="str">
        <f>VLOOKUP(T_[[#This Row],[N° représ]],ListeREPRESENTANTS,2,FALSE)</f>
        <v>Ernst Junge</v>
      </c>
      <c r="G239" s="6">
        <v>10555</v>
      </c>
      <c r="H239" s="9">
        <v>40995</v>
      </c>
      <c r="I239" s="9">
        <v>41023</v>
      </c>
      <c r="J239" s="9">
        <v>41007</v>
      </c>
      <c r="K239" s="7">
        <v>7</v>
      </c>
      <c r="L239" s="9" t="str">
        <f>VLOOKUP(T_[[#This Row],[Réf catégorie]],ListeCATEGORIES,2,FALSE)</f>
        <v>Produits secs</v>
      </c>
      <c r="M239" s="6">
        <v>14</v>
      </c>
      <c r="N239" s="6" t="str">
        <f>VLOOKUP(T_[[#This Row],[Réf prod]],ListePRODUITS,2,FALSE)</f>
        <v>Tofu</v>
      </c>
      <c r="O239" s="13">
        <v>116.25</v>
      </c>
      <c r="P239" s="6">
        <v>81</v>
      </c>
      <c r="Q239" s="13">
        <f t="shared" si="3"/>
        <v>9416.25</v>
      </c>
      <c r="R239" s="14">
        <v>0.04</v>
      </c>
      <c r="S239" s="13">
        <v>9039.6</v>
      </c>
      <c r="T239" s="13">
        <v>162.71280000000002</v>
      </c>
      <c r="U239" s="48">
        <f>T_[[#This Row],[CA tarif]]-T_[[#This Row],[CA HT]]</f>
        <v>376.64999999999964</v>
      </c>
      <c r="V239" s="13"/>
      <c r="W239" s="13"/>
      <c r="X239"/>
      <c r="Y239" s="9"/>
      <c r="AA239"/>
      <c r="AB239"/>
    </row>
    <row r="240" spans="1:28" ht="15" customHeight="1" x14ac:dyDescent="0.25">
      <c r="A240" s="6" t="s">
        <v>179</v>
      </c>
      <c r="B240" s="6" t="s">
        <v>180</v>
      </c>
      <c r="C240" s="6" t="s">
        <v>181</v>
      </c>
      <c r="D240" s="6" t="s">
        <v>81</v>
      </c>
      <c r="E240" s="6">
        <v>6</v>
      </c>
      <c r="F240" s="6" t="str">
        <f>VLOOKUP(T_[[#This Row],[N° représ]],ListeREPRESENTANTS,2,FALSE)</f>
        <v>Ernst Junge</v>
      </c>
      <c r="G240" s="6">
        <v>10555</v>
      </c>
      <c r="H240" s="9">
        <v>40995</v>
      </c>
      <c r="I240" s="9">
        <v>41023</v>
      </c>
      <c r="J240" s="9">
        <v>41007</v>
      </c>
      <c r="K240" s="7">
        <v>3</v>
      </c>
      <c r="L240" s="9" t="str">
        <f>VLOOKUP(T_[[#This Row],[Réf catégorie]],ListeCATEGORIES,2,FALSE)</f>
        <v>Desserts</v>
      </c>
      <c r="M240" s="6">
        <v>19</v>
      </c>
      <c r="N240" s="6" t="str">
        <f>VLOOKUP(T_[[#This Row],[Réf prod]],ListePRODUITS,2,FALSE)</f>
        <v>Teatime Chocolate Biscuits</v>
      </c>
      <c r="O240" s="13">
        <v>46</v>
      </c>
      <c r="P240" s="6">
        <v>85</v>
      </c>
      <c r="Q240" s="13">
        <f t="shared" si="3"/>
        <v>3910</v>
      </c>
      <c r="R240" s="14">
        <v>0.06</v>
      </c>
      <c r="S240" s="13">
        <v>3675.3999999999996</v>
      </c>
      <c r="T240" s="13">
        <v>128.63899999999998</v>
      </c>
      <c r="U240" s="48">
        <f>T_[[#This Row],[CA tarif]]-T_[[#This Row],[CA HT]]</f>
        <v>234.60000000000036</v>
      </c>
      <c r="V240" s="13"/>
      <c r="W240" s="13"/>
      <c r="X240"/>
      <c r="Y240" s="9"/>
      <c r="AA240"/>
      <c r="AB240"/>
    </row>
    <row r="241" spans="1:28" ht="15" customHeight="1" x14ac:dyDescent="0.25">
      <c r="A241" s="6" t="s">
        <v>179</v>
      </c>
      <c r="B241" s="6" t="s">
        <v>180</v>
      </c>
      <c r="C241" s="6" t="s">
        <v>181</v>
      </c>
      <c r="D241" s="6" t="s">
        <v>81</v>
      </c>
      <c r="E241" s="6">
        <v>6</v>
      </c>
      <c r="F241" s="6" t="str">
        <f>VLOOKUP(T_[[#This Row],[N° représ]],ListeREPRESENTANTS,2,FALSE)</f>
        <v>Ernst Junge</v>
      </c>
      <c r="G241" s="6">
        <v>10555</v>
      </c>
      <c r="H241" s="9">
        <v>40995</v>
      </c>
      <c r="I241" s="9">
        <v>41023</v>
      </c>
      <c r="J241" s="9">
        <v>41007</v>
      </c>
      <c r="K241" s="7">
        <v>1</v>
      </c>
      <c r="L241" s="9" t="str">
        <f>VLOOKUP(T_[[#This Row],[Réf catégorie]],ListeCATEGORIES,2,FALSE)</f>
        <v>Boissons</v>
      </c>
      <c r="M241" s="6">
        <v>24</v>
      </c>
      <c r="N241" s="6" t="str">
        <f>VLOOKUP(T_[[#This Row],[Réf prod]],ListePRODUITS,2,FALSE)</f>
        <v>Guaraná Fantástica</v>
      </c>
      <c r="O241" s="13">
        <v>22.5</v>
      </c>
      <c r="P241" s="6">
        <v>40</v>
      </c>
      <c r="Q241" s="13">
        <f t="shared" si="3"/>
        <v>900</v>
      </c>
      <c r="R241" s="14">
        <v>0.04</v>
      </c>
      <c r="S241" s="13">
        <v>864</v>
      </c>
      <c r="T241" s="13">
        <v>10.368</v>
      </c>
      <c r="U241" s="48">
        <f>T_[[#This Row],[CA tarif]]-T_[[#This Row],[CA HT]]</f>
        <v>36</v>
      </c>
      <c r="V241" s="13"/>
      <c r="W241" s="13"/>
      <c r="X241"/>
      <c r="Y241" s="9"/>
      <c r="AA241"/>
      <c r="AB241"/>
    </row>
    <row r="242" spans="1:28" ht="15" customHeight="1" x14ac:dyDescent="0.25">
      <c r="A242" s="6" t="s">
        <v>179</v>
      </c>
      <c r="B242" s="6" t="s">
        <v>180</v>
      </c>
      <c r="C242" s="6" t="s">
        <v>181</v>
      </c>
      <c r="D242" s="6" t="s">
        <v>81</v>
      </c>
      <c r="E242" s="6">
        <v>6</v>
      </c>
      <c r="F242" s="6" t="str">
        <f>VLOOKUP(T_[[#This Row],[N° représ]],ListeREPRESENTANTS,2,FALSE)</f>
        <v>Ernst Junge</v>
      </c>
      <c r="G242" s="6">
        <v>10555</v>
      </c>
      <c r="H242" s="9">
        <v>40995</v>
      </c>
      <c r="I242" s="9">
        <v>41023</v>
      </c>
      <c r="J242" s="9">
        <v>41007</v>
      </c>
      <c r="K242" s="7">
        <v>7</v>
      </c>
      <c r="L242" s="9" t="str">
        <f>VLOOKUP(T_[[#This Row],[Réf catégorie]],ListeCATEGORIES,2,FALSE)</f>
        <v>Produits secs</v>
      </c>
      <c r="M242" s="6">
        <v>51</v>
      </c>
      <c r="N242" s="6" t="str">
        <f>VLOOKUP(T_[[#This Row],[Réf prod]],ListePRODUITS,2,FALSE)</f>
        <v>Manjimup Dried Apples</v>
      </c>
      <c r="O242" s="13">
        <v>265</v>
      </c>
      <c r="P242" s="6">
        <v>44</v>
      </c>
      <c r="Q242" s="13">
        <f t="shared" si="3"/>
        <v>11660</v>
      </c>
      <c r="R242" s="14">
        <v>0.1</v>
      </c>
      <c r="S242" s="13">
        <v>10494</v>
      </c>
      <c r="T242" s="13">
        <v>283.33800000000002</v>
      </c>
      <c r="U242" s="48">
        <f>T_[[#This Row],[CA tarif]]-T_[[#This Row],[CA HT]]</f>
        <v>1166</v>
      </c>
      <c r="V242" s="13"/>
      <c r="W242" s="13"/>
      <c r="X242"/>
      <c r="Y242" s="9"/>
      <c r="AA242"/>
      <c r="AB242"/>
    </row>
    <row r="243" spans="1:28" ht="15" customHeight="1" x14ac:dyDescent="0.25">
      <c r="A243" s="6" t="s">
        <v>179</v>
      </c>
      <c r="B243" s="6" t="s">
        <v>180</v>
      </c>
      <c r="C243" s="6" t="s">
        <v>181</v>
      </c>
      <c r="D243" s="6" t="s">
        <v>81</v>
      </c>
      <c r="E243" s="6">
        <v>6</v>
      </c>
      <c r="F243" s="6" t="str">
        <f>VLOOKUP(T_[[#This Row],[N° représ]],ListeREPRESENTANTS,2,FALSE)</f>
        <v>Ernst Junge</v>
      </c>
      <c r="G243" s="6">
        <v>10555</v>
      </c>
      <c r="H243" s="9">
        <v>40995</v>
      </c>
      <c r="I243" s="9">
        <v>41023</v>
      </c>
      <c r="J243" s="9">
        <v>41007</v>
      </c>
      <c r="K243" s="7">
        <v>5</v>
      </c>
      <c r="L243" s="9" t="str">
        <f>VLOOKUP(T_[[#This Row],[Réf catégorie]],ListeCATEGORIES,2,FALSE)</f>
        <v>Pâtes et céréales</v>
      </c>
      <c r="M243" s="6">
        <v>56</v>
      </c>
      <c r="N243" s="6" t="str">
        <f>VLOOKUP(T_[[#This Row],[Réf prod]],ListePRODUITS,2,FALSE)</f>
        <v>Gnocchi di nonna Alice</v>
      </c>
      <c r="O243" s="13">
        <v>190</v>
      </c>
      <c r="P243" s="6">
        <v>18</v>
      </c>
      <c r="Q243" s="13">
        <f t="shared" si="3"/>
        <v>3420</v>
      </c>
      <c r="R243" s="14">
        <v>0.04</v>
      </c>
      <c r="S243" s="13">
        <v>3283.2</v>
      </c>
      <c r="T243" s="13">
        <v>19.699199999999998</v>
      </c>
      <c r="U243" s="48">
        <f>T_[[#This Row],[CA tarif]]-T_[[#This Row],[CA HT]]</f>
        <v>136.80000000000018</v>
      </c>
      <c r="V243" s="13"/>
      <c r="W243" s="13"/>
      <c r="X243"/>
      <c r="Y243" s="9"/>
      <c r="AA243"/>
      <c r="AB243"/>
    </row>
    <row r="244" spans="1:28" ht="15" customHeight="1" x14ac:dyDescent="0.25">
      <c r="A244" s="6" t="s">
        <v>239</v>
      </c>
      <c r="B244" s="6" t="s">
        <v>240</v>
      </c>
      <c r="C244" s="6" t="s">
        <v>241</v>
      </c>
      <c r="D244" s="6" t="s">
        <v>242</v>
      </c>
      <c r="E244" s="6">
        <v>1</v>
      </c>
      <c r="F244" s="6" t="str">
        <f>VLOOKUP(T_[[#This Row],[N° représ]],ListeREPRESENTANTS,2,FALSE)</f>
        <v>Francis Rivière</v>
      </c>
      <c r="G244" s="6">
        <v>10556</v>
      </c>
      <c r="H244" s="9">
        <v>40996</v>
      </c>
      <c r="I244" s="9">
        <v>41038</v>
      </c>
      <c r="J244" s="9">
        <v>41016</v>
      </c>
      <c r="K244" s="7">
        <v>4</v>
      </c>
      <c r="L244" s="9" t="str">
        <f>VLOOKUP(T_[[#This Row],[Réf catégorie]],ListeCATEGORIES,2,FALSE)</f>
        <v>Produits laitiers</v>
      </c>
      <c r="M244" s="6">
        <v>72</v>
      </c>
      <c r="N244" s="6" t="str">
        <f>VLOOKUP(T_[[#This Row],[Réf prod]],ListePRODUITS,2,FALSE)</f>
        <v>Mozzarella di Giovanni</v>
      </c>
      <c r="O244" s="13">
        <v>174</v>
      </c>
      <c r="P244" s="6">
        <v>10</v>
      </c>
      <c r="Q244" s="13">
        <f t="shared" si="3"/>
        <v>1740</v>
      </c>
      <c r="R244" s="14">
        <v>-0.01</v>
      </c>
      <c r="S244" s="13">
        <v>1757.4</v>
      </c>
      <c r="T244" s="13">
        <v>47.449800000000003</v>
      </c>
      <c r="U244" s="48">
        <f>T_[[#This Row],[CA tarif]]-T_[[#This Row],[CA HT]]</f>
        <v>-17.400000000000091</v>
      </c>
      <c r="V244" s="13"/>
      <c r="W244" s="13"/>
      <c r="X244"/>
      <c r="Y244" s="9"/>
      <c r="AA244"/>
      <c r="AB244"/>
    </row>
    <row r="245" spans="1:28" ht="15" customHeight="1" x14ac:dyDescent="0.25">
      <c r="A245" s="6" t="s">
        <v>157</v>
      </c>
      <c r="B245" s="6" t="s">
        <v>158</v>
      </c>
      <c r="C245" s="6" t="s">
        <v>159</v>
      </c>
      <c r="D245" s="6" t="s">
        <v>136</v>
      </c>
      <c r="E245" s="6">
        <v>2</v>
      </c>
      <c r="F245" s="6" t="str">
        <f>VLOOKUP(T_[[#This Row],[N° représ]],ListeREPRESENTANTS,2,FALSE)</f>
        <v>Anne Dodsworth</v>
      </c>
      <c r="G245" s="6">
        <v>10557</v>
      </c>
      <c r="H245" s="9">
        <v>40996</v>
      </c>
      <c r="I245" s="9">
        <v>41010</v>
      </c>
      <c r="J245" s="9">
        <v>41009</v>
      </c>
      <c r="K245" s="7">
        <v>5</v>
      </c>
      <c r="L245" s="9" t="str">
        <f>VLOOKUP(T_[[#This Row],[Réf catégorie]],ListeCATEGORIES,2,FALSE)</f>
        <v>Pâtes et céréales</v>
      </c>
      <c r="M245" s="6">
        <v>64</v>
      </c>
      <c r="N245" s="6" t="str">
        <f>VLOOKUP(T_[[#This Row],[Réf prod]],ListePRODUITS,2,FALSE)</f>
        <v>Wimmers gute Semmelknödel</v>
      </c>
      <c r="O245" s="13">
        <v>166.25</v>
      </c>
      <c r="P245" s="6">
        <v>99</v>
      </c>
      <c r="Q245" s="13">
        <f t="shared" si="3"/>
        <v>16458.75</v>
      </c>
      <c r="R245" s="14">
        <v>0.08</v>
      </c>
      <c r="S245" s="13">
        <v>15142.050000000001</v>
      </c>
      <c r="T245" s="13">
        <v>317.98305000000005</v>
      </c>
      <c r="U245" s="48">
        <f>T_[[#This Row],[CA tarif]]-T_[[#This Row],[CA HT]]</f>
        <v>1316.6999999999989</v>
      </c>
      <c r="V245" s="13"/>
      <c r="W245" s="13"/>
      <c r="X245"/>
      <c r="Y245" s="9"/>
      <c r="AA245"/>
      <c r="AB245"/>
    </row>
    <row r="246" spans="1:28" ht="15" customHeight="1" x14ac:dyDescent="0.25">
      <c r="A246" s="6" t="s">
        <v>157</v>
      </c>
      <c r="B246" s="6" t="s">
        <v>158</v>
      </c>
      <c r="C246" s="6" t="s">
        <v>159</v>
      </c>
      <c r="D246" s="6" t="s">
        <v>136</v>
      </c>
      <c r="E246" s="6">
        <v>2</v>
      </c>
      <c r="F246" s="6" t="str">
        <f>VLOOKUP(T_[[#This Row],[N° représ]],ListeREPRESENTANTS,2,FALSE)</f>
        <v>Anne Dodsworth</v>
      </c>
      <c r="G246" s="6">
        <v>10557</v>
      </c>
      <c r="H246" s="9">
        <v>40996</v>
      </c>
      <c r="I246" s="9">
        <v>41010</v>
      </c>
      <c r="J246" s="9">
        <v>41009</v>
      </c>
      <c r="K246" s="7">
        <v>1</v>
      </c>
      <c r="L246" s="9" t="str">
        <f>VLOOKUP(T_[[#This Row],[Réf catégorie]],ListeCATEGORIES,2,FALSE)</f>
        <v>Boissons</v>
      </c>
      <c r="M246" s="6">
        <v>75</v>
      </c>
      <c r="N246" s="6" t="str">
        <f>VLOOKUP(T_[[#This Row],[Réf prod]],ListePRODUITS,2,FALSE)</f>
        <v>Rhönbräu Klosterbier</v>
      </c>
      <c r="O246" s="13">
        <v>38.75</v>
      </c>
      <c r="P246" s="6">
        <v>97</v>
      </c>
      <c r="Q246" s="13">
        <f t="shared" si="3"/>
        <v>3758.75</v>
      </c>
      <c r="R246" s="14">
        <v>0.04</v>
      </c>
      <c r="S246" s="13">
        <v>3608.4</v>
      </c>
      <c r="T246" s="13">
        <v>50.517600000000002</v>
      </c>
      <c r="U246" s="48">
        <f>T_[[#This Row],[CA tarif]]-T_[[#This Row],[CA HT]]</f>
        <v>150.34999999999991</v>
      </c>
      <c r="V246" s="13"/>
      <c r="W246" s="13"/>
      <c r="X246"/>
      <c r="Y246" s="9"/>
      <c r="AA246"/>
      <c r="AB246"/>
    </row>
    <row r="247" spans="1:28" ht="15" customHeight="1" x14ac:dyDescent="0.25">
      <c r="A247" s="6" t="s">
        <v>243</v>
      </c>
      <c r="B247" s="6" t="s">
        <v>244</v>
      </c>
      <c r="C247" s="6" t="s">
        <v>88</v>
      </c>
      <c r="D247" s="6" t="s">
        <v>89</v>
      </c>
      <c r="E247" s="6">
        <v>7</v>
      </c>
      <c r="F247" s="6" t="str">
        <f>VLOOKUP(T_[[#This Row],[N° représ]],ListeREPRESENTANTS,2,FALSE)</f>
        <v>Jaime Dos Santos</v>
      </c>
      <c r="G247" s="6">
        <v>10558</v>
      </c>
      <c r="H247" s="9">
        <v>40997</v>
      </c>
      <c r="I247" s="9">
        <v>41025</v>
      </c>
      <c r="J247" s="9">
        <v>41013</v>
      </c>
      <c r="K247" s="7">
        <v>3</v>
      </c>
      <c r="L247" s="9" t="str">
        <f>VLOOKUP(T_[[#This Row],[Réf catégorie]],ListeCATEGORIES,2,FALSE)</f>
        <v>Desserts</v>
      </c>
      <c r="M247" s="6">
        <v>47</v>
      </c>
      <c r="N247" s="6" t="str">
        <f>VLOOKUP(T_[[#This Row],[Réf prod]],ListePRODUITS,2,FALSE)</f>
        <v>Zaanse koeken</v>
      </c>
      <c r="O247" s="13">
        <v>47.5</v>
      </c>
      <c r="P247" s="6">
        <v>21</v>
      </c>
      <c r="Q247" s="13">
        <f t="shared" si="3"/>
        <v>997.5</v>
      </c>
      <c r="R247" s="14">
        <v>0.01</v>
      </c>
      <c r="S247" s="13">
        <v>987.52499999999998</v>
      </c>
      <c r="T247" s="13">
        <v>10.862774999999999</v>
      </c>
      <c r="U247" s="48">
        <f>T_[[#This Row],[CA tarif]]-T_[[#This Row],[CA HT]]</f>
        <v>9.9750000000000227</v>
      </c>
      <c r="V247" s="13"/>
      <c r="W247" s="13"/>
      <c r="X247"/>
      <c r="Y247" s="9"/>
      <c r="AA247"/>
      <c r="AB247"/>
    </row>
    <row r="248" spans="1:28" ht="15" customHeight="1" x14ac:dyDescent="0.25">
      <c r="A248" s="6" t="s">
        <v>243</v>
      </c>
      <c r="B248" s="6" t="s">
        <v>244</v>
      </c>
      <c r="C248" s="6" t="s">
        <v>88</v>
      </c>
      <c r="D248" s="6" t="s">
        <v>89</v>
      </c>
      <c r="E248" s="6">
        <v>7</v>
      </c>
      <c r="F248" s="6" t="str">
        <f>VLOOKUP(T_[[#This Row],[N° représ]],ListeREPRESENTANTS,2,FALSE)</f>
        <v>Jaime Dos Santos</v>
      </c>
      <c r="G248" s="6">
        <v>10558</v>
      </c>
      <c r="H248" s="9">
        <v>40997</v>
      </c>
      <c r="I248" s="9">
        <v>41025</v>
      </c>
      <c r="J248" s="9">
        <v>41013</v>
      </c>
      <c r="K248" s="7">
        <v>7</v>
      </c>
      <c r="L248" s="9" t="str">
        <f>VLOOKUP(T_[[#This Row],[Réf catégorie]],ListeCATEGORIES,2,FALSE)</f>
        <v>Produits secs</v>
      </c>
      <c r="M248" s="6">
        <v>51</v>
      </c>
      <c r="N248" s="6" t="str">
        <f>VLOOKUP(T_[[#This Row],[Réf prod]],ListePRODUITS,2,FALSE)</f>
        <v>Manjimup Dried Apples</v>
      </c>
      <c r="O248" s="13">
        <v>265</v>
      </c>
      <c r="P248" s="6">
        <v>77</v>
      </c>
      <c r="Q248" s="13">
        <f t="shared" si="3"/>
        <v>20405</v>
      </c>
      <c r="R248" s="14">
        <v>0.11</v>
      </c>
      <c r="S248" s="13">
        <v>18160.45</v>
      </c>
      <c r="T248" s="13">
        <v>490.33215000000001</v>
      </c>
      <c r="U248" s="48">
        <f>T_[[#This Row],[CA tarif]]-T_[[#This Row],[CA HT]]</f>
        <v>2244.5499999999993</v>
      </c>
      <c r="V248" s="13"/>
      <c r="W248" s="13"/>
      <c r="X248"/>
      <c r="Y248" s="9"/>
      <c r="AA248"/>
      <c r="AB248"/>
    </row>
    <row r="249" spans="1:28" ht="15" customHeight="1" x14ac:dyDescent="0.25">
      <c r="A249" s="6" t="s">
        <v>243</v>
      </c>
      <c r="B249" s="6" t="s">
        <v>244</v>
      </c>
      <c r="C249" s="6" t="s">
        <v>88</v>
      </c>
      <c r="D249" s="6" t="s">
        <v>89</v>
      </c>
      <c r="E249" s="6">
        <v>7</v>
      </c>
      <c r="F249" s="6" t="str">
        <f>VLOOKUP(T_[[#This Row],[N° représ]],ListeREPRESENTANTS,2,FALSE)</f>
        <v>Jaime Dos Santos</v>
      </c>
      <c r="G249" s="6">
        <v>10558</v>
      </c>
      <c r="H249" s="9">
        <v>40997</v>
      </c>
      <c r="I249" s="9">
        <v>41025</v>
      </c>
      <c r="J249" s="9">
        <v>41013</v>
      </c>
      <c r="K249" s="7">
        <v>5</v>
      </c>
      <c r="L249" s="9" t="str">
        <f>VLOOKUP(T_[[#This Row],[Réf catégorie]],ListeCATEGORIES,2,FALSE)</f>
        <v>Pâtes et céréales</v>
      </c>
      <c r="M249" s="6">
        <v>52</v>
      </c>
      <c r="N249" s="6" t="str">
        <f>VLOOKUP(T_[[#This Row],[Réf prod]],ListePRODUITS,2,FALSE)</f>
        <v>Filo Mix</v>
      </c>
      <c r="O249" s="13">
        <v>35</v>
      </c>
      <c r="P249" s="6">
        <v>32</v>
      </c>
      <c r="Q249" s="13">
        <f t="shared" si="3"/>
        <v>1120</v>
      </c>
      <c r="R249" s="14">
        <v>0.08</v>
      </c>
      <c r="S249" s="13">
        <v>1030.4000000000001</v>
      </c>
      <c r="T249" s="13">
        <v>9.2736000000000001</v>
      </c>
      <c r="U249" s="48">
        <f>T_[[#This Row],[CA tarif]]-T_[[#This Row],[CA HT]]</f>
        <v>89.599999999999909</v>
      </c>
      <c r="V249" s="13"/>
      <c r="W249" s="13"/>
      <c r="X249"/>
      <c r="Y249" s="9"/>
      <c r="AA249"/>
      <c r="AB249"/>
    </row>
    <row r="250" spans="1:28" ht="15" customHeight="1" x14ac:dyDescent="0.25">
      <c r="A250" s="6" t="s">
        <v>243</v>
      </c>
      <c r="B250" s="6" t="s">
        <v>244</v>
      </c>
      <c r="C250" s="6" t="s">
        <v>88</v>
      </c>
      <c r="D250" s="6" t="s">
        <v>89</v>
      </c>
      <c r="E250" s="6">
        <v>7</v>
      </c>
      <c r="F250" s="6" t="str">
        <f>VLOOKUP(T_[[#This Row],[N° représ]],ListeREPRESENTANTS,2,FALSE)</f>
        <v>Jaime Dos Santos</v>
      </c>
      <c r="G250" s="6">
        <v>10558</v>
      </c>
      <c r="H250" s="9">
        <v>40997</v>
      </c>
      <c r="I250" s="9">
        <v>41025</v>
      </c>
      <c r="J250" s="9">
        <v>41013</v>
      </c>
      <c r="K250" s="7">
        <v>6</v>
      </c>
      <c r="L250" s="9" t="str">
        <f>VLOOKUP(T_[[#This Row],[Réf catégorie]],ListeCATEGORIES,2,FALSE)</f>
        <v>Viandes</v>
      </c>
      <c r="M250" s="6">
        <v>53</v>
      </c>
      <c r="N250" s="6" t="str">
        <f>VLOOKUP(T_[[#This Row],[Réf prod]],ListePRODUITS,2,FALSE)</f>
        <v>Perth Pasties</v>
      </c>
      <c r="O250" s="13">
        <v>164</v>
      </c>
      <c r="P250" s="6">
        <v>95</v>
      </c>
      <c r="Q250" s="13">
        <f t="shared" si="3"/>
        <v>15580</v>
      </c>
      <c r="R250" s="14">
        <v>0.14000000000000001</v>
      </c>
      <c r="S250" s="13">
        <v>13398.8</v>
      </c>
      <c r="T250" s="13">
        <v>388.56519999999995</v>
      </c>
      <c r="U250" s="48">
        <f>T_[[#This Row],[CA tarif]]-T_[[#This Row],[CA HT]]</f>
        <v>2181.2000000000007</v>
      </c>
      <c r="V250" s="13"/>
      <c r="W250" s="13"/>
      <c r="X250"/>
      <c r="Y250" s="9"/>
      <c r="AA250"/>
      <c r="AB250"/>
    </row>
    <row r="251" spans="1:28" ht="15" customHeight="1" x14ac:dyDescent="0.25">
      <c r="A251" s="6" t="s">
        <v>243</v>
      </c>
      <c r="B251" s="6" t="s">
        <v>244</v>
      </c>
      <c r="C251" s="6" t="s">
        <v>88</v>
      </c>
      <c r="D251" s="6" t="s">
        <v>89</v>
      </c>
      <c r="E251" s="6">
        <v>7</v>
      </c>
      <c r="F251" s="6" t="str">
        <f>VLOOKUP(T_[[#This Row],[N° représ]],ListeREPRESENTANTS,2,FALSE)</f>
        <v>Jaime Dos Santos</v>
      </c>
      <c r="G251" s="6">
        <v>10558</v>
      </c>
      <c r="H251" s="9">
        <v>40997</v>
      </c>
      <c r="I251" s="9">
        <v>41025</v>
      </c>
      <c r="J251" s="9">
        <v>41013</v>
      </c>
      <c r="K251" s="7">
        <v>8</v>
      </c>
      <c r="L251" s="9" t="str">
        <f>VLOOKUP(T_[[#This Row],[Réf catégorie]],ListeCATEGORIES,2,FALSE)</f>
        <v>Poissons et fruits de mer</v>
      </c>
      <c r="M251" s="6">
        <v>73</v>
      </c>
      <c r="N251" s="6" t="str">
        <f>VLOOKUP(T_[[#This Row],[Réf prod]],ListePRODUITS,2,FALSE)</f>
        <v>Röd Kaviar</v>
      </c>
      <c r="O251" s="13">
        <v>75</v>
      </c>
      <c r="P251" s="6">
        <v>21</v>
      </c>
      <c r="Q251" s="13">
        <f t="shared" si="3"/>
        <v>1575</v>
      </c>
      <c r="R251" s="14">
        <v>0.02</v>
      </c>
      <c r="S251" s="13">
        <v>1543.5</v>
      </c>
      <c r="T251" s="13">
        <v>52.478999999999999</v>
      </c>
      <c r="U251" s="48">
        <f>T_[[#This Row],[CA tarif]]-T_[[#This Row],[CA HT]]</f>
        <v>31.5</v>
      </c>
      <c r="V251" s="13"/>
      <c r="W251" s="13"/>
      <c r="X251"/>
      <c r="Y251" s="9"/>
      <c r="AA251"/>
      <c r="AB251"/>
    </row>
    <row r="252" spans="1:28" ht="15" customHeight="1" x14ac:dyDescent="0.25">
      <c r="A252" s="6" t="s">
        <v>245</v>
      </c>
      <c r="B252" s="6" t="s">
        <v>246</v>
      </c>
      <c r="C252" s="6" t="s">
        <v>247</v>
      </c>
      <c r="D252" s="6" t="s">
        <v>85</v>
      </c>
      <c r="E252" s="6">
        <v>6</v>
      </c>
      <c r="F252" s="6" t="str">
        <f>VLOOKUP(T_[[#This Row],[N° représ]],ListeREPRESENTANTS,2,FALSE)</f>
        <v>Ernst Junge</v>
      </c>
      <c r="G252" s="6">
        <v>10559</v>
      </c>
      <c r="H252" s="9">
        <v>40998</v>
      </c>
      <c r="I252" s="9">
        <v>41026</v>
      </c>
      <c r="J252" s="9">
        <v>41016</v>
      </c>
      <c r="K252" s="7">
        <v>8</v>
      </c>
      <c r="L252" s="9" t="str">
        <f>VLOOKUP(T_[[#This Row],[Réf catégorie]],ListeCATEGORIES,2,FALSE)</f>
        <v>Poissons et fruits de mer</v>
      </c>
      <c r="M252" s="6">
        <v>41</v>
      </c>
      <c r="N252" s="6" t="str">
        <f>VLOOKUP(T_[[#This Row],[Réf prod]],ListePRODUITS,2,FALSE)</f>
        <v>Jack's New England Clam Chowder</v>
      </c>
      <c r="O252" s="13">
        <v>48.25</v>
      </c>
      <c r="P252" s="6">
        <v>61</v>
      </c>
      <c r="Q252" s="13">
        <f t="shared" si="3"/>
        <v>2943.25</v>
      </c>
      <c r="R252" s="14">
        <v>0</v>
      </c>
      <c r="S252" s="13">
        <v>2943.25</v>
      </c>
      <c r="T252" s="13">
        <v>67.694749999999999</v>
      </c>
      <c r="U252" s="48">
        <f>T_[[#This Row],[CA tarif]]-T_[[#This Row],[CA HT]]</f>
        <v>0</v>
      </c>
      <c r="V252" s="13"/>
      <c r="W252" s="13"/>
      <c r="X252"/>
      <c r="Y252" s="9"/>
      <c r="AA252"/>
      <c r="AB252"/>
    </row>
    <row r="253" spans="1:28" ht="15" customHeight="1" x14ac:dyDescent="0.25">
      <c r="A253" s="6" t="s">
        <v>245</v>
      </c>
      <c r="B253" s="6" t="s">
        <v>246</v>
      </c>
      <c r="C253" s="6" t="s">
        <v>247</v>
      </c>
      <c r="D253" s="6" t="s">
        <v>85</v>
      </c>
      <c r="E253" s="6">
        <v>6</v>
      </c>
      <c r="F253" s="6" t="str">
        <f>VLOOKUP(T_[[#This Row],[N° représ]],ListeREPRESENTANTS,2,FALSE)</f>
        <v>Ernst Junge</v>
      </c>
      <c r="G253" s="6">
        <v>10559</v>
      </c>
      <c r="H253" s="9">
        <v>40998</v>
      </c>
      <c r="I253" s="9">
        <v>41026</v>
      </c>
      <c r="J253" s="9">
        <v>41016</v>
      </c>
      <c r="K253" s="7">
        <v>6</v>
      </c>
      <c r="L253" s="9" t="str">
        <f>VLOOKUP(T_[[#This Row],[Réf catégorie]],ListeCATEGORIES,2,FALSE)</f>
        <v>Viandes</v>
      </c>
      <c r="M253" s="6">
        <v>55</v>
      </c>
      <c r="N253" s="6" t="str">
        <f>VLOOKUP(T_[[#This Row],[Réf prod]],ListePRODUITS,2,FALSE)</f>
        <v>Pâté chinois</v>
      </c>
      <c r="O253" s="13">
        <v>120</v>
      </c>
      <c r="P253" s="6">
        <v>21</v>
      </c>
      <c r="Q253" s="13">
        <f t="shared" si="3"/>
        <v>2520</v>
      </c>
      <c r="R253" s="14">
        <v>7.0000000000000007E-2</v>
      </c>
      <c r="S253" s="13">
        <v>2343.6</v>
      </c>
      <c r="T253" s="13">
        <v>72.651599999999988</v>
      </c>
      <c r="U253" s="48">
        <f>T_[[#This Row],[CA tarif]]-T_[[#This Row],[CA HT]]</f>
        <v>176.40000000000009</v>
      </c>
      <c r="V253" s="13"/>
      <c r="W253" s="13"/>
      <c r="X253"/>
      <c r="Y253" s="9"/>
      <c r="AA253"/>
      <c r="AB253"/>
    </row>
    <row r="254" spans="1:28" ht="15" customHeight="1" x14ac:dyDescent="0.25">
      <c r="A254" s="6" t="s">
        <v>133</v>
      </c>
      <c r="B254" s="6" t="s">
        <v>134</v>
      </c>
      <c r="C254" s="6" t="s">
        <v>135</v>
      </c>
      <c r="D254" s="6" t="s">
        <v>136</v>
      </c>
      <c r="E254" s="6">
        <v>4</v>
      </c>
      <c r="F254" s="6" t="str">
        <f>VLOOKUP(T_[[#This Row],[N° représ]],ListeREPRESENTANTS,2,FALSE)</f>
        <v>Laura Callahan</v>
      </c>
      <c r="G254" s="6">
        <v>10560</v>
      </c>
      <c r="H254" s="9">
        <v>40999</v>
      </c>
      <c r="I254" s="9">
        <v>41027</v>
      </c>
      <c r="J254" s="9">
        <v>41012</v>
      </c>
      <c r="K254" s="7">
        <v>8</v>
      </c>
      <c r="L254" s="9" t="str">
        <f>VLOOKUP(T_[[#This Row],[Réf catégorie]],ListeCATEGORIES,2,FALSE)</f>
        <v>Poissons et fruits de mer</v>
      </c>
      <c r="M254" s="6">
        <v>30</v>
      </c>
      <c r="N254" s="6" t="str">
        <f>VLOOKUP(T_[[#This Row],[Réf prod]],ListePRODUITS,2,FALSE)</f>
        <v>Nord-Ost Matjeshering</v>
      </c>
      <c r="O254" s="13">
        <v>129.44999999999999</v>
      </c>
      <c r="P254" s="6">
        <v>61</v>
      </c>
      <c r="Q254" s="13">
        <f t="shared" si="3"/>
        <v>7896.4499999999989</v>
      </c>
      <c r="R254" s="14">
        <v>0</v>
      </c>
      <c r="S254" s="13">
        <v>7896.4499999999989</v>
      </c>
      <c r="T254" s="13">
        <v>15.792899999999998</v>
      </c>
      <c r="U254" s="48">
        <f>T_[[#This Row],[CA tarif]]-T_[[#This Row],[CA HT]]</f>
        <v>0</v>
      </c>
      <c r="V254" s="13"/>
      <c r="W254" s="13"/>
      <c r="X254"/>
      <c r="Y254" s="9"/>
      <c r="AA254"/>
      <c r="AB254"/>
    </row>
    <row r="255" spans="1:28" ht="15" customHeight="1" x14ac:dyDescent="0.25">
      <c r="A255" s="6" t="s">
        <v>133</v>
      </c>
      <c r="B255" s="6" t="s">
        <v>134</v>
      </c>
      <c r="C255" s="6" t="s">
        <v>135</v>
      </c>
      <c r="D255" s="6" t="s">
        <v>136</v>
      </c>
      <c r="E255" s="6">
        <v>4</v>
      </c>
      <c r="F255" s="6" t="str">
        <f>VLOOKUP(T_[[#This Row],[N° représ]],ListeREPRESENTANTS,2,FALSE)</f>
        <v>Laura Callahan</v>
      </c>
      <c r="G255" s="6">
        <v>10560</v>
      </c>
      <c r="H255" s="9">
        <v>40999</v>
      </c>
      <c r="I255" s="9">
        <v>41027</v>
      </c>
      <c r="J255" s="9">
        <v>41012</v>
      </c>
      <c r="K255" s="7">
        <v>3</v>
      </c>
      <c r="L255" s="9" t="str">
        <f>VLOOKUP(T_[[#This Row],[Réf catégorie]],ListeCATEGORIES,2,FALSE)</f>
        <v>Desserts</v>
      </c>
      <c r="M255" s="6">
        <v>62</v>
      </c>
      <c r="N255" s="6" t="str">
        <f>VLOOKUP(T_[[#This Row],[Réf prod]],ListePRODUITS,2,FALSE)</f>
        <v>Tarte au sucre</v>
      </c>
      <c r="O255" s="13">
        <v>246.5</v>
      </c>
      <c r="P255" s="6">
        <v>88</v>
      </c>
      <c r="Q255" s="13">
        <f t="shared" si="3"/>
        <v>21692</v>
      </c>
      <c r="R255" s="14">
        <v>0.2</v>
      </c>
      <c r="S255" s="13">
        <v>17353.600000000002</v>
      </c>
      <c r="T255" s="13">
        <v>572.66880000000003</v>
      </c>
      <c r="U255" s="48">
        <f>T_[[#This Row],[CA tarif]]-T_[[#This Row],[CA HT]]</f>
        <v>4338.3999999999978</v>
      </c>
      <c r="V255" s="13"/>
      <c r="W255" s="13"/>
      <c r="X255"/>
      <c r="Y255" s="9"/>
      <c r="AA255"/>
      <c r="AB255"/>
    </row>
    <row r="256" spans="1:28" ht="15" customHeight="1" x14ac:dyDescent="0.25">
      <c r="A256" s="6" t="s">
        <v>223</v>
      </c>
      <c r="B256" s="6" t="s">
        <v>224</v>
      </c>
      <c r="C256" s="6" t="s">
        <v>225</v>
      </c>
      <c r="D256" s="6" t="s">
        <v>208</v>
      </c>
      <c r="E256" s="6">
        <v>1</v>
      </c>
      <c r="F256" s="6" t="str">
        <f>VLOOKUP(T_[[#This Row],[N° représ]],ListeREPRESENTANTS,2,FALSE)</f>
        <v>Francis Rivière</v>
      </c>
      <c r="G256" s="6">
        <v>10561</v>
      </c>
      <c r="H256" s="9">
        <v>40999</v>
      </c>
      <c r="I256" s="9">
        <v>41027</v>
      </c>
      <c r="J256" s="9">
        <v>41012</v>
      </c>
      <c r="K256" s="7">
        <v>2</v>
      </c>
      <c r="L256" s="9" t="str">
        <f>VLOOKUP(T_[[#This Row],[Réf catégorie]],ListeCATEGORIES,2,FALSE)</f>
        <v>Condiments</v>
      </c>
      <c r="M256" s="6">
        <v>44</v>
      </c>
      <c r="N256" s="6" t="str">
        <f>VLOOKUP(T_[[#This Row],[Réf prod]],ListePRODUITS,2,FALSE)</f>
        <v>Gula Malacca</v>
      </c>
      <c r="O256" s="13">
        <v>97.25</v>
      </c>
      <c r="P256" s="6">
        <v>50</v>
      </c>
      <c r="Q256" s="13">
        <f t="shared" si="3"/>
        <v>4862.5</v>
      </c>
      <c r="R256" s="14">
        <v>0.1</v>
      </c>
      <c r="S256" s="13">
        <v>4376.25</v>
      </c>
      <c r="T256" s="13">
        <v>52.515000000000001</v>
      </c>
      <c r="U256" s="48">
        <f>T_[[#This Row],[CA tarif]]-T_[[#This Row],[CA HT]]</f>
        <v>486.25</v>
      </c>
      <c r="V256" s="13"/>
      <c r="W256" s="13"/>
      <c r="X256"/>
      <c r="Y256" s="9"/>
      <c r="AA256"/>
      <c r="AB256"/>
    </row>
    <row r="257" spans="1:28" ht="15" customHeight="1" x14ac:dyDescent="0.25">
      <c r="A257" s="6" t="s">
        <v>223</v>
      </c>
      <c r="B257" s="6" t="s">
        <v>224</v>
      </c>
      <c r="C257" s="6" t="s">
        <v>225</v>
      </c>
      <c r="D257" s="6" t="s">
        <v>208</v>
      </c>
      <c r="E257" s="6">
        <v>1</v>
      </c>
      <c r="F257" s="6" t="str">
        <f>VLOOKUP(T_[[#This Row],[N° représ]],ListeREPRESENTANTS,2,FALSE)</f>
        <v>Francis Rivière</v>
      </c>
      <c r="G257" s="6">
        <v>10561</v>
      </c>
      <c r="H257" s="9">
        <v>40999</v>
      </c>
      <c r="I257" s="9">
        <v>41027</v>
      </c>
      <c r="J257" s="9">
        <v>41012</v>
      </c>
      <c r="K257" s="7">
        <v>7</v>
      </c>
      <c r="L257" s="9" t="str">
        <f>VLOOKUP(T_[[#This Row],[Réf catégorie]],ListeCATEGORIES,2,FALSE)</f>
        <v>Produits secs</v>
      </c>
      <c r="M257" s="6">
        <v>51</v>
      </c>
      <c r="N257" s="6" t="str">
        <f>VLOOKUP(T_[[#This Row],[Réf prod]],ListePRODUITS,2,FALSE)</f>
        <v>Manjimup Dried Apples</v>
      </c>
      <c r="O257" s="13">
        <v>265</v>
      </c>
      <c r="P257" s="6">
        <v>20</v>
      </c>
      <c r="Q257" s="13">
        <f t="shared" si="3"/>
        <v>5300</v>
      </c>
      <c r="R257" s="14">
        <v>-0.02</v>
      </c>
      <c r="S257" s="13">
        <v>5406</v>
      </c>
      <c r="T257" s="13">
        <v>10.811999999999999</v>
      </c>
      <c r="U257" s="48">
        <f>T_[[#This Row],[CA tarif]]-T_[[#This Row],[CA HT]]</f>
        <v>-106</v>
      </c>
      <c r="V257" s="13"/>
      <c r="W257" s="13"/>
      <c r="X257"/>
      <c r="Y257" s="9"/>
      <c r="AA257"/>
      <c r="AB257"/>
    </row>
    <row r="258" spans="1:28" ht="15" customHeight="1" x14ac:dyDescent="0.25">
      <c r="A258" s="6" t="s">
        <v>248</v>
      </c>
      <c r="B258" s="6" t="s">
        <v>249</v>
      </c>
      <c r="C258" s="6" t="s">
        <v>250</v>
      </c>
      <c r="D258" s="6" t="s">
        <v>251</v>
      </c>
      <c r="E258" s="6">
        <v>7</v>
      </c>
      <c r="F258" s="6" t="str">
        <f>VLOOKUP(T_[[#This Row],[N° représ]],ListeREPRESENTANTS,2,FALSE)</f>
        <v>Jaime Dos Santos</v>
      </c>
      <c r="G258" s="6">
        <v>10562</v>
      </c>
      <c r="H258" s="9">
        <v>41002</v>
      </c>
      <c r="I258" s="9">
        <v>41030</v>
      </c>
      <c r="J258" s="9">
        <v>41015</v>
      </c>
      <c r="K258" s="7">
        <v>4</v>
      </c>
      <c r="L258" s="9" t="str">
        <f>VLOOKUP(T_[[#This Row],[Réf catégorie]],ListeCATEGORIES,2,FALSE)</f>
        <v>Produits laitiers</v>
      </c>
      <c r="M258" s="6">
        <v>33</v>
      </c>
      <c r="N258" s="6" t="str">
        <f>VLOOKUP(T_[[#This Row],[Réf prod]],ListePRODUITS,2,FALSE)</f>
        <v>Geitost</v>
      </c>
      <c r="O258" s="13">
        <v>12.5</v>
      </c>
      <c r="P258" s="6">
        <v>36</v>
      </c>
      <c r="Q258" s="13">
        <f t="shared" si="3"/>
        <v>450</v>
      </c>
      <c r="R258" s="14">
        <v>0.17</v>
      </c>
      <c r="S258" s="13">
        <v>373.5</v>
      </c>
      <c r="T258" s="13">
        <v>11.5785</v>
      </c>
      <c r="U258" s="48">
        <f>T_[[#This Row],[CA tarif]]-T_[[#This Row],[CA HT]]</f>
        <v>76.5</v>
      </c>
      <c r="V258" s="13"/>
      <c r="W258" s="13"/>
      <c r="X258"/>
      <c r="Y258" s="9"/>
      <c r="AA258"/>
      <c r="AB258"/>
    </row>
    <row r="259" spans="1:28" ht="15" customHeight="1" x14ac:dyDescent="0.25">
      <c r="A259" s="6" t="s">
        <v>248</v>
      </c>
      <c r="B259" s="6" t="s">
        <v>249</v>
      </c>
      <c r="C259" s="6" t="s">
        <v>250</v>
      </c>
      <c r="D259" s="6" t="s">
        <v>251</v>
      </c>
      <c r="E259" s="6">
        <v>7</v>
      </c>
      <c r="F259" s="6" t="str">
        <f>VLOOKUP(T_[[#This Row],[N° représ]],ListeREPRESENTANTS,2,FALSE)</f>
        <v>Jaime Dos Santos</v>
      </c>
      <c r="G259" s="6">
        <v>10562</v>
      </c>
      <c r="H259" s="9">
        <v>41002</v>
      </c>
      <c r="I259" s="9">
        <v>41030</v>
      </c>
      <c r="J259" s="9">
        <v>41015</v>
      </c>
      <c r="K259" s="7">
        <v>3</v>
      </c>
      <c r="L259" s="9" t="str">
        <f>VLOOKUP(T_[[#This Row],[Réf catégorie]],ListeCATEGORIES,2,FALSE)</f>
        <v>Desserts</v>
      </c>
      <c r="M259" s="6">
        <v>62</v>
      </c>
      <c r="N259" s="6" t="str">
        <f>VLOOKUP(T_[[#This Row],[Réf prod]],ListePRODUITS,2,FALSE)</f>
        <v>Tarte au sucre</v>
      </c>
      <c r="O259" s="13">
        <v>246.5</v>
      </c>
      <c r="P259" s="6">
        <v>20</v>
      </c>
      <c r="Q259" s="13">
        <f t="shared" si="3"/>
        <v>4930</v>
      </c>
      <c r="R259" s="14">
        <v>0.15</v>
      </c>
      <c r="S259" s="13">
        <v>4190.5</v>
      </c>
      <c r="T259" s="13">
        <v>146.66749999999999</v>
      </c>
      <c r="U259" s="48">
        <f>T_[[#This Row],[CA tarif]]-T_[[#This Row],[CA HT]]</f>
        <v>739.5</v>
      </c>
      <c r="V259" s="13"/>
      <c r="W259" s="13"/>
      <c r="X259"/>
      <c r="Y259" s="9"/>
      <c r="AA259"/>
      <c r="AB259"/>
    </row>
    <row r="260" spans="1:28" ht="15" customHeight="1" x14ac:dyDescent="0.25">
      <c r="A260" s="6" t="s">
        <v>120</v>
      </c>
      <c r="B260" s="6" t="s">
        <v>121</v>
      </c>
      <c r="C260" s="6" t="s">
        <v>122</v>
      </c>
      <c r="D260" s="6" t="s">
        <v>123</v>
      </c>
      <c r="E260" s="6">
        <v>1</v>
      </c>
      <c r="F260" s="6" t="str">
        <f>VLOOKUP(T_[[#This Row],[N° représ]],ListeREPRESENTANTS,2,FALSE)</f>
        <v>Francis Rivière</v>
      </c>
      <c r="G260" s="6">
        <v>10563</v>
      </c>
      <c r="H260" s="9">
        <v>41003</v>
      </c>
      <c r="I260" s="9">
        <v>41045</v>
      </c>
      <c r="J260" s="9">
        <v>41027</v>
      </c>
      <c r="K260" s="7">
        <v>8</v>
      </c>
      <c r="L260" s="9" t="str">
        <f>VLOOKUP(T_[[#This Row],[Réf catégorie]],ListeCATEGORIES,2,FALSE)</f>
        <v>Poissons et fruits de mer</v>
      </c>
      <c r="M260" s="6">
        <v>36</v>
      </c>
      <c r="N260" s="6" t="str">
        <f>VLOOKUP(T_[[#This Row],[Réf prod]],ListePRODUITS,2,FALSE)</f>
        <v>Inlagd Sill</v>
      </c>
      <c r="O260" s="13">
        <v>95</v>
      </c>
      <c r="P260" s="6">
        <v>82</v>
      </c>
      <c r="Q260" s="13">
        <f t="shared" si="3"/>
        <v>7790</v>
      </c>
      <c r="R260" s="14">
        <v>0.11</v>
      </c>
      <c r="S260" s="13">
        <v>6933.1</v>
      </c>
      <c r="T260" s="13">
        <v>214.92610000000002</v>
      </c>
      <c r="U260" s="48">
        <f>T_[[#This Row],[CA tarif]]-T_[[#This Row],[CA HT]]</f>
        <v>856.89999999999964</v>
      </c>
      <c r="V260" s="13"/>
      <c r="W260" s="13"/>
      <c r="X260"/>
      <c r="Y260" s="9"/>
      <c r="AA260"/>
      <c r="AB260"/>
    </row>
    <row r="261" spans="1:28" ht="15" customHeight="1" x14ac:dyDescent="0.25">
      <c r="A261" s="6" t="s">
        <v>120</v>
      </c>
      <c r="B261" s="6" t="s">
        <v>121</v>
      </c>
      <c r="C261" s="6" t="s">
        <v>122</v>
      </c>
      <c r="D261" s="6" t="s">
        <v>123</v>
      </c>
      <c r="E261" s="6">
        <v>1</v>
      </c>
      <c r="F261" s="6" t="str">
        <f>VLOOKUP(T_[[#This Row],[N° représ]],ListeREPRESENTANTS,2,FALSE)</f>
        <v>Francis Rivière</v>
      </c>
      <c r="G261" s="6">
        <v>10563</v>
      </c>
      <c r="H261" s="9">
        <v>41003</v>
      </c>
      <c r="I261" s="9">
        <v>41045</v>
      </c>
      <c r="J261" s="9">
        <v>41027</v>
      </c>
      <c r="K261" s="7">
        <v>5</v>
      </c>
      <c r="L261" s="9" t="str">
        <f>VLOOKUP(T_[[#This Row],[Réf catégorie]],ListeCATEGORIES,2,FALSE)</f>
        <v>Pâtes et céréales</v>
      </c>
      <c r="M261" s="6">
        <v>52</v>
      </c>
      <c r="N261" s="6" t="str">
        <f>VLOOKUP(T_[[#This Row],[Réf prod]],ListePRODUITS,2,FALSE)</f>
        <v>Filo Mix</v>
      </c>
      <c r="O261" s="13">
        <v>35</v>
      </c>
      <c r="P261" s="6">
        <v>73</v>
      </c>
      <c r="Q261" s="13">
        <f t="shared" ref="Q261:Q324" si="4">O261*P261</f>
        <v>2555</v>
      </c>
      <c r="R261" s="14">
        <v>0.09</v>
      </c>
      <c r="S261" s="13">
        <v>2325.0500000000002</v>
      </c>
      <c r="T261" s="13">
        <v>25.575550000000003</v>
      </c>
      <c r="U261" s="48">
        <f>T_[[#This Row],[CA tarif]]-T_[[#This Row],[CA HT]]</f>
        <v>229.94999999999982</v>
      </c>
      <c r="V261" s="13"/>
      <c r="W261" s="13"/>
      <c r="X261"/>
      <c r="Y261" s="9"/>
      <c r="AA261"/>
      <c r="AB261"/>
    </row>
    <row r="262" spans="1:28" ht="15" customHeight="1" x14ac:dyDescent="0.25">
      <c r="A262" s="6" t="s">
        <v>114</v>
      </c>
      <c r="B262" s="6" t="s">
        <v>115</v>
      </c>
      <c r="C262" s="6" t="s">
        <v>116</v>
      </c>
      <c r="D262" s="6" t="s">
        <v>81</v>
      </c>
      <c r="E262" s="6">
        <v>5</v>
      </c>
      <c r="F262" s="6" t="str">
        <f>VLOOKUP(T_[[#This Row],[N° représ]],ListeREPRESENTANTS,2,FALSE)</f>
        <v>Mohamed Ben Arfa</v>
      </c>
      <c r="G262" s="6">
        <v>10564</v>
      </c>
      <c r="H262" s="9">
        <v>41003</v>
      </c>
      <c r="I262" s="9">
        <v>41031</v>
      </c>
      <c r="J262" s="9">
        <v>41019</v>
      </c>
      <c r="K262" s="7">
        <v>6</v>
      </c>
      <c r="L262" s="9" t="str">
        <f>VLOOKUP(T_[[#This Row],[Réf catégorie]],ListeCATEGORIES,2,FALSE)</f>
        <v>Viandes</v>
      </c>
      <c r="M262" s="6">
        <v>17</v>
      </c>
      <c r="N262" s="6" t="str">
        <f>VLOOKUP(T_[[#This Row],[Réf prod]],ListePRODUITS,2,FALSE)</f>
        <v>Alice Mutton</v>
      </c>
      <c r="O262" s="13">
        <v>195</v>
      </c>
      <c r="P262" s="6">
        <v>93</v>
      </c>
      <c r="Q262" s="13">
        <f t="shared" si="4"/>
        <v>18135</v>
      </c>
      <c r="R262" s="14">
        <v>0.1</v>
      </c>
      <c r="S262" s="13">
        <v>16321.5</v>
      </c>
      <c r="T262" s="13">
        <v>130.572</v>
      </c>
      <c r="U262" s="48">
        <f>T_[[#This Row],[CA tarif]]-T_[[#This Row],[CA HT]]</f>
        <v>1813.5</v>
      </c>
      <c r="V262" s="13"/>
      <c r="W262" s="13"/>
      <c r="X262"/>
      <c r="Y262" s="9"/>
      <c r="AA262"/>
      <c r="AB262"/>
    </row>
    <row r="263" spans="1:28" ht="15" customHeight="1" x14ac:dyDescent="0.25">
      <c r="A263" s="6" t="s">
        <v>114</v>
      </c>
      <c r="B263" s="6" t="s">
        <v>115</v>
      </c>
      <c r="C263" s="6" t="s">
        <v>116</v>
      </c>
      <c r="D263" s="6" t="s">
        <v>81</v>
      </c>
      <c r="E263" s="6">
        <v>5</v>
      </c>
      <c r="F263" s="6" t="str">
        <f>VLOOKUP(T_[[#This Row],[N° représ]],ListeREPRESENTANTS,2,FALSE)</f>
        <v>Mohamed Ben Arfa</v>
      </c>
      <c r="G263" s="6">
        <v>10564</v>
      </c>
      <c r="H263" s="9">
        <v>41003</v>
      </c>
      <c r="I263" s="9">
        <v>41031</v>
      </c>
      <c r="J263" s="9">
        <v>41019</v>
      </c>
      <c r="K263" s="7">
        <v>4</v>
      </c>
      <c r="L263" s="9" t="str">
        <f>VLOOKUP(T_[[#This Row],[Réf catégorie]],ListeCATEGORIES,2,FALSE)</f>
        <v>Produits laitiers</v>
      </c>
      <c r="M263" s="6">
        <v>31</v>
      </c>
      <c r="N263" s="6" t="str">
        <f>VLOOKUP(T_[[#This Row],[Réf prod]],ListePRODUITS,2,FALSE)</f>
        <v>Gorgonzola Telino</v>
      </c>
      <c r="O263" s="13">
        <v>62.5</v>
      </c>
      <c r="P263" s="6">
        <v>58</v>
      </c>
      <c r="Q263" s="13">
        <f t="shared" si="4"/>
        <v>3625</v>
      </c>
      <c r="R263" s="14">
        <v>0.12</v>
      </c>
      <c r="S263" s="13">
        <v>3190</v>
      </c>
      <c r="T263" s="13">
        <v>3.19</v>
      </c>
      <c r="U263" s="48">
        <f>T_[[#This Row],[CA tarif]]-T_[[#This Row],[CA HT]]</f>
        <v>435</v>
      </c>
      <c r="V263" s="13"/>
      <c r="W263" s="13"/>
      <c r="X263"/>
      <c r="Y263" s="9"/>
      <c r="AA263"/>
      <c r="AB263"/>
    </row>
    <row r="264" spans="1:28" ht="15" customHeight="1" x14ac:dyDescent="0.25">
      <c r="A264" s="6" t="s">
        <v>114</v>
      </c>
      <c r="B264" s="6" t="s">
        <v>115</v>
      </c>
      <c r="C264" s="6" t="s">
        <v>116</v>
      </c>
      <c r="D264" s="6" t="s">
        <v>81</v>
      </c>
      <c r="E264" s="6">
        <v>5</v>
      </c>
      <c r="F264" s="6" t="str">
        <f>VLOOKUP(T_[[#This Row],[N° représ]],ListeREPRESENTANTS,2,FALSE)</f>
        <v>Mohamed Ben Arfa</v>
      </c>
      <c r="G264" s="6">
        <v>10564</v>
      </c>
      <c r="H264" s="9">
        <v>41003</v>
      </c>
      <c r="I264" s="9">
        <v>41031</v>
      </c>
      <c r="J264" s="9">
        <v>41019</v>
      </c>
      <c r="K264" s="7">
        <v>6</v>
      </c>
      <c r="L264" s="9" t="str">
        <f>VLOOKUP(T_[[#This Row],[Réf catégorie]],ListeCATEGORIES,2,FALSE)</f>
        <v>Viandes</v>
      </c>
      <c r="M264" s="6">
        <v>55</v>
      </c>
      <c r="N264" s="6" t="str">
        <f>VLOOKUP(T_[[#This Row],[Réf prod]],ListePRODUITS,2,FALSE)</f>
        <v>Pâté chinois</v>
      </c>
      <c r="O264" s="13">
        <v>120</v>
      </c>
      <c r="P264" s="6">
        <v>46</v>
      </c>
      <c r="Q264" s="13">
        <f t="shared" si="4"/>
        <v>5520</v>
      </c>
      <c r="R264" s="14">
        <v>-0.01</v>
      </c>
      <c r="S264" s="13">
        <v>5575.2</v>
      </c>
      <c r="T264" s="13">
        <v>156.10560000000001</v>
      </c>
      <c r="U264" s="48">
        <f>T_[[#This Row],[CA tarif]]-T_[[#This Row],[CA HT]]</f>
        <v>-55.199999999999818</v>
      </c>
      <c r="V264" s="13"/>
      <c r="W264" s="13"/>
      <c r="X264"/>
      <c r="Y264" s="9"/>
      <c r="AA264"/>
      <c r="AB264"/>
    </row>
    <row r="265" spans="1:28" ht="15" customHeight="1" x14ac:dyDescent="0.25">
      <c r="A265" s="6" t="s">
        <v>170</v>
      </c>
      <c r="B265" s="6" t="s">
        <v>171</v>
      </c>
      <c r="C265" s="6" t="s">
        <v>172</v>
      </c>
      <c r="D265" s="6" t="s">
        <v>146</v>
      </c>
      <c r="E265" s="6">
        <v>4</v>
      </c>
      <c r="F265" s="6" t="str">
        <f>VLOOKUP(T_[[#This Row],[N° représ]],ListeREPRESENTANTS,2,FALSE)</f>
        <v>Laura Callahan</v>
      </c>
      <c r="G265" s="6">
        <v>10565</v>
      </c>
      <c r="H265" s="9">
        <v>41004</v>
      </c>
      <c r="I265" s="9">
        <v>41032</v>
      </c>
      <c r="J265" s="9">
        <v>41021</v>
      </c>
      <c r="K265" s="7">
        <v>1</v>
      </c>
      <c r="L265" s="9" t="str">
        <f>VLOOKUP(T_[[#This Row],[Réf catégorie]],ListeCATEGORIES,2,FALSE)</f>
        <v>Boissons</v>
      </c>
      <c r="M265" s="6">
        <v>24</v>
      </c>
      <c r="N265" s="6" t="str">
        <f>VLOOKUP(T_[[#This Row],[Réf prod]],ListePRODUITS,2,FALSE)</f>
        <v>Guaraná Fantástica</v>
      </c>
      <c r="O265" s="13">
        <v>22.5</v>
      </c>
      <c r="P265" s="6">
        <v>37</v>
      </c>
      <c r="Q265" s="13">
        <f t="shared" si="4"/>
        <v>832.5</v>
      </c>
      <c r="R265" s="14">
        <v>0.17</v>
      </c>
      <c r="S265" s="13">
        <v>690.97500000000002</v>
      </c>
      <c r="T265" s="13">
        <v>15.201450000000001</v>
      </c>
      <c r="U265" s="48">
        <f>T_[[#This Row],[CA tarif]]-T_[[#This Row],[CA HT]]</f>
        <v>141.52499999999998</v>
      </c>
      <c r="V265" s="13"/>
      <c r="W265" s="13"/>
      <c r="X265"/>
      <c r="Y265" s="9"/>
      <c r="AA265"/>
      <c r="AB265"/>
    </row>
    <row r="266" spans="1:28" ht="15" customHeight="1" x14ac:dyDescent="0.25">
      <c r="A266" s="6" t="s">
        <v>170</v>
      </c>
      <c r="B266" s="6" t="s">
        <v>171</v>
      </c>
      <c r="C266" s="6" t="s">
        <v>172</v>
      </c>
      <c r="D266" s="6" t="s">
        <v>146</v>
      </c>
      <c r="E266" s="6">
        <v>4</v>
      </c>
      <c r="F266" s="6" t="str">
        <f>VLOOKUP(T_[[#This Row],[N° représ]],ListeREPRESENTANTS,2,FALSE)</f>
        <v>Laura Callahan</v>
      </c>
      <c r="G266" s="6">
        <v>10565</v>
      </c>
      <c r="H266" s="9">
        <v>41004</v>
      </c>
      <c r="I266" s="9">
        <v>41032</v>
      </c>
      <c r="J266" s="9">
        <v>41021</v>
      </c>
      <c r="K266" s="7">
        <v>5</v>
      </c>
      <c r="L266" s="9" t="str">
        <f>VLOOKUP(T_[[#This Row],[Réf catégorie]],ListeCATEGORIES,2,FALSE)</f>
        <v>Pâtes et céréales</v>
      </c>
      <c r="M266" s="6">
        <v>64</v>
      </c>
      <c r="N266" s="6" t="str">
        <f>VLOOKUP(T_[[#This Row],[Réf prod]],ListePRODUITS,2,FALSE)</f>
        <v>Wimmers gute Semmelknödel</v>
      </c>
      <c r="O266" s="13">
        <v>166.25</v>
      </c>
      <c r="P266" s="6">
        <v>26</v>
      </c>
      <c r="Q266" s="13">
        <f t="shared" si="4"/>
        <v>4322.5</v>
      </c>
      <c r="R266" s="14">
        <v>0.05</v>
      </c>
      <c r="S266" s="13">
        <v>4106.375</v>
      </c>
      <c r="T266" s="13">
        <v>16.4255</v>
      </c>
      <c r="U266" s="48">
        <f>T_[[#This Row],[CA tarif]]-T_[[#This Row],[CA HT]]</f>
        <v>216.125</v>
      </c>
      <c r="V266" s="13"/>
      <c r="W266" s="13"/>
      <c r="X266"/>
      <c r="Y266" s="9"/>
      <c r="AA266"/>
      <c r="AB266"/>
    </row>
    <row r="267" spans="1:28" ht="15" customHeight="1" x14ac:dyDescent="0.25">
      <c r="A267" s="6" t="s">
        <v>245</v>
      </c>
      <c r="B267" s="6" t="s">
        <v>246</v>
      </c>
      <c r="C267" s="6" t="s">
        <v>247</v>
      </c>
      <c r="D267" s="6" t="s">
        <v>85</v>
      </c>
      <c r="E267" s="6">
        <v>2</v>
      </c>
      <c r="F267" s="6" t="str">
        <f>VLOOKUP(T_[[#This Row],[N° représ]],ListeREPRESENTANTS,2,FALSE)</f>
        <v>Anne Dodsworth</v>
      </c>
      <c r="G267" s="6">
        <v>10566</v>
      </c>
      <c r="H267" s="9">
        <v>41005</v>
      </c>
      <c r="I267" s="9">
        <v>41033</v>
      </c>
      <c r="J267" s="9">
        <v>41021</v>
      </c>
      <c r="K267" s="7">
        <v>4</v>
      </c>
      <c r="L267" s="9" t="str">
        <f>VLOOKUP(T_[[#This Row],[Réf catégorie]],ListeCATEGORIES,2,FALSE)</f>
        <v>Produits laitiers</v>
      </c>
      <c r="M267" s="6">
        <v>11</v>
      </c>
      <c r="N267" s="6" t="str">
        <f>VLOOKUP(T_[[#This Row],[Réf prod]],ListePRODUITS,2,FALSE)</f>
        <v>Queso Cabrales</v>
      </c>
      <c r="O267" s="13">
        <v>105</v>
      </c>
      <c r="P267" s="6">
        <v>57</v>
      </c>
      <c r="Q267" s="13">
        <f t="shared" si="4"/>
        <v>5985</v>
      </c>
      <c r="R267" s="14">
        <v>0.17</v>
      </c>
      <c r="S267" s="13">
        <v>4967.55</v>
      </c>
      <c r="T267" s="13">
        <v>24.83775</v>
      </c>
      <c r="U267" s="48">
        <f>T_[[#This Row],[CA tarif]]-T_[[#This Row],[CA HT]]</f>
        <v>1017.4499999999998</v>
      </c>
      <c r="V267" s="13"/>
      <c r="W267" s="13"/>
      <c r="X267"/>
      <c r="Y267" s="9"/>
      <c r="AA267"/>
      <c r="AB267"/>
    </row>
    <row r="268" spans="1:28" ht="15" customHeight="1" x14ac:dyDescent="0.25">
      <c r="A268" s="6" t="s">
        <v>245</v>
      </c>
      <c r="B268" s="6" t="s">
        <v>246</v>
      </c>
      <c r="C268" s="6" t="s">
        <v>247</v>
      </c>
      <c r="D268" s="6" t="s">
        <v>85</v>
      </c>
      <c r="E268" s="6">
        <v>2</v>
      </c>
      <c r="F268" s="6" t="str">
        <f>VLOOKUP(T_[[#This Row],[N° représ]],ListeREPRESENTANTS,2,FALSE)</f>
        <v>Anne Dodsworth</v>
      </c>
      <c r="G268" s="6">
        <v>10566</v>
      </c>
      <c r="H268" s="9">
        <v>41005</v>
      </c>
      <c r="I268" s="9">
        <v>41033</v>
      </c>
      <c r="J268" s="9">
        <v>41021</v>
      </c>
      <c r="K268" s="7">
        <v>8</v>
      </c>
      <c r="L268" s="9" t="str">
        <f>VLOOKUP(T_[[#This Row],[Réf catégorie]],ListeCATEGORIES,2,FALSE)</f>
        <v>Poissons et fruits de mer</v>
      </c>
      <c r="M268" s="6">
        <v>18</v>
      </c>
      <c r="N268" s="6" t="str">
        <f>VLOOKUP(T_[[#This Row],[Réf prod]],ListePRODUITS,2,FALSE)</f>
        <v>Carnarvon Tigers</v>
      </c>
      <c r="O268" s="13">
        <v>312.5</v>
      </c>
      <c r="P268" s="6">
        <v>43</v>
      </c>
      <c r="Q268" s="13">
        <f t="shared" si="4"/>
        <v>13437.5</v>
      </c>
      <c r="R268" s="14">
        <v>0.13</v>
      </c>
      <c r="S268" s="13">
        <v>11690.625</v>
      </c>
      <c r="T268" s="13">
        <v>245.50312500000001</v>
      </c>
      <c r="U268" s="48">
        <f>T_[[#This Row],[CA tarif]]-T_[[#This Row],[CA HT]]</f>
        <v>1746.875</v>
      </c>
      <c r="V268" s="13"/>
      <c r="W268" s="13"/>
      <c r="X268"/>
      <c r="Y268" s="9"/>
      <c r="AA268"/>
      <c r="AB268"/>
    </row>
    <row r="269" spans="1:28" ht="15" customHeight="1" x14ac:dyDescent="0.25">
      <c r="A269" s="6" t="s">
        <v>245</v>
      </c>
      <c r="B269" s="6" t="s">
        <v>246</v>
      </c>
      <c r="C269" s="6" t="s">
        <v>247</v>
      </c>
      <c r="D269" s="6" t="s">
        <v>85</v>
      </c>
      <c r="E269" s="6">
        <v>2</v>
      </c>
      <c r="F269" s="6" t="str">
        <f>VLOOKUP(T_[[#This Row],[N° représ]],ListeREPRESENTANTS,2,FALSE)</f>
        <v>Anne Dodsworth</v>
      </c>
      <c r="G269" s="6">
        <v>10566</v>
      </c>
      <c r="H269" s="9">
        <v>41005</v>
      </c>
      <c r="I269" s="9">
        <v>41033</v>
      </c>
      <c r="J269" s="9">
        <v>41021</v>
      </c>
      <c r="K269" s="7">
        <v>1</v>
      </c>
      <c r="L269" s="9" t="str">
        <f>VLOOKUP(T_[[#This Row],[Réf catégorie]],ListeCATEGORIES,2,FALSE)</f>
        <v>Boissons</v>
      </c>
      <c r="M269" s="6">
        <v>76</v>
      </c>
      <c r="N269" s="6" t="str">
        <f>VLOOKUP(T_[[#This Row],[Réf prod]],ListePRODUITS,2,FALSE)</f>
        <v>Lakkalikööri</v>
      </c>
      <c r="O269" s="13">
        <v>90</v>
      </c>
      <c r="P269" s="6">
        <v>59</v>
      </c>
      <c r="Q269" s="13">
        <f t="shared" si="4"/>
        <v>5310</v>
      </c>
      <c r="R269" s="14">
        <v>0.04</v>
      </c>
      <c r="S269" s="13">
        <v>5097.5999999999995</v>
      </c>
      <c r="T269" s="13">
        <v>91.756799999999984</v>
      </c>
      <c r="U269" s="48">
        <f>T_[[#This Row],[CA tarif]]-T_[[#This Row],[CA HT]]</f>
        <v>212.40000000000055</v>
      </c>
      <c r="V269" s="13"/>
      <c r="W269" s="13"/>
      <c r="X269"/>
      <c r="Y269" s="9"/>
      <c r="AA269"/>
      <c r="AB269"/>
    </row>
    <row r="270" spans="1:28" ht="15" customHeight="1" x14ac:dyDescent="0.25">
      <c r="A270" s="6" t="s">
        <v>166</v>
      </c>
      <c r="B270" s="6" t="s">
        <v>167</v>
      </c>
      <c r="C270" s="6" t="s">
        <v>168</v>
      </c>
      <c r="D270" s="6" t="s">
        <v>169</v>
      </c>
      <c r="E270" s="6">
        <v>7</v>
      </c>
      <c r="F270" s="6" t="str">
        <f>VLOOKUP(T_[[#This Row],[N° représ]],ListeREPRESENTANTS,2,FALSE)</f>
        <v>Jaime Dos Santos</v>
      </c>
      <c r="G270" s="6">
        <v>10567</v>
      </c>
      <c r="H270" s="9">
        <v>41005</v>
      </c>
      <c r="I270" s="9">
        <v>41033</v>
      </c>
      <c r="J270" s="9">
        <v>41020</v>
      </c>
      <c r="K270" s="7">
        <v>4</v>
      </c>
      <c r="L270" s="9" t="str">
        <f>VLOOKUP(T_[[#This Row],[Réf catégorie]],ListeCATEGORIES,2,FALSE)</f>
        <v>Produits laitiers</v>
      </c>
      <c r="M270" s="6">
        <v>31</v>
      </c>
      <c r="N270" s="6" t="str">
        <f>VLOOKUP(T_[[#This Row],[Réf prod]],ListePRODUITS,2,FALSE)</f>
        <v>Gorgonzola Telino</v>
      </c>
      <c r="O270" s="13">
        <v>62.5</v>
      </c>
      <c r="P270" s="6">
        <v>20</v>
      </c>
      <c r="Q270" s="13">
        <f t="shared" si="4"/>
        <v>1250</v>
      </c>
      <c r="R270" s="14">
        <v>0.08</v>
      </c>
      <c r="S270" s="13">
        <v>1150</v>
      </c>
      <c r="T270" s="13">
        <v>4.5999999999999996</v>
      </c>
      <c r="U270" s="48">
        <f>T_[[#This Row],[CA tarif]]-T_[[#This Row],[CA HT]]</f>
        <v>100</v>
      </c>
      <c r="V270" s="13"/>
      <c r="W270" s="13"/>
      <c r="X270"/>
      <c r="Y270" s="9"/>
      <c r="AA270"/>
      <c r="AB270"/>
    </row>
    <row r="271" spans="1:28" ht="15" customHeight="1" x14ac:dyDescent="0.25">
      <c r="A271" s="6" t="s">
        <v>166</v>
      </c>
      <c r="B271" s="6" t="s">
        <v>167</v>
      </c>
      <c r="C271" s="6" t="s">
        <v>168</v>
      </c>
      <c r="D271" s="6" t="s">
        <v>169</v>
      </c>
      <c r="E271" s="6">
        <v>7</v>
      </c>
      <c r="F271" s="6" t="str">
        <f>VLOOKUP(T_[[#This Row],[N° représ]],ListeREPRESENTANTS,2,FALSE)</f>
        <v>Jaime Dos Santos</v>
      </c>
      <c r="G271" s="6">
        <v>10567</v>
      </c>
      <c r="H271" s="9">
        <v>41005</v>
      </c>
      <c r="I271" s="9">
        <v>41033</v>
      </c>
      <c r="J271" s="9">
        <v>41020</v>
      </c>
      <c r="K271" s="7">
        <v>7</v>
      </c>
      <c r="L271" s="9" t="str">
        <f>VLOOKUP(T_[[#This Row],[Réf catégorie]],ListeCATEGORIES,2,FALSE)</f>
        <v>Produits secs</v>
      </c>
      <c r="M271" s="6">
        <v>51</v>
      </c>
      <c r="N271" s="6" t="str">
        <f>VLOOKUP(T_[[#This Row],[Réf prod]],ListePRODUITS,2,FALSE)</f>
        <v>Manjimup Dried Apples</v>
      </c>
      <c r="O271" s="13">
        <v>265</v>
      </c>
      <c r="P271" s="6">
        <v>100</v>
      </c>
      <c r="Q271" s="13">
        <f t="shared" si="4"/>
        <v>26500</v>
      </c>
      <c r="R271" s="14">
        <v>0.09</v>
      </c>
      <c r="S271" s="13">
        <v>24115</v>
      </c>
      <c r="T271" s="13">
        <v>578.76</v>
      </c>
      <c r="U271" s="48">
        <f>T_[[#This Row],[CA tarif]]-T_[[#This Row],[CA HT]]</f>
        <v>2385</v>
      </c>
      <c r="V271" s="13"/>
      <c r="W271" s="13"/>
      <c r="X271"/>
      <c r="Y271" s="9"/>
      <c r="AA271"/>
      <c r="AB271"/>
    </row>
    <row r="272" spans="1:28" ht="15" customHeight="1" x14ac:dyDescent="0.25">
      <c r="A272" s="6" t="s">
        <v>166</v>
      </c>
      <c r="B272" s="6" t="s">
        <v>167</v>
      </c>
      <c r="C272" s="6" t="s">
        <v>168</v>
      </c>
      <c r="D272" s="6" t="s">
        <v>169</v>
      </c>
      <c r="E272" s="6">
        <v>7</v>
      </c>
      <c r="F272" s="6" t="str">
        <f>VLOOKUP(T_[[#This Row],[N° représ]],ListeREPRESENTANTS,2,FALSE)</f>
        <v>Jaime Dos Santos</v>
      </c>
      <c r="G272" s="6">
        <v>10567</v>
      </c>
      <c r="H272" s="9">
        <v>41005</v>
      </c>
      <c r="I272" s="9">
        <v>41033</v>
      </c>
      <c r="J272" s="9">
        <v>41020</v>
      </c>
      <c r="K272" s="7">
        <v>4</v>
      </c>
      <c r="L272" s="9" t="str">
        <f>VLOOKUP(T_[[#This Row],[Réf catégorie]],ListeCATEGORIES,2,FALSE)</f>
        <v>Produits laitiers</v>
      </c>
      <c r="M272" s="6">
        <v>59</v>
      </c>
      <c r="N272" s="6" t="str">
        <f>VLOOKUP(T_[[#This Row],[Réf prod]],ListePRODUITS,2,FALSE)</f>
        <v>Raclette Courdavault</v>
      </c>
      <c r="O272" s="13">
        <v>275</v>
      </c>
      <c r="P272" s="6">
        <v>7</v>
      </c>
      <c r="Q272" s="13">
        <f t="shared" si="4"/>
        <v>1925</v>
      </c>
      <c r="R272" s="14">
        <v>0.1</v>
      </c>
      <c r="S272" s="13">
        <v>1732.5</v>
      </c>
      <c r="T272" s="13">
        <v>3.4649999999999999</v>
      </c>
      <c r="U272" s="48">
        <f>T_[[#This Row],[CA tarif]]-T_[[#This Row],[CA HT]]</f>
        <v>192.5</v>
      </c>
      <c r="V272" s="13"/>
      <c r="W272" s="13"/>
      <c r="X272"/>
      <c r="Y272" s="9"/>
      <c r="AA272"/>
      <c r="AB272"/>
    </row>
    <row r="273" spans="1:28" ht="15" customHeight="1" x14ac:dyDescent="0.25">
      <c r="A273" s="6" t="s">
        <v>252</v>
      </c>
      <c r="B273" s="6" t="s">
        <v>253</v>
      </c>
      <c r="C273" s="6" t="s">
        <v>254</v>
      </c>
      <c r="D273" s="6" t="s">
        <v>238</v>
      </c>
      <c r="E273" s="6">
        <v>3</v>
      </c>
      <c r="F273" s="6" t="str">
        <f>VLOOKUP(T_[[#This Row],[N° représ]],ListeREPRESENTANTS,2,FALSE)</f>
        <v>Janet Leverling</v>
      </c>
      <c r="G273" s="6">
        <v>10568</v>
      </c>
      <c r="H273" s="9">
        <v>41006</v>
      </c>
      <c r="I273" s="9">
        <v>41034</v>
      </c>
      <c r="J273" s="9">
        <v>41042</v>
      </c>
      <c r="K273" s="7">
        <v>8</v>
      </c>
      <c r="L273" s="9" t="str">
        <f>VLOOKUP(T_[[#This Row],[Réf catégorie]],ListeCATEGORIES,2,FALSE)</f>
        <v>Poissons et fruits de mer</v>
      </c>
      <c r="M273" s="6">
        <v>10</v>
      </c>
      <c r="N273" s="6" t="str">
        <f>VLOOKUP(T_[[#This Row],[Réf prod]],ListePRODUITS,2,FALSE)</f>
        <v>Ikura</v>
      </c>
      <c r="O273" s="13">
        <v>155</v>
      </c>
      <c r="P273" s="6">
        <v>22</v>
      </c>
      <c r="Q273" s="13">
        <f t="shared" si="4"/>
        <v>3410</v>
      </c>
      <c r="R273" s="14">
        <v>0.01</v>
      </c>
      <c r="S273" s="13">
        <v>3375.9</v>
      </c>
      <c r="T273" s="13">
        <v>13.5036</v>
      </c>
      <c r="U273" s="48">
        <f>T_[[#This Row],[CA tarif]]-T_[[#This Row],[CA HT]]</f>
        <v>34.099999999999909</v>
      </c>
      <c r="V273" s="13"/>
      <c r="W273" s="13"/>
      <c r="X273"/>
      <c r="Y273" s="9"/>
      <c r="AA273"/>
      <c r="AB273"/>
    </row>
    <row r="274" spans="1:28" ht="15" customHeight="1" x14ac:dyDescent="0.25">
      <c r="A274" s="6" t="s">
        <v>114</v>
      </c>
      <c r="B274" s="6" t="s">
        <v>115</v>
      </c>
      <c r="C274" s="6" t="s">
        <v>116</v>
      </c>
      <c r="D274" s="6" t="s">
        <v>81</v>
      </c>
      <c r="E274" s="6">
        <v>9</v>
      </c>
      <c r="F274" s="6" t="str">
        <f>VLOOKUP(T_[[#This Row],[N° représ]],ListeREPRESENTANTS,2,FALSE)</f>
        <v>Steven Buchanan</v>
      </c>
      <c r="G274" s="6">
        <v>10569</v>
      </c>
      <c r="H274" s="9">
        <v>41009</v>
      </c>
      <c r="I274" s="9">
        <v>41037</v>
      </c>
      <c r="J274" s="9">
        <v>41044</v>
      </c>
      <c r="K274" s="7">
        <v>4</v>
      </c>
      <c r="L274" s="9" t="str">
        <f>VLOOKUP(T_[[#This Row],[Réf catégorie]],ListeCATEGORIES,2,FALSE)</f>
        <v>Produits laitiers</v>
      </c>
      <c r="M274" s="6">
        <v>31</v>
      </c>
      <c r="N274" s="6" t="str">
        <f>VLOOKUP(T_[[#This Row],[Réf prod]],ListePRODUITS,2,FALSE)</f>
        <v>Gorgonzola Telino</v>
      </c>
      <c r="O274" s="13">
        <v>62.5</v>
      </c>
      <c r="P274" s="6">
        <v>29</v>
      </c>
      <c r="Q274" s="13">
        <f t="shared" si="4"/>
        <v>1812.5</v>
      </c>
      <c r="R274" s="14">
        <v>0.02</v>
      </c>
      <c r="S274" s="13">
        <v>1776.25</v>
      </c>
      <c r="T274" s="13">
        <v>49.734999999999999</v>
      </c>
      <c r="U274" s="48">
        <f>T_[[#This Row],[CA tarif]]-T_[[#This Row],[CA HT]]</f>
        <v>36.25</v>
      </c>
      <c r="V274" s="13"/>
      <c r="W274" s="13"/>
      <c r="X274"/>
      <c r="Y274" s="9"/>
      <c r="AA274"/>
      <c r="AB274"/>
    </row>
    <row r="275" spans="1:28" ht="15" customHeight="1" x14ac:dyDescent="0.25">
      <c r="A275" s="6" t="s">
        <v>114</v>
      </c>
      <c r="B275" s="6" t="s">
        <v>115</v>
      </c>
      <c r="C275" s="6" t="s">
        <v>116</v>
      </c>
      <c r="D275" s="6" t="s">
        <v>81</v>
      </c>
      <c r="E275" s="6">
        <v>9</v>
      </c>
      <c r="F275" s="6" t="str">
        <f>VLOOKUP(T_[[#This Row],[N° représ]],ListeREPRESENTANTS,2,FALSE)</f>
        <v>Steven Buchanan</v>
      </c>
      <c r="G275" s="6">
        <v>10569</v>
      </c>
      <c r="H275" s="9">
        <v>41009</v>
      </c>
      <c r="I275" s="9">
        <v>41037</v>
      </c>
      <c r="J275" s="9">
        <v>41044</v>
      </c>
      <c r="K275" s="7">
        <v>1</v>
      </c>
      <c r="L275" s="9" t="str">
        <f>VLOOKUP(T_[[#This Row],[Réf catégorie]],ListeCATEGORIES,2,FALSE)</f>
        <v>Boissons</v>
      </c>
      <c r="M275" s="6">
        <v>76</v>
      </c>
      <c r="N275" s="6" t="str">
        <f>VLOOKUP(T_[[#This Row],[Réf prod]],ListePRODUITS,2,FALSE)</f>
        <v>Lakkalikööri</v>
      </c>
      <c r="O275" s="13">
        <v>90</v>
      </c>
      <c r="P275" s="6">
        <v>96</v>
      </c>
      <c r="Q275" s="13">
        <f t="shared" si="4"/>
        <v>8640</v>
      </c>
      <c r="R275" s="14">
        <v>0.04</v>
      </c>
      <c r="S275" s="13">
        <v>8294.4</v>
      </c>
      <c r="T275" s="13">
        <v>24.883199999999999</v>
      </c>
      <c r="U275" s="48">
        <f>T_[[#This Row],[CA tarif]]-T_[[#This Row],[CA HT]]</f>
        <v>345.60000000000036</v>
      </c>
      <c r="V275" s="13"/>
      <c r="W275" s="13"/>
      <c r="X275"/>
      <c r="Y275" s="9"/>
      <c r="AA275"/>
      <c r="AB275"/>
    </row>
    <row r="276" spans="1:28" ht="15" customHeight="1" x14ac:dyDescent="0.25">
      <c r="A276" s="6" t="s">
        <v>170</v>
      </c>
      <c r="B276" s="6" t="s">
        <v>171</v>
      </c>
      <c r="C276" s="6" t="s">
        <v>172</v>
      </c>
      <c r="D276" s="6" t="s">
        <v>146</v>
      </c>
      <c r="E276" s="6">
        <v>3</v>
      </c>
      <c r="F276" s="6" t="str">
        <f>VLOOKUP(T_[[#This Row],[N° représ]],ListeREPRESENTANTS,2,FALSE)</f>
        <v>Janet Leverling</v>
      </c>
      <c r="G276" s="6">
        <v>10570</v>
      </c>
      <c r="H276" s="9">
        <v>41010</v>
      </c>
      <c r="I276" s="9">
        <v>41038</v>
      </c>
      <c r="J276" s="9">
        <v>41022</v>
      </c>
      <c r="K276" s="7">
        <v>4</v>
      </c>
      <c r="L276" s="9" t="str">
        <f>VLOOKUP(T_[[#This Row],[Réf catégorie]],ListeCATEGORIES,2,FALSE)</f>
        <v>Produits laitiers</v>
      </c>
      <c r="M276" s="6">
        <v>11</v>
      </c>
      <c r="N276" s="6" t="str">
        <f>VLOOKUP(T_[[#This Row],[Réf prod]],ListePRODUITS,2,FALSE)</f>
        <v>Queso Cabrales</v>
      </c>
      <c r="O276" s="13">
        <v>105</v>
      </c>
      <c r="P276" s="6">
        <v>79</v>
      </c>
      <c r="Q276" s="13">
        <f t="shared" si="4"/>
        <v>8295</v>
      </c>
      <c r="R276" s="14">
        <v>0.09</v>
      </c>
      <c r="S276" s="13">
        <v>7548.45</v>
      </c>
      <c r="T276" s="13">
        <v>128.32364999999999</v>
      </c>
      <c r="U276" s="48">
        <f>T_[[#This Row],[CA tarif]]-T_[[#This Row],[CA HT]]</f>
        <v>746.55000000000018</v>
      </c>
      <c r="V276" s="13"/>
      <c r="W276" s="13"/>
      <c r="X276"/>
      <c r="Y276" s="9"/>
      <c r="AA276"/>
      <c r="AB276"/>
    </row>
    <row r="277" spans="1:28" ht="15" customHeight="1" x14ac:dyDescent="0.25">
      <c r="A277" s="6" t="s">
        <v>170</v>
      </c>
      <c r="B277" s="6" t="s">
        <v>171</v>
      </c>
      <c r="C277" s="6" t="s">
        <v>172</v>
      </c>
      <c r="D277" s="6" t="s">
        <v>146</v>
      </c>
      <c r="E277" s="6">
        <v>3</v>
      </c>
      <c r="F277" s="6" t="str">
        <f>VLOOKUP(T_[[#This Row],[N° représ]],ListeREPRESENTANTS,2,FALSE)</f>
        <v>Janet Leverling</v>
      </c>
      <c r="G277" s="6">
        <v>10570</v>
      </c>
      <c r="H277" s="9">
        <v>41010</v>
      </c>
      <c r="I277" s="9">
        <v>41038</v>
      </c>
      <c r="J277" s="9">
        <v>41022</v>
      </c>
      <c r="K277" s="7">
        <v>5</v>
      </c>
      <c r="L277" s="9" t="str">
        <f>VLOOKUP(T_[[#This Row],[Réf catégorie]],ListeCATEGORIES,2,FALSE)</f>
        <v>Pâtes et céréales</v>
      </c>
      <c r="M277" s="6">
        <v>56</v>
      </c>
      <c r="N277" s="6" t="str">
        <f>VLOOKUP(T_[[#This Row],[Réf prod]],ListePRODUITS,2,FALSE)</f>
        <v>Gnocchi di nonna Alice</v>
      </c>
      <c r="O277" s="13">
        <v>190</v>
      </c>
      <c r="P277" s="6">
        <v>92</v>
      </c>
      <c r="Q277" s="13">
        <f t="shared" si="4"/>
        <v>17480</v>
      </c>
      <c r="R277" s="14">
        <v>-0.03</v>
      </c>
      <c r="S277" s="13">
        <v>18004.400000000001</v>
      </c>
      <c r="T277" s="13">
        <v>450.11000000000007</v>
      </c>
      <c r="U277" s="48">
        <f>T_[[#This Row],[CA tarif]]-T_[[#This Row],[CA HT]]</f>
        <v>-524.40000000000146</v>
      </c>
      <c r="V277" s="13"/>
      <c r="W277" s="13"/>
      <c r="X277"/>
      <c r="Y277" s="9"/>
      <c r="AA277"/>
      <c r="AB277"/>
    </row>
    <row r="278" spans="1:28" ht="15" customHeight="1" x14ac:dyDescent="0.25">
      <c r="A278" s="6" t="s">
        <v>186</v>
      </c>
      <c r="B278" s="6" t="s">
        <v>187</v>
      </c>
      <c r="C278" s="6" t="s">
        <v>188</v>
      </c>
      <c r="D278" s="6" t="s">
        <v>140</v>
      </c>
      <c r="E278" s="6">
        <v>4</v>
      </c>
      <c r="F278" s="6" t="str">
        <f>VLOOKUP(T_[[#This Row],[N° représ]],ListeREPRESENTANTS,2,FALSE)</f>
        <v>Laura Callahan</v>
      </c>
      <c r="G278" s="6">
        <v>10571</v>
      </c>
      <c r="H278" s="9">
        <v>41010</v>
      </c>
      <c r="I278" s="9">
        <v>41052</v>
      </c>
      <c r="J278" s="9">
        <v>41037</v>
      </c>
      <c r="K278" s="7">
        <v>7</v>
      </c>
      <c r="L278" s="9" t="str">
        <f>VLOOKUP(T_[[#This Row],[Réf catégorie]],ListeCATEGORIES,2,FALSE)</f>
        <v>Produits secs</v>
      </c>
      <c r="M278" s="6">
        <v>14</v>
      </c>
      <c r="N278" s="6" t="str">
        <f>VLOOKUP(T_[[#This Row],[Réf prod]],ListePRODUITS,2,FALSE)</f>
        <v>Tofu</v>
      </c>
      <c r="O278" s="13">
        <v>116.25</v>
      </c>
      <c r="P278" s="6">
        <v>76</v>
      </c>
      <c r="Q278" s="13">
        <f t="shared" si="4"/>
        <v>8835</v>
      </c>
      <c r="R278" s="14">
        <v>0.15</v>
      </c>
      <c r="S278" s="13">
        <v>7509.75</v>
      </c>
      <c r="T278" s="13">
        <v>232.80224999999999</v>
      </c>
      <c r="U278" s="48">
        <f>T_[[#This Row],[CA tarif]]-T_[[#This Row],[CA HT]]</f>
        <v>1325.25</v>
      </c>
      <c r="V278" s="13"/>
      <c r="W278" s="13"/>
      <c r="X278"/>
      <c r="Y278" s="9"/>
      <c r="AA278"/>
      <c r="AB278"/>
    </row>
    <row r="279" spans="1:28" ht="15" customHeight="1" x14ac:dyDescent="0.25">
      <c r="A279" s="6" t="s">
        <v>186</v>
      </c>
      <c r="B279" s="6" t="s">
        <v>187</v>
      </c>
      <c r="C279" s="6" t="s">
        <v>188</v>
      </c>
      <c r="D279" s="6" t="s">
        <v>140</v>
      </c>
      <c r="E279" s="6">
        <v>4</v>
      </c>
      <c r="F279" s="6" t="str">
        <f>VLOOKUP(T_[[#This Row],[N° représ]],ListeREPRESENTANTS,2,FALSE)</f>
        <v>Laura Callahan</v>
      </c>
      <c r="G279" s="6">
        <v>10571</v>
      </c>
      <c r="H279" s="9">
        <v>41010</v>
      </c>
      <c r="I279" s="9">
        <v>41052</v>
      </c>
      <c r="J279" s="9">
        <v>41037</v>
      </c>
      <c r="K279" s="7">
        <v>5</v>
      </c>
      <c r="L279" s="9" t="str">
        <f>VLOOKUP(T_[[#This Row],[Réf catégorie]],ListeCATEGORIES,2,FALSE)</f>
        <v>Pâtes et céréales</v>
      </c>
      <c r="M279" s="6">
        <v>42</v>
      </c>
      <c r="N279" s="6" t="str">
        <f>VLOOKUP(T_[[#This Row],[Réf prod]],ListePRODUITS,2,FALSE)</f>
        <v>Singaporean Hokkien Fried Mee</v>
      </c>
      <c r="O279" s="13">
        <v>70</v>
      </c>
      <c r="P279" s="6">
        <v>5</v>
      </c>
      <c r="Q279" s="13">
        <f t="shared" si="4"/>
        <v>350</v>
      </c>
      <c r="R279" s="14">
        <v>0.09</v>
      </c>
      <c r="S279" s="13">
        <v>318.5</v>
      </c>
      <c r="T279" s="13">
        <v>4.1405000000000003</v>
      </c>
      <c r="U279" s="48">
        <f>T_[[#This Row],[CA tarif]]-T_[[#This Row],[CA HT]]</f>
        <v>31.5</v>
      </c>
      <c r="V279" s="13"/>
      <c r="W279" s="13"/>
      <c r="X279"/>
      <c r="Y279" s="9"/>
      <c r="AA279"/>
      <c r="AB279"/>
    </row>
    <row r="280" spans="1:28" ht="15" customHeight="1" x14ac:dyDescent="0.25">
      <c r="A280" s="6" t="s">
        <v>205</v>
      </c>
      <c r="B280" s="6" t="s">
        <v>206</v>
      </c>
      <c r="C280" s="6" t="s">
        <v>207</v>
      </c>
      <c r="D280" s="6" t="s">
        <v>208</v>
      </c>
      <c r="E280" s="6">
        <v>3</v>
      </c>
      <c r="F280" s="6" t="str">
        <f>VLOOKUP(T_[[#This Row],[N° représ]],ListeREPRESENTANTS,2,FALSE)</f>
        <v>Janet Leverling</v>
      </c>
      <c r="G280" s="6">
        <v>10572</v>
      </c>
      <c r="H280" s="9">
        <v>41011</v>
      </c>
      <c r="I280" s="9">
        <v>41039</v>
      </c>
      <c r="J280" s="9">
        <v>41028</v>
      </c>
      <c r="K280" s="7">
        <v>3</v>
      </c>
      <c r="L280" s="9" t="str">
        <f>VLOOKUP(T_[[#This Row],[Réf catégorie]],ListeCATEGORIES,2,FALSE)</f>
        <v>Desserts</v>
      </c>
      <c r="M280" s="6">
        <v>16</v>
      </c>
      <c r="N280" s="6" t="str">
        <f>VLOOKUP(T_[[#This Row],[Réf prod]],ListePRODUITS,2,FALSE)</f>
        <v>Pavlova</v>
      </c>
      <c r="O280" s="13">
        <v>87.25</v>
      </c>
      <c r="P280" s="6">
        <v>5</v>
      </c>
      <c r="Q280" s="13">
        <f t="shared" si="4"/>
        <v>436.25</v>
      </c>
      <c r="R280" s="14">
        <v>-0.02</v>
      </c>
      <c r="S280" s="13">
        <v>444.97500000000002</v>
      </c>
      <c r="T280" s="13">
        <v>15.129150000000001</v>
      </c>
      <c r="U280" s="48">
        <f>T_[[#This Row],[CA tarif]]-T_[[#This Row],[CA HT]]</f>
        <v>-8.7250000000000227</v>
      </c>
      <c r="V280" s="13"/>
      <c r="W280" s="13"/>
      <c r="X280"/>
      <c r="Y280" s="9"/>
      <c r="AA280"/>
      <c r="AB280"/>
    </row>
    <row r="281" spans="1:28" ht="15" customHeight="1" x14ac:dyDescent="0.25">
      <c r="A281" s="6" t="s">
        <v>205</v>
      </c>
      <c r="B281" s="6" t="s">
        <v>206</v>
      </c>
      <c r="C281" s="6" t="s">
        <v>207</v>
      </c>
      <c r="D281" s="6" t="s">
        <v>208</v>
      </c>
      <c r="E281" s="6">
        <v>3</v>
      </c>
      <c r="F281" s="6" t="str">
        <f>VLOOKUP(T_[[#This Row],[N° représ]],ListeREPRESENTANTS,2,FALSE)</f>
        <v>Janet Leverling</v>
      </c>
      <c r="G281" s="6">
        <v>10572</v>
      </c>
      <c r="H281" s="9">
        <v>41011</v>
      </c>
      <c r="I281" s="9">
        <v>41039</v>
      </c>
      <c r="J281" s="9">
        <v>41028</v>
      </c>
      <c r="K281" s="7">
        <v>4</v>
      </c>
      <c r="L281" s="9" t="str">
        <f>VLOOKUP(T_[[#This Row],[Réf catégorie]],ListeCATEGORIES,2,FALSE)</f>
        <v>Produits laitiers</v>
      </c>
      <c r="M281" s="6">
        <v>32</v>
      </c>
      <c r="N281" s="6" t="str">
        <f>VLOOKUP(T_[[#This Row],[Réf prod]],ListePRODUITS,2,FALSE)</f>
        <v>Mascarpone Fabioli</v>
      </c>
      <c r="O281" s="13">
        <v>160</v>
      </c>
      <c r="P281" s="6">
        <v>42</v>
      </c>
      <c r="Q281" s="13">
        <f t="shared" si="4"/>
        <v>6720</v>
      </c>
      <c r="R281" s="14">
        <v>0.15</v>
      </c>
      <c r="S281" s="13">
        <v>5712</v>
      </c>
      <c r="T281" s="13">
        <v>165.648</v>
      </c>
      <c r="U281" s="48">
        <f>T_[[#This Row],[CA tarif]]-T_[[#This Row],[CA HT]]</f>
        <v>1008</v>
      </c>
      <c r="V281" s="13"/>
      <c r="W281" s="13"/>
      <c r="X281"/>
      <c r="Y281" s="9"/>
      <c r="AA281"/>
      <c r="AB281"/>
    </row>
    <row r="282" spans="1:28" ht="15" customHeight="1" x14ac:dyDescent="0.25">
      <c r="A282" s="6" t="s">
        <v>205</v>
      </c>
      <c r="B282" s="6" t="s">
        <v>206</v>
      </c>
      <c r="C282" s="6" t="s">
        <v>207</v>
      </c>
      <c r="D282" s="6" t="s">
        <v>208</v>
      </c>
      <c r="E282" s="6">
        <v>3</v>
      </c>
      <c r="F282" s="6" t="str">
        <f>VLOOKUP(T_[[#This Row],[N° représ]],ListeREPRESENTANTS,2,FALSE)</f>
        <v>Janet Leverling</v>
      </c>
      <c r="G282" s="6">
        <v>10572</v>
      </c>
      <c r="H282" s="9">
        <v>41011</v>
      </c>
      <c r="I282" s="9">
        <v>41039</v>
      </c>
      <c r="J282" s="9">
        <v>41028</v>
      </c>
      <c r="K282" s="7">
        <v>8</v>
      </c>
      <c r="L282" s="9" t="str">
        <f>VLOOKUP(T_[[#This Row],[Réf catégorie]],ListeCATEGORIES,2,FALSE)</f>
        <v>Poissons et fruits de mer</v>
      </c>
      <c r="M282" s="6">
        <v>40</v>
      </c>
      <c r="N282" s="6" t="str">
        <f>VLOOKUP(T_[[#This Row],[Réf prod]],ListePRODUITS,2,FALSE)</f>
        <v>Boston Crab Meat</v>
      </c>
      <c r="O282" s="13">
        <v>92</v>
      </c>
      <c r="P282" s="6">
        <v>11</v>
      </c>
      <c r="Q282" s="13">
        <f t="shared" si="4"/>
        <v>1012</v>
      </c>
      <c r="R282" s="14">
        <v>0.13</v>
      </c>
      <c r="S282" s="13">
        <v>880.43999999999994</v>
      </c>
      <c r="T282" s="13">
        <v>30.815399999999997</v>
      </c>
      <c r="U282" s="48">
        <f>T_[[#This Row],[CA tarif]]-T_[[#This Row],[CA HT]]</f>
        <v>131.56000000000006</v>
      </c>
      <c r="V282" s="13"/>
      <c r="W282" s="13"/>
      <c r="X282"/>
      <c r="Y282" s="9"/>
      <c r="AA282"/>
      <c r="AB282"/>
    </row>
    <row r="283" spans="1:28" ht="15" customHeight="1" x14ac:dyDescent="0.25">
      <c r="A283" s="6" t="s">
        <v>205</v>
      </c>
      <c r="B283" s="6" t="s">
        <v>206</v>
      </c>
      <c r="C283" s="6" t="s">
        <v>207</v>
      </c>
      <c r="D283" s="6" t="s">
        <v>208</v>
      </c>
      <c r="E283" s="6">
        <v>3</v>
      </c>
      <c r="F283" s="6" t="str">
        <f>VLOOKUP(T_[[#This Row],[N° représ]],ListeREPRESENTANTS,2,FALSE)</f>
        <v>Janet Leverling</v>
      </c>
      <c r="G283" s="6">
        <v>10572</v>
      </c>
      <c r="H283" s="9">
        <v>41011</v>
      </c>
      <c r="I283" s="9">
        <v>41039</v>
      </c>
      <c r="J283" s="9">
        <v>41028</v>
      </c>
      <c r="K283" s="7">
        <v>1</v>
      </c>
      <c r="L283" s="9" t="str">
        <f>VLOOKUP(T_[[#This Row],[Réf catégorie]],ListeCATEGORIES,2,FALSE)</f>
        <v>Boissons</v>
      </c>
      <c r="M283" s="6">
        <v>75</v>
      </c>
      <c r="N283" s="6" t="str">
        <f>VLOOKUP(T_[[#This Row],[Réf prod]],ListePRODUITS,2,FALSE)</f>
        <v>Rhönbräu Klosterbier</v>
      </c>
      <c r="O283" s="13">
        <v>38.75</v>
      </c>
      <c r="P283" s="6">
        <v>50</v>
      </c>
      <c r="Q283" s="13">
        <f t="shared" si="4"/>
        <v>1937.5</v>
      </c>
      <c r="R283" s="14">
        <v>0.12</v>
      </c>
      <c r="S283" s="13">
        <v>1705</v>
      </c>
      <c r="T283" s="13">
        <v>32.395000000000003</v>
      </c>
      <c r="U283" s="48">
        <f>T_[[#This Row],[CA tarif]]-T_[[#This Row],[CA HT]]</f>
        <v>232.5</v>
      </c>
      <c r="V283" s="13"/>
      <c r="W283" s="13"/>
      <c r="X283"/>
      <c r="Y283" s="9"/>
      <c r="AA283"/>
      <c r="AB283"/>
    </row>
    <row r="284" spans="1:28" ht="15" customHeight="1" x14ac:dyDescent="0.25">
      <c r="A284" s="6" t="s">
        <v>175</v>
      </c>
      <c r="B284" s="6" t="s">
        <v>176</v>
      </c>
      <c r="C284" s="6" t="s">
        <v>97</v>
      </c>
      <c r="D284" s="6" t="s">
        <v>98</v>
      </c>
      <c r="E284" s="6">
        <v>8</v>
      </c>
      <c r="F284" s="6" t="str">
        <f>VLOOKUP(T_[[#This Row],[N° représ]],ListeREPRESENTANTS,2,FALSE)</f>
        <v>Hicham Esmal</v>
      </c>
      <c r="G284" s="6">
        <v>10573</v>
      </c>
      <c r="H284" s="9">
        <v>41012</v>
      </c>
      <c r="I284" s="9">
        <v>41040</v>
      </c>
      <c r="J284" s="9">
        <v>41023</v>
      </c>
      <c r="K284" s="7">
        <v>6</v>
      </c>
      <c r="L284" s="9" t="str">
        <f>VLOOKUP(T_[[#This Row],[Réf catégorie]],ListeCATEGORIES,2,FALSE)</f>
        <v>Viandes</v>
      </c>
      <c r="M284" s="6">
        <v>17</v>
      </c>
      <c r="N284" s="6" t="str">
        <f>VLOOKUP(T_[[#This Row],[Réf prod]],ListePRODUITS,2,FALSE)</f>
        <v>Alice Mutton</v>
      </c>
      <c r="O284" s="13">
        <v>195</v>
      </c>
      <c r="P284" s="6">
        <v>9</v>
      </c>
      <c r="Q284" s="13">
        <f t="shared" si="4"/>
        <v>1755</v>
      </c>
      <c r="R284" s="14">
        <v>0.08</v>
      </c>
      <c r="S284" s="13">
        <v>1614.6000000000001</v>
      </c>
      <c r="T284" s="13">
        <v>51.667200000000001</v>
      </c>
      <c r="U284" s="48">
        <f>T_[[#This Row],[CA tarif]]-T_[[#This Row],[CA HT]]</f>
        <v>140.39999999999986</v>
      </c>
      <c r="V284" s="13"/>
      <c r="W284" s="13"/>
      <c r="X284"/>
      <c r="Y284" s="9"/>
      <c r="AA284"/>
      <c r="AB284"/>
    </row>
    <row r="285" spans="1:28" ht="15" customHeight="1" x14ac:dyDescent="0.25">
      <c r="A285" s="6" t="s">
        <v>175</v>
      </c>
      <c r="B285" s="6" t="s">
        <v>176</v>
      </c>
      <c r="C285" s="6" t="s">
        <v>97</v>
      </c>
      <c r="D285" s="6" t="s">
        <v>98</v>
      </c>
      <c r="E285" s="6">
        <v>8</v>
      </c>
      <c r="F285" s="6" t="str">
        <f>VLOOKUP(T_[[#This Row],[N° représ]],ListeREPRESENTANTS,2,FALSE)</f>
        <v>Hicham Esmal</v>
      </c>
      <c r="G285" s="6">
        <v>10573</v>
      </c>
      <c r="H285" s="9">
        <v>41012</v>
      </c>
      <c r="I285" s="9">
        <v>41040</v>
      </c>
      <c r="J285" s="9">
        <v>41023</v>
      </c>
      <c r="K285" s="7">
        <v>1</v>
      </c>
      <c r="L285" s="9" t="str">
        <f>VLOOKUP(T_[[#This Row],[Réf catégorie]],ListeCATEGORIES,2,FALSE)</f>
        <v>Boissons</v>
      </c>
      <c r="M285" s="6">
        <v>34</v>
      </c>
      <c r="N285" s="6" t="str">
        <f>VLOOKUP(T_[[#This Row],[Réf prod]],ListePRODUITS,2,FALSE)</f>
        <v>Sasquatch Ale</v>
      </c>
      <c r="O285" s="13">
        <v>70</v>
      </c>
      <c r="P285" s="6">
        <v>2</v>
      </c>
      <c r="Q285" s="13">
        <f t="shared" si="4"/>
        <v>140</v>
      </c>
      <c r="R285" s="14">
        <v>7.0000000000000007E-2</v>
      </c>
      <c r="S285" s="13">
        <v>130.19999999999999</v>
      </c>
      <c r="T285" s="13">
        <v>0.78119999999999989</v>
      </c>
      <c r="U285" s="48">
        <f>T_[[#This Row],[CA tarif]]-T_[[#This Row],[CA HT]]</f>
        <v>9.8000000000000114</v>
      </c>
      <c r="V285" s="13"/>
      <c r="W285" s="13"/>
      <c r="X285"/>
      <c r="Y285" s="9"/>
      <c r="AA285"/>
      <c r="AB285"/>
    </row>
    <row r="286" spans="1:28" ht="15" customHeight="1" x14ac:dyDescent="0.25">
      <c r="A286" s="6" t="s">
        <v>175</v>
      </c>
      <c r="B286" s="6" t="s">
        <v>176</v>
      </c>
      <c r="C286" s="6" t="s">
        <v>97</v>
      </c>
      <c r="D286" s="6" t="s">
        <v>98</v>
      </c>
      <c r="E286" s="6">
        <v>8</v>
      </c>
      <c r="F286" s="6" t="str">
        <f>VLOOKUP(T_[[#This Row],[N° représ]],ListeREPRESENTANTS,2,FALSE)</f>
        <v>Hicham Esmal</v>
      </c>
      <c r="G286" s="6">
        <v>10573</v>
      </c>
      <c r="H286" s="9">
        <v>41012</v>
      </c>
      <c r="I286" s="9">
        <v>41040</v>
      </c>
      <c r="J286" s="9">
        <v>41023</v>
      </c>
      <c r="K286" s="7">
        <v>6</v>
      </c>
      <c r="L286" s="9" t="str">
        <f>VLOOKUP(T_[[#This Row],[Réf catégorie]],ListeCATEGORIES,2,FALSE)</f>
        <v>Viandes</v>
      </c>
      <c r="M286" s="6">
        <v>53</v>
      </c>
      <c r="N286" s="6" t="str">
        <f>VLOOKUP(T_[[#This Row],[Réf prod]],ListePRODUITS,2,FALSE)</f>
        <v>Perth Pasties</v>
      </c>
      <c r="O286" s="13">
        <v>164</v>
      </c>
      <c r="P286" s="6">
        <v>82</v>
      </c>
      <c r="Q286" s="13">
        <f t="shared" si="4"/>
        <v>13448</v>
      </c>
      <c r="R286" s="14">
        <v>0.11</v>
      </c>
      <c r="S286" s="13">
        <v>11968.72</v>
      </c>
      <c r="T286" s="13">
        <v>155.59335999999999</v>
      </c>
      <c r="U286" s="48">
        <f>T_[[#This Row],[CA tarif]]-T_[[#This Row],[CA HT]]</f>
        <v>1479.2800000000007</v>
      </c>
      <c r="V286" s="13"/>
      <c r="W286" s="13"/>
      <c r="X286"/>
      <c r="Y286" s="9"/>
      <c r="AA286"/>
      <c r="AB286"/>
    </row>
    <row r="287" spans="1:28" ht="15" customHeight="1" x14ac:dyDescent="0.25">
      <c r="A287" s="6" t="s">
        <v>255</v>
      </c>
      <c r="B287" s="6" t="s">
        <v>256</v>
      </c>
      <c r="C287" s="6" t="s">
        <v>257</v>
      </c>
      <c r="D287" s="6" t="s">
        <v>81</v>
      </c>
      <c r="E287" s="6">
        <v>5</v>
      </c>
      <c r="F287" s="6" t="str">
        <f>VLOOKUP(T_[[#This Row],[N° représ]],ListeREPRESENTANTS,2,FALSE)</f>
        <v>Mohamed Ben Arfa</v>
      </c>
      <c r="G287" s="6">
        <v>10574</v>
      </c>
      <c r="H287" s="9">
        <v>41012</v>
      </c>
      <c r="I287" s="9">
        <v>41040</v>
      </c>
      <c r="J287" s="9">
        <v>41033</v>
      </c>
      <c r="K287" s="7">
        <v>4</v>
      </c>
      <c r="L287" s="9" t="str">
        <f>VLOOKUP(T_[[#This Row],[Réf catégorie]],ListeCATEGORIES,2,FALSE)</f>
        <v>Produits laitiers</v>
      </c>
      <c r="M287" s="6">
        <v>33</v>
      </c>
      <c r="N287" s="6" t="str">
        <f>VLOOKUP(T_[[#This Row],[Réf prod]],ListePRODUITS,2,FALSE)</f>
        <v>Geitost</v>
      </c>
      <c r="O287" s="13">
        <v>12.5</v>
      </c>
      <c r="P287" s="6">
        <v>38</v>
      </c>
      <c r="Q287" s="13">
        <f t="shared" si="4"/>
        <v>475</v>
      </c>
      <c r="R287" s="14">
        <v>0.08</v>
      </c>
      <c r="S287" s="13">
        <v>437</v>
      </c>
      <c r="T287" s="13">
        <v>1.3109999999999999</v>
      </c>
      <c r="U287" s="48">
        <f>T_[[#This Row],[CA tarif]]-T_[[#This Row],[CA HT]]</f>
        <v>38</v>
      </c>
      <c r="V287" s="13"/>
      <c r="W287" s="13"/>
      <c r="X287"/>
      <c r="Y287" s="9"/>
      <c r="AA287"/>
      <c r="AB287"/>
    </row>
    <row r="288" spans="1:28" ht="15" customHeight="1" x14ac:dyDescent="0.25">
      <c r="A288" s="6" t="s">
        <v>255</v>
      </c>
      <c r="B288" s="6" t="s">
        <v>256</v>
      </c>
      <c r="C288" s="6" t="s">
        <v>257</v>
      </c>
      <c r="D288" s="6" t="s">
        <v>81</v>
      </c>
      <c r="E288" s="6">
        <v>5</v>
      </c>
      <c r="F288" s="6" t="str">
        <f>VLOOKUP(T_[[#This Row],[N° représ]],ListeREPRESENTANTS,2,FALSE)</f>
        <v>Mohamed Ben Arfa</v>
      </c>
      <c r="G288" s="6">
        <v>10574</v>
      </c>
      <c r="H288" s="9">
        <v>41012</v>
      </c>
      <c r="I288" s="9">
        <v>41040</v>
      </c>
      <c r="J288" s="9">
        <v>41033</v>
      </c>
      <c r="K288" s="7">
        <v>8</v>
      </c>
      <c r="L288" s="9" t="str">
        <f>VLOOKUP(T_[[#This Row],[Réf catégorie]],ListeCATEGORIES,2,FALSE)</f>
        <v>Poissons et fruits de mer</v>
      </c>
      <c r="M288" s="6">
        <v>40</v>
      </c>
      <c r="N288" s="6" t="str">
        <f>VLOOKUP(T_[[#This Row],[Réf prod]],ListePRODUITS,2,FALSE)</f>
        <v>Boston Crab Meat</v>
      </c>
      <c r="O288" s="13">
        <v>92</v>
      </c>
      <c r="P288" s="6">
        <v>38</v>
      </c>
      <c r="Q288" s="13">
        <f t="shared" si="4"/>
        <v>3496</v>
      </c>
      <c r="R288" s="14">
        <v>0.16</v>
      </c>
      <c r="S288" s="13">
        <v>2936.64</v>
      </c>
      <c r="T288" s="13">
        <v>38.176319999999997</v>
      </c>
      <c r="U288" s="48">
        <f>T_[[#This Row],[CA tarif]]-T_[[#This Row],[CA HT]]</f>
        <v>559.36000000000013</v>
      </c>
      <c r="V288" s="13"/>
      <c r="W288" s="13"/>
      <c r="X288"/>
      <c r="Y288" s="9"/>
      <c r="AA288"/>
      <c r="AB288"/>
    </row>
    <row r="289" spans="1:28" ht="15" customHeight="1" x14ac:dyDescent="0.25">
      <c r="A289" s="6" t="s">
        <v>255</v>
      </c>
      <c r="B289" s="6" t="s">
        <v>256</v>
      </c>
      <c r="C289" s="6" t="s">
        <v>257</v>
      </c>
      <c r="D289" s="6" t="s">
        <v>81</v>
      </c>
      <c r="E289" s="6">
        <v>5</v>
      </c>
      <c r="F289" s="6" t="str">
        <f>VLOOKUP(T_[[#This Row],[N° représ]],ListeREPRESENTANTS,2,FALSE)</f>
        <v>Mohamed Ben Arfa</v>
      </c>
      <c r="G289" s="6">
        <v>10574</v>
      </c>
      <c r="H289" s="9">
        <v>41012</v>
      </c>
      <c r="I289" s="9">
        <v>41040</v>
      </c>
      <c r="J289" s="9">
        <v>41033</v>
      </c>
      <c r="K289" s="7">
        <v>3</v>
      </c>
      <c r="L289" s="9" t="str">
        <f>VLOOKUP(T_[[#This Row],[Réf catégorie]],ListeCATEGORIES,2,FALSE)</f>
        <v>Desserts</v>
      </c>
      <c r="M289" s="6">
        <v>62</v>
      </c>
      <c r="N289" s="6" t="str">
        <f>VLOOKUP(T_[[#This Row],[Réf prod]],ListePRODUITS,2,FALSE)</f>
        <v>Tarte au sucre</v>
      </c>
      <c r="O289" s="13">
        <v>246.5</v>
      </c>
      <c r="P289" s="6">
        <v>90</v>
      </c>
      <c r="Q289" s="13">
        <f t="shared" si="4"/>
        <v>22185</v>
      </c>
      <c r="R289" s="14">
        <v>0.14000000000000001</v>
      </c>
      <c r="S289" s="13">
        <v>19079.099999999999</v>
      </c>
      <c r="T289" s="13">
        <v>133.55369999999999</v>
      </c>
      <c r="U289" s="48">
        <f>T_[[#This Row],[CA tarif]]-T_[[#This Row],[CA HT]]</f>
        <v>3105.9000000000015</v>
      </c>
      <c r="V289" s="13"/>
      <c r="W289" s="13"/>
      <c r="X289"/>
      <c r="Y289" s="9"/>
      <c r="AA289"/>
      <c r="AB289"/>
    </row>
    <row r="290" spans="1:28" ht="15" customHeight="1" x14ac:dyDescent="0.25">
      <c r="A290" s="6" t="s">
        <v>255</v>
      </c>
      <c r="B290" s="6" t="s">
        <v>256</v>
      </c>
      <c r="C290" s="6" t="s">
        <v>257</v>
      </c>
      <c r="D290" s="6" t="s">
        <v>81</v>
      </c>
      <c r="E290" s="6">
        <v>5</v>
      </c>
      <c r="F290" s="6" t="str">
        <f>VLOOKUP(T_[[#This Row],[N° représ]],ListeREPRESENTANTS,2,FALSE)</f>
        <v>Mohamed Ben Arfa</v>
      </c>
      <c r="G290" s="6">
        <v>10574</v>
      </c>
      <c r="H290" s="9">
        <v>41012</v>
      </c>
      <c r="I290" s="9">
        <v>41040</v>
      </c>
      <c r="J290" s="9">
        <v>41033</v>
      </c>
      <c r="K290" s="7">
        <v>5</v>
      </c>
      <c r="L290" s="9" t="str">
        <f>VLOOKUP(T_[[#This Row],[Réf catégorie]],ListeCATEGORIES,2,FALSE)</f>
        <v>Pâtes et céréales</v>
      </c>
      <c r="M290" s="6">
        <v>64</v>
      </c>
      <c r="N290" s="6" t="str">
        <f>VLOOKUP(T_[[#This Row],[Réf prod]],ListePRODUITS,2,FALSE)</f>
        <v>Wimmers gute Semmelknödel</v>
      </c>
      <c r="O290" s="13">
        <v>166.25</v>
      </c>
      <c r="P290" s="6">
        <v>33</v>
      </c>
      <c r="Q290" s="13">
        <f t="shared" si="4"/>
        <v>5486.25</v>
      </c>
      <c r="R290" s="14">
        <v>0.09</v>
      </c>
      <c r="S290" s="13">
        <v>4992.4875000000002</v>
      </c>
      <c r="T290" s="13">
        <v>144.7821375</v>
      </c>
      <c r="U290" s="48">
        <f>T_[[#This Row],[CA tarif]]-T_[[#This Row],[CA HT]]</f>
        <v>493.76249999999982</v>
      </c>
      <c r="V290" s="13"/>
      <c r="W290" s="13"/>
      <c r="X290"/>
      <c r="Y290" s="9"/>
      <c r="AA290"/>
      <c r="AB290"/>
    </row>
    <row r="291" spans="1:28" ht="15" customHeight="1" x14ac:dyDescent="0.25">
      <c r="A291" s="6" t="s">
        <v>258</v>
      </c>
      <c r="B291" s="6" t="s">
        <v>259</v>
      </c>
      <c r="C291" s="6" t="s">
        <v>260</v>
      </c>
      <c r="D291" s="6" t="s">
        <v>136</v>
      </c>
      <c r="E291" s="6">
        <v>9</v>
      </c>
      <c r="F291" s="6" t="str">
        <f>VLOOKUP(T_[[#This Row],[N° représ]],ListeREPRESENTANTS,2,FALSE)</f>
        <v>Steven Buchanan</v>
      </c>
      <c r="G291" s="6">
        <v>10575</v>
      </c>
      <c r="H291" s="9">
        <v>41013</v>
      </c>
      <c r="I291" s="9">
        <v>41027</v>
      </c>
      <c r="J291" s="9">
        <v>41033</v>
      </c>
      <c r="K291" s="7">
        <v>4</v>
      </c>
      <c r="L291" s="9" t="str">
        <f>VLOOKUP(T_[[#This Row],[Réf catégorie]],ListeCATEGORIES,2,FALSE)</f>
        <v>Produits laitiers</v>
      </c>
      <c r="M291" s="6">
        <v>59</v>
      </c>
      <c r="N291" s="6" t="str">
        <f>VLOOKUP(T_[[#This Row],[Réf prod]],ListePRODUITS,2,FALSE)</f>
        <v>Raclette Courdavault</v>
      </c>
      <c r="O291" s="13">
        <v>275</v>
      </c>
      <c r="P291" s="6">
        <v>1</v>
      </c>
      <c r="Q291" s="13">
        <f t="shared" si="4"/>
        <v>275</v>
      </c>
      <c r="R291" s="14">
        <v>0.2</v>
      </c>
      <c r="S291" s="13">
        <v>220</v>
      </c>
      <c r="T291" s="13">
        <v>4.84</v>
      </c>
      <c r="U291" s="48">
        <f>T_[[#This Row],[CA tarif]]-T_[[#This Row],[CA HT]]</f>
        <v>55</v>
      </c>
      <c r="V291" s="13"/>
      <c r="W291" s="13"/>
      <c r="X291"/>
      <c r="Y291" s="9"/>
      <c r="AA291"/>
      <c r="AB291"/>
    </row>
    <row r="292" spans="1:28" ht="15" customHeight="1" x14ac:dyDescent="0.25">
      <c r="A292" s="6" t="s">
        <v>258</v>
      </c>
      <c r="B292" s="6" t="s">
        <v>259</v>
      </c>
      <c r="C292" s="6" t="s">
        <v>260</v>
      </c>
      <c r="D292" s="6" t="s">
        <v>136</v>
      </c>
      <c r="E292" s="6">
        <v>9</v>
      </c>
      <c r="F292" s="6" t="str">
        <f>VLOOKUP(T_[[#This Row],[N° représ]],ListeREPRESENTANTS,2,FALSE)</f>
        <v>Steven Buchanan</v>
      </c>
      <c r="G292" s="6">
        <v>10575</v>
      </c>
      <c r="H292" s="9">
        <v>41013</v>
      </c>
      <c r="I292" s="9">
        <v>41027</v>
      </c>
      <c r="J292" s="9">
        <v>41033</v>
      </c>
      <c r="K292" s="7">
        <v>2</v>
      </c>
      <c r="L292" s="9" t="str">
        <f>VLOOKUP(T_[[#This Row],[Réf catégorie]],ListeCATEGORIES,2,FALSE)</f>
        <v>Condiments</v>
      </c>
      <c r="M292" s="6">
        <v>63</v>
      </c>
      <c r="N292" s="6" t="str">
        <f>VLOOKUP(T_[[#This Row],[Réf prod]],ListePRODUITS,2,FALSE)</f>
        <v>Vegie-spread</v>
      </c>
      <c r="O292" s="13">
        <v>219.5</v>
      </c>
      <c r="P292" s="6">
        <v>91</v>
      </c>
      <c r="Q292" s="13">
        <f t="shared" si="4"/>
        <v>19974.5</v>
      </c>
      <c r="R292" s="14">
        <v>0.13</v>
      </c>
      <c r="S292" s="13">
        <v>17377.814999999999</v>
      </c>
      <c r="T292" s="13">
        <v>503.95663499999995</v>
      </c>
      <c r="U292" s="48">
        <f>T_[[#This Row],[CA tarif]]-T_[[#This Row],[CA HT]]</f>
        <v>2596.6850000000013</v>
      </c>
      <c r="V292" s="13"/>
      <c r="W292" s="13"/>
      <c r="X292"/>
      <c r="Y292" s="9"/>
      <c r="AA292"/>
      <c r="AB292"/>
    </row>
    <row r="293" spans="1:28" ht="15" customHeight="1" x14ac:dyDescent="0.25">
      <c r="A293" s="6" t="s">
        <v>258</v>
      </c>
      <c r="B293" s="6" t="s">
        <v>259</v>
      </c>
      <c r="C293" s="6" t="s">
        <v>260</v>
      </c>
      <c r="D293" s="6" t="s">
        <v>136</v>
      </c>
      <c r="E293" s="6">
        <v>9</v>
      </c>
      <c r="F293" s="6" t="str">
        <f>VLOOKUP(T_[[#This Row],[N° représ]],ListeREPRESENTANTS,2,FALSE)</f>
        <v>Steven Buchanan</v>
      </c>
      <c r="G293" s="6">
        <v>10575</v>
      </c>
      <c r="H293" s="9">
        <v>41013</v>
      </c>
      <c r="I293" s="9">
        <v>41027</v>
      </c>
      <c r="J293" s="9">
        <v>41033</v>
      </c>
      <c r="K293" s="7">
        <v>4</v>
      </c>
      <c r="L293" s="9" t="str">
        <f>VLOOKUP(T_[[#This Row],[Réf catégorie]],ListeCATEGORIES,2,FALSE)</f>
        <v>Produits laitiers</v>
      </c>
      <c r="M293" s="6">
        <v>72</v>
      </c>
      <c r="N293" s="6" t="str">
        <f>VLOOKUP(T_[[#This Row],[Réf prod]],ListePRODUITS,2,FALSE)</f>
        <v>Mozzarella di Giovanni</v>
      </c>
      <c r="O293" s="13">
        <v>174</v>
      </c>
      <c r="P293" s="6">
        <v>40</v>
      </c>
      <c r="Q293" s="13">
        <f t="shared" si="4"/>
        <v>6960</v>
      </c>
      <c r="R293" s="14">
        <v>-0.02</v>
      </c>
      <c r="S293" s="13">
        <v>7099.2</v>
      </c>
      <c r="T293" s="13">
        <v>113.5872</v>
      </c>
      <c r="U293" s="48">
        <f>T_[[#This Row],[CA tarif]]-T_[[#This Row],[CA HT]]</f>
        <v>-139.19999999999982</v>
      </c>
      <c r="V293" s="13"/>
      <c r="W293" s="13"/>
      <c r="X293"/>
      <c r="Y293" s="9"/>
      <c r="AA293"/>
      <c r="AB293"/>
    </row>
    <row r="294" spans="1:28" ht="15" customHeight="1" x14ac:dyDescent="0.25">
      <c r="A294" s="6" t="s">
        <v>258</v>
      </c>
      <c r="B294" s="6" t="s">
        <v>259</v>
      </c>
      <c r="C294" s="6" t="s">
        <v>260</v>
      </c>
      <c r="D294" s="6" t="s">
        <v>136</v>
      </c>
      <c r="E294" s="6">
        <v>9</v>
      </c>
      <c r="F294" s="6" t="str">
        <f>VLOOKUP(T_[[#This Row],[N° représ]],ListeREPRESENTANTS,2,FALSE)</f>
        <v>Steven Buchanan</v>
      </c>
      <c r="G294" s="6">
        <v>10575</v>
      </c>
      <c r="H294" s="9">
        <v>41013</v>
      </c>
      <c r="I294" s="9">
        <v>41027</v>
      </c>
      <c r="J294" s="9">
        <v>41033</v>
      </c>
      <c r="K294" s="7">
        <v>1</v>
      </c>
      <c r="L294" s="9" t="str">
        <f>VLOOKUP(T_[[#This Row],[Réf catégorie]],ListeCATEGORIES,2,FALSE)</f>
        <v>Boissons</v>
      </c>
      <c r="M294" s="6">
        <v>76</v>
      </c>
      <c r="N294" s="6" t="str">
        <f>VLOOKUP(T_[[#This Row],[Réf prod]],ListePRODUITS,2,FALSE)</f>
        <v>Lakkalikööri</v>
      </c>
      <c r="O294" s="13">
        <v>90</v>
      </c>
      <c r="P294" s="6">
        <v>22</v>
      </c>
      <c r="Q294" s="13">
        <f t="shared" si="4"/>
        <v>1980</v>
      </c>
      <c r="R294" s="14">
        <v>0.17</v>
      </c>
      <c r="S294" s="13">
        <v>1643.3999999999999</v>
      </c>
      <c r="T294" s="13">
        <v>19.720800000000001</v>
      </c>
      <c r="U294" s="48">
        <f>T_[[#This Row],[CA tarif]]-T_[[#This Row],[CA HT]]</f>
        <v>336.60000000000014</v>
      </c>
      <c r="V294" s="13"/>
      <c r="W294" s="13"/>
      <c r="X294"/>
      <c r="Y294" s="9"/>
      <c r="AA294"/>
      <c r="AB294"/>
    </row>
    <row r="295" spans="1:28" ht="15" customHeight="1" x14ac:dyDescent="0.25">
      <c r="A295" s="6" t="s">
        <v>194</v>
      </c>
      <c r="B295" s="6" t="s">
        <v>195</v>
      </c>
      <c r="C295" s="6" t="s">
        <v>97</v>
      </c>
      <c r="D295" s="6" t="s">
        <v>98</v>
      </c>
      <c r="E295" s="6">
        <v>3</v>
      </c>
      <c r="F295" s="6" t="str">
        <f>VLOOKUP(T_[[#This Row],[N° représ]],ListeREPRESENTANTS,2,FALSE)</f>
        <v>Janet Leverling</v>
      </c>
      <c r="G295" s="6">
        <v>10576</v>
      </c>
      <c r="H295" s="9">
        <v>41016</v>
      </c>
      <c r="I295" s="9">
        <v>41030</v>
      </c>
      <c r="J295" s="9">
        <v>41033</v>
      </c>
      <c r="K295" s="7">
        <v>1</v>
      </c>
      <c r="L295" s="9" t="str">
        <f>VLOOKUP(T_[[#This Row],[Réf catégorie]],ListeCATEGORIES,2,FALSE)</f>
        <v>Boissons</v>
      </c>
      <c r="M295" s="6">
        <v>1</v>
      </c>
      <c r="N295" s="6" t="str">
        <f>VLOOKUP(T_[[#This Row],[Réf prod]],ListePRODUITS,2,FALSE)</f>
        <v>Chai</v>
      </c>
      <c r="O295" s="13">
        <v>90</v>
      </c>
      <c r="P295" s="6">
        <v>62</v>
      </c>
      <c r="Q295" s="13">
        <f t="shared" si="4"/>
        <v>5580</v>
      </c>
      <c r="R295" s="14">
        <v>0.2</v>
      </c>
      <c r="S295" s="13">
        <v>4464</v>
      </c>
      <c r="T295" s="13">
        <v>120.52800000000001</v>
      </c>
      <c r="U295" s="48">
        <f>T_[[#This Row],[CA tarif]]-T_[[#This Row],[CA HT]]</f>
        <v>1116</v>
      </c>
      <c r="V295" s="13"/>
      <c r="W295" s="13"/>
      <c r="X295"/>
      <c r="Y295" s="9"/>
      <c r="AA295"/>
      <c r="AB295"/>
    </row>
    <row r="296" spans="1:28" ht="15" customHeight="1" x14ac:dyDescent="0.25">
      <c r="A296" s="6" t="s">
        <v>194</v>
      </c>
      <c r="B296" s="6" t="s">
        <v>195</v>
      </c>
      <c r="C296" s="6" t="s">
        <v>97</v>
      </c>
      <c r="D296" s="6" t="s">
        <v>98</v>
      </c>
      <c r="E296" s="6">
        <v>3</v>
      </c>
      <c r="F296" s="6" t="str">
        <f>VLOOKUP(T_[[#This Row],[N° représ]],ListeREPRESENTANTS,2,FALSE)</f>
        <v>Janet Leverling</v>
      </c>
      <c r="G296" s="6">
        <v>10576</v>
      </c>
      <c r="H296" s="9">
        <v>41016</v>
      </c>
      <c r="I296" s="9">
        <v>41030</v>
      </c>
      <c r="J296" s="9">
        <v>41033</v>
      </c>
      <c r="K296" s="7">
        <v>4</v>
      </c>
      <c r="L296" s="9" t="str">
        <f>VLOOKUP(T_[[#This Row],[Réf catégorie]],ListeCATEGORIES,2,FALSE)</f>
        <v>Produits laitiers</v>
      </c>
      <c r="M296" s="6">
        <v>31</v>
      </c>
      <c r="N296" s="6" t="str">
        <f>VLOOKUP(T_[[#This Row],[Réf prod]],ListePRODUITS,2,FALSE)</f>
        <v>Gorgonzola Telino</v>
      </c>
      <c r="O296" s="13">
        <v>62.5</v>
      </c>
      <c r="P296" s="6">
        <v>59</v>
      </c>
      <c r="Q296" s="13">
        <f t="shared" si="4"/>
        <v>3687.5</v>
      </c>
      <c r="R296" s="14">
        <v>0.15</v>
      </c>
      <c r="S296" s="13">
        <v>3134.375</v>
      </c>
      <c r="T296" s="13">
        <v>37.612499999999997</v>
      </c>
      <c r="U296" s="48">
        <f>T_[[#This Row],[CA tarif]]-T_[[#This Row],[CA HT]]</f>
        <v>553.125</v>
      </c>
      <c r="V296" s="13"/>
      <c r="W296" s="13"/>
      <c r="X296"/>
      <c r="Y296" s="9"/>
      <c r="AA296"/>
      <c r="AB296"/>
    </row>
    <row r="297" spans="1:28" ht="15" customHeight="1" x14ac:dyDescent="0.25">
      <c r="A297" s="6" t="s">
        <v>194</v>
      </c>
      <c r="B297" s="6" t="s">
        <v>195</v>
      </c>
      <c r="C297" s="6" t="s">
        <v>97</v>
      </c>
      <c r="D297" s="6" t="s">
        <v>98</v>
      </c>
      <c r="E297" s="6">
        <v>3</v>
      </c>
      <c r="F297" s="6" t="str">
        <f>VLOOKUP(T_[[#This Row],[N° représ]],ListeREPRESENTANTS,2,FALSE)</f>
        <v>Janet Leverling</v>
      </c>
      <c r="G297" s="6">
        <v>10576</v>
      </c>
      <c r="H297" s="9">
        <v>41016</v>
      </c>
      <c r="I297" s="9">
        <v>41030</v>
      </c>
      <c r="J297" s="9">
        <v>41033</v>
      </c>
      <c r="K297" s="7">
        <v>2</v>
      </c>
      <c r="L297" s="9" t="str">
        <f>VLOOKUP(T_[[#This Row],[Réf catégorie]],ListeCATEGORIES,2,FALSE)</f>
        <v>Condiments</v>
      </c>
      <c r="M297" s="6">
        <v>44</v>
      </c>
      <c r="N297" s="6" t="str">
        <f>VLOOKUP(T_[[#This Row],[Réf prod]],ListePRODUITS,2,FALSE)</f>
        <v>Gula Malacca</v>
      </c>
      <c r="O297" s="13">
        <v>97.25</v>
      </c>
      <c r="P297" s="6">
        <v>24</v>
      </c>
      <c r="Q297" s="13">
        <f t="shared" si="4"/>
        <v>2334</v>
      </c>
      <c r="R297" s="14">
        <v>0.04</v>
      </c>
      <c r="S297" s="13">
        <v>2240.64</v>
      </c>
      <c r="T297" s="13">
        <v>4.4812799999999999</v>
      </c>
      <c r="U297" s="48">
        <f>T_[[#This Row],[CA tarif]]-T_[[#This Row],[CA HT]]</f>
        <v>93.360000000000127</v>
      </c>
      <c r="V297" s="13"/>
      <c r="W297" s="13"/>
      <c r="X297"/>
      <c r="Y297" s="9"/>
      <c r="AA297"/>
      <c r="AB297"/>
    </row>
    <row r="298" spans="1:28" ht="15" customHeight="1" x14ac:dyDescent="0.25">
      <c r="A298" s="6" t="s">
        <v>255</v>
      </c>
      <c r="B298" s="6" t="s">
        <v>256</v>
      </c>
      <c r="C298" s="6" t="s">
        <v>257</v>
      </c>
      <c r="D298" s="6" t="s">
        <v>81</v>
      </c>
      <c r="E298" s="6">
        <v>2</v>
      </c>
      <c r="F298" s="6" t="str">
        <f>VLOOKUP(T_[[#This Row],[N° représ]],ListeREPRESENTANTS,2,FALSE)</f>
        <v>Anne Dodsworth</v>
      </c>
      <c r="G298" s="6">
        <v>10577</v>
      </c>
      <c r="H298" s="9">
        <v>41016</v>
      </c>
      <c r="I298" s="9">
        <v>41058</v>
      </c>
      <c r="J298" s="9">
        <v>41033</v>
      </c>
      <c r="K298" s="7">
        <v>1</v>
      </c>
      <c r="L298" s="9" t="str">
        <f>VLOOKUP(T_[[#This Row],[Réf catégorie]],ListeCATEGORIES,2,FALSE)</f>
        <v>Boissons</v>
      </c>
      <c r="M298" s="6">
        <v>39</v>
      </c>
      <c r="N298" s="6" t="str">
        <f>VLOOKUP(T_[[#This Row],[Réf prod]],ListePRODUITS,2,FALSE)</f>
        <v>Chartreuse verte</v>
      </c>
      <c r="O298" s="13">
        <v>90</v>
      </c>
      <c r="P298" s="6">
        <v>73</v>
      </c>
      <c r="Q298" s="13">
        <f t="shared" si="4"/>
        <v>6570</v>
      </c>
      <c r="R298" s="14">
        <v>0.05</v>
      </c>
      <c r="S298" s="13">
        <v>6241.5</v>
      </c>
      <c r="T298" s="13">
        <v>87.381</v>
      </c>
      <c r="U298" s="48">
        <f>T_[[#This Row],[CA tarif]]-T_[[#This Row],[CA HT]]</f>
        <v>328.5</v>
      </c>
      <c r="V298" s="13"/>
      <c r="W298" s="13"/>
      <c r="X298"/>
      <c r="Y298" s="9"/>
      <c r="AA298"/>
      <c r="AB298"/>
    </row>
    <row r="299" spans="1:28" ht="15" customHeight="1" x14ac:dyDescent="0.25">
      <c r="A299" s="6" t="s">
        <v>255</v>
      </c>
      <c r="B299" s="6" t="s">
        <v>256</v>
      </c>
      <c r="C299" s="6" t="s">
        <v>257</v>
      </c>
      <c r="D299" s="6" t="s">
        <v>81</v>
      </c>
      <c r="E299" s="6">
        <v>2</v>
      </c>
      <c r="F299" s="6" t="str">
        <f>VLOOKUP(T_[[#This Row],[N° représ]],ListeREPRESENTANTS,2,FALSE)</f>
        <v>Anne Dodsworth</v>
      </c>
      <c r="G299" s="6">
        <v>10577</v>
      </c>
      <c r="H299" s="9">
        <v>41016</v>
      </c>
      <c r="I299" s="9">
        <v>41058</v>
      </c>
      <c r="J299" s="9">
        <v>41033</v>
      </c>
      <c r="K299" s="7">
        <v>1</v>
      </c>
      <c r="L299" s="9" t="str">
        <f>VLOOKUP(T_[[#This Row],[Réf catégorie]],ListeCATEGORIES,2,FALSE)</f>
        <v>Boissons</v>
      </c>
      <c r="M299" s="6">
        <v>75</v>
      </c>
      <c r="N299" s="6" t="str">
        <f>VLOOKUP(T_[[#This Row],[Réf prod]],ListePRODUITS,2,FALSE)</f>
        <v>Rhönbräu Klosterbier</v>
      </c>
      <c r="O299" s="13">
        <v>38.75</v>
      </c>
      <c r="P299" s="6">
        <v>34</v>
      </c>
      <c r="Q299" s="13">
        <f t="shared" si="4"/>
        <v>1317.5</v>
      </c>
      <c r="R299" s="14">
        <v>-0.03</v>
      </c>
      <c r="S299" s="13">
        <v>1357.0250000000001</v>
      </c>
      <c r="T299" s="13">
        <v>31.211575</v>
      </c>
      <c r="U299" s="48">
        <f>T_[[#This Row],[CA tarif]]-T_[[#This Row],[CA HT]]</f>
        <v>-39.525000000000091</v>
      </c>
      <c r="V299" s="13"/>
      <c r="W299" s="13"/>
      <c r="X299"/>
      <c r="Y299" s="9"/>
      <c r="AA299"/>
      <c r="AB299"/>
    </row>
    <row r="300" spans="1:28" ht="15" customHeight="1" x14ac:dyDescent="0.25">
      <c r="A300" s="6" t="s">
        <v>255</v>
      </c>
      <c r="B300" s="6" t="s">
        <v>256</v>
      </c>
      <c r="C300" s="6" t="s">
        <v>257</v>
      </c>
      <c r="D300" s="6" t="s">
        <v>81</v>
      </c>
      <c r="E300" s="6">
        <v>2</v>
      </c>
      <c r="F300" s="6" t="str">
        <f>VLOOKUP(T_[[#This Row],[N° représ]],ListeREPRESENTANTS,2,FALSE)</f>
        <v>Anne Dodsworth</v>
      </c>
      <c r="G300" s="6">
        <v>10577</v>
      </c>
      <c r="H300" s="9">
        <v>41016</v>
      </c>
      <c r="I300" s="9">
        <v>41058</v>
      </c>
      <c r="J300" s="9">
        <v>41033</v>
      </c>
      <c r="K300" s="7">
        <v>2</v>
      </c>
      <c r="L300" s="9" t="str">
        <f>VLOOKUP(T_[[#This Row],[Réf catégorie]],ListeCATEGORIES,2,FALSE)</f>
        <v>Condiments</v>
      </c>
      <c r="M300" s="6">
        <v>77</v>
      </c>
      <c r="N300" s="6" t="str">
        <f>VLOOKUP(T_[[#This Row],[Réf prod]],ListePRODUITS,2,FALSE)</f>
        <v>Original Frankfurter grüne Soße</v>
      </c>
      <c r="O300" s="13">
        <v>65</v>
      </c>
      <c r="P300" s="6">
        <v>2</v>
      </c>
      <c r="Q300" s="13">
        <f t="shared" si="4"/>
        <v>130</v>
      </c>
      <c r="R300" s="14">
        <v>-0.02</v>
      </c>
      <c r="S300" s="13">
        <v>132.6</v>
      </c>
      <c r="T300" s="13">
        <v>4.1105999999999998</v>
      </c>
      <c r="U300" s="48">
        <f>T_[[#This Row],[CA tarif]]-T_[[#This Row],[CA HT]]</f>
        <v>-2.5999999999999943</v>
      </c>
      <c r="V300" s="13"/>
      <c r="W300" s="13"/>
      <c r="X300"/>
      <c r="Y300" s="9"/>
      <c r="AA300"/>
      <c r="AB300"/>
    </row>
    <row r="301" spans="1:28" ht="15" customHeight="1" x14ac:dyDescent="0.25">
      <c r="A301" s="6" t="s">
        <v>86</v>
      </c>
      <c r="B301" s="6" t="s">
        <v>87</v>
      </c>
      <c r="C301" s="6" t="s">
        <v>88</v>
      </c>
      <c r="D301" s="6" t="s">
        <v>89</v>
      </c>
      <c r="E301" s="6">
        <v>5</v>
      </c>
      <c r="F301" s="6" t="str">
        <f>VLOOKUP(T_[[#This Row],[N° représ]],ListeREPRESENTANTS,2,FALSE)</f>
        <v>Mohamed Ben Arfa</v>
      </c>
      <c r="G301" s="6">
        <v>10578</v>
      </c>
      <c r="H301" s="9">
        <v>41017</v>
      </c>
      <c r="I301" s="9">
        <v>41045</v>
      </c>
      <c r="J301" s="9">
        <v>41058</v>
      </c>
      <c r="K301" s="7">
        <v>1</v>
      </c>
      <c r="L301" s="9" t="str">
        <f>VLOOKUP(T_[[#This Row],[Réf catégorie]],ListeCATEGORIES,2,FALSE)</f>
        <v>Boissons</v>
      </c>
      <c r="M301" s="6">
        <v>35</v>
      </c>
      <c r="N301" s="6" t="str">
        <f>VLOOKUP(T_[[#This Row],[Réf prod]],ListePRODUITS,2,FALSE)</f>
        <v>Steeleye Stout</v>
      </c>
      <c r="O301" s="13">
        <v>90</v>
      </c>
      <c r="P301" s="6">
        <v>33</v>
      </c>
      <c r="Q301" s="13">
        <f t="shared" si="4"/>
        <v>2970</v>
      </c>
      <c r="R301" s="14">
        <v>0.04</v>
      </c>
      <c r="S301" s="13">
        <v>2851.2</v>
      </c>
      <c r="T301" s="13">
        <v>57.024000000000001</v>
      </c>
      <c r="U301" s="48">
        <f>T_[[#This Row],[CA tarif]]-T_[[#This Row],[CA HT]]</f>
        <v>118.80000000000018</v>
      </c>
      <c r="V301" s="13"/>
      <c r="W301" s="13"/>
      <c r="X301"/>
      <c r="Y301" s="9"/>
      <c r="AA301"/>
      <c r="AB301"/>
    </row>
    <row r="302" spans="1:28" ht="15" customHeight="1" x14ac:dyDescent="0.25">
      <c r="A302" s="6" t="s">
        <v>86</v>
      </c>
      <c r="B302" s="6" t="s">
        <v>87</v>
      </c>
      <c r="C302" s="6" t="s">
        <v>88</v>
      </c>
      <c r="D302" s="6" t="s">
        <v>89</v>
      </c>
      <c r="E302" s="6">
        <v>5</v>
      </c>
      <c r="F302" s="6" t="str">
        <f>VLOOKUP(T_[[#This Row],[N° représ]],ListeREPRESENTANTS,2,FALSE)</f>
        <v>Mohamed Ben Arfa</v>
      </c>
      <c r="G302" s="6">
        <v>10578</v>
      </c>
      <c r="H302" s="9">
        <v>41017</v>
      </c>
      <c r="I302" s="9">
        <v>41045</v>
      </c>
      <c r="J302" s="9">
        <v>41058</v>
      </c>
      <c r="K302" s="7">
        <v>5</v>
      </c>
      <c r="L302" s="9" t="str">
        <f>VLOOKUP(T_[[#This Row],[Réf catégorie]],ListeCATEGORIES,2,FALSE)</f>
        <v>Pâtes et céréales</v>
      </c>
      <c r="M302" s="6">
        <v>57</v>
      </c>
      <c r="N302" s="6" t="str">
        <f>VLOOKUP(T_[[#This Row],[Réf prod]],ListePRODUITS,2,FALSE)</f>
        <v>Ravioli Angelo</v>
      </c>
      <c r="O302" s="13">
        <v>97.5</v>
      </c>
      <c r="P302" s="6">
        <v>82</v>
      </c>
      <c r="Q302" s="13">
        <f t="shared" si="4"/>
        <v>7995</v>
      </c>
      <c r="R302" s="14">
        <v>0.15</v>
      </c>
      <c r="S302" s="13">
        <v>6795.75</v>
      </c>
      <c r="T302" s="13">
        <v>203.8725</v>
      </c>
      <c r="U302" s="48">
        <f>T_[[#This Row],[CA tarif]]-T_[[#This Row],[CA HT]]</f>
        <v>1199.25</v>
      </c>
      <c r="V302" s="13"/>
      <c r="W302" s="13"/>
      <c r="X302"/>
      <c r="Y302" s="9"/>
      <c r="AA302"/>
      <c r="AB302"/>
    </row>
    <row r="303" spans="1:28" ht="15" customHeight="1" x14ac:dyDescent="0.25">
      <c r="A303" s="6" t="s">
        <v>261</v>
      </c>
      <c r="B303" s="6" t="s">
        <v>262</v>
      </c>
      <c r="C303" s="6" t="s">
        <v>263</v>
      </c>
      <c r="D303" s="6" t="s">
        <v>81</v>
      </c>
      <c r="E303" s="6">
        <v>7</v>
      </c>
      <c r="F303" s="6" t="str">
        <f>VLOOKUP(T_[[#This Row],[N° représ]],ListeREPRESENTANTS,2,FALSE)</f>
        <v>Jaime Dos Santos</v>
      </c>
      <c r="G303" s="6">
        <v>10579</v>
      </c>
      <c r="H303" s="9">
        <v>41018</v>
      </c>
      <c r="I303" s="9">
        <v>41046</v>
      </c>
      <c r="J303" s="9">
        <v>41037</v>
      </c>
      <c r="K303" s="7">
        <v>2</v>
      </c>
      <c r="L303" s="9" t="str">
        <f>VLOOKUP(T_[[#This Row],[Réf catégorie]],ListeCATEGORIES,2,FALSE)</f>
        <v>Condiments</v>
      </c>
      <c r="M303" s="6">
        <v>15</v>
      </c>
      <c r="N303" s="6" t="str">
        <f>VLOOKUP(T_[[#This Row],[Réf prod]],ListePRODUITS,2,FALSE)</f>
        <v>Genen Shouyu</v>
      </c>
      <c r="O303" s="13">
        <v>77.5</v>
      </c>
      <c r="P303" s="6">
        <v>87</v>
      </c>
      <c r="Q303" s="13">
        <f t="shared" si="4"/>
        <v>6742.5</v>
      </c>
      <c r="R303" s="14">
        <v>0.04</v>
      </c>
      <c r="S303" s="13">
        <v>6472.8</v>
      </c>
      <c r="T303" s="13">
        <v>148.87439999999998</v>
      </c>
      <c r="U303" s="48">
        <f>T_[[#This Row],[CA tarif]]-T_[[#This Row],[CA HT]]</f>
        <v>269.69999999999982</v>
      </c>
      <c r="V303" s="13"/>
      <c r="W303" s="13"/>
      <c r="X303"/>
      <c r="Y303" s="9"/>
      <c r="AA303"/>
      <c r="AB303"/>
    </row>
    <row r="304" spans="1:28" ht="15" customHeight="1" x14ac:dyDescent="0.25">
      <c r="A304" s="6" t="s">
        <v>261</v>
      </c>
      <c r="B304" s="6" t="s">
        <v>262</v>
      </c>
      <c r="C304" s="6" t="s">
        <v>263</v>
      </c>
      <c r="D304" s="6" t="s">
        <v>81</v>
      </c>
      <c r="E304" s="6">
        <v>7</v>
      </c>
      <c r="F304" s="6" t="str">
        <f>VLOOKUP(T_[[#This Row],[N° représ]],ListeREPRESENTANTS,2,FALSE)</f>
        <v>Jaime Dos Santos</v>
      </c>
      <c r="G304" s="6">
        <v>10579</v>
      </c>
      <c r="H304" s="9">
        <v>41018</v>
      </c>
      <c r="I304" s="9">
        <v>41046</v>
      </c>
      <c r="J304" s="9">
        <v>41037</v>
      </c>
      <c r="K304" s="7">
        <v>1</v>
      </c>
      <c r="L304" s="9" t="str">
        <f>VLOOKUP(T_[[#This Row],[Réf catégorie]],ListeCATEGORIES,2,FALSE)</f>
        <v>Boissons</v>
      </c>
      <c r="M304" s="6">
        <v>75</v>
      </c>
      <c r="N304" s="6" t="str">
        <f>VLOOKUP(T_[[#This Row],[Réf prod]],ListePRODUITS,2,FALSE)</f>
        <v>Rhönbräu Klosterbier</v>
      </c>
      <c r="O304" s="13">
        <v>38.75</v>
      </c>
      <c r="P304" s="6">
        <v>89</v>
      </c>
      <c r="Q304" s="13">
        <f t="shared" si="4"/>
        <v>3448.75</v>
      </c>
      <c r="R304" s="14">
        <v>-0.03</v>
      </c>
      <c r="S304" s="13">
        <v>3552.2125000000001</v>
      </c>
      <c r="T304" s="13">
        <v>67.492037500000009</v>
      </c>
      <c r="U304" s="48">
        <f>T_[[#This Row],[CA tarif]]-T_[[#This Row],[CA HT]]</f>
        <v>-103.46250000000009</v>
      </c>
      <c r="V304" s="13"/>
      <c r="W304" s="13"/>
      <c r="X304"/>
      <c r="Y304" s="9"/>
      <c r="AA304"/>
      <c r="AB304"/>
    </row>
    <row r="305" spans="1:28" ht="15" customHeight="1" x14ac:dyDescent="0.25">
      <c r="A305" s="6" t="s">
        <v>177</v>
      </c>
      <c r="B305" s="6" t="s">
        <v>178</v>
      </c>
      <c r="C305" s="6" t="s">
        <v>159</v>
      </c>
      <c r="D305" s="6" t="s">
        <v>136</v>
      </c>
      <c r="E305" s="6">
        <v>5</v>
      </c>
      <c r="F305" s="6" t="str">
        <f>VLOOKUP(T_[[#This Row],[N° représ]],ListeREPRESENTANTS,2,FALSE)</f>
        <v>Mohamed Ben Arfa</v>
      </c>
      <c r="G305" s="6">
        <v>10580</v>
      </c>
      <c r="H305" s="9">
        <v>41019</v>
      </c>
      <c r="I305" s="9">
        <v>41047</v>
      </c>
      <c r="J305" s="9">
        <v>41034</v>
      </c>
      <c r="K305" s="7">
        <v>7</v>
      </c>
      <c r="L305" s="9" t="str">
        <f>VLOOKUP(T_[[#This Row],[Réf catégorie]],ListeCATEGORIES,2,FALSE)</f>
        <v>Produits secs</v>
      </c>
      <c r="M305" s="6">
        <v>14</v>
      </c>
      <c r="N305" s="6" t="str">
        <f>VLOOKUP(T_[[#This Row],[Réf prod]],ListePRODUITS,2,FALSE)</f>
        <v>Tofu</v>
      </c>
      <c r="O305" s="13">
        <v>116.25</v>
      </c>
      <c r="P305" s="6">
        <v>59</v>
      </c>
      <c r="Q305" s="13">
        <f t="shared" si="4"/>
        <v>6858.75</v>
      </c>
      <c r="R305" s="14">
        <v>-0.01</v>
      </c>
      <c r="S305" s="13">
        <v>6927.3374999999996</v>
      </c>
      <c r="T305" s="13">
        <v>96.982724999999988</v>
      </c>
      <c r="U305" s="48">
        <f>T_[[#This Row],[CA tarif]]-T_[[#This Row],[CA HT]]</f>
        <v>-68.587499999999636</v>
      </c>
      <c r="V305" s="13"/>
      <c r="W305" s="13"/>
      <c r="X305"/>
      <c r="Y305" s="9"/>
      <c r="AA305"/>
      <c r="AB305"/>
    </row>
    <row r="306" spans="1:28" ht="15" customHeight="1" x14ac:dyDescent="0.25">
      <c r="A306" s="6" t="s">
        <v>177</v>
      </c>
      <c r="B306" s="6" t="s">
        <v>178</v>
      </c>
      <c r="C306" s="6" t="s">
        <v>159</v>
      </c>
      <c r="D306" s="6" t="s">
        <v>136</v>
      </c>
      <c r="E306" s="6">
        <v>5</v>
      </c>
      <c r="F306" s="6" t="str">
        <f>VLOOKUP(T_[[#This Row],[N° représ]],ListeREPRESENTANTS,2,FALSE)</f>
        <v>Mohamed Ben Arfa</v>
      </c>
      <c r="G306" s="6">
        <v>10580</v>
      </c>
      <c r="H306" s="9">
        <v>41019</v>
      </c>
      <c r="I306" s="9">
        <v>41047</v>
      </c>
      <c r="J306" s="9">
        <v>41034</v>
      </c>
      <c r="K306" s="7">
        <v>8</v>
      </c>
      <c r="L306" s="9" t="str">
        <f>VLOOKUP(T_[[#This Row],[Réf catégorie]],ListeCATEGORIES,2,FALSE)</f>
        <v>Poissons et fruits de mer</v>
      </c>
      <c r="M306" s="6">
        <v>41</v>
      </c>
      <c r="N306" s="6" t="str">
        <f>VLOOKUP(T_[[#This Row],[Réf prod]],ListePRODUITS,2,FALSE)</f>
        <v>Jack's New England Clam Chowder</v>
      </c>
      <c r="O306" s="13">
        <v>48.25</v>
      </c>
      <c r="P306" s="6">
        <v>84</v>
      </c>
      <c r="Q306" s="13">
        <f t="shared" si="4"/>
        <v>4053</v>
      </c>
      <c r="R306" s="14">
        <v>0.09</v>
      </c>
      <c r="S306" s="13">
        <v>3688.23</v>
      </c>
      <c r="T306" s="13">
        <v>29.505839999999999</v>
      </c>
      <c r="U306" s="48">
        <f>T_[[#This Row],[CA tarif]]-T_[[#This Row],[CA HT]]</f>
        <v>364.77</v>
      </c>
      <c r="V306" s="13"/>
      <c r="W306" s="13"/>
      <c r="X306"/>
      <c r="Y306" s="9"/>
      <c r="AA306"/>
      <c r="AB306"/>
    </row>
    <row r="307" spans="1:28" ht="15" customHeight="1" x14ac:dyDescent="0.25">
      <c r="A307" s="6" t="s">
        <v>177</v>
      </c>
      <c r="B307" s="6" t="s">
        <v>178</v>
      </c>
      <c r="C307" s="6" t="s">
        <v>159</v>
      </c>
      <c r="D307" s="6" t="s">
        <v>136</v>
      </c>
      <c r="E307" s="6">
        <v>5</v>
      </c>
      <c r="F307" s="6" t="str">
        <f>VLOOKUP(T_[[#This Row],[N° représ]],ListeREPRESENTANTS,2,FALSE)</f>
        <v>Mohamed Ben Arfa</v>
      </c>
      <c r="G307" s="6">
        <v>10580</v>
      </c>
      <c r="H307" s="9">
        <v>41019</v>
      </c>
      <c r="I307" s="9">
        <v>41047</v>
      </c>
      <c r="J307" s="9">
        <v>41034</v>
      </c>
      <c r="K307" s="7">
        <v>2</v>
      </c>
      <c r="L307" s="9" t="str">
        <f>VLOOKUP(T_[[#This Row],[Réf catégorie]],ListeCATEGORIES,2,FALSE)</f>
        <v>Condiments</v>
      </c>
      <c r="M307" s="6">
        <v>65</v>
      </c>
      <c r="N307" s="6" t="str">
        <f>VLOOKUP(T_[[#This Row],[Réf prod]],ListePRODUITS,2,FALSE)</f>
        <v>Louisiana Fiery Hot Pepper Sauce</v>
      </c>
      <c r="O307" s="13">
        <v>105.25</v>
      </c>
      <c r="P307" s="6">
        <v>47</v>
      </c>
      <c r="Q307" s="13">
        <f t="shared" si="4"/>
        <v>4946.75</v>
      </c>
      <c r="R307" s="14">
        <v>0.2</v>
      </c>
      <c r="S307" s="13">
        <v>3957.4</v>
      </c>
      <c r="T307" s="13">
        <v>122.67940000000002</v>
      </c>
      <c r="U307" s="48">
        <f>T_[[#This Row],[CA tarif]]-T_[[#This Row],[CA HT]]</f>
        <v>989.34999999999991</v>
      </c>
      <c r="V307" s="13"/>
      <c r="W307" s="13"/>
      <c r="X307"/>
      <c r="Y307" s="9"/>
      <c r="AA307"/>
      <c r="AB307"/>
    </row>
    <row r="308" spans="1:28" ht="15" customHeight="1" x14ac:dyDescent="0.25">
      <c r="A308" s="6" t="s">
        <v>182</v>
      </c>
      <c r="B308" s="6" t="s">
        <v>183</v>
      </c>
      <c r="C308" s="6" t="s">
        <v>132</v>
      </c>
      <c r="D308" s="6" t="s">
        <v>123</v>
      </c>
      <c r="E308" s="6">
        <v>3</v>
      </c>
      <c r="F308" s="6" t="str">
        <f>VLOOKUP(T_[[#This Row],[N° représ]],ListeREPRESENTANTS,2,FALSE)</f>
        <v>Janet Leverling</v>
      </c>
      <c r="G308" s="6">
        <v>10581</v>
      </c>
      <c r="H308" s="9">
        <v>41019</v>
      </c>
      <c r="I308" s="9">
        <v>41047</v>
      </c>
      <c r="J308" s="9">
        <v>41035</v>
      </c>
      <c r="K308" s="7">
        <v>1</v>
      </c>
      <c r="L308" s="9" t="str">
        <f>VLOOKUP(T_[[#This Row],[Réf catégorie]],ListeCATEGORIES,2,FALSE)</f>
        <v>Boissons</v>
      </c>
      <c r="M308" s="6">
        <v>75</v>
      </c>
      <c r="N308" s="6" t="str">
        <f>VLOOKUP(T_[[#This Row],[Réf prod]],ListePRODUITS,2,FALSE)</f>
        <v>Rhönbräu Klosterbier</v>
      </c>
      <c r="O308" s="13">
        <v>38.75</v>
      </c>
      <c r="P308" s="6">
        <v>82</v>
      </c>
      <c r="Q308" s="13">
        <f t="shared" si="4"/>
        <v>3177.5</v>
      </c>
      <c r="R308" s="14">
        <v>0.2</v>
      </c>
      <c r="S308" s="13">
        <v>2542</v>
      </c>
      <c r="T308" s="13">
        <v>76.260000000000005</v>
      </c>
      <c r="U308" s="48">
        <f>T_[[#This Row],[CA tarif]]-T_[[#This Row],[CA HT]]</f>
        <v>635.5</v>
      </c>
      <c r="V308" s="13"/>
      <c r="W308" s="13"/>
      <c r="X308"/>
      <c r="Y308" s="9"/>
      <c r="AA308"/>
      <c r="AB308"/>
    </row>
    <row r="309" spans="1:28" ht="15" customHeight="1" x14ac:dyDescent="0.25">
      <c r="A309" s="6" t="s">
        <v>163</v>
      </c>
      <c r="B309" s="6" t="s">
        <v>164</v>
      </c>
      <c r="C309" s="6" t="s">
        <v>165</v>
      </c>
      <c r="D309" s="6" t="s">
        <v>136</v>
      </c>
      <c r="E309" s="6">
        <v>3</v>
      </c>
      <c r="F309" s="6" t="str">
        <f>VLOOKUP(T_[[#This Row],[N° représ]],ListeREPRESENTANTS,2,FALSE)</f>
        <v>Janet Leverling</v>
      </c>
      <c r="G309" s="6">
        <v>10582</v>
      </c>
      <c r="H309" s="9">
        <v>41020</v>
      </c>
      <c r="I309" s="9">
        <v>41048</v>
      </c>
      <c r="J309" s="9">
        <v>41047</v>
      </c>
      <c r="K309" s="7">
        <v>5</v>
      </c>
      <c r="L309" s="9" t="str">
        <f>VLOOKUP(T_[[#This Row],[Réf catégorie]],ListeCATEGORIES,2,FALSE)</f>
        <v>Pâtes et céréales</v>
      </c>
      <c r="M309" s="6">
        <v>57</v>
      </c>
      <c r="N309" s="6" t="str">
        <f>VLOOKUP(T_[[#This Row],[Réf prod]],ListePRODUITS,2,FALSE)</f>
        <v>Ravioli Angelo</v>
      </c>
      <c r="O309" s="13">
        <v>97.5</v>
      </c>
      <c r="P309" s="6">
        <v>44</v>
      </c>
      <c r="Q309" s="13">
        <f t="shared" si="4"/>
        <v>4290</v>
      </c>
      <c r="R309" s="14">
        <v>0.1</v>
      </c>
      <c r="S309" s="13">
        <v>3861</v>
      </c>
      <c r="T309" s="13">
        <v>92.664000000000001</v>
      </c>
      <c r="U309" s="48">
        <f>T_[[#This Row],[CA tarif]]-T_[[#This Row],[CA HT]]</f>
        <v>429</v>
      </c>
      <c r="V309" s="13"/>
      <c r="W309" s="13"/>
      <c r="X309"/>
      <c r="Y309" s="9"/>
      <c r="AA309"/>
      <c r="AB309"/>
    </row>
    <row r="310" spans="1:28" ht="15" customHeight="1" x14ac:dyDescent="0.25">
      <c r="A310" s="6" t="s">
        <v>163</v>
      </c>
      <c r="B310" s="6" t="s">
        <v>164</v>
      </c>
      <c r="C310" s="6" t="s">
        <v>165</v>
      </c>
      <c r="D310" s="6" t="s">
        <v>136</v>
      </c>
      <c r="E310" s="6">
        <v>3</v>
      </c>
      <c r="F310" s="6" t="str">
        <f>VLOOKUP(T_[[#This Row],[N° représ]],ListeREPRESENTANTS,2,FALSE)</f>
        <v>Janet Leverling</v>
      </c>
      <c r="G310" s="6">
        <v>10582</v>
      </c>
      <c r="H310" s="9">
        <v>41020</v>
      </c>
      <c r="I310" s="9">
        <v>41048</v>
      </c>
      <c r="J310" s="9">
        <v>41047</v>
      </c>
      <c r="K310" s="7">
        <v>1</v>
      </c>
      <c r="L310" s="9" t="str">
        <f>VLOOKUP(T_[[#This Row],[Réf catégorie]],ListeCATEGORIES,2,FALSE)</f>
        <v>Boissons</v>
      </c>
      <c r="M310" s="6">
        <v>76</v>
      </c>
      <c r="N310" s="6" t="str">
        <f>VLOOKUP(T_[[#This Row],[Réf prod]],ListePRODUITS,2,FALSE)</f>
        <v>Lakkalikööri</v>
      </c>
      <c r="O310" s="13">
        <v>90</v>
      </c>
      <c r="P310" s="6">
        <v>100</v>
      </c>
      <c r="Q310" s="13">
        <f t="shared" si="4"/>
        <v>9000</v>
      </c>
      <c r="R310" s="14">
        <v>0.14000000000000001</v>
      </c>
      <c r="S310" s="13">
        <v>7740</v>
      </c>
      <c r="T310" s="13">
        <v>193.5</v>
      </c>
      <c r="U310" s="48">
        <f>T_[[#This Row],[CA tarif]]-T_[[#This Row],[CA HT]]</f>
        <v>1260</v>
      </c>
      <c r="V310" s="13"/>
      <c r="W310" s="13"/>
      <c r="X310"/>
      <c r="Y310" s="9"/>
      <c r="AA310"/>
      <c r="AB310"/>
    </row>
    <row r="311" spans="1:28" ht="15" customHeight="1" x14ac:dyDescent="0.25">
      <c r="A311" s="6" t="s">
        <v>209</v>
      </c>
      <c r="B311" s="6" t="s">
        <v>210</v>
      </c>
      <c r="C311" s="6" t="s">
        <v>211</v>
      </c>
      <c r="D311" s="6" t="s">
        <v>212</v>
      </c>
      <c r="E311" s="6">
        <v>1</v>
      </c>
      <c r="F311" s="6" t="str">
        <f>VLOOKUP(T_[[#This Row],[N° représ]],ListeREPRESENTANTS,2,FALSE)</f>
        <v>Francis Rivière</v>
      </c>
      <c r="G311" s="6">
        <v>10583</v>
      </c>
      <c r="H311" s="9">
        <v>41023</v>
      </c>
      <c r="I311" s="9">
        <v>41051</v>
      </c>
      <c r="J311" s="9">
        <v>41037</v>
      </c>
      <c r="K311" s="7">
        <v>6</v>
      </c>
      <c r="L311" s="9" t="str">
        <f>VLOOKUP(T_[[#This Row],[Réf catégorie]],ListeCATEGORIES,2,FALSE)</f>
        <v>Viandes</v>
      </c>
      <c r="M311" s="6">
        <v>29</v>
      </c>
      <c r="N311" s="6" t="str">
        <f>VLOOKUP(T_[[#This Row],[Réf prod]],ListePRODUITS,2,FALSE)</f>
        <v>Thüringer Rostbratwurst</v>
      </c>
      <c r="O311" s="13">
        <v>618.95000000000005</v>
      </c>
      <c r="P311" s="6">
        <v>79</v>
      </c>
      <c r="Q311" s="13">
        <f t="shared" si="4"/>
        <v>48897.05</v>
      </c>
      <c r="R311" s="14">
        <v>0.03</v>
      </c>
      <c r="S311" s="13">
        <v>47430.138500000001</v>
      </c>
      <c r="T311" s="13">
        <v>1422.9041549999999</v>
      </c>
      <c r="U311" s="48">
        <f>T_[[#This Row],[CA tarif]]-T_[[#This Row],[CA HT]]</f>
        <v>1466.911500000002</v>
      </c>
      <c r="V311" s="13"/>
      <c r="W311" s="13"/>
      <c r="X311"/>
      <c r="Y311" s="9"/>
      <c r="AA311"/>
      <c r="AB311"/>
    </row>
    <row r="312" spans="1:28" ht="15" customHeight="1" x14ac:dyDescent="0.25">
      <c r="A312" s="6" t="s">
        <v>209</v>
      </c>
      <c r="B312" s="6" t="s">
        <v>210</v>
      </c>
      <c r="C312" s="6" t="s">
        <v>211</v>
      </c>
      <c r="D312" s="6" t="s">
        <v>212</v>
      </c>
      <c r="E312" s="6">
        <v>1</v>
      </c>
      <c r="F312" s="6" t="str">
        <f>VLOOKUP(T_[[#This Row],[N° représ]],ListeREPRESENTANTS,2,FALSE)</f>
        <v>Francis Rivière</v>
      </c>
      <c r="G312" s="6">
        <v>10583</v>
      </c>
      <c r="H312" s="9">
        <v>41023</v>
      </c>
      <c r="I312" s="9">
        <v>41051</v>
      </c>
      <c r="J312" s="9">
        <v>41037</v>
      </c>
      <c r="K312" s="7">
        <v>4</v>
      </c>
      <c r="L312" s="9" t="str">
        <f>VLOOKUP(T_[[#This Row],[Réf catégorie]],ListeCATEGORIES,2,FALSE)</f>
        <v>Produits laitiers</v>
      </c>
      <c r="M312" s="6">
        <v>60</v>
      </c>
      <c r="N312" s="6" t="str">
        <f>VLOOKUP(T_[[#This Row],[Réf prod]],ListePRODUITS,2,FALSE)</f>
        <v>Camembert Pierrot</v>
      </c>
      <c r="O312" s="13">
        <v>170</v>
      </c>
      <c r="P312" s="6">
        <v>64</v>
      </c>
      <c r="Q312" s="13">
        <f t="shared" si="4"/>
        <v>10880</v>
      </c>
      <c r="R312" s="14">
        <v>-0.01</v>
      </c>
      <c r="S312" s="13">
        <v>10988.8</v>
      </c>
      <c r="T312" s="13">
        <v>164.83199999999999</v>
      </c>
      <c r="U312" s="48">
        <f>T_[[#This Row],[CA tarif]]-T_[[#This Row],[CA HT]]</f>
        <v>-108.79999999999927</v>
      </c>
      <c r="V312" s="13"/>
      <c r="W312" s="13"/>
      <c r="X312"/>
      <c r="Y312" s="9"/>
      <c r="AA312"/>
      <c r="AB312"/>
    </row>
    <row r="313" spans="1:28" ht="15" customHeight="1" x14ac:dyDescent="0.25">
      <c r="A313" s="6" t="s">
        <v>209</v>
      </c>
      <c r="B313" s="6" t="s">
        <v>210</v>
      </c>
      <c r="C313" s="6" t="s">
        <v>211</v>
      </c>
      <c r="D313" s="6" t="s">
        <v>212</v>
      </c>
      <c r="E313" s="6">
        <v>1</v>
      </c>
      <c r="F313" s="6" t="str">
        <f>VLOOKUP(T_[[#This Row],[N° représ]],ListeREPRESENTANTS,2,FALSE)</f>
        <v>Francis Rivière</v>
      </c>
      <c r="G313" s="6">
        <v>10583</v>
      </c>
      <c r="H313" s="9">
        <v>41023</v>
      </c>
      <c r="I313" s="9">
        <v>41051</v>
      </c>
      <c r="J313" s="9">
        <v>41037</v>
      </c>
      <c r="K313" s="7">
        <v>4</v>
      </c>
      <c r="L313" s="9" t="str">
        <f>VLOOKUP(T_[[#This Row],[Réf catégorie]],ListeCATEGORIES,2,FALSE)</f>
        <v>Produits laitiers</v>
      </c>
      <c r="M313" s="6">
        <v>69</v>
      </c>
      <c r="N313" s="6" t="str">
        <f>VLOOKUP(T_[[#This Row],[Réf prod]],ListePRODUITS,2,FALSE)</f>
        <v>Gudbrandsdalsost</v>
      </c>
      <c r="O313" s="13">
        <v>180</v>
      </c>
      <c r="P313" s="6">
        <v>66</v>
      </c>
      <c r="Q313" s="13">
        <f t="shared" si="4"/>
        <v>11880</v>
      </c>
      <c r="R313" s="14">
        <v>-0.03</v>
      </c>
      <c r="S313" s="13">
        <v>12236.4</v>
      </c>
      <c r="T313" s="13">
        <v>232.49160000000001</v>
      </c>
      <c r="U313" s="48">
        <f>T_[[#This Row],[CA tarif]]-T_[[#This Row],[CA HT]]</f>
        <v>-356.39999999999964</v>
      </c>
      <c r="V313" s="13"/>
      <c r="W313" s="13"/>
      <c r="X313"/>
      <c r="Y313" s="9"/>
      <c r="AA313"/>
      <c r="AB313"/>
    </row>
    <row r="314" spans="1:28" ht="15" customHeight="1" x14ac:dyDescent="0.25">
      <c r="A314" s="6" t="s">
        <v>245</v>
      </c>
      <c r="B314" s="6" t="s">
        <v>246</v>
      </c>
      <c r="C314" s="6" t="s">
        <v>247</v>
      </c>
      <c r="D314" s="6" t="s">
        <v>85</v>
      </c>
      <c r="E314" s="6">
        <v>5</v>
      </c>
      <c r="F314" s="6" t="str">
        <f>VLOOKUP(T_[[#This Row],[N° représ]],ListeREPRESENTANTS,2,FALSE)</f>
        <v>Mohamed Ben Arfa</v>
      </c>
      <c r="G314" s="6">
        <v>10584</v>
      </c>
      <c r="H314" s="9">
        <v>41023</v>
      </c>
      <c r="I314" s="9">
        <v>41051</v>
      </c>
      <c r="J314" s="9">
        <v>41037</v>
      </c>
      <c r="K314" s="7">
        <v>4</v>
      </c>
      <c r="L314" s="9" t="str">
        <f>VLOOKUP(T_[[#This Row],[Réf catégorie]],ListeCATEGORIES,2,FALSE)</f>
        <v>Produits laitiers</v>
      </c>
      <c r="M314" s="6">
        <v>31</v>
      </c>
      <c r="N314" s="6" t="str">
        <f>VLOOKUP(T_[[#This Row],[Réf prod]],ListePRODUITS,2,FALSE)</f>
        <v>Gorgonzola Telino</v>
      </c>
      <c r="O314" s="13">
        <v>62.5</v>
      </c>
      <c r="P314" s="6">
        <v>28</v>
      </c>
      <c r="Q314" s="13">
        <f t="shared" si="4"/>
        <v>1750</v>
      </c>
      <c r="R314" s="14">
        <v>0.05</v>
      </c>
      <c r="S314" s="13">
        <v>1662.5</v>
      </c>
      <c r="T314" s="13">
        <v>33.25</v>
      </c>
      <c r="U314" s="48">
        <f>T_[[#This Row],[CA tarif]]-T_[[#This Row],[CA HT]]</f>
        <v>87.5</v>
      </c>
      <c r="V314" s="13"/>
      <c r="W314" s="13"/>
      <c r="X314"/>
      <c r="Y314" s="9"/>
      <c r="AA314"/>
      <c r="AB314"/>
    </row>
    <row r="315" spans="1:28" ht="15" customHeight="1" x14ac:dyDescent="0.25">
      <c r="A315" s="6" t="s">
        <v>264</v>
      </c>
      <c r="B315" s="6" t="s">
        <v>265</v>
      </c>
      <c r="C315" s="6" t="s">
        <v>266</v>
      </c>
      <c r="D315" s="6" t="s">
        <v>123</v>
      </c>
      <c r="E315" s="6">
        <v>8</v>
      </c>
      <c r="F315" s="6" t="str">
        <f>VLOOKUP(T_[[#This Row],[N° représ]],ListeREPRESENTANTS,2,FALSE)</f>
        <v>Hicham Esmal</v>
      </c>
      <c r="G315" s="6">
        <v>10585</v>
      </c>
      <c r="H315" s="9">
        <v>41024</v>
      </c>
      <c r="I315" s="9">
        <v>41052</v>
      </c>
      <c r="J315" s="9">
        <v>41043</v>
      </c>
      <c r="K315" s="7">
        <v>3</v>
      </c>
      <c r="L315" s="9" t="str">
        <f>VLOOKUP(T_[[#This Row],[Réf catégorie]],ListeCATEGORIES,2,FALSE)</f>
        <v>Desserts</v>
      </c>
      <c r="M315" s="6">
        <v>47</v>
      </c>
      <c r="N315" s="6" t="str">
        <f>VLOOKUP(T_[[#This Row],[Réf prod]],ListePRODUITS,2,FALSE)</f>
        <v>Zaanse koeken</v>
      </c>
      <c r="O315" s="13">
        <v>47.5</v>
      </c>
      <c r="P315" s="6">
        <v>92</v>
      </c>
      <c r="Q315" s="13">
        <f t="shared" si="4"/>
        <v>4370</v>
      </c>
      <c r="R315" s="14">
        <v>0.14000000000000001</v>
      </c>
      <c r="S315" s="13">
        <v>3758.2</v>
      </c>
      <c r="T315" s="13">
        <v>63.889399999999995</v>
      </c>
      <c r="U315" s="48">
        <f>T_[[#This Row],[CA tarif]]-T_[[#This Row],[CA HT]]</f>
        <v>611.80000000000018</v>
      </c>
      <c r="V315" s="13"/>
      <c r="W315" s="13"/>
      <c r="X315"/>
      <c r="Y315" s="9"/>
      <c r="AA315"/>
      <c r="AB315"/>
    </row>
    <row r="316" spans="1:28" ht="15" customHeight="1" x14ac:dyDescent="0.25">
      <c r="A316" s="6" t="s">
        <v>248</v>
      </c>
      <c r="B316" s="6" t="s">
        <v>249</v>
      </c>
      <c r="C316" s="6" t="s">
        <v>250</v>
      </c>
      <c r="D316" s="6" t="s">
        <v>251</v>
      </c>
      <c r="E316" s="6">
        <v>2</v>
      </c>
      <c r="F316" s="6" t="str">
        <f>VLOOKUP(T_[[#This Row],[N° représ]],ListeREPRESENTANTS,2,FALSE)</f>
        <v>Anne Dodsworth</v>
      </c>
      <c r="G316" s="6">
        <v>10586</v>
      </c>
      <c r="H316" s="9">
        <v>41025</v>
      </c>
      <c r="I316" s="9">
        <v>41053</v>
      </c>
      <c r="J316" s="9">
        <v>41042</v>
      </c>
      <c r="K316" s="7">
        <v>5</v>
      </c>
      <c r="L316" s="9" t="str">
        <f>VLOOKUP(T_[[#This Row],[Réf catégorie]],ListeCATEGORIES,2,FALSE)</f>
        <v>Pâtes et céréales</v>
      </c>
      <c r="M316" s="6">
        <v>52</v>
      </c>
      <c r="N316" s="6" t="str">
        <f>VLOOKUP(T_[[#This Row],[Réf prod]],ListePRODUITS,2,FALSE)</f>
        <v>Filo Mix</v>
      </c>
      <c r="O316" s="13">
        <v>35</v>
      </c>
      <c r="P316" s="6">
        <v>28</v>
      </c>
      <c r="Q316" s="13">
        <f t="shared" si="4"/>
        <v>980</v>
      </c>
      <c r="R316" s="14">
        <v>0.08</v>
      </c>
      <c r="S316" s="13">
        <v>901.6</v>
      </c>
      <c r="T316" s="13">
        <v>25.244799999999998</v>
      </c>
      <c r="U316" s="48">
        <f>T_[[#This Row],[CA tarif]]-T_[[#This Row],[CA HT]]</f>
        <v>78.399999999999977</v>
      </c>
      <c r="V316" s="13"/>
      <c r="W316" s="13"/>
      <c r="X316"/>
      <c r="Y316" s="9"/>
      <c r="AA316"/>
      <c r="AB316"/>
    </row>
    <row r="317" spans="1:28" ht="15" customHeight="1" x14ac:dyDescent="0.25">
      <c r="A317" s="6" t="s">
        <v>267</v>
      </c>
      <c r="B317" s="6" t="s">
        <v>268</v>
      </c>
      <c r="C317" s="6" t="s">
        <v>122</v>
      </c>
      <c r="D317" s="6" t="s">
        <v>123</v>
      </c>
      <c r="E317" s="6">
        <v>7</v>
      </c>
      <c r="F317" s="6" t="str">
        <f>VLOOKUP(T_[[#This Row],[N° représ]],ListeREPRESENTANTS,2,FALSE)</f>
        <v>Jaime Dos Santos</v>
      </c>
      <c r="G317" s="6">
        <v>10587</v>
      </c>
      <c r="H317" s="9">
        <v>41025</v>
      </c>
      <c r="I317" s="9">
        <v>41053</v>
      </c>
      <c r="J317" s="9">
        <v>41042</v>
      </c>
      <c r="K317" s="7">
        <v>3</v>
      </c>
      <c r="L317" s="9" t="str">
        <f>VLOOKUP(T_[[#This Row],[Réf catégorie]],ListeCATEGORIES,2,FALSE)</f>
        <v>Desserts</v>
      </c>
      <c r="M317" s="6">
        <v>26</v>
      </c>
      <c r="N317" s="6" t="str">
        <f>VLOOKUP(T_[[#This Row],[Réf prod]],ListePRODUITS,2,FALSE)</f>
        <v>Gumbär Gummibärchen</v>
      </c>
      <c r="O317" s="13">
        <v>156.15</v>
      </c>
      <c r="P317" s="6">
        <v>42</v>
      </c>
      <c r="Q317" s="13">
        <f t="shared" si="4"/>
        <v>6558.3</v>
      </c>
      <c r="R317" s="14">
        <v>0.01</v>
      </c>
      <c r="S317" s="13">
        <v>6492.7170000000006</v>
      </c>
      <c r="T317" s="13">
        <v>129.85434000000001</v>
      </c>
      <c r="U317" s="48">
        <f>T_[[#This Row],[CA tarif]]-T_[[#This Row],[CA HT]]</f>
        <v>65.582999999999629</v>
      </c>
      <c r="V317" s="13"/>
      <c r="W317" s="13"/>
      <c r="X317"/>
      <c r="Y317" s="9"/>
      <c r="AA317"/>
      <c r="AB317"/>
    </row>
    <row r="318" spans="1:28" ht="15" customHeight="1" x14ac:dyDescent="0.25">
      <c r="A318" s="6" t="s">
        <v>267</v>
      </c>
      <c r="B318" s="6" t="s">
        <v>268</v>
      </c>
      <c r="C318" s="6" t="s">
        <v>122</v>
      </c>
      <c r="D318" s="6" t="s">
        <v>123</v>
      </c>
      <c r="E318" s="6">
        <v>7</v>
      </c>
      <c r="F318" s="6" t="str">
        <f>VLOOKUP(T_[[#This Row],[N° représ]],ListeREPRESENTANTS,2,FALSE)</f>
        <v>Jaime Dos Santos</v>
      </c>
      <c r="G318" s="6">
        <v>10587</v>
      </c>
      <c r="H318" s="9">
        <v>41025</v>
      </c>
      <c r="I318" s="9">
        <v>41053</v>
      </c>
      <c r="J318" s="9">
        <v>41042</v>
      </c>
      <c r="K318" s="7">
        <v>1</v>
      </c>
      <c r="L318" s="9" t="str">
        <f>VLOOKUP(T_[[#This Row],[Réf catégorie]],ListeCATEGORIES,2,FALSE)</f>
        <v>Boissons</v>
      </c>
      <c r="M318" s="6">
        <v>35</v>
      </c>
      <c r="N318" s="6" t="str">
        <f>VLOOKUP(T_[[#This Row],[Réf prod]],ListePRODUITS,2,FALSE)</f>
        <v>Steeleye Stout</v>
      </c>
      <c r="O318" s="13">
        <v>90</v>
      </c>
      <c r="P318" s="6">
        <v>70</v>
      </c>
      <c r="Q318" s="13">
        <f t="shared" si="4"/>
        <v>6300</v>
      </c>
      <c r="R318" s="14">
        <v>0.13</v>
      </c>
      <c r="S318" s="13">
        <v>5481</v>
      </c>
      <c r="T318" s="13">
        <v>104.139</v>
      </c>
      <c r="U318" s="48">
        <f>T_[[#This Row],[CA tarif]]-T_[[#This Row],[CA HT]]</f>
        <v>819</v>
      </c>
      <c r="V318" s="13"/>
      <c r="W318" s="13"/>
      <c r="X318"/>
      <c r="Y318" s="9"/>
      <c r="AA318"/>
      <c r="AB318"/>
    </row>
    <row r="319" spans="1:28" ht="15" customHeight="1" x14ac:dyDescent="0.25">
      <c r="A319" s="6" t="s">
        <v>267</v>
      </c>
      <c r="B319" s="6" t="s">
        <v>268</v>
      </c>
      <c r="C319" s="6" t="s">
        <v>122</v>
      </c>
      <c r="D319" s="6" t="s">
        <v>123</v>
      </c>
      <c r="E319" s="6">
        <v>7</v>
      </c>
      <c r="F319" s="6" t="str">
        <f>VLOOKUP(T_[[#This Row],[N° représ]],ListeREPRESENTANTS,2,FALSE)</f>
        <v>Jaime Dos Santos</v>
      </c>
      <c r="G319" s="6">
        <v>10587</v>
      </c>
      <c r="H319" s="9">
        <v>41025</v>
      </c>
      <c r="I319" s="9">
        <v>41053</v>
      </c>
      <c r="J319" s="9">
        <v>41042</v>
      </c>
      <c r="K319" s="7">
        <v>2</v>
      </c>
      <c r="L319" s="9" t="str">
        <f>VLOOKUP(T_[[#This Row],[Réf catégorie]],ListeCATEGORIES,2,FALSE)</f>
        <v>Condiments</v>
      </c>
      <c r="M319" s="6">
        <v>77</v>
      </c>
      <c r="N319" s="6" t="str">
        <f>VLOOKUP(T_[[#This Row],[Réf prod]],ListePRODUITS,2,FALSE)</f>
        <v>Original Frankfurter grüne Soße</v>
      </c>
      <c r="O319" s="13">
        <v>65</v>
      </c>
      <c r="P319" s="6">
        <v>35</v>
      </c>
      <c r="Q319" s="13">
        <f t="shared" si="4"/>
        <v>2275</v>
      </c>
      <c r="R319" s="14">
        <v>-0.01</v>
      </c>
      <c r="S319" s="13">
        <v>2297.75</v>
      </c>
      <c r="T319" s="13">
        <v>25.27525</v>
      </c>
      <c r="U319" s="48">
        <f>T_[[#This Row],[CA tarif]]-T_[[#This Row],[CA HT]]</f>
        <v>-22.75</v>
      </c>
      <c r="V319" s="13"/>
      <c r="W319" s="13"/>
      <c r="X319"/>
      <c r="Y319" s="9"/>
      <c r="AA319"/>
      <c r="AB319"/>
    </row>
    <row r="320" spans="1:28" ht="15" customHeight="1" x14ac:dyDescent="0.25">
      <c r="A320" s="6" t="s">
        <v>189</v>
      </c>
      <c r="B320" s="6" t="s">
        <v>190</v>
      </c>
      <c r="C320" s="6" t="s">
        <v>191</v>
      </c>
      <c r="D320" s="6" t="s">
        <v>136</v>
      </c>
      <c r="E320" s="6">
        <v>1</v>
      </c>
      <c r="F320" s="6" t="str">
        <f>VLOOKUP(T_[[#This Row],[N° représ]],ListeREPRESENTANTS,2,FALSE)</f>
        <v>Francis Rivière</v>
      </c>
      <c r="G320" s="6">
        <v>10588</v>
      </c>
      <c r="H320" s="9">
        <v>41026</v>
      </c>
      <c r="I320" s="9">
        <v>41054</v>
      </c>
      <c r="J320" s="9">
        <v>41043</v>
      </c>
      <c r="K320" s="7">
        <v>8</v>
      </c>
      <c r="L320" s="9" t="str">
        <f>VLOOKUP(T_[[#This Row],[Réf catégorie]],ListeCATEGORIES,2,FALSE)</f>
        <v>Poissons et fruits de mer</v>
      </c>
      <c r="M320" s="6">
        <v>18</v>
      </c>
      <c r="N320" s="6" t="str">
        <f>VLOOKUP(T_[[#This Row],[Réf prod]],ListePRODUITS,2,FALSE)</f>
        <v>Carnarvon Tigers</v>
      </c>
      <c r="O320" s="13">
        <v>312.5</v>
      </c>
      <c r="P320" s="6">
        <v>80</v>
      </c>
      <c r="Q320" s="13">
        <f t="shared" si="4"/>
        <v>25000</v>
      </c>
      <c r="R320" s="14">
        <v>0.08</v>
      </c>
      <c r="S320" s="13">
        <v>23000</v>
      </c>
      <c r="T320" s="13">
        <v>368</v>
      </c>
      <c r="U320" s="48">
        <f>T_[[#This Row],[CA tarif]]-T_[[#This Row],[CA HT]]</f>
        <v>2000</v>
      </c>
      <c r="V320" s="13"/>
      <c r="W320" s="13"/>
      <c r="X320"/>
      <c r="Y320" s="9"/>
      <c r="AA320"/>
      <c r="AB320"/>
    </row>
    <row r="321" spans="1:28" ht="15" customHeight="1" x14ac:dyDescent="0.25">
      <c r="A321" s="6" t="s">
        <v>189</v>
      </c>
      <c r="B321" s="6" t="s">
        <v>190</v>
      </c>
      <c r="C321" s="6" t="s">
        <v>191</v>
      </c>
      <c r="D321" s="6" t="s">
        <v>136</v>
      </c>
      <c r="E321" s="6">
        <v>1</v>
      </c>
      <c r="F321" s="6" t="str">
        <f>VLOOKUP(T_[[#This Row],[N° représ]],ListeREPRESENTANTS,2,FALSE)</f>
        <v>Francis Rivière</v>
      </c>
      <c r="G321" s="6">
        <v>10588</v>
      </c>
      <c r="H321" s="9">
        <v>41026</v>
      </c>
      <c r="I321" s="9">
        <v>41054</v>
      </c>
      <c r="J321" s="9">
        <v>41043</v>
      </c>
      <c r="K321" s="7">
        <v>5</v>
      </c>
      <c r="L321" s="9" t="str">
        <f>VLOOKUP(T_[[#This Row],[Réf catégorie]],ListeCATEGORIES,2,FALSE)</f>
        <v>Pâtes et céréales</v>
      </c>
      <c r="M321" s="6">
        <v>42</v>
      </c>
      <c r="N321" s="6" t="str">
        <f>VLOOKUP(T_[[#This Row],[Réf prod]],ListePRODUITS,2,FALSE)</f>
        <v>Singaporean Hokkien Fried Mee</v>
      </c>
      <c r="O321" s="13">
        <v>70</v>
      </c>
      <c r="P321" s="6">
        <v>14</v>
      </c>
      <c r="Q321" s="13">
        <f t="shared" si="4"/>
        <v>980</v>
      </c>
      <c r="R321" s="14">
        <v>0.11</v>
      </c>
      <c r="S321" s="13">
        <v>872.2</v>
      </c>
      <c r="T321" s="13">
        <v>0.87220000000000009</v>
      </c>
      <c r="U321" s="48">
        <f>T_[[#This Row],[CA tarif]]-T_[[#This Row],[CA HT]]</f>
        <v>107.79999999999995</v>
      </c>
      <c r="V321" s="13"/>
      <c r="W321" s="13"/>
      <c r="X321"/>
      <c r="Y321" s="9"/>
      <c r="AA321"/>
      <c r="AB321"/>
    </row>
    <row r="322" spans="1:28" ht="15" customHeight="1" x14ac:dyDescent="0.25">
      <c r="A322" s="6" t="s">
        <v>213</v>
      </c>
      <c r="B322" s="6" t="s">
        <v>214</v>
      </c>
      <c r="C322" s="6" t="s">
        <v>215</v>
      </c>
      <c r="D322" s="6" t="s">
        <v>81</v>
      </c>
      <c r="E322" s="6">
        <v>4</v>
      </c>
      <c r="F322" s="6" t="str">
        <f>VLOOKUP(T_[[#This Row],[N° représ]],ListeREPRESENTANTS,2,FALSE)</f>
        <v>Laura Callahan</v>
      </c>
      <c r="G322" s="6">
        <v>10589</v>
      </c>
      <c r="H322" s="9">
        <v>41027</v>
      </c>
      <c r="I322" s="9">
        <v>41055</v>
      </c>
      <c r="J322" s="9">
        <v>41047</v>
      </c>
      <c r="K322" s="7">
        <v>1</v>
      </c>
      <c r="L322" s="9" t="str">
        <f>VLOOKUP(T_[[#This Row],[Réf catégorie]],ListeCATEGORIES,2,FALSE)</f>
        <v>Boissons</v>
      </c>
      <c r="M322" s="6">
        <v>35</v>
      </c>
      <c r="N322" s="6" t="str">
        <f>VLOOKUP(T_[[#This Row],[Réf prod]],ListePRODUITS,2,FALSE)</f>
        <v>Steeleye Stout</v>
      </c>
      <c r="O322" s="13">
        <v>90</v>
      </c>
      <c r="P322" s="6">
        <v>61</v>
      </c>
      <c r="Q322" s="13">
        <f t="shared" si="4"/>
        <v>5490</v>
      </c>
      <c r="R322" s="14">
        <v>-0.01</v>
      </c>
      <c r="S322" s="13">
        <v>5544.9</v>
      </c>
      <c r="T322" s="13">
        <v>110.898</v>
      </c>
      <c r="U322" s="48">
        <f>T_[[#This Row],[CA tarif]]-T_[[#This Row],[CA HT]]</f>
        <v>-54.899999999999636</v>
      </c>
      <c r="V322" s="13"/>
      <c r="W322" s="13"/>
      <c r="X322"/>
      <c r="Y322" s="9"/>
      <c r="AA322"/>
      <c r="AB322"/>
    </row>
    <row r="323" spans="1:28" ht="15" customHeight="1" x14ac:dyDescent="0.25">
      <c r="A323" s="6" t="s">
        <v>170</v>
      </c>
      <c r="B323" s="6" t="s">
        <v>171</v>
      </c>
      <c r="C323" s="6" t="s">
        <v>172</v>
      </c>
      <c r="D323" s="6" t="s">
        <v>146</v>
      </c>
      <c r="E323" s="6">
        <v>5</v>
      </c>
      <c r="F323" s="6" t="str">
        <f>VLOOKUP(T_[[#This Row],[N° représ]],ListeREPRESENTANTS,2,FALSE)</f>
        <v>Mohamed Ben Arfa</v>
      </c>
      <c r="G323" s="6">
        <v>10590</v>
      </c>
      <c r="H323" s="9">
        <v>41030</v>
      </c>
      <c r="I323" s="9">
        <v>41058</v>
      </c>
      <c r="J323" s="9">
        <v>41047</v>
      </c>
      <c r="K323" s="7">
        <v>1</v>
      </c>
      <c r="L323" s="9" t="str">
        <f>VLOOKUP(T_[[#This Row],[Réf catégorie]],ListeCATEGORIES,2,FALSE)</f>
        <v>Boissons</v>
      </c>
      <c r="M323" s="6">
        <v>1</v>
      </c>
      <c r="N323" s="6" t="str">
        <f>VLOOKUP(T_[[#This Row],[Réf prod]],ListePRODUITS,2,FALSE)</f>
        <v>Chai</v>
      </c>
      <c r="O323" s="13">
        <v>90</v>
      </c>
      <c r="P323" s="6">
        <v>21</v>
      </c>
      <c r="Q323" s="13">
        <f t="shared" si="4"/>
        <v>1890</v>
      </c>
      <c r="R323" s="14">
        <v>0.02</v>
      </c>
      <c r="S323" s="13">
        <v>1852.2</v>
      </c>
      <c r="T323" s="13">
        <v>1.8522000000000001</v>
      </c>
      <c r="U323" s="48">
        <f>T_[[#This Row],[CA tarif]]-T_[[#This Row],[CA HT]]</f>
        <v>37.799999999999955</v>
      </c>
      <c r="V323" s="13"/>
      <c r="W323" s="13"/>
      <c r="X323"/>
      <c r="Y323" s="9"/>
      <c r="AA323"/>
      <c r="AB323"/>
    </row>
    <row r="324" spans="1:28" ht="15" customHeight="1" x14ac:dyDescent="0.25">
      <c r="A324" s="6" t="s">
        <v>170</v>
      </c>
      <c r="B324" s="6" t="s">
        <v>171</v>
      </c>
      <c r="C324" s="6" t="s">
        <v>172</v>
      </c>
      <c r="D324" s="6" t="s">
        <v>146</v>
      </c>
      <c r="E324" s="6">
        <v>5</v>
      </c>
      <c r="F324" s="6" t="str">
        <f>VLOOKUP(T_[[#This Row],[N° représ]],ListeREPRESENTANTS,2,FALSE)</f>
        <v>Mohamed Ben Arfa</v>
      </c>
      <c r="G324" s="6">
        <v>10590</v>
      </c>
      <c r="H324" s="9">
        <v>41030</v>
      </c>
      <c r="I324" s="9">
        <v>41058</v>
      </c>
      <c r="J324" s="9">
        <v>41047</v>
      </c>
      <c r="K324" s="7">
        <v>2</v>
      </c>
      <c r="L324" s="9" t="str">
        <f>VLOOKUP(T_[[#This Row],[Réf catégorie]],ListeCATEGORIES,2,FALSE)</f>
        <v>Condiments</v>
      </c>
      <c r="M324" s="6">
        <v>77</v>
      </c>
      <c r="N324" s="6" t="str">
        <f>VLOOKUP(T_[[#This Row],[Réf prod]],ListePRODUITS,2,FALSE)</f>
        <v>Original Frankfurter grüne Soße</v>
      </c>
      <c r="O324" s="13">
        <v>65</v>
      </c>
      <c r="P324" s="6">
        <v>35</v>
      </c>
      <c r="Q324" s="13">
        <f t="shared" si="4"/>
        <v>2275</v>
      </c>
      <c r="R324" s="14">
        <v>0.06</v>
      </c>
      <c r="S324" s="13">
        <v>2138.5</v>
      </c>
      <c r="T324" s="13">
        <v>23.523499999999999</v>
      </c>
      <c r="U324" s="48">
        <f>T_[[#This Row],[CA tarif]]-T_[[#This Row],[CA HT]]</f>
        <v>136.5</v>
      </c>
      <c r="V324" s="13"/>
      <c r="W324" s="13"/>
      <c r="X324"/>
      <c r="Y324" s="9"/>
      <c r="AA324"/>
      <c r="AB324"/>
    </row>
    <row r="325" spans="1:28" ht="15" customHeight="1" x14ac:dyDescent="0.25">
      <c r="A325" s="6" t="s">
        <v>269</v>
      </c>
      <c r="B325" s="6" t="s">
        <v>270</v>
      </c>
      <c r="C325" s="6" t="s">
        <v>271</v>
      </c>
      <c r="D325" s="6" t="s">
        <v>242</v>
      </c>
      <c r="E325" s="6">
        <v>7</v>
      </c>
      <c r="F325" s="6" t="str">
        <f>VLOOKUP(T_[[#This Row],[N° représ]],ListeREPRESENTANTS,2,FALSE)</f>
        <v>Jaime Dos Santos</v>
      </c>
      <c r="G325" s="6">
        <v>10591</v>
      </c>
      <c r="H325" s="9">
        <v>41030</v>
      </c>
      <c r="I325" s="9">
        <v>41044</v>
      </c>
      <c r="J325" s="9">
        <v>41049</v>
      </c>
      <c r="K325" s="7">
        <v>2</v>
      </c>
      <c r="L325" s="9" t="str">
        <f>VLOOKUP(T_[[#This Row],[Réf catégorie]],ListeCATEGORIES,2,FALSE)</f>
        <v>Condiments</v>
      </c>
      <c r="M325" s="6">
        <v>3</v>
      </c>
      <c r="N325" s="6" t="str">
        <f>VLOOKUP(T_[[#This Row],[Réf prod]],ListePRODUITS,2,FALSE)</f>
        <v>Aniseed Syrup</v>
      </c>
      <c r="O325" s="13">
        <v>50</v>
      </c>
      <c r="P325" s="6">
        <v>83</v>
      </c>
      <c r="Q325" s="13">
        <f t="shared" ref="Q325:Q388" si="5">O325*P325</f>
        <v>4150</v>
      </c>
      <c r="R325" s="14">
        <v>0.05</v>
      </c>
      <c r="S325" s="13">
        <v>3942.5</v>
      </c>
      <c r="T325" s="13">
        <v>3.9424999999999999</v>
      </c>
      <c r="U325" s="48">
        <f>T_[[#This Row],[CA tarif]]-T_[[#This Row],[CA HT]]</f>
        <v>207.5</v>
      </c>
      <c r="V325" s="13"/>
      <c r="W325" s="13"/>
      <c r="X325"/>
      <c r="Y325" s="9"/>
      <c r="AA325"/>
      <c r="AB325"/>
    </row>
    <row r="326" spans="1:28" ht="15" customHeight="1" x14ac:dyDescent="0.25">
      <c r="A326" s="6" t="s">
        <v>269</v>
      </c>
      <c r="B326" s="6" t="s">
        <v>270</v>
      </c>
      <c r="C326" s="6" t="s">
        <v>271</v>
      </c>
      <c r="D326" s="6" t="s">
        <v>242</v>
      </c>
      <c r="E326" s="6">
        <v>7</v>
      </c>
      <c r="F326" s="6" t="str">
        <f>VLOOKUP(T_[[#This Row],[N° représ]],ListeREPRESENTANTS,2,FALSE)</f>
        <v>Jaime Dos Santos</v>
      </c>
      <c r="G326" s="6">
        <v>10591</v>
      </c>
      <c r="H326" s="9">
        <v>41030</v>
      </c>
      <c r="I326" s="9">
        <v>41044</v>
      </c>
      <c r="J326" s="9">
        <v>41049</v>
      </c>
      <c r="K326" s="7">
        <v>7</v>
      </c>
      <c r="L326" s="9" t="str">
        <f>VLOOKUP(T_[[#This Row],[Réf catégorie]],ListeCATEGORIES,2,FALSE)</f>
        <v>Produits secs</v>
      </c>
      <c r="M326" s="6">
        <v>7</v>
      </c>
      <c r="N326" s="6" t="str">
        <f>VLOOKUP(T_[[#This Row],[Réf prod]],ListePRODUITS,2,FALSE)</f>
        <v>Uncle Bob's Organic Dried Pears</v>
      </c>
      <c r="O326" s="13">
        <v>150</v>
      </c>
      <c r="P326" s="6">
        <v>3</v>
      </c>
      <c r="Q326" s="13">
        <f t="shared" si="5"/>
        <v>450</v>
      </c>
      <c r="R326" s="14">
        <v>0.1</v>
      </c>
      <c r="S326" s="13">
        <v>405</v>
      </c>
      <c r="T326" s="13">
        <v>7.6950000000000003</v>
      </c>
      <c r="U326" s="48">
        <f>T_[[#This Row],[CA tarif]]-T_[[#This Row],[CA HT]]</f>
        <v>45</v>
      </c>
      <c r="V326" s="13"/>
      <c r="W326" s="13"/>
      <c r="X326"/>
      <c r="Y326" s="9"/>
      <c r="AA326"/>
      <c r="AB326"/>
    </row>
    <row r="327" spans="1:28" ht="15" customHeight="1" x14ac:dyDescent="0.25">
      <c r="A327" s="6" t="s">
        <v>269</v>
      </c>
      <c r="B327" s="6" t="s">
        <v>270</v>
      </c>
      <c r="C327" s="6" t="s">
        <v>271</v>
      </c>
      <c r="D327" s="6" t="s">
        <v>242</v>
      </c>
      <c r="E327" s="6">
        <v>7</v>
      </c>
      <c r="F327" s="6" t="str">
        <f>VLOOKUP(T_[[#This Row],[N° représ]],ListeREPRESENTANTS,2,FALSE)</f>
        <v>Jaime Dos Santos</v>
      </c>
      <c r="G327" s="6">
        <v>10591</v>
      </c>
      <c r="H327" s="9">
        <v>41030</v>
      </c>
      <c r="I327" s="9">
        <v>41044</v>
      </c>
      <c r="J327" s="9">
        <v>41049</v>
      </c>
      <c r="K327" s="7">
        <v>6</v>
      </c>
      <c r="L327" s="9" t="str">
        <f>VLOOKUP(T_[[#This Row],[Réf catégorie]],ListeCATEGORIES,2,FALSE)</f>
        <v>Viandes</v>
      </c>
      <c r="M327" s="6">
        <v>54</v>
      </c>
      <c r="N327" s="6" t="str">
        <f>VLOOKUP(T_[[#This Row],[Réf prod]],ListePRODUITS,2,FALSE)</f>
        <v>Tourtière</v>
      </c>
      <c r="O327" s="13">
        <v>37.25</v>
      </c>
      <c r="P327" s="6">
        <v>4</v>
      </c>
      <c r="Q327" s="13">
        <f t="shared" si="5"/>
        <v>149</v>
      </c>
      <c r="R327" s="14">
        <v>-0.02</v>
      </c>
      <c r="S327" s="13">
        <v>151.97999999999999</v>
      </c>
      <c r="T327" s="13">
        <v>1.0638599999999998</v>
      </c>
      <c r="U327" s="48">
        <f>T_[[#This Row],[CA tarif]]-T_[[#This Row],[CA HT]]</f>
        <v>-2.9799999999999898</v>
      </c>
      <c r="V327" s="13"/>
      <c r="W327" s="13"/>
      <c r="X327"/>
      <c r="Y327" s="9"/>
      <c r="AA327"/>
      <c r="AB327"/>
    </row>
    <row r="328" spans="1:28" ht="15" customHeight="1" x14ac:dyDescent="0.25">
      <c r="A328" s="6" t="s">
        <v>157</v>
      </c>
      <c r="B328" s="6" t="s">
        <v>158</v>
      </c>
      <c r="C328" s="6" t="s">
        <v>159</v>
      </c>
      <c r="D328" s="6" t="s">
        <v>136</v>
      </c>
      <c r="E328" s="6">
        <v>3</v>
      </c>
      <c r="F328" s="6" t="str">
        <f>VLOOKUP(T_[[#This Row],[N° représ]],ListeREPRESENTANTS,2,FALSE)</f>
        <v>Janet Leverling</v>
      </c>
      <c r="G328" s="6">
        <v>10592</v>
      </c>
      <c r="H328" s="9">
        <v>41031</v>
      </c>
      <c r="I328" s="9">
        <v>41059</v>
      </c>
      <c r="J328" s="9">
        <v>41049</v>
      </c>
      <c r="K328" s="7">
        <v>2</v>
      </c>
      <c r="L328" s="9" t="str">
        <f>VLOOKUP(T_[[#This Row],[Réf catégorie]],ListeCATEGORIES,2,FALSE)</f>
        <v>Condiments</v>
      </c>
      <c r="M328" s="6">
        <v>15</v>
      </c>
      <c r="N328" s="6" t="str">
        <f>VLOOKUP(T_[[#This Row],[Réf prod]],ListePRODUITS,2,FALSE)</f>
        <v>Genen Shouyu</v>
      </c>
      <c r="O328" s="13">
        <v>77.5</v>
      </c>
      <c r="P328" s="6">
        <v>57</v>
      </c>
      <c r="Q328" s="13">
        <f t="shared" si="5"/>
        <v>4417.5</v>
      </c>
      <c r="R328" s="14">
        <v>-0.01</v>
      </c>
      <c r="S328" s="13">
        <v>4461.6750000000002</v>
      </c>
      <c r="T328" s="13">
        <v>75.848475000000008</v>
      </c>
      <c r="U328" s="48">
        <f>T_[[#This Row],[CA tarif]]-T_[[#This Row],[CA HT]]</f>
        <v>-44.175000000000182</v>
      </c>
      <c r="V328" s="13"/>
      <c r="W328" s="13"/>
      <c r="X328"/>
      <c r="Y328" s="9"/>
      <c r="AA328"/>
      <c r="AB328"/>
    </row>
    <row r="329" spans="1:28" ht="15" customHeight="1" x14ac:dyDescent="0.25">
      <c r="A329" s="6" t="s">
        <v>157</v>
      </c>
      <c r="B329" s="6" t="s">
        <v>158</v>
      </c>
      <c r="C329" s="6" t="s">
        <v>159</v>
      </c>
      <c r="D329" s="6" t="s">
        <v>136</v>
      </c>
      <c r="E329" s="6">
        <v>3</v>
      </c>
      <c r="F329" s="6" t="str">
        <f>VLOOKUP(T_[[#This Row],[N° représ]],ListeREPRESENTANTS,2,FALSE)</f>
        <v>Janet Leverling</v>
      </c>
      <c r="G329" s="6">
        <v>10592</v>
      </c>
      <c r="H329" s="9">
        <v>41031</v>
      </c>
      <c r="I329" s="9">
        <v>41059</v>
      </c>
      <c r="J329" s="9">
        <v>41049</v>
      </c>
      <c r="K329" s="7">
        <v>3</v>
      </c>
      <c r="L329" s="9" t="str">
        <f>VLOOKUP(T_[[#This Row],[Réf catégorie]],ListeCATEGORIES,2,FALSE)</f>
        <v>Desserts</v>
      </c>
      <c r="M329" s="6">
        <v>26</v>
      </c>
      <c r="N329" s="6" t="str">
        <f>VLOOKUP(T_[[#This Row],[Réf prod]],ListePRODUITS,2,FALSE)</f>
        <v>Gumbär Gummibärchen</v>
      </c>
      <c r="O329" s="13">
        <v>156.15</v>
      </c>
      <c r="P329" s="6">
        <v>99</v>
      </c>
      <c r="Q329" s="13">
        <f t="shared" si="5"/>
        <v>15458.85</v>
      </c>
      <c r="R329" s="14">
        <v>-0.02</v>
      </c>
      <c r="S329" s="13">
        <v>15768.027</v>
      </c>
      <c r="T329" s="13">
        <v>488.80883699999998</v>
      </c>
      <c r="U329" s="48">
        <f>T_[[#This Row],[CA tarif]]-T_[[#This Row],[CA HT]]</f>
        <v>-309.17699999999968</v>
      </c>
      <c r="V329" s="13"/>
      <c r="W329" s="13"/>
      <c r="X329"/>
      <c r="Y329" s="9"/>
      <c r="AA329"/>
      <c r="AB329"/>
    </row>
    <row r="330" spans="1:28" ht="15" customHeight="1" x14ac:dyDescent="0.25">
      <c r="A330" s="6" t="s">
        <v>157</v>
      </c>
      <c r="B330" s="6" t="s">
        <v>158</v>
      </c>
      <c r="C330" s="6" t="s">
        <v>159</v>
      </c>
      <c r="D330" s="6" t="s">
        <v>136</v>
      </c>
      <c r="E330" s="6">
        <v>8</v>
      </c>
      <c r="F330" s="6" t="str">
        <f>VLOOKUP(T_[[#This Row],[N° représ]],ListeREPRESENTANTS,2,FALSE)</f>
        <v>Hicham Esmal</v>
      </c>
      <c r="G330" s="6">
        <v>10593</v>
      </c>
      <c r="H330" s="9">
        <v>41032</v>
      </c>
      <c r="I330" s="9">
        <v>41060</v>
      </c>
      <c r="J330" s="9">
        <v>41077</v>
      </c>
      <c r="K330" s="7">
        <v>3</v>
      </c>
      <c r="L330" s="9" t="str">
        <f>VLOOKUP(T_[[#This Row],[Réf catégorie]],ListeCATEGORIES,2,FALSE)</f>
        <v>Desserts</v>
      </c>
      <c r="M330" s="6">
        <v>20</v>
      </c>
      <c r="N330" s="6" t="str">
        <f>VLOOKUP(T_[[#This Row],[Réf prod]],ListePRODUITS,2,FALSE)</f>
        <v>Sir Rodney's Marmalade</v>
      </c>
      <c r="O330" s="13">
        <v>405</v>
      </c>
      <c r="P330" s="6">
        <v>75</v>
      </c>
      <c r="Q330" s="13">
        <f t="shared" si="5"/>
        <v>30375</v>
      </c>
      <c r="R330" s="14">
        <v>0.19</v>
      </c>
      <c r="S330" s="13">
        <v>24603.75</v>
      </c>
      <c r="T330" s="13">
        <v>319.84875</v>
      </c>
      <c r="U330" s="48">
        <f>T_[[#This Row],[CA tarif]]-T_[[#This Row],[CA HT]]</f>
        <v>5771.25</v>
      </c>
      <c r="V330" s="13"/>
      <c r="W330" s="13"/>
      <c r="X330"/>
      <c r="Y330" s="9"/>
      <c r="AA330"/>
      <c r="AB330"/>
    </row>
    <row r="331" spans="1:28" ht="15" customHeight="1" x14ac:dyDescent="0.25">
      <c r="A331" s="6" t="s">
        <v>157</v>
      </c>
      <c r="B331" s="6" t="s">
        <v>158</v>
      </c>
      <c r="C331" s="6" t="s">
        <v>159</v>
      </c>
      <c r="D331" s="6" t="s">
        <v>136</v>
      </c>
      <c r="E331" s="6">
        <v>8</v>
      </c>
      <c r="F331" s="6" t="str">
        <f>VLOOKUP(T_[[#This Row],[N° représ]],ListeREPRESENTANTS,2,FALSE)</f>
        <v>Hicham Esmal</v>
      </c>
      <c r="G331" s="6">
        <v>10593</v>
      </c>
      <c r="H331" s="9">
        <v>41032</v>
      </c>
      <c r="I331" s="9">
        <v>41060</v>
      </c>
      <c r="J331" s="9">
        <v>41077</v>
      </c>
      <c r="K331" s="7">
        <v>4</v>
      </c>
      <c r="L331" s="9" t="str">
        <f>VLOOKUP(T_[[#This Row],[Réf catégorie]],ListeCATEGORIES,2,FALSE)</f>
        <v>Produits laitiers</v>
      </c>
      <c r="M331" s="6">
        <v>69</v>
      </c>
      <c r="N331" s="6" t="str">
        <f>VLOOKUP(T_[[#This Row],[Réf prod]],ListePRODUITS,2,FALSE)</f>
        <v>Gudbrandsdalsost</v>
      </c>
      <c r="O331" s="13">
        <v>180</v>
      </c>
      <c r="P331" s="6">
        <v>38</v>
      </c>
      <c r="Q331" s="13">
        <f t="shared" si="5"/>
        <v>6840</v>
      </c>
      <c r="R331" s="14">
        <v>7.0000000000000007E-2</v>
      </c>
      <c r="S331" s="13">
        <v>6361.2</v>
      </c>
      <c r="T331" s="13">
        <v>114.5016</v>
      </c>
      <c r="U331" s="48">
        <f>T_[[#This Row],[CA tarif]]-T_[[#This Row],[CA HT]]</f>
        <v>478.80000000000018</v>
      </c>
      <c r="V331" s="13"/>
      <c r="W331" s="13"/>
      <c r="X331"/>
      <c r="Y331" s="9"/>
      <c r="AA331"/>
      <c r="AB331"/>
    </row>
    <row r="332" spans="1:28" ht="15" customHeight="1" x14ac:dyDescent="0.25">
      <c r="A332" s="6" t="s">
        <v>157</v>
      </c>
      <c r="B332" s="6" t="s">
        <v>158</v>
      </c>
      <c r="C332" s="6" t="s">
        <v>159</v>
      </c>
      <c r="D332" s="6" t="s">
        <v>136</v>
      </c>
      <c r="E332" s="6">
        <v>8</v>
      </c>
      <c r="F332" s="6" t="str">
        <f>VLOOKUP(T_[[#This Row],[N° représ]],ListeREPRESENTANTS,2,FALSE)</f>
        <v>Hicham Esmal</v>
      </c>
      <c r="G332" s="6">
        <v>10593</v>
      </c>
      <c r="H332" s="9">
        <v>41032</v>
      </c>
      <c r="I332" s="9">
        <v>41060</v>
      </c>
      <c r="J332" s="9">
        <v>41077</v>
      </c>
      <c r="K332" s="7">
        <v>1</v>
      </c>
      <c r="L332" s="9" t="str">
        <f>VLOOKUP(T_[[#This Row],[Réf catégorie]],ListeCATEGORIES,2,FALSE)</f>
        <v>Boissons</v>
      </c>
      <c r="M332" s="6">
        <v>76</v>
      </c>
      <c r="N332" s="6" t="str">
        <f>VLOOKUP(T_[[#This Row],[Réf prod]],ListePRODUITS,2,FALSE)</f>
        <v>Lakkalikööri</v>
      </c>
      <c r="O332" s="13">
        <v>90</v>
      </c>
      <c r="P332" s="6">
        <v>80</v>
      </c>
      <c r="Q332" s="13">
        <f t="shared" si="5"/>
        <v>7200</v>
      </c>
      <c r="R332" s="14">
        <v>0.17</v>
      </c>
      <c r="S332" s="13">
        <v>5976</v>
      </c>
      <c r="T332" s="13">
        <v>95.616</v>
      </c>
      <c r="U332" s="48">
        <f>T_[[#This Row],[CA tarif]]-T_[[#This Row],[CA HT]]</f>
        <v>1224</v>
      </c>
      <c r="V332" s="13"/>
      <c r="W332" s="13"/>
      <c r="X332"/>
      <c r="Y332" s="9"/>
      <c r="AA332"/>
      <c r="AB332"/>
    </row>
    <row r="333" spans="1:28" ht="15" customHeight="1" x14ac:dyDescent="0.25">
      <c r="A333" s="6" t="s">
        <v>272</v>
      </c>
      <c r="B333" s="6" t="s">
        <v>273</v>
      </c>
      <c r="C333" s="6" t="s">
        <v>274</v>
      </c>
      <c r="D333" s="6" t="s">
        <v>81</v>
      </c>
      <c r="E333" s="6">
        <v>3</v>
      </c>
      <c r="F333" s="6" t="str">
        <f>VLOOKUP(T_[[#This Row],[N° représ]],ListeREPRESENTANTS,2,FALSE)</f>
        <v>Janet Leverling</v>
      </c>
      <c r="G333" s="6">
        <v>10594</v>
      </c>
      <c r="H333" s="9">
        <v>41032</v>
      </c>
      <c r="I333" s="9">
        <v>41060</v>
      </c>
      <c r="J333" s="9">
        <v>41049</v>
      </c>
      <c r="K333" s="7">
        <v>5</v>
      </c>
      <c r="L333" s="9" t="str">
        <f>VLOOKUP(T_[[#This Row],[Réf catégorie]],ListeCATEGORIES,2,FALSE)</f>
        <v>Pâtes et céréales</v>
      </c>
      <c r="M333" s="6">
        <v>52</v>
      </c>
      <c r="N333" s="6" t="str">
        <f>VLOOKUP(T_[[#This Row],[Réf prod]],ListePRODUITS,2,FALSE)</f>
        <v>Filo Mix</v>
      </c>
      <c r="O333" s="13">
        <v>35</v>
      </c>
      <c r="P333" s="6">
        <v>54</v>
      </c>
      <c r="Q333" s="13">
        <f t="shared" si="5"/>
        <v>1890</v>
      </c>
      <c r="R333" s="14">
        <v>7.0000000000000007E-2</v>
      </c>
      <c r="S333" s="13">
        <v>1757.6999999999998</v>
      </c>
      <c r="T333" s="13">
        <v>40.427099999999996</v>
      </c>
      <c r="U333" s="48">
        <f>T_[[#This Row],[CA tarif]]-T_[[#This Row],[CA HT]]</f>
        <v>132.30000000000018</v>
      </c>
      <c r="V333" s="13"/>
      <c r="W333" s="13"/>
      <c r="X333"/>
      <c r="Y333" s="9"/>
      <c r="AA333"/>
      <c r="AB333"/>
    </row>
    <row r="334" spans="1:28" ht="15" customHeight="1" x14ac:dyDescent="0.25">
      <c r="A334" s="6" t="s">
        <v>272</v>
      </c>
      <c r="B334" s="6" t="s">
        <v>273</v>
      </c>
      <c r="C334" s="6" t="s">
        <v>274</v>
      </c>
      <c r="D334" s="6" t="s">
        <v>81</v>
      </c>
      <c r="E334" s="6">
        <v>3</v>
      </c>
      <c r="F334" s="6" t="str">
        <f>VLOOKUP(T_[[#This Row],[N° représ]],ListeREPRESENTANTS,2,FALSE)</f>
        <v>Janet Leverling</v>
      </c>
      <c r="G334" s="6">
        <v>10594</v>
      </c>
      <c r="H334" s="9">
        <v>41032</v>
      </c>
      <c r="I334" s="9">
        <v>41060</v>
      </c>
      <c r="J334" s="9">
        <v>41049</v>
      </c>
      <c r="K334" s="7">
        <v>8</v>
      </c>
      <c r="L334" s="9" t="str">
        <f>VLOOKUP(T_[[#This Row],[Réf catégorie]],ListeCATEGORIES,2,FALSE)</f>
        <v>Poissons et fruits de mer</v>
      </c>
      <c r="M334" s="6">
        <v>58</v>
      </c>
      <c r="N334" s="6" t="str">
        <f>VLOOKUP(T_[[#This Row],[Réf prod]],ListePRODUITS,2,FALSE)</f>
        <v>Escargots de Bourgogne</v>
      </c>
      <c r="O334" s="13">
        <v>66.25</v>
      </c>
      <c r="P334" s="6">
        <v>49</v>
      </c>
      <c r="Q334" s="13">
        <f t="shared" si="5"/>
        <v>3246.25</v>
      </c>
      <c r="R334" s="14">
        <v>0.19</v>
      </c>
      <c r="S334" s="13">
        <v>2629.4625000000001</v>
      </c>
      <c r="T334" s="13">
        <v>23.665162500000001</v>
      </c>
      <c r="U334" s="48">
        <f>T_[[#This Row],[CA tarif]]-T_[[#This Row],[CA HT]]</f>
        <v>616.78749999999991</v>
      </c>
      <c r="V334" s="13"/>
      <c r="W334" s="13"/>
      <c r="X334"/>
      <c r="Y334" s="9"/>
      <c r="AA334"/>
      <c r="AB334"/>
    </row>
    <row r="335" spans="1:28" ht="15" customHeight="1" x14ac:dyDescent="0.25">
      <c r="A335" s="6" t="s">
        <v>186</v>
      </c>
      <c r="B335" s="6" t="s">
        <v>187</v>
      </c>
      <c r="C335" s="6" t="s">
        <v>188</v>
      </c>
      <c r="D335" s="6" t="s">
        <v>140</v>
      </c>
      <c r="E335" s="6">
        <v>1</v>
      </c>
      <c r="F335" s="6" t="str">
        <f>VLOOKUP(T_[[#This Row],[N° représ]],ListeREPRESENTANTS,2,FALSE)</f>
        <v>Francis Rivière</v>
      </c>
      <c r="G335" s="6">
        <v>10595</v>
      </c>
      <c r="H335" s="9">
        <v>41033</v>
      </c>
      <c r="I335" s="9">
        <v>41061</v>
      </c>
      <c r="J335" s="9">
        <v>41047</v>
      </c>
      <c r="K335" s="7">
        <v>1</v>
      </c>
      <c r="L335" s="9" t="str">
        <f>VLOOKUP(T_[[#This Row],[Réf catégorie]],ListeCATEGORIES,2,FALSE)</f>
        <v>Boissons</v>
      </c>
      <c r="M335" s="6">
        <v>35</v>
      </c>
      <c r="N335" s="6" t="str">
        <f>VLOOKUP(T_[[#This Row],[Réf prod]],ListePRODUITS,2,FALSE)</f>
        <v>Steeleye Stout</v>
      </c>
      <c r="O335" s="13">
        <v>90</v>
      </c>
      <c r="P335" s="6">
        <v>27</v>
      </c>
      <c r="Q335" s="13">
        <f t="shared" si="5"/>
        <v>2430</v>
      </c>
      <c r="R335" s="14">
        <v>-0.03</v>
      </c>
      <c r="S335" s="13">
        <v>2502.9</v>
      </c>
      <c r="T335" s="13">
        <v>50.058</v>
      </c>
      <c r="U335" s="48">
        <f>T_[[#This Row],[CA tarif]]-T_[[#This Row],[CA HT]]</f>
        <v>-72.900000000000091</v>
      </c>
      <c r="V335" s="13"/>
      <c r="W335" s="13"/>
      <c r="X335"/>
      <c r="Y335" s="9"/>
      <c r="AA335"/>
      <c r="AB335"/>
    </row>
    <row r="336" spans="1:28" ht="15" customHeight="1" x14ac:dyDescent="0.25">
      <c r="A336" s="6" t="s">
        <v>186</v>
      </c>
      <c r="B336" s="6" t="s">
        <v>187</v>
      </c>
      <c r="C336" s="6" t="s">
        <v>188</v>
      </c>
      <c r="D336" s="6" t="s">
        <v>140</v>
      </c>
      <c r="E336" s="6">
        <v>1</v>
      </c>
      <c r="F336" s="6" t="str">
        <f>VLOOKUP(T_[[#This Row],[N° représ]],ListeREPRESENTANTS,2,FALSE)</f>
        <v>Francis Rivière</v>
      </c>
      <c r="G336" s="6">
        <v>10595</v>
      </c>
      <c r="H336" s="9">
        <v>41033</v>
      </c>
      <c r="I336" s="9">
        <v>41061</v>
      </c>
      <c r="J336" s="9">
        <v>41047</v>
      </c>
      <c r="K336" s="7">
        <v>2</v>
      </c>
      <c r="L336" s="9" t="str">
        <f>VLOOKUP(T_[[#This Row],[Réf catégorie]],ListeCATEGORIES,2,FALSE)</f>
        <v>Condiments</v>
      </c>
      <c r="M336" s="6">
        <v>61</v>
      </c>
      <c r="N336" s="6" t="str">
        <f>VLOOKUP(T_[[#This Row],[Réf prod]],ListePRODUITS,2,FALSE)</f>
        <v>Sirop d'érable</v>
      </c>
      <c r="O336" s="13">
        <v>142.5</v>
      </c>
      <c r="P336" s="6">
        <v>85</v>
      </c>
      <c r="Q336" s="13">
        <f t="shared" si="5"/>
        <v>12112.5</v>
      </c>
      <c r="R336" s="14">
        <v>0.05</v>
      </c>
      <c r="S336" s="13">
        <v>11506.875</v>
      </c>
      <c r="T336" s="13">
        <v>322.1925</v>
      </c>
      <c r="U336" s="48">
        <f>T_[[#This Row],[CA tarif]]-T_[[#This Row],[CA HT]]</f>
        <v>605.625</v>
      </c>
      <c r="V336" s="13"/>
      <c r="W336" s="13"/>
      <c r="X336"/>
      <c r="Y336" s="9"/>
      <c r="AA336"/>
      <c r="AB336"/>
    </row>
    <row r="337" spans="1:28" ht="15" customHeight="1" x14ac:dyDescent="0.25">
      <c r="A337" s="6" t="s">
        <v>186</v>
      </c>
      <c r="B337" s="6" t="s">
        <v>187</v>
      </c>
      <c r="C337" s="6" t="s">
        <v>188</v>
      </c>
      <c r="D337" s="6" t="s">
        <v>140</v>
      </c>
      <c r="E337" s="6">
        <v>1</v>
      </c>
      <c r="F337" s="6" t="str">
        <f>VLOOKUP(T_[[#This Row],[N° représ]],ListeREPRESENTANTS,2,FALSE)</f>
        <v>Francis Rivière</v>
      </c>
      <c r="G337" s="6">
        <v>10595</v>
      </c>
      <c r="H337" s="9">
        <v>41033</v>
      </c>
      <c r="I337" s="9">
        <v>41061</v>
      </c>
      <c r="J337" s="9">
        <v>41047</v>
      </c>
      <c r="K337" s="7">
        <v>4</v>
      </c>
      <c r="L337" s="9" t="str">
        <f>VLOOKUP(T_[[#This Row],[Réf catégorie]],ListeCATEGORIES,2,FALSE)</f>
        <v>Produits laitiers</v>
      </c>
      <c r="M337" s="6">
        <v>69</v>
      </c>
      <c r="N337" s="6" t="str">
        <f>VLOOKUP(T_[[#This Row],[Réf prod]],ListePRODUITS,2,FALSE)</f>
        <v>Gudbrandsdalsost</v>
      </c>
      <c r="O337" s="13">
        <v>180</v>
      </c>
      <c r="P337" s="6">
        <v>66</v>
      </c>
      <c r="Q337" s="13">
        <f t="shared" si="5"/>
        <v>11880</v>
      </c>
      <c r="R337" s="14">
        <v>0.02</v>
      </c>
      <c r="S337" s="13">
        <v>11642.4</v>
      </c>
      <c r="T337" s="13">
        <v>360.91439999999994</v>
      </c>
      <c r="U337" s="48">
        <f>T_[[#This Row],[CA tarif]]-T_[[#This Row],[CA HT]]</f>
        <v>237.60000000000036</v>
      </c>
      <c r="V337" s="13"/>
      <c r="W337" s="13"/>
      <c r="X337"/>
      <c r="Y337" s="9"/>
      <c r="AA337"/>
      <c r="AB337"/>
    </row>
    <row r="338" spans="1:28" ht="15" customHeight="1" x14ac:dyDescent="0.25">
      <c r="A338" s="6" t="s">
        <v>78</v>
      </c>
      <c r="B338" s="6" t="s">
        <v>79</v>
      </c>
      <c r="C338" s="6" t="s">
        <v>80</v>
      </c>
      <c r="D338" s="6" t="s">
        <v>81</v>
      </c>
      <c r="E338" s="6">
        <v>4</v>
      </c>
      <c r="F338" s="6" t="str">
        <f>VLOOKUP(T_[[#This Row],[N° représ]],ListeREPRESENTANTS,2,FALSE)</f>
        <v>Laura Callahan</v>
      </c>
      <c r="G338" s="6">
        <v>10596</v>
      </c>
      <c r="H338" s="9">
        <v>41034</v>
      </c>
      <c r="I338" s="9">
        <v>41062</v>
      </c>
      <c r="J338" s="9">
        <v>41076</v>
      </c>
      <c r="K338" s="7">
        <v>5</v>
      </c>
      <c r="L338" s="9" t="str">
        <f>VLOOKUP(T_[[#This Row],[Réf catégorie]],ListeCATEGORIES,2,FALSE)</f>
        <v>Pâtes et céréales</v>
      </c>
      <c r="M338" s="6">
        <v>56</v>
      </c>
      <c r="N338" s="6" t="str">
        <f>VLOOKUP(T_[[#This Row],[Réf prod]],ListePRODUITS,2,FALSE)</f>
        <v>Gnocchi di nonna Alice</v>
      </c>
      <c r="O338" s="13">
        <v>190</v>
      </c>
      <c r="P338" s="6">
        <v>83</v>
      </c>
      <c r="Q338" s="13">
        <f t="shared" si="5"/>
        <v>15770</v>
      </c>
      <c r="R338" s="14">
        <v>0.1</v>
      </c>
      <c r="S338" s="13">
        <v>14193</v>
      </c>
      <c r="T338" s="13">
        <v>99.350999999999999</v>
      </c>
      <c r="U338" s="48">
        <f>T_[[#This Row],[CA tarif]]-T_[[#This Row],[CA HT]]</f>
        <v>1577</v>
      </c>
      <c r="V338" s="13"/>
      <c r="W338" s="13"/>
      <c r="X338"/>
      <c r="Y338" s="9"/>
      <c r="AA338"/>
      <c r="AB338"/>
    </row>
    <row r="339" spans="1:28" ht="15" customHeight="1" x14ac:dyDescent="0.25">
      <c r="A339" s="6" t="s">
        <v>78</v>
      </c>
      <c r="B339" s="6" t="s">
        <v>79</v>
      </c>
      <c r="C339" s="6" t="s">
        <v>80</v>
      </c>
      <c r="D339" s="6" t="s">
        <v>81</v>
      </c>
      <c r="E339" s="6">
        <v>4</v>
      </c>
      <c r="F339" s="6" t="str">
        <f>VLOOKUP(T_[[#This Row],[N° représ]],ListeREPRESENTANTS,2,FALSE)</f>
        <v>Laura Callahan</v>
      </c>
      <c r="G339" s="6">
        <v>10596</v>
      </c>
      <c r="H339" s="9">
        <v>41034</v>
      </c>
      <c r="I339" s="9">
        <v>41062</v>
      </c>
      <c r="J339" s="9">
        <v>41076</v>
      </c>
      <c r="K339" s="7">
        <v>2</v>
      </c>
      <c r="L339" s="9" t="str">
        <f>VLOOKUP(T_[[#This Row],[Réf catégorie]],ListeCATEGORIES,2,FALSE)</f>
        <v>Condiments</v>
      </c>
      <c r="M339" s="6">
        <v>63</v>
      </c>
      <c r="N339" s="6" t="str">
        <f>VLOOKUP(T_[[#This Row],[Réf prod]],ListePRODUITS,2,FALSE)</f>
        <v>Vegie-spread</v>
      </c>
      <c r="O339" s="13">
        <v>219.5</v>
      </c>
      <c r="P339" s="6">
        <v>19</v>
      </c>
      <c r="Q339" s="13">
        <f t="shared" si="5"/>
        <v>4170.5</v>
      </c>
      <c r="R339" s="14">
        <v>0.11</v>
      </c>
      <c r="S339" s="13">
        <v>3711.7449999999999</v>
      </c>
      <c r="T339" s="13">
        <v>66.811410000000009</v>
      </c>
      <c r="U339" s="48">
        <f>T_[[#This Row],[CA tarif]]-T_[[#This Row],[CA HT]]</f>
        <v>458.75500000000011</v>
      </c>
      <c r="V339" s="13"/>
      <c r="W339" s="13"/>
      <c r="X339"/>
      <c r="Y339" s="9"/>
      <c r="AA339"/>
      <c r="AB339"/>
    </row>
    <row r="340" spans="1:28" ht="15" customHeight="1" x14ac:dyDescent="0.25">
      <c r="A340" s="6" t="s">
        <v>78</v>
      </c>
      <c r="B340" s="6" t="s">
        <v>79</v>
      </c>
      <c r="C340" s="6" t="s">
        <v>80</v>
      </c>
      <c r="D340" s="6" t="s">
        <v>81</v>
      </c>
      <c r="E340" s="6">
        <v>4</v>
      </c>
      <c r="F340" s="6" t="str">
        <f>VLOOKUP(T_[[#This Row],[N° représ]],ListeREPRESENTANTS,2,FALSE)</f>
        <v>Laura Callahan</v>
      </c>
      <c r="G340" s="6">
        <v>10596</v>
      </c>
      <c r="H340" s="9">
        <v>41034</v>
      </c>
      <c r="I340" s="9">
        <v>41062</v>
      </c>
      <c r="J340" s="9">
        <v>41076</v>
      </c>
      <c r="K340" s="7">
        <v>1</v>
      </c>
      <c r="L340" s="9" t="str">
        <f>VLOOKUP(T_[[#This Row],[Réf catégorie]],ListeCATEGORIES,2,FALSE)</f>
        <v>Boissons</v>
      </c>
      <c r="M340" s="6">
        <v>75</v>
      </c>
      <c r="N340" s="6" t="str">
        <f>VLOOKUP(T_[[#This Row],[Réf prod]],ListePRODUITS,2,FALSE)</f>
        <v>Rhönbräu Klosterbier</v>
      </c>
      <c r="O340" s="13">
        <v>38.75</v>
      </c>
      <c r="P340" s="6">
        <v>65</v>
      </c>
      <c r="Q340" s="13">
        <f t="shared" si="5"/>
        <v>2518.75</v>
      </c>
      <c r="R340" s="14">
        <v>0.06</v>
      </c>
      <c r="S340" s="13">
        <v>2367.625</v>
      </c>
      <c r="T340" s="13">
        <v>63.925874999999998</v>
      </c>
      <c r="U340" s="48">
        <f>T_[[#This Row],[CA tarif]]-T_[[#This Row],[CA HT]]</f>
        <v>151.125</v>
      </c>
      <c r="V340" s="13"/>
      <c r="W340" s="13"/>
      <c r="X340"/>
      <c r="Y340" s="9"/>
      <c r="AA340"/>
      <c r="AB340"/>
    </row>
    <row r="341" spans="1:28" ht="15" customHeight="1" x14ac:dyDescent="0.25">
      <c r="A341" s="6" t="s">
        <v>137</v>
      </c>
      <c r="B341" s="6" t="s">
        <v>138</v>
      </c>
      <c r="C341" s="6" t="s">
        <v>139</v>
      </c>
      <c r="D341" s="6" t="s">
        <v>140</v>
      </c>
      <c r="E341" s="6">
        <v>8</v>
      </c>
      <c r="F341" s="6" t="str">
        <f>VLOOKUP(T_[[#This Row],[N° représ]],ListeREPRESENTANTS,2,FALSE)</f>
        <v>Hicham Esmal</v>
      </c>
      <c r="G341" s="6">
        <v>10597</v>
      </c>
      <c r="H341" s="9">
        <v>41034</v>
      </c>
      <c r="I341" s="9">
        <v>41062</v>
      </c>
      <c r="J341" s="9">
        <v>41051</v>
      </c>
      <c r="K341" s="7">
        <v>1</v>
      </c>
      <c r="L341" s="9" t="str">
        <f>VLOOKUP(T_[[#This Row],[Réf catégorie]],ListeCATEGORIES,2,FALSE)</f>
        <v>Boissons</v>
      </c>
      <c r="M341" s="6">
        <v>24</v>
      </c>
      <c r="N341" s="6" t="str">
        <f>VLOOKUP(T_[[#This Row],[Réf prod]],ListePRODUITS,2,FALSE)</f>
        <v>Guaraná Fantástica</v>
      </c>
      <c r="O341" s="13">
        <v>22.5</v>
      </c>
      <c r="P341" s="6">
        <v>97</v>
      </c>
      <c r="Q341" s="13">
        <f t="shared" si="5"/>
        <v>2182.5</v>
      </c>
      <c r="R341" s="14">
        <v>0.08</v>
      </c>
      <c r="S341" s="13">
        <v>2007.9</v>
      </c>
      <c r="T341" s="13">
        <v>42.165900000000001</v>
      </c>
      <c r="U341" s="48">
        <f>T_[[#This Row],[CA tarif]]-T_[[#This Row],[CA HT]]</f>
        <v>174.59999999999991</v>
      </c>
      <c r="V341" s="13"/>
      <c r="W341" s="13"/>
      <c r="X341"/>
      <c r="Y341" s="9"/>
      <c r="AA341"/>
      <c r="AB341"/>
    </row>
    <row r="342" spans="1:28" ht="15" customHeight="1" x14ac:dyDescent="0.25">
      <c r="A342" s="6" t="s">
        <v>137</v>
      </c>
      <c r="B342" s="6" t="s">
        <v>138</v>
      </c>
      <c r="C342" s="6" t="s">
        <v>139</v>
      </c>
      <c r="D342" s="6" t="s">
        <v>140</v>
      </c>
      <c r="E342" s="6">
        <v>8</v>
      </c>
      <c r="F342" s="6" t="str">
        <f>VLOOKUP(T_[[#This Row],[N° représ]],ListeREPRESENTANTS,2,FALSE)</f>
        <v>Hicham Esmal</v>
      </c>
      <c r="G342" s="6">
        <v>10597</v>
      </c>
      <c r="H342" s="9">
        <v>41034</v>
      </c>
      <c r="I342" s="9">
        <v>41062</v>
      </c>
      <c r="J342" s="9">
        <v>41051</v>
      </c>
      <c r="K342" s="7">
        <v>5</v>
      </c>
      <c r="L342" s="9" t="str">
        <f>VLOOKUP(T_[[#This Row],[Réf catégorie]],ListeCATEGORIES,2,FALSE)</f>
        <v>Pâtes et céréales</v>
      </c>
      <c r="M342" s="6">
        <v>57</v>
      </c>
      <c r="N342" s="6" t="str">
        <f>VLOOKUP(T_[[#This Row],[Réf prod]],ListePRODUITS,2,FALSE)</f>
        <v>Ravioli Angelo</v>
      </c>
      <c r="O342" s="13">
        <v>97.5</v>
      </c>
      <c r="P342" s="6">
        <v>68</v>
      </c>
      <c r="Q342" s="13">
        <f t="shared" si="5"/>
        <v>6630</v>
      </c>
      <c r="R342" s="14">
        <v>0.17</v>
      </c>
      <c r="S342" s="13">
        <v>5502.9</v>
      </c>
      <c r="T342" s="13">
        <v>165.08699999999999</v>
      </c>
      <c r="U342" s="48">
        <f>T_[[#This Row],[CA tarif]]-T_[[#This Row],[CA HT]]</f>
        <v>1127.1000000000004</v>
      </c>
      <c r="V342" s="13"/>
      <c r="W342" s="13"/>
      <c r="X342"/>
      <c r="Y342" s="9"/>
      <c r="AA342"/>
      <c r="AB342"/>
    </row>
    <row r="343" spans="1:28" ht="15" customHeight="1" x14ac:dyDescent="0.25">
      <c r="A343" s="6" t="s">
        <v>137</v>
      </c>
      <c r="B343" s="6" t="s">
        <v>138</v>
      </c>
      <c r="C343" s="6" t="s">
        <v>139</v>
      </c>
      <c r="D343" s="6" t="s">
        <v>140</v>
      </c>
      <c r="E343" s="6">
        <v>8</v>
      </c>
      <c r="F343" s="6" t="str">
        <f>VLOOKUP(T_[[#This Row],[N° représ]],ListeREPRESENTANTS,2,FALSE)</f>
        <v>Hicham Esmal</v>
      </c>
      <c r="G343" s="6">
        <v>10597</v>
      </c>
      <c r="H343" s="9">
        <v>41034</v>
      </c>
      <c r="I343" s="9">
        <v>41062</v>
      </c>
      <c r="J343" s="9">
        <v>41051</v>
      </c>
      <c r="K343" s="7">
        <v>2</v>
      </c>
      <c r="L343" s="9" t="str">
        <f>VLOOKUP(T_[[#This Row],[Réf catégorie]],ListeCATEGORIES,2,FALSE)</f>
        <v>Condiments</v>
      </c>
      <c r="M343" s="6">
        <v>65</v>
      </c>
      <c r="N343" s="6" t="str">
        <f>VLOOKUP(T_[[#This Row],[Réf prod]],ListePRODUITS,2,FALSE)</f>
        <v>Louisiana Fiery Hot Pepper Sauce</v>
      </c>
      <c r="O343" s="13">
        <v>105.25</v>
      </c>
      <c r="P343" s="6">
        <v>62</v>
      </c>
      <c r="Q343" s="13">
        <f t="shared" si="5"/>
        <v>6525.5</v>
      </c>
      <c r="R343" s="14">
        <v>0.08</v>
      </c>
      <c r="S343" s="13">
        <v>6003.46</v>
      </c>
      <c r="T343" s="13">
        <v>132.07612</v>
      </c>
      <c r="U343" s="48">
        <f>T_[[#This Row],[CA tarif]]-T_[[#This Row],[CA HT]]</f>
        <v>522.04</v>
      </c>
      <c r="V343" s="13"/>
      <c r="W343" s="13"/>
      <c r="X343"/>
      <c r="Y343" s="9"/>
      <c r="AA343"/>
      <c r="AB343"/>
    </row>
    <row r="344" spans="1:28" ht="15" customHeight="1" x14ac:dyDescent="0.25">
      <c r="A344" s="6" t="s">
        <v>114</v>
      </c>
      <c r="B344" s="6" t="s">
        <v>115</v>
      </c>
      <c r="C344" s="6" t="s">
        <v>116</v>
      </c>
      <c r="D344" s="6" t="s">
        <v>81</v>
      </c>
      <c r="E344" s="6">
        <v>7</v>
      </c>
      <c r="F344" s="6" t="str">
        <f>VLOOKUP(T_[[#This Row],[N° représ]],ListeREPRESENTANTS,2,FALSE)</f>
        <v>Jaime Dos Santos</v>
      </c>
      <c r="G344" s="6">
        <v>10598</v>
      </c>
      <c r="H344" s="9">
        <v>41037</v>
      </c>
      <c r="I344" s="9">
        <v>41065</v>
      </c>
      <c r="J344" s="9">
        <v>41051</v>
      </c>
      <c r="K344" s="7">
        <v>3</v>
      </c>
      <c r="L344" s="9" t="str">
        <f>VLOOKUP(T_[[#This Row],[Réf catégorie]],ListeCATEGORIES,2,FALSE)</f>
        <v>Desserts</v>
      </c>
      <c r="M344" s="6">
        <v>27</v>
      </c>
      <c r="N344" s="6" t="str">
        <f>VLOOKUP(T_[[#This Row],[Réf prod]],ListePRODUITS,2,FALSE)</f>
        <v>Schoggi Schokolade</v>
      </c>
      <c r="O344" s="13">
        <v>219.5</v>
      </c>
      <c r="P344" s="6">
        <v>79</v>
      </c>
      <c r="Q344" s="13">
        <f t="shared" si="5"/>
        <v>17340.5</v>
      </c>
      <c r="R344" s="14">
        <v>0.06</v>
      </c>
      <c r="S344" s="13">
        <v>16300.07</v>
      </c>
      <c r="T344" s="13">
        <v>260.80111999999997</v>
      </c>
      <c r="U344" s="48">
        <f>T_[[#This Row],[CA tarif]]-T_[[#This Row],[CA HT]]</f>
        <v>1040.4300000000003</v>
      </c>
      <c r="V344" s="13"/>
      <c r="W344" s="13"/>
      <c r="X344"/>
      <c r="Y344" s="9"/>
      <c r="AA344"/>
      <c r="AB344"/>
    </row>
    <row r="345" spans="1:28" ht="15" customHeight="1" x14ac:dyDescent="0.25">
      <c r="A345" s="6" t="s">
        <v>114</v>
      </c>
      <c r="B345" s="6" t="s">
        <v>115</v>
      </c>
      <c r="C345" s="6" t="s">
        <v>116</v>
      </c>
      <c r="D345" s="6" t="s">
        <v>81</v>
      </c>
      <c r="E345" s="6">
        <v>7</v>
      </c>
      <c r="F345" s="6" t="str">
        <f>VLOOKUP(T_[[#This Row],[N° représ]],ListeREPRESENTANTS,2,FALSE)</f>
        <v>Jaime Dos Santos</v>
      </c>
      <c r="G345" s="6">
        <v>10598</v>
      </c>
      <c r="H345" s="9">
        <v>41037</v>
      </c>
      <c r="I345" s="9">
        <v>41065</v>
      </c>
      <c r="J345" s="9">
        <v>41051</v>
      </c>
      <c r="K345" s="7">
        <v>4</v>
      </c>
      <c r="L345" s="9" t="str">
        <f>VLOOKUP(T_[[#This Row],[Réf catégorie]],ListeCATEGORIES,2,FALSE)</f>
        <v>Produits laitiers</v>
      </c>
      <c r="M345" s="6">
        <v>71</v>
      </c>
      <c r="N345" s="6" t="str">
        <f>VLOOKUP(T_[[#This Row],[Réf prod]],ListePRODUITS,2,FALSE)</f>
        <v>Fløtemysost</v>
      </c>
      <c r="O345" s="13">
        <v>107.5</v>
      </c>
      <c r="P345" s="6">
        <v>29</v>
      </c>
      <c r="Q345" s="13">
        <f t="shared" si="5"/>
        <v>3117.5</v>
      </c>
      <c r="R345" s="14">
        <v>-0.01</v>
      </c>
      <c r="S345" s="13">
        <v>3148.6750000000002</v>
      </c>
      <c r="T345" s="13">
        <v>47.230125000000001</v>
      </c>
      <c r="U345" s="48">
        <f>T_[[#This Row],[CA tarif]]-T_[[#This Row],[CA HT]]</f>
        <v>-31.175000000000182</v>
      </c>
      <c r="V345" s="13"/>
      <c r="W345" s="13"/>
      <c r="X345"/>
      <c r="Y345" s="9"/>
      <c r="AA345"/>
      <c r="AB345"/>
    </row>
    <row r="346" spans="1:28" ht="15" customHeight="1" x14ac:dyDescent="0.25">
      <c r="A346" s="6" t="s">
        <v>86</v>
      </c>
      <c r="B346" s="6" t="s">
        <v>87</v>
      </c>
      <c r="C346" s="6" t="s">
        <v>88</v>
      </c>
      <c r="D346" s="6" t="s">
        <v>89</v>
      </c>
      <c r="E346" s="6">
        <v>6</v>
      </c>
      <c r="F346" s="6" t="str">
        <f>VLOOKUP(T_[[#This Row],[N° représ]],ListeREPRESENTANTS,2,FALSE)</f>
        <v>Ernst Junge</v>
      </c>
      <c r="G346" s="6">
        <v>10599</v>
      </c>
      <c r="H346" s="9">
        <v>41038</v>
      </c>
      <c r="I346" s="9">
        <v>41080</v>
      </c>
      <c r="J346" s="9">
        <v>41054</v>
      </c>
      <c r="K346" s="7">
        <v>3</v>
      </c>
      <c r="L346" s="9" t="str">
        <f>VLOOKUP(T_[[#This Row],[Réf catégorie]],ListeCATEGORIES,2,FALSE)</f>
        <v>Desserts</v>
      </c>
      <c r="M346" s="6">
        <v>62</v>
      </c>
      <c r="N346" s="6" t="str">
        <f>VLOOKUP(T_[[#This Row],[Réf prod]],ListePRODUITS,2,FALSE)</f>
        <v>Tarte au sucre</v>
      </c>
      <c r="O346" s="13">
        <v>246.5</v>
      </c>
      <c r="P346" s="6">
        <v>85</v>
      </c>
      <c r="Q346" s="13">
        <f t="shared" si="5"/>
        <v>20952.5</v>
      </c>
      <c r="R346" s="14">
        <v>0.03</v>
      </c>
      <c r="S346" s="13">
        <v>20323.924999999999</v>
      </c>
      <c r="T346" s="13">
        <v>569.06990000000008</v>
      </c>
      <c r="U346" s="48">
        <f>T_[[#This Row],[CA tarif]]-T_[[#This Row],[CA HT]]</f>
        <v>628.57500000000073</v>
      </c>
      <c r="V346" s="13"/>
      <c r="W346" s="13"/>
      <c r="X346"/>
      <c r="Y346" s="9"/>
      <c r="AA346"/>
      <c r="AB346"/>
    </row>
    <row r="347" spans="1:28" ht="15" customHeight="1" x14ac:dyDescent="0.25">
      <c r="A347" s="6" t="s">
        <v>275</v>
      </c>
      <c r="B347" s="6" t="s">
        <v>276</v>
      </c>
      <c r="C347" s="6" t="s">
        <v>277</v>
      </c>
      <c r="D347" s="6" t="s">
        <v>81</v>
      </c>
      <c r="E347" s="6">
        <v>5</v>
      </c>
      <c r="F347" s="6" t="str">
        <f>VLOOKUP(T_[[#This Row],[N° représ]],ListeREPRESENTANTS,2,FALSE)</f>
        <v>Mohamed Ben Arfa</v>
      </c>
      <c r="G347" s="6">
        <v>10600</v>
      </c>
      <c r="H347" s="9">
        <v>41039</v>
      </c>
      <c r="I347" s="9">
        <v>41067</v>
      </c>
      <c r="J347" s="9">
        <v>41054</v>
      </c>
      <c r="K347" s="7">
        <v>6</v>
      </c>
      <c r="L347" s="9" t="str">
        <f>VLOOKUP(T_[[#This Row],[Réf catégorie]],ListeCATEGORIES,2,FALSE)</f>
        <v>Viandes</v>
      </c>
      <c r="M347" s="6">
        <v>54</v>
      </c>
      <c r="N347" s="6" t="str">
        <f>VLOOKUP(T_[[#This Row],[Réf prod]],ListePRODUITS,2,FALSE)</f>
        <v>Tourtière</v>
      </c>
      <c r="O347" s="13">
        <v>37.25</v>
      </c>
      <c r="P347" s="6">
        <v>28</v>
      </c>
      <c r="Q347" s="13">
        <f t="shared" si="5"/>
        <v>1043</v>
      </c>
      <c r="R347" s="14">
        <v>0.05</v>
      </c>
      <c r="S347" s="13">
        <v>990.84999999999991</v>
      </c>
      <c r="T347" s="13">
        <v>33.688899999999997</v>
      </c>
      <c r="U347" s="48">
        <f>T_[[#This Row],[CA tarif]]-T_[[#This Row],[CA HT]]</f>
        <v>52.150000000000091</v>
      </c>
      <c r="V347" s="13"/>
      <c r="W347" s="13"/>
      <c r="X347"/>
      <c r="Y347" s="9"/>
      <c r="AA347"/>
      <c r="AB347"/>
    </row>
    <row r="348" spans="1:28" ht="15" customHeight="1" x14ac:dyDescent="0.25">
      <c r="A348" s="6" t="s">
        <v>275</v>
      </c>
      <c r="B348" s="6" t="s">
        <v>276</v>
      </c>
      <c r="C348" s="6" t="s">
        <v>277</v>
      </c>
      <c r="D348" s="6" t="s">
        <v>81</v>
      </c>
      <c r="E348" s="6">
        <v>5</v>
      </c>
      <c r="F348" s="6" t="str">
        <f>VLOOKUP(T_[[#This Row],[N° représ]],ListeREPRESENTANTS,2,FALSE)</f>
        <v>Mohamed Ben Arfa</v>
      </c>
      <c r="G348" s="6">
        <v>10600</v>
      </c>
      <c r="H348" s="9">
        <v>41039</v>
      </c>
      <c r="I348" s="9">
        <v>41067</v>
      </c>
      <c r="J348" s="9">
        <v>41054</v>
      </c>
      <c r="K348" s="7">
        <v>8</v>
      </c>
      <c r="L348" s="9" t="str">
        <f>VLOOKUP(T_[[#This Row],[Réf catégorie]],ListeCATEGORIES,2,FALSE)</f>
        <v>Poissons et fruits de mer</v>
      </c>
      <c r="M348" s="6">
        <v>73</v>
      </c>
      <c r="N348" s="6" t="str">
        <f>VLOOKUP(T_[[#This Row],[Réf prod]],ListePRODUITS,2,FALSE)</f>
        <v>Röd Kaviar</v>
      </c>
      <c r="O348" s="13">
        <v>75</v>
      </c>
      <c r="P348" s="6">
        <v>43</v>
      </c>
      <c r="Q348" s="13">
        <f t="shared" si="5"/>
        <v>3225</v>
      </c>
      <c r="R348" s="14">
        <v>0.06</v>
      </c>
      <c r="S348" s="13">
        <v>3031.5</v>
      </c>
      <c r="T348" s="13">
        <v>63.661499999999997</v>
      </c>
      <c r="U348" s="48">
        <f>T_[[#This Row],[CA tarif]]-T_[[#This Row],[CA HT]]</f>
        <v>193.5</v>
      </c>
      <c r="V348" s="13"/>
      <c r="W348" s="13"/>
      <c r="X348"/>
      <c r="Y348" s="9"/>
      <c r="AA348"/>
      <c r="AB348"/>
    </row>
    <row r="349" spans="1:28" ht="15" customHeight="1" x14ac:dyDescent="0.25">
      <c r="A349" s="6" t="s">
        <v>103</v>
      </c>
      <c r="B349" s="6" t="s">
        <v>104</v>
      </c>
      <c r="C349" s="6" t="s">
        <v>105</v>
      </c>
      <c r="D349" s="6" t="s">
        <v>106</v>
      </c>
      <c r="E349" s="6">
        <v>8</v>
      </c>
      <c r="F349" s="6" t="str">
        <f>VLOOKUP(T_[[#This Row],[N° représ]],ListeREPRESENTANTS,2,FALSE)</f>
        <v>Hicham Esmal</v>
      </c>
      <c r="G349" s="6">
        <v>10601</v>
      </c>
      <c r="H349" s="9">
        <v>41039</v>
      </c>
      <c r="I349" s="9">
        <v>41081</v>
      </c>
      <c r="J349" s="9">
        <v>41055</v>
      </c>
      <c r="K349" s="7">
        <v>8</v>
      </c>
      <c r="L349" s="9" t="str">
        <f>VLOOKUP(T_[[#This Row],[Réf catégorie]],ListeCATEGORIES,2,FALSE)</f>
        <v>Poissons et fruits de mer</v>
      </c>
      <c r="M349" s="6">
        <v>13</v>
      </c>
      <c r="N349" s="6" t="str">
        <f>VLOOKUP(T_[[#This Row],[Réf prod]],ListePRODUITS,2,FALSE)</f>
        <v>Konbu</v>
      </c>
      <c r="O349" s="13">
        <v>30</v>
      </c>
      <c r="P349" s="6">
        <v>70</v>
      </c>
      <c r="Q349" s="13">
        <f t="shared" si="5"/>
        <v>2100</v>
      </c>
      <c r="R349" s="14">
        <v>0.13</v>
      </c>
      <c r="S349" s="13">
        <v>1827</v>
      </c>
      <c r="T349" s="13">
        <v>3.6539999999999999</v>
      </c>
      <c r="U349" s="48">
        <f>T_[[#This Row],[CA tarif]]-T_[[#This Row],[CA HT]]</f>
        <v>273</v>
      </c>
      <c r="V349" s="13"/>
      <c r="W349" s="13"/>
      <c r="X349"/>
      <c r="Y349" s="9"/>
      <c r="AA349"/>
      <c r="AB349"/>
    </row>
    <row r="350" spans="1:28" ht="15" customHeight="1" x14ac:dyDescent="0.25">
      <c r="A350" s="6" t="s">
        <v>103</v>
      </c>
      <c r="B350" s="6" t="s">
        <v>104</v>
      </c>
      <c r="C350" s="6" t="s">
        <v>105</v>
      </c>
      <c r="D350" s="6" t="s">
        <v>106</v>
      </c>
      <c r="E350" s="6">
        <v>8</v>
      </c>
      <c r="F350" s="6" t="str">
        <f>VLOOKUP(T_[[#This Row],[N° représ]],ListeREPRESENTANTS,2,FALSE)</f>
        <v>Hicham Esmal</v>
      </c>
      <c r="G350" s="6">
        <v>10601</v>
      </c>
      <c r="H350" s="9">
        <v>41039</v>
      </c>
      <c r="I350" s="9">
        <v>41081</v>
      </c>
      <c r="J350" s="9">
        <v>41055</v>
      </c>
      <c r="K350" s="7">
        <v>4</v>
      </c>
      <c r="L350" s="9" t="str">
        <f>VLOOKUP(T_[[#This Row],[Réf catégorie]],ListeCATEGORIES,2,FALSE)</f>
        <v>Produits laitiers</v>
      </c>
      <c r="M350" s="6">
        <v>59</v>
      </c>
      <c r="N350" s="6" t="str">
        <f>VLOOKUP(T_[[#This Row],[Réf prod]],ListePRODUITS,2,FALSE)</f>
        <v>Raclette Courdavault</v>
      </c>
      <c r="O350" s="13">
        <v>275</v>
      </c>
      <c r="P350" s="6">
        <v>44</v>
      </c>
      <c r="Q350" s="13">
        <f t="shared" si="5"/>
        <v>12100</v>
      </c>
      <c r="R350" s="14">
        <v>0</v>
      </c>
      <c r="S350" s="13">
        <v>12100</v>
      </c>
      <c r="T350" s="13">
        <v>387.2</v>
      </c>
      <c r="U350" s="48">
        <f>T_[[#This Row],[CA tarif]]-T_[[#This Row],[CA HT]]</f>
        <v>0</v>
      </c>
      <c r="V350" s="13"/>
      <c r="W350" s="13"/>
      <c r="X350"/>
      <c r="Y350" s="9"/>
      <c r="AA350"/>
      <c r="AB350"/>
    </row>
    <row r="351" spans="1:28" ht="15" customHeight="1" x14ac:dyDescent="0.25">
      <c r="A351" s="6" t="s">
        <v>269</v>
      </c>
      <c r="B351" s="6" t="s">
        <v>270</v>
      </c>
      <c r="C351" s="6" t="s">
        <v>271</v>
      </c>
      <c r="D351" s="6" t="s">
        <v>242</v>
      </c>
      <c r="E351" s="6">
        <v>4</v>
      </c>
      <c r="F351" s="6" t="str">
        <f>VLOOKUP(T_[[#This Row],[N° représ]],ListeREPRESENTANTS,2,FALSE)</f>
        <v>Laura Callahan</v>
      </c>
      <c r="G351" s="6">
        <v>10602</v>
      </c>
      <c r="H351" s="9">
        <v>41040</v>
      </c>
      <c r="I351" s="9">
        <v>41068</v>
      </c>
      <c r="J351" s="9">
        <v>41055</v>
      </c>
      <c r="K351" s="7">
        <v>2</v>
      </c>
      <c r="L351" s="9" t="str">
        <f>VLOOKUP(T_[[#This Row],[Réf catégorie]],ListeCATEGORIES,2,FALSE)</f>
        <v>Condiments</v>
      </c>
      <c r="M351" s="6">
        <v>77</v>
      </c>
      <c r="N351" s="6" t="str">
        <f>VLOOKUP(T_[[#This Row],[Réf prod]],ListePRODUITS,2,FALSE)</f>
        <v>Original Frankfurter grüne Soße</v>
      </c>
      <c r="O351" s="13">
        <v>65</v>
      </c>
      <c r="P351" s="6">
        <v>30</v>
      </c>
      <c r="Q351" s="13">
        <f t="shared" si="5"/>
        <v>1950</v>
      </c>
      <c r="R351" s="14">
        <v>0</v>
      </c>
      <c r="S351" s="13">
        <v>1950</v>
      </c>
      <c r="T351" s="13">
        <v>27.3</v>
      </c>
      <c r="U351" s="48">
        <f>T_[[#This Row],[CA tarif]]-T_[[#This Row],[CA HT]]</f>
        <v>0</v>
      </c>
      <c r="V351" s="13"/>
      <c r="W351" s="13"/>
      <c r="X351"/>
      <c r="Y351" s="9"/>
      <c r="AA351"/>
      <c r="AB351"/>
    </row>
    <row r="352" spans="1:28" ht="15" customHeight="1" x14ac:dyDescent="0.25">
      <c r="A352" s="6" t="s">
        <v>179</v>
      </c>
      <c r="B352" s="6" t="s">
        <v>180</v>
      </c>
      <c r="C352" s="6" t="s">
        <v>181</v>
      </c>
      <c r="D352" s="6" t="s">
        <v>81</v>
      </c>
      <c r="E352" s="6">
        <v>4</v>
      </c>
      <c r="F352" s="6" t="str">
        <f>VLOOKUP(T_[[#This Row],[N° représ]],ListeREPRESENTANTS,2,FALSE)</f>
        <v>Laura Callahan</v>
      </c>
      <c r="G352" s="6">
        <v>10603</v>
      </c>
      <c r="H352" s="9">
        <v>41041</v>
      </c>
      <c r="I352" s="9">
        <v>41069</v>
      </c>
      <c r="J352" s="9">
        <v>41072</v>
      </c>
      <c r="K352" s="7">
        <v>5</v>
      </c>
      <c r="L352" s="9" t="str">
        <f>VLOOKUP(T_[[#This Row],[Réf catégorie]],ListeCATEGORIES,2,FALSE)</f>
        <v>Pâtes et céréales</v>
      </c>
      <c r="M352" s="6">
        <v>22</v>
      </c>
      <c r="N352" s="6" t="str">
        <f>VLOOKUP(T_[[#This Row],[Réf prod]],ListePRODUITS,2,FALSE)</f>
        <v>Gustaf's Knäckebröd</v>
      </c>
      <c r="O352" s="13">
        <v>105</v>
      </c>
      <c r="P352" s="6">
        <v>47</v>
      </c>
      <c r="Q352" s="13">
        <f t="shared" si="5"/>
        <v>4935</v>
      </c>
      <c r="R352" s="14">
        <v>0</v>
      </c>
      <c r="S352" s="13">
        <v>4935</v>
      </c>
      <c r="T352" s="13">
        <v>83.894999999999996</v>
      </c>
      <c r="U352" s="48">
        <f>T_[[#This Row],[CA tarif]]-T_[[#This Row],[CA HT]]</f>
        <v>0</v>
      </c>
      <c r="V352" s="13"/>
      <c r="W352" s="13"/>
      <c r="X352"/>
      <c r="Y352" s="9"/>
      <c r="AA352"/>
      <c r="AB352"/>
    </row>
    <row r="353" spans="1:28" ht="15" customHeight="1" x14ac:dyDescent="0.25">
      <c r="A353" s="6" t="s">
        <v>179</v>
      </c>
      <c r="B353" s="6" t="s">
        <v>180</v>
      </c>
      <c r="C353" s="6" t="s">
        <v>181</v>
      </c>
      <c r="D353" s="6" t="s">
        <v>81</v>
      </c>
      <c r="E353" s="6">
        <v>4</v>
      </c>
      <c r="F353" s="6" t="str">
        <f>VLOOKUP(T_[[#This Row],[N° représ]],ListeREPRESENTANTS,2,FALSE)</f>
        <v>Laura Callahan</v>
      </c>
      <c r="G353" s="6">
        <v>10603</v>
      </c>
      <c r="H353" s="9">
        <v>41041</v>
      </c>
      <c r="I353" s="9">
        <v>41069</v>
      </c>
      <c r="J353" s="9">
        <v>41072</v>
      </c>
      <c r="K353" s="7">
        <v>3</v>
      </c>
      <c r="L353" s="9" t="str">
        <f>VLOOKUP(T_[[#This Row],[Réf catégorie]],ListeCATEGORIES,2,FALSE)</f>
        <v>Desserts</v>
      </c>
      <c r="M353" s="6">
        <v>49</v>
      </c>
      <c r="N353" s="6" t="str">
        <f>VLOOKUP(T_[[#This Row],[Réf prod]],ListePRODUITS,2,FALSE)</f>
        <v>Maxilaku</v>
      </c>
      <c r="O353" s="13">
        <v>100</v>
      </c>
      <c r="P353" s="6">
        <v>23</v>
      </c>
      <c r="Q353" s="13">
        <f t="shared" si="5"/>
        <v>2300</v>
      </c>
      <c r="R353" s="14">
        <v>0.13</v>
      </c>
      <c r="S353" s="13">
        <v>2001</v>
      </c>
      <c r="T353" s="13">
        <v>56.027999999999999</v>
      </c>
      <c r="U353" s="48">
        <f>T_[[#This Row],[CA tarif]]-T_[[#This Row],[CA HT]]</f>
        <v>299</v>
      </c>
      <c r="V353" s="13"/>
      <c r="W353" s="13"/>
      <c r="X353"/>
      <c r="Y353" s="9"/>
      <c r="AA353"/>
      <c r="AB353"/>
    </row>
    <row r="354" spans="1:28" ht="15" customHeight="1" x14ac:dyDescent="0.25">
      <c r="A354" s="6" t="s">
        <v>141</v>
      </c>
      <c r="B354" s="6" t="s">
        <v>142</v>
      </c>
      <c r="C354" s="6" t="s">
        <v>109</v>
      </c>
      <c r="D354" s="6" t="s">
        <v>110</v>
      </c>
      <c r="E354" s="6">
        <v>7</v>
      </c>
      <c r="F354" s="6" t="str">
        <f>VLOOKUP(T_[[#This Row],[N° représ]],ListeREPRESENTANTS,2,FALSE)</f>
        <v>Jaime Dos Santos</v>
      </c>
      <c r="G354" s="6">
        <v>10604</v>
      </c>
      <c r="H354" s="9">
        <v>41041</v>
      </c>
      <c r="I354" s="9">
        <v>41069</v>
      </c>
      <c r="J354" s="9">
        <v>41062</v>
      </c>
      <c r="K354" s="7">
        <v>3</v>
      </c>
      <c r="L354" s="9" t="str">
        <f>VLOOKUP(T_[[#This Row],[Réf catégorie]],ListeCATEGORIES,2,FALSE)</f>
        <v>Desserts</v>
      </c>
      <c r="M354" s="6">
        <v>48</v>
      </c>
      <c r="N354" s="6" t="str">
        <f>VLOOKUP(T_[[#This Row],[Réf prod]],ListePRODUITS,2,FALSE)</f>
        <v>Chocolade</v>
      </c>
      <c r="O354" s="13">
        <v>63.75</v>
      </c>
      <c r="P354" s="6">
        <v>41</v>
      </c>
      <c r="Q354" s="13">
        <f t="shared" si="5"/>
        <v>2613.75</v>
      </c>
      <c r="R354" s="14">
        <v>0.02</v>
      </c>
      <c r="S354" s="13">
        <v>2561.4749999999999</v>
      </c>
      <c r="T354" s="13">
        <v>89.651624999999996</v>
      </c>
      <c r="U354" s="48">
        <f>T_[[#This Row],[CA tarif]]-T_[[#This Row],[CA HT]]</f>
        <v>52.275000000000091</v>
      </c>
      <c r="V354" s="13"/>
      <c r="W354" s="13"/>
      <c r="X354"/>
      <c r="Y354" s="9"/>
      <c r="AA354"/>
      <c r="AB354"/>
    </row>
    <row r="355" spans="1:28" ht="15" customHeight="1" x14ac:dyDescent="0.25">
      <c r="A355" s="6" t="s">
        <v>141</v>
      </c>
      <c r="B355" s="6" t="s">
        <v>142</v>
      </c>
      <c r="C355" s="6" t="s">
        <v>109</v>
      </c>
      <c r="D355" s="6" t="s">
        <v>110</v>
      </c>
      <c r="E355" s="6">
        <v>7</v>
      </c>
      <c r="F355" s="6" t="str">
        <f>VLOOKUP(T_[[#This Row],[N° représ]],ListeREPRESENTANTS,2,FALSE)</f>
        <v>Jaime Dos Santos</v>
      </c>
      <c r="G355" s="6">
        <v>10604</v>
      </c>
      <c r="H355" s="9">
        <v>41041</v>
      </c>
      <c r="I355" s="9">
        <v>41069</v>
      </c>
      <c r="J355" s="9">
        <v>41062</v>
      </c>
      <c r="K355" s="7">
        <v>1</v>
      </c>
      <c r="L355" s="9" t="str">
        <f>VLOOKUP(T_[[#This Row],[Réf catégorie]],ListeCATEGORIES,2,FALSE)</f>
        <v>Boissons</v>
      </c>
      <c r="M355" s="6">
        <v>76</v>
      </c>
      <c r="N355" s="6" t="str">
        <f>VLOOKUP(T_[[#This Row],[Réf prod]],ListePRODUITS,2,FALSE)</f>
        <v>Lakkalikööri</v>
      </c>
      <c r="O355" s="13">
        <v>90</v>
      </c>
      <c r="P355" s="6">
        <v>83</v>
      </c>
      <c r="Q355" s="13">
        <f t="shared" si="5"/>
        <v>7470</v>
      </c>
      <c r="R355" s="14">
        <v>0.01</v>
      </c>
      <c r="S355" s="13">
        <v>7395.3</v>
      </c>
      <c r="T355" s="13">
        <v>258.83550000000002</v>
      </c>
      <c r="U355" s="48">
        <f>T_[[#This Row],[CA tarif]]-T_[[#This Row],[CA HT]]</f>
        <v>74.699999999999818</v>
      </c>
      <c r="V355" s="13"/>
      <c r="W355" s="13"/>
      <c r="X355"/>
      <c r="Y355" s="9"/>
      <c r="AA355"/>
      <c r="AB355"/>
    </row>
    <row r="356" spans="1:28" ht="15" customHeight="1" x14ac:dyDescent="0.25">
      <c r="A356" s="6" t="s">
        <v>170</v>
      </c>
      <c r="B356" s="6" t="s">
        <v>171</v>
      </c>
      <c r="C356" s="6" t="s">
        <v>172</v>
      </c>
      <c r="D356" s="6" t="s">
        <v>146</v>
      </c>
      <c r="E356" s="6">
        <v>7</v>
      </c>
      <c r="F356" s="6" t="str">
        <f>VLOOKUP(T_[[#This Row],[N° représ]],ListeREPRESENTANTS,2,FALSE)</f>
        <v>Jaime Dos Santos</v>
      </c>
      <c r="G356" s="6">
        <v>10605</v>
      </c>
      <c r="H356" s="9">
        <v>41044</v>
      </c>
      <c r="I356" s="9">
        <v>41072</v>
      </c>
      <c r="J356" s="9">
        <v>41062</v>
      </c>
      <c r="K356" s="7">
        <v>3</v>
      </c>
      <c r="L356" s="9" t="str">
        <f>VLOOKUP(T_[[#This Row],[Réf catégorie]],ListeCATEGORIES,2,FALSE)</f>
        <v>Desserts</v>
      </c>
      <c r="M356" s="6">
        <v>16</v>
      </c>
      <c r="N356" s="6" t="str">
        <f>VLOOKUP(T_[[#This Row],[Réf prod]],ListePRODUITS,2,FALSE)</f>
        <v>Pavlova</v>
      </c>
      <c r="O356" s="13">
        <v>87.25</v>
      </c>
      <c r="P356" s="6">
        <v>52</v>
      </c>
      <c r="Q356" s="13">
        <f t="shared" si="5"/>
        <v>4537</v>
      </c>
      <c r="R356" s="14">
        <v>0.19</v>
      </c>
      <c r="S356" s="13">
        <v>3674.9700000000003</v>
      </c>
      <c r="T356" s="13">
        <v>91.874250000000004</v>
      </c>
      <c r="U356" s="48">
        <f>T_[[#This Row],[CA tarif]]-T_[[#This Row],[CA HT]]</f>
        <v>862.02999999999975</v>
      </c>
      <c r="V356" s="13"/>
      <c r="W356" s="13"/>
      <c r="X356"/>
      <c r="Y356" s="9"/>
      <c r="AA356"/>
      <c r="AB356"/>
    </row>
    <row r="357" spans="1:28" ht="15" customHeight="1" x14ac:dyDescent="0.25">
      <c r="A357" s="6" t="s">
        <v>170</v>
      </c>
      <c r="B357" s="6" t="s">
        <v>171</v>
      </c>
      <c r="C357" s="6" t="s">
        <v>172</v>
      </c>
      <c r="D357" s="6" t="s">
        <v>146</v>
      </c>
      <c r="E357" s="6">
        <v>7</v>
      </c>
      <c r="F357" s="6" t="str">
        <f>VLOOKUP(T_[[#This Row],[N° représ]],ListeREPRESENTANTS,2,FALSE)</f>
        <v>Jaime Dos Santos</v>
      </c>
      <c r="G357" s="6">
        <v>10605</v>
      </c>
      <c r="H357" s="9">
        <v>41044</v>
      </c>
      <c r="I357" s="9">
        <v>41072</v>
      </c>
      <c r="J357" s="9">
        <v>41062</v>
      </c>
      <c r="K357" s="7">
        <v>4</v>
      </c>
      <c r="L357" s="9" t="str">
        <f>VLOOKUP(T_[[#This Row],[Réf catégorie]],ListeCATEGORIES,2,FALSE)</f>
        <v>Produits laitiers</v>
      </c>
      <c r="M357" s="6">
        <v>59</v>
      </c>
      <c r="N357" s="6" t="str">
        <f>VLOOKUP(T_[[#This Row],[Réf prod]],ListePRODUITS,2,FALSE)</f>
        <v>Raclette Courdavault</v>
      </c>
      <c r="O357" s="13">
        <v>275</v>
      </c>
      <c r="P357" s="6">
        <v>5</v>
      </c>
      <c r="Q357" s="13">
        <f t="shared" si="5"/>
        <v>1375</v>
      </c>
      <c r="R357" s="14">
        <v>0.05</v>
      </c>
      <c r="S357" s="13">
        <v>1306.25</v>
      </c>
      <c r="T357" s="13">
        <v>24.818750000000001</v>
      </c>
      <c r="U357" s="48">
        <f>T_[[#This Row],[CA tarif]]-T_[[#This Row],[CA HT]]</f>
        <v>68.75</v>
      </c>
      <c r="V357" s="13"/>
      <c r="W357" s="13"/>
      <c r="X357"/>
      <c r="Y357" s="9"/>
      <c r="AA357"/>
      <c r="AB357"/>
    </row>
    <row r="358" spans="1:28" ht="15" customHeight="1" x14ac:dyDescent="0.25">
      <c r="A358" s="6" t="s">
        <v>170</v>
      </c>
      <c r="B358" s="6" t="s">
        <v>171</v>
      </c>
      <c r="C358" s="6" t="s">
        <v>172</v>
      </c>
      <c r="D358" s="6" t="s">
        <v>146</v>
      </c>
      <c r="E358" s="6">
        <v>7</v>
      </c>
      <c r="F358" s="6" t="str">
        <f>VLOOKUP(T_[[#This Row],[N° représ]],ListeREPRESENTANTS,2,FALSE)</f>
        <v>Jaime Dos Santos</v>
      </c>
      <c r="G358" s="6">
        <v>10605</v>
      </c>
      <c r="H358" s="9">
        <v>41044</v>
      </c>
      <c r="I358" s="9">
        <v>41072</v>
      </c>
      <c r="J358" s="9">
        <v>41062</v>
      </c>
      <c r="K358" s="7">
        <v>4</v>
      </c>
      <c r="L358" s="9" t="str">
        <f>VLOOKUP(T_[[#This Row],[Réf catégorie]],ListeCATEGORIES,2,FALSE)</f>
        <v>Produits laitiers</v>
      </c>
      <c r="M358" s="6">
        <v>60</v>
      </c>
      <c r="N358" s="6" t="str">
        <f>VLOOKUP(T_[[#This Row],[Réf prod]],ListePRODUITS,2,FALSE)</f>
        <v>Camembert Pierrot</v>
      </c>
      <c r="O358" s="13">
        <v>170</v>
      </c>
      <c r="P358" s="6">
        <v>27</v>
      </c>
      <c r="Q358" s="13">
        <f t="shared" si="5"/>
        <v>4590</v>
      </c>
      <c r="R358" s="14">
        <v>0.13</v>
      </c>
      <c r="S358" s="13">
        <v>3993.3</v>
      </c>
      <c r="T358" s="13">
        <v>63.892800000000001</v>
      </c>
      <c r="U358" s="48">
        <f>T_[[#This Row],[CA tarif]]-T_[[#This Row],[CA HT]]</f>
        <v>596.69999999999982</v>
      </c>
      <c r="V358" s="13"/>
      <c r="W358" s="13"/>
      <c r="X358"/>
      <c r="Y358" s="9"/>
      <c r="AA358"/>
      <c r="AB358"/>
    </row>
    <row r="359" spans="1:28" ht="15" customHeight="1" x14ac:dyDescent="0.25">
      <c r="A359" s="6" t="s">
        <v>170</v>
      </c>
      <c r="B359" s="6" t="s">
        <v>171</v>
      </c>
      <c r="C359" s="6" t="s">
        <v>172</v>
      </c>
      <c r="D359" s="6" t="s">
        <v>146</v>
      </c>
      <c r="E359" s="6">
        <v>7</v>
      </c>
      <c r="F359" s="6" t="str">
        <f>VLOOKUP(T_[[#This Row],[N° représ]],ListeREPRESENTANTS,2,FALSE)</f>
        <v>Jaime Dos Santos</v>
      </c>
      <c r="G359" s="6">
        <v>10605</v>
      </c>
      <c r="H359" s="9">
        <v>41044</v>
      </c>
      <c r="I359" s="9">
        <v>41072</v>
      </c>
      <c r="J359" s="9">
        <v>41062</v>
      </c>
      <c r="K359" s="7">
        <v>4</v>
      </c>
      <c r="L359" s="9" t="str">
        <f>VLOOKUP(T_[[#This Row],[Réf catégorie]],ListeCATEGORIES,2,FALSE)</f>
        <v>Produits laitiers</v>
      </c>
      <c r="M359" s="6">
        <v>71</v>
      </c>
      <c r="N359" s="6" t="str">
        <f>VLOOKUP(T_[[#This Row],[Réf prod]],ListePRODUITS,2,FALSE)</f>
        <v>Fløtemysost</v>
      </c>
      <c r="O359" s="13">
        <v>107.5</v>
      </c>
      <c r="P359" s="6">
        <v>71</v>
      </c>
      <c r="Q359" s="13">
        <f t="shared" si="5"/>
        <v>7632.5</v>
      </c>
      <c r="R359" s="14">
        <v>-0.01</v>
      </c>
      <c r="S359" s="13">
        <v>7708.8249999999998</v>
      </c>
      <c r="T359" s="13">
        <v>53.961775000000003</v>
      </c>
      <c r="U359" s="48">
        <f>T_[[#This Row],[CA tarif]]-T_[[#This Row],[CA HT]]</f>
        <v>-76.324999999999818</v>
      </c>
      <c r="V359" s="13"/>
      <c r="W359" s="13"/>
      <c r="X359"/>
      <c r="Y359" s="9"/>
      <c r="AA359"/>
      <c r="AB359"/>
    </row>
    <row r="360" spans="1:28" ht="15" customHeight="1" x14ac:dyDescent="0.25">
      <c r="A360" s="6" t="s">
        <v>155</v>
      </c>
      <c r="B360" s="6" t="s">
        <v>156</v>
      </c>
      <c r="C360" s="6" t="s">
        <v>132</v>
      </c>
      <c r="D360" s="6" t="s">
        <v>123</v>
      </c>
      <c r="E360" s="6">
        <v>5</v>
      </c>
      <c r="F360" s="6" t="str">
        <f>VLOOKUP(T_[[#This Row],[N° représ]],ListeREPRESENTANTS,2,FALSE)</f>
        <v>Mohamed Ben Arfa</v>
      </c>
      <c r="G360" s="6">
        <v>10606</v>
      </c>
      <c r="H360" s="9">
        <v>41045</v>
      </c>
      <c r="I360" s="9">
        <v>41073</v>
      </c>
      <c r="J360" s="9">
        <v>41064</v>
      </c>
      <c r="K360" s="7">
        <v>2</v>
      </c>
      <c r="L360" s="9" t="str">
        <f>VLOOKUP(T_[[#This Row],[Réf catégorie]],ListeCATEGORIES,2,FALSE)</f>
        <v>Condiments</v>
      </c>
      <c r="M360" s="6">
        <v>4</v>
      </c>
      <c r="N360" s="6" t="str">
        <f>VLOOKUP(T_[[#This Row],[Réf prod]],ListePRODUITS,2,FALSE)</f>
        <v>Chef Anton's Cajun Seasoning</v>
      </c>
      <c r="O360" s="13">
        <v>110</v>
      </c>
      <c r="P360" s="6">
        <v>2</v>
      </c>
      <c r="Q360" s="13">
        <f t="shared" si="5"/>
        <v>220</v>
      </c>
      <c r="R360" s="14">
        <v>0.2</v>
      </c>
      <c r="S360" s="13">
        <v>176</v>
      </c>
      <c r="T360" s="13">
        <v>2.992</v>
      </c>
      <c r="U360" s="48">
        <f>T_[[#This Row],[CA tarif]]-T_[[#This Row],[CA HT]]</f>
        <v>44</v>
      </c>
      <c r="V360" s="13"/>
      <c r="W360" s="13"/>
      <c r="X360"/>
      <c r="Y360" s="9"/>
      <c r="AA360"/>
      <c r="AB360"/>
    </row>
    <row r="361" spans="1:28" ht="15" customHeight="1" x14ac:dyDescent="0.25">
      <c r="A361" s="6" t="s">
        <v>155</v>
      </c>
      <c r="B361" s="6" t="s">
        <v>156</v>
      </c>
      <c r="C361" s="6" t="s">
        <v>132</v>
      </c>
      <c r="D361" s="6" t="s">
        <v>123</v>
      </c>
      <c r="E361" s="6">
        <v>5</v>
      </c>
      <c r="F361" s="6" t="str">
        <f>VLOOKUP(T_[[#This Row],[N° représ]],ListeREPRESENTANTS,2,FALSE)</f>
        <v>Mohamed Ben Arfa</v>
      </c>
      <c r="G361" s="6">
        <v>10606</v>
      </c>
      <c r="H361" s="9">
        <v>41045</v>
      </c>
      <c r="I361" s="9">
        <v>41073</v>
      </c>
      <c r="J361" s="9">
        <v>41064</v>
      </c>
      <c r="K361" s="7">
        <v>6</v>
      </c>
      <c r="L361" s="9" t="str">
        <f>VLOOKUP(T_[[#This Row],[Réf catégorie]],ListeCATEGORIES,2,FALSE)</f>
        <v>Viandes</v>
      </c>
      <c r="M361" s="6">
        <v>55</v>
      </c>
      <c r="N361" s="6" t="str">
        <f>VLOOKUP(T_[[#This Row],[Réf prod]],ListePRODUITS,2,FALSE)</f>
        <v>Pâté chinois</v>
      </c>
      <c r="O361" s="13">
        <v>120</v>
      </c>
      <c r="P361" s="6">
        <v>79</v>
      </c>
      <c r="Q361" s="13">
        <f t="shared" si="5"/>
        <v>9480</v>
      </c>
      <c r="R361" s="14">
        <v>-0.02</v>
      </c>
      <c r="S361" s="13">
        <v>9669.6</v>
      </c>
      <c r="T361" s="13">
        <v>251.40960000000001</v>
      </c>
      <c r="U361" s="48">
        <f>T_[[#This Row],[CA tarif]]-T_[[#This Row],[CA HT]]</f>
        <v>-189.60000000000036</v>
      </c>
      <c r="V361" s="13"/>
      <c r="W361" s="13"/>
      <c r="X361"/>
      <c r="Y361" s="9"/>
      <c r="AA361"/>
      <c r="AB361"/>
    </row>
    <row r="362" spans="1:28" ht="15" customHeight="1" x14ac:dyDescent="0.25">
      <c r="A362" s="6" t="s">
        <v>155</v>
      </c>
      <c r="B362" s="6" t="s">
        <v>156</v>
      </c>
      <c r="C362" s="6" t="s">
        <v>132</v>
      </c>
      <c r="D362" s="6" t="s">
        <v>123</v>
      </c>
      <c r="E362" s="6">
        <v>5</v>
      </c>
      <c r="F362" s="6" t="str">
        <f>VLOOKUP(T_[[#This Row],[N° représ]],ListeREPRESENTANTS,2,FALSE)</f>
        <v>Mohamed Ben Arfa</v>
      </c>
      <c r="G362" s="6">
        <v>10606</v>
      </c>
      <c r="H362" s="9">
        <v>41045</v>
      </c>
      <c r="I362" s="9">
        <v>41073</v>
      </c>
      <c r="J362" s="9">
        <v>41064</v>
      </c>
      <c r="K362" s="7">
        <v>3</v>
      </c>
      <c r="L362" s="9" t="str">
        <f>VLOOKUP(T_[[#This Row],[Réf catégorie]],ListeCATEGORIES,2,FALSE)</f>
        <v>Desserts</v>
      </c>
      <c r="M362" s="6">
        <v>62</v>
      </c>
      <c r="N362" s="6" t="str">
        <f>VLOOKUP(T_[[#This Row],[Réf prod]],ListePRODUITS,2,FALSE)</f>
        <v>Tarte au sucre</v>
      </c>
      <c r="O362" s="13">
        <v>246.5</v>
      </c>
      <c r="P362" s="6">
        <v>49</v>
      </c>
      <c r="Q362" s="13">
        <f t="shared" si="5"/>
        <v>12078.5</v>
      </c>
      <c r="R362" s="14">
        <v>0.1</v>
      </c>
      <c r="S362" s="13">
        <v>10870.65</v>
      </c>
      <c r="T362" s="13">
        <v>65.2239</v>
      </c>
      <c r="U362" s="48">
        <f>T_[[#This Row],[CA tarif]]-T_[[#This Row],[CA HT]]</f>
        <v>1207.8500000000004</v>
      </c>
      <c r="V362" s="13"/>
      <c r="W362" s="13"/>
      <c r="X362"/>
      <c r="Y362" s="9"/>
      <c r="AA362"/>
      <c r="AB362"/>
    </row>
    <row r="363" spans="1:28" ht="15" customHeight="1" x14ac:dyDescent="0.25">
      <c r="A363" s="6" t="s">
        <v>179</v>
      </c>
      <c r="B363" s="6" t="s">
        <v>180</v>
      </c>
      <c r="C363" s="6" t="s">
        <v>181</v>
      </c>
      <c r="D363" s="6" t="s">
        <v>81</v>
      </c>
      <c r="E363" s="6">
        <v>9</v>
      </c>
      <c r="F363" s="6" t="str">
        <f>VLOOKUP(T_[[#This Row],[N° représ]],ListeREPRESENTANTS,2,FALSE)</f>
        <v>Steven Buchanan</v>
      </c>
      <c r="G363" s="6">
        <v>10607</v>
      </c>
      <c r="H363" s="9">
        <v>41045</v>
      </c>
      <c r="I363" s="9">
        <v>41073</v>
      </c>
      <c r="J363" s="9">
        <v>41058</v>
      </c>
      <c r="K363" s="7">
        <v>7</v>
      </c>
      <c r="L363" s="9" t="str">
        <f>VLOOKUP(T_[[#This Row],[Réf catégorie]],ListeCATEGORIES,2,FALSE)</f>
        <v>Produits secs</v>
      </c>
      <c r="M363" s="6">
        <v>7</v>
      </c>
      <c r="N363" s="6" t="str">
        <f>VLOOKUP(T_[[#This Row],[Réf prod]],ListePRODUITS,2,FALSE)</f>
        <v>Uncle Bob's Organic Dried Pears</v>
      </c>
      <c r="O363" s="13">
        <v>150</v>
      </c>
      <c r="P363" s="6">
        <v>83</v>
      </c>
      <c r="Q363" s="13">
        <f t="shared" si="5"/>
        <v>12450</v>
      </c>
      <c r="R363" s="14">
        <v>7.0000000000000007E-2</v>
      </c>
      <c r="S363" s="13">
        <v>11578.5</v>
      </c>
      <c r="T363" s="13">
        <v>370.512</v>
      </c>
      <c r="U363" s="48">
        <f>T_[[#This Row],[CA tarif]]-T_[[#This Row],[CA HT]]</f>
        <v>871.5</v>
      </c>
      <c r="V363" s="13"/>
      <c r="W363" s="13"/>
      <c r="X363"/>
      <c r="Y363" s="9"/>
      <c r="AA363"/>
      <c r="AB363"/>
    </row>
    <row r="364" spans="1:28" ht="15" customHeight="1" x14ac:dyDescent="0.25">
      <c r="A364" s="6" t="s">
        <v>179</v>
      </c>
      <c r="B364" s="6" t="s">
        <v>180</v>
      </c>
      <c r="C364" s="6" t="s">
        <v>181</v>
      </c>
      <c r="D364" s="6" t="s">
        <v>81</v>
      </c>
      <c r="E364" s="6">
        <v>9</v>
      </c>
      <c r="F364" s="6" t="str">
        <f>VLOOKUP(T_[[#This Row],[N° représ]],ListeREPRESENTANTS,2,FALSE)</f>
        <v>Steven Buchanan</v>
      </c>
      <c r="G364" s="6">
        <v>10607</v>
      </c>
      <c r="H364" s="9">
        <v>41045</v>
      </c>
      <c r="I364" s="9">
        <v>41073</v>
      </c>
      <c r="J364" s="9">
        <v>41058</v>
      </c>
      <c r="K364" s="7">
        <v>6</v>
      </c>
      <c r="L364" s="9" t="str">
        <f>VLOOKUP(T_[[#This Row],[Réf catégorie]],ListeCATEGORIES,2,FALSE)</f>
        <v>Viandes</v>
      </c>
      <c r="M364" s="6">
        <v>17</v>
      </c>
      <c r="N364" s="6" t="str">
        <f>VLOOKUP(T_[[#This Row],[Réf prod]],ListePRODUITS,2,FALSE)</f>
        <v>Alice Mutton</v>
      </c>
      <c r="O364" s="13">
        <v>195</v>
      </c>
      <c r="P364" s="6">
        <v>13</v>
      </c>
      <c r="Q364" s="13">
        <f t="shared" si="5"/>
        <v>2535</v>
      </c>
      <c r="R364" s="14">
        <v>0.04</v>
      </c>
      <c r="S364" s="13">
        <v>2433.6</v>
      </c>
      <c r="T364" s="13">
        <v>12.167999999999999</v>
      </c>
      <c r="U364" s="48">
        <f>T_[[#This Row],[CA tarif]]-T_[[#This Row],[CA HT]]</f>
        <v>101.40000000000009</v>
      </c>
      <c r="V364" s="13"/>
      <c r="W364" s="13"/>
      <c r="X364"/>
      <c r="Y364" s="9"/>
      <c r="AA364"/>
      <c r="AB364"/>
    </row>
    <row r="365" spans="1:28" ht="15" customHeight="1" x14ac:dyDescent="0.25">
      <c r="A365" s="6" t="s">
        <v>179</v>
      </c>
      <c r="B365" s="6" t="s">
        <v>180</v>
      </c>
      <c r="C365" s="6" t="s">
        <v>181</v>
      </c>
      <c r="D365" s="6" t="s">
        <v>81</v>
      </c>
      <c r="E365" s="6">
        <v>9</v>
      </c>
      <c r="F365" s="6" t="str">
        <f>VLOOKUP(T_[[#This Row],[N° représ]],ListeREPRESENTANTS,2,FALSE)</f>
        <v>Steven Buchanan</v>
      </c>
      <c r="G365" s="6">
        <v>10607</v>
      </c>
      <c r="H365" s="9">
        <v>41045</v>
      </c>
      <c r="I365" s="9">
        <v>41073</v>
      </c>
      <c r="J365" s="9">
        <v>41058</v>
      </c>
      <c r="K365" s="7">
        <v>4</v>
      </c>
      <c r="L365" s="9" t="str">
        <f>VLOOKUP(T_[[#This Row],[Réf catégorie]],ListeCATEGORIES,2,FALSE)</f>
        <v>Produits laitiers</v>
      </c>
      <c r="M365" s="6">
        <v>33</v>
      </c>
      <c r="N365" s="6" t="str">
        <f>VLOOKUP(T_[[#This Row],[Réf prod]],ListePRODUITS,2,FALSE)</f>
        <v>Geitost</v>
      </c>
      <c r="O365" s="13">
        <v>12.5</v>
      </c>
      <c r="P365" s="6">
        <v>91</v>
      </c>
      <c r="Q365" s="13">
        <f t="shared" si="5"/>
        <v>1137.5</v>
      </c>
      <c r="R365" s="14">
        <v>0.2</v>
      </c>
      <c r="S365" s="13">
        <v>910</v>
      </c>
      <c r="T365" s="13">
        <v>22.75</v>
      </c>
      <c r="U365" s="48">
        <f>T_[[#This Row],[CA tarif]]-T_[[#This Row],[CA HT]]</f>
        <v>227.5</v>
      </c>
      <c r="V365" s="13"/>
      <c r="W365" s="13"/>
      <c r="X365"/>
      <c r="Y365" s="9"/>
      <c r="AA365"/>
      <c r="AB365"/>
    </row>
    <row r="366" spans="1:28" ht="15" customHeight="1" x14ac:dyDescent="0.25">
      <c r="A366" s="6" t="s">
        <v>179</v>
      </c>
      <c r="B366" s="6" t="s">
        <v>180</v>
      </c>
      <c r="C366" s="6" t="s">
        <v>181</v>
      </c>
      <c r="D366" s="6" t="s">
        <v>81</v>
      </c>
      <c r="E366" s="6">
        <v>9</v>
      </c>
      <c r="F366" s="6" t="str">
        <f>VLOOKUP(T_[[#This Row],[N° représ]],ListeREPRESENTANTS,2,FALSE)</f>
        <v>Steven Buchanan</v>
      </c>
      <c r="G366" s="6">
        <v>10607</v>
      </c>
      <c r="H366" s="9">
        <v>41045</v>
      </c>
      <c r="I366" s="9">
        <v>41073</v>
      </c>
      <c r="J366" s="9">
        <v>41058</v>
      </c>
      <c r="K366" s="7">
        <v>8</v>
      </c>
      <c r="L366" s="9" t="str">
        <f>VLOOKUP(T_[[#This Row],[Réf catégorie]],ListeCATEGORIES,2,FALSE)</f>
        <v>Poissons et fruits de mer</v>
      </c>
      <c r="M366" s="6">
        <v>40</v>
      </c>
      <c r="N366" s="6" t="str">
        <f>VLOOKUP(T_[[#This Row],[Réf prod]],ListePRODUITS,2,FALSE)</f>
        <v>Boston Crab Meat</v>
      </c>
      <c r="O366" s="13">
        <v>92</v>
      </c>
      <c r="P366" s="6">
        <v>14</v>
      </c>
      <c r="Q366" s="13">
        <f t="shared" si="5"/>
        <v>1288</v>
      </c>
      <c r="R366" s="14">
        <v>0</v>
      </c>
      <c r="S366" s="13">
        <v>1288</v>
      </c>
      <c r="T366" s="13">
        <v>18.032</v>
      </c>
      <c r="U366" s="48">
        <f>T_[[#This Row],[CA tarif]]-T_[[#This Row],[CA HT]]</f>
        <v>0</v>
      </c>
      <c r="V366" s="13"/>
      <c r="W366" s="13"/>
      <c r="X366"/>
      <c r="Y366" s="9"/>
      <c r="AA366"/>
      <c r="AB366"/>
    </row>
    <row r="367" spans="1:28" ht="15" customHeight="1" x14ac:dyDescent="0.25">
      <c r="A367" s="6" t="s">
        <v>179</v>
      </c>
      <c r="B367" s="6" t="s">
        <v>180</v>
      </c>
      <c r="C367" s="6" t="s">
        <v>181</v>
      </c>
      <c r="D367" s="6" t="s">
        <v>81</v>
      </c>
      <c r="E367" s="6">
        <v>9</v>
      </c>
      <c r="F367" s="6" t="str">
        <f>VLOOKUP(T_[[#This Row],[N° représ]],ListeREPRESENTANTS,2,FALSE)</f>
        <v>Steven Buchanan</v>
      </c>
      <c r="G367" s="6">
        <v>10607</v>
      </c>
      <c r="H367" s="9">
        <v>41045</v>
      </c>
      <c r="I367" s="9">
        <v>41073</v>
      </c>
      <c r="J367" s="9">
        <v>41058</v>
      </c>
      <c r="K367" s="7">
        <v>4</v>
      </c>
      <c r="L367" s="9" t="str">
        <f>VLOOKUP(T_[[#This Row],[Réf catégorie]],ListeCATEGORIES,2,FALSE)</f>
        <v>Produits laitiers</v>
      </c>
      <c r="M367" s="6">
        <v>72</v>
      </c>
      <c r="N367" s="6" t="str">
        <f>VLOOKUP(T_[[#This Row],[Réf prod]],ListePRODUITS,2,FALSE)</f>
        <v>Mozzarella di Giovanni</v>
      </c>
      <c r="O367" s="13">
        <v>174</v>
      </c>
      <c r="P367" s="6">
        <v>94</v>
      </c>
      <c r="Q367" s="13">
        <f t="shared" si="5"/>
        <v>16356</v>
      </c>
      <c r="R367" s="14">
        <v>-0.02</v>
      </c>
      <c r="S367" s="13">
        <v>16683.12</v>
      </c>
      <c r="T367" s="13">
        <v>400.39488</v>
      </c>
      <c r="U367" s="48">
        <f>T_[[#This Row],[CA tarif]]-T_[[#This Row],[CA HT]]</f>
        <v>-327.11999999999898</v>
      </c>
      <c r="V367" s="13"/>
      <c r="W367" s="13"/>
      <c r="X367"/>
      <c r="Y367" s="9"/>
      <c r="AA367"/>
      <c r="AB367"/>
    </row>
    <row r="368" spans="1:28" ht="15" customHeight="1" x14ac:dyDescent="0.25">
      <c r="A368" s="6" t="s">
        <v>233</v>
      </c>
      <c r="B368" s="6" t="s">
        <v>234</v>
      </c>
      <c r="C368" s="6" t="s">
        <v>191</v>
      </c>
      <c r="D368" s="6" t="s">
        <v>136</v>
      </c>
      <c r="E368" s="6">
        <v>5</v>
      </c>
      <c r="F368" s="6" t="str">
        <f>VLOOKUP(T_[[#This Row],[N° représ]],ListeREPRESENTANTS,2,FALSE)</f>
        <v>Mohamed Ben Arfa</v>
      </c>
      <c r="G368" s="6">
        <v>10608</v>
      </c>
      <c r="H368" s="9">
        <v>41046</v>
      </c>
      <c r="I368" s="9">
        <v>41074</v>
      </c>
      <c r="J368" s="9">
        <v>41065</v>
      </c>
      <c r="K368" s="7">
        <v>5</v>
      </c>
      <c r="L368" s="9" t="str">
        <f>VLOOKUP(T_[[#This Row],[Réf catégorie]],ListeCATEGORIES,2,FALSE)</f>
        <v>Pâtes et céréales</v>
      </c>
      <c r="M368" s="6">
        <v>56</v>
      </c>
      <c r="N368" s="6" t="str">
        <f>VLOOKUP(T_[[#This Row],[Réf prod]],ListePRODUITS,2,FALSE)</f>
        <v>Gnocchi di nonna Alice</v>
      </c>
      <c r="O368" s="13">
        <v>190</v>
      </c>
      <c r="P368" s="6">
        <v>5</v>
      </c>
      <c r="Q368" s="13">
        <f t="shared" si="5"/>
        <v>950</v>
      </c>
      <c r="R368" s="14">
        <v>7.0000000000000007E-2</v>
      </c>
      <c r="S368" s="13">
        <v>883.49999999999989</v>
      </c>
      <c r="T368" s="13">
        <v>23.854499999999998</v>
      </c>
      <c r="U368" s="48">
        <f>T_[[#This Row],[CA tarif]]-T_[[#This Row],[CA HT]]</f>
        <v>66.500000000000114</v>
      </c>
      <c r="V368" s="13"/>
      <c r="W368" s="13"/>
      <c r="X368"/>
      <c r="Y368" s="9"/>
      <c r="AA368"/>
      <c r="AB368"/>
    </row>
    <row r="369" spans="1:28" ht="15" customHeight="1" x14ac:dyDescent="0.25">
      <c r="A369" s="6" t="s">
        <v>278</v>
      </c>
      <c r="B369" s="6" t="s">
        <v>279</v>
      </c>
      <c r="C369" s="6" t="s">
        <v>280</v>
      </c>
      <c r="D369" s="6" t="s">
        <v>85</v>
      </c>
      <c r="E369" s="6">
        <v>8</v>
      </c>
      <c r="F369" s="6" t="str">
        <f>VLOOKUP(T_[[#This Row],[N° représ]],ListeREPRESENTANTS,2,FALSE)</f>
        <v>Hicham Esmal</v>
      </c>
      <c r="G369" s="6">
        <v>10609</v>
      </c>
      <c r="H369" s="9">
        <v>41047</v>
      </c>
      <c r="I369" s="9">
        <v>41075</v>
      </c>
      <c r="J369" s="9">
        <v>41063</v>
      </c>
      <c r="K369" s="7">
        <v>1</v>
      </c>
      <c r="L369" s="9" t="str">
        <f>VLOOKUP(T_[[#This Row],[Réf catégorie]],ListeCATEGORIES,2,FALSE)</f>
        <v>Boissons</v>
      </c>
      <c r="M369" s="6">
        <v>1</v>
      </c>
      <c r="N369" s="6" t="str">
        <f>VLOOKUP(T_[[#This Row],[Réf prod]],ListePRODUITS,2,FALSE)</f>
        <v>Chai</v>
      </c>
      <c r="O369" s="13">
        <v>90</v>
      </c>
      <c r="P369" s="6">
        <v>99</v>
      </c>
      <c r="Q369" s="13">
        <f t="shared" si="5"/>
        <v>8910</v>
      </c>
      <c r="R369" s="14">
        <v>0.15</v>
      </c>
      <c r="S369" s="13">
        <v>7573.5</v>
      </c>
      <c r="T369" s="13">
        <v>227.20500000000001</v>
      </c>
      <c r="U369" s="48">
        <f>T_[[#This Row],[CA tarif]]-T_[[#This Row],[CA HT]]</f>
        <v>1336.5</v>
      </c>
      <c r="V369" s="13"/>
      <c r="W369" s="13"/>
      <c r="X369"/>
      <c r="Y369" s="9"/>
      <c r="AA369"/>
      <c r="AB369"/>
    </row>
    <row r="370" spans="1:28" ht="15" customHeight="1" x14ac:dyDescent="0.25">
      <c r="A370" s="6" t="s">
        <v>278</v>
      </c>
      <c r="B370" s="6" t="s">
        <v>279</v>
      </c>
      <c r="C370" s="6" t="s">
        <v>280</v>
      </c>
      <c r="D370" s="6" t="s">
        <v>85</v>
      </c>
      <c r="E370" s="6">
        <v>8</v>
      </c>
      <c r="F370" s="6" t="str">
        <f>VLOOKUP(T_[[#This Row],[N° représ]],ListeREPRESENTANTS,2,FALSE)</f>
        <v>Hicham Esmal</v>
      </c>
      <c r="G370" s="6">
        <v>10609</v>
      </c>
      <c r="H370" s="9">
        <v>41047</v>
      </c>
      <c r="I370" s="9">
        <v>41075</v>
      </c>
      <c r="J370" s="9">
        <v>41063</v>
      </c>
      <c r="K370" s="7">
        <v>8</v>
      </c>
      <c r="L370" s="9" t="str">
        <f>VLOOKUP(T_[[#This Row],[Réf catégorie]],ListeCATEGORIES,2,FALSE)</f>
        <v>Poissons et fruits de mer</v>
      </c>
      <c r="M370" s="6">
        <v>10</v>
      </c>
      <c r="N370" s="6" t="str">
        <f>VLOOKUP(T_[[#This Row],[Réf prod]],ListePRODUITS,2,FALSE)</f>
        <v>Ikura</v>
      </c>
      <c r="O370" s="13">
        <v>155</v>
      </c>
      <c r="P370" s="6">
        <v>24</v>
      </c>
      <c r="Q370" s="13">
        <f t="shared" si="5"/>
        <v>3720</v>
      </c>
      <c r="R370" s="14">
        <v>0.06</v>
      </c>
      <c r="S370" s="13">
        <v>3496.7999999999997</v>
      </c>
      <c r="T370" s="13">
        <v>31.471199999999996</v>
      </c>
      <c r="U370" s="48">
        <f>T_[[#This Row],[CA tarif]]-T_[[#This Row],[CA HT]]</f>
        <v>223.20000000000027</v>
      </c>
      <c r="V370" s="13"/>
      <c r="W370" s="13"/>
      <c r="X370"/>
      <c r="Y370" s="9"/>
      <c r="AA370"/>
      <c r="AB370"/>
    </row>
    <row r="371" spans="1:28" ht="15" customHeight="1" x14ac:dyDescent="0.25">
      <c r="A371" s="6" t="s">
        <v>278</v>
      </c>
      <c r="B371" s="6" t="s">
        <v>279</v>
      </c>
      <c r="C371" s="6" t="s">
        <v>280</v>
      </c>
      <c r="D371" s="6" t="s">
        <v>85</v>
      </c>
      <c r="E371" s="6">
        <v>8</v>
      </c>
      <c r="F371" s="6" t="str">
        <f>VLOOKUP(T_[[#This Row],[N° représ]],ListeREPRESENTANTS,2,FALSE)</f>
        <v>Hicham Esmal</v>
      </c>
      <c r="G371" s="6">
        <v>10609</v>
      </c>
      <c r="H371" s="9">
        <v>41047</v>
      </c>
      <c r="I371" s="9">
        <v>41075</v>
      </c>
      <c r="J371" s="9">
        <v>41063</v>
      </c>
      <c r="K371" s="7">
        <v>3</v>
      </c>
      <c r="L371" s="9" t="str">
        <f>VLOOKUP(T_[[#This Row],[Réf catégorie]],ListeCATEGORIES,2,FALSE)</f>
        <v>Desserts</v>
      </c>
      <c r="M371" s="6">
        <v>21</v>
      </c>
      <c r="N371" s="6" t="str">
        <f>VLOOKUP(T_[[#This Row],[Réf prod]],ListePRODUITS,2,FALSE)</f>
        <v>Sir Rodney's Scones</v>
      </c>
      <c r="O371" s="13">
        <v>50</v>
      </c>
      <c r="P371" s="6">
        <v>69</v>
      </c>
      <c r="Q371" s="13">
        <f t="shared" si="5"/>
        <v>3450</v>
      </c>
      <c r="R371" s="14">
        <v>0.17</v>
      </c>
      <c r="S371" s="13">
        <v>2863.5</v>
      </c>
      <c r="T371" s="13">
        <v>37.225499999999997</v>
      </c>
      <c r="U371" s="48">
        <f>T_[[#This Row],[CA tarif]]-T_[[#This Row],[CA HT]]</f>
        <v>586.5</v>
      </c>
      <c r="V371" s="13"/>
      <c r="W371" s="13"/>
      <c r="X371"/>
      <c r="Y371" s="9"/>
      <c r="AA371"/>
      <c r="AB371"/>
    </row>
    <row r="372" spans="1:28" ht="15" customHeight="1" x14ac:dyDescent="0.25">
      <c r="A372" s="6" t="s">
        <v>147</v>
      </c>
      <c r="B372" s="6" t="s">
        <v>148</v>
      </c>
      <c r="C372" s="6" t="s">
        <v>149</v>
      </c>
      <c r="D372" s="6" t="s">
        <v>85</v>
      </c>
      <c r="E372" s="6">
        <v>4</v>
      </c>
      <c r="F372" s="6" t="str">
        <f>VLOOKUP(T_[[#This Row],[N° représ]],ListeREPRESENTANTS,2,FALSE)</f>
        <v>Laura Callahan</v>
      </c>
      <c r="G372" s="6">
        <v>10610</v>
      </c>
      <c r="H372" s="9">
        <v>41048</v>
      </c>
      <c r="I372" s="9">
        <v>41076</v>
      </c>
      <c r="J372" s="9">
        <v>41070</v>
      </c>
      <c r="K372" s="7">
        <v>8</v>
      </c>
      <c r="L372" s="9" t="str">
        <f>VLOOKUP(T_[[#This Row],[Réf catégorie]],ListeCATEGORIES,2,FALSE)</f>
        <v>Poissons et fruits de mer</v>
      </c>
      <c r="M372" s="6">
        <v>36</v>
      </c>
      <c r="N372" s="6" t="str">
        <f>VLOOKUP(T_[[#This Row],[Réf prod]],ListePRODUITS,2,FALSE)</f>
        <v>Inlagd Sill</v>
      </c>
      <c r="O372" s="13">
        <v>95</v>
      </c>
      <c r="P372" s="6">
        <v>11</v>
      </c>
      <c r="Q372" s="13">
        <f t="shared" si="5"/>
        <v>1045</v>
      </c>
      <c r="R372" s="14">
        <v>-0.02</v>
      </c>
      <c r="S372" s="13">
        <v>1065.9000000000001</v>
      </c>
      <c r="T372" s="13">
        <v>35.174700000000001</v>
      </c>
      <c r="U372" s="48">
        <f>T_[[#This Row],[CA tarif]]-T_[[#This Row],[CA HT]]</f>
        <v>-20.900000000000091</v>
      </c>
      <c r="V372" s="13"/>
      <c r="W372" s="13"/>
      <c r="X372"/>
      <c r="Y372" s="9"/>
      <c r="AA372"/>
      <c r="AB372"/>
    </row>
    <row r="373" spans="1:28" ht="15" customHeight="1" x14ac:dyDescent="0.25">
      <c r="A373" s="6" t="s">
        <v>281</v>
      </c>
      <c r="B373" s="6" t="s">
        <v>282</v>
      </c>
      <c r="C373" s="6" t="s">
        <v>283</v>
      </c>
      <c r="D373" s="6" t="s">
        <v>284</v>
      </c>
      <c r="E373" s="6">
        <v>6</v>
      </c>
      <c r="F373" s="6" t="str">
        <f>VLOOKUP(T_[[#This Row],[N° représ]],ListeREPRESENTANTS,2,FALSE)</f>
        <v>Ernst Junge</v>
      </c>
      <c r="G373" s="6">
        <v>10611</v>
      </c>
      <c r="H373" s="9">
        <v>41048</v>
      </c>
      <c r="I373" s="9">
        <v>41076</v>
      </c>
      <c r="J373" s="9">
        <v>41065</v>
      </c>
      <c r="K373" s="7">
        <v>1</v>
      </c>
      <c r="L373" s="9" t="str">
        <f>VLOOKUP(T_[[#This Row],[Réf catégorie]],ListeCATEGORIES,2,FALSE)</f>
        <v>Boissons</v>
      </c>
      <c r="M373" s="6">
        <v>1</v>
      </c>
      <c r="N373" s="6" t="str">
        <f>VLOOKUP(T_[[#This Row],[Réf prod]],ListePRODUITS,2,FALSE)</f>
        <v>Chai</v>
      </c>
      <c r="O373" s="13">
        <v>90</v>
      </c>
      <c r="P373" s="6">
        <v>43</v>
      </c>
      <c r="Q373" s="13">
        <f t="shared" si="5"/>
        <v>3870</v>
      </c>
      <c r="R373" s="14">
        <v>-0.03</v>
      </c>
      <c r="S373" s="13">
        <v>3986.1</v>
      </c>
      <c r="T373" s="13">
        <v>59.791499999999999</v>
      </c>
      <c r="U373" s="48">
        <f>T_[[#This Row],[CA tarif]]-T_[[#This Row],[CA HT]]</f>
        <v>-116.09999999999991</v>
      </c>
      <c r="V373" s="13"/>
      <c r="W373" s="13"/>
      <c r="X373"/>
      <c r="Y373" s="9"/>
      <c r="AA373"/>
      <c r="AB373"/>
    </row>
    <row r="374" spans="1:28" ht="15" customHeight="1" x14ac:dyDescent="0.25">
      <c r="A374" s="6" t="s">
        <v>281</v>
      </c>
      <c r="B374" s="6" t="s">
        <v>282</v>
      </c>
      <c r="C374" s="6" t="s">
        <v>283</v>
      </c>
      <c r="D374" s="6" t="s">
        <v>284</v>
      </c>
      <c r="E374" s="6">
        <v>6</v>
      </c>
      <c r="F374" s="6" t="str">
        <f>VLOOKUP(T_[[#This Row],[N° représ]],ListeREPRESENTANTS,2,FALSE)</f>
        <v>Ernst Junge</v>
      </c>
      <c r="G374" s="6">
        <v>10611</v>
      </c>
      <c r="H374" s="9">
        <v>41048</v>
      </c>
      <c r="I374" s="9">
        <v>41076</v>
      </c>
      <c r="J374" s="9">
        <v>41065</v>
      </c>
      <c r="K374" s="7">
        <v>1</v>
      </c>
      <c r="L374" s="9" t="str">
        <f>VLOOKUP(T_[[#This Row],[Réf catégorie]],ListeCATEGORIES,2,FALSE)</f>
        <v>Boissons</v>
      </c>
      <c r="M374" s="6">
        <v>2</v>
      </c>
      <c r="N374" s="6" t="str">
        <f>VLOOKUP(T_[[#This Row],[Réf prod]],ListePRODUITS,2,FALSE)</f>
        <v>Chang</v>
      </c>
      <c r="O374" s="13">
        <v>95</v>
      </c>
      <c r="P374" s="6">
        <v>26</v>
      </c>
      <c r="Q374" s="13">
        <f t="shared" si="5"/>
        <v>2470</v>
      </c>
      <c r="R374" s="14">
        <v>0.17</v>
      </c>
      <c r="S374" s="13">
        <v>2050.1</v>
      </c>
      <c r="T374" s="13">
        <v>24.601199999999999</v>
      </c>
      <c r="U374" s="48">
        <f>T_[[#This Row],[CA tarif]]-T_[[#This Row],[CA HT]]</f>
        <v>419.90000000000009</v>
      </c>
      <c r="V374" s="13"/>
      <c r="W374" s="13"/>
      <c r="X374"/>
      <c r="Y374" s="9"/>
      <c r="AA374"/>
      <c r="AB374"/>
    </row>
    <row r="375" spans="1:28" ht="15" customHeight="1" x14ac:dyDescent="0.25">
      <c r="A375" s="6" t="s">
        <v>281</v>
      </c>
      <c r="B375" s="6" t="s">
        <v>282</v>
      </c>
      <c r="C375" s="6" t="s">
        <v>283</v>
      </c>
      <c r="D375" s="6" t="s">
        <v>284</v>
      </c>
      <c r="E375" s="6">
        <v>6</v>
      </c>
      <c r="F375" s="6" t="str">
        <f>VLOOKUP(T_[[#This Row],[N° représ]],ListeREPRESENTANTS,2,FALSE)</f>
        <v>Ernst Junge</v>
      </c>
      <c r="G375" s="6">
        <v>10611</v>
      </c>
      <c r="H375" s="9">
        <v>41048</v>
      </c>
      <c r="I375" s="9">
        <v>41076</v>
      </c>
      <c r="J375" s="9">
        <v>41065</v>
      </c>
      <c r="K375" s="7">
        <v>4</v>
      </c>
      <c r="L375" s="9" t="str">
        <f>VLOOKUP(T_[[#This Row],[Réf catégorie]],ListeCATEGORIES,2,FALSE)</f>
        <v>Produits laitiers</v>
      </c>
      <c r="M375" s="6">
        <v>60</v>
      </c>
      <c r="N375" s="6" t="str">
        <f>VLOOKUP(T_[[#This Row],[Réf prod]],ListePRODUITS,2,FALSE)</f>
        <v>Camembert Pierrot</v>
      </c>
      <c r="O375" s="13">
        <v>170</v>
      </c>
      <c r="P375" s="6">
        <v>29</v>
      </c>
      <c r="Q375" s="13">
        <f t="shared" si="5"/>
        <v>4930</v>
      </c>
      <c r="R375" s="14">
        <v>0.12</v>
      </c>
      <c r="S375" s="13">
        <v>4338.3999999999996</v>
      </c>
      <c r="T375" s="13">
        <v>17.3536</v>
      </c>
      <c r="U375" s="48">
        <f>T_[[#This Row],[CA tarif]]-T_[[#This Row],[CA HT]]</f>
        <v>591.60000000000036</v>
      </c>
      <c r="V375" s="13"/>
      <c r="W375" s="13"/>
      <c r="X375"/>
      <c r="Y375" s="9"/>
      <c r="AA375"/>
      <c r="AB375"/>
    </row>
    <row r="376" spans="1:28" ht="15" customHeight="1" x14ac:dyDescent="0.25">
      <c r="A376" s="6" t="s">
        <v>179</v>
      </c>
      <c r="B376" s="6" t="s">
        <v>180</v>
      </c>
      <c r="C376" s="6" t="s">
        <v>181</v>
      </c>
      <c r="D376" s="6" t="s">
        <v>81</v>
      </c>
      <c r="E376" s="6">
        <v>7</v>
      </c>
      <c r="F376" s="6" t="str">
        <f>VLOOKUP(T_[[#This Row],[N° représ]],ListeREPRESENTANTS,2,FALSE)</f>
        <v>Jaime Dos Santos</v>
      </c>
      <c r="G376" s="6">
        <v>10612</v>
      </c>
      <c r="H376" s="9">
        <v>41051</v>
      </c>
      <c r="I376" s="9">
        <v>41079</v>
      </c>
      <c r="J376" s="9">
        <v>41065</v>
      </c>
      <c r="K376" s="7">
        <v>8</v>
      </c>
      <c r="L376" s="9" t="str">
        <f>VLOOKUP(T_[[#This Row],[Réf catégorie]],ListeCATEGORIES,2,FALSE)</f>
        <v>Poissons et fruits de mer</v>
      </c>
      <c r="M376" s="6">
        <v>10</v>
      </c>
      <c r="N376" s="6" t="str">
        <f>VLOOKUP(T_[[#This Row],[Réf prod]],ListePRODUITS,2,FALSE)</f>
        <v>Ikura</v>
      </c>
      <c r="O376" s="13">
        <v>155</v>
      </c>
      <c r="P376" s="6">
        <v>3</v>
      </c>
      <c r="Q376" s="13">
        <f t="shared" si="5"/>
        <v>465</v>
      </c>
      <c r="R376" s="14">
        <v>0.01</v>
      </c>
      <c r="S376" s="13">
        <v>460.35</v>
      </c>
      <c r="T376" s="13">
        <v>2.3017500000000002</v>
      </c>
      <c r="U376" s="48">
        <f>T_[[#This Row],[CA tarif]]-T_[[#This Row],[CA HT]]</f>
        <v>4.6499999999999773</v>
      </c>
      <c r="V376" s="13"/>
      <c r="W376" s="13"/>
      <c r="X376"/>
      <c r="Y376" s="9"/>
      <c r="AA376"/>
      <c r="AB376"/>
    </row>
    <row r="377" spans="1:28" ht="15" customHeight="1" x14ac:dyDescent="0.25">
      <c r="A377" s="6" t="s">
        <v>179</v>
      </c>
      <c r="B377" s="6" t="s">
        <v>180</v>
      </c>
      <c r="C377" s="6" t="s">
        <v>181</v>
      </c>
      <c r="D377" s="6" t="s">
        <v>81</v>
      </c>
      <c r="E377" s="6">
        <v>7</v>
      </c>
      <c r="F377" s="6" t="str">
        <f>VLOOKUP(T_[[#This Row],[N° représ]],ListeREPRESENTANTS,2,FALSE)</f>
        <v>Jaime Dos Santos</v>
      </c>
      <c r="G377" s="6">
        <v>10612</v>
      </c>
      <c r="H377" s="9">
        <v>41051</v>
      </c>
      <c r="I377" s="9">
        <v>41079</v>
      </c>
      <c r="J377" s="9">
        <v>41065</v>
      </c>
      <c r="K377" s="7">
        <v>8</v>
      </c>
      <c r="L377" s="9" t="str">
        <f>VLOOKUP(T_[[#This Row],[Réf catégorie]],ListeCATEGORIES,2,FALSE)</f>
        <v>Poissons et fruits de mer</v>
      </c>
      <c r="M377" s="6">
        <v>36</v>
      </c>
      <c r="N377" s="6" t="str">
        <f>VLOOKUP(T_[[#This Row],[Réf prod]],ListePRODUITS,2,FALSE)</f>
        <v>Inlagd Sill</v>
      </c>
      <c r="O377" s="13">
        <v>95</v>
      </c>
      <c r="P377" s="6">
        <v>20</v>
      </c>
      <c r="Q377" s="13">
        <f t="shared" si="5"/>
        <v>1900</v>
      </c>
      <c r="R377" s="14">
        <v>0.09</v>
      </c>
      <c r="S377" s="13">
        <v>1729</v>
      </c>
      <c r="T377" s="13">
        <v>13.832000000000001</v>
      </c>
      <c r="U377" s="48">
        <f>T_[[#This Row],[CA tarif]]-T_[[#This Row],[CA HT]]</f>
        <v>171</v>
      </c>
      <c r="V377" s="13"/>
      <c r="W377" s="13"/>
      <c r="X377"/>
      <c r="Y377" s="9"/>
      <c r="AA377"/>
      <c r="AB377"/>
    </row>
    <row r="378" spans="1:28" ht="15" customHeight="1" x14ac:dyDescent="0.25">
      <c r="A378" s="6" t="s">
        <v>179</v>
      </c>
      <c r="B378" s="6" t="s">
        <v>180</v>
      </c>
      <c r="C378" s="6" t="s">
        <v>181</v>
      </c>
      <c r="D378" s="6" t="s">
        <v>81</v>
      </c>
      <c r="E378" s="6">
        <v>7</v>
      </c>
      <c r="F378" s="6" t="str">
        <f>VLOOKUP(T_[[#This Row],[N° représ]],ListeREPRESENTANTS,2,FALSE)</f>
        <v>Jaime Dos Santos</v>
      </c>
      <c r="G378" s="6">
        <v>10612</v>
      </c>
      <c r="H378" s="9">
        <v>41051</v>
      </c>
      <c r="I378" s="9">
        <v>41079</v>
      </c>
      <c r="J378" s="9">
        <v>41065</v>
      </c>
      <c r="K378" s="7">
        <v>3</v>
      </c>
      <c r="L378" s="9" t="str">
        <f>VLOOKUP(T_[[#This Row],[Réf catégorie]],ListeCATEGORIES,2,FALSE)</f>
        <v>Desserts</v>
      </c>
      <c r="M378" s="6">
        <v>49</v>
      </c>
      <c r="N378" s="6" t="str">
        <f>VLOOKUP(T_[[#This Row],[Réf prod]],ListePRODUITS,2,FALSE)</f>
        <v>Maxilaku</v>
      </c>
      <c r="O378" s="13">
        <v>100</v>
      </c>
      <c r="P378" s="6">
        <v>5</v>
      </c>
      <c r="Q378" s="13">
        <f t="shared" si="5"/>
        <v>500</v>
      </c>
      <c r="R378" s="14">
        <v>-0.01</v>
      </c>
      <c r="S378" s="13">
        <v>505</v>
      </c>
      <c r="T378" s="13">
        <v>11.11</v>
      </c>
      <c r="U378" s="48">
        <f>T_[[#This Row],[CA tarif]]-T_[[#This Row],[CA HT]]</f>
        <v>-5</v>
      </c>
      <c r="V378" s="13"/>
      <c r="W378" s="13"/>
      <c r="X378"/>
      <c r="Y378" s="9"/>
      <c r="AA378"/>
      <c r="AB378"/>
    </row>
    <row r="379" spans="1:28" ht="15" customHeight="1" x14ac:dyDescent="0.25">
      <c r="A379" s="6" t="s">
        <v>179</v>
      </c>
      <c r="B379" s="6" t="s">
        <v>180</v>
      </c>
      <c r="C379" s="6" t="s">
        <v>181</v>
      </c>
      <c r="D379" s="6" t="s">
        <v>81</v>
      </c>
      <c r="E379" s="6">
        <v>7</v>
      </c>
      <c r="F379" s="6" t="str">
        <f>VLOOKUP(T_[[#This Row],[N° représ]],ListeREPRESENTANTS,2,FALSE)</f>
        <v>Jaime Dos Santos</v>
      </c>
      <c r="G379" s="6">
        <v>10612</v>
      </c>
      <c r="H379" s="9">
        <v>41051</v>
      </c>
      <c r="I379" s="9">
        <v>41079</v>
      </c>
      <c r="J379" s="9">
        <v>41065</v>
      </c>
      <c r="K379" s="7">
        <v>4</v>
      </c>
      <c r="L379" s="9" t="str">
        <f>VLOOKUP(T_[[#This Row],[Réf catégorie]],ListeCATEGORIES,2,FALSE)</f>
        <v>Produits laitiers</v>
      </c>
      <c r="M379" s="6">
        <v>60</v>
      </c>
      <c r="N379" s="6" t="str">
        <f>VLOOKUP(T_[[#This Row],[Réf prod]],ListePRODUITS,2,FALSE)</f>
        <v>Camembert Pierrot</v>
      </c>
      <c r="O379" s="13">
        <v>170</v>
      </c>
      <c r="P379" s="6">
        <v>30</v>
      </c>
      <c r="Q379" s="13">
        <f t="shared" si="5"/>
        <v>5100</v>
      </c>
      <c r="R379" s="14">
        <v>-0.02</v>
      </c>
      <c r="S379" s="13">
        <v>5202</v>
      </c>
      <c r="T379" s="13">
        <v>166.464</v>
      </c>
      <c r="U379" s="48">
        <f>T_[[#This Row],[CA tarif]]-T_[[#This Row],[CA HT]]</f>
        <v>-102</v>
      </c>
      <c r="V379" s="13"/>
      <c r="W379" s="13"/>
      <c r="X379"/>
      <c r="Y379" s="9"/>
      <c r="AA379"/>
      <c r="AB379"/>
    </row>
    <row r="380" spans="1:28" ht="15" customHeight="1" x14ac:dyDescent="0.25">
      <c r="A380" s="6" t="s">
        <v>179</v>
      </c>
      <c r="B380" s="6" t="s">
        <v>180</v>
      </c>
      <c r="C380" s="6" t="s">
        <v>181</v>
      </c>
      <c r="D380" s="6" t="s">
        <v>81</v>
      </c>
      <c r="E380" s="6">
        <v>7</v>
      </c>
      <c r="F380" s="6" t="str">
        <f>VLOOKUP(T_[[#This Row],[N° représ]],ListeREPRESENTANTS,2,FALSE)</f>
        <v>Jaime Dos Santos</v>
      </c>
      <c r="G380" s="6">
        <v>10612</v>
      </c>
      <c r="H380" s="9">
        <v>41051</v>
      </c>
      <c r="I380" s="9">
        <v>41079</v>
      </c>
      <c r="J380" s="9">
        <v>41065</v>
      </c>
      <c r="K380" s="7">
        <v>1</v>
      </c>
      <c r="L380" s="9" t="str">
        <f>VLOOKUP(T_[[#This Row],[Réf catégorie]],ListeCATEGORIES,2,FALSE)</f>
        <v>Boissons</v>
      </c>
      <c r="M380" s="6">
        <v>76</v>
      </c>
      <c r="N380" s="6" t="str">
        <f>VLOOKUP(T_[[#This Row],[Réf prod]],ListePRODUITS,2,FALSE)</f>
        <v>Lakkalikööri</v>
      </c>
      <c r="O380" s="13">
        <v>90</v>
      </c>
      <c r="P380" s="6">
        <v>55</v>
      </c>
      <c r="Q380" s="13">
        <f t="shared" si="5"/>
        <v>4950</v>
      </c>
      <c r="R380" s="14">
        <v>0.15</v>
      </c>
      <c r="S380" s="13">
        <v>4207.5</v>
      </c>
      <c r="T380" s="13">
        <v>96.772499999999994</v>
      </c>
      <c r="U380" s="48">
        <f>T_[[#This Row],[CA tarif]]-T_[[#This Row],[CA HT]]</f>
        <v>742.5</v>
      </c>
      <c r="V380" s="13"/>
      <c r="W380" s="13"/>
      <c r="X380"/>
      <c r="Y380" s="9"/>
      <c r="AA380"/>
      <c r="AB380"/>
    </row>
    <row r="381" spans="1:28" ht="15" customHeight="1" x14ac:dyDescent="0.25">
      <c r="A381" s="6" t="s">
        <v>103</v>
      </c>
      <c r="B381" s="6" t="s">
        <v>104</v>
      </c>
      <c r="C381" s="6" t="s">
        <v>105</v>
      </c>
      <c r="D381" s="6" t="s">
        <v>106</v>
      </c>
      <c r="E381" s="6">
        <v>5</v>
      </c>
      <c r="F381" s="6" t="str">
        <f>VLOOKUP(T_[[#This Row],[N° représ]],ListeREPRESENTANTS,2,FALSE)</f>
        <v>Mohamed Ben Arfa</v>
      </c>
      <c r="G381" s="6">
        <v>10613</v>
      </c>
      <c r="H381" s="9">
        <v>41052</v>
      </c>
      <c r="I381" s="9">
        <v>41080</v>
      </c>
      <c r="J381" s="9">
        <v>41065</v>
      </c>
      <c r="K381" s="7">
        <v>8</v>
      </c>
      <c r="L381" s="9" t="str">
        <f>VLOOKUP(T_[[#This Row],[Réf catégorie]],ListeCATEGORIES,2,FALSE)</f>
        <v>Poissons et fruits de mer</v>
      </c>
      <c r="M381" s="6">
        <v>13</v>
      </c>
      <c r="N381" s="6" t="str">
        <f>VLOOKUP(T_[[#This Row],[Réf prod]],ListePRODUITS,2,FALSE)</f>
        <v>Konbu</v>
      </c>
      <c r="O381" s="13">
        <v>30</v>
      </c>
      <c r="P381" s="6">
        <v>43</v>
      </c>
      <c r="Q381" s="13">
        <f t="shared" si="5"/>
        <v>1290</v>
      </c>
      <c r="R381" s="14">
        <v>0.05</v>
      </c>
      <c r="S381" s="13">
        <v>1225.5</v>
      </c>
      <c r="T381" s="13">
        <v>40.441499999999998</v>
      </c>
      <c r="U381" s="48">
        <f>T_[[#This Row],[CA tarif]]-T_[[#This Row],[CA HT]]</f>
        <v>64.5</v>
      </c>
      <c r="V381" s="13"/>
      <c r="W381" s="13"/>
      <c r="X381"/>
      <c r="Y381" s="9"/>
      <c r="AA381"/>
      <c r="AB381"/>
    </row>
    <row r="382" spans="1:28" ht="15" customHeight="1" x14ac:dyDescent="0.25">
      <c r="A382" s="6" t="s">
        <v>103</v>
      </c>
      <c r="B382" s="6" t="s">
        <v>104</v>
      </c>
      <c r="C382" s="6" t="s">
        <v>105</v>
      </c>
      <c r="D382" s="6" t="s">
        <v>106</v>
      </c>
      <c r="E382" s="6">
        <v>5</v>
      </c>
      <c r="F382" s="6" t="str">
        <f>VLOOKUP(T_[[#This Row],[N° représ]],ListeREPRESENTANTS,2,FALSE)</f>
        <v>Mohamed Ben Arfa</v>
      </c>
      <c r="G382" s="6">
        <v>10613</v>
      </c>
      <c r="H382" s="9">
        <v>41052</v>
      </c>
      <c r="I382" s="9">
        <v>41080</v>
      </c>
      <c r="J382" s="9">
        <v>41065</v>
      </c>
      <c r="K382" s="7">
        <v>1</v>
      </c>
      <c r="L382" s="9" t="str">
        <f>VLOOKUP(T_[[#This Row],[Réf catégorie]],ListeCATEGORIES,2,FALSE)</f>
        <v>Boissons</v>
      </c>
      <c r="M382" s="6">
        <v>75</v>
      </c>
      <c r="N382" s="6" t="str">
        <f>VLOOKUP(T_[[#This Row],[Réf prod]],ListePRODUITS,2,FALSE)</f>
        <v>Rhönbräu Klosterbier</v>
      </c>
      <c r="O382" s="13">
        <v>38.75</v>
      </c>
      <c r="P382" s="6">
        <v>19</v>
      </c>
      <c r="Q382" s="13">
        <f t="shared" si="5"/>
        <v>736.25</v>
      </c>
      <c r="R382" s="14">
        <v>7.0000000000000007E-2</v>
      </c>
      <c r="S382" s="13">
        <v>684.71249999999998</v>
      </c>
      <c r="T382" s="13">
        <v>19.171950000000002</v>
      </c>
      <c r="U382" s="48">
        <f>T_[[#This Row],[CA tarif]]-T_[[#This Row],[CA HT]]</f>
        <v>51.537500000000023</v>
      </c>
      <c r="V382" s="13"/>
      <c r="W382" s="13"/>
      <c r="X382"/>
      <c r="Y382" s="9"/>
      <c r="AA382"/>
      <c r="AB382"/>
    </row>
    <row r="383" spans="1:28" ht="15" customHeight="1" x14ac:dyDescent="0.25">
      <c r="A383" s="6" t="s">
        <v>163</v>
      </c>
      <c r="B383" s="6" t="s">
        <v>164</v>
      </c>
      <c r="C383" s="6" t="s">
        <v>165</v>
      </c>
      <c r="D383" s="6" t="s">
        <v>136</v>
      </c>
      <c r="E383" s="6">
        <v>4</v>
      </c>
      <c r="F383" s="6" t="str">
        <f>VLOOKUP(T_[[#This Row],[N° représ]],ListeREPRESENTANTS,2,FALSE)</f>
        <v>Laura Callahan</v>
      </c>
      <c r="G383" s="6">
        <v>10614</v>
      </c>
      <c r="H383" s="9">
        <v>41052</v>
      </c>
      <c r="I383" s="9">
        <v>41080</v>
      </c>
      <c r="J383" s="9">
        <v>41065</v>
      </c>
      <c r="K383" s="7">
        <v>4</v>
      </c>
      <c r="L383" s="9" t="str">
        <f>VLOOKUP(T_[[#This Row],[Réf catégorie]],ListeCATEGORIES,2,FALSE)</f>
        <v>Produits laitiers</v>
      </c>
      <c r="M383" s="6">
        <v>11</v>
      </c>
      <c r="N383" s="6" t="str">
        <f>VLOOKUP(T_[[#This Row],[Réf prod]],ListePRODUITS,2,FALSE)</f>
        <v>Queso Cabrales</v>
      </c>
      <c r="O383" s="13">
        <v>105</v>
      </c>
      <c r="P383" s="6">
        <v>75</v>
      </c>
      <c r="Q383" s="13">
        <f t="shared" si="5"/>
        <v>7875</v>
      </c>
      <c r="R383" s="14">
        <v>0.06</v>
      </c>
      <c r="S383" s="13">
        <v>7402.5</v>
      </c>
      <c r="T383" s="13">
        <v>251.685</v>
      </c>
      <c r="U383" s="48">
        <f>T_[[#This Row],[CA tarif]]-T_[[#This Row],[CA HT]]</f>
        <v>472.5</v>
      </c>
      <c r="V383" s="13"/>
      <c r="W383" s="13"/>
      <c r="X383"/>
      <c r="Y383" s="9"/>
      <c r="AA383"/>
      <c r="AB383"/>
    </row>
    <row r="384" spans="1:28" ht="15" customHeight="1" x14ac:dyDescent="0.25">
      <c r="A384" s="6" t="s">
        <v>163</v>
      </c>
      <c r="B384" s="6" t="s">
        <v>164</v>
      </c>
      <c r="C384" s="6" t="s">
        <v>165</v>
      </c>
      <c r="D384" s="6" t="s">
        <v>136</v>
      </c>
      <c r="E384" s="6">
        <v>4</v>
      </c>
      <c r="F384" s="6" t="str">
        <f>VLOOKUP(T_[[#This Row],[N° représ]],ListeREPRESENTANTS,2,FALSE)</f>
        <v>Laura Callahan</v>
      </c>
      <c r="G384" s="6">
        <v>10614</v>
      </c>
      <c r="H384" s="9">
        <v>41052</v>
      </c>
      <c r="I384" s="9">
        <v>41080</v>
      </c>
      <c r="J384" s="9">
        <v>41065</v>
      </c>
      <c r="K384" s="7">
        <v>3</v>
      </c>
      <c r="L384" s="9" t="str">
        <f>VLOOKUP(T_[[#This Row],[Réf catégorie]],ListeCATEGORIES,2,FALSE)</f>
        <v>Desserts</v>
      </c>
      <c r="M384" s="6">
        <v>21</v>
      </c>
      <c r="N384" s="6" t="str">
        <f>VLOOKUP(T_[[#This Row],[Réf prod]],ListePRODUITS,2,FALSE)</f>
        <v>Sir Rodney's Scones</v>
      </c>
      <c r="O384" s="13">
        <v>50</v>
      </c>
      <c r="P384" s="6">
        <v>85</v>
      </c>
      <c r="Q384" s="13">
        <f t="shared" si="5"/>
        <v>4250</v>
      </c>
      <c r="R384" s="14">
        <v>0.19</v>
      </c>
      <c r="S384" s="13">
        <v>3442.5</v>
      </c>
      <c r="T384" s="13">
        <v>96.39</v>
      </c>
      <c r="U384" s="48">
        <f>T_[[#This Row],[CA tarif]]-T_[[#This Row],[CA HT]]</f>
        <v>807.5</v>
      </c>
      <c r="V384" s="13"/>
      <c r="W384" s="13"/>
      <c r="X384"/>
      <c r="Y384" s="9"/>
      <c r="AA384"/>
      <c r="AB384"/>
    </row>
    <row r="385" spans="1:28" ht="15" customHeight="1" x14ac:dyDescent="0.25">
      <c r="A385" s="6" t="s">
        <v>163</v>
      </c>
      <c r="B385" s="6" t="s">
        <v>164</v>
      </c>
      <c r="C385" s="6" t="s">
        <v>165</v>
      </c>
      <c r="D385" s="6" t="s">
        <v>136</v>
      </c>
      <c r="E385" s="6">
        <v>4</v>
      </c>
      <c r="F385" s="6" t="str">
        <f>VLOOKUP(T_[[#This Row],[N° représ]],ListeREPRESENTANTS,2,FALSE)</f>
        <v>Laura Callahan</v>
      </c>
      <c r="G385" s="6">
        <v>10614</v>
      </c>
      <c r="H385" s="9">
        <v>41052</v>
      </c>
      <c r="I385" s="9">
        <v>41080</v>
      </c>
      <c r="J385" s="9">
        <v>41065</v>
      </c>
      <c r="K385" s="7">
        <v>1</v>
      </c>
      <c r="L385" s="9" t="str">
        <f>VLOOKUP(T_[[#This Row],[Réf catégorie]],ListeCATEGORIES,2,FALSE)</f>
        <v>Boissons</v>
      </c>
      <c r="M385" s="6">
        <v>39</v>
      </c>
      <c r="N385" s="6" t="str">
        <f>VLOOKUP(T_[[#This Row],[Réf prod]],ListePRODUITS,2,FALSE)</f>
        <v>Chartreuse verte</v>
      </c>
      <c r="O385" s="13">
        <v>90</v>
      </c>
      <c r="P385" s="6">
        <v>48</v>
      </c>
      <c r="Q385" s="13">
        <f t="shared" si="5"/>
        <v>4320</v>
      </c>
      <c r="R385" s="14">
        <v>0.05</v>
      </c>
      <c r="S385" s="13">
        <v>4104</v>
      </c>
      <c r="T385" s="13">
        <v>123.12</v>
      </c>
      <c r="U385" s="48">
        <f>T_[[#This Row],[CA tarif]]-T_[[#This Row],[CA HT]]</f>
        <v>216</v>
      </c>
      <c r="V385" s="13"/>
      <c r="W385" s="13"/>
      <c r="X385"/>
      <c r="Y385" s="9"/>
      <c r="AA385"/>
      <c r="AB385"/>
    </row>
    <row r="386" spans="1:28" ht="15" customHeight="1" x14ac:dyDescent="0.25">
      <c r="A386" s="6" t="s">
        <v>285</v>
      </c>
      <c r="B386" s="6" t="s">
        <v>286</v>
      </c>
      <c r="C386" s="6" t="s">
        <v>287</v>
      </c>
      <c r="D386" s="6" t="s">
        <v>212</v>
      </c>
      <c r="E386" s="6">
        <v>1</v>
      </c>
      <c r="F386" s="6" t="str">
        <f>VLOOKUP(T_[[#This Row],[N° représ]],ListeREPRESENTANTS,2,FALSE)</f>
        <v>Francis Rivière</v>
      </c>
      <c r="G386" s="6">
        <v>10615</v>
      </c>
      <c r="H386" s="9">
        <v>41053</v>
      </c>
      <c r="I386" s="9">
        <v>41081</v>
      </c>
      <c r="J386" s="9">
        <v>41070</v>
      </c>
      <c r="K386" s="7">
        <v>6</v>
      </c>
      <c r="L386" s="9" t="str">
        <f>VLOOKUP(T_[[#This Row],[Réf catégorie]],ListeCATEGORIES,2,FALSE)</f>
        <v>Viandes</v>
      </c>
      <c r="M386" s="6">
        <v>55</v>
      </c>
      <c r="N386" s="6" t="str">
        <f>VLOOKUP(T_[[#This Row],[Réf prod]],ListePRODUITS,2,FALSE)</f>
        <v>Pâté chinois</v>
      </c>
      <c r="O386" s="13">
        <v>120</v>
      </c>
      <c r="P386" s="6">
        <v>50</v>
      </c>
      <c r="Q386" s="13">
        <f t="shared" si="5"/>
        <v>6000</v>
      </c>
      <c r="R386" s="14">
        <v>-0.03</v>
      </c>
      <c r="S386" s="13">
        <v>6180</v>
      </c>
      <c r="T386" s="13">
        <v>117.42</v>
      </c>
      <c r="U386" s="48">
        <f>T_[[#This Row],[CA tarif]]-T_[[#This Row],[CA HT]]</f>
        <v>-180</v>
      </c>
      <c r="V386" s="13"/>
      <c r="W386" s="13"/>
      <c r="X386"/>
      <c r="Y386" s="9"/>
      <c r="AA386"/>
      <c r="AB386"/>
    </row>
    <row r="387" spans="1:28" ht="15" customHeight="1" x14ac:dyDescent="0.25">
      <c r="A387" s="6" t="s">
        <v>213</v>
      </c>
      <c r="B387" s="6" t="s">
        <v>214</v>
      </c>
      <c r="C387" s="6" t="s">
        <v>215</v>
      </c>
      <c r="D387" s="6" t="s">
        <v>81</v>
      </c>
      <c r="E387" s="6">
        <v>7</v>
      </c>
      <c r="F387" s="6" t="str">
        <f>VLOOKUP(T_[[#This Row],[N° représ]],ListeREPRESENTANTS,2,FALSE)</f>
        <v>Jaime Dos Santos</v>
      </c>
      <c r="G387" s="6">
        <v>10616</v>
      </c>
      <c r="H387" s="9">
        <v>41054</v>
      </c>
      <c r="I387" s="9">
        <v>41082</v>
      </c>
      <c r="J387" s="9">
        <v>41069</v>
      </c>
      <c r="K387" s="7">
        <v>1</v>
      </c>
      <c r="L387" s="9" t="str">
        <f>VLOOKUP(T_[[#This Row],[Réf catégorie]],ListeCATEGORIES,2,FALSE)</f>
        <v>Boissons</v>
      </c>
      <c r="M387" s="6">
        <v>38</v>
      </c>
      <c r="N387" s="6" t="str">
        <f>VLOOKUP(T_[[#This Row],[Réf prod]],ListePRODUITS,2,FALSE)</f>
        <v>Côte de Blaye</v>
      </c>
      <c r="O387" s="13">
        <v>1317.5</v>
      </c>
      <c r="P387" s="6">
        <v>71</v>
      </c>
      <c r="Q387" s="13">
        <f t="shared" si="5"/>
        <v>93542.5</v>
      </c>
      <c r="R387" s="14">
        <v>0.04</v>
      </c>
      <c r="S387" s="13">
        <v>89800.8</v>
      </c>
      <c r="T387" s="13">
        <v>0</v>
      </c>
      <c r="U387" s="48">
        <f>T_[[#This Row],[CA tarif]]-T_[[#This Row],[CA HT]]</f>
        <v>3741.6999999999971</v>
      </c>
      <c r="V387" s="13"/>
      <c r="W387" s="13"/>
      <c r="X387"/>
      <c r="Y387" s="9"/>
      <c r="AA387"/>
      <c r="AB387"/>
    </row>
    <row r="388" spans="1:28" ht="15" customHeight="1" x14ac:dyDescent="0.25">
      <c r="A388" s="6" t="s">
        <v>213</v>
      </c>
      <c r="B388" s="6" t="s">
        <v>214</v>
      </c>
      <c r="C388" s="6" t="s">
        <v>215</v>
      </c>
      <c r="D388" s="6" t="s">
        <v>81</v>
      </c>
      <c r="E388" s="6">
        <v>7</v>
      </c>
      <c r="F388" s="6" t="str">
        <f>VLOOKUP(T_[[#This Row],[N° représ]],ListeREPRESENTANTS,2,FALSE)</f>
        <v>Jaime Dos Santos</v>
      </c>
      <c r="G388" s="6">
        <v>10616</v>
      </c>
      <c r="H388" s="9">
        <v>41054</v>
      </c>
      <c r="I388" s="9">
        <v>41082</v>
      </c>
      <c r="J388" s="9">
        <v>41069</v>
      </c>
      <c r="K388" s="7">
        <v>5</v>
      </c>
      <c r="L388" s="9" t="str">
        <f>VLOOKUP(T_[[#This Row],[Réf catégorie]],ListeCATEGORIES,2,FALSE)</f>
        <v>Pâtes et céréales</v>
      </c>
      <c r="M388" s="6">
        <v>56</v>
      </c>
      <c r="N388" s="6" t="str">
        <f>VLOOKUP(T_[[#This Row],[Réf prod]],ListePRODUITS,2,FALSE)</f>
        <v>Gnocchi di nonna Alice</v>
      </c>
      <c r="O388" s="13">
        <v>190</v>
      </c>
      <c r="P388" s="6">
        <v>92</v>
      </c>
      <c r="Q388" s="13">
        <f t="shared" si="5"/>
        <v>17480</v>
      </c>
      <c r="R388" s="14">
        <v>0.03</v>
      </c>
      <c r="S388" s="13">
        <v>16955.599999999999</v>
      </c>
      <c r="T388" s="13">
        <v>474.75679999999994</v>
      </c>
      <c r="U388" s="48">
        <f>T_[[#This Row],[CA tarif]]-T_[[#This Row],[CA HT]]</f>
        <v>524.40000000000146</v>
      </c>
      <c r="V388" s="13"/>
      <c r="W388" s="13"/>
      <c r="X388"/>
      <c r="Y388" s="9"/>
      <c r="AA388"/>
      <c r="AB388"/>
    </row>
    <row r="389" spans="1:28" ht="15" customHeight="1" x14ac:dyDescent="0.25">
      <c r="A389" s="6" t="s">
        <v>213</v>
      </c>
      <c r="B389" s="6" t="s">
        <v>214</v>
      </c>
      <c r="C389" s="6" t="s">
        <v>215</v>
      </c>
      <c r="D389" s="6" t="s">
        <v>81</v>
      </c>
      <c r="E389" s="6">
        <v>7</v>
      </c>
      <c r="F389" s="6" t="str">
        <f>VLOOKUP(T_[[#This Row],[N° représ]],ListeREPRESENTANTS,2,FALSE)</f>
        <v>Jaime Dos Santos</v>
      </c>
      <c r="G389" s="6">
        <v>10616</v>
      </c>
      <c r="H389" s="9">
        <v>41054</v>
      </c>
      <c r="I389" s="9">
        <v>41082</v>
      </c>
      <c r="J389" s="9">
        <v>41069</v>
      </c>
      <c r="K389" s="7">
        <v>1</v>
      </c>
      <c r="L389" s="9" t="str">
        <f>VLOOKUP(T_[[#This Row],[Réf catégorie]],ListeCATEGORIES,2,FALSE)</f>
        <v>Boissons</v>
      </c>
      <c r="M389" s="6">
        <v>70</v>
      </c>
      <c r="N389" s="6" t="str">
        <f>VLOOKUP(T_[[#This Row],[Réf prod]],ListePRODUITS,2,FALSE)</f>
        <v>Outback Lager</v>
      </c>
      <c r="O389" s="13">
        <v>75</v>
      </c>
      <c r="P389" s="6">
        <v>85</v>
      </c>
      <c r="Q389" s="13">
        <f t="shared" ref="Q389:Q452" si="6">O389*P389</f>
        <v>6375</v>
      </c>
      <c r="R389" s="14">
        <v>-0.03</v>
      </c>
      <c r="S389" s="13">
        <v>6566.25</v>
      </c>
      <c r="T389" s="13">
        <v>137.89125000000001</v>
      </c>
      <c r="U389" s="48">
        <f>T_[[#This Row],[CA tarif]]-T_[[#This Row],[CA HT]]</f>
        <v>-191.25</v>
      </c>
      <c r="V389" s="13"/>
      <c r="W389" s="13"/>
      <c r="X389"/>
      <c r="Y389" s="9"/>
      <c r="AA389"/>
      <c r="AB389"/>
    </row>
    <row r="390" spans="1:28" ht="15" customHeight="1" x14ac:dyDescent="0.25">
      <c r="A390" s="6" t="s">
        <v>213</v>
      </c>
      <c r="B390" s="6" t="s">
        <v>214</v>
      </c>
      <c r="C390" s="6" t="s">
        <v>215</v>
      </c>
      <c r="D390" s="6" t="s">
        <v>81</v>
      </c>
      <c r="E390" s="6">
        <v>7</v>
      </c>
      <c r="F390" s="6" t="str">
        <f>VLOOKUP(T_[[#This Row],[N° représ]],ListeREPRESENTANTS,2,FALSE)</f>
        <v>Jaime Dos Santos</v>
      </c>
      <c r="G390" s="6">
        <v>10616</v>
      </c>
      <c r="H390" s="9">
        <v>41054</v>
      </c>
      <c r="I390" s="9">
        <v>41082</v>
      </c>
      <c r="J390" s="9">
        <v>41069</v>
      </c>
      <c r="K390" s="7">
        <v>4</v>
      </c>
      <c r="L390" s="9" t="str">
        <f>VLOOKUP(T_[[#This Row],[Réf catégorie]],ListeCATEGORIES,2,FALSE)</f>
        <v>Produits laitiers</v>
      </c>
      <c r="M390" s="6">
        <v>71</v>
      </c>
      <c r="N390" s="6" t="str">
        <f>VLOOKUP(T_[[#This Row],[Réf prod]],ListePRODUITS,2,FALSE)</f>
        <v>Fløtemysost</v>
      </c>
      <c r="O390" s="13">
        <v>107.5</v>
      </c>
      <c r="P390" s="6">
        <v>81</v>
      </c>
      <c r="Q390" s="13">
        <f t="shared" si="6"/>
        <v>8707.5</v>
      </c>
      <c r="R390" s="14">
        <v>0.09</v>
      </c>
      <c r="S390" s="13">
        <v>7923.8249999999998</v>
      </c>
      <c r="T390" s="13">
        <v>261.48622499999999</v>
      </c>
      <c r="U390" s="48">
        <f>T_[[#This Row],[CA tarif]]-T_[[#This Row],[CA HT]]</f>
        <v>783.67500000000018</v>
      </c>
      <c r="V390" s="13"/>
      <c r="W390" s="13"/>
      <c r="X390"/>
      <c r="Y390" s="9"/>
      <c r="AA390"/>
      <c r="AB390"/>
    </row>
    <row r="391" spans="1:28" ht="15" customHeight="1" x14ac:dyDescent="0.25">
      <c r="A391" s="6" t="s">
        <v>213</v>
      </c>
      <c r="B391" s="6" t="s">
        <v>214</v>
      </c>
      <c r="C391" s="6" t="s">
        <v>215</v>
      </c>
      <c r="D391" s="6" t="s">
        <v>81</v>
      </c>
      <c r="E391" s="6">
        <v>5</v>
      </c>
      <c r="F391" s="6" t="str">
        <f>VLOOKUP(T_[[#This Row],[N° représ]],ListeREPRESENTANTS,2,FALSE)</f>
        <v>Mohamed Ben Arfa</v>
      </c>
      <c r="G391" s="6">
        <v>10617</v>
      </c>
      <c r="H391" s="9">
        <v>41054</v>
      </c>
      <c r="I391" s="9">
        <v>41082</v>
      </c>
      <c r="J391" s="9">
        <v>41068</v>
      </c>
      <c r="K391" s="7">
        <v>4</v>
      </c>
      <c r="L391" s="9" t="str">
        <f>VLOOKUP(T_[[#This Row],[Réf catégorie]],ListeCATEGORIES,2,FALSE)</f>
        <v>Produits laitiers</v>
      </c>
      <c r="M391" s="6">
        <v>59</v>
      </c>
      <c r="N391" s="6" t="str">
        <f>VLOOKUP(T_[[#This Row],[Réf prod]],ListePRODUITS,2,FALSE)</f>
        <v>Raclette Courdavault</v>
      </c>
      <c r="O391" s="13">
        <v>275</v>
      </c>
      <c r="P391" s="6">
        <v>39</v>
      </c>
      <c r="Q391" s="13">
        <f t="shared" si="6"/>
        <v>10725</v>
      </c>
      <c r="R391" s="14">
        <v>0.15</v>
      </c>
      <c r="S391" s="13">
        <v>9116.25</v>
      </c>
      <c r="T391" s="13">
        <v>218.79</v>
      </c>
      <c r="U391" s="48">
        <f>T_[[#This Row],[CA tarif]]-T_[[#This Row],[CA HT]]</f>
        <v>1608.75</v>
      </c>
      <c r="V391" s="13"/>
      <c r="W391" s="13"/>
      <c r="X391"/>
      <c r="Y391" s="9"/>
      <c r="AA391"/>
      <c r="AB391"/>
    </row>
    <row r="392" spans="1:28" ht="15" customHeight="1" x14ac:dyDescent="0.25">
      <c r="A392" s="6" t="s">
        <v>170</v>
      </c>
      <c r="B392" s="6" t="s">
        <v>171</v>
      </c>
      <c r="C392" s="6" t="s">
        <v>172</v>
      </c>
      <c r="D392" s="6" t="s">
        <v>146</v>
      </c>
      <c r="E392" s="6">
        <v>7</v>
      </c>
      <c r="F392" s="6" t="str">
        <f>VLOOKUP(T_[[#This Row],[N° représ]],ListeREPRESENTANTS,2,FALSE)</f>
        <v>Jaime Dos Santos</v>
      </c>
      <c r="G392" s="6">
        <v>10618</v>
      </c>
      <c r="H392" s="9">
        <v>41055</v>
      </c>
      <c r="I392" s="9">
        <v>41097</v>
      </c>
      <c r="J392" s="9">
        <v>41072</v>
      </c>
      <c r="K392" s="7">
        <v>2</v>
      </c>
      <c r="L392" s="9" t="str">
        <f>VLOOKUP(T_[[#This Row],[Réf catégorie]],ListeCATEGORIES,2,FALSE)</f>
        <v>Condiments</v>
      </c>
      <c r="M392" s="6">
        <v>6</v>
      </c>
      <c r="N392" s="6" t="str">
        <f>VLOOKUP(T_[[#This Row],[Réf prod]],ListePRODUITS,2,FALSE)</f>
        <v>Grandma's Boysenberry Spread</v>
      </c>
      <c r="O392" s="13">
        <v>125</v>
      </c>
      <c r="P392" s="6">
        <v>30</v>
      </c>
      <c r="Q392" s="13">
        <f t="shared" si="6"/>
        <v>3750</v>
      </c>
      <c r="R392" s="14">
        <v>0.04</v>
      </c>
      <c r="S392" s="13">
        <v>3600</v>
      </c>
      <c r="T392" s="13">
        <v>50.4</v>
      </c>
      <c r="U392" s="48">
        <f>T_[[#This Row],[CA tarif]]-T_[[#This Row],[CA HT]]</f>
        <v>150</v>
      </c>
      <c r="V392" s="13"/>
      <c r="W392" s="13"/>
      <c r="X392"/>
      <c r="Y392" s="9"/>
      <c r="AA392"/>
      <c r="AB392"/>
    </row>
    <row r="393" spans="1:28" ht="15" customHeight="1" x14ac:dyDescent="0.25">
      <c r="A393" s="6" t="s">
        <v>170</v>
      </c>
      <c r="B393" s="6" t="s">
        <v>171</v>
      </c>
      <c r="C393" s="6" t="s">
        <v>172</v>
      </c>
      <c r="D393" s="6" t="s">
        <v>146</v>
      </c>
      <c r="E393" s="6">
        <v>7</v>
      </c>
      <c r="F393" s="6" t="str">
        <f>VLOOKUP(T_[[#This Row],[N° représ]],ListeREPRESENTANTS,2,FALSE)</f>
        <v>Jaime Dos Santos</v>
      </c>
      <c r="G393" s="6">
        <v>10618</v>
      </c>
      <c r="H393" s="9">
        <v>41055</v>
      </c>
      <c r="I393" s="9">
        <v>41097</v>
      </c>
      <c r="J393" s="9">
        <v>41072</v>
      </c>
      <c r="K393" s="7">
        <v>5</v>
      </c>
      <c r="L393" s="9" t="str">
        <f>VLOOKUP(T_[[#This Row],[Réf catégorie]],ListeCATEGORIES,2,FALSE)</f>
        <v>Pâtes et céréales</v>
      </c>
      <c r="M393" s="6">
        <v>56</v>
      </c>
      <c r="N393" s="6" t="str">
        <f>VLOOKUP(T_[[#This Row],[Réf prod]],ListePRODUITS,2,FALSE)</f>
        <v>Gnocchi di nonna Alice</v>
      </c>
      <c r="O393" s="13">
        <v>190</v>
      </c>
      <c r="P393" s="6">
        <v>94</v>
      </c>
      <c r="Q393" s="13">
        <f t="shared" si="6"/>
        <v>17860</v>
      </c>
      <c r="R393" s="14">
        <v>0.2</v>
      </c>
      <c r="S393" s="13">
        <v>14288</v>
      </c>
      <c r="T393" s="13">
        <v>414.35199999999998</v>
      </c>
      <c r="U393" s="48">
        <f>T_[[#This Row],[CA tarif]]-T_[[#This Row],[CA HT]]</f>
        <v>3572</v>
      </c>
      <c r="V393" s="13"/>
      <c r="W393" s="13"/>
      <c r="X393"/>
      <c r="Y393" s="9"/>
      <c r="AA393"/>
      <c r="AB393"/>
    </row>
    <row r="394" spans="1:28" ht="15" customHeight="1" x14ac:dyDescent="0.25">
      <c r="A394" s="6" t="s">
        <v>170</v>
      </c>
      <c r="B394" s="6" t="s">
        <v>171</v>
      </c>
      <c r="C394" s="6" t="s">
        <v>172</v>
      </c>
      <c r="D394" s="6" t="s">
        <v>146</v>
      </c>
      <c r="E394" s="6">
        <v>7</v>
      </c>
      <c r="F394" s="6" t="str">
        <f>VLOOKUP(T_[[#This Row],[N° représ]],ListeREPRESENTANTS,2,FALSE)</f>
        <v>Jaime Dos Santos</v>
      </c>
      <c r="G394" s="6">
        <v>10618</v>
      </c>
      <c r="H394" s="9">
        <v>41055</v>
      </c>
      <c r="I394" s="9">
        <v>41097</v>
      </c>
      <c r="J394" s="9">
        <v>41072</v>
      </c>
      <c r="K394" s="7">
        <v>3</v>
      </c>
      <c r="L394" s="9" t="str">
        <f>VLOOKUP(T_[[#This Row],[Réf catégorie]],ListeCATEGORIES,2,FALSE)</f>
        <v>Desserts</v>
      </c>
      <c r="M394" s="6">
        <v>68</v>
      </c>
      <c r="N394" s="6" t="str">
        <f>VLOOKUP(T_[[#This Row],[Réf prod]],ListePRODUITS,2,FALSE)</f>
        <v>Scottish Longbreads</v>
      </c>
      <c r="O394" s="13">
        <v>62.5</v>
      </c>
      <c r="P394" s="6">
        <v>84</v>
      </c>
      <c r="Q394" s="13">
        <f t="shared" si="6"/>
        <v>5250</v>
      </c>
      <c r="R394" s="14">
        <v>0.09</v>
      </c>
      <c r="S394" s="13">
        <v>4777.5</v>
      </c>
      <c r="T394" s="13">
        <v>57.33</v>
      </c>
      <c r="U394" s="48">
        <f>T_[[#This Row],[CA tarif]]-T_[[#This Row],[CA HT]]</f>
        <v>472.5</v>
      </c>
      <c r="V394" s="13"/>
      <c r="W394" s="13"/>
      <c r="X394"/>
      <c r="Y394" s="9"/>
      <c r="AA394"/>
      <c r="AB394"/>
    </row>
    <row r="395" spans="1:28" ht="15" customHeight="1" x14ac:dyDescent="0.25">
      <c r="A395" s="6" t="s">
        <v>170</v>
      </c>
      <c r="B395" s="6" t="s">
        <v>171</v>
      </c>
      <c r="C395" s="6" t="s">
        <v>172</v>
      </c>
      <c r="D395" s="6" t="s">
        <v>146</v>
      </c>
      <c r="E395" s="6">
        <v>3</v>
      </c>
      <c r="F395" s="6" t="str">
        <f>VLOOKUP(T_[[#This Row],[N° représ]],ListeREPRESENTANTS,2,FALSE)</f>
        <v>Janet Leverling</v>
      </c>
      <c r="G395" s="6">
        <v>10619</v>
      </c>
      <c r="H395" s="9">
        <v>41058</v>
      </c>
      <c r="I395" s="9">
        <v>41086</v>
      </c>
      <c r="J395" s="9">
        <v>41071</v>
      </c>
      <c r="K395" s="7">
        <v>3</v>
      </c>
      <c r="L395" s="9" t="str">
        <f>VLOOKUP(T_[[#This Row],[Réf catégorie]],ListeCATEGORIES,2,FALSE)</f>
        <v>Desserts</v>
      </c>
      <c r="M395" s="6">
        <v>21</v>
      </c>
      <c r="N395" s="6" t="str">
        <f>VLOOKUP(T_[[#This Row],[Réf prod]],ListePRODUITS,2,FALSE)</f>
        <v>Sir Rodney's Scones</v>
      </c>
      <c r="O395" s="13">
        <v>50</v>
      </c>
      <c r="P395" s="6">
        <v>18</v>
      </c>
      <c r="Q395" s="13">
        <f t="shared" si="6"/>
        <v>900</v>
      </c>
      <c r="R395" s="14">
        <v>0.2</v>
      </c>
      <c r="S395" s="13">
        <v>720</v>
      </c>
      <c r="T395" s="13">
        <v>18</v>
      </c>
      <c r="U395" s="48">
        <f>T_[[#This Row],[CA tarif]]-T_[[#This Row],[CA HT]]</f>
        <v>180</v>
      </c>
      <c r="V395" s="13"/>
      <c r="W395" s="13"/>
      <c r="X395"/>
      <c r="Y395" s="9"/>
      <c r="AA395"/>
      <c r="AB395"/>
    </row>
    <row r="396" spans="1:28" ht="15" customHeight="1" x14ac:dyDescent="0.25">
      <c r="A396" s="6" t="s">
        <v>170</v>
      </c>
      <c r="B396" s="6" t="s">
        <v>171</v>
      </c>
      <c r="C396" s="6" t="s">
        <v>172</v>
      </c>
      <c r="D396" s="6" t="s">
        <v>146</v>
      </c>
      <c r="E396" s="6">
        <v>3</v>
      </c>
      <c r="F396" s="6" t="str">
        <f>VLOOKUP(T_[[#This Row],[N° représ]],ListeREPRESENTANTS,2,FALSE)</f>
        <v>Janet Leverling</v>
      </c>
      <c r="G396" s="6">
        <v>10619</v>
      </c>
      <c r="H396" s="9">
        <v>41058</v>
      </c>
      <c r="I396" s="9">
        <v>41086</v>
      </c>
      <c r="J396" s="9">
        <v>41071</v>
      </c>
      <c r="K396" s="7">
        <v>5</v>
      </c>
      <c r="L396" s="9" t="str">
        <f>VLOOKUP(T_[[#This Row],[Réf catégorie]],ListeCATEGORIES,2,FALSE)</f>
        <v>Pâtes et céréales</v>
      </c>
      <c r="M396" s="6">
        <v>22</v>
      </c>
      <c r="N396" s="6" t="str">
        <f>VLOOKUP(T_[[#This Row],[Réf prod]],ListePRODUITS,2,FALSE)</f>
        <v>Gustaf's Knäckebröd</v>
      </c>
      <c r="O396" s="13">
        <v>105</v>
      </c>
      <c r="P396" s="6">
        <v>44</v>
      </c>
      <c r="Q396" s="13">
        <f t="shared" si="6"/>
        <v>4620</v>
      </c>
      <c r="R396" s="14">
        <v>-0.01</v>
      </c>
      <c r="S396" s="13">
        <v>4666.2</v>
      </c>
      <c r="T396" s="13">
        <v>144.65219999999999</v>
      </c>
      <c r="U396" s="48">
        <f>T_[[#This Row],[CA tarif]]-T_[[#This Row],[CA HT]]</f>
        <v>-46.199999999999818</v>
      </c>
      <c r="V396" s="13"/>
      <c r="W396" s="13"/>
      <c r="X396"/>
      <c r="Y396" s="9"/>
      <c r="AA396"/>
      <c r="AB396"/>
    </row>
    <row r="397" spans="1:28" ht="15" customHeight="1" x14ac:dyDescent="0.25">
      <c r="A397" s="6" t="s">
        <v>152</v>
      </c>
      <c r="B397" s="6" t="s">
        <v>153</v>
      </c>
      <c r="C397" s="6" t="s">
        <v>154</v>
      </c>
      <c r="D397" s="6" t="s">
        <v>146</v>
      </c>
      <c r="E397" s="6">
        <v>1</v>
      </c>
      <c r="F397" s="6" t="str">
        <f>VLOOKUP(T_[[#This Row],[N° représ]],ListeREPRESENTANTS,2,FALSE)</f>
        <v>Francis Rivière</v>
      </c>
      <c r="G397" s="6">
        <v>10620</v>
      </c>
      <c r="H397" s="9">
        <v>41059</v>
      </c>
      <c r="I397" s="9">
        <v>41087</v>
      </c>
      <c r="J397" s="9">
        <v>41078</v>
      </c>
      <c r="K397" s="7">
        <v>1</v>
      </c>
      <c r="L397" s="9" t="str">
        <f>VLOOKUP(T_[[#This Row],[Réf catégorie]],ListeCATEGORIES,2,FALSE)</f>
        <v>Boissons</v>
      </c>
      <c r="M397" s="6">
        <v>24</v>
      </c>
      <c r="N397" s="6" t="str">
        <f>VLOOKUP(T_[[#This Row],[Réf prod]],ListePRODUITS,2,FALSE)</f>
        <v>Guaraná Fantástica</v>
      </c>
      <c r="O397" s="13">
        <v>22.5</v>
      </c>
      <c r="P397" s="6">
        <v>64</v>
      </c>
      <c r="Q397" s="13">
        <f t="shared" si="6"/>
        <v>1440</v>
      </c>
      <c r="R397" s="14">
        <v>0.11</v>
      </c>
      <c r="S397" s="13">
        <v>1281.5999999999999</v>
      </c>
      <c r="T397" s="13">
        <v>38.448</v>
      </c>
      <c r="U397" s="48">
        <f>T_[[#This Row],[CA tarif]]-T_[[#This Row],[CA HT]]</f>
        <v>158.40000000000009</v>
      </c>
      <c r="V397" s="13"/>
      <c r="W397" s="13"/>
      <c r="X397"/>
      <c r="Y397" s="9"/>
      <c r="AA397"/>
      <c r="AB397"/>
    </row>
    <row r="398" spans="1:28" ht="15" customHeight="1" x14ac:dyDescent="0.25">
      <c r="A398" s="6" t="s">
        <v>152</v>
      </c>
      <c r="B398" s="6" t="s">
        <v>153</v>
      </c>
      <c r="C398" s="6" t="s">
        <v>154</v>
      </c>
      <c r="D398" s="6" t="s">
        <v>146</v>
      </c>
      <c r="E398" s="6">
        <v>1</v>
      </c>
      <c r="F398" s="6" t="str">
        <f>VLOOKUP(T_[[#This Row],[N° représ]],ListeREPRESENTANTS,2,FALSE)</f>
        <v>Francis Rivière</v>
      </c>
      <c r="G398" s="6">
        <v>10620</v>
      </c>
      <c r="H398" s="9">
        <v>41059</v>
      </c>
      <c r="I398" s="9">
        <v>41087</v>
      </c>
      <c r="J398" s="9">
        <v>41078</v>
      </c>
      <c r="K398" s="7">
        <v>5</v>
      </c>
      <c r="L398" s="9" t="str">
        <f>VLOOKUP(T_[[#This Row],[Réf catégorie]],ListeCATEGORIES,2,FALSE)</f>
        <v>Pâtes et céréales</v>
      </c>
      <c r="M398" s="6">
        <v>52</v>
      </c>
      <c r="N398" s="6" t="str">
        <f>VLOOKUP(T_[[#This Row],[Réf prod]],ListePRODUITS,2,FALSE)</f>
        <v>Filo Mix</v>
      </c>
      <c r="O398" s="13">
        <v>35</v>
      </c>
      <c r="P398" s="6">
        <v>36</v>
      </c>
      <c r="Q398" s="13">
        <f t="shared" si="6"/>
        <v>1260</v>
      </c>
      <c r="R398" s="14">
        <v>0.14000000000000001</v>
      </c>
      <c r="S398" s="13">
        <v>1083.5999999999999</v>
      </c>
      <c r="T398" s="13">
        <v>27.089999999999996</v>
      </c>
      <c r="U398" s="48">
        <f>T_[[#This Row],[CA tarif]]-T_[[#This Row],[CA HT]]</f>
        <v>176.40000000000009</v>
      </c>
      <c r="V398" s="13"/>
      <c r="W398" s="13"/>
      <c r="X398"/>
      <c r="Y398" s="9"/>
      <c r="AA398"/>
      <c r="AB398"/>
    </row>
    <row r="399" spans="1:28" ht="15" customHeight="1" x14ac:dyDescent="0.25">
      <c r="A399" s="6" t="s">
        <v>92</v>
      </c>
      <c r="B399" s="6" t="s">
        <v>93</v>
      </c>
      <c r="C399" s="6" t="s">
        <v>94</v>
      </c>
      <c r="D399" s="6" t="s">
        <v>89</v>
      </c>
      <c r="E399" s="6">
        <v>5</v>
      </c>
      <c r="F399" s="6" t="str">
        <f>VLOOKUP(T_[[#This Row],[N° représ]],ListeREPRESENTANTS,2,FALSE)</f>
        <v>Mohamed Ben Arfa</v>
      </c>
      <c r="G399" s="6">
        <v>10621</v>
      </c>
      <c r="H399" s="9">
        <v>41059</v>
      </c>
      <c r="I399" s="9">
        <v>41087</v>
      </c>
      <c r="J399" s="9">
        <v>41075</v>
      </c>
      <c r="K399" s="7">
        <v>3</v>
      </c>
      <c r="L399" s="9" t="str">
        <f>VLOOKUP(T_[[#This Row],[Réf catégorie]],ListeCATEGORIES,2,FALSE)</f>
        <v>Desserts</v>
      </c>
      <c r="M399" s="6">
        <v>19</v>
      </c>
      <c r="N399" s="6" t="str">
        <f>VLOOKUP(T_[[#This Row],[Réf prod]],ListePRODUITS,2,FALSE)</f>
        <v>Teatime Chocolate Biscuits</v>
      </c>
      <c r="O399" s="13">
        <v>46</v>
      </c>
      <c r="P399" s="6">
        <v>84</v>
      </c>
      <c r="Q399" s="13">
        <f t="shared" si="6"/>
        <v>3864</v>
      </c>
      <c r="R399" s="14">
        <v>0.01</v>
      </c>
      <c r="S399" s="13">
        <v>3825.36</v>
      </c>
      <c r="T399" s="13">
        <v>110.93544</v>
      </c>
      <c r="U399" s="48">
        <f>T_[[#This Row],[CA tarif]]-T_[[#This Row],[CA HT]]</f>
        <v>38.639999999999873</v>
      </c>
      <c r="V399" s="13"/>
      <c r="W399" s="13"/>
      <c r="X399"/>
      <c r="Y399" s="9"/>
      <c r="AA399"/>
      <c r="AB399"/>
    </row>
    <row r="400" spans="1:28" ht="15" customHeight="1" x14ac:dyDescent="0.25">
      <c r="A400" s="6" t="s">
        <v>92</v>
      </c>
      <c r="B400" s="6" t="s">
        <v>93</v>
      </c>
      <c r="C400" s="6" t="s">
        <v>94</v>
      </c>
      <c r="D400" s="6" t="s">
        <v>89</v>
      </c>
      <c r="E400" s="6">
        <v>5</v>
      </c>
      <c r="F400" s="6" t="str">
        <f>VLOOKUP(T_[[#This Row],[N° représ]],ListeREPRESENTANTS,2,FALSE)</f>
        <v>Mohamed Ben Arfa</v>
      </c>
      <c r="G400" s="6">
        <v>10621</v>
      </c>
      <c r="H400" s="9">
        <v>41059</v>
      </c>
      <c r="I400" s="9">
        <v>41087</v>
      </c>
      <c r="J400" s="9">
        <v>41075</v>
      </c>
      <c r="K400" s="7">
        <v>5</v>
      </c>
      <c r="L400" s="9" t="str">
        <f>VLOOKUP(T_[[#This Row],[Réf catégorie]],ListeCATEGORIES,2,FALSE)</f>
        <v>Pâtes et céréales</v>
      </c>
      <c r="M400" s="6">
        <v>23</v>
      </c>
      <c r="N400" s="6" t="str">
        <f>VLOOKUP(T_[[#This Row],[Réf prod]],ListePRODUITS,2,FALSE)</f>
        <v>Tunnbröd</v>
      </c>
      <c r="O400" s="13">
        <v>45</v>
      </c>
      <c r="P400" s="6">
        <v>69</v>
      </c>
      <c r="Q400" s="13">
        <f t="shared" si="6"/>
        <v>3105</v>
      </c>
      <c r="R400" s="14">
        <v>0.11</v>
      </c>
      <c r="S400" s="13">
        <v>2763.45</v>
      </c>
      <c r="T400" s="13">
        <v>33.161399999999993</v>
      </c>
      <c r="U400" s="48">
        <f>T_[[#This Row],[CA tarif]]-T_[[#This Row],[CA HT]]</f>
        <v>341.55000000000018</v>
      </c>
      <c r="V400" s="13"/>
      <c r="W400" s="13"/>
      <c r="X400"/>
      <c r="Y400" s="9"/>
      <c r="AA400"/>
      <c r="AB400"/>
    </row>
    <row r="401" spans="1:28" ht="15" customHeight="1" x14ac:dyDescent="0.25">
      <c r="A401" s="6" t="s">
        <v>92</v>
      </c>
      <c r="B401" s="6" t="s">
        <v>93</v>
      </c>
      <c r="C401" s="6" t="s">
        <v>94</v>
      </c>
      <c r="D401" s="6" t="s">
        <v>89</v>
      </c>
      <c r="E401" s="6">
        <v>5</v>
      </c>
      <c r="F401" s="6" t="str">
        <f>VLOOKUP(T_[[#This Row],[N° représ]],ListeREPRESENTANTS,2,FALSE)</f>
        <v>Mohamed Ben Arfa</v>
      </c>
      <c r="G401" s="6">
        <v>10621</v>
      </c>
      <c r="H401" s="9">
        <v>41059</v>
      </c>
      <c r="I401" s="9">
        <v>41087</v>
      </c>
      <c r="J401" s="9">
        <v>41075</v>
      </c>
      <c r="K401" s="7">
        <v>1</v>
      </c>
      <c r="L401" s="9" t="str">
        <f>VLOOKUP(T_[[#This Row],[Réf catégorie]],ListeCATEGORIES,2,FALSE)</f>
        <v>Boissons</v>
      </c>
      <c r="M401" s="6">
        <v>70</v>
      </c>
      <c r="N401" s="6" t="str">
        <f>VLOOKUP(T_[[#This Row],[Réf prod]],ListePRODUITS,2,FALSE)</f>
        <v>Outback Lager</v>
      </c>
      <c r="O401" s="13">
        <v>75</v>
      </c>
      <c r="P401" s="6">
        <v>34</v>
      </c>
      <c r="Q401" s="13">
        <f t="shared" si="6"/>
        <v>2550</v>
      </c>
      <c r="R401" s="14">
        <v>0.01</v>
      </c>
      <c r="S401" s="13">
        <v>2524.5</v>
      </c>
      <c r="T401" s="13">
        <v>55.539000000000001</v>
      </c>
      <c r="U401" s="48">
        <f>T_[[#This Row],[CA tarif]]-T_[[#This Row],[CA HT]]</f>
        <v>25.5</v>
      </c>
      <c r="V401" s="13"/>
      <c r="W401" s="13"/>
      <c r="X401"/>
      <c r="Y401" s="9"/>
      <c r="AA401"/>
      <c r="AB401"/>
    </row>
    <row r="402" spans="1:28" ht="15" customHeight="1" x14ac:dyDescent="0.25">
      <c r="A402" s="6" t="s">
        <v>92</v>
      </c>
      <c r="B402" s="6" t="s">
        <v>93</v>
      </c>
      <c r="C402" s="6" t="s">
        <v>94</v>
      </c>
      <c r="D402" s="6" t="s">
        <v>89</v>
      </c>
      <c r="E402" s="6">
        <v>5</v>
      </c>
      <c r="F402" s="6" t="str">
        <f>VLOOKUP(T_[[#This Row],[N° représ]],ListeREPRESENTANTS,2,FALSE)</f>
        <v>Mohamed Ben Arfa</v>
      </c>
      <c r="G402" s="6">
        <v>10621</v>
      </c>
      <c r="H402" s="9">
        <v>41059</v>
      </c>
      <c r="I402" s="9">
        <v>41087</v>
      </c>
      <c r="J402" s="9">
        <v>41075</v>
      </c>
      <c r="K402" s="7">
        <v>4</v>
      </c>
      <c r="L402" s="9" t="str">
        <f>VLOOKUP(T_[[#This Row],[Réf catégorie]],ListeCATEGORIES,2,FALSE)</f>
        <v>Produits laitiers</v>
      </c>
      <c r="M402" s="6">
        <v>71</v>
      </c>
      <c r="N402" s="6" t="str">
        <f>VLOOKUP(T_[[#This Row],[Réf prod]],ListePRODUITS,2,FALSE)</f>
        <v>Fløtemysost</v>
      </c>
      <c r="O402" s="13">
        <v>107.5</v>
      </c>
      <c r="P402" s="6">
        <v>44</v>
      </c>
      <c r="Q402" s="13">
        <f t="shared" si="6"/>
        <v>4730</v>
      </c>
      <c r="R402" s="14">
        <v>0.1</v>
      </c>
      <c r="S402" s="13">
        <v>4257</v>
      </c>
      <c r="T402" s="13">
        <v>51.084000000000003</v>
      </c>
      <c r="U402" s="48">
        <f>T_[[#This Row],[CA tarif]]-T_[[#This Row],[CA HT]]</f>
        <v>473</v>
      </c>
      <c r="V402" s="13"/>
      <c r="W402" s="13"/>
      <c r="X402"/>
      <c r="Y402" s="9"/>
      <c r="AA402"/>
      <c r="AB402"/>
    </row>
    <row r="403" spans="1:28" ht="15" customHeight="1" x14ac:dyDescent="0.25">
      <c r="A403" s="6" t="s">
        <v>120</v>
      </c>
      <c r="B403" s="6" t="s">
        <v>121</v>
      </c>
      <c r="C403" s="6" t="s">
        <v>122</v>
      </c>
      <c r="D403" s="6" t="s">
        <v>123</v>
      </c>
      <c r="E403" s="6">
        <v>5</v>
      </c>
      <c r="F403" s="6" t="str">
        <f>VLOOKUP(T_[[#This Row],[N° représ]],ListeREPRESENTANTS,2,FALSE)</f>
        <v>Mohamed Ben Arfa</v>
      </c>
      <c r="G403" s="6">
        <v>10622</v>
      </c>
      <c r="H403" s="9">
        <v>41060</v>
      </c>
      <c r="I403" s="9">
        <v>41088</v>
      </c>
      <c r="J403" s="9">
        <v>41075</v>
      </c>
      <c r="K403" s="7">
        <v>1</v>
      </c>
      <c r="L403" s="9" t="str">
        <f>VLOOKUP(T_[[#This Row],[Réf catégorie]],ListeCATEGORIES,2,FALSE)</f>
        <v>Boissons</v>
      </c>
      <c r="M403" s="6">
        <v>2</v>
      </c>
      <c r="N403" s="6" t="str">
        <f>VLOOKUP(T_[[#This Row],[Réf prod]],ListePRODUITS,2,FALSE)</f>
        <v>Chang</v>
      </c>
      <c r="O403" s="13">
        <v>95</v>
      </c>
      <c r="P403" s="6">
        <v>36</v>
      </c>
      <c r="Q403" s="13">
        <f t="shared" si="6"/>
        <v>3420</v>
      </c>
      <c r="R403" s="14">
        <v>0.08</v>
      </c>
      <c r="S403" s="13">
        <v>3146.4</v>
      </c>
      <c r="T403" s="13">
        <v>94.391999999999996</v>
      </c>
      <c r="U403" s="48">
        <f>T_[[#This Row],[CA tarif]]-T_[[#This Row],[CA HT]]</f>
        <v>273.59999999999991</v>
      </c>
      <c r="V403" s="13"/>
      <c r="W403" s="13"/>
      <c r="X403"/>
      <c r="Y403" s="9"/>
      <c r="AA403"/>
      <c r="AB403"/>
    </row>
    <row r="404" spans="1:28" ht="15" customHeight="1" x14ac:dyDescent="0.25">
      <c r="A404" s="6" t="s">
        <v>120</v>
      </c>
      <c r="B404" s="6" t="s">
        <v>121</v>
      </c>
      <c r="C404" s="6" t="s">
        <v>122</v>
      </c>
      <c r="D404" s="6" t="s">
        <v>123</v>
      </c>
      <c r="E404" s="6">
        <v>5</v>
      </c>
      <c r="F404" s="6" t="str">
        <f>VLOOKUP(T_[[#This Row],[N° représ]],ListeREPRESENTANTS,2,FALSE)</f>
        <v>Mohamed Ben Arfa</v>
      </c>
      <c r="G404" s="6">
        <v>10622</v>
      </c>
      <c r="H404" s="9">
        <v>41060</v>
      </c>
      <c r="I404" s="9">
        <v>41088</v>
      </c>
      <c r="J404" s="9">
        <v>41075</v>
      </c>
      <c r="K404" s="7">
        <v>3</v>
      </c>
      <c r="L404" s="9" t="str">
        <f>VLOOKUP(T_[[#This Row],[Réf catégorie]],ListeCATEGORIES,2,FALSE)</f>
        <v>Desserts</v>
      </c>
      <c r="M404" s="6">
        <v>68</v>
      </c>
      <c r="N404" s="6" t="str">
        <f>VLOOKUP(T_[[#This Row],[Réf prod]],ListePRODUITS,2,FALSE)</f>
        <v>Scottish Longbreads</v>
      </c>
      <c r="O404" s="13">
        <v>62.5</v>
      </c>
      <c r="P404" s="6">
        <v>12</v>
      </c>
      <c r="Q404" s="13">
        <f t="shared" si="6"/>
        <v>750</v>
      </c>
      <c r="R404" s="14">
        <v>0.02</v>
      </c>
      <c r="S404" s="13">
        <v>735</v>
      </c>
      <c r="T404" s="13">
        <v>4.41</v>
      </c>
      <c r="U404" s="48">
        <f>T_[[#This Row],[CA tarif]]-T_[[#This Row],[CA HT]]</f>
        <v>15</v>
      </c>
      <c r="V404" s="13"/>
      <c r="W404" s="13"/>
      <c r="X404"/>
      <c r="Y404" s="9"/>
      <c r="AA404"/>
      <c r="AB404"/>
    </row>
    <row r="405" spans="1:28" ht="15" customHeight="1" x14ac:dyDescent="0.25">
      <c r="A405" s="6" t="s">
        <v>133</v>
      </c>
      <c r="B405" s="6" t="s">
        <v>134</v>
      </c>
      <c r="C405" s="6" t="s">
        <v>135</v>
      </c>
      <c r="D405" s="6" t="s">
        <v>136</v>
      </c>
      <c r="E405" s="6">
        <v>4</v>
      </c>
      <c r="F405" s="6" t="str">
        <f>VLOOKUP(T_[[#This Row],[N° représ]],ListeREPRESENTANTS,2,FALSE)</f>
        <v>Laura Callahan</v>
      </c>
      <c r="G405" s="6">
        <v>10623</v>
      </c>
      <c r="H405" s="9">
        <v>41061</v>
      </c>
      <c r="I405" s="9">
        <v>41089</v>
      </c>
      <c r="J405" s="9">
        <v>41076</v>
      </c>
      <c r="K405" s="7">
        <v>7</v>
      </c>
      <c r="L405" s="9" t="str">
        <f>VLOOKUP(T_[[#This Row],[Réf catégorie]],ListeCATEGORIES,2,FALSE)</f>
        <v>Produits secs</v>
      </c>
      <c r="M405" s="6">
        <v>14</v>
      </c>
      <c r="N405" s="6" t="str">
        <f>VLOOKUP(T_[[#This Row],[Réf prod]],ListePRODUITS,2,FALSE)</f>
        <v>Tofu</v>
      </c>
      <c r="O405" s="13">
        <v>116.25</v>
      </c>
      <c r="P405" s="6">
        <v>43</v>
      </c>
      <c r="Q405" s="13">
        <f t="shared" si="6"/>
        <v>4998.75</v>
      </c>
      <c r="R405" s="14">
        <v>0.12</v>
      </c>
      <c r="S405" s="13">
        <v>4398.8999999999996</v>
      </c>
      <c r="T405" s="13">
        <v>140.76479999999998</v>
      </c>
      <c r="U405" s="48">
        <f>T_[[#This Row],[CA tarif]]-T_[[#This Row],[CA HT]]</f>
        <v>599.85000000000036</v>
      </c>
      <c r="V405" s="13"/>
      <c r="W405" s="13"/>
      <c r="X405"/>
      <c r="Y405" s="9"/>
      <c r="AA405"/>
      <c r="AB405"/>
    </row>
    <row r="406" spans="1:28" ht="15" customHeight="1" x14ac:dyDescent="0.25">
      <c r="A406" s="6" t="s">
        <v>133</v>
      </c>
      <c r="B406" s="6" t="s">
        <v>134</v>
      </c>
      <c r="C406" s="6" t="s">
        <v>135</v>
      </c>
      <c r="D406" s="6" t="s">
        <v>136</v>
      </c>
      <c r="E406" s="6">
        <v>4</v>
      </c>
      <c r="F406" s="6" t="str">
        <f>VLOOKUP(T_[[#This Row],[N° représ]],ListeREPRESENTANTS,2,FALSE)</f>
        <v>Laura Callahan</v>
      </c>
      <c r="G406" s="6">
        <v>10623</v>
      </c>
      <c r="H406" s="9">
        <v>41061</v>
      </c>
      <c r="I406" s="9">
        <v>41089</v>
      </c>
      <c r="J406" s="9">
        <v>41076</v>
      </c>
      <c r="K406" s="7">
        <v>3</v>
      </c>
      <c r="L406" s="9" t="str">
        <f>VLOOKUP(T_[[#This Row],[Réf catégorie]],ListeCATEGORIES,2,FALSE)</f>
        <v>Desserts</v>
      </c>
      <c r="M406" s="6">
        <v>19</v>
      </c>
      <c r="N406" s="6" t="str">
        <f>VLOOKUP(T_[[#This Row],[Réf prod]],ListePRODUITS,2,FALSE)</f>
        <v>Teatime Chocolate Biscuits</v>
      </c>
      <c r="O406" s="13">
        <v>46</v>
      </c>
      <c r="P406" s="6">
        <v>87</v>
      </c>
      <c r="Q406" s="13">
        <f t="shared" si="6"/>
        <v>4002</v>
      </c>
      <c r="R406" s="14">
        <v>0.06</v>
      </c>
      <c r="S406" s="13">
        <v>3761.8799999999997</v>
      </c>
      <c r="T406" s="13">
        <v>101.57075999999999</v>
      </c>
      <c r="U406" s="48">
        <f>T_[[#This Row],[CA tarif]]-T_[[#This Row],[CA HT]]</f>
        <v>240.12000000000035</v>
      </c>
      <c r="V406" s="13"/>
      <c r="W406" s="13"/>
      <c r="X406"/>
      <c r="Y406" s="9"/>
      <c r="AA406"/>
      <c r="AB406"/>
    </row>
    <row r="407" spans="1:28" ht="15" customHeight="1" x14ac:dyDescent="0.25">
      <c r="A407" s="6" t="s">
        <v>133</v>
      </c>
      <c r="B407" s="6" t="s">
        <v>134</v>
      </c>
      <c r="C407" s="6" t="s">
        <v>135</v>
      </c>
      <c r="D407" s="6" t="s">
        <v>136</v>
      </c>
      <c r="E407" s="6">
        <v>4</v>
      </c>
      <c r="F407" s="6" t="str">
        <f>VLOOKUP(T_[[#This Row],[N° représ]],ListeREPRESENTANTS,2,FALSE)</f>
        <v>Laura Callahan</v>
      </c>
      <c r="G407" s="6">
        <v>10623</v>
      </c>
      <c r="H407" s="9">
        <v>41061</v>
      </c>
      <c r="I407" s="9">
        <v>41089</v>
      </c>
      <c r="J407" s="9">
        <v>41076</v>
      </c>
      <c r="K407" s="7">
        <v>3</v>
      </c>
      <c r="L407" s="9" t="str">
        <f>VLOOKUP(T_[[#This Row],[Réf catégorie]],ListeCATEGORIES,2,FALSE)</f>
        <v>Desserts</v>
      </c>
      <c r="M407" s="6">
        <v>21</v>
      </c>
      <c r="N407" s="6" t="str">
        <f>VLOOKUP(T_[[#This Row],[Réf prod]],ListePRODUITS,2,FALSE)</f>
        <v>Sir Rodney's Scones</v>
      </c>
      <c r="O407" s="13">
        <v>50</v>
      </c>
      <c r="P407" s="6">
        <v>20</v>
      </c>
      <c r="Q407" s="13">
        <f t="shared" si="6"/>
        <v>1000</v>
      </c>
      <c r="R407" s="14">
        <v>-0.03</v>
      </c>
      <c r="S407" s="13">
        <v>1030</v>
      </c>
      <c r="T407" s="13">
        <v>12.36</v>
      </c>
      <c r="U407" s="48">
        <f>T_[[#This Row],[CA tarif]]-T_[[#This Row],[CA HT]]</f>
        <v>-30</v>
      </c>
      <c r="V407" s="13"/>
      <c r="W407" s="13"/>
      <c r="X407"/>
      <c r="Y407" s="9"/>
      <c r="AA407"/>
      <c r="AB407"/>
    </row>
    <row r="408" spans="1:28" ht="15" customHeight="1" x14ac:dyDescent="0.25">
      <c r="A408" s="6" t="s">
        <v>133</v>
      </c>
      <c r="B408" s="6" t="s">
        <v>134</v>
      </c>
      <c r="C408" s="6" t="s">
        <v>135</v>
      </c>
      <c r="D408" s="6" t="s">
        <v>136</v>
      </c>
      <c r="E408" s="6">
        <v>4</v>
      </c>
      <c r="F408" s="6" t="str">
        <f>VLOOKUP(T_[[#This Row],[N° représ]],ListeREPRESENTANTS,2,FALSE)</f>
        <v>Laura Callahan</v>
      </c>
      <c r="G408" s="6">
        <v>10623</v>
      </c>
      <c r="H408" s="9">
        <v>41061</v>
      </c>
      <c r="I408" s="9">
        <v>41089</v>
      </c>
      <c r="J408" s="9">
        <v>41076</v>
      </c>
      <c r="K408" s="7">
        <v>1</v>
      </c>
      <c r="L408" s="9" t="str">
        <f>VLOOKUP(T_[[#This Row],[Réf catégorie]],ListeCATEGORIES,2,FALSE)</f>
        <v>Boissons</v>
      </c>
      <c r="M408" s="6">
        <v>24</v>
      </c>
      <c r="N408" s="6" t="str">
        <f>VLOOKUP(T_[[#This Row],[Réf prod]],ListePRODUITS,2,FALSE)</f>
        <v>Guaraná Fantástica</v>
      </c>
      <c r="O408" s="13">
        <v>22.5</v>
      </c>
      <c r="P408" s="6">
        <v>99</v>
      </c>
      <c r="Q408" s="13">
        <f t="shared" si="6"/>
        <v>2227.5</v>
      </c>
      <c r="R408" s="14">
        <v>0.1</v>
      </c>
      <c r="S408" s="13">
        <v>2004.75</v>
      </c>
      <c r="T408" s="13">
        <v>64.152000000000001</v>
      </c>
      <c r="U408" s="48">
        <f>T_[[#This Row],[CA tarif]]-T_[[#This Row],[CA HT]]</f>
        <v>222.75</v>
      </c>
      <c r="V408" s="13"/>
      <c r="W408" s="13"/>
      <c r="X408"/>
      <c r="Y408" s="9"/>
      <c r="AA408"/>
      <c r="AB408"/>
    </row>
    <row r="409" spans="1:28" ht="15" customHeight="1" x14ac:dyDescent="0.25">
      <c r="A409" s="6" t="s">
        <v>133</v>
      </c>
      <c r="B409" s="6" t="s">
        <v>134</v>
      </c>
      <c r="C409" s="6" t="s">
        <v>135</v>
      </c>
      <c r="D409" s="6" t="s">
        <v>136</v>
      </c>
      <c r="E409" s="6">
        <v>4</v>
      </c>
      <c r="F409" s="6" t="str">
        <f>VLOOKUP(T_[[#This Row],[N° représ]],ListeREPRESENTANTS,2,FALSE)</f>
        <v>Laura Callahan</v>
      </c>
      <c r="G409" s="6">
        <v>10623</v>
      </c>
      <c r="H409" s="9">
        <v>41061</v>
      </c>
      <c r="I409" s="9">
        <v>41089</v>
      </c>
      <c r="J409" s="9">
        <v>41076</v>
      </c>
      <c r="K409" s="7">
        <v>1</v>
      </c>
      <c r="L409" s="9" t="str">
        <f>VLOOKUP(T_[[#This Row],[Réf catégorie]],ListeCATEGORIES,2,FALSE)</f>
        <v>Boissons</v>
      </c>
      <c r="M409" s="6">
        <v>35</v>
      </c>
      <c r="N409" s="6" t="str">
        <f>VLOOKUP(T_[[#This Row],[Réf prod]],ListePRODUITS,2,FALSE)</f>
        <v>Steeleye Stout</v>
      </c>
      <c r="O409" s="13">
        <v>90</v>
      </c>
      <c r="P409" s="6">
        <v>19</v>
      </c>
      <c r="Q409" s="13">
        <f t="shared" si="6"/>
        <v>1710</v>
      </c>
      <c r="R409" s="14">
        <v>7.0000000000000007E-2</v>
      </c>
      <c r="S409" s="13">
        <v>1590.3</v>
      </c>
      <c r="T409" s="13">
        <v>7.9515000000000002</v>
      </c>
      <c r="U409" s="48">
        <f>T_[[#This Row],[CA tarif]]-T_[[#This Row],[CA HT]]</f>
        <v>119.70000000000005</v>
      </c>
      <c r="V409" s="13"/>
      <c r="W409" s="13"/>
      <c r="X409"/>
      <c r="Y409" s="9"/>
      <c r="AA409"/>
      <c r="AB409"/>
    </row>
    <row r="410" spans="1:28" ht="15" customHeight="1" x14ac:dyDescent="0.25">
      <c r="A410" s="6" t="s">
        <v>288</v>
      </c>
      <c r="B410" s="6" t="s">
        <v>289</v>
      </c>
      <c r="C410" s="6" t="s">
        <v>290</v>
      </c>
      <c r="D410" s="6" t="s">
        <v>81</v>
      </c>
      <c r="E410" s="6">
        <v>5</v>
      </c>
      <c r="F410" s="6" t="str">
        <f>VLOOKUP(T_[[#This Row],[N° représ]],ListeREPRESENTANTS,2,FALSE)</f>
        <v>Mohamed Ben Arfa</v>
      </c>
      <c r="G410" s="6">
        <v>10624</v>
      </c>
      <c r="H410" s="9">
        <v>41061</v>
      </c>
      <c r="I410" s="9">
        <v>41089</v>
      </c>
      <c r="J410" s="9">
        <v>41083</v>
      </c>
      <c r="K410" s="7">
        <v>7</v>
      </c>
      <c r="L410" s="9" t="str">
        <f>VLOOKUP(T_[[#This Row],[Réf catégorie]],ListeCATEGORIES,2,FALSE)</f>
        <v>Produits secs</v>
      </c>
      <c r="M410" s="6">
        <v>28</v>
      </c>
      <c r="N410" s="6" t="str">
        <f>VLOOKUP(T_[[#This Row],[Réf prod]],ListePRODUITS,2,FALSE)</f>
        <v>Rössle Sauerkraut</v>
      </c>
      <c r="O410" s="13">
        <v>228</v>
      </c>
      <c r="P410" s="6">
        <v>11</v>
      </c>
      <c r="Q410" s="13">
        <f t="shared" si="6"/>
        <v>2508</v>
      </c>
      <c r="R410" s="14">
        <v>0.19</v>
      </c>
      <c r="S410" s="13">
        <v>2031.4800000000002</v>
      </c>
      <c r="T410" s="13">
        <v>4.0629600000000003</v>
      </c>
      <c r="U410" s="48">
        <f>T_[[#This Row],[CA tarif]]-T_[[#This Row],[CA HT]]</f>
        <v>476.51999999999975</v>
      </c>
      <c r="V410" s="13"/>
      <c r="W410" s="13"/>
      <c r="X410"/>
      <c r="Y410" s="9"/>
      <c r="AA410"/>
      <c r="AB410"/>
    </row>
    <row r="411" spans="1:28" ht="15" customHeight="1" x14ac:dyDescent="0.25">
      <c r="A411" s="6" t="s">
        <v>288</v>
      </c>
      <c r="B411" s="6" t="s">
        <v>289</v>
      </c>
      <c r="C411" s="6" t="s">
        <v>290</v>
      </c>
      <c r="D411" s="6" t="s">
        <v>81</v>
      </c>
      <c r="E411" s="6">
        <v>5</v>
      </c>
      <c r="F411" s="6" t="str">
        <f>VLOOKUP(T_[[#This Row],[N° représ]],ListeREPRESENTANTS,2,FALSE)</f>
        <v>Mohamed Ben Arfa</v>
      </c>
      <c r="G411" s="6">
        <v>10624</v>
      </c>
      <c r="H411" s="9">
        <v>41061</v>
      </c>
      <c r="I411" s="9">
        <v>41089</v>
      </c>
      <c r="J411" s="9">
        <v>41083</v>
      </c>
      <c r="K411" s="7">
        <v>6</v>
      </c>
      <c r="L411" s="9" t="str">
        <f>VLOOKUP(T_[[#This Row],[Réf catégorie]],ListeCATEGORIES,2,FALSE)</f>
        <v>Viandes</v>
      </c>
      <c r="M411" s="6">
        <v>29</v>
      </c>
      <c r="N411" s="6" t="str">
        <f>VLOOKUP(T_[[#This Row],[Réf prod]],ListePRODUITS,2,FALSE)</f>
        <v>Thüringer Rostbratwurst</v>
      </c>
      <c r="O411" s="13">
        <v>618.95000000000005</v>
      </c>
      <c r="P411" s="6">
        <v>42</v>
      </c>
      <c r="Q411" s="13">
        <f t="shared" si="6"/>
        <v>25995.9</v>
      </c>
      <c r="R411" s="14">
        <v>0.06</v>
      </c>
      <c r="S411" s="13">
        <v>24436.146000000001</v>
      </c>
      <c r="T411" s="13">
        <v>684.21208799999999</v>
      </c>
      <c r="U411" s="48">
        <f>T_[[#This Row],[CA tarif]]-T_[[#This Row],[CA HT]]</f>
        <v>1559.7540000000008</v>
      </c>
      <c r="V411" s="13"/>
      <c r="W411" s="13"/>
      <c r="X411"/>
      <c r="Y411" s="9"/>
      <c r="AA411"/>
      <c r="AB411"/>
    </row>
    <row r="412" spans="1:28" ht="15" customHeight="1" x14ac:dyDescent="0.25">
      <c r="A412" s="6" t="s">
        <v>288</v>
      </c>
      <c r="B412" s="6" t="s">
        <v>289</v>
      </c>
      <c r="C412" s="6" t="s">
        <v>290</v>
      </c>
      <c r="D412" s="6" t="s">
        <v>81</v>
      </c>
      <c r="E412" s="6">
        <v>5</v>
      </c>
      <c r="F412" s="6" t="str">
        <f>VLOOKUP(T_[[#This Row],[N° représ]],ListeREPRESENTANTS,2,FALSE)</f>
        <v>Mohamed Ben Arfa</v>
      </c>
      <c r="G412" s="6">
        <v>10624</v>
      </c>
      <c r="H412" s="9">
        <v>41061</v>
      </c>
      <c r="I412" s="9">
        <v>41089</v>
      </c>
      <c r="J412" s="9">
        <v>41083</v>
      </c>
      <c r="K412" s="7">
        <v>2</v>
      </c>
      <c r="L412" s="9" t="str">
        <f>VLOOKUP(T_[[#This Row],[Réf catégorie]],ListeCATEGORIES,2,FALSE)</f>
        <v>Condiments</v>
      </c>
      <c r="M412" s="6">
        <v>44</v>
      </c>
      <c r="N412" s="6" t="str">
        <f>VLOOKUP(T_[[#This Row],[Réf prod]],ListePRODUITS,2,FALSE)</f>
        <v>Gula Malacca</v>
      </c>
      <c r="O412" s="13">
        <v>97.25</v>
      </c>
      <c r="P412" s="6">
        <v>14</v>
      </c>
      <c r="Q412" s="13">
        <f t="shared" si="6"/>
        <v>1361.5</v>
      </c>
      <c r="R412" s="14">
        <v>7.0000000000000007E-2</v>
      </c>
      <c r="S412" s="13">
        <v>1266.1949999999999</v>
      </c>
      <c r="T412" s="13">
        <v>1.266195</v>
      </c>
      <c r="U412" s="48">
        <f>T_[[#This Row],[CA tarif]]-T_[[#This Row],[CA HT]]</f>
        <v>95.305000000000064</v>
      </c>
      <c r="V412" s="13"/>
      <c r="W412" s="13"/>
      <c r="X412"/>
      <c r="Y412" s="9"/>
      <c r="AA412"/>
      <c r="AB412"/>
    </row>
    <row r="413" spans="1:28" ht="15" customHeight="1" x14ac:dyDescent="0.25">
      <c r="A413" s="6" t="s">
        <v>291</v>
      </c>
      <c r="B413" s="6" t="s">
        <v>292</v>
      </c>
      <c r="C413" s="6" t="s">
        <v>97</v>
      </c>
      <c r="D413" s="6" t="s">
        <v>98</v>
      </c>
      <c r="E413" s="6">
        <v>3</v>
      </c>
      <c r="F413" s="6" t="str">
        <f>VLOOKUP(T_[[#This Row],[N° représ]],ListeREPRESENTANTS,2,FALSE)</f>
        <v>Janet Leverling</v>
      </c>
      <c r="G413" s="6">
        <v>10625</v>
      </c>
      <c r="H413" s="9">
        <v>41062</v>
      </c>
      <c r="I413" s="9">
        <v>41090</v>
      </c>
      <c r="J413" s="9">
        <v>41078</v>
      </c>
      <c r="K413" s="7">
        <v>7</v>
      </c>
      <c r="L413" s="9" t="str">
        <f>VLOOKUP(T_[[#This Row],[Réf catégorie]],ListeCATEGORIES,2,FALSE)</f>
        <v>Produits secs</v>
      </c>
      <c r="M413" s="6">
        <v>14</v>
      </c>
      <c r="N413" s="6" t="str">
        <f>VLOOKUP(T_[[#This Row],[Réf prod]],ListePRODUITS,2,FALSE)</f>
        <v>Tofu</v>
      </c>
      <c r="O413" s="13">
        <v>116.25</v>
      </c>
      <c r="P413" s="6">
        <v>2</v>
      </c>
      <c r="Q413" s="13">
        <f t="shared" si="6"/>
        <v>232.5</v>
      </c>
      <c r="R413" s="14">
        <v>0.05</v>
      </c>
      <c r="S413" s="13">
        <v>220.875</v>
      </c>
      <c r="T413" s="13">
        <v>5.74275</v>
      </c>
      <c r="U413" s="48">
        <f>T_[[#This Row],[CA tarif]]-T_[[#This Row],[CA HT]]</f>
        <v>11.625</v>
      </c>
      <c r="V413" s="13"/>
      <c r="W413" s="13"/>
      <c r="X413"/>
      <c r="Y413" s="9"/>
      <c r="AA413"/>
      <c r="AB413"/>
    </row>
    <row r="414" spans="1:28" ht="15" customHeight="1" x14ac:dyDescent="0.25">
      <c r="A414" s="6" t="s">
        <v>291</v>
      </c>
      <c r="B414" s="6" t="s">
        <v>292</v>
      </c>
      <c r="C414" s="6" t="s">
        <v>97</v>
      </c>
      <c r="D414" s="6" t="s">
        <v>98</v>
      </c>
      <c r="E414" s="6">
        <v>3</v>
      </c>
      <c r="F414" s="6" t="str">
        <f>VLOOKUP(T_[[#This Row],[N° représ]],ListeREPRESENTANTS,2,FALSE)</f>
        <v>Janet Leverling</v>
      </c>
      <c r="G414" s="6">
        <v>10625</v>
      </c>
      <c r="H414" s="9">
        <v>41062</v>
      </c>
      <c r="I414" s="9">
        <v>41090</v>
      </c>
      <c r="J414" s="9">
        <v>41078</v>
      </c>
      <c r="K414" s="7">
        <v>5</v>
      </c>
      <c r="L414" s="9" t="str">
        <f>VLOOKUP(T_[[#This Row],[Réf catégorie]],ListeCATEGORIES,2,FALSE)</f>
        <v>Pâtes et céréales</v>
      </c>
      <c r="M414" s="6">
        <v>42</v>
      </c>
      <c r="N414" s="6" t="str">
        <f>VLOOKUP(T_[[#This Row],[Réf prod]],ListePRODUITS,2,FALSE)</f>
        <v>Singaporean Hokkien Fried Mee</v>
      </c>
      <c r="O414" s="13">
        <v>70</v>
      </c>
      <c r="P414" s="6">
        <v>70</v>
      </c>
      <c r="Q414" s="13">
        <f t="shared" si="6"/>
        <v>4900</v>
      </c>
      <c r="R414" s="14">
        <v>0.09</v>
      </c>
      <c r="S414" s="13">
        <v>4459</v>
      </c>
      <c r="T414" s="13">
        <v>44.59</v>
      </c>
      <c r="U414" s="48">
        <f>T_[[#This Row],[CA tarif]]-T_[[#This Row],[CA HT]]</f>
        <v>441</v>
      </c>
      <c r="V414" s="13"/>
      <c r="W414" s="13"/>
      <c r="X414"/>
      <c r="Y414" s="9"/>
      <c r="AA414"/>
      <c r="AB414"/>
    </row>
    <row r="415" spans="1:28" ht="15" customHeight="1" x14ac:dyDescent="0.25">
      <c r="A415" s="6" t="s">
        <v>291</v>
      </c>
      <c r="B415" s="6" t="s">
        <v>292</v>
      </c>
      <c r="C415" s="6" t="s">
        <v>97</v>
      </c>
      <c r="D415" s="6" t="s">
        <v>98</v>
      </c>
      <c r="E415" s="6">
        <v>3</v>
      </c>
      <c r="F415" s="6" t="str">
        <f>VLOOKUP(T_[[#This Row],[N° représ]],ListeREPRESENTANTS,2,FALSE)</f>
        <v>Janet Leverling</v>
      </c>
      <c r="G415" s="6">
        <v>10625</v>
      </c>
      <c r="H415" s="9">
        <v>41062</v>
      </c>
      <c r="I415" s="9">
        <v>41090</v>
      </c>
      <c r="J415" s="9">
        <v>41078</v>
      </c>
      <c r="K415" s="7">
        <v>4</v>
      </c>
      <c r="L415" s="9" t="str">
        <f>VLOOKUP(T_[[#This Row],[Réf catégorie]],ListeCATEGORIES,2,FALSE)</f>
        <v>Produits laitiers</v>
      </c>
      <c r="M415" s="6">
        <v>60</v>
      </c>
      <c r="N415" s="6" t="str">
        <f>VLOOKUP(T_[[#This Row],[Réf prod]],ListePRODUITS,2,FALSE)</f>
        <v>Camembert Pierrot</v>
      </c>
      <c r="O415" s="13">
        <v>170</v>
      </c>
      <c r="P415" s="6">
        <v>13</v>
      </c>
      <c r="Q415" s="13">
        <f t="shared" si="6"/>
        <v>2210</v>
      </c>
      <c r="R415" s="14">
        <v>0.01</v>
      </c>
      <c r="S415" s="13">
        <v>2187.9</v>
      </c>
      <c r="T415" s="13">
        <v>28.442700000000002</v>
      </c>
      <c r="U415" s="48">
        <f>T_[[#This Row],[CA tarif]]-T_[[#This Row],[CA HT]]</f>
        <v>22.099999999999909</v>
      </c>
      <c r="V415" s="13"/>
      <c r="W415" s="13"/>
      <c r="X415"/>
      <c r="Y415" s="9"/>
      <c r="AA415"/>
      <c r="AB415"/>
    </row>
    <row r="416" spans="1:28" ht="15" customHeight="1" x14ac:dyDescent="0.25">
      <c r="A416" s="6" t="s">
        <v>205</v>
      </c>
      <c r="B416" s="6" t="s">
        <v>206</v>
      </c>
      <c r="C416" s="6" t="s">
        <v>207</v>
      </c>
      <c r="D416" s="6" t="s">
        <v>208</v>
      </c>
      <c r="E416" s="6">
        <v>7</v>
      </c>
      <c r="F416" s="6" t="str">
        <f>VLOOKUP(T_[[#This Row],[N° représ]],ListeREPRESENTANTS,2,FALSE)</f>
        <v>Jaime Dos Santos</v>
      </c>
      <c r="G416" s="6">
        <v>10626</v>
      </c>
      <c r="H416" s="9">
        <v>41065</v>
      </c>
      <c r="I416" s="9">
        <v>41093</v>
      </c>
      <c r="J416" s="9">
        <v>41084</v>
      </c>
      <c r="K416" s="7">
        <v>6</v>
      </c>
      <c r="L416" s="9" t="str">
        <f>VLOOKUP(T_[[#This Row],[Réf catégorie]],ListeCATEGORIES,2,FALSE)</f>
        <v>Viandes</v>
      </c>
      <c r="M416" s="6">
        <v>53</v>
      </c>
      <c r="N416" s="6" t="str">
        <f>VLOOKUP(T_[[#This Row],[Réf prod]],ListePRODUITS,2,FALSE)</f>
        <v>Perth Pasties</v>
      </c>
      <c r="O416" s="13">
        <v>164</v>
      </c>
      <c r="P416" s="6">
        <v>66</v>
      </c>
      <c r="Q416" s="13">
        <f t="shared" si="6"/>
        <v>10824</v>
      </c>
      <c r="R416" s="14">
        <v>0.08</v>
      </c>
      <c r="S416" s="13">
        <v>9958.08</v>
      </c>
      <c r="T416" s="13">
        <v>139.41311999999999</v>
      </c>
      <c r="U416" s="48">
        <f>T_[[#This Row],[CA tarif]]-T_[[#This Row],[CA HT]]</f>
        <v>865.92000000000007</v>
      </c>
      <c r="V416" s="13"/>
      <c r="W416" s="13"/>
      <c r="X416"/>
      <c r="Y416" s="9"/>
      <c r="AA416"/>
      <c r="AB416"/>
    </row>
    <row r="417" spans="1:28" ht="15" customHeight="1" x14ac:dyDescent="0.25">
      <c r="A417" s="6" t="s">
        <v>205</v>
      </c>
      <c r="B417" s="6" t="s">
        <v>206</v>
      </c>
      <c r="C417" s="6" t="s">
        <v>207</v>
      </c>
      <c r="D417" s="6" t="s">
        <v>208</v>
      </c>
      <c r="E417" s="6">
        <v>7</v>
      </c>
      <c r="F417" s="6" t="str">
        <f>VLOOKUP(T_[[#This Row],[N° représ]],ListeREPRESENTANTS,2,FALSE)</f>
        <v>Jaime Dos Santos</v>
      </c>
      <c r="G417" s="6">
        <v>10626</v>
      </c>
      <c r="H417" s="9">
        <v>41065</v>
      </c>
      <c r="I417" s="9">
        <v>41093</v>
      </c>
      <c r="J417" s="9">
        <v>41084</v>
      </c>
      <c r="K417" s="7">
        <v>4</v>
      </c>
      <c r="L417" s="9" t="str">
        <f>VLOOKUP(T_[[#This Row],[Réf catégorie]],ListeCATEGORIES,2,FALSE)</f>
        <v>Produits laitiers</v>
      </c>
      <c r="M417" s="6">
        <v>60</v>
      </c>
      <c r="N417" s="6" t="str">
        <f>VLOOKUP(T_[[#This Row],[Réf prod]],ListePRODUITS,2,FALSE)</f>
        <v>Camembert Pierrot</v>
      </c>
      <c r="O417" s="13">
        <v>170</v>
      </c>
      <c r="P417" s="6">
        <v>81</v>
      </c>
      <c r="Q417" s="13">
        <f t="shared" si="6"/>
        <v>13770</v>
      </c>
      <c r="R417" s="14">
        <v>0.03</v>
      </c>
      <c r="S417" s="13">
        <v>13356.9</v>
      </c>
      <c r="T417" s="13">
        <v>186.9966</v>
      </c>
      <c r="U417" s="48">
        <f>T_[[#This Row],[CA tarif]]-T_[[#This Row],[CA HT]]</f>
        <v>413.10000000000036</v>
      </c>
      <c r="V417" s="13"/>
      <c r="W417" s="13"/>
      <c r="X417"/>
      <c r="Y417" s="9"/>
      <c r="AA417"/>
      <c r="AB417"/>
    </row>
    <row r="418" spans="1:28" ht="15" customHeight="1" x14ac:dyDescent="0.25">
      <c r="A418" s="6" t="s">
        <v>205</v>
      </c>
      <c r="B418" s="6" t="s">
        <v>206</v>
      </c>
      <c r="C418" s="6" t="s">
        <v>207</v>
      </c>
      <c r="D418" s="6" t="s">
        <v>208</v>
      </c>
      <c r="E418" s="6">
        <v>7</v>
      </c>
      <c r="F418" s="6" t="str">
        <f>VLOOKUP(T_[[#This Row],[N° représ]],ListeREPRESENTANTS,2,FALSE)</f>
        <v>Jaime Dos Santos</v>
      </c>
      <c r="G418" s="6">
        <v>10626</v>
      </c>
      <c r="H418" s="9">
        <v>41065</v>
      </c>
      <c r="I418" s="9">
        <v>41093</v>
      </c>
      <c r="J418" s="9">
        <v>41084</v>
      </c>
      <c r="K418" s="7">
        <v>4</v>
      </c>
      <c r="L418" s="9" t="str">
        <f>VLOOKUP(T_[[#This Row],[Réf catégorie]],ListeCATEGORIES,2,FALSE)</f>
        <v>Produits laitiers</v>
      </c>
      <c r="M418" s="6">
        <v>71</v>
      </c>
      <c r="N418" s="6" t="str">
        <f>VLOOKUP(T_[[#This Row],[Réf prod]],ListePRODUITS,2,FALSE)</f>
        <v>Fløtemysost</v>
      </c>
      <c r="O418" s="13">
        <v>107.5</v>
      </c>
      <c r="P418" s="6">
        <v>42</v>
      </c>
      <c r="Q418" s="13">
        <f t="shared" si="6"/>
        <v>4515</v>
      </c>
      <c r="R418" s="14">
        <v>0.13</v>
      </c>
      <c r="S418" s="13">
        <v>3928.05</v>
      </c>
      <c r="T418" s="13">
        <v>70.704900000000009</v>
      </c>
      <c r="U418" s="48">
        <f>T_[[#This Row],[CA tarif]]-T_[[#This Row],[CA HT]]</f>
        <v>586.94999999999982</v>
      </c>
      <c r="V418" s="13"/>
      <c r="W418" s="13"/>
      <c r="X418"/>
      <c r="Y418" s="9"/>
      <c r="AA418"/>
      <c r="AB418"/>
    </row>
    <row r="419" spans="1:28" ht="15" customHeight="1" x14ac:dyDescent="0.25">
      <c r="A419" s="6" t="s">
        <v>179</v>
      </c>
      <c r="B419" s="6" t="s">
        <v>180</v>
      </c>
      <c r="C419" s="6" t="s">
        <v>181</v>
      </c>
      <c r="D419" s="6" t="s">
        <v>81</v>
      </c>
      <c r="E419" s="6">
        <v>4</v>
      </c>
      <c r="F419" s="6" t="str">
        <f>VLOOKUP(T_[[#This Row],[N° représ]],ListeREPRESENTANTS,2,FALSE)</f>
        <v>Laura Callahan</v>
      </c>
      <c r="G419" s="6">
        <v>10627</v>
      </c>
      <c r="H419" s="9">
        <v>41065</v>
      </c>
      <c r="I419" s="9">
        <v>41107</v>
      </c>
      <c r="J419" s="9">
        <v>41085</v>
      </c>
      <c r="K419" s="7">
        <v>3</v>
      </c>
      <c r="L419" s="9" t="str">
        <f>VLOOKUP(T_[[#This Row],[Réf catégorie]],ListeCATEGORIES,2,FALSE)</f>
        <v>Desserts</v>
      </c>
      <c r="M419" s="6">
        <v>62</v>
      </c>
      <c r="N419" s="6" t="str">
        <f>VLOOKUP(T_[[#This Row],[Réf prod]],ListePRODUITS,2,FALSE)</f>
        <v>Tarte au sucre</v>
      </c>
      <c r="O419" s="13">
        <v>246.5</v>
      </c>
      <c r="P419" s="6">
        <v>52</v>
      </c>
      <c r="Q419" s="13">
        <f t="shared" si="6"/>
        <v>12818</v>
      </c>
      <c r="R419" s="14">
        <v>0.12</v>
      </c>
      <c r="S419" s="13">
        <v>11279.84</v>
      </c>
      <c r="T419" s="13">
        <v>67.679040000000015</v>
      </c>
      <c r="U419" s="48">
        <f>T_[[#This Row],[CA tarif]]-T_[[#This Row],[CA HT]]</f>
        <v>1538.1599999999999</v>
      </c>
      <c r="V419" s="13"/>
      <c r="W419" s="13"/>
      <c r="X419"/>
      <c r="Y419" s="9"/>
      <c r="AA419"/>
      <c r="AB419"/>
    </row>
    <row r="420" spans="1:28" ht="15" customHeight="1" x14ac:dyDescent="0.25">
      <c r="A420" s="6" t="s">
        <v>179</v>
      </c>
      <c r="B420" s="6" t="s">
        <v>180</v>
      </c>
      <c r="C420" s="6" t="s">
        <v>181</v>
      </c>
      <c r="D420" s="6" t="s">
        <v>81</v>
      </c>
      <c r="E420" s="6">
        <v>4</v>
      </c>
      <c r="F420" s="6" t="str">
        <f>VLOOKUP(T_[[#This Row],[N° représ]],ListeREPRESENTANTS,2,FALSE)</f>
        <v>Laura Callahan</v>
      </c>
      <c r="G420" s="6">
        <v>10627</v>
      </c>
      <c r="H420" s="9">
        <v>41065</v>
      </c>
      <c r="I420" s="9">
        <v>41107</v>
      </c>
      <c r="J420" s="9">
        <v>41085</v>
      </c>
      <c r="K420" s="7">
        <v>8</v>
      </c>
      <c r="L420" s="9" t="str">
        <f>VLOOKUP(T_[[#This Row],[Réf catégorie]],ListeCATEGORIES,2,FALSE)</f>
        <v>Poissons et fruits de mer</v>
      </c>
      <c r="M420" s="6">
        <v>73</v>
      </c>
      <c r="N420" s="6" t="str">
        <f>VLOOKUP(T_[[#This Row],[Réf prod]],ListePRODUITS,2,FALSE)</f>
        <v>Röd Kaviar</v>
      </c>
      <c r="O420" s="13">
        <v>75</v>
      </c>
      <c r="P420" s="6">
        <v>5</v>
      </c>
      <c r="Q420" s="13">
        <f t="shared" si="6"/>
        <v>375</v>
      </c>
      <c r="R420" s="14">
        <v>-0.02</v>
      </c>
      <c r="S420" s="13">
        <v>382.5</v>
      </c>
      <c r="T420" s="13">
        <v>4.9725000000000001</v>
      </c>
      <c r="U420" s="48">
        <f>T_[[#This Row],[CA tarif]]-T_[[#This Row],[CA HT]]</f>
        <v>-7.5</v>
      </c>
      <c r="V420" s="13"/>
      <c r="W420" s="13"/>
      <c r="X420"/>
      <c r="Y420" s="9"/>
      <c r="AA420"/>
      <c r="AB420"/>
    </row>
    <row r="421" spans="1:28" ht="15" customHeight="1" x14ac:dyDescent="0.25">
      <c r="A421" s="6" t="s">
        <v>245</v>
      </c>
      <c r="B421" s="6" t="s">
        <v>246</v>
      </c>
      <c r="C421" s="6" t="s">
        <v>247</v>
      </c>
      <c r="D421" s="6" t="s">
        <v>85</v>
      </c>
      <c r="E421" s="6">
        <v>5</v>
      </c>
      <c r="F421" s="6" t="str">
        <f>VLOOKUP(T_[[#This Row],[N° représ]],ListeREPRESENTANTS,2,FALSE)</f>
        <v>Mohamed Ben Arfa</v>
      </c>
      <c r="G421" s="6">
        <v>10628</v>
      </c>
      <c r="H421" s="9">
        <v>41066</v>
      </c>
      <c r="I421" s="9">
        <v>41094</v>
      </c>
      <c r="J421" s="9">
        <v>41084</v>
      </c>
      <c r="K421" s="7">
        <v>1</v>
      </c>
      <c r="L421" s="9" t="str">
        <f>VLOOKUP(T_[[#This Row],[Réf catégorie]],ListeCATEGORIES,2,FALSE)</f>
        <v>Boissons</v>
      </c>
      <c r="M421" s="6">
        <v>1</v>
      </c>
      <c r="N421" s="6" t="str">
        <f>VLOOKUP(T_[[#This Row],[Réf prod]],ListePRODUITS,2,FALSE)</f>
        <v>Chai</v>
      </c>
      <c r="O421" s="13">
        <v>90</v>
      </c>
      <c r="P421" s="6">
        <v>69</v>
      </c>
      <c r="Q421" s="13">
        <f t="shared" si="6"/>
        <v>6210</v>
      </c>
      <c r="R421" s="14">
        <v>-0.03</v>
      </c>
      <c r="S421" s="13">
        <v>6396.3</v>
      </c>
      <c r="T421" s="13">
        <v>83.151900000000012</v>
      </c>
      <c r="U421" s="48">
        <f>T_[[#This Row],[CA tarif]]-T_[[#This Row],[CA HT]]</f>
        <v>-186.30000000000018</v>
      </c>
      <c r="V421" s="13"/>
      <c r="W421" s="13"/>
      <c r="X421"/>
      <c r="Y421" s="9"/>
      <c r="AA421"/>
      <c r="AB421"/>
    </row>
    <row r="422" spans="1:28" ht="15" customHeight="1" x14ac:dyDescent="0.25">
      <c r="A422" s="6" t="s">
        <v>235</v>
      </c>
      <c r="B422" s="6" t="s">
        <v>236</v>
      </c>
      <c r="C422" s="6" t="s">
        <v>237</v>
      </c>
      <c r="D422" s="6" t="s">
        <v>238</v>
      </c>
      <c r="E422" s="6">
        <v>5</v>
      </c>
      <c r="F422" s="6" t="str">
        <f>VLOOKUP(T_[[#This Row],[N° représ]],ListeREPRESENTANTS,2,FALSE)</f>
        <v>Mohamed Ben Arfa</v>
      </c>
      <c r="G422" s="6">
        <v>10629</v>
      </c>
      <c r="H422" s="9">
        <v>41066</v>
      </c>
      <c r="I422" s="9">
        <v>41094</v>
      </c>
      <c r="J422" s="9">
        <v>41084</v>
      </c>
      <c r="K422" s="7">
        <v>6</v>
      </c>
      <c r="L422" s="9" t="str">
        <f>VLOOKUP(T_[[#This Row],[Réf catégorie]],ListeCATEGORIES,2,FALSE)</f>
        <v>Viandes</v>
      </c>
      <c r="M422" s="6">
        <v>29</v>
      </c>
      <c r="N422" s="6" t="str">
        <f>VLOOKUP(T_[[#This Row],[Réf prod]],ListePRODUITS,2,FALSE)</f>
        <v>Thüringer Rostbratwurst</v>
      </c>
      <c r="O422" s="13">
        <v>618.95000000000005</v>
      </c>
      <c r="P422" s="6">
        <v>18</v>
      </c>
      <c r="Q422" s="13">
        <f t="shared" si="6"/>
        <v>11141.1</v>
      </c>
      <c r="R422" s="14">
        <v>-0.03</v>
      </c>
      <c r="S422" s="13">
        <v>11475.333000000001</v>
      </c>
      <c r="T422" s="13">
        <v>206.555994</v>
      </c>
      <c r="U422" s="48">
        <f>T_[[#This Row],[CA tarif]]-T_[[#This Row],[CA HT]]</f>
        <v>-334.23300000000017</v>
      </c>
      <c r="V422" s="13"/>
      <c r="W422" s="13"/>
      <c r="X422"/>
      <c r="Y422" s="9"/>
      <c r="AA422"/>
      <c r="AB422"/>
    </row>
    <row r="423" spans="1:28" ht="15" customHeight="1" x14ac:dyDescent="0.25">
      <c r="A423" s="6" t="s">
        <v>235</v>
      </c>
      <c r="B423" s="6" t="s">
        <v>236</v>
      </c>
      <c r="C423" s="6" t="s">
        <v>237</v>
      </c>
      <c r="D423" s="6" t="s">
        <v>238</v>
      </c>
      <c r="E423" s="6">
        <v>5</v>
      </c>
      <c r="F423" s="6" t="str">
        <f>VLOOKUP(T_[[#This Row],[N° représ]],ListeREPRESENTANTS,2,FALSE)</f>
        <v>Mohamed Ben Arfa</v>
      </c>
      <c r="G423" s="6">
        <v>10629</v>
      </c>
      <c r="H423" s="9">
        <v>41066</v>
      </c>
      <c r="I423" s="9">
        <v>41094</v>
      </c>
      <c r="J423" s="9">
        <v>41084</v>
      </c>
      <c r="K423" s="7">
        <v>5</v>
      </c>
      <c r="L423" s="9" t="str">
        <f>VLOOKUP(T_[[#This Row],[Réf catégorie]],ListeCATEGORIES,2,FALSE)</f>
        <v>Pâtes et céréales</v>
      </c>
      <c r="M423" s="6">
        <v>64</v>
      </c>
      <c r="N423" s="6" t="str">
        <f>VLOOKUP(T_[[#This Row],[Réf prod]],ListePRODUITS,2,FALSE)</f>
        <v>Wimmers gute Semmelknödel</v>
      </c>
      <c r="O423" s="13">
        <v>166.25</v>
      </c>
      <c r="P423" s="6">
        <v>97</v>
      </c>
      <c r="Q423" s="13">
        <f t="shared" si="6"/>
        <v>16126.25</v>
      </c>
      <c r="R423" s="14">
        <v>-0.03</v>
      </c>
      <c r="S423" s="13">
        <v>16610.037500000002</v>
      </c>
      <c r="T423" s="13">
        <v>548.1312375</v>
      </c>
      <c r="U423" s="48">
        <f>T_[[#This Row],[CA tarif]]-T_[[#This Row],[CA HT]]</f>
        <v>-483.78750000000218</v>
      </c>
      <c r="V423" s="13"/>
      <c r="W423" s="13"/>
      <c r="X423"/>
      <c r="Y423" s="9"/>
      <c r="AA423"/>
      <c r="AB423"/>
    </row>
    <row r="424" spans="1:28" ht="15" customHeight="1" x14ac:dyDescent="0.25">
      <c r="A424" s="6" t="s">
        <v>173</v>
      </c>
      <c r="B424" s="6" t="s">
        <v>174</v>
      </c>
      <c r="C424" s="6" t="s">
        <v>135</v>
      </c>
      <c r="D424" s="6" t="s">
        <v>136</v>
      </c>
      <c r="E424" s="6">
        <v>7</v>
      </c>
      <c r="F424" s="6" t="str">
        <f>VLOOKUP(T_[[#This Row],[N° représ]],ListeREPRESENTANTS,2,FALSE)</f>
        <v>Jaime Dos Santos</v>
      </c>
      <c r="G424" s="6">
        <v>10630</v>
      </c>
      <c r="H424" s="9">
        <v>41067</v>
      </c>
      <c r="I424" s="9">
        <v>41095</v>
      </c>
      <c r="J424" s="9">
        <v>41083</v>
      </c>
      <c r="K424" s="7">
        <v>6</v>
      </c>
      <c r="L424" s="9" t="str">
        <f>VLOOKUP(T_[[#This Row],[Réf catégorie]],ListeCATEGORIES,2,FALSE)</f>
        <v>Viandes</v>
      </c>
      <c r="M424" s="6">
        <v>55</v>
      </c>
      <c r="N424" s="6" t="str">
        <f>VLOOKUP(T_[[#This Row],[Réf prod]],ListePRODUITS,2,FALSE)</f>
        <v>Pâté chinois</v>
      </c>
      <c r="O424" s="13">
        <v>120</v>
      </c>
      <c r="P424" s="6">
        <v>27</v>
      </c>
      <c r="Q424" s="13">
        <f t="shared" si="6"/>
        <v>3240</v>
      </c>
      <c r="R424" s="14">
        <v>-0.01</v>
      </c>
      <c r="S424" s="13">
        <v>3272.4</v>
      </c>
      <c r="T424" s="13">
        <v>13.089600000000001</v>
      </c>
      <c r="U424" s="48">
        <f>T_[[#This Row],[CA tarif]]-T_[[#This Row],[CA HT]]</f>
        <v>-32.400000000000091</v>
      </c>
      <c r="V424" s="13"/>
      <c r="W424" s="13"/>
      <c r="X424"/>
      <c r="Y424" s="9"/>
      <c r="AA424"/>
      <c r="AB424"/>
    </row>
    <row r="425" spans="1:28" ht="15" customHeight="1" x14ac:dyDescent="0.25">
      <c r="A425" s="6" t="s">
        <v>173</v>
      </c>
      <c r="B425" s="6" t="s">
        <v>174</v>
      </c>
      <c r="C425" s="6" t="s">
        <v>135</v>
      </c>
      <c r="D425" s="6" t="s">
        <v>136</v>
      </c>
      <c r="E425" s="6">
        <v>7</v>
      </c>
      <c r="F425" s="6" t="str">
        <f>VLOOKUP(T_[[#This Row],[N° représ]],ListeREPRESENTANTS,2,FALSE)</f>
        <v>Jaime Dos Santos</v>
      </c>
      <c r="G425" s="6">
        <v>10630</v>
      </c>
      <c r="H425" s="9">
        <v>41067</v>
      </c>
      <c r="I425" s="9">
        <v>41095</v>
      </c>
      <c r="J425" s="9">
        <v>41083</v>
      </c>
      <c r="K425" s="7">
        <v>1</v>
      </c>
      <c r="L425" s="9" t="str">
        <f>VLOOKUP(T_[[#This Row],[Réf catégorie]],ListeCATEGORIES,2,FALSE)</f>
        <v>Boissons</v>
      </c>
      <c r="M425" s="6">
        <v>76</v>
      </c>
      <c r="N425" s="6" t="str">
        <f>VLOOKUP(T_[[#This Row],[Réf prod]],ListePRODUITS,2,FALSE)</f>
        <v>Lakkalikööri</v>
      </c>
      <c r="O425" s="13">
        <v>90</v>
      </c>
      <c r="P425" s="6">
        <v>99</v>
      </c>
      <c r="Q425" s="13">
        <f t="shared" si="6"/>
        <v>8910</v>
      </c>
      <c r="R425" s="14">
        <v>0.02</v>
      </c>
      <c r="S425" s="13">
        <v>8731.7999999999993</v>
      </c>
      <c r="T425" s="13">
        <v>87.317999999999998</v>
      </c>
      <c r="U425" s="48">
        <f>T_[[#This Row],[CA tarif]]-T_[[#This Row],[CA HT]]</f>
        <v>178.20000000000073</v>
      </c>
      <c r="V425" s="13"/>
      <c r="W425" s="13"/>
      <c r="X425"/>
      <c r="Y425" s="9"/>
      <c r="AA425"/>
      <c r="AB425"/>
    </row>
    <row r="426" spans="1:28" ht="15" customHeight="1" x14ac:dyDescent="0.25">
      <c r="A426" s="6" t="s">
        <v>147</v>
      </c>
      <c r="B426" s="6" t="s">
        <v>148</v>
      </c>
      <c r="C426" s="6" t="s">
        <v>149</v>
      </c>
      <c r="D426" s="6" t="s">
        <v>85</v>
      </c>
      <c r="E426" s="6">
        <v>4</v>
      </c>
      <c r="F426" s="6" t="str">
        <f>VLOOKUP(T_[[#This Row],[N° représ]],ListeREPRESENTANTS,2,FALSE)</f>
        <v>Laura Callahan</v>
      </c>
      <c r="G426" s="6">
        <v>10631</v>
      </c>
      <c r="H426" s="9">
        <v>41068</v>
      </c>
      <c r="I426" s="9">
        <v>41096</v>
      </c>
      <c r="J426" s="9">
        <v>41079</v>
      </c>
      <c r="K426" s="7">
        <v>1</v>
      </c>
      <c r="L426" s="9" t="str">
        <f>VLOOKUP(T_[[#This Row],[Réf catégorie]],ListeCATEGORIES,2,FALSE)</f>
        <v>Boissons</v>
      </c>
      <c r="M426" s="6">
        <v>75</v>
      </c>
      <c r="N426" s="6" t="str">
        <f>VLOOKUP(T_[[#This Row],[Réf prod]],ListePRODUITS,2,FALSE)</f>
        <v>Rhönbräu Klosterbier</v>
      </c>
      <c r="O426" s="13">
        <v>38.75</v>
      </c>
      <c r="P426" s="6">
        <v>30</v>
      </c>
      <c r="Q426" s="13">
        <f t="shared" si="6"/>
        <v>1162.5</v>
      </c>
      <c r="R426" s="14">
        <v>0.09</v>
      </c>
      <c r="S426" s="13">
        <v>1057.875</v>
      </c>
      <c r="T426" s="13">
        <v>20.099625</v>
      </c>
      <c r="U426" s="48">
        <f>T_[[#This Row],[CA tarif]]-T_[[#This Row],[CA HT]]</f>
        <v>104.625</v>
      </c>
      <c r="V426" s="13"/>
      <c r="W426" s="13"/>
      <c r="X426"/>
      <c r="Y426" s="9"/>
      <c r="AA426"/>
      <c r="AB426"/>
    </row>
    <row r="427" spans="1:28" ht="15" customHeight="1" x14ac:dyDescent="0.25">
      <c r="A427" s="6" t="s">
        <v>184</v>
      </c>
      <c r="B427" s="6" t="s">
        <v>185</v>
      </c>
      <c r="C427" s="6" t="s">
        <v>159</v>
      </c>
      <c r="D427" s="6" t="s">
        <v>136</v>
      </c>
      <c r="E427" s="6">
        <v>4</v>
      </c>
      <c r="F427" s="6" t="str">
        <f>VLOOKUP(T_[[#This Row],[N° représ]],ListeREPRESENTANTS,2,FALSE)</f>
        <v>Laura Callahan</v>
      </c>
      <c r="G427" s="6">
        <v>10632</v>
      </c>
      <c r="H427" s="9">
        <v>41068</v>
      </c>
      <c r="I427" s="9">
        <v>41096</v>
      </c>
      <c r="J427" s="9">
        <v>41083</v>
      </c>
      <c r="K427" s="7">
        <v>1</v>
      </c>
      <c r="L427" s="9" t="str">
        <f>VLOOKUP(T_[[#This Row],[Réf catégorie]],ListeCATEGORIES,2,FALSE)</f>
        <v>Boissons</v>
      </c>
      <c r="M427" s="6">
        <v>2</v>
      </c>
      <c r="N427" s="6" t="str">
        <f>VLOOKUP(T_[[#This Row],[Réf prod]],ListePRODUITS,2,FALSE)</f>
        <v>Chang</v>
      </c>
      <c r="O427" s="13">
        <v>95</v>
      </c>
      <c r="P427" s="6">
        <v>2</v>
      </c>
      <c r="Q427" s="13">
        <f t="shared" si="6"/>
        <v>190</v>
      </c>
      <c r="R427" s="14">
        <v>0.19</v>
      </c>
      <c r="S427" s="13">
        <v>153.9</v>
      </c>
      <c r="T427" s="13">
        <v>5.3864999999999998</v>
      </c>
      <c r="U427" s="48">
        <f>T_[[#This Row],[CA tarif]]-T_[[#This Row],[CA HT]]</f>
        <v>36.099999999999994</v>
      </c>
      <c r="V427" s="13"/>
      <c r="W427" s="13"/>
      <c r="X427"/>
      <c r="Y427" s="9"/>
      <c r="AA427"/>
      <c r="AB427"/>
    </row>
    <row r="428" spans="1:28" ht="15" customHeight="1" x14ac:dyDescent="0.25">
      <c r="A428" s="6" t="s">
        <v>184</v>
      </c>
      <c r="B428" s="6" t="s">
        <v>185</v>
      </c>
      <c r="C428" s="6" t="s">
        <v>159</v>
      </c>
      <c r="D428" s="6" t="s">
        <v>136</v>
      </c>
      <c r="E428" s="6">
        <v>4</v>
      </c>
      <c r="F428" s="6" t="str">
        <f>VLOOKUP(T_[[#This Row],[N° représ]],ListeREPRESENTANTS,2,FALSE)</f>
        <v>Laura Callahan</v>
      </c>
      <c r="G428" s="6">
        <v>10632</v>
      </c>
      <c r="H428" s="9">
        <v>41068</v>
      </c>
      <c r="I428" s="9">
        <v>41096</v>
      </c>
      <c r="J428" s="9">
        <v>41083</v>
      </c>
      <c r="K428" s="7">
        <v>4</v>
      </c>
      <c r="L428" s="9" t="str">
        <f>VLOOKUP(T_[[#This Row],[Réf catégorie]],ListeCATEGORIES,2,FALSE)</f>
        <v>Produits laitiers</v>
      </c>
      <c r="M428" s="6">
        <v>33</v>
      </c>
      <c r="N428" s="6" t="str">
        <f>VLOOKUP(T_[[#This Row],[Réf prod]],ListePRODUITS,2,FALSE)</f>
        <v>Geitost</v>
      </c>
      <c r="O428" s="13">
        <v>12.5</v>
      </c>
      <c r="P428" s="6">
        <v>93</v>
      </c>
      <c r="Q428" s="13">
        <f t="shared" si="6"/>
        <v>1162.5</v>
      </c>
      <c r="R428" s="14">
        <v>0.13</v>
      </c>
      <c r="S428" s="13">
        <v>1011.375</v>
      </c>
      <c r="T428" s="13">
        <v>32.363999999999997</v>
      </c>
      <c r="U428" s="48">
        <f>T_[[#This Row],[CA tarif]]-T_[[#This Row],[CA HT]]</f>
        <v>151.125</v>
      </c>
      <c r="V428" s="13"/>
      <c r="W428" s="13"/>
      <c r="X428"/>
      <c r="Y428" s="9"/>
      <c r="AA428"/>
      <c r="AB428"/>
    </row>
    <row r="429" spans="1:28" ht="15" customHeight="1" x14ac:dyDescent="0.25">
      <c r="A429" s="6" t="s">
        <v>186</v>
      </c>
      <c r="B429" s="6" t="s">
        <v>187</v>
      </c>
      <c r="C429" s="6" t="s">
        <v>188</v>
      </c>
      <c r="D429" s="6" t="s">
        <v>140</v>
      </c>
      <c r="E429" s="6">
        <v>8</v>
      </c>
      <c r="F429" s="6" t="str">
        <f>VLOOKUP(T_[[#This Row],[N° représ]],ListeREPRESENTANTS,2,FALSE)</f>
        <v>Hicham Esmal</v>
      </c>
      <c r="G429" s="6">
        <v>10633</v>
      </c>
      <c r="H429" s="9">
        <v>41069</v>
      </c>
      <c r="I429" s="9">
        <v>41097</v>
      </c>
      <c r="J429" s="9">
        <v>41082</v>
      </c>
      <c r="K429" s="7">
        <v>4</v>
      </c>
      <c r="L429" s="9" t="str">
        <f>VLOOKUP(T_[[#This Row],[Réf catégorie]],ListeCATEGORIES,2,FALSE)</f>
        <v>Produits laitiers</v>
      </c>
      <c r="M429" s="6">
        <v>12</v>
      </c>
      <c r="N429" s="6" t="str">
        <f>VLOOKUP(T_[[#This Row],[Réf prod]],ListePRODUITS,2,FALSE)</f>
        <v>Queso Manchego La Pastora</v>
      </c>
      <c r="O429" s="13">
        <v>190</v>
      </c>
      <c r="P429" s="6">
        <v>63</v>
      </c>
      <c r="Q429" s="13">
        <f t="shared" si="6"/>
        <v>11970</v>
      </c>
      <c r="R429" s="14">
        <v>0.02</v>
      </c>
      <c r="S429" s="13">
        <v>11730.6</v>
      </c>
      <c r="T429" s="13">
        <v>58.652999999999999</v>
      </c>
      <c r="U429" s="48">
        <f>T_[[#This Row],[CA tarif]]-T_[[#This Row],[CA HT]]</f>
        <v>239.39999999999964</v>
      </c>
      <c r="V429" s="13"/>
      <c r="W429" s="13"/>
      <c r="X429"/>
      <c r="Y429" s="9"/>
      <c r="AA429"/>
      <c r="AB429"/>
    </row>
    <row r="430" spans="1:28" ht="15" customHeight="1" x14ac:dyDescent="0.25">
      <c r="A430" s="6" t="s">
        <v>186</v>
      </c>
      <c r="B430" s="6" t="s">
        <v>187</v>
      </c>
      <c r="C430" s="6" t="s">
        <v>188</v>
      </c>
      <c r="D430" s="6" t="s">
        <v>140</v>
      </c>
      <c r="E430" s="6">
        <v>8</v>
      </c>
      <c r="F430" s="6" t="str">
        <f>VLOOKUP(T_[[#This Row],[N° représ]],ListeREPRESENTANTS,2,FALSE)</f>
        <v>Hicham Esmal</v>
      </c>
      <c r="G430" s="6">
        <v>10633</v>
      </c>
      <c r="H430" s="9">
        <v>41069</v>
      </c>
      <c r="I430" s="9">
        <v>41097</v>
      </c>
      <c r="J430" s="9">
        <v>41082</v>
      </c>
      <c r="K430" s="7">
        <v>8</v>
      </c>
      <c r="L430" s="9" t="str">
        <f>VLOOKUP(T_[[#This Row],[Réf catégorie]],ListeCATEGORIES,2,FALSE)</f>
        <v>Poissons et fruits de mer</v>
      </c>
      <c r="M430" s="6">
        <v>13</v>
      </c>
      <c r="N430" s="6" t="str">
        <f>VLOOKUP(T_[[#This Row],[Réf prod]],ListePRODUITS,2,FALSE)</f>
        <v>Konbu</v>
      </c>
      <c r="O430" s="13">
        <v>30</v>
      </c>
      <c r="P430" s="6">
        <v>74</v>
      </c>
      <c r="Q430" s="13">
        <f t="shared" si="6"/>
        <v>2220</v>
      </c>
      <c r="R430" s="14">
        <v>0.02</v>
      </c>
      <c r="S430" s="13">
        <v>2175.6</v>
      </c>
      <c r="T430" s="13">
        <v>21.756</v>
      </c>
      <c r="U430" s="48">
        <f>T_[[#This Row],[CA tarif]]-T_[[#This Row],[CA HT]]</f>
        <v>44.400000000000091</v>
      </c>
      <c r="V430" s="13"/>
      <c r="W430" s="13"/>
      <c r="X430"/>
      <c r="Y430" s="9"/>
      <c r="AA430"/>
      <c r="AB430"/>
    </row>
    <row r="431" spans="1:28" ht="15" customHeight="1" x14ac:dyDescent="0.25">
      <c r="A431" s="6" t="s">
        <v>186</v>
      </c>
      <c r="B431" s="6" t="s">
        <v>187</v>
      </c>
      <c r="C431" s="6" t="s">
        <v>188</v>
      </c>
      <c r="D431" s="6" t="s">
        <v>140</v>
      </c>
      <c r="E431" s="6">
        <v>8</v>
      </c>
      <c r="F431" s="6" t="str">
        <f>VLOOKUP(T_[[#This Row],[N° représ]],ListeREPRESENTANTS,2,FALSE)</f>
        <v>Hicham Esmal</v>
      </c>
      <c r="G431" s="6">
        <v>10633</v>
      </c>
      <c r="H431" s="9">
        <v>41069</v>
      </c>
      <c r="I431" s="9">
        <v>41097</v>
      </c>
      <c r="J431" s="9">
        <v>41082</v>
      </c>
      <c r="K431" s="7">
        <v>3</v>
      </c>
      <c r="L431" s="9" t="str">
        <f>VLOOKUP(T_[[#This Row],[Réf catégorie]],ListeCATEGORIES,2,FALSE)</f>
        <v>Desserts</v>
      </c>
      <c r="M431" s="6">
        <v>26</v>
      </c>
      <c r="N431" s="6" t="str">
        <f>VLOOKUP(T_[[#This Row],[Réf prod]],ListePRODUITS,2,FALSE)</f>
        <v>Gumbär Gummibärchen</v>
      </c>
      <c r="O431" s="13">
        <v>156.15</v>
      </c>
      <c r="P431" s="6">
        <v>85</v>
      </c>
      <c r="Q431" s="13">
        <f t="shared" si="6"/>
        <v>13272.75</v>
      </c>
      <c r="R431" s="14">
        <v>0.2</v>
      </c>
      <c r="S431" s="13">
        <v>10618.2</v>
      </c>
      <c r="T431" s="13">
        <v>318.54599999999999</v>
      </c>
      <c r="U431" s="48">
        <f>T_[[#This Row],[CA tarif]]-T_[[#This Row],[CA HT]]</f>
        <v>2654.5499999999993</v>
      </c>
      <c r="V431" s="13"/>
      <c r="W431" s="13"/>
      <c r="X431"/>
      <c r="Y431" s="9"/>
      <c r="AA431"/>
      <c r="AB431"/>
    </row>
    <row r="432" spans="1:28" ht="15" customHeight="1" x14ac:dyDescent="0.25">
      <c r="A432" s="6" t="s">
        <v>186</v>
      </c>
      <c r="B432" s="6" t="s">
        <v>187</v>
      </c>
      <c r="C432" s="6" t="s">
        <v>188</v>
      </c>
      <c r="D432" s="6" t="s">
        <v>140</v>
      </c>
      <c r="E432" s="6">
        <v>8</v>
      </c>
      <c r="F432" s="6" t="str">
        <f>VLOOKUP(T_[[#This Row],[N° représ]],ListeREPRESENTANTS,2,FALSE)</f>
        <v>Hicham Esmal</v>
      </c>
      <c r="G432" s="6">
        <v>10633</v>
      </c>
      <c r="H432" s="9">
        <v>41069</v>
      </c>
      <c r="I432" s="9">
        <v>41097</v>
      </c>
      <c r="J432" s="9">
        <v>41082</v>
      </c>
      <c r="K432" s="7">
        <v>3</v>
      </c>
      <c r="L432" s="9" t="str">
        <f>VLOOKUP(T_[[#This Row],[Réf catégorie]],ListeCATEGORIES,2,FALSE)</f>
        <v>Desserts</v>
      </c>
      <c r="M432" s="6">
        <v>62</v>
      </c>
      <c r="N432" s="6" t="str">
        <f>VLOOKUP(T_[[#This Row],[Réf prod]],ListePRODUITS,2,FALSE)</f>
        <v>Tarte au sucre</v>
      </c>
      <c r="O432" s="13">
        <v>246.5</v>
      </c>
      <c r="P432" s="6">
        <v>18</v>
      </c>
      <c r="Q432" s="13">
        <f t="shared" si="6"/>
        <v>4437</v>
      </c>
      <c r="R432" s="14">
        <v>0.17</v>
      </c>
      <c r="S432" s="13">
        <v>3682.71</v>
      </c>
      <c r="T432" s="13">
        <v>88.385040000000004</v>
      </c>
      <c r="U432" s="48">
        <f>T_[[#This Row],[CA tarif]]-T_[[#This Row],[CA HT]]</f>
        <v>754.29</v>
      </c>
      <c r="V432" s="13"/>
      <c r="W432" s="13"/>
      <c r="X432"/>
      <c r="Y432" s="9"/>
      <c r="AA432"/>
      <c r="AB432"/>
    </row>
    <row r="433" spans="1:28" ht="15" customHeight="1" x14ac:dyDescent="0.25">
      <c r="A433" s="6" t="s">
        <v>117</v>
      </c>
      <c r="B433" s="6" t="s">
        <v>118</v>
      </c>
      <c r="C433" s="6" t="s">
        <v>119</v>
      </c>
      <c r="D433" s="6" t="s">
        <v>85</v>
      </c>
      <c r="E433" s="6">
        <v>5</v>
      </c>
      <c r="F433" s="6" t="str">
        <f>VLOOKUP(T_[[#This Row],[N° représ]],ListeREPRESENTANTS,2,FALSE)</f>
        <v>Mohamed Ben Arfa</v>
      </c>
      <c r="G433" s="6">
        <v>10634</v>
      </c>
      <c r="H433" s="9">
        <v>41069</v>
      </c>
      <c r="I433" s="9">
        <v>41097</v>
      </c>
      <c r="J433" s="9">
        <v>41085</v>
      </c>
      <c r="K433" s="7">
        <v>7</v>
      </c>
      <c r="L433" s="9" t="str">
        <f>VLOOKUP(T_[[#This Row],[Réf catégorie]],ListeCATEGORIES,2,FALSE)</f>
        <v>Produits secs</v>
      </c>
      <c r="M433" s="6">
        <v>7</v>
      </c>
      <c r="N433" s="6" t="str">
        <f>VLOOKUP(T_[[#This Row],[Réf prod]],ListePRODUITS,2,FALSE)</f>
        <v>Uncle Bob's Organic Dried Pears</v>
      </c>
      <c r="O433" s="13">
        <v>150</v>
      </c>
      <c r="P433" s="6">
        <v>63</v>
      </c>
      <c r="Q433" s="13">
        <f t="shared" si="6"/>
        <v>9450</v>
      </c>
      <c r="R433" s="14">
        <v>0.09</v>
      </c>
      <c r="S433" s="13">
        <v>8599.5</v>
      </c>
      <c r="T433" s="13">
        <v>163.3905</v>
      </c>
      <c r="U433" s="48">
        <f>T_[[#This Row],[CA tarif]]-T_[[#This Row],[CA HT]]</f>
        <v>850.5</v>
      </c>
      <c r="V433" s="13"/>
      <c r="W433" s="13"/>
      <c r="X433"/>
      <c r="Y433" s="9"/>
      <c r="AA433"/>
      <c r="AB433"/>
    </row>
    <row r="434" spans="1:28" ht="15" customHeight="1" x14ac:dyDescent="0.25">
      <c r="A434" s="6" t="s">
        <v>117</v>
      </c>
      <c r="B434" s="6" t="s">
        <v>118</v>
      </c>
      <c r="C434" s="6" t="s">
        <v>119</v>
      </c>
      <c r="D434" s="6" t="s">
        <v>85</v>
      </c>
      <c r="E434" s="6">
        <v>5</v>
      </c>
      <c r="F434" s="6" t="str">
        <f>VLOOKUP(T_[[#This Row],[N° représ]],ListeREPRESENTANTS,2,FALSE)</f>
        <v>Mohamed Ben Arfa</v>
      </c>
      <c r="G434" s="6">
        <v>10634</v>
      </c>
      <c r="H434" s="9">
        <v>41069</v>
      </c>
      <c r="I434" s="9">
        <v>41097</v>
      </c>
      <c r="J434" s="9">
        <v>41085</v>
      </c>
      <c r="K434" s="7">
        <v>8</v>
      </c>
      <c r="L434" s="9" t="str">
        <f>VLOOKUP(T_[[#This Row],[Réf catégorie]],ListeCATEGORIES,2,FALSE)</f>
        <v>Poissons et fruits de mer</v>
      </c>
      <c r="M434" s="6">
        <v>18</v>
      </c>
      <c r="N434" s="6" t="str">
        <f>VLOOKUP(T_[[#This Row],[Réf prod]],ListePRODUITS,2,FALSE)</f>
        <v>Carnarvon Tigers</v>
      </c>
      <c r="O434" s="13">
        <v>312.5</v>
      </c>
      <c r="P434" s="6">
        <v>70</v>
      </c>
      <c r="Q434" s="13">
        <f t="shared" si="6"/>
        <v>21875</v>
      </c>
      <c r="R434" s="14">
        <v>0.02</v>
      </c>
      <c r="S434" s="13">
        <v>21437.5</v>
      </c>
      <c r="T434" s="13">
        <v>0</v>
      </c>
      <c r="U434" s="48">
        <f>T_[[#This Row],[CA tarif]]-T_[[#This Row],[CA HT]]</f>
        <v>437.5</v>
      </c>
      <c r="V434" s="13"/>
      <c r="W434" s="13"/>
      <c r="X434"/>
      <c r="Y434" s="9"/>
      <c r="AA434"/>
      <c r="AB434"/>
    </row>
    <row r="435" spans="1:28" ht="15" customHeight="1" x14ac:dyDescent="0.25">
      <c r="A435" s="6" t="s">
        <v>117</v>
      </c>
      <c r="B435" s="6" t="s">
        <v>118</v>
      </c>
      <c r="C435" s="6" t="s">
        <v>119</v>
      </c>
      <c r="D435" s="6" t="s">
        <v>85</v>
      </c>
      <c r="E435" s="6">
        <v>5</v>
      </c>
      <c r="F435" s="6" t="str">
        <f>VLOOKUP(T_[[#This Row],[N° représ]],ListeREPRESENTANTS,2,FALSE)</f>
        <v>Mohamed Ben Arfa</v>
      </c>
      <c r="G435" s="6">
        <v>10634</v>
      </c>
      <c r="H435" s="9">
        <v>41069</v>
      </c>
      <c r="I435" s="9">
        <v>41097</v>
      </c>
      <c r="J435" s="9">
        <v>41085</v>
      </c>
      <c r="K435" s="7">
        <v>7</v>
      </c>
      <c r="L435" s="9" t="str">
        <f>VLOOKUP(T_[[#This Row],[Réf catégorie]],ListeCATEGORIES,2,FALSE)</f>
        <v>Produits secs</v>
      </c>
      <c r="M435" s="6">
        <v>51</v>
      </c>
      <c r="N435" s="6" t="str">
        <f>VLOOKUP(T_[[#This Row],[Réf prod]],ListePRODUITS,2,FALSE)</f>
        <v>Manjimup Dried Apples</v>
      </c>
      <c r="O435" s="13">
        <v>265</v>
      </c>
      <c r="P435" s="6">
        <v>25</v>
      </c>
      <c r="Q435" s="13">
        <f t="shared" si="6"/>
        <v>6625</v>
      </c>
      <c r="R435" s="14">
        <v>0.06</v>
      </c>
      <c r="S435" s="13">
        <v>6227.5</v>
      </c>
      <c r="T435" s="13">
        <v>31.137499999999999</v>
      </c>
      <c r="U435" s="48">
        <f>T_[[#This Row],[CA tarif]]-T_[[#This Row],[CA HT]]</f>
        <v>397.5</v>
      </c>
      <c r="V435" s="13"/>
      <c r="W435" s="13"/>
      <c r="X435"/>
      <c r="Y435" s="9"/>
      <c r="AA435"/>
      <c r="AB435"/>
    </row>
    <row r="436" spans="1:28" ht="15" customHeight="1" x14ac:dyDescent="0.25">
      <c r="A436" s="6" t="s">
        <v>117</v>
      </c>
      <c r="B436" s="6" t="s">
        <v>118</v>
      </c>
      <c r="C436" s="6" t="s">
        <v>119</v>
      </c>
      <c r="D436" s="6" t="s">
        <v>85</v>
      </c>
      <c r="E436" s="6">
        <v>5</v>
      </c>
      <c r="F436" s="6" t="str">
        <f>VLOOKUP(T_[[#This Row],[N° représ]],ListeREPRESENTANTS,2,FALSE)</f>
        <v>Mohamed Ben Arfa</v>
      </c>
      <c r="G436" s="6">
        <v>10634</v>
      </c>
      <c r="H436" s="9">
        <v>41069</v>
      </c>
      <c r="I436" s="9">
        <v>41097</v>
      </c>
      <c r="J436" s="9">
        <v>41085</v>
      </c>
      <c r="K436" s="7">
        <v>1</v>
      </c>
      <c r="L436" s="9" t="str">
        <f>VLOOKUP(T_[[#This Row],[Réf catégorie]],ListeCATEGORIES,2,FALSE)</f>
        <v>Boissons</v>
      </c>
      <c r="M436" s="6">
        <v>75</v>
      </c>
      <c r="N436" s="6" t="str">
        <f>VLOOKUP(T_[[#This Row],[Réf prod]],ListePRODUITS,2,FALSE)</f>
        <v>Rhönbräu Klosterbier</v>
      </c>
      <c r="O436" s="13">
        <v>38.75</v>
      </c>
      <c r="P436" s="6">
        <v>55</v>
      </c>
      <c r="Q436" s="13">
        <f t="shared" si="6"/>
        <v>2131.25</v>
      </c>
      <c r="R436" s="14">
        <v>0.19</v>
      </c>
      <c r="S436" s="13">
        <v>1726.3125</v>
      </c>
      <c r="T436" s="13">
        <v>44.884124999999997</v>
      </c>
      <c r="U436" s="48">
        <f>T_[[#This Row],[CA tarif]]-T_[[#This Row],[CA HT]]</f>
        <v>404.9375</v>
      </c>
      <c r="V436" s="13"/>
      <c r="W436" s="13"/>
      <c r="X436"/>
      <c r="Y436" s="9"/>
      <c r="AA436"/>
      <c r="AB436"/>
    </row>
    <row r="437" spans="1:28" ht="15" customHeight="1" x14ac:dyDescent="0.25">
      <c r="A437" s="6" t="s">
        <v>293</v>
      </c>
      <c r="B437" s="6" t="s">
        <v>294</v>
      </c>
      <c r="C437" s="6" t="s">
        <v>295</v>
      </c>
      <c r="D437" s="6" t="s">
        <v>251</v>
      </c>
      <c r="E437" s="6">
        <v>4</v>
      </c>
      <c r="F437" s="6" t="str">
        <f>VLOOKUP(T_[[#This Row],[N° représ]],ListeREPRESENTANTS,2,FALSE)</f>
        <v>Laura Callahan</v>
      </c>
      <c r="G437" s="6">
        <v>10635</v>
      </c>
      <c r="H437" s="9">
        <v>41072</v>
      </c>
      <c r="I437" s="9">
        <v>41100</v>
      </c>
      <c r="J437" s="9">
        <v>41085</v>
      </c>
      <c r="K437" s="7">
        <v>2</v>
      </c>
      <c r="L437" s="9" t="str">
        <f>VLOOKUP(T_[[#This Row],[Réf catégorie]],ListeCATEGORIES,2,FALSE)</f>
        <v>Condiments</v>
      </c>
      <c r="M437" s="6">
        <v>4</v>
      </c>
      <c r="N437" s="6" t="str">
        <f>VLOOKUP(T_[[#This Row],[Réf prod]],ListePRODUITS,2,FALSE)</f>
        <v>Chef Anton's Cajun Seasoning</v>
      </c>
      <c r="O437" s="13">
        <v>110</v>
      </c>
      <c r="P437" s="6">
        <v>28</v>
      </c>
      <c r="Q437" s="13">
        <f t="shared" si="6"/>
        <v>3080</v>
      </c>
      <c r="R437" s="14">
        <v>0.13</v>
      </c>
      <c r="S437" s="13">
        <v>2679.6</v>
      </c>
      <c r="T437" s="13">
        <v>50.912399999999998</v>
      </c>
      <c r="U437" s="48">
        <f>T_[[#This Row],[CA tarif]]-T_[[#This Row],[CA HT]]</f>
        <v>400.40000000000009</v>
      </c>
      <c r="V437" s="13"/>
      <c r="W437" s="13"/>
      <c r="X437"/>
      <c r="Y437" s="9"/>
      <c r="AA437"/>
      <c r="AB437"/>
    </row>
    <row r="438" spans="1:28" ht="15" customHeight="1" x14ac:dyDescent="0.25">
      <c r="A438" s="6" t="s">
        <v>293</v>
      </c>
      <c r="B438" s="6" t="s">
        <v>294</v>
      </c>
      <c r="C438" s="6" t="s">
        <v>295</v>
      </c>
      <c r="D438" s="6" t="s">
        <v>251</v>
      </c>
      <c r="E438" s="6">
        <v>4</v>
      </c>
      <c r="F438" s="6" t="str">
        <f>VLOOKUP(T_[[#This Row],[N° représ]],ListeREPRESENTANTS,2,FALSE)</f>
        <v>Laura Callahan</v>
      </c>
      <c r="G438" s="6">
        <v>10635</v>
      </c>
      <c r="H438" s="9">
        <v>41072</v>
      </c>
      <c r="I438" s="9">
        <v>41100</v>
      </c>
      <c r="J438" s="9">
        <v>41085</v>
      </c>
      <c r="K438" s="7">
        <v>2</v>
      </c>
      <c r="L438" s="9" t="str">
        <f>VLOOKUP(T_[[#This Row],[Réf catégorie]],ListeCATEGORIES,2,FALSE)</f>
        <v>Condiments</v>
      </c>
      <c r="M438" s="6">
        <v>5</v>
      </c>
      <c r="N438" s="6" t="str">
        <f>VLOOKUP(T_[[#This Row],[Réf prod]],ListePRODUITS,2,FALSE)</f>
        <v>Chef Anton's Gumbo Mix</v>
      </c>
      <c r="O438" s="13">
        <v>106.75</v>
      </c>
      <c r="P438" s="6">
        <v>15</v>
      </c>
      <c r="Q438" s="13">
        <f t="shared" si="6"/>
        <v>1601.25</v>
      </c>
      <c r="R438" s="14">
        <v>-0.01</v>
      </c>
      <c r="S438" s="13">
        <v>1617.2625</v>
      </c>
      <c r="T438" s="13">
        <v>50.135137500000006</v>
      </c>
      <c r="U438" s="48">
        <f>T_[[#This Row],[CA tarif]]-T_[[#This Row],[CA HT]]</f>
        <v>-16.012500000000045</v>
      </c>
      <c r="V438" s="13"/>
      <c r="W438" s="13"/>
      <c r="X438"/>
      <c r="Y438" s="9"/>
      <c r="AA438"/>
      <c r="AB438"/>
    </row>
    <row r="439" spans="1:28" ht="15" customHeight="1" x14ac:dyDescent="0.25">
      <c r="A439" s="6" t="s">
        <v>293</v>
      </c>
      <c r="B439" s="6" t="s">
        <v>294</v>
      </c>
      <c r="C439" s="6" t="s">
        <v>295</v>
      </c>
      <c r="D439" s="6" t="s">
        <v>251</v>
      </c>
      <c r="E439" s="6">
        <v>4</v>
      </c>
      <c r="F439" s="6" t="str">
        <f>VLOOKUP(T_[[#This Row],[N° représ]],ListeREPRESENTANTS,2,FALSE)</f>
        <v>Laura Callahan</v>
      </c>
      <c r="G439" s="6">
        <v>10635</v>
      </c>
      <c r="H439" s="9">
        <v>41072</v>
      </c>
      <c r="I439" s="9">
        <v>41100</v>
      </c>
      <c r="J439" s="9">
        <v>41085</v>
      </c>
      <c r="K439" s="7">
        <v>5</v>
      </c>
      <c r="L439" s="9" t="str">
        <f>VLOOKUP(T_[[#This Row],[Réf catégorie]],ListeCATEGORIES,2,FALSE)</f>
        <v>Pâtes et céréales</v>
      </c>
      <c r="M439" s="6">
        <v>22</v>
      </c>
      <c r="N439" s="6" t="str">
        <f>VLOOKUP(T_[[#This Row],[Réf prod]],ListePRODUITS,2,FALSE)</f>
        <v>Gustaf's Knäckebröd</v>
      </c>
      <c r="O439" s="13">
        <v>105</v>
      </c>
      <c r="P439" s="6">
        <v>66</v>
      </c>
      <c r="Q439" s="13">
        <f t="shared" si="6"/>
        <v>6930</v>
      </c>
      <c r="R439" s="14">
        <v>7.0000000000000007E-2</v>
      </c>
      <c r="S439" s="13">
        <v>6444.9</v>
      </c>
      <c r="T439" s="13">
        <v>135.34289999999999</v>
      </c>
      <c r="U439" s="48">
        <f>T_[[#This Row],[CA tarif]]-T_[[#This Row],[CA HT]]</f>
        <v>485.10000000000036</v>
      </c>
      <c r="V439" s="13"/>
      <c r="W439" s="13"/>
      <c r="X439"/>
      <c r="Y439" s="9"/>
      <c r="AA439"/>
      <c r="AB439"/>
    </row>
    <row r="440" spans="1:28" ht="15" customHeight="1" x14ac:dyDescent="0.25">
      <c r="A440" s="6" t="s">
        <v>209</v>
      </c>
      <c r="B440" s="6" t="s">
        <v>210</v>
      </c>
      <c r="C440" s="6" t="s">
        <v>211</v>
      </c>
      <c r="D440" s="6" t="s">
        <v>212</v>
      </c>
      <c r="E440" s="6">
        <v>5</v>
      </c>
      <c r="F440" s="6" t="str">
        <f>VLOOKUP(T_[[#This Row],[N° représ]],ListeREPRESENTANTS,2,FALSE)</f>
        <v>Mohamed Ben Arfa</v>
      </c>
      <c r="G440" s="6">
        <v>10636</v>
      </c>
      <c r="H440" s="9">
        <v>41073</v>
      </c>
      <c r="I440" s="9">
        <v>41101</v>
      </c>
      <c r="J440" s="9">
        <v>41090</v>
      </c>
      <c r="K440" s="7">
        <v>2</v>
      </c>
      <c r="L440" s="9" t="str">
        <f>VLOOKUP(T_[[#This Row],[Réf catégorie]],ListeCATEGORIES,2,FALSE)</f>
        <v>Condiments</v>
      </c>
      <c r="M440" s="6">
        <v>4</v>
      </c>
      <c r="N440" s="6" t="str">
        <f>VLOOKUP(T_[[#This Row],[Réf prod]],ListePRODUITS,2,FALSE)</f>
        <v>Chef Anton's Cajun Seasoning</v>
      </c>
      <c r="O440" s="13">
        <v>110</v>
      </c>
      <c r="P440" s="6">
        <v>43</v>
      </c>
      <c r="Q440" s="13">
        <f t="shared" si="6"/>
        <v>4730</v>
      </c>
      <c r="R440" s="14">
        <v>-0.03</v>
      </c>
      <c r="S440" s="13">
        <v>4871.9000000000005</v>
      </c>
      <c r="T440" s="13">
        <v>146.15700000000004</v>
      </c>
      <c r="U440" s="48">
        <f>T_[[#This Row],[CA tarif]]-T_[[#This Row],[CA HT]]</f>
        <v>-141.90000000000055</v>
      </c>
      <c r="V440" s="13"/>
      <c r="W440" s="13"/>
      <c r="X440"/>
      <c r="Y440" s="9"/>
      <c r="AA440"/>
      <c r="AB440"/>
    </row>
    <row r="441" spans="1:28" ht="15" customHeight="1" x14ac:dyDescent="0.25">
      <c r="A441" s="6" t="s">
        <v>209</v>
      </c>
      <c r="B441" s="6" t="s">
        <v>210</v>
      </c>
      <c r="C441" s="6" t="s">
        <v>211</v>
      </c>
      <c r="D441" s="6" t="s">
        <v>212</v>
      </c>
      <c r="E441" s="6">
        <v>5</v>
      </c>
      <c r="F441" s="6" t="str">
        <f>VLOOKUP(T_[[#This Row],[N° représ]],ListeREPRESENTANTS,2,FALSE)</f>
        <v>Mohamed Ben Arfa</v>
      </c>
      <c r="G441" s="6">
        <v>10636</v>
      </c>
      <c r="H441" s="9">
        <v>41073</v>
      </c>
      <c r="I441" s="9">
        <v>41101</v>
      </c>
      <c r="J441" s="9">
        <v>41090</v>
      </c>
      <c r="K441" s="7">
        <v>8</v>
      </c>
      <c r="L441" s="9" t="str">
        <f>VLOOKUP(T_[[#This Row],[Réf catégorie]],ListeCATEGORIES,2,FALSE)</f>
        <v>Poissons et fruits de mer</v>
      </c>
      <c r="M441" s="6">
        <v>58</v>
      </c>
      <c r="N441" s="6" t="str">
        <f>VLOOKUP(T_[[#This Row],[Réf prod]],ListePRODUITS,2,FALSE)</f>
        <v>Escargots de Bourgogne</v>
      </c>
      <c r="O441" s="13">
        <v>66.25</v>
      </c>
      <c r="P441" s="6">
        <v>11</v>
      </c>
      <c r="Q441" s="13">
        <f t="shared" si="6"/>
        <v>728.75</v>
      </c>
      <c r="R441" s="14">
        <v>0.19</v>
      </c>
      <c r="S441" s="13">
        <v>590.28750000000002</v>
      </c>
      <c r="T441" s="13">
        <v>11.80575</v>
      </c>
      <c r="U441" s="48">
        <f>T_[[#This Row],[CA tarif]]-T_[[#This Row],[CA HT]]</f>
        <v>138.46249999999998</v>
      </c>
      <c r="V441" s="13"/>
      <c r="W441" s="13"/>
      <c r="X441"/>
      <c r="Y441" s="9"/>
      <c r="AA441"/>
      <c r="AB441"/>
    </row>
    <row r="442" spans="1:28" ht="15" customHeight="1" x14ac:dyDescent="0.25">
      <c r="A442" s="6" t="s">
        <v>130</v>
      </c>
      <c r="B442" s="6" t="s">
        <v>131</v>
      </c>
      <c r="C442" s="6" t="s">
        <v>132</v>
      </c>
      <c r="D442" s="6" t="s">
        <v>123</v>
      </c>
      <c r="E442" s="6">
        <v>6</v>
      </c>
      <c r="F442" s="6" t="str">
        <f>VLOOKUP(T_[[#This Row],[N° représ]],ListeREPRESENTANTS,2,FALSE)</f>
        <v>Ernst Junge</v>
      </c>
      <c r="G442" s="6">
        <v>10637</v>
      </c>
      <c r="H442" s="9">
        <v>41073</v>
      </c>
      <c r="I442" s="9">
        <v>41101</v>
      </c>
      <c r="J442" s="9">
        <v>41090</v>
      </c>
      <c r="K442" s="7">
        <v>4</v>
      </c>
      <c r="L442" s="9" t="str">
        <f>VLOOKUP(T_[[#This Row],[Réf catégorie]],ListeCATEGORIES,2,FALSE)</f>
        <v>Produits laitiers</v>
      </c>
      <c r="M442" s="6">
        <v>11</v>
      </c>
      <c r="N442" s="6" t="str">
        <f>VLOOKUP(T_[[#This Row],[Réf prod]],ListePRODUITS,2,FALSE)</f>
        <v>Queso Cabrales</v>
      </c>
      <c r="O442" s="13">
        <v>105</v>
      </c>
      <c r="P442" s="6">
        <v>63</v>
      </c>
      <c r="Q442" s="13">
        <f t="shared" si="6"/>
        <v>6615</v>
      </c>
      <c r="R442" s="14">
        <v>0.2</v>
      </c>
      <c r="S442" s="13">
        <v>5292</v>
      </c>
      <c r="T442" s="13">
        <v>95.256</v>
      </c>
      <c r="U442" s="48">
        <f>T_[[#This Row],[CA tarif]]-T_[[#This Row],[CA HT]]</f>
        <v>1323</v>
      </c>
      <c r="V442" s="13"/>
      <c r="W442" s="13"/>
      <c r="X442"/>
      <c r="Y442" s="9"/>
      <c r="AA442"/>
      <c r="AB442"/>
    </row>
    <row r="443" spans="1:28" ht="15" customHeight="1" x14ac:dyDescent="0.25">
      <c r="A443" s="6" t="s">
        <v>130</v>
      </c>
      <c r="B443" s="6" t="s">
        <v>131</v>
      </c>
      <c r="C443" s="6" t="s">
        <v>132</v>
      </c>
      <c r="D443" s="6" t="s">
        <v>123</v>
      </c>
      <c r="E443" s="6">
        <v>6</v>
      </c>
      <c r="F443" s="6" t="str">
        <f>VLOOKUP(T_[[#This Row],[N° représ]],ListeREPRESENTANTS,2,FALSE)</f>
        <v>Ernst Junge</v>
      </c>
      <c r="G443" s="6">
        <v>10637</v>
      </c>
      <c r="H443" s="9">
        <v>41073</v>
      </c>
      <c r="I443" s="9">
        <v>41101</v>
      </c>
      <c r="J443" s="9">
        <v>41090</v>
      </c>
      <c r="K443" s="7">
        <v>3</v>
      </c>
      <c r="L443" s="9" t="str">
        <f>VLOOKUP(T_[[#This Row],[Réf catégorie]],ListeCATEGORIES,2,FALSE)</f>
        <v>Desserts</v>
      </c>
      <c r="M443" s="6">
        <v>50</v>
      </c>
      <c r="N443" s="6" t="str">
        <f>VLOOKUP(T_[[#This Row],[Réf prod]],ListePRODUITS,2,FALSE)</f>
        <v>Valkoinen suklaa</v>
      </c>
      <c r="O443" s="13">
        <v>81.25</v>
      </c>
      <c r="P443" s="6">
        <v>18</v>
      </c>
      <c r="Q443" s="13">
        <f t="shared" si="6"/>
        <v>1462.5</v>
      </c>
      <c r="R443" s="14">
        <v>0.19</v>
      </c>
      <c r="S443" s="13">
        <v>1184.625</v>
      </c>
      <c r="T443" s="13">
        <v>5.9231249999999998</v>
      </c>
      <c r="U443" s="48">
        <f>T_[[#This Row],[CA tarif]]-T_[[#This Row],[CA HT]]</f>
        <v>277.875</v>
      </c>
      <c r="V443" s="13"/>
      <c r="W443" s="13"/>
      <c r="X443"/>
      <c r="Y443" s="9"/>
      <c r="AA443"/>
      <c r="AB443"/>
    </row>
    <row r="444" spans="1:28" ht="15" customHeight="1" x14ac:dyDescent="0.25">
      <c r="A444" s="6" t="s">
        <v>130</v>
      </c>
      <c r="B444" s="6" t="s">
        <v>131</v>
      </c>
      <c r="C444" s="6" t="s">
        <v>132</v>
      </c>
      <c r="D444" s="6" t="s">
        <v>123</v>
      </c>
      <c r="E444" s="6">
        <v>6</v>
      </c>
      <c r="F444" s="6" t="str">
        <f>VLOOKUP(T_[[#This Row],[N° représ]],ListeREPRESENTANTS,2,FALSE)</f>
        <v>Ernst Junge</v>
      </c>
      <c r="G444" s="6">
        <v>10637</v>
      </c>
      <c r="H444" s="9">
        <v>41073</v>
      </c>
      <c r="I444" s="9">
        <v>41101</v>
      </c>
      <c r="J444" s="9">
        <v>41090</v>
      </c>
      <c r="K444" s="7">
        <v>5</v>
      </c>
      <c r="L444" s="9" t="str">
        <f>VLOOKUP(T_[[#This Row],[Réf catégorie]],ListeCATEGORIES,2,FALSE)</f>
        <v>Pâtes et céréales</v>
      </c>
      <c r="M444" s="6">
        <v>56</v>
      </c>
      <c r="N444" s="6" t="str">
        <f>VLOOKUP(T_[[#This Row],[Réf prod]],ListePRODUITS,2,FALSE)</f>
        <v>Gnocchi di nonna Alice</v>
      </c>
      <c r="O444" s="13">
        <v>190</v>
      </c>
      <c r="P444" s="6">
        <v>18</v>
      </c>
      <c r="Q444" s="13">
        <f t="shared" si="6"/>
        <v>3420</v>
      </c>
      <c r="R444" s="14">
        <v>0.1</v>
      </c>
      <c r="S444" s="13">
        <v>3078</v>
      </c>
      <c r="T444" s="13">
        <v>15.39</v>
      </c>
      <c r="U444" s="48">
        <f>T_[[#This Row],[CA tarif]]-T_[[#This Row],[CA HT]]</f>
        <v>342</v>
      </c>
      <c r="V444" s="13"/>
      <c r="W444" s="13"/>
      <c r="X444"/>
      <c r="Y444" s="9"/>
      <c r="AA444"/>
      <c r="AB444"/>
    </row>
    <row r="445" spans="1:28" ht="15" customHeight="1" x14ac:dyDescent="0.25">
      <c r="A445" s="6" t="s">
        <v>127</v>
      </c>
      <c r="B445" s="6" t="s">
        <v>128</v>
      </c>
      <c r="C445" s="6" t="s">
        <v>129</v>
      </c>
      <c r="D445" s="6" t="s">
        <v>106</v>
      </c>
      <c r="E445" s="6">
        <v>3</v>
      </c>
      <c r="F445" s="6" t="str">
        <f>VLOOKUP(T_[[#This Row],[N° représ]],ListeREPRESENTANTS,2,FALSE)</f>
        <v>Janet Leverling</v>
      </c>
      <c r="G445" s="6">
        <v>10638</v>
      </c>
      <c r="H445" s="9">
        <v>41074</v>
      </c>
      <c r="I445" s="9">
        <v>41102</v>
      </c>
      <c r="J445" s="9">
        <v>41096</v>
      </c>
      <c r="K445" s="7">
        <v>8</v>
      </c>
      <c r="L445" s="9" t="str">
        <f>VLOOKUP(T_[[#This Row],[Réf catégorie]],ListeCATEGORIES,2,FALSE)</f>
        <v>Poissons et fruits de mer</v>
      </c>
      <c r="M445" s="6">
        <v>45</v>
      </c>
      <c r="N445" s="6" t="str">
        <f>VLOOKUP(T_[[#This Row],[Réf prod]],ListePRODUITS,2,FALSE)</f>
        <v>Røgede sild</v>
      </c>
      <c r="O445" s="13">
        <v>47.5</v>
      </c>
      <c r="P445" s="6">
        <v>12</v>
      </c>
      <c r="Q445" s="13">
        <f t="shared" si="6"/>
        <v>570</v>
      </c>
      <c r="R445" s="14">
        <v>0.12</v>
      </c>
      <c r="S445" s="13">
        <v>501.6</v>
      </c>
      <c r="T445" s="13">
        <v>3.0096000000000003</v>
      </c>
      <c r="U445" s="48">
        <f>T_[[#This Row],[CA tarif]]-T_[[#This Row],[CA HT]]</f>
        <v>68.399999999999977</v>
      </c>
      <c r="V445" s="13"/>
      <c r="W445" s="13"/>
      <c r="X445"/>
      <c r="Y445" s="9"/>
      <c r="AA445"/>
      <c r="AB445"/>
    </row>
    <row r="446" spans="1:28" ht="15" customHeight="1" x14ac:dyDescent="0.25">
      <c r="A446" s="6" t="s">
        <v>127</v>
      </c>
      <c r="B446" s="6" t="s">
        <v>128</v>
      </c>
      <c r="C446" s="6" t="s">
        <v>129</v>
      </c>
      <c r="D446" s="6" t="s">
        <v>106</v>
      </c>
      <c r="E446" s="6">
        <v>3</v>
      </c>
      <c r="F446" s="6" t="str">
        <f>VLOOKUP(T_[[#This Row],[N° représ]],ListeREPRESENTANTS,2,FALSE)</f>
        <v>Janet Leverling</v>
      </c>
      <c r="G446" s="6">
        <v>10638</v>
      </c>
      <c r="H446" s="9">
        <v>41074</v>
      </c>
      <c r="I446" s="9">
        <v>41102</v>
      </c>
      <c r="J446" s="9">
        <v>41096</v>
      </c>
      <c r="K446" s="7">
        <v>2</v>
      </c>
      <c r="L446" s="9" t="str">
        <f>VLOOKUP(T_[[#This Row],[Réf catégorie]],ListeCATEGORIES,2,FALSE)</f>
        <v>Condiments</v>
      </c>
      <c r="M446" s="6">
        <v>65</v>
      </c>
      <c r="N446" s="6" t="str">
        <f>VLOOKUP(T_[[#This Row],[Réf prod]],ListePRODUITS,2,FALSE)</f>
        <v>Louisiana Fiery Hot Pepper Sauce</v>
      </c>
      <c r="O446" s="13">
        <v>105.25</v>
      </c>
      <c r="P446" s="6">
        <v>10</v>
      </c>
      <c r="Q446" s="13">
        <f t="shared" si="6"/>
        <v>1052.5</v>
      </c>
      <c r="R446" s="14">
        <v>-0.01</v>
      </c>
      <c r="S446" s="13">
        <v>1063.0250000000001</v>
      </c>
      <c r="T446" s="13">
        <v>10.63025</v>
      </c>
      <c r="U446" s="48">
        <f>T_[[#This Row],[CA tarif]]-T_[[#This Row],[CA HT]]</f>
        <v>-10.525000000000091</v>
      </c>
      <c r="V446" s="13"/>
      <c r="W446" s="13"/>
      <c r="X446"/>
      <c r="Y446" s="9"/>
      <c r="AA446"/>
      <c r="AB446"/>
    </row>
    <row r="447" spans="1:28" ht="15" customHeight="1" x14ac:dyDescent="0.25">
      <c r="A447" s="6" t="s">
        <v>127</v>
      </c>
      <c r="B447" s="6" t="s">
        <v>128</v>
      </c>
      <c r="C447" s="6" t="s">
        <v>129</v>
      </c>
      <c r="D447" s="6" t="s">
        <v>106</v>
      </c>
      <c r="E447" s="6">
        <v>3</v>
      </c>
      <c r="F447" s="6" t="str">
        <f>VLOOKUP(T_[[#This Row],[N° représ]],ListeREPRESENTANTS,2,FALSE)</f>
        <v>Janet Leverling</v>
      </c>
      <c r="G447" s="6">
        <v>10638</v>
      </c>
      <c r="H447" s="9">
        <v>41074</v>
      </c>
      <c r="I447" s="9">
        <v>41102</v>
      </c>
      <c r="J447" s="9">
        <v>41096</v>
      </c>
      <c r="K447" s="7">
        <v>4</v>
      </c>
      <c r="L447" s="9" t="str">
        <f>VLOOKUP(T_[[#This Row],[Réf catégorie]],ListeCATEGORIES,2,FALSE)</f>
        <v>Produits laitiers</v>
      </c>
      <c r="M447" s="6">
        <v>72</v>
      </c>
      <c r="N447" s="6" t="str">
        <f>VLOOKUP(T_[[#This Row],[Réf prod]],ListePRODUITS,2,FALSE)</f>
        <v>Mozzarella di Giovanni</v>
      </c>
      <c r="O447" s="13">
        <v>174</v>
      </c>
      <c r="P447" s="6">
        <v>77</v>
      </c>
      <c r="Q447" s="13">
        <f t="shared" si="6"/>
        <v>13398</v>
      </c>
      <c r="R447" s="14">
        <v>0.05</v>
      </c>
      <c r="S447" s="13">
        <v>12728.099999999999</v>
      </c>
      <c r="T447" s="13">
        <v>114.55289999999999</v>
      </c>
      <c r="U447" s="48">
        <f>T_[[#This Row],[CA tarif]]-T_[[#This Row],[CA HT]]</f>
        <v>669.90000000000146</v>
      </c>
      <c r="V447" s="13"/>
      <c r="W447" s="13"/>
      <c r="X447"/>
      <c r="Y447" s="9"/>
      <c r="AA447"/>
      <c r="AB447"/>
    </row>
    <row r="448" spans="1:28" ht="15" customHeight="1" x14ac:dyDescent="0.25">
      <c r="A448" s="6" t="s">
        <v>198</v>
      </c>
      <c r="B448" s="6" t="s">
        <v>199</v>
      </c>
      <c r="C448" s="6" t="s">
        <v>54</v>
      </c>
      <c r="D448" s="6" t="s">
        <v>200</v>
      </c>
      <c r="E448" s="6">
        <v>8</v>
      </c>
      <c r="F448" s="6" t="str">
        <f>VLOOKUP(T_[[#This Row],[N° représ]],ListeREPRESENTANTS,2,FALSE)</f>
        <v>Hicham Esmal</v>
      </c>
      <c r="G448" s="6">
        <v>10639</v>
      </c>
      <c r="H448" s="9">
        <v>41074</v>
      </c>
      <c r="I448" s="9">
        <v>41102</v>
      </c>
      <c r="J448" s="9">
        <v>41091</v>
      </c>
      <c r="K448" s="7">
        <v>8</v>
      </c>
      <c r="L448" s="9" t="str">
        <f>VLOOKUP(T_[[#This Row],[Réf catégorie]],ListeCATEGORIES,2,FALSE)</f>
        <v>Poissons et fruits de mer</v>
      </c>
      <c r="M448" s="6">
        <v>18</v>
      </c>
      <c r="N448" s="6" t="str">
        <f>VLOOKUP(T_[[#This Row],[Réf prod]],ListePRODUITS,2,FALSE)</f>
        <v>Carnarvon Tigers</v>
      </c>
      <c r="O448" s="13">
        <v>312.5</v>
      </c>
      <c r="P448" s="6">
        <v>57</v>
      </c>
      <c r="Q448" s="13">
        <f t="shared" si="6"/>
        <v>17812.5</v>
      </c>
      <c r="R448" s="14">
        <v>0.06</v>
      </c>
      <c r="S448" s="13">
        <v>16743.75</v>
      </c>
      <c r="T448" s="13">
        <v>485.56875000000002</v>
      </c>
      <c r="U448" s="48">
        <f>T_[[#This Row],[CA tarif]]-T_[[#This Row],[CA HT]]</f>
        <v>1068.75</v>
      </c>
      <c r="V448" s="13"/>
      <c r="W448" s="13"/>
      <c r="X448"/>
      <c r="Y448" s="9"/>
      <c r="AA448"/>
      <c r="AB448"/>
    </row>
    <row r="449" spans="1:28" ht="15" customHeight="1" x14ac:dyDescent="0.25">
      <c r="A449" s="6" t="s">
        <v>184</v>
      </c>
      <c r="B449" s="6" t="s">
        <v>185</v>
      </c>
      <c r="C449" s="6" t="s">
        <v>159</v>
      </c>
      <c r="D449" s="6" t="s">
        <v>136</v>
      </c>
      <c r="E449" s="6">
        <v>5</v>
      </c>
      <c r="F449" s="6" t="str">
        <f>VLOOKUP(T_[[#This Row],[N° représ]],ListeREPRESENTANTS,2,FALSE)</f>
        <v>Mohamed Ben Arfa</v>
      </c>
      <c r="G449" s="6">
        <v>10640</v>
      </c>
      <c r="H449" s="9">
        <v>41075</v>
      </c>
      <c r="I449" s="9">
        <v>41103</v>
      </c>
      <c r="J449" s="9">
        <v>41092</v>
      </c>
      <c r="K449" s="7">
        <v>4</v>
      </c>
      <c r="L449" s="9" t="str">
        <f>VLOOKUP(T_[[#This Row],[Réf catégorie]],ListeCATEGORIES,2,FALSE)</f>
        <v>Produits laitiers</v>
      </c>
      <c r="M449" s="6">
        <v>69</v>
      </c>
      <c r="N449" s="6" t="str">
        <f>VLOOKUP(T_[[#This Row],[Réf prod]],ListePRODUITS,2,FALSE)</f>
        <v>Gudbrandsdalsost</v>
      </c>
      <c r="O449" s="13">
        <v>180</v>
      </c>
      <c r="P449" s="6">
        <v>10</v>
      </c>
      <c r="Q449" s="13">
        <f t="shared" si="6"/>
        <v>1800</v>
      </c>
      <c r="R449" s="14">
        <v>7.0000000000000007E-2</v>
      </c>
      <c r="S449" s="13">
        <v>1674</v>
      </c>
      <c r="T449" s="13">
        <v>20.088000000000001</v>
      </c>
      <c r="U449" s="48">
        <f>T_[[#This Row],[CA tarif]]-T_[[#This Row],[CA HT]]</f>
        <v>126</v>
      </c>
      <c r="V449" s="13"/>
      <c r="W449" s="13"/>
      <c r="X449"/>
      <c r="Y449" s="9"/>
      <c r="AA449"/>
      <c r="AB449"/>
    </row>
    <row r="450" spans="1:28" ht="15" customHeight="1" x14ac:dyDescent="0.25">
      <c r="A450" s="6" t="s">
        <v>184</v>
      </c>
      <c r="B450" s="6" t="s">
        <v>185</v>
      </c>
      <c r="C450" s="6" t="s">
        <v>159</v>
      </c>
      <c r="D450" s="6" t="s">
        <v>136</v>
      </c>
      <c r="E450" s="6">
        <v>5</v>
      </c>
      <c r="F450" s="6" t="str">
        <f>VLOOKUP(T_[[#This Row],[N° représ]],ListeREPRESENTANTS,2,FALSE)</f>
        <v>Mohamed Ben Arfa</v>
      </c>
      <c r="G450" s="6">
        <v>10640</v>
      </c>
      <c r="H450" s="9">
        <v>41075</v>
      </c>
      <c r="I450" s="9">
        <v>41103</v>
      </c>
      <c r="J450" s="9">
        <v>41092</v>
      </c>
      <c r="K450" s="7">
        <v>1</v>
      </c>
      <c r="L450" s="9" t="str">
        <f>VLOOKUP(T_[[#This Row],[Réf catégorie]],ListeCATEGORIES,2,FALSE)</f>
        <v>Boissons</v>
      </c>
      <c r="M450" s="6">
        <v>70</v>
      </c>
      <c r="N450" s="6" t="str">
        <f>VLOOKUP(T_[[#This Row],[Réf prod]],ListePRODUITS,2,FALSE)</f>
        <v>Outback Lager</v>
      </c>
      <c r="O450" s="13">
        <v>75</v>
      </c>
      <c r="P450" s="6">
        <v>36</v>
      </c>
      <c r="Q450" s="13">
        <f t="shared" si="6"/>
        <v>2700</v>
      </c>
      <c r="R450" s="14">
        <v>0.03</v>
      </c>
      <c r="S450" s="13">
        <v>2619</v>
      </c>
      <c r="T450" s="13">
        <v>23.571000000000002</v>
      </c>
      <c r="U450" s="48">
        <f>T_[[#This Row],[CA tarif]]-T_[[#This Row],[CA HT]]</f>
        <v>81</v>
      </c>
      <c r="V450" s="13"/>
      <c r="W450" s="13"/>
      <c r="X450"/>
      <c r="Y450" s="9"/>
      <c r="AA450"/>
      <c r="AB450"/>
    </row>
    <row r="451" spans="1:28" ht="15" customHeight="1" x14ac:dyDescent="0.25">
      <c r="A451" s="6" t="s">
        <v>103</v>
      </c>
      <c r="B451" s="6" t="s">
        <v>104</v>
      </c>
      <c r="C451" s="6" t="s">
        <v>105</v>
      </c>
      <c r="D451" s="6" t="s">
        <v>106</v>
      </c>
      <c r="E451" s="6">
        <v>5</v>
      </c>
      <c r="F451" s="6" t="str">
        <f>VLOOKUP(T_[[#This Row],[N° représ]],ListeREPRESENTANTS,2,FALSE)</f>
        <v>Mohamed Ben Arfa</v>
      </c>
      <c r="G451" s="6">
        <v>10641</v>
      </c>
      <c r="H451" s="9">
        <v>41076</v>
      </c>
      <c r="I451" s="9">
        <v>41104</v>
      </c>
      <c r="J451" s="9">
        <v>41090</v>
      </c>
      <c r="K451" s="7">
        <v>1</v>
      </c>
      <c r="L451" s="9" t="str">
        <f>VLOOKUP(T_[[#This Row],[Réf catégorie]],ListeCATEGORIES,2,FALSE)</f>
        <v>Boissons</v>
      </c>
      <c r="M451" s="6">
        <v>2</v>
      </c>
      <c r="N451" s="6" t="str">
        <f>VLOOKUP(T_[[#This Row],[Réf prod]],ListePRODUITS,2,FALSE)</f>
        <v>Chang</v>
      </c>
      <c r="O451" s="13">
        <v>95</v>
      </c>
      <c r="P451" s="6">
        <v>49</v>
      </c>
      <c r="Q451" s="13">
        <f t="shared" si="6"/>
        <v>4655</v>
      </c>
      <c r="R451" s="14">
        <v>0.11</v>
      </c>
      <c r="S451" s="13">
        <v>4142.95</v>
      </c>
      <c r="T451" s="13">
        <v>136.71735000000001</v>
      </c>
      <c r="U451" s="48">
        <f>T_[[#This Row],[CA tarif]]-T_[[#This Row],[CA HT]]</f>
        <v>512.05000000000018</v>
      </c>
      <c r="V451" s="13"/>
      <c r="W451" s="13"/>
      <c r="X451"/>
      <c r="Y451" s="9"/>
      <c r="AA451"/>
      <c r="AB451"/>
    </row>
    <row r="452" spans="1:28" ht="15" customHeight="1" x14ac:dyDescent="0.25">
      <c r="A452" s="6" t="s">
        <v>103</v>
      </c>
      <c r="B452" s="6" t="s">
        <v>104</v>
      </c>
      <c r="C452" s="6" t="s">
        <v>105</v>
      </c>
      <c r="D452" s="6" t="s">
        <v>106</v>
      </c>
      <c r="E452" s="6">
        <v>5</v>
      </c>
      <c r="F452" s="6" t="str">
        <f>VLOOKUP(T_[[#This Row],[N° représ]],ListeREPRESENTANTS,2,FALSE)</f>
        <v>Mohamed Ben Arfa</v>
      </c>
      <c r="G452" s="6">
        <v>10641</v>
      </c>
      <c r="H452" s="9">
        <v>41076</v>
      </c>
      <c r="I452" s="9">
        <v>41104</v>
      </c>
      <c r="J452" s="9">
        <v>41090</v>
      </c>
      <c r="K452" s="7">
        <v>8</v>
      </c>
      <c r="L452" s="9" t="str">
        <f>VLOOKUP(T_[[#This Row],[Réf catégorie]],ListeCATEGORIES,2,FALSE)</f>
        <v>Poissons et fruits de mer</v>
      </c>
      <c r="M452" s="6">
        <v>40</v>
      </c>
      <c r="N452" s="6" t="str">
        <f>VLOOKUP(T_[[#This Row],[Réf prod]],ListePRODUITS,2,FALSE)</f>
        <v>Boston Crab Meat</v>
      </c>
      <c r="O452" s="13">
        <v>92</v>
      </c>
      <c r="P452" s="6">
        <v>44</v>
      </c>
      <c r="Q452" s="13">
        <f t="shared" si="6"/>
        <v>4048</v>
      </c>
      <c r="R452" s="14">
        <v>7.0000000000000007E-2</v>
      </c>
      <c r="S452" s="13">
        <v>3764.64</v>
      </c>
      <c r="T452" s="13">
        <v>82.82208</v>
      </c>
      <c r="U452" s="48">
        <f>T_[[#This Row],[CA tarif]]-T_[[#This Row],[CA HT]]</f>
        <v>283.36000000000013</v>
      </c>
      <c r="V452" s="13"/>
      <c r="W452" s="13"/>
      <c r="X452"/>
      <c r="Y452" s="9"/>
      <c r="AA452"/>
      <c r="AB452"/>
    </row>
    <row r="453" spans="1:28" ht="15" customHeight="1" x14ac:dyDescent="0.25">
      <c r="A453" s="6" t="s">
        <v>239</v>
      </c>
      <c r="B453" s="6" t="s">
        <v>240</v>
      </c>
      <c r="C453" s="6" t="s">
        <v>241</v>
      </c>
      <c r="D453" s="6" t="s">
        <v>242</v>
      </c>
      <c r="E453" s="6">
        <v>8</v>
      </c>
      <c r="F453" s="6" t="str">
        <f>VLOOKUP(T_[[#This Row],[N° représ]],ListeREPRESENTANTS,2,FALSE)</f>
        <v>Hicham Esmal</v>
      </c>
      <c r="G453" s="6">
        <v>10642</v>
      </c>
      <c r="H453" s="9">
        <v>41076</v>
      </c>
      <c r="I453" s="9">
        <v>41104</v>
      </c>
      <c r="J453" s="9">
        <v>41100</v>
      </c>
      <c r="K453" s="7">
        <v>3</v>
      </c>
      <c r="L453" s="9" t="str">
        <f>VLOOKUP(T_[[#This Row],[Réf catégorie]],ListeCATEGORIES,2,FALSE)</f>
        <v>Desserts</v>
      </c>
      <c r="M453" s="6">
        <v>21</v>
      </c>
      <c r="N453" s="6" t="str">
        <f>VLOOKUP(T_[[#This Row],[Réf prod]],ListePRODUITS,2,FALSE)</f>
        <v>Sir Rodney's Scones</v>
      </c>
      <c r="O453" s="13">
        <v>50</v>
      </c>
      <c r="P453" s="6">
        <v>58</v>
      </c>
      <c r="Q453" s="13">
        <f t="shared" ref="Q453:Q516" si="7">O453*P453</f>
        <v>2900</v>
      </c>
      <c r="R453" s="14">
        <v>0.17</v>
      </c>
      <c r="S453" s="13">
        <v>2407</v>
      </c>
      <c r="T453" s="13">
        <v>50.546999999999997</v>
      </c>
      <c r="U453" s="48">
        <f>T_[[#This Row],[CA tarif]]-T_[[#This Row],[CA HT]]</f>
        <v>493</v>
      </c>
      <c r="V453" s="13"/>
      <c r="W453" s="13"/>
      <c r="X453"/>
      <c r="Y453" s="9"/>
      <c r="AA453"/>
      <c r="AB453"/>
    </row>
    <row r="454" spans="1:28" ht="15" customHeight="1" x14ac:dyDescent="0.25">
      <c r="A454" s="6" t="s">
        <v>239</v>
      </c>
      <c r="B454" s="6" t="s">
        <v>240</v>
      </c>
      <c r="C454" s="6" t="s">
        <v>241</v>
      </c>
      <c r="D454" s="6" t="s">
        <v>242</v>
      </c>
      <c r="E454" s="6">
        <v>8</v>
      </c>
      <c r="F454" s="6" t="str">
        <f>VLOOKUP(T_[[#This Row],[N° représ]],ListeREPRESENTANTS,2,FALSE)</f>
        <v>Hicham Esmal</v>
      </c>
      <c r="G454" s="6">
        <v>10642</v>
      </c>
      <c r="H454" s="9">
        <v>41076</v>
      </c>
      <c r="I454" s="9">
        <v>41104</v>
      </c>
      <c r="J454" s="9">
        <v>41100</v>
      </c>
      <c r="K454" s="7">
        <v>2</v>
      </c>
      <c r="L454" s="9" t="str">
        <f>VLOOKUP(T_[[#This Row],[Réf catégorie]],ListeCATEGORIES,2,FALSE)</f>
        <v>Condiments</v>
      </c>
      <c r="M454" s="6">
        <v>61</v>
      </c>
      <c r="N454" s="6" t="str">
        <f>VLOOKUP(T_[[#This Row],[Réf prod]],ListePRODUITS,2,FALSE)</f>
        <v>Sirop d'érable</v>
      </c>
      <c r="O454" s="13">
        <v>142.5</v>
      </c>
      <c r="P454" s="6">
        <v>24</v>
      </c>
      <c r="Q454" s="13">
        <f t="shared" si="7"/>
        <v>3420</v>
      </c>
      <c r="R454" s="14">
        <v>0.01</v>
      </c>
      <c r="S454" s="13">
        <v>3385.8</v>
      </c>
      <c r="T454" s="13">
        <v>44.0154</v>
      </c>
      <c r="U454" s="48">
        <f>T_[[#This Row],[CA tarif]]-T_[[#This Row],[CA HT]]</f>
        <v>34.199999999999818</v>
      </c>
      <c r="V454" s="13"/>
      <c r="W454" s="13"/>
      <c r="X454"/>
      <c r="Y454" s="9"/>
      <c r="AA454"/>
      <c r="AB454"/>
    </row>
    <row r="455" spans="1:28" ht="15" customHeight="1" x14ac:dyDescent="0.25">
      <c r="A455" s="6" t="s">
        <v>243</v>
      </c>
      <c r="B455" s="6" t="s">
        <v>244</v>
      </c>
      <c r="C455" s="6" t="s">
        <v>88</v>
      </c>
      <c r="D455" s="6" t="s">
        <v>89</v>
      </c>
      <c r="E455" s="6">
        <v>6</v>
      </c>
      <c r="F455" s="6" t="str">
        <f>VLOOKUP(T_[[#This Row],[N° représ]],ListeREPRESENTANTS,2,FALSE)</f>
        <v>Ernst Junge</v>
      </c>
      <c r="G455" s="6">
        <v>10643</v>
      </c>
      <c r="H455" s="9">
        <v>41079</v>
      </c>
      <c r="I455" s="9">
        <v>41107</v>
      </c>
      <c r="J455" s="9">
        <v>41097</v>
      </c>
      <c r="K455" s="7">
        <v>7</v>
      </c>
      <c r="L455" s="9" t="str">
        <f>VLOOKUP(T_[[#This Row],[Réf catégorie]],ListeCATEGORIES,2,FALSE)</f>
        <v>Produits secs</v>
      </c>
      <c r="M455" s="6">
        <v>28</v>
      </c>
      <c r="N455" s="6" t="str">
        <f>VLOOKUP(T_[[#This Row],[Réf prod]],ListePRODUITS,2,FALSE)</f>
        <v>Rössle Sauerkraut</v>
      </c>
      <c r="O455" s="13">
        <v>228</v>
      </c>
      <c r="P455" s="6">
        <v>50</v>
      </c>
      <c r="Q455" s="13">
        <f t="shared" si="7"/>
        <v>11400</v>
      </c>
      <c r="R455" s="14">
        <v>0.2</v>
      </c>
      <c r="S455" s="13">
        <v>9120</v>
      </c>
      <c r="T455" s="13">
        <v>136.80000000000001</v>
      </c>
      <c r="U455" s="48">
        <f>T_[[#This Row],[CA tarif]]-T_[[#This Row],[CA HT]]</f>
        <v>2280</v>
      </c>
      <c r="V455" s="13"/>
      <c r="W455" s="13"/>
      <c r="X455"/>
      <c r="Y455" s="9"/>
      <c r="AA455"/>
      <c r="AB455"/>
    </row>
    <row r="456" spans="1:28" ht="15" customHeight="1" x14ac:dyDescent="0.25">
      <c r="A456" s="6" t="s">
        <v>243</v>
      </c>
      <c r="B456" s="6" t="s">
        <v>244</v>
      </c>
      <c r="C456" s="6" t="s">
        <v>88</v>
      </c>
      <c r="D456" s="6" t="s">
        <v>89</v>
      </c>
      <c r="E456" s="6">
        <v>6</v>
      </c>
      <c r="F456" s="6" t="str">
        <f>VLOOKUP(T_[[#This Row],[N° représ]],ListeREPRESENTANTS,2,FALSE)</f>
        <v>Ernst Junge</v>
      </c>
      <c r="G456" s="6">
        <v>10643</v>
      </c>
      <c r="H456" s="9">
        <v>41079</v>
      </c>
      <c r="I456" s="9">
        <v>41107</v>
      </c>
      <c r="J456" s="9">
        <v>41097</v>
      </c>
      <c r="K456" s="7">
        <v>1</v>
      </c>
      <c r="L456" s="9" t="str">
        <f>VLOOKUP(T_[[#This Row],[Réf catégorie]],ListeCATEGORIES,2,FALSE)</f>
        <v>Boissons</v>
      </c>
      <c r="M456" s="6">
        <v>39</v>
      </c>
      <c r="N456" s="6" t="str">
        <f>VLOOKUP(T_[[#This Row],[Réf prod]],ListePRODUITS,2,FALSE)</f>
        <v>Chartreuse verte</v>
      </c>
      <c r="O456" s="13">
        <v>90</v>
      </c>
      <c r="P456" s="6">
        <v>21</v>
      </c>
      <c r="Q456" s="13">
        <f t="shared" si="7"/>
        <v>1890</v>
      </c>
      <c r="R456" s="14">
        <v>0.14000000000000001</v>
      </c>
      <c r="S456" s="13">
        <v>1625.3999999999999</v>
      </c>
      <c r="T456" s="13">
        <v>30.8826</v>
      </c>
      <c r="U456" s="48">
        <f>T_[[#This Row],[CA tarif]]-T_[[#This Row],[CA HT]]</f>
        <v>264.60000000000014</v>
      </c>
      <c r="V456" s="13"/>
      <c r="W456" s="13"/>
      <c r="X456"/>
      <c r="Y456" s="9"/>
      <c r="AA456"/>
      <c r="AB456"/>
    </row>
    <row r="457" spans="1:28" ht="15" customHeight="1" x14ac:dyDescent="0.25">
      <c r="A457" s="6" t="s">
        <v>243</v>
      </c>
      <c r="B457" s="6" t="s">
        <v>244</v>
      </c>
      <c r="C457" s="6" t="s">
        <v>88</v>
      </c>
      <c r="D457" s="6" t="s">
        <v>89</v>
      </c>
      <c r="E457" s="6">
        <v>6</v>
      </c>
      <c r="F457" s="6" t="str">
        <f>VLOOKUP(T_[[#This Row],[N° représ]],ListeREPRESENTANTS,2,FALSE)</f>
        <v>Ernst Junge</v>
      </c>
      <c r="G457" s="6">
        <v>10643</v>
      </c>
      <c r="H457" s="9">
        <v>41079</v>
      </c>
      <c r="I457" s="9">
        <v>41107</v>
      </c>
      <c r="J457" s="9">
        <v>41097</v>
      </c>
      <c r="K457" s="7">
        <v>8</v>
      </c>
      <c r="L457" s="9" t="str">
        <f>VLOOKUP(T_[[#This Row],[Réf catégorie]],ListeCATEGORIES,2,FALSE)</f>
        <v>Poissons et fruits de mer</v>
      </c>
      <c r="M457" s="6">
        <v>46</v>
      </c>
      <c r="N457" s="6" t="str">
        <f>VLOOKUP(T_[[#This Row],[Réf prod]],ListePRODUITS,2,FALSE)</f>
        <v>Spegesild</v>
      </c>
      <c r="O457" s="13">
        <v>60</v>
      </c>
      <c r="P457" s="6">
        <v>39</v>
      </c>
      <c r="Q457" s="13">
        <f t="shared" si="7"/>
        <v>2340</v>
      </c>
      <c r="R457" s="14">
        <v>0.18</v>
      </c>
      <c r="S457" s="13">
        <v>1918.8000000000002</v>
      </c>
      <c r="T457" s="13">
        <v>28.782000000000004</v>
      </c>
      <c r="U457" s="48">
        <f>T_[[#This Row],[CA tarif]]-T_[[#This Row],[CA HT]]</f>
        <v>421.19999999999982</v>
      </c>
      <c r="V457" s="13"/>
      <c r="W457" s="13"/>
      <c r="X457"/>
      <c r="Y457" s="9"/>
      <c r="AA457"/>
      <c r="AB457"/>
    </row>
    <row r="458" spans="1:28" ht="15" customHeight="1" x14ac:dyDescent="0.25">
      <c r="A458" s="6" t="s">
        <v>264</v>
      </c>
      <c r="B458" s="6" t="s">
        <v>265</v>
      </c>
      <c r="C458" s="6" t="s">
        <v>266</v>
      </c>
      <c r="D458" s="6" t="s">
        <v>123</v>
      </c>
      <c r="E458" s="6">
        <v>3</v>
      </c>
      <c r="F458" s="6" t="str">
        <f>VLOOKUP(T_[[#This Row],[N° représ]],ListeREPRESENTANTS,2,FALSE)</f>
        <v>Janet Leverling</v>
      </c>
      <c r="G458" s="6">
        <v>10644</v>
      </c>
      <c r="H458" s="9">
        <v>41079</v>
      </c>
      <c r="I458" s="9">
        <v>41107</v>
      </c>
      <c r="J458" s="9">
        <v>41096</v>
      </c>
      <c r="K458" s="7">
        <v>8</v>
      </c>
      <c r="L458" s="9" t="str">
        <f>VLOOKUP(T_[[#This Row],[Réf catégorie]],ListeCATEGORIES,2,FALSE)</f>
        <v>Poissons et fruits de mer</v>
      </c>
      <c r="M458" s="6">
        <v>18</v>
      </c>
      <c r="N458" s="6" t="str">
        <f>VLOOKUP(T_[[#This Row],[Réf prod]],ListePRODUITS,2,FALSE)</f>
        <v>Carnarvon Tigers</v>
      </c>
      <c r="O458" s="13">
        <v>312.5</v>
      </c>
      <c r="P458" s="6">
        <v>24</v>
      </c>
      <c r="Q458" s="13">
        <f t="shared" si="7"/>
        <v>7500</v>
      </c>
      <c r="R458" s="14">
        <v>0.09</v>
      </c>
      <c r="S458" s="13">
        <v>6825</v>
      </c>
      <c r="T458" s="13">
        <v>156.97499999999999</v>
      </c>
      <c r="U458" s="48">
        <f>T_[[#This Row],[CA tarif]]-T_[[#This Row],[CA HT]]</f>
        <v>675</v>
      </c>
      <c r="V458" s="13"/>
      <c r="W458" s="13"/>
      <c r="X458"/>
      <c r="Y458" s="9"/>
      <c r="AA458"/>
      <c r="AB458"/>
    </row>
    <row r="459" spans="1:28" ht="15" customHeight="1" x14ac:dyDescent="0.25">
      <c r="A459" s="6" t="s">
        <v>264</v>
      </c>
      <c r="B459" s="6" t="s">
        <v>265</v>
      </c>
      <c r="C459" s="6" t="s">
        <v>266</v>
      </c>
      <c r="D459" s="6" t="s">
        <v>123</v>
      </c>
      <c r="E459" s="6">
        <v>3</v>
      </c>
      <c r="F459" s="6" t="str">
        <f>VLOOKUP(T_[[#This Row],[N° représ]],ListeREPRESENTANTS,2,FALSE)</f>
        <v>Janet Leverling</v>
      </c>
      <c r="G459" s="6">
        <v>10644</v>
      </c>
      <c r="H459" s="9">
        <v>41079</v>
      </c>
      <c r="I459" s="9">
        <v>41107</v>
      </c>
      <c r="J459" s="9">
        <v>41096</v>
      </c>
      <c r="K459" s="7">
        <v>1</v>
      </c>
      <c r="L459" s="9" t="str">
        <f>VLOOKUP(T_[[#This Row],[Réf catégorie]],ListeCATEGORIES,2,FALSE)</f>
        <v>Boissons</v>
      </c>
      <c r="M459" s="6">
        <v>43</v>
      </c>
      <c r="N459" s="6" t="str">
        <f>VLOOKUP(T_[[#This Row],[Réf prod]],ListePRODUITS,2,FALSE)</f>
        <v>Ipoh Coffee</v>
      </c>
      <c r="O459" s="13">
        <v>230</v>
      </c>
      <c r="P459" s="6">
        <v>46</v>
      </c>
      <c r="Q459" s="13">
        <f t="shared" si="7"/>
        <v>10580</v>
      </c>
      <c r="R459" s="14">
        <v>-0.01</v>
      </c>
      <c r="S459" s="13">
        <v>10685.8</v>
      </c>
      <c r="T459" s="13">
        <v>203.03019999999998</v>
      </c>
      <c r="U459" s="48">
        <f>T_[[#This Row],[CA tarif]]-T_[[#This Row],[CA HT]]</f>
        <v>-105.79999999999927</v>
      </c>
      <c r="V459" s="13"/>
      <c r="W459" s="13"/>
      <c r="X459"/>
      <c r="Y459" s="9"/>
      <c r="AA459"/>
      <c r="AB459"/>
    </row>
    <row r="460" spans="1:28" ht="15" customHeight="1" x14ac:dyDescent="0.25">
      <c r="A460" s="6" t="s">
        <v>264</v>
      </c>
      <c r="B460" s="6" t="s">
        <v>265</v>
      </c>
      <c r="C460" s="6" t="s">
        <v>266</v>
      </c>
      <c r="D460" s="6" t="s">
        <v>123</v>
      </c>
      <c r="E460" s="6">
        <v>3</v>
      </c>
      <c r="F460" s="6" t="str">
        <f>VLOOKUP(T_[[#This Row],[N° représ]],ListeREPRESENTANTS,2,FALSE)</f>
        <v>Janet Leverling</v>
      </c>
      <c r="G460" s="6">
        <v>10644</v>
      </c>
      <c r="H460" s="9">
        <v>41079</v>
      </c>
      <c r="I460" s="9">
        <v>41107</v>
      </c>
      <c r="J460" s="9">
        <v>41096</v>
      </c>
      <c r="K460" s="7">
        <v>8</v>
      </c>
      <c r="L460" s="9" t="str">
        <f>VLOOKUP(T_[[#This Row],[Réf catégorie]],ListeCATEGORIES,2,FALSE)</f>
        <v>Poissons et fruits de mer</v>
      </c>
      <c r="M460" s="6">
        <v>46</v>
      </c>
      <c r="N460" s="6" t="str">
        <f>VLOOKUP(T_[[#This Row],[Réf prod]],ListePRODUITS,2,FALSE)</f>
        <v>Spegesild</v>
      </c>
      <c r="O460" s="13">
        <v>60</v>
      </c>
      <c r="P460" s="6">
        <v>49</v>
      </c>
      <c r="Q460" s="13">
        <f t="shared" si="7"/>
        <v>2940</v>
      </c>
      <c r="R460" s="14">
        <v>0.06</v>
      </c>
      <c r="S460" s="13">
        <v>2763.6</v>
      </c>
      <c r="T460" s="13">
        <v>11.054399999999999</v>
      </c>
      <c r="U460" s="48">
        <f>T_[[#This Row],[CA tarif]]-T_[[#This Row],[CA HT]]</f>
        <v>176.40000000000009</v>
      </c>
      <c r="V460" s="13"/>
      <c r="W460" s="13"/>
      <c r="X460"/>
      <c r="Y460" s="9"/>
      <c r="AA460"/>
      <c r="AB460"/>
    </row>
    <row r="461" spans="1:28" ht="15" customHeight="1" x14ac:dyDescent="0.25">
      <c r="A461" s="6" t="s">
        <v>228</v>
      </c>
      <c r="B461" s="6" t="s">
        <v>229</v>
      </c>
      <c r="C461" s="6" t="s">
        <v>122</v>
      </c>
      <c r="D461" s="6" t="s">
        <v>123</v>
      </c>
      <c r="E461" s="6">
        <v>5</v>
      </c>
      <c r="F461" s="6" t="str">
        <f>VLOOKUP(T_[[#This Row],[N° représ]],ListeREPRESENTANTS,2,FALSE)</f>
        <v>Mohamed Ben Arfa</v>
      </c>
      <c r="G461" s="6">
        <v>10645</v>
      </c>
      <c r="H461" s="9">
        <v>41080</v>
      </c>
      <c r="I461" s="9">
        <v>41108</v>
      </c>
      <c r="J461" s="9">
        <v>41097</v>
      </c>
      <c r="K461" s="7">
        <v>8</v>
      </c>
      <c r="L461" s="9" t="str">
        <f>VLOOKUP(T_[[#This Row],[Réf catégorie]],ListeCATEGORIES,2,FALSE)</f>
        <v>Poissons et fruits de mer</v>
      </c>
      <c r="M461" s="6">
        <v>18</v>
      </c>
      <c r="N461" s="6" t="str">
        <f>VLOOKUP(T_[[#This Row],[Réf prod]],ListePRODUITS,2,FALSE)</f>
        <v>Carnarvon Tigers</v>
      </c>
      <c r="O461" s="13">
        <v>312.5</v>
      </c>
      <c r="P461" s="6">
        <v>5</v>
      </c>
      <c r="Q461" s="13">
        <f t="shared" si="7"/>
        <v>1562.5</v>
      </c>
      <c r="R461" s="14">
        <v>-0.03</v>
      </c>
      <c r="S461" s="13">
        <v>1609.375</v>
      </c>
      <c r="T461" s="13">
        <v>0</v>
      </c>
      <c r="U461" s="48">
        <f>T_[[#This Row],[CA tarif]]-T_[[#This Row],[CA HT]]</f>
        <v>-46.875</v>
      </c>
      <c r="V461" s="13"/>
      <c r="W461" s="13"/>
      <c r="X461"/>
      <c r="Y461" s="9"/>
      <c r="AA461"/>
      <c r="AB461"/>
    </row>
    <row r="462" spans="1:28" ht="15" customHeight="1" x14ac:dyDescent="0.25">
      <c r="A462" s="6" t="s">
        <v>228</v>
      </c>
      <c r="B462" s="6" t="s">
        <v>229</v>
      </c>
      <c r="C462" s="6" t="s">
        <v>122</v>
      </c>
      <c r="D462" s="6" t="s">
        <v>123</v>
      </c>
      <c r="E462" s="6">
        <v>5</v>
      </c>
      <c r="F462" s="6" t="str">
        <f>VLOOKUP(T_[[#This Row],[N° représ]],ListeREPRESENTANTS,2,FALSE)</f>
        <v>Mohamed Ben Arfa</v>
      </c>
      <c r="G462" s="6">
        <v>10645</v>
      </c>
      <c r="H462" s="9">
        <v>41080</v>
      </c>
      <c r="I462" s="9">
        <v>41108</v>
      </c>
      <c r="J462" s="9">
        <v>41097</v>
      </c>
      <c r="K462" s="7">
        <v>8</v>
      </c>
      <c r="L462" s="9" t="str">
        <f>VLOOKUP(T_[[#This Row],[Réf catégorie]],ListeCATEGORIES,2,FALSE)</f>
        <v>Poissons et fruits de mer</v>
      </c>
      <c r="M462" s="6">
        <v>36</v>
      </c>
      <c r="N462" s="6" t="str">
        <f>VLOOKUP(T_[[#This Row],[Réf prod]],ListePRODUITS,2,FALSE)</f>
        <v>Inlagd Sill</v>
      </c>
      <c r="O462" s="13">
        <v>95</v>
      </c>
      <c r="P462" s="6">
        <v>98</v>
      </c>
      <c r="Q462" s="13">
        <f t="shared" si="7"/>
        <v>9310</v>
      </c>
      <c r="R462" s="14">
        <v>0.15</v>
      </c>
      <c r="S462" s="13">
        <v>7913.5</v>
      </c>
      <c r="T462" s="13">
        <v>0</v>
      </c>
      <c r="U462" s="48">
        <f>T_[[#This Row],[CA tarif]]-T_[[#This Row],[CA HT]]</f>
        <v>1396.5</v>
      </c>
      <c r="V462" s="13"/>
      <c r="W462" s="13"/>
      <c r="X462"/>
      <c r="Y462" s="9"/>
      <c r="AA462"/>
      <c r="AB462"/>
    </row>
    <row r="463" spans="1:28" ht="15" customHeight="1" x14ac:dyDescent="0.25">
      <c r="A463" s="6" t="s">
        <v>166</v>
      </c>
      <c r="B463" s="6" t="s">
        <v>167</v>
      </c>
      <c r="C463" s="6" t="s">
        <v>168</v>
      </c>
      <c r="D463" s="6" t="s">
        <v>169</v>
      </c>
      <c r="E463" s="6">
        <v>2</v>
      </c>
      <c r="F463" s="6" t="str">
        <f>VLOOKUP(T_[[#This Row],[N° représ]],ListeREPRESENTANTS,2,FALSE)</f>
        <v>Anne Dodsworth</v>
      </c>
      <c r="G463" s="6">
        <v>10646</v>
      </c>
      <c r="H463" s="9">
        <v>41081</v>
      </c>
      <c r="I463" s="9">
        <v>41122</v>
      </c>
      <c r="J463" s="9">
        <v>41098</v>
      </c>
      <c r="K463" s="7">
        <v>1</v>
      </c>
      <c r="L463" s="9" t="str">
        <f>VLOOKUP(T_[[#This Row],[Réf catégorie]],ListeCATEGORIES,2,FALSE)</f>
        <v>Boissons</v>
      </c>
      <c r="M463" s="6">
        <v>1</v>
      </c>
      <c r="N463" s="6" t="str">
        <f>VLOOKUP(T_[[#This Row],[Réf prod]],ListePRODUITS,2,FALSE)</f>
        <v>Chai</v>
      </c>
      <c r="O463" s="13">
        <v>90</v>
      </c>
      <c r="P463" s="6">
        <v>12</v>
      </c>
      <c r="Q463" s="13">
        <f t="shared" si="7"/>
        <v>1080</v>
      </c>
      <c r="R463" s="14">
        <v>-0.02</v>
      </c>
      <c r="S463" s="13">
        <v>1101.5999999999999</v>
      </c>
      <c r="T463" s="13">
        <v>4.4063999999999997</v>
      </c>
      <c r="U463" s="48">
        <f>T_[[#This Row],[CA tarif]]-T_[[#This Row],[CA HT]]</f>
        <v>-21.599999999999909</v>
      </c>
      <c r="V463" s="13"/>
      <c r="W463" s="13"/>
      <c r="X463"/>
      <c r="Y463" s="9"/>
      <c r="AA463"/>
      <c r="AB463"/>
    </row>
    <row r="464" spans="1:28" ht="15" customHeight="1" x14ac:dyDescent="0.25">
      <c r="A464" s="6" t="s">
        <v>166</v>
      </c>
      <c r="B464" s="6" t="s">
        <v>167</v>
      </c>
      <c r="C464" s="6" t="s">
        <v>168</v>
      </c>
      <c r="D464" s="6" t="s">
        <v>169</v>
      </c>
      <c r="E464" s="6">
        <v>2</v>
      </c>
      <c r="F464" s="6" t="str">
        <f>VLOOKUP(T_[[#This Row],[N° représ]],ListeREPRESENTANTS,2,FALSE)</f>
        <v>Anne Dodsworth</v>
      </c>
      <c r="G464" s="6">
        <v>10646</v>
      </c>
      <c r="H464" s="9">
        <v>41081</v>
      </c>
      <c r="I464" s="9">
        <v>41122</v>
      </c>
      <c r="J464" s="9">
        <v>41098</v>
      </c>
      <c r="K464" s="7">
        <v>8</v>
      </c>
      <c r="L464" s="9" t="str">
        <f>VLOOKUP(T_[[#This Row],[Réf catégorie]],ListeCATEGORIES,2,FALSE)</f>
        <v>Poissons et fruits de mer</v>
      </c>
      <c r="M464" s="6">
        <v>10</v>
      </c>
      <c r="N464" s="6" t="str">
        <f>VLOOKUP(T_[[#This Row],[Réf prod]],ListePRODUITS,2,FALSE)</f>
        <v>Ikura</v>
      </c>
      <c r="O464" s="13">
        <v>155</v>
      </c>
      <c r="P464" s="6">
        <v>37</v>
      </c>
      <c r="Q464" s="13">
        <f t="shared" si="7"/>
        <v>5735</v>
      </c>
      <c r="R464" s="14">
        <v>-0.03</v>
      </c>
      <c r="S464" s="13">
        <v>5907.05</v>
      </c>
      <c r="T464" s="13">
        <v>165.3974</v>
      </c>
      <c r="U464" s="48">
        <f>T_[[#This Row],[CA tarif]]-T_[[#This Row],[CA HT]]</f>
        <v>-172.05000000000018</v>
      </c>
      <c r="V464" s="13"/>
      <c r="W464" s="13"/>
      <c r="X464"/>
      <c r="Y464" s="9"/>
      <c r="AA464"/>
      <c r="AB464"/>
    </row>
    <row r="465" spans="1:28" ht="15" customHeight="1" x14ac:dyDescent="0.25">
      <c r="A465" s="6" t="s">
        <v>166</v>
      </c>
      <c r="B465" s="6" t="s">
        <v>167</v>
      </c>
      <c r="C465" s="6" t="s">
        <v>168</v>
      </c>
      <c r="D465" s="6" t="s">
        <v>169</v>
      </c>
      <c r="E465" s="6">
        <v>2</v>
      </c>
      <c r="F465" s="6" t="str">
        <f>VLOOKUP(T_[[#This Row],[N° représ]],ListeREPRESENTANTS,2,FALSE)</f>
        <v>Anne Dodsworth</v>
      </c>
      <c r="G465" s="6">
        <v>10646</v>
      </c>
      <c r="H465" s="9">
        <v>41081</v>
      </c>
      <c r="I465" s="9">
        <v>41122</v>
      </c>
      <c r="J465" s="9">
        <v>41098</v>
      </c>
      <c r="K465" s="7">
        <v>4</v>
      </c>
      <c r="L465" s="9" t="str">
        <f>VLOOKUP(T_[[#This Row],[Réf catégorie]],ListeCATEGORIES,2,FALSE)</f>
        <v>Produits laitiers</v>
      </c>
      <c r="M465" s="6">
        <v>71</v>
      </c>
      <c r="N465" s="6" t="str">
        <f>VLOOKUP(T_[[#This Row],[Réf prod]],ListePRODUITS,2,FALSE)</f>
        <v>Fløtemysost</v>
      </c>
      <c r="O465" s="13">
        <v>107.5</v>
      </c>
      <c r="P465" s="6">
        <v>72</v>
      </c>
      <c r="Q465" s="13">
        <f t="shared" si="7"/>
        <v>7740</v>
      </c>
      <c r="R465" s="14">
        <v>0.18</v>
      </c>
      <c r="S465" s="13">
        <v>6346.8</v>
      </c>
      <c r="T465" s="13">
        <v>165.01680000000002</v>
      </c>
      <c r="U465" s="48">
        <f>T_[[#This Row],[CA tarif]]-T_[[#This Row],[CA HT]]</f>
        <v>1393.1999999999998</v>
      </c>
      <c r="V465" s="13"/>
      <c r="W465" s="13"/>
      <c r="X465"/>
      <c r="Y465" s="9"/>
      <c r="AA465"/>
      <c r="AB465"/>
    </row>
    <row r="466" spans="1:28" ht="15" customHeight="1" x14ac:dyDescent="0.25">
      <c r="A466" s="6" t="s">
        <v>166</v>
      </c>
      <c r="B466" s="6" t="s">
        <v>167</v>
      </c>
      <c r="C466" s="6" t="s">
        <v>168</v>
      </c>
      <c r="D466" s="6" t="s">
        <v>169</v>
      </c>
      <c r="E466" s="6">
        <v>2</v>
      </c>
      <c r="F466" s="6" t="str">
        <f>VLOOKUP(T_[[#This Row],[N° représ]],ListeREPRESENTANTS,2,FALSE)</f>
        <v>Anne Dodsworth</v>
      </c>
      <c r="G466" s="6">
        <v>10646</v>
      </c>
      <c r="H466" s="9">
        <v>41081</v>
      </c>
      <c r="I466" s="9">
        <v>41122</v>
      </c>
      <c r="J466" s="9">
        <v>41098</v>
      </c>
      <c r="K466" s="7">
        <v>2</v>
      </c>
      <c r="L466" s="9" t="str">
        <f>VLOOKUP(T_[[#This Row],[Réf catégorie]],ListeCATEGORIES,2,FALSE)</f>
        <v>Condiments</v>
      </c>
      <c r="M466" s="6">
        <v>77</v>
      </c>
      <c r="N466" s="6" t="str">
        <f>VLOOKUP(T_[[#This Row],[Réf prod]],ListePRODUITS,2,FALSE)</f>
        <v>Original Frankfurter grüne Soße</v>
      </c>
      <c r="O466" s="13">
        <v>65</v>
      </c>
      <c r="P466" s="6">
        <v>20</v>
      </c>
      <c r="Q466" s="13">
        <f t="shared" si="7"/>
        <v>1300</v>
      </c>
      <c r="R466" s="14">
        <v>0.12</v>
      </c>
      <c r="S466" s="13">
        <v>1144</v>
      </c>
      <c r="T466" s="13">
        <v>18.303999999999998</v>
      </c>
      <c r="U466" s="48">
        <f>T_[[#This Row],[CA tarif]]-T_[[#This Row],[CA HT]]</f>
        <v>156</v>
      </c>
      <c r="V466" s="13"/>
      <c r="W466" s="13"/>
      <c r="X466"/>
      <c r="Y466" s="9"/>
      <c r="AA466"/>
      <c r="AB466"/>
    </row>
    <row r="467" spans="1:28" ht="15" customHeight="1" x14ac:dyDescent="0.25">
      <c r="A467" s="6" t="s">
        <v>267</v>
      </c>
      <c r="B467" s="6" t="s">
        <v>268</v>
      </c>
      <c r="C467" s="6" t="s">
        <v>122</v>
      </c>
      <c r="D467" s="6" t="s">
        <v>123</v>
      </c>
      <c r="E467" s="6">
        <v>5</v>
      </c>
      <c r="F467" s="6" t="str">
        <f>VLOOKUP(T_[[#This Row],[N° représ]],ListeREPRESENTANTS,2,FALSE)</f>
        <v>Mohamed Ben Arfa</v>
      </c>
      <c r="G467" s="6">
        <v>10647</v>
      </c>
      <c r="H467" s="9">
        <v>41081</v>
      </c>
      <c r="I467" s="9">
        <v>41095</v>
      </c>
      <c r="J467" s="9">
        <v>41098</v>
      </c>
      <c r="K467" s="7">
        <v>3</v>
      </c>
      <c r="L467" s="9" t="str">
        <f>VLOOKUP(T_[[#This Row],[Réf catégorie]],ListeCATEGORIES,2,FALSE)</f>
        <v>Desserts</v>
      </c>
      <c r="M467" s="6">
        <v>19</v>
      </c>
      <c r="N467" s="6" t="str">
        <f>VLOOKUP(T_[[#This Row],[Réf prod]],ListePRODUITS,2,FALSE)</f>
        <v>Teatime Chocolate Biscuits</v>
      </c>
      <c r="O467" s="13">
        <v>46</v>
      </c>
      <c r="P467" s="6">
        <v>18</v>
      </c>
      <c r="Q467" s="13">
        <f t="shared" si="7"/>
        <v>828</v>
      </c>
      <c r="R467" s="14">
        <v>0.11</v>
      </c>
      <c r="S467" s="13">
        <v>736.92</v>
      </c>
      <c r="T467" s="13">
        <v>5.1584399999999997</v>
      </c>
      <c r="U467" s="48">
        <f>T_[[#This Row],[CA tarif]]-T_[[#This Row],[CA HT]]</f>
        <v>91.080000000000041</v>
      </c>
      <c r="V467" s="13"/>
      <c r="W467" s="13"/>
      <c r="X467"/>
      <c r="Y467" s="9"/>
      <c r="AA467"/>
      <c r="AB467"/>
    </row>
    <row r="468" spans="1:28" ht="15" customHeight="1" x14ac:dyDescent="0.25">
      <c r="A468" s="6" t="s">
        <v>267</v>
      </c>
      <c r="B468" s="6" t="s">
        <v>268</v>
      </c>
      <c r="C468" s="6" t="s">
        <v>122</v>
      </c>
      <c r="D468" s="6" t="s">
        <v>123</v>
      </c>
      <c r="E468" s="6">
        <v>5</v>
      </c>
      <c r="F468" s="6" t="str">
        <f>VLOOKUP(T_[[#This Row],[N° représ]],ListeREPRESENTANTS,2,FALSE)</f>
        <v>Mohamed Ben Arfa</v>
      </c>
      <c r="G468" s="6">
        <v>10647</v>
      </c>
      <c r="H468" s="9">
        <v>41081</v>
      </c>
      <c r="I468" s="9">
        <v>41095</v>
      </c>
      <c r="J468" s="9">
        <v>41098</v>
      </c>
      <c r="K468" s="7">
        <v>1</v>
      </c>
      <c r="L468" s="9" t="str">
        <f>VLOOKUP(T_[[#This Row],[Réf catégorie]],ListeCATEGORIES,2,FALSE)</f>
        <v>Boissons</v>
      </c>
      <c r="M468" s="6">
        <v>39</v>
      </c>
      <c r="N468" s="6" t="str">
        <f>VLOOKUP(T_[[#This Row],[Réf prod]],ListePRODUITS,2,FALSE)</f>
        <v>Chartreuse verte</v>
      </c>
      <c r="O468" s="13">
        <v>90</v>
      </c>
      <c r="P468" s="6">
        <v>77</v>
      </c>
      <c r="Q468" s="13">
        <f t="shared" si="7"/>
        <v>6930</v>
      </c>
      <c r="R468" s="14">
        <v>0.08</v>
      </c>
      <c r="S468" s="13">
        <v>6375.6</v>
      </c>
      <c r="T468" s="13">
        <v>114.7608</v>
      </c>
      <c r="U468" s="48">
        <f>T_[[#This Row],[CA tarif]]-T_[[#This Row],[CA HT]]</f>
        <v>554.39999999999964</v>
      </c>
      <c r="V468" s="13"/>
      <c r="W468" s="13"/>
      <c r="X468"/>
      <c r="Y468" s="9"/>
      <c r="AA468"/>
      <c r="AB468"/>
    </row>
    <row r="469" spans="1:28" ht="15" customHeight="1" x14ac:dyDescent="0.25">
      <c r="A469" s="6" t="s">
        <v>120</v>
      </c>
      <c r="B469" s="6" t="s">
        <v>121</v>
      </c>
      <c r="C469" s="6" t="s">
        <v>122</v>
      </c>
      <c r="D469" s="6" t="s">
        <v>123</v>
      </c>
      <c r="E469" s="6">
        <v>9</v>
      </c>
      <c r="F469" s="6" t="str">
        <f>VLOOKUP(T_[[#This Row],[N° représ]],ListeREPRESENTANTS,2,FALSE)</f>
        <v>Steven Buchanan</v>
      </c>
      <c r="G469" s="6">
        <v>10648</v>
      </c>
      <c r="H469" s="9">
        <v>41082</v>
      </c>
      <c r="I469" s="9">
        <v>41123</v>
      </c>
      <c r="J469" s="9">
        <v>41104</v>
      </c>
      <c r="K469" s="7">
        <v>5</v>
      </c>
      <c r="L469" s="9" t="str">
        <f>VLOOKUP(T_[[#This Row],[Réf catégorie]],ListeCATEGORIES,2,FALSE)</f>
        <v>Pâtes et céréales</v>
      </c>
      <c r="M469" s="6">
        <v>22</v>
      </c>
      <c r="N469" s="6" t="str">
        <f>VLOOKUP(T_[[#This Row],[Réf prod]],ListePRODUITS,2,FALSE)</f>
        <v>Gustaf's Knäckebröd</v>
      </c>
      <c r="O469" s="13">
        <v>105</v>
      </c>
      <c r="P469" s="6">
        <v>69</v>
      </c>
      <c r="Q469" s="13">
        <f t="shared" si="7"/>
        <v>7245</v>
      </c>
      <c r="R469" s="14">
        <v>0.17</v>
      </c>
      <c r="S469" s="13">
        <v>6013.3499999999995</v>
      </c>
      <c r="T469" s="13">
        <v>138.30704999999998</v>
      </c>
      <c r="U469" s="48">
        <f>T_[[#This Row],[CA tarif]]-T_[[#This Row],[CA HT]]</f>
        <v>1231.6500000000005</v>
      </c>
      <c r="V469" s="13"/>
      <c r="W469" s="13"/>
      <c r="X469"/>
      <c r="Y469" s="9"/>
      <c r="AA469"/>
      <c r="AB469"/>
    </row>
    <row r="470" spans="1:28" ht="15" customHeight="1" x14ac:dyDescent="0.25">
      <c r="A470" s="6" t="s">
        <v>120</v>
      </c>
      <c r="B470" s="6" t="s">
        <v>121</v>
      </c>
      <c r="C470" s="6" t="s">
        <v>122</v>
      </c>
      <c r="D470" s="6" t="s">
        <v>123</v>
      </c>
      <c r="E470" s="6">
        <v>9</v>
      </c>
      <c r="F470" s="6" t="str">
        <f>VLOOKUP(T_[[#This Row],[N° représ]],ListeREPRESENTANTS,2,FALSE)</f>
        <v>Steven Buchanan</v>
      </c>
      <c r="G470" s="6">
        <v>10648</v>
      </c>
      <c r="H470" s="9">
        <v>41082</v>
      </c>
      <c r="I470" s="9">
        <v>41123</v>
      </c>
      <c r="J470" s="9">
        <v>41104</v>
      </c>
      <c r="K470" s="7">
        <v>1</v>
      </c>
      <c r="L470" s="9" t="str">
        <f>VLOOKUP(T_[[#This Row],[Réf catégorie]],ListeCATEGORIES,2,FALSE)</f>
        <v>Boissons</v>
      </c>
      <c r="M470" s="6">
        <v>24</v>
      </c>
      <c r="N470" s="6" t="str">
        <f>VLOOKUP(T_[[#This Row],[Réf prod]],ListePRODUITS,2,FALSE)</f>
        <v>Guaraná Fantástica</v>
      </c>
      <c r="O470" s="13">
        <v>22.5</v>
      </c>
      <c r="P470" s="6">
        <v>23</v>
      </c>
      <c r="Q470" s="13">
        <f t="shared" si="7"/>
        <v>517.5</v>
      </c>
      <c r="R470" s="14">
        <v>0.17</v>
      </c>
      <c r="S470" s="13">
        <v>429.52499999999998</v>
      </c>
      <c r="T470" s="13">
        <v>12.456224999999998</v>
      </c>
      <c r="U470" s="48">
        <f>T_[[#This Row],[CA tarif]]-T_[[#This Row],[CA HT]]</f>
        <v>87.975000000000023</v>
      </c>
      <c r="V470" s="13"/>
      <c r="W470" s="13"/>
      <c r="X470"/>
      <c r="Y470" s="9"/>
      <c r="AA470"/>
      <c r="AB470"/>
    </row>
    <row r="471" spans="1:28" ht="15" customHeight="1" x14ac:dyDescent="0.25">
      <c r="A471" s="6" t="s">
        <v>216</v>
      </c>
      <c r="B471" s="6" t="s">
        <v>217</v>
      </c>
      <c r="C471" s="6" t="s">
        <v>218</v>
      </c>
      <c r="D471" s="6" t="s">
        <v>102</v>
      </c>
      <c r="E471" s="6">
        <v>9</v>
      </c>
      <c r="F471" s="6" t="str">
        <f>VLOOKUP(T_[[#This Row],[N° représ]],ListeREPRESENTANTS,2,FALSE)</f>
        <v>Steven Buchanan</v>
      </c>
      <c r="G471" s="6">
        <v>10649</v>
      </c>
      <c r="H471" s="9">
        <v>41082</v>
      </c>
      <c r="I471" s="9">
        <v>41110</v>
      </c>
      <c r="J471" s="9">
        <v>41093</v>
      </c>
      <c r="K471" s="7">
        <v>7</v>
      </c>
      <c r="L471" s="9" t="str">
        <f>VLOOKUP(T_[[#This Row],[Réf catégorie]],ListeCATEGORIES,2,FALSE)</f>
        <v>Produits secs</v>
      </c>
      <c r="M471" s="6">
        <v>28</v>
      </c>
      <c r="N471" s="6" t="str">
        <f>VLOOKUP(T_[[#This Row],[Réf prod]],ListePRODUITS,2,FALSE)</f>
        <v>Rössle Sauerkraut</v>
      </c>
      <c r="O471" s="13">
        <v>228</v>
      </c>
      <c r="P471" s="6">
        <v>22</v>
      </c>
      <c r="Q471" s="13">
        <f t="shared" si="7"/>
        <v>5016</v>
      </c>
      <c r="R471" s="14">
        <v>0.16</v>
      </c>
      <c r="S471" s="13">
        <v>4213.4399999999996</v>
      </c>
      <c r="T471" s="13">
        <v>84.268799999999985</v>
      </c>
      <c r="U471" s="48">
        <f>T_[[#This Row],[CA tarif]]-T_[[#This Row],[CA HT]]</f>
        <v>802.5600000000004</v>
      </c>
      <c r="V471" s="13"/>
      <c r="W471" s="13"/>
      <c r="X471"/>
      <c r="Y471" s="9"/>
      <c r="AA471"/>
      <c r="AB471"/>
    </row>
    <row r="472" spans="1:28" ht="15" customHeight="1" x14ac:dyDescent="0.25">
      <c r="A472" s="6" t="s">
        <v>216</v>
      </c>
      <c r="B472" s="6" t="s">
        <v>217</v>
      </c>
      <c r="C472" s="6" t="s">
        <v>218</v>
      </c>
      <c r="D472" s="6" t="s">
        <v>102</v>
      </c>
      <c r="E472" s="6">
        <v>9</v>
      </c>
      <c r="F472" s="6" t="str">
        <f>VLOOKUP(T_[[#This Row],[N° représ]],ListeREPRESENTANTS,2,FALSE)</f>
        <v>Steven Buchanan</v>
      </c>
      <c r="G472" s="6">
        <v>10649</v>
      </c>
      <c r="H472" s="9">
        <v>41082</v>
      </c>
      <c r="I472" s="9">
        <v>41110</v>
      </c>
      <c r="J472" s="9">
        <v>41093</v>
      </c>
      <c r="K472" s="7">
        <v>4</v>
      </c>
      <c r="L472" s="9" t="str">
        <f>VLOOKUP(T_[[#This Row],[Réf catégorie]],ListeCATEGORIES,2,FALSE)</f>
        <v>Produits laitiers</v>
      </c>
      <c r="M472" s="6">
        <v>72</v>
      </c>
      <c r="N472" s="6" t="str">
        <f>VLOOKUP(T_[[#This Row],[Réf prod]],ListePRODUITS,2,FALSE)</f>
        <v>Mozzarella di Giovanni</v>
      </c>
      <c r="O472" s="13">
        <v>174</v>
      </c>
      <c r="P472" s="6">
        <v>62</v>
      </c>
      <c r="Q472" s="13">
        <f t="shared" si="7"/>
        <v>10788</v>
      </c>
      <c r="R472" s="14">
        <v>0.16</v>
      </c>
      <c r="S472" s="13">
        <v>9061.92</v>
      </c>
      <c r="T472" s="13">
        <v>18.123840000000001</v>
      </c>
      <c r="U472" s="48">
        <f>T_[[#This Row],[CA tarif]]-T_[[#This Row],[CA HT]]</f>
        <v>1726.08</v>
      </c>
      <c r="V472" s="13"/>
      <c r="W472" s="13"/>
      <c r="X472"/>
      <c r="Y472" s="9"/>
      <c r="AA472"/>
      <c r="AB472"/>
    </row>
    <row r="473" spans="1:28" ht="15" customHeight="1" x14ac:dyDescent="0.25">
      <c r="A473" s="6" t="s">
        <v>182</v>
      </c>
      <c r="B473" s="6" t="s">
        <v>183</v>
      </c>
      <c r="C473" s="6" t="s">
        <v>132</v>
      </c>
      <c r="D473" s="6" t="s">
        <v>123</v>
      </c>
      <c r="E473" s="6">
        <v>9</v>
      </c>
      <c r="F473" s="6" t="str">
        <f>VLOOKUP(T_[[#This Row],[N° représ]],ListeREPRESENTANTS,2,FALSE)</f>
        <v>Steven Buchanan</v>
      </c>
      <c r="G473" s="6">
        <v>10650</v>
      </c>
      <c r="H473" s="9">
        <v>41083</v>
      </c>
      <c r="I473" s="9">
        <v>41111</v>
      </c>
      <c r="J473" s="9">
        <v>41098</v>
      </c>
      <c r="K473" s="7">
        <v>8</v>
      </c>
      <c r="L473" s="9" t="str">
        <f>VLOOKUP(T_[[#This Row],[Réf catégorie]],ListeCATEGORIES,2,FALSE)</f>
        <v>Poissons et fruits de mer</v>
      </c>
      <c r="M473" s="6">
        <v>30</v>
      </c>
      <c r="N473" s="6" t="str">
        <f>VLOOKUP(T_[[#This Row],[Réf prod]],ListePRODUITS,2,FALSE)</f>
        <v>Nord-Ost Matjeshering</v>
      </c>
      <c r="O473" s="13">
        <v>129.44999999999999</v>
      </c>
      <c r="P473" s="6">
        <v>28</v>
      </c>
      <c r="Q473" s="13">
        <f t="shared" si="7"/>
        <v>3624.5999999999995</v>
      </c>
      <c r="R473" s="14">
        <v>-0.02</v>
      </c>
      <c r="S473" s="13">
        <v>3697.0919999999996</v>
      </c>
      <c r="T473" s="13">
        <v>62.850563999999991</v>
      </c>
      <c r="U473" s="48">
        <f>T_[[#This Row],[CA tarif]]-T_[[#This Row],[CA HT]]</f>
        <v>-72.492000000000189</v>
      </c>
      <c r="V473" s="13"/>
      <c r="W473" s="13"/>
      <c r="X473"/>
      <c r="Y473" s="9"/>
      <c r="AA473"/>
      <c r="AB473"/>
    </row>
    <row r="474" spans="1:28" ht="15" customHeight="1" x14ac:dyDescent="0.25">
      <c r="A474" s="6" t="s">
        <v>182</v>
      </c>
      <c r="B474" s="6" t="s">
        <v>183</v>
      </c>
      <c r="C474" s="6" t="s">
        <v>132</v>
      </c>
      <c r="D474" s="6" t="s">
        <v>123</v>
      </c>
      <c r="E474" s="6">
        <v>9</v>
      </c>
      <c r="F474" s="6" t="str">
        <f>VLOOKUP(T_[[#This Row],[N° représ]],ListeREPRESENTANTS,2,FALSE)</f>
        <v>Steven Buchanan</v>
      </c>
      <c r="G474" s="6">
        <v>10650</v>
      </c>
      <c r="H474" s="9">
        <v>41083</v>
      </c>
      <c r="I474" s="9">
        <v>41111</v>
      </c>
      <c r="J474" s="9">
        <v>41098</v>
      </c>
      <c r="K474" s="7">
        <v>6</v>
      </c>
      <c r="L474" s="9" t="str">
        <f>VLOOKUP(T_[[#This Row],[Réf catégorie]],ListeCATEGORIES,2,FALSE)</f>
        <v>Viandes</v>
      </c>
      <c r="M474" s="6">
        <v>53</v>
      </c>
      <c r="N474" s="6" t="str">
        <f>VLOOKUP(T_[[#This Row],[Réf prod]],ListePRODUITS,2,FALSE)</f>
        <v>Perth Pasties</v>
      </c>
      <c r="O474" s="13">
        <v>164</v>
      </c>
      <c r="P474" s="6">
        <v>6</v>
      </c>
      <c r="Q474" s="13">
        <f t="shared" si="7"/>
        <v>984</v>
      </c>
      <c r="R474" s="14">
        <v>-0.03</v>
      </c>
      <c r="S474" s="13">
        <v>1013.52</v>
      </c>
      <c r="T474" s="13">
        <v>2.02704</v>
      </c>
      <c r="U474" s="48">
        <f>T_[[#This Row],[CA tarif]]-T_[[#This Row],[CA HT]]</f>
        <v>-29.519999999999982</v>
      </c>
      <c r="V474" s="13"/>
      <c r="W474" s="13"/>
      <c r="X474"/>
      <c r="Y474" s="9"/>
      <c r="AA474"/>
      <c r="AB474"/>
    </row>
    <row r="475" spans="1:28" ht="15" customHeight="1" x14ac:dyDescent="0.25">
      <c r="A475" s="6" t="s">
        <v>182</v>
      </c>
      <c r="B475" s="6" t="s">
        <v>183</v>
      </c>
      <c r="C475" s="6" t="s">
        <v>132</v>
      </c>
      <c r="D475" s="6" t="s">
        <v>123</v>
      </c>
      <c r="E475" s="6">
        <v>9</v>
      </c>
      <c r="F475" s="6" t="str">
        <f>VLOOKUP(T_[[#This Row],[N° représ]],ListeREPRESENTANTS,2,FALSE)</f>
        <v>Steven Buchanan</v>
      </c>
      <c r="G475" s="6">
        <v>10650</v>
      </c>
      <c r="H475" s="9">
        <v>41083</v>
      </c>
      <c r="I475" s="9">
        <v>41111</v>
      </c>
      <c r="J475" s="9">
        <v>41098</v>
      </c>
      <c r="K475" s="7">
        <v>6</v>
      </c>
      <c r="L475" s="9" t="str">
        <f>VLOOKUP(T_[[#This Row],[Réf catégorie]],ListeCATEGORIES,2,FALSE)</f>
        <v>Viandes</v>
      </c>
      <c r="M475" s="6">
        <v>54</v>
      </c>
      <c r="N475" s="6" t="str">
        <f>VLOOKUP(T_[[#This Row],[Réf prod]],ListePRODUITS,2,FALSE)</f>
        <v>Tourtière</v>
      </c>
      <c r="O475" s="13">
        <v>37.25</v>
      </c>
      <c r="P475" s="6">
        <v>31</v>
      </c>
      <c r="Q475" s="13">
        <f t="shared" si="7"/>
        <v>1154.75</v>
      </c>
      <c r="R475" s="14">
        <v>-0.03</v>
      </c>
      <c r="S475" s="13">
        <v>1189.3924999999999</v>
      </c>
      <c r="T475" s="13">
        <v>23.787849999999999</v>
      </c>
      <c r="U475" s="48">
        <f>T_[[#This Row],[CA tarif]]-T_[[#This Row],[CA HT]]</f>
        <v>-34.642499999999927</v>
      </c>
      <c r="V475" s="13"/>
      <c r="W475" s="13"/>
      <c r="X475"/>
      <c r="Y475" s="9"/>
      <c r="AA475"/>
      <c r="AB475"/>
    </row>
    <row r="476" spans="1:28" ht="15" customHeight="1" x14ac:dyDescent="0.25">
      <c r="A476" s="6" t="s">
        <v>184</v>
      </c>
      <c r="B476" s="6" t="s">
        <v>185</v>
      </c>
      <c r="C476" s="6" t="s">
        <v>159</v>
      </c>
      <c r="D476" s="6" t="s">
        <v>136</v>
      </c>
      <c r="E476" s="6">
        <v>4</v>
      </c>
      <c r="F476" s="6" t="str">
        <f>VLOOKUP(T_[[#This Row],[N° représ]],ListeREPRESENTANTS,2,FALSE)</f>
        <v>Laura Callahan</v>
      </c>
      <c r="G476" s="6">
        <v>10651</v>
      </c>
      <c r="H476" s="9">
        <v>41086</v>
      </c>
      <c r="I476" s="9">
        <v>41114</v>
      </c>
      <c r="J476" s="9">
        <v>41106</v>
      </c>
      <c r="K476" s="7">
        <v>3</v>
      </c>
      <c r="L476" s="9" t="str">
        <f>VLOOKUP(T_[[#This Row],[Réf catégorie]],ListeCATEGORIES,2,FALSE)</f>
        <v>Desserts</v>
      </c>
      <c r="M476" s="6">
        <v>19</v>
      </c>
      <c r="N476" s="6" t="str">
        <f>VLOOKUP(T_[[#This Row],[Réf prod]],ListePRODUITS,2,FALSE)</f>
        <v>Teatime Chocolate Biscuits</v>
      </c>
      <c r="O476" s="13">
        <v>46</v>
      </c>
      <c r="P476" s="6">
        <v>37</v>
      </c>
      <c r="Q476" s="13">
        <f t="shared" si="7"/>
        <v>1702</v>
      </c>
      <c r="R476" s="14">
        <v>0.09</v>
      </c>
      <c r="S476" s="13">
        <v>1548.8200000000002</v>
      </c>
      <c r="T476" s="13">
        <v>43.366960000000006</v>
      </c>
      <c r="U476" s="48">
        <f>T_[[#This Row],[CA tarif]]-T_[[#This Row],[CA HT]]</f>
        <v>153.17999999999984</v>
      </c>
      <c r="V476" s="13"/>
      <c r="W476" s="13"/>
      <c r="X476"/>
      <c r="Y476" s="9"/>
      <c r="AA476"/>
      <c r="AB476"/>
    </row>
    <row r="477" spans="1:28" ht="15" customHeight="1" x14ac:dyDescent="0.25">
      <c r="A477" s="6" t="s">
        <v>184</v>
      </c>
      <c r="B477" s="6" t="s">
        <v>185</v>
      </c>
      <c r="C477" s="6" t="s">
        <v>159</v>
      </c>
      <c r="D477" s="6" t="s">
        <v>136</v>
      </c>
      <c r="E477" s="6">
        <v>4</v>
      </c>
      <c r="F477" s="6" t="str">
        <f>VLOOKUP(T_[[#This Row],[N° représ]],ListeREPRESENTANTS,2,FALSE)</f>
        <v>Laura Callahan</v>
      </c>
      <c r="G477" s="6">
        <v>10651</v>
      </c>
      <c r="H477" s="9">
        <v>41086</v>
      </c>
      <c r="I477" s="9">
        <v>41114</v>
      </c>
      <c r="J477" s="9">
        <v>41106</v>
      </c>
      <c r="K477" s="7">
        <v>5</v>
      </c>
      <c r="L477" s="9" t="str">
        <f>VLOOKUP(T_[[#This Row],[Réf catégorie]],ListeCATEGORIES,2,FALSE)</f>
        <v>Pâtes et céréales</v>
      </c>
      <c r="M477" s="6">
        <v>22</v>
      </c>
      <c r="N477" s="6" t="str">
        <f>VLOOKUP(T_[[#This Row],[Réf prod]],ListePRODUITS,2,FALSE)</f>
        <v>Gustaf's Knäckebröd</v>
      </c>
      <c r="O477" s="13">
        <v>105</v>
      </c>
      <c r="P477" s="6">
        <v>57</v>
      </c>
      <c r="Q477" s="13">
        <f t="shared" si="7"/>
        <v>5985</v>
      </c>
      <c r="R477" s="14">
        <v>0</v>
      </c>
      <c r="S477" s="13">
        <v>5985</v>
      </c>
      <c r="T477" s="13">
        <v>17.954999999999998</v>
      </c>
      <c r="U477" s="48">
        <f>T_[[#This Row],[CA tarif]]-T_[[#This Row],[CA HT]]</f>
        <v>0</v>
      </c>
      <c r="V477" s="13"/>
      <c r="W477" s="13"/>
      <c r="X477"/>
      <c r="Y477" s="9"/>
      <c r="AA477"/>
      <c r="AB477"/>
    </row>
    <row r="478" spans="1:28" ht="15" customHeight="1" x14ac:dyDescent="0.25">
      <c r="A478" s="6" t="s">
        <v>296</v>
      </c>
      <c r="B478" s="6" t="s">
        <v>297</v>
      </c>
      <c r="C478" s="6" t="s">
        <v>298</v>
      </c>
      <c r="D478" s="6" t="s">
        <v>123</v>
      </c>
      <c r="E478" s="6">
        <v>5</v>
      </c>
      <c r="F478" s="6" t="str">
        <f>VLOOKUP(T_[[#This Row],[N° représ]],ListeREPRESENTANTS,2,FALSE)</f>
        <v>Mohamed Ben Arfa</v>
      </c>
      <c r="G478" s="6">
        <v>10652</v>
      </c>
      <c r="H478" s="9">
        <v>41086</v>
      </c>
      <c r="I478" s="9">
        <v>41114</v>
      </c>
      <c r="J478" s="9">
        <v>41103</v>
      </c>
      <c r="K478" s="7">
        <v>8</v>
      </c>
      <c r="L478" s="9" t="str">
        <f>VLOOKUP(T_[[#This Row],[Réf catégorie]],ListeCATEGORIES,2,FALSE)</f>
        <v>Poissons et fruits de mer</v>
      </c>
      <c r="M478" s="6">
        <v>30</v>
      </c>
      <c r="N478" s="6" t="str">
        <f>VLOOKUP(T_[[#This Row],[Réf prod]],ListePRODUITS,2,FALSE)</f>
        <v>Nord-Ost Matjeshering</v>
      </c>
      <c r="O478" s="13">
        <v>129.44999999999999</v>
      </c>
      <c r="P478" s="6">
        <v>98</v>
      </c>
      <c r="Q478" s="13">
        <f t="shared" si="7"/>
        <v>12686.099999999999</v>
      </c>
      <c r="R478" s="14">
        <v>7.0000000000000007E-2</v>
      </c>
      <c r="S478" s="13">
        <v>11798.072999999999</v>
      </c>
      <c r="T478" s="13">
        <v>377.53833599999996</v>
      </c>
      <c r="U478" s="48">
        <f>T_[[#This Row],[CA tarif]]-T_[[#This Row],[CA HT]]</f>
        <v>888.02700000000004</v>
      </c>
      <c r="V478" s="13"/>
      <c r="W478" s="13"/>
      <c r="X478"/>
      <c r="Y478" s="9"/>
      <c r="AA478"/>
      <c r="AB478"/>
    </row>
    <row r="479" spans="1:28" ht="15" customHeight="1" x14ac:dyDescent="0.25">
      <c r="A479" s="6" t="s">
        <v>296</v>
      </c>
      <c r="B479" s="6" t="s">
        <v>297</v>
      </c>
      <c r="C479" s="6" t="s">
        <v>298</v>
      </c>
      <c r="D479" s="6" t="s">
        <v>123</v>
      </c>
      <c r="E479" s="6">
        <v>5</v>
      </c>
      <c r="F479" s="6" t="str">
        <f>VLOOKUP(T_[[#This Row],[N° représ]],ListeREPRESENTANTS,2,FALSE)</f>
        <v>Mohamed Ben Arfa</v>
      </c>
      <c r="G479" s="6">
        <v>10652</v>
      </c>
      <c r="H479" s="9">
        <v>41086</v>
      </c>
      <c r="I479" s="9">
        <v>41114</v>
      </c>
      <c r="J479" s="9">
        <v>41103</v>
      </c>
      <c r="K479" s="7">
        <v>5</v>
      </c>
      <c r="L479" s="9" t="str">
        <f>VLOOKUP(T_[[#This Row],[Réf catégorie]],ListeCATEGORIES,2,FALSE)</f>
        <v>Pâtes et céréales</v>
      </c>
      <c r="M479" s="6">
        <v>42</v>
      </c>
      <c r="N479" s="6" t="str">
        <f>VLOOKUP(T_[[#This Row],[Réf prod]],ListePRODUITS,2,FALSE)</f>
        <v>Singaporean Hokkien Fried Mee</v>
      </c>
      <c r="O479" s="13">
        <v>70</v>
      </c>
      <c r="P479" s="6">
        <v>6</v>
      </c>
      <c r="Q479" s="13">
        <f t="shared" si="7"/>
        <v>420</v>
      </c>
      <c r="R479" s="14">
        <v>0.19</v>
      </c>
      <c r="S479" s="13">
        <v>340.20000000000005</v>
      </c>
      <c r="T479" s="13">
        <v>9.8658000000000019</v>
      </c>
      <c r="U479" s="48">
        <f>T_[[#This Row],[CA tarif]]-T_[[#This Row],[CA HT]]</f>
        <v>79.799999999999955</v>
      </c>
      <c r="V479" s="13"/>
      <c r="W479" s="13"/>
      <c r="X479"/>
      <c r="Y479" s="9"/>
      <c r="AA479"/>
      <c r="AB479"/>
    </row>
    <row r="480" spans="1:28" ht="15" customHeight="1" x14ac:dyDescent="0.25">
      <c r="A480" s="6" t="s">
        <v>133</v>
      </c>
      <c r="B480" s="6" t="s">
        <v>134</v>
      </c>
      <c r="C480" s="6" t="s">
        <v>135</v>
      </c>
      <c r="D480" s="6" t="s">
        <v>136</v>
      </c>
      <c r="E480" s="6">
        <v>7</v>
      </c>
      <c r="F480" s="6" t="str">
        <f>VLOOKUP(T_[[#This Row],[N° représ]],ListeREPRESENTANTS,2,FALSE)</f>
        <v>Jaime Dos Santos</v>
      </c>
      <c r="G480" s="6">
        <v>10653</v>
      </c>
      <c r="H480" s="9">
        <v>41087</v>
      </c>
      <c r="I480" s="9">
        <v>41115</v>
      </c>
      <c r="J480" s="9">
        <v>41114</v>
      </c>
      <c r="K480" s="7">
        <v>3</v>
      </c>
      <c r="L480" s="9" t="str">
        <f>VLOOKUP(T_[[#This Row],[Réf catégorie]],ListeCATEGORIES,2,FALSE)</f>
        <v>Desserts</v>
      </c>
      <c r="M480" s="6">
        <v>16</v>
      </c>
      <c r="N480" s="6" t="str">
        <f>VLOOKUP(T_[[#This Row],[Réf prod]],ListePRODUITS,2,FALSE)</f>
        <v>Pavlova</v>
      </c>
      <c r="O480" s="13">
        <v>87.25</v>
      </c>
      <c r="P480" s="6">
        <v>71</v>
      </c>
      <c r="Q480" s="13">
        <f t="shared" si="7"/>
        <v>6194.75</v>
      </c>
      <c r="R480" s="14">
        <v>0.1</v>
      </c>
      <c r="S480" s="13">
        <v>5575.2750000000005</v>
      </c>
      <c r="T480" s="13">
        <v>22.301100000000002</v>
      </c>
      <c r="U480" s="48">
        <f>T_[[#This Row],[CA tarif]]-T_[[#This Row],[CA HT]]</f>
        <v>619.47499999999945</v>
      </c>
      <c r="V480" s="13"/>
      <c r="W480" s="13"/>
      <c r="X480"/>
      <c r="Y480" s="9"/>
      <c r="AA480"/>
      <c r="AB480"/>
    </row>
    <row r="481" spans="1:28" ht="15" customHeight="1" x14ac:dyDescent="0.25">
      <c r="A481" s="6" t="s">
        <v>133</v>
      </c>
      <c r="B481" s="6" t="s">
        <v>134</v>
      </c>
      <c r="C481" s="6" t="s">
        <v>135</v>
      </c>
      <c r="D481" s="6" t="s">
        <v>136</v>
      </c>
      <c r="E481" s="6">
        <v>7</v>
      </c>
      <c r="F481" s="6" t="str">
        <f>VLOOKUP(T_[[#This Row],[N° représ]],ListeREPRESENTANTS,2,FALSE)</f>
        <v>Jaime Dos Santos</v>
      </c>
      <c r="G481" s="6">
        <v>10653</v>
      </c>
      <c r="H481" s="9">
        <v>41087</v>
      </c>
      <c r="I481" s="9">
        <v>41115</v>
      </c>
      <c r="J481" s="9">
        <v>41114</v>
      </c>
      <c r="K481" s="7">
        <v>4</v>
      </c>
      <c r="L481" s="9" t="str">
        <f>VLOOKUP(T_[[#This Row],[Réf catégorie]],ListeCATEGORIES,2,FALSE)</f>
        <v>Produits laitiers</v>
      </c>
      <c r="M481" s="6">
        <v>60</v>
      </c>
      <c r="N481" s="6" t="str">
        <f>VLOOKUP(T_[[#This Row],[Réf prod]],ListePRODUITS,2,FALSE)</f>
        <v>Camembert Pierrot</v>
      </c>
      <c r="O481" s="13">
        <v>170</v>
      </c>
      <c r="P481" s="6">
        <v>50</v>
      </c>
      <c r="Q481" s="13">
        <f t="shared" si="7"/>
        <v>8500</v>
      </c>
      <c r="R481" s="14">
        <v>0.1</v>
      </c>
      <c r="S481" s="13">
        <v>7650</v>
      </c>
      <c r="T481" s="13">
        <v>175.95</v>
      </c>
      <c r="U481" s="48">
        <f>T_[[#This Row],[CA tarif]]-T_[[#This Row],[CA HT]]</f>
        <v>850</v>
      </c>
      <c r="V481" s="13"/>
      <c r="W481" s="13"/>
      <c r="X481"/>
      <c r="Y481" s="9"/>
      <c r="AA481"/>
      <c r="AB481"/>
    </row>
    <row r="482" spans="1:28" ht="15" customHeight="1" x14ac:dyDescent="0.25">
      <c r="A482" s="6" t="s">
        <v>205</v>
      </c>
      <c r="B482" s="6" t="s">
        <v>206</v>
      </c>
      <c r="C482" s="6" t="s">
        <v>207</v>
      </c>
      <c r="D482" s="6" t="s">
        <v>208</v>
      </c>
      <c r="E482" s="6">
        <v>9</v>
      </c>
      <c r="F482" s="6" t="str">
        <f>VLOOKUP(T_[[#This Row],[N° représ]],ListeREPRESENTANTS,2,FALSE)</f>
        <v>Steven Buchanan</v>
      </c>
      <c r="G482" s="6">
        <v>10654</v>
      </c>
      <c r="H482" s="9">
        <v>41087</v>
      </c>
      <c r="I482" s="9">
        <v>41115</v>
      </c>
      <c r="J482" s="9">
        <v>41106</v>
      </c>
      <c r="K482" s="7">
        <v>2</v>
      </c>
      <c r="L482" s="9" t="str">
        <f>VLOOKUP(T_[[#This Row],[Réf catégorie]],ListeCATEGORIES,2,FALSE)</f>
        <v>Condiments</v>
      </c>
      <c r="M482" s="6">
        <v>4</v>
      </c>
      <c r="N482" s="6" t="str">
        <f>VLOOKUP(T_[[#This Row],[Réf prod]],ListePRODUITS,2,FALSE)</f>
        <v>Chef Anton's Cajun Seasoning</v>
      </c>
      <c r="O482" s="13">
        <v>110</v>
      </c>
      <c r="P482" s="6">
        <v>73</v>
      </c>
      <c r="Q482" s="13">
        <f t="shared" si="7"/>
        <v>8030</v>
      </c>
      <c r="R482" s="14">
        <v>0.19</v>
      </c>
      <c r="S482" s="13">
        <v>6504.3</v>
      </c>
      <c r="T482" s="13">
        <v>19.512900000000002</v>
      </c>
      <c r="U482" s="48">
        <f>T_[[#This Row],[CA tarif]]-T_[[#This Row],[CA HT]]</f>
        <v>1525.6999999999998</v>
      </c>
      <c r="V482" s="13"/>
      <c r="W482" s="13"/>
      <c r="X482"/>
      <c r="Y482" s="9"/>
      <c r="AA482"/>
      <c r="AB482"/>
    </row>
    <row r="483" spans="1:28" ht="15" customHeight="1" x14ac:dyDescent="0.25">
      <c r="A483" s="6" t="s">
        <v>205</v>
      </c>
      <c r="B483" s="6" t="s">
        <v>206</v>
      </c>
      <c r="C483" s="6" t="s">
        <v>207</v>
      </c>
      <c r="D483" s="6" t="s">
        <v>208</v>
      </c>
      <c r="E483" s="6">
        <v>9</v>
      </c>
      <c r="F483" s="6" t="str">
        <f>VLOOKUP(T_[[#This Row],[N° représ]],ListeREPRESENTANTS,2,FALSE)</f>
        <v>Steven Buchanan</v>
      </c>
      <c r="G483" s="6">
        <v>10654</v>
      </c>
      <c r="H483" s="9">
        <v>41087</v>
      </c>
      <c r="I483" s="9">
        <v>41115</v>
      </c>
      <c r="J483" s="9">
        <v>41106</v>
      </c>
      <c r="K483" s="7">
        <v>1</v>
      </c>
      <c r="L483" s="9" t="str">
        <f>VLOOKUP(T_[[#This Row],[Réf catégorie]],ListeCATEGORIES,2,FALSE)</f>
        <v>Boissons</v>
      </c>
      <c r="M483" s="6">
        <v>39</v>
      </c>
      <c r="N483" s="6" t="str">
        <f>VLOOKUP(T_[[#This Row],[Réf prod]],ListePRODUITS,2,FALSE)</f>
        <v>Chartreuse verte</v>
      </c>
      <c r="O483" s="13">
        <v>90</v>
      </c>
      <c r="P483" s="6">
        <v>65</v>
      </c>
      <c r="Q483" s="13">
        <f t="shared" si="7"/>
        <v>5850</v>
      </c>
      <c r="R483" s="14">
        <v>0.02</v>
      </c>
      <c r="S483" s="13">
        <v>5733</v>
      </c>
      <c r="T483" s="13">
        <v>126.126</v>
      </c>
      <c r="U483" s="48">
        <f>T_[[#This Row],[CA tarif]]-T_[[#This Row],[CA HT]]</f>
        <v>117</v>
      </c>
      <c r="V483" s="13"/>
      <c r="W483" s="13"/>
      <c r="X483"/>
      <c r="Y483" s="9"/>
      <c r="AA483"/>
      <c r="AB483"/>
    </row>
    <row r="484" spans="1:28" ht="15" customHeight="1" x14ac:dyDescent="0.25">
      <c r="A484" s="6" t="s">
        <v>205</v>
      </c>
      <c r="B484" s="6" t="s">
        <v>206</v>
      </c>
      <c r="C484" s="6" t="s">
        <v>207</v>
      </c>
      <c r="D484" s="6" t="s">
        <v>208</v>
      </c>
      <c r="E484" s="6">
        <v>9</v>
      </c>
      <c r="F484" s="6" t="str">
        <f>VLOOKUP(T_[[#This Row],[N° représ]],ListeREPRESENTANTS,2,FALSE)</f>
        <v>Steven Buchanan</v>
      </c>
      <c r="G484" s="6">
        <v>10654</v>
      </c>
      <c r="H484" s="9">
        <v>41087</v>
      </c>
      <c r="I484" s="9">
        <v>41115</v>
      </c>
      <c r="J484" s="9">
        <v>41106</v>
      </c>
      <c r="K484" s="7">
        <v>6</v>
      </c>
      <c r="L484" s="9" t="str">
        <f>VLOOKUP(T_[[#This Row],[Réf catégorie]],ListeCATEGORIES,2,FALSE)</f>
        <v>Viandes</v>
      </c>
      <c r="M484" s="6">
        <v>54</v>
      </c>
      <c r="N484" s="6" t="str">
        <f>VLOOKUP(T_[[#This Row],[Réf prod]],ListePRODUITS,2,FALSE)</f>
        <v>Tourtière</v>
      </c>
      <c r="O484" s="13">
        <v>37.25</v>
      </c>
      <c r="P484" s="6">
        <v>72</v>
      </c>
      <c r="Q484" s="13">
        <f t="shared" si="7"/>
        <v>2682</v>
      </c>
      <c r="R484" s="14">
        <v>0.04</v>
      </c>
      <c r="S484" s="13">
        <v>2574.7199999999998</v>
      </c>
      <c r="T484" s="13">
        <v>43.770240000000001</v>
      </c>
      <c r="U484" s="48">
        <f>T_[[#This Row],[CA tarif]]-T_[[#This Row],[CA HT]]</f>
        <v>107.2800000000002</v>
      </c>
      <c r="V484" s="13"/>
      <c r="W484" s="13"/>
      <c r="X484"/>
      <c r="Y484" s="9"/>
      <c r="AA484"/>
      <c r="AB484"/>
    </row>
    <row r="485" spans="1:28" ht="15" customHeight="1" x14ac:dyDescent="0.25">
      <c r="A485" s="6" t="s">
        <v>248</v>
      </c>
      <c r="B485" s="6" t="s">
        <v>249</v>
      </c>
      <c r="C485" s="6" t="s">
        <v>250</v>
      </c>
      <c r="D485" s="6" t="s">
        <v>251</v>
      </c>
      <c r="E485" s="6">
        <v>7</v>
      </c>
      <c r="F485" s="6" t="str">
        <f>VLOOKUP(T_[[#This Row],[N° représ]],ListeREPRESENTANTS,2,FALSE)</f>
        <v>Jaime Dos Santos</v>
      </c>
      <c r="G485" s="6">
        <v>10655</v>
      </c>
      <c r="H485" s="9">
        <v>41088</v>
      </c>
      <c r="I485" s="9">
        <v>41114</v>
      </c>
      <c r="J485" s="9">
        <v>41106</v>
      </c>
      <c r="K485" s="7">
        <v>8</v>
      </c>
      <c r="L485" s="9" t="str">
        <f>VLOOKUP(T_[[#This Row],[Réf catégorie]],ListeCATEGORIES,2,FALSE)</f>
        <v>Poissons et fruits de mer</v>
      </c>
      <c r="M485" s="6">
        <v>41</v>
      </c>
      <c r="N485" s="6" t="str">
        <f>VLOOKUP(T_[[#This Row],[Réf prod]],ListePRODUITS,2,FALSE)</f>
        <v>Jack's New England Clam Chowder</v>
      </c>
      <c r="O485" s="13">
        <v>48.25</v>
      </c>
      <c r="P485" s="6">
        <v>30</v>
      </c>
      <c r="Q485" s="13">
        <f t="shared" si="7"/>
        <v>1447.5</v>
      </c>
      <c r="R485" s="14">
        <v>-0.03</v>
      </c>
      <c r="S485" s="13">
        <v>1490.925</v>
      </c>
      <c r="T485" s="13">
        <v>13.418324999999999</v>
      </c>
      <c r="U485" s="48">
        <f>T_[[#This Row],[CA tarif]]-T_[[#This Row],[CA HT]]</f>
        <v>-43.424999999999955</v>
      </c>
      <c r="V485" s="13"/>
      <c r="W485" s="13"/>
      <c r="X485"/>
      <c r="Y485" s="9"/>
      <c r="AA485"/>
      <c r="AB485"/>
    </row>
    <row r="486" spans="1:28" ht="15" customHeight="1" x14ac:dyDescent="0.25">
      <c r="A486" s="6" t="s">
        <v>213</v>
      </c>
      <c r="B486" s="6" t="s">
        <v>214</v>
      </c>
      <c r="C486" s="6" t="s">
        <v>215</v>
      </c>
      <c r="D486" s="6" t="s">
        <v>81</v>
      </c>
      <c r="E486" s="6">
        <v>6</v>
      </c>
      <c r="F486" s="6" t="str">
        <f>VLOOKUP(T_[[#This Row],[N° représ]],ListeREPRESENTANTS,2,FALSE)</f>
        <v>Ernst Junge</v>
      </c>
      <c r="G486" s="6">
        <v>10656</v>
      </c>
      <c r="H486" s="9">
        <v>41089</v>
      </c>
      <c r="I486" s="9">
        <v>41116</v>
      </c>
      <c r="J486" s="9">
        <v>41105</v>
      </c>
      <c r="K486" s="7">
        <v>7</v>
      </c>
      <c r="L486" s="9" t="str">
        <f>VLOOKUP(T_[[#This Row],[Réf catégorie]],ListeCATEGORIES,2,FALSE)</f>
        <v>Produits secs</v>
      </c>
      <c r="M486" s="6">
        <v>14</v>
      </c>
      <c r="N486" s="6" t="str">
        <f>VLOOKUP(T_[[#This Row],[Réf prod]],ListePRODUITS,2,FALSE)</f>
        <v>Tofu</v>
      </c>
      <c r="O486" s="13">
        <v>116.25</v>
      </c>
      <c r="P486" s="6">
        <v>90</v>
      </c>
      <c r="Q486" s="13">
        <f t="shared" si="7"/>
        <v>10462.5</v>
      </c>
      <c r="R486" s="14">
        <v>0.11</v>
      </c>
      <c r="S486" s="13">
        <v>9311.625</v>
      </c>
      <c r="T486" s="13">
        <v>316.59525000000002</v>
      </c>
      <c r="U486" s="48">
        <f>T_[[#This Row],[CA tarif]]-T_[[#This Row],[CA HT]]</f>
        <v>1150.875</v>
      </c>
      <c r="V486" s="13"/>
      <c r="W486" s="13"/>
      <c r="X486"/>
      <c r="Y486" s="9"/>
      <c r="AA486"/>
      <c r="AB486"/>
    </row>
    <row r="487" spans="1:28" ht="15" customHeight="1" x14ac:dyDescent="0.25">
      <c r="A487" s="6" t="s">
        <v>213</v>
      </c>
      <c r="B487" s="6" t="s">
        <v>214</v>
      </c>
      <c r="C487" s="6" t="s">
        <v>215</v>
      </c>
      <c r="D487" s="6" t="s">
        <v>81</v>
      </c>
      <c r="E487" s="6">
        <v>6</v>
      </c>
      <c r="F487" s="6" t="str">
        <f>VLOOKUP(T_[[#This Row],[N° représ]],ListeREPRESENTANTS,2,FALSE)</f>
        <v>Ernst Junge</v>
      </c>
      <c r="G487" s="6">
        <v>10656</v>
      </c>
      <c r="H487" s="9">
        <v>41089</v>
      </c>
      <c r="I487" s="9">
        <v>41116</v>
      </c>
      <c r="J487" s="9">
        <v>41105</v>
      </c>
      <c r="K487" s="7">
        <v>2</v>
      </c>
      <c r="L487" s="9" t="str">
        <f>VLOOKUP(T_[[#This Row],[Réf catégorie]],ListeCATEGORIES,2,FALSE)</f>
        <v>Condiments</v>
      </c>
      <c r="M487" s="6">
        <v>44</v>
      </c>
      <c r="N487" s="6" t="str">
        <f>VLOOKUP(T_[[#This Row],[Réf prod]],ListePRODUITS,2,FALSE)</f>
        <v>Gula Malacca</v>
      </c>
      <c r="O487" s="13">
        <v>97.25</v>
      </c>
      <c r="P487" s="6">
        <v>43</v>
      </c>
      <c r="Q487" s="13">
        <f t="shared" si="7"/>
        <v>4181.75</v>
      </c>
      <c r="R487" s="14">
        <v>0.12</v>
      </c>
      <c r="S487" s="13">
        <v>3679.94</v>
      </c>
      <c r="T487" s="13">
        <v>36.799399999999999</v>
      </c>
      <c r="U487" s="48">
        <f>T_[[#This Row],[CA tarif]]-T_[[#This Row],[CA HT]]</f>
        <v>501.80999999999995</v>
      </c>
      <c r="V487" s="13"/>
      <c r="W487" s="13"/>
      <c r="X487"/>
      <c r="Y487" s="9"/>
      <c r="AA487"/>
      <c r="AB487"/>
    </row>
    <row r="488" spans="1:28" ht="15" customHeight="1" x14ac:dyDescent="0.25">
      <c r="A488" s="6" t="s">
        <v>213</v>
      </c>
      <c r="B488" s="6" t="s">
        <v>214</v>
      </c>
      <c r="C488" s="6" t="s">
        <v>215</v>
      </c>
      <c r="D488" s="6" t="s">
        <v>81</v>
      </c>
      <c r="E488" s="6">
        <v>6</v>
      </c>
      <c r="F488" s="6" t="str">
        <f>VLOOKUP(T_[[#This Row],[N° représ]],ListeREPRESENTANTS,2,FALSE)</f>
        <v>Ernst Junge</v>
      </c>
      <c r="G488" s="6">
        <v>10656</v>
      </c>
      <c r="H488" s="9">
        <v>41089</v>
      </c>
      <c r="I488" s="9">
        <v>41116</v>
      </c>
      <c r="J488" s="9">
        <v>41105</v>
      </c>
      <c r="K488" s="7">
        <v>3</v>
      </c>
      <c r="L488" s="9" t="str">
        <f>VLOOKUP(T_[[#This Row],[Réf catégorie]],ListeCATEGORIES,2,FALSE)</f>
        <v>Desserts</v>
      </c>
      <c r="M488" s="6">
        <v>47</v>
      </c>
      <c r="N488" s="6" t="str">
        <f>VLOOKUP(T_[[#This Row],[Réf prod]],ListePRODUITS,2,FALSE)</f>
        <v>Zaanse koeken</v>
      </c>
      <c r="O488" s="13">
        <v>47.5</v>
      </c>
      <c r="P488" s="6">
        <v>35</v>
      </c>
      <c r="Q488" s="13">
        <f t="shared" si="7"/>
        <v>1662.5</v>
      </c>
      <c r="R488" s="14">
        <v>0</v>
      </c>
      <c r="S488" s="13">
        <v>1662.5</v>
      </c>
      <c r="T488" s="13">
        <v>0</v>
      </c>
      <c r="U488" s="48">
        <f>T_[[#This Row],[CA tarif]]-T_[[#This Row],[CA HT]]</f>
        <v>0</v>
      </c>
      <c r="V488" s="13"/>
      <c r="W488" s="13"/>
      <c r="X488"/>
      <c r="Y488" s="9"/>
      <c r="AA488"/>
      <c r="AB488"/>
    </row>
    <row r="489" spans="1:28" ht="15" customHeight="1" x14ac:dyDescent="0.25">
      <c r="A489" s="6" t="s">
        <v>179</v>
      </c>
      <c r="B489" s="6" t="s">
        <v>180</v>
      </c>
      <c r="C489" s="6" t="s">
        <v>181</v>
      </c>
      <c r="D489" s="6" t="s">
        <v>81</v>
      </c>
      <c r="E489" s="6">
        <v>1</v>
      </c>
      <c r="F489" s="6" t="str">
        <f>VLOOKUP(T_[[#This Row],[N° représ]],ListeREPRESENTANTS,2,FALSE)</f>
        <v>Francis Rivière</v>
      </c>
      <c r="G489" s="6">
        <v>10657</v>
      </c>
      <c r="H489" s="9">
        <v>41089</v>
      </c>
      <c r="I489" s="9">
        <v>41116</v>
      </c>
      <c r="J489" s="9">
        <v>41110</v>
      </c>
      <c r="K489" s="7">
        <v>2</v>
      </c>
      <c r="L489" s="9" t="str">
        <f>VLOOKUP(T_[[#This Row],[Réf catégorie]],ListeCATEGORIES,2,FALSE)</f>
        <v>Condiments</v>
      </c>
      <c r="M489" s="6">
        <v>15</v>
      </c>
      <c r="N489" s="6" t="str">
        <f>VLOOKUP(T_[[#This Row],[Réf prod]],ListePRODUITS,2,FALSE)</f>
        <v>Genen Shouyu</v>
      </c>
      <c r="O489" s="13">
        <v>77.5</v>
      </c>
      <c r="P489" s="6">
        <v>86</v>
      </c>
      <c r="Q489" s="13">
        <f t="shared" si="7"/>
        <v>6665</v>
      </c>
      <c r="R489" s="14">
        <v>0</v>
      </c>
      <c r="S489" s="13">
        <v>6665</v>
      </c>
      <c r="T489" s="13">
        <v>166.625</v>
      </c>
      <c r="U489" s="48">
        <f>T_[[#This Row],[CA tarif]]-T_[[#This Row],[CA HT]]</f>
        <v>0</v>
      </c>
      <c r="V489" s="13"/>
      <c r="W489" s="13"/>
      <c r="X489"/>
      <c r="Y489" s="9"/>
      <c r="AA489"/>
      <c r="AB489"/>
    </row>
    <row r="490" spans="1:28" ht="15" customHeight="1" x14ac:dyDescent="0.25">
      <c r="A490" s="6" t="s">
        <v>179</v>
      </c>
      <c r="B490" s="6" t="s">
        <v>180</v>
      </c>
      <c r="C490" s="6" t="s">
        <v>181</v>
      </c>
      <c r="D490" s="6" t="s">
        <v>81</v>
      </c>
      <c r="E490" s="6">
        <v>1</v>
      </c>
      <c r="F490" s="6" t="str">
        <f>VLOOKUP(T_[[#This Row],[N° représ]],ListeREPRESENTANTS,2,FALSE)</f>
        <v>Francis Rivière</v>
      </c>
      <c r="G490" s="6">
        <v>10657</v>
      </c>
      <c r="H490" s="9">
        <v>41089</v>
      </c>
      <c r="I490" s="9">
        <v>41116</v>
      </c>
      <c r="J490" s="9">
        <v>41110</v>
      </c>
      <c r="K490" s="7">
        <v>8</v>
      </c>
      <c r="L490" s="9" t="str">
        <f>VLOOKUP(T_[[#This Row],[Réf catégorie]],ListeCATEGORIES,2,FALSE)</f>
        <v>Poissons et fruits de mer</v>
      </c>
      <c r="M490" s="6">
        <v>41</v>
      </c>
      <c r="N490" s="6" t="str">
        <f>VLOOKUP(T_[[#This Row],[Réf prod]],ListePRODUITS,2,FALSE)</f>
        <v>Jack's New England Clam Chowder</v>
      </c>
      <c r="O490" s="13">
        <v>48.25</v>
      </c>
      <c r="P490" s="6">
        <v>57</v>
      </c>
      <c r="Q490" s="13">
        <f t="shared" si="7"/>
        <v>2750.25</v>
      </c>
      <c r="R490" s="14">
        <v>0.11</v>
      </c>
      <c r="S490" s="13">
        <v>2447.7224999999999</v>
      </c>
      <c r="T490" s="13">
        <v>44.059004999999999</v>
      </c>
      <c r="U490" s="48">
        <f>T_[[#This Row],[CA tarif]]-T_[[#This Row],[CA HT]]</f>
        <v>302.52750000000015</v>
      </c>
      <c r="V490" s="13"/>
      <c r="W490" s="13"/>
      <c r="X490"/>
      <c r="Y490" s="9"/>
      <c r="AA490"/>
      <c r="AB490"/>
    </row>
    <row r="491" spans="1:28" ht="15" customHeight="1" x14ac:dyDescent="0.25">
      <c r="A491" s="6" t="s">
        <v>179</v>
      </c>
      <c r="B491" s="6" t="s">
        <v>180</v>
      </c>
      <c r="C491" s="6" t="s">
        <v>181</v>
      </c>
      <c r="D491" s="6" t="s">
        <v>81</v>
      </c>
      <c r="E491" s="6">
        <v>1</v>
      </c>
      <c r="F491" s="6" t="str">
        <f>VLOOKUP(T_[[#This Row],[N° représ]],ListeREPRESENTANTS,2,FALSE)</f>
        <v>Francis Rivière</v>
      </c>
      <c r="G491" s="6">
        <v>10657</v>
      </c>
      <c r="H491" s="9">
        <v>41089</v>
      </c>
      <c r="I491" s="9">
        <v>41116</v>
      </c>
      <c r="J491" s="9">
        <v>41110</v>
      </c>
      <c r="K491" s="7">
        <v>8</v>
      </c>
      <c r="L491" s="9" t="str">
        <f>VLOOKUP(T_[[#This Row],[Réf catégorie]],ListeCATEGORIES,2,FALSE)</f>
        <v>Poissons et fruits de mer</v>
      </c>
      <c r="M491" s="6">
        <v>46</v>
      </c>
      <c r="N491" s="6" t="str">
        <f>VLOOKUP(T_[[#This Row],[Réf prod]],ListePRODUITS,2,FALSE)</f>
        <v>Spegesild</v>
      </c>
      <c r="O491" s="13">
        <v>60</v>
      </c>
      <c r="P491" s="6">
        <v>24</v>
      </c>
      <c r="Q491" s="13">
        <f t="shared" si="7"/>
        <v>1440</v>
      </c>
      <c r="R491" s="14">
        <v>0.04</v>
      </c>
      <c r="S491" s="13">
        <v>1382.3999999999999</v>
      </c>
      <c r="T491" s="13">
        <v>16.588799999999999</v>
      </c>
      <c r="U491" s="48">
        <f>T_[[#This Row],[CA tarif]]-T_[[#This Row],[CA HT]]</f>
        <v>57.600000000000136</v>
      </c>
      <c r="V491" s="13"/>
      <c r="W491" s="13"/>
      <c r="X491"/>
      <c r="Y491" s="9"/>
      <c r="AA491"/>
      <c r="AB491"/>
    </row>
    <row r="492" spans="1:28" ht="15" customHeight="1" x14ac:dyDescent="0.25">
      <c r="A492" s="6" t="s">
        <v>179</v>
      </c>
      <c r="B492" s="6" t="s">
        <v>180</v>
      </c>
      <c r="C492" s="6" t="s">
        <v>181</v>
      </c>
      <c r="D492" s="6" t="s">
        <v>81</v>
      </c>
      <c r="E492" s="6">
        <v>1</v>
      </c>
      <c r="F492" s="6" t="str">
        <f>VLOOKUP(T_[[#This Row],[N° représ]],ListeREPRESENTANTS,2,FALSE)</f>
        <v>Francis Rivière</v>
      </c>
      <c r="G492" s="6">
        <v>10657</v>
      </c>
      <c r="H492" s="9">
        <v>41089</v>
      </c>
      <c r="I492" s="9">
        <v>41116</v>
      </c>
      <c r="J492" s="9">
        <v>41110</v>
      </c>
      <c r="K492" s="7">
        <v>3</v>
      </c>
      <c r="L492" s="9" t="str">
        <f>VLOOKUP(T_[[#This Row],[Réf catégorie]],ListeCATEGORIES,2,FALSE)</f>
        <v>Desserts</v>
      </c>
      <c r="M492" s="6">
        <v>47</v>
      </c>
      <c r="N492" s="6" t="str">
        <f>VLOOKUP(T_[[#This Row],[Réf prod]],ListePRODUITS,2,FALSE)</f>
        <v>Zaanse koeken</v>
      </c>
      <c r="O492" s="13">
        <v>47.5</v>
      </c>
      <c r="P492" s="6">
        <v>92</v>
      </c>
      <c r="Q492" s="13">
        <f t="shared" si="7"/>
        <v>4370</v>
      </c>
      <c r="R492" s="14">
        <v>0.08</v>
      </c>
      <c r="S492" s="13">
        <v>4020.4</v>
      </c>
      <c r="T492" s="13">
        <v>36.183599999999998</v>
      </c>
      <c r="U492" s="48">
        <f>T_[[#This Row],[CA tarif]]-T_[[#This Row],[CA HT]]</f>
        <v>349.59999999999991</v>
      </c>
      <c r="V492" s="13"/>
      <c r="W492" s="13"/>
      <c r="X492"/>
      <c r="Y492" s="9"/>
      <c r="AA492"/>
      <c r="AB492"/>
    </row>
    <row r="493" spans="1:28" ht="15" customHeight="1" x14ac:dyDescent="0.25">
      <c r="A493" s="6" t="s">
        <v>179</v>
      </c>
      <c r="B493" s="6" t="s">
        <v>180</v>
      </c>
      <c r="C493" s="6" t="s">
        <v>181</v>
      </c>
      <c r="D493" s="6" t="s">
        <v>81</v>
      </c>
      <c r="E493" s="6">
        <v>1</v>
      </c>
      <c r="F493" s="6" t="str">
        <f>VLOOKUP(T_[[#This Row],[N° représ]],ListeREPRESENTANTS,2,FALSE)</f>
        <v>Francis Rivière</v>
      </c>
      <c r="G493" s="6">
        <v>10657</v>
      </c>
      <c r="H493" s="9">
        <v>41089</v>
      </c>
      <c r="I493" s="9">
        <v>41116</v>
      </c>
      <c r="J493" s="9">
        <v>41110</v>
      </c>
      <c r="K493" s="7">
        <v>5</v>
      </c>
      <c r="L493" s="9" t="str">
        <f>VLOOKUP(T_[[#This Row],[Réf catégorie]],ListeCATEGORIES,2,FALSE)</f>
        <v>Pâtes et céréales</v>
      </c>
      <c r="M493" s="6">
        <v>56</v>
      </c>
      <c r="N493" s="6" t="str">
        <f>VLOOKUP(T_[[#This Row],[Réf prod]],ListePRODUITS,2,FALSE)</f>
        <v>Gnocchi di nonna Alice</v>
      </c>
      <c r="O493" s="13">
        <v>190</v>
      </c>
      <c r="P493" s="6">
        <v>27</v>
      </c>
      <c r="Q493" s="13">
        <f t="shared" si="7"/>
        <v>5130</v>
      </c>
      <c r="R493" s="14">
        <v>0.18</v>
      </c>
      <c r="S493" s="13">
        <v>4206.6000000000004</v>
      </c>
      <c r="T493" s="13">
        <v>58.892400000000009</v>
      </c>
      <c r="U493" s="48">
        <f>T_[[#This Row],[CA tarif]]-T_[[#This Row],[CA HT]]</f>
        <v>923.39999999999964</v>
      </c>
      <c r="V493" s="13"/>
      <c r="W493" s="13"/>
      <c r="X493"/>
      <c r="Y493" s="9"/>
      <c r="AA493"/>
      <c r="AB493"/>
    </row>
    <row r="494" spans="1:28" ht="15" customHeight="1" x14ac:dyDescent="0.25">
      <c r="A494" s="6" t="s">
        <v>179</v>
      </c>
      <c r="B494" s="6" t="s">
        <v>180</v>
      </c>
      <c r="C494" s="6" t="s">
        <v>181</v>
      </c>
      <c r="D494" s="6" t="s">
        <v>81</v>
      </c>
      <c r="E494" s="6">
        <v>1</v>
      </c>
      <c r="F494" s="6" t="str">
        <f>VLOOKUP(T_[[#This Row],[N° représ]],ListeREPRESENTANTS,2,FALSE)</f>
        <v>Francis Rivière</v>
      </c>
      <c r="G494" s="6">
        <v>10657</v>
      </c>
      <c r="H494" s="9">
        <v>41089</v>
      </c>
      <c r="I494" s="9">
        <v>41116</v>
      </c>
      <c r="J494" s="9">
        <v>41110</v>
      </c>
      <c r="K494" s="7">
        <v>4</v>
      </c>
      <c r="L494" s="9" t="str">
        <f>VLOOKUP(T_[[#This Row],[Réf catégorie]],ListeCATEGORIES,2,FALSE)</f>
        <v>Produits laitiers</v>
      </c>
      <c r="M494" s="6">
        <v>60</v>
      </c>
      <c r="N494" s="6" t="str">
        <f>VLOOKUP(T_[[#This Row],[Réf prod]],ListePRODUITS,2,FALSE)</f>
        <v>Camembert Pierrot</v>
      </c>
      <c r="O494" s="13">
        <v>170</v>
      </c>
      <c r="P494" s="6">
        <v>59</v>
      </c>
      <c r="Q494" s="13">
        <f t="shared" si="7"/>
        <v>10030</v>
      </c>
      <c r="R494" s="14">
        <v>0.02</v>
      </c>
      <c r="S494" s="13">
        <v>9829.4</v>
      </c>
      <c r="T494" s="13">
        <v>265.3938</v>
      </c>
      <c r="U494" s="48">
        <f>T_[[#This Row],[CA tarif]]-T_[[#This Row],[CA HT]]</f>
        <v>200.60000000000036</v>
      </c>
      <c r="V494" s="13"/>
      <c r="W494" s="13"/>
      <c r="X494"/>
      <c r="Y494" s="9"/>
      <c r="AA494"/>
      <c r="AB494"/>
    </row>
    <row r="495" spans="1:28" ht="15" customHeight="1" x14ac:dyDescent="0.25">
      <c r="A495" s="6" t="s">
        <v>189</v>
      </c>
      <c r="B495" s="6" t="s">
        <v>190</v>
      </c>
      <c r="C495" s="6" t="s">
        <v>191</v>
      </c>
      <c r="D495" s="6" t="s">
        <v>136</v>
      </c>
      <c r="E495" s="6">
        <v>5</v>
      </c>
      <c r="F495" s="6" t="str">
        <f>VLOOKUP(T_[[#This Row],[N° représ]],ListeREPRESENTANTS,2,FALSE)</f>
        <v>Mohamed Ben Arfa</v>
      </c>
      <c r="G495" s="6">
        <v>10658</v>
      </c>
      <c r="H495" s="9">
        <v>41090</v>
      </c>
      <c r="I495" s="9">
        <v>41117</v>
      </c>
      <c r="J495" s="9">
        <v>41103</v>
      </c>
      <c r="K495" s="7">
        <v>3</v>
      </c>
      <c r="L495" s="9" t="str">
        <f>VLOOKUP(T_[[#This Row],[Réf catégorie]],ListeCATEGORIES,2,FALSE)</f>
        <v>Desserts</v>
      </c>
      <c r="M495" s="6">
        <v>21</v>
      </c>
      <c r="N495" s="6" t="str">
        <f>VLOOKUP(T_[[#This Row],[Réf prod]],ListePRODUITS,2,FALSE)</f>
        <v>Sir Rodney's Scones</v>
      </c>
      <c r="O495" s="13">
        <v>50</v>
      </c>
      <c r="P495" s="6">
        <v>32</v>
      </c>
      <c r="Q495" s="13">
        <f t="shared" si="7"/>
        <v>1600</v>
      </c>
      <c r="R495" s="14">
        <v>0.03</v>
      </c>
      <c r="S495" s="13">
        <v>1552</v>
      </c>
      <c r="T495" s="13">
        <v>7.76</v>
      </c>
      <c r="U495" s="48">
        <f>T_[[#This Row],[CA tarif]]-T_[[#This Row],[CA HT]]</f>
        <v>48</v>
      </c>
      <c r="V495" s="13"/>
      <c r="W495" s="13"/>
      <c r="X495"/>
      <c r="Y495" s="9"/>
      <c r="AA495"/>
      <c r="AB495"/>
    </row>
    <row r="496" spans="1:28" ht="15" customHeight="1" x14ac:dyDescent="0.25">
      <c r="A496" s="6" t="s">
        <v>189</v>
      </c>
      <c r="B496" s="6" t="s">
        <v>190</v>
      </c>
      <c r="C496" s="6" t="s">
        <v>191</v>
      </c>
      <c r="D496" s="6" t="s">
        <v>136</v>
      </c>
      <c r="E496" s="6">
        <v>5</v>
      </c>
      <c r="F496" s="6" t="str">
        <f>VLOOKUP(T_[[#This Row],[N° représ]],ListeREPRESENTANTS,2,FALSE)</f>
        <v>Mohamed Ben Arfa</v>
      </c>
      <c r="G496" s="6">
        <v>10658</v>
      </c>
      <c r="H496" s="9">
        <v>41090</v>
      </c>
      <c r="I496" s="9">
        <v>41117</v>
      </c>
      <c r="J496" s="9">
        <v>41103</v>
      </c>
      <c r="K496" s="7">
        <v>8</v>
      </c>
      <c r="L496" s="9" t="str">
        <f>VLOOKUP(T_[[#This Row],[Réf catégorie]],ListeCATEGORIES,2,FALSE)</f>
        <v>Poissons et fruits de mer</v>
      </c>
      <c r="M496" s="6">
        <v>40</v>
      </c>
      <c r="N496" s="6" t="str">
        <f>VLOOKUP(T_[[#This Row],[Réf prod]],ListePRODUITS,2,FALSE)</f>
        <v>Boston Crab Meat</v>
      </c>
      <c r="O496" s="13">
        <v>92</v>
      </c>
      <c r="P496" s="6">
        <v>91</v>
      </c>
      <c r="Q496" s="13">
        <f t="shared" si="7"/>
        <v>8372</v>
      </c>
      <c r="R496" s="14">
        <v>0.04</v>
      </c>
      <c r="S496" s="13">
        <v>8037.12</v>
      </c>
      <c r="T496" s="13">
        <v>112.51967999999999</v>
      </c>
      <c r="U496" s="48">
        <f>T_[[#This Row],[CA tarif]]-T_[[#This Row],[CA HT]]</f>
        <v>334.88000000000011</v>
      </c>
      <c r="V496" s="13"/>
      <c r="W496" s="13"/>
      <c r="X496"/>
      <c r="Y496" s="9"/>
      <c r="AA496"/>
      <c r="AB496"/>
    </row>
    <row r="497" spans="1:28" ht="15" customHeight="1" x14ac:dyDescent="0.25">
      <c r="A497" s="6" t="s">
        <v>189</v>
      </c>
      <c r="B497" s="6" t="s">
        <v>190</v>
      </c>
      <c r="C497" s="6" t="s">
        <v>191</v>
      </c>
      <c r="D497" s="6" t="s">
        <v>136</v>
      </c>
      <c r="E497" s="6">
        <v>5</v>
      </c>
      <c r="F497" s="6" t="str">
        <f>VLOOKUP(T_[[#This Row],[N° représ]],ListeREPRESENTANTS,2,FALSE)</f>
        <v>Mohamed Ben Arfa</v>
      </c>
      <c r="G497" s="6">
        <v>10658</v>
      </c>
      <c r="H497" s="9">
        <v>41090</v>
      </c>
      <c r="I497" s="9">
        <v>41117</v>
      </c>
      <c r="J497" s="9">
        <v>41103</v>
      </c>
      <c r="K497" s="7">
        <v>4</v>
      </c>
      <c r="L497" s="9" t="str">
        <f>VLOOKUP(T_[[#This Row],[Réf catégorie]],ListeCATEGORIES,2,FALSE)</f>
        <v>Produits laitiers</v>
      </c>
      <c r="M497" s="6">
        <v>60</v>
      </c>
      <c r="N497" s="6" t="str">
        <f>VLOOKUP(T_[[#This Row],[Réf prod]],ListePRODUITS,2,FALSE)</f>
        <v>Camembert Pierrot</v>
      </c>
      <c r="O497" s="13">
        <v>170</v>
      </c>
      <c r="P497" s="6">
        <v>84</v>
      </c>
      <c r="Q497" s="13">
        <f t="shared" si="7"/>
        <v>14280</v>
      </c>
      <c r="R497" s="14">
        <v>0.1</v>
      </c>
      <c r="S497" s="13">
        <v>12852</v>
      </c>
      <c r="T497" s="13">
        <v>102.816</v>
      </c>
      <c r="U497" s="48">
        <f>T_[[#This Row],[CA tarif]]-T_[[#This Row],[CA HT]]</f>
        <v>1428</v>
      </c>
      <c r="V497" s="13"/>
      <c r="W497" s="13"/>
      <c r="X497"/>
      <c r="Y497" s="9"/>
      <c r="AA497"/>
      <c r="AB497"/>
    </row>
    <row r="498" spans="1:28" ht="15" customHeight="1" x14ac:dyDescent="0.25">
      <c r="A498" s="6" t="s">
        <v>189</v>
      </c>
      <c r="B498" s="6" t="s">
        <v>190</v>
      </c>
      <c r="C498" s="6" t="s">
        <v>191</v>
      </c>
      <c r="D498" s="6" t="s">
        <v>136</v>
      </c>
      <c r="E498" s="6">
        <v>5</v>
      </c>
      <c r="F498" s="6" t="str">
        <f>VLOOKUP(T_[[#This Row],[N° représ]],ListeREPRESENTANTS,2,FALSE)</f>
        <v>Mohamed Ben Arfa</v>
      </c>
      <c r="G498" s="6">
        <v>10658</v>
      </c>
      <c r="H498" s="9">
        <v>41090</v>
      </c>
      <c r="I498" s="9">
        <v>41117</v>
      </c>
      <c r="J498" s="9">
        <v>41103</v>
      </c>
      <c r="K498" s="7">
        <v>2</v>
      </c>
      <c r="L498" s="9" t="str">
        <f>VLOOKUP(T_[[#This Row],[Réf catégorie]],ListeCATEGORIES,2,FALSE)</f>
        <v>Condiments</v>
      </c>
      <c r="M498" s="6">
        <v>77</v>
      </c>
      <c r="N498" s="6" t="str">
        <f>VLOOKUP(T_[[#This Row],[Réf prod]],ListePRODUITS,2,FALSE)</f>
        <v>Original Frankfurter grüne Soße</v>
      </c>
      <c r="O498" s="13">
        <v>65</v>
      </c>
      <c r="P498" s="6">
        <v>84</v>
      </c>
      <c r="Q498" s="13">
        <f t="shared" si="7"/>
        <v>5460</v>
      </c>
      <c r="R498" s="14">
        <v>0.09</v>
      </c>
      <c r="S498" s="13">
        <v>4968.6000000000004</v>
      </c>
      <c r="T498" s="13">
        <v>34.780200000000008</v>
      </c>
      <c r="U498" s="48">
        <f>T_[[#This Row],[CA tarif]]-T_[[#This Row],[CA HT]]</f>
        <v>491.39999999999964</v>
      </c>
      <c r="V498" s="13"/>
      <c r="W498" s="13"/>
      <c r="X498"/>
      <c r="Y498" s="9"/>
      <c r="AA498"/>
      <c r="AB498"/>
    </row>
    <row r="499" spans="1:28" ht="15" customHeight="1" x14ac:dyDescent="0.25">
      <c r="A499" s="6" t="s">
        <v>130</v>
      </c>
      <c r="B499" s="6" t="s">
        <v>131</v>
      </c>
      <c r="C499" s="6" t="s">
        <v>132</v>
      </c>
      <c r="D499" s="6" t="s">
        <v>123</v>
      </c>
      <c r="E499" s="6">
        <v>8</v>
      </c>
      <c r="F499" s="6" t="str">
        <f>VLOOKUP(T_[[#This Row],[N° représ]],ListeREPRESENTANTS,2,FALSE)</f>
        <v>Hicham Esmal</v>
      </c>
      <c r="G499" s="6">
        <v>10659</v>
      </c>
      <c r="H499" s="9">
        <v>41090</v>
      </c>
      <c r="I499" s="9">
        <v>41117</v>
      </c>
      <c r="J499" s="9">
        <v>41105</v>
      </c>
      <c r="K499" s="7">
        <v>4</v>
      </c>
      <c r="L499" s="9" t="str">
        <f>VLOOKUP(T_[[#This Row],[Réf catégorie]],ListeCATEGORIES,2,FALSE)</f>
        <v>Produits laitiers</v>
      </c>
      <c r="M499" s="6">
        <v>31</v>
      </c>
      <c r="N499" s="6" t="str">
        <f>VLOOKUP(T_[[#This Row],[Réf prod]],ListePRODUITS,2,FALSE)</f>
        <v>Gorgonzola Telino</v>
      </c>
      <c r="O499" s="13">
        <v>62.5</v>
      </c>
      <c r="P499" s="6">
        <v>79</v>
      </c>
      <c r="Q499" s="13">
        <f t="shared" si="7"/>
        <v>4937.5</v>
      </c>
      <c r="R499" s="14">
        <v>0.08</v>
      </c>
      <c r="S499" s="13">
        <v>4542.5</v>
      </c>
      <c r="T499" s="13">
        <v>118.105</v>
      </c>
      <c r="U499" s="48">
        <f>T_[[#This Row],[CA tarif]]-T_[[#This Row],[CA HT]]</f>
        <v>395</v>
      </c>
      <c r="V499" s="13"/>
      <c r="W499" s="13"/>
      <c r="X499"/>
      <c r="Y499" s="9"/>
      <c r="AA499"/>
      <c r="AB499"/>
    </row>
    <row r="500" spans="1:28" ht="15" customHeight="1" x14ac:dyDescent="0.25">
      <c r="A500" s="6" t="s">
        <v>130</v>
      </c>
      <c r="B500" s="6" t="s">
        <v>131</v>
      </c>
      <c r="C500" s="6" t="s">
        <v>132</v>
      </c>
      <c r="D500" s="6" t="s">
        <v>123</v>
      </c>
      <c r="E500" s="6">
        <v>8</v>
      </c>
      <c r="F500" s="6" t="str">
        <f>VLOOKUP(T_[[#This Row],[N° représ]],ListeREPRESENTANTS,2,FALSE)</f>
        <v>Hicham Esmal</v>
      </c>
      <c r="G500" s="6">
        <v>10659</v>
      </c>
      <c r="H500" s="9">
        <v>41090</v>
      </c>
      <c r="I500" s="9">
        <v>41117</v>
      </c>
      <c r="J500" s="9">
        <v>41105</v>
      </c>
      <c r="K500" s="7">
        <v>8</v>
      </c>
      <c r="L500" s="9" t="str">
        <f>VLOOKUP(T_[[#This Row],[Réf catégorie]],ListeCATEGORIES,2,FALSE)</f>
        <v>Poissons et fruits de mer</v>
      </c>
      <c r="M500" s="6">
        <v>40</v>
      </c>
      <c r="N500" s="6" t="str">
        <f>VLOOKUP(T_[[#This Row],[Réf prod]],ListePRODUITS,2,FALSE)</f>
        <v>Boston Crab Meat</v>
      </c>
      <c r="O500" s="13">
        <v>92</v>
      </c>
      <c r="P500" s="6">
        <v>85</v>
      </c>
      <c r="Q500" s="13">
        <f t="shared" si="7"/>
        <v>7820</v>
      </c>
      <c r="R500" s="14">
        <v>-0.02</v>
      </c>
      <c r="S500" s="13">
        <v>7976.4000000000005</v>
      </c>
      <c r="T500" s="13">
        <v>247.26840000000001</v>
      </c>
      <c r="U500" s="48">
        <f>T_[[#This Row],[CA tarif]]-T_[[#This Row],[CA HT]]</f>
        <v>-156.40000000000055</v>
      </c>
      <c r="V500" s="13"/>
      <c r="W500" s="13"/>
      <c r="X500"/>
      <c r="Y500" s="9"/>
      <c r="AA500"/>
      <c r="AB500"/>
    </row>
    <row r="501" spans="1:28" ht="15" customHeight="1" x14ac:dyDescent="0.25">
      <c r="A501" s="6" t="s">
        <v>130</v>
      </c>
      <c r="B501" s="6" t="s">
        <v>131</v>
      </c>
      <c r="C501" s="6" t="s">
        <v>132</v>
      </c>
      <c r="D501" s="6" t="s">
        <v>123</v>
      </c>
      <c r="E501" s="6">
        <v>8</v>
      </c>
      <c r="F501" s="6" t="str">
        <f>VLOOKUP(T_[[#This Row],[N° représ]],ListeREPRESENTANTS,2,FALSE)</f>
        <v>Hicham Esmal</v>
      </c>
      <c r="G501" s="6">
        <v>10659</v>
      </c>
      <c r="H501" s="9">
        <v>41090</v>
      </c>
      <c r="I501" s="9">
        <v>41117</v>
      </c>
      <c r="J501" s="9">
        <v>41105</v>
      </c>
      <c r="K501" s="7">
        <v>1</v>
      </c>
      <c r="L501" s="9" t="str">
        <f>VLOOKUP(T_[[#This Row],[Réf catégorie]],ListeCATEGORIES,2,FALSE)</f>
        <v>Boissons</v>
      </c>
      <c r="M501" s="6">
        <v>70</v>
      </c>
      <c r="N501" s="6" t="str">
        <f>VLOOKUP(T_[[#This Row],[Réf prod]],ListePRODUITS,2,FALSE)</f>
        <v>Outback Lager</v>
      </c>
      <c r="O501" s="13">
        <v>75</v>
      </c>
      <c r="P501" s="6">
        <v>9</v>
      </c>
      <c r="Q501" s="13">
        <f t="shared" si="7"/>
        <v>675</v>
      </c>
      <c r="R501" s="14">
        <v>0.08</v>
      </c>
      <c r="S501" s="13">
        <v>621</v>
      </c>
      <c r="T501" s="13">
        <v>1.242</v>
      </c>
      <c r="U501" s="48">
        <f>T_[[#This Row],[CA tarif]]-T_[[#This Row],[CA HT]]</f>
        <v>54</v>
      </c>
      <c r="V501" s="13"/>
      <c r="W501" s="13"/>
      <c r="X501"/>
      <c r="Y501" s="9"/>
      <c r="AA501"/>
      <c r="AB501"/>
    </row>
    <row r="502" spans="1:28" ht="15" customHeight="1" x14ac:dyDescent="0.25">
      <c r="A502" s="6" t="s">
        <v>275</v>
      </c>
      <c r="B502" s="6" t="s">
        <v>276</v>
      </c>
      <c r="C502" s="6" t="s">
        <v>277</v>
      </c>
      <c r="D502" s="6" t="s">
        <v>81</v>
      </c>
      <c r="E502" s="6">
        <v>4</v>
      </c>
      <c r="F502" s="6" t="str">
        <f>VLOOKUP(T_[[#This Row],[N° représ]],ListeREPRESENTANTS,2,FALSE)</f>
        <v>Laura Callahan</v>
      </c>
      <c r="G502" s="6">
        <v>10660</v>
      </c>
      <c r="H502" s="9">
        <v>41093</v>
      </c>
      <c r="I502" s="9">
        <v>41120</v>
      </c>
      <c r="J502" s="9">
        <v>41139</v>
      </c>
      <c r="K502" s="7">
        <v>3</v>
      </c>
      <c r="L502" s="9" t="str">
        <f>VLOOKUP(T_[[#This Row],[Réf catégorie]],ListeCATEGORIES,2,FALSE)</f>
        <v>Desserts</v>
      </c>
      <c r="M502" s="6">
        <v>20</v>
      </c>
      <c r="N502" s="6" t="str">
        <f>VLOOKUP(T_[[#This Row],[Réf prod]],ListePRODUITS,2,FALSE)</f>
        <v>Sir Rodney's Marmalade</v>
      </c>
      <c r="O502" s="13">
        <v>405</v>
      </c>
      <c r="P502" s="6">
        <v>39</v>
      </c>
      <c r="Q502" s="13">
        <f t="shared" si="7"/>
        <v>15795</v>
      </c>
      <c r="R502" s="14">
        <v>7.0000000000000007E-2</v>
      </c>
      <c r="S502" s="13">
        <v>14689.349999999999</v>
      </c>
      <c r="T502" s="13">
        <v>425.99114999999995</v>
      </c>
      <c r="U502" s="48">
        <f>T_[[#This Row],[CA tarif]]-T_[[#This Row],[CA HT]]</f>
        <v>1105.6500000000015</v>
      </c>
      <c r="V502" s="13"/>
      <c r="W502" s="13"/>
      <c r="X502"/>
      <c r="Y502" s="9"/>
      <c r="AA502"/>
      <c r="AB502"/>
    </row>
    <row r="503" spans="1:28" ht="15" customHeight="1" x14ac:dyDescent="0.25">
      <c r="A503" s="6" t="s">
        <v>166</v>
      </c>
      <c r="B503" s="6" t="s">
        <v>167</v>
      </c>
      <c r="C503" s="6" t="s">
        <v>168</v>
      </c>
      <c r="D503" s="6" t="s">
        <v>169</v>
      </c>
      <c r="E503" s="6">
        <v>8</v>
      </c>
      <c r="F503" s="6" t="str">
        <f>VLOOKUP(T_[[#This Row],[N° représ]],ListeREPRESENTANTS,2,FALSE)</f>
        <v>Hicham Esmal</v>
      </c>
      <c r="G503" s="6">
        <v>10661</v>
      </c>
      <c r="H503" s="9">
        <v>41094</v>
      </c>
      <c r="I503" s="9">
        <v>41121</v>
      </c>
      <c r="J503" s="9">
        <v>41110</v>
      </c>
      <c r="K503" s="7">
        <v>1</v>
      </c>
      <c r="L503" s="9" t="str">
        <f>VLOOKUP(T_[[#This Row],[Réf catégorie]],ListeCATEGORIES,2,FALSE)</f>
        <v>Boissons</v>
      </c>
      <c r="M503" s="6">
        <v>39</v>
      </c>
      <c r="N503" s="6" t="str">
        <f>VLOOKUP(T_[[#This Row],[Réf prod]],ListePRODUITS,2,FALSE)</f>
        <v>Chartreuse verte</v>
      </c>
      <c r="O503" s="13">
        <v>90</v>
      </c>
      <c r="P503" s="6">
        <v>21</v>
      </c>
      <c r="Q503" s="13">
        <f t="shared" si="7"/>
        <v>1890</v>
      </c>
      <c r="R503" s="14">
        <v>0.11</v>
      </c>
      <c r="S503" s="13">
        <v>1682.1000000000001</v>
      </c>
      <c r="T503" s="13">
        <v>8.4105000000000008</v>
      </c>
      <c r="U503" s="48">
        <f>T_[[#This Row],[CA tarif]]-T_[[#This Row],[CA HT]]</f>
        <v>207.89999999999986</v>
      </c>
      <c r="V503" s="13"/>
      <c r="W503" s="13"/>
      <c r="X503"/>
      <c r="Y503" s="9"/>
      <c r="AA503"/>
      <c r="AB503"/>
    </row>
    <row r="504" spans="1:28" ht="15" customHeight="1" x14ac:dyDescent="0.25">
      <c r="A504" s="6" t="s">
        <v>166</v>
      </c>
      <c r="B504" s="6" t="s">
        <v>167</v>
      </c>
      <c r="C504" s="6" t="s">
        <v>168</v>
      </c>
      <c r="D504" s="6" t="s">
        <v>169</v>
      </c>
      <c r="E504" s="6">
        <v>8</v>
      </c>
      <c r="F504" s="6" t="str">
        <f>VLOOKUP(T_[[#This Row],[N° représ]],ListeREPRESENTANTS,2,FALSE)</f>
        <v>Hicham Esmal</v>
      </c>
      <c r="G504" s="6">
        <v>10661</v>
      </c>
      <c r="H504" s="9">
        <v>41094</v>
      </c>
      <c r="I504" s="9">
        <v>41121</v>
      </c>
      <c r="J504" s="9">
        <v>41110</v>
      </c>
      <c r="K504" s="7">
        <v>8</v>
      </c>
      <c r="L504" s="9" t="str">
        <f>VLOOKUP(T_[[#This Row],[Réf catégorie]],ListeCATEGORIES,2,FALSE)</f>
        <v>Poissons et fruits de mer</v>
      </c>
      <c r="M504" s="6">
        <v>58</v>
      </c>
      <c r="N504" s="6" t="str">
        <f>VLOOKUP(T_[[#This Row],[Réf prod]],ListePRODUITS,2,FALSE)</f>
        <v>Escargots de Bourgogne</v>
      </c>
      <c r="O504" s="13">
        <v>66.25</v>
      </c>
      <c r="P504" s="6">
        <v>93</v>
      </c>
      <c r="Q504" s="13">
        <f t="shared" si="7"/>
        <v>6161.25</v>
      </c>
      <c r="R504" s="14">
        <v>0.09</v>
      </c>
      <c r="S504" s="13">
        <v>5606.7375000000002</v>
      </c>
      <c r="T504" s="13">
        <v>50.460637500000004</v>
      </c>
      <c r="U504" s="48">
        <f>T_[[#This Row],[CA tarif]]-T_[[#This Row],[CA HT]]</f>
        <v>554.51249999999982</v>
      </c>
      <c r="V504" s="13"/>
      <c r="W504" s="13"/>
      <c r="X504"/>
      <c r="Y504" s="9"/>
      <c r="AA504"/>
      <c r="AB504"/>
    </row>
    <row r="505" spans="1:28" ht="15" customHeight="1" x14ac:dyDescent="0.25">
      <c r="A505" s="6" t="s">
        <v>230</v>
      </c>
      <c r="B505" s="6" t="s">
        <v>231</v>
      </c>
      <c r="C505" s="6" t="s">
        <v>232</v>
      </c>
      <c r="D505" s="6" t="s">
        <v>81</v>
      </c>
      <c r="E505" s="6">
        <v>3</v>
      </c>
      <c r="F505" s="6" t="str">
        <f>VLOOKUP(T_[[#This Row],[N° représ]],ListeREPRESENTANTS,2,FALSE)</f>
        <v>Janet Leverling</v>
      </c>
      <c r="G505" s="6">
        <v>10662</v>
      </c>
      <c r="H505" s="9">
        <v>41094</v>
      </c>
      <c r="I505" s="9">
        <v>41121</v>
      </c>
      <c r="J505" s="9">
        <v>41113</v>
      </c>
      <c r="K505" s="7">
        <v>3</v>
      </c>
      <c r="L505" s="9" t="str">
        <f>VLOOKUP(T_[[#This Row],[Réf catégorie]],ListeCATEGORIES,2,FALSE)</f>
        <v>Desserts</v>
      </c>
      <c r="M505" s="6">
        <v>68</v>
      </c>
      <c r="N505" s="6" t="str">
        <f>VLOOKUP(T_[[#This Row],[Réf prod]],ListePRODUITS,2,FALSE)</f>
        <v>Scottish Longbreads</v>
      </c>
      <c r="O505" s="13">
        <v>62.5</v>
      </c>
      <c r="P505" s="6">
        <v>28</v>
      </c>
      <c r="Q505" s="13">
        <f t="shared" si="7"/>
        <v>1750</v>
      </c>
      <c r="R505" s="14">
        <v>0.12</v>
      </c>
      <c r="S505" s="13">
        <v>1540</v>
      </c>
      <c r="T505" s="13">
        <v>13.86</v>
      </c>
      <c r="U505" s="48">
        <f>T_[[#This Row],[CA tarif]]-T_[[#This Row],[CA HT]]</f>
        <v>210</v>
      </c>
      <c r="V505" s="13"/>
      <c r="W505" s="13"/>
      <c r="X505"/>
      <c r="Y505" s="9"/>
      <c r="AA505"/>
      <c r="AB505"/>
    </row>
    <row r="506" spans="1:28" ht="15" customHeight="1" x14ac:dyDescent="0.25">
      <c r="A506" s="6" t="s">
        <v>82</v>
      </c>
      <c r="B506" s="6" t="s">
        <v>83</v>
      </c>
      <c r="C506" s="6" t="s">
        <v>84</v>
      </c>
      <c r="D506" s="6" t="s">
        <v>85</v>
      </c>
      <c r="E506" s="6">
        <v>1</v>
      </c>
      <c r="F506" s="6" t="str">
        <f>VLOOKUP(T_[[#This Row],[N° représ]],ListeREPRESENTANTS,2,FALSE)</f>
        <v>Francis Rivière</v>
      </c>
      <c r="G506" s="6">
        <v>10663</v>
      </c>
      <c r="H506" s="9">
        <v>41095</v>
      </c>
      <c r="I506" s="9">
        <v>41109</v>
      </c>
      <c r="J506" s="9">
        <v>41127</v>
      </c>
      <c r="K506" s="7">
        <v>8</v>
      </c>
      <c r="L506" s="9" t="str">
        <f>VLOOKUP(T_[[#This Row],[Réf catégorie]],ListeCATEGORIES,2,FALSE)</f>
        <v>Poissons et fruits de mer</v>
      </c>
      <c r="M506" s="6">
        <v>40</v>
      </c>
      <c r="N506" s="6" t="str">
        <f>VLOOKUP(T_[[#This Row],[Réf prod]],ListePRODUITS,2,FALSE)</f>
        <v>Boston Crab Meat</v>
      </c>
      <c r="O506" s="13">
        <v>92</v>
      </c>
      <c r="P506" s="6">
        <v>10</v>
      </c>
      <c r="Q506" s="13">
        <f t="shared" si="7"/>
        <v>920</v>
      </c>
      <c r="R506" s="14">
        <v>0.09</v>
      </c>
      <c r="S506" s="13">
        <v>837.2</v>
      </c>
      <c r="T506" s="13">
        <v>24.278800000000004</v>
      </c>
      <c r="U506" s="48">
        <f>T_[[#This Row],[CA tarif]]-T_[[#This Row],[CA HT]]</f>
        <v>82.799999999999955</v>
      </c>
      <c r="V506" s="13"/>
      <c r="W506" s="13"/>
      <c r="X506"/>
      <c r="Y506" s="9"/>
      <c r="AA506"/>
      <c r="AB506"/>
    </row>
    <row r="507" spans="1:28" ht="15" customHeight="1" x14ac:dyDescent="0.25">
      <c r="A507" s="6" t="s">
        <v>82</v>
      </c>
      <c r="B507" s="6" t="s">
        <v>83</v>
      </c>
      <c r="C507" s="6" t="s">
        <v>84</v>
      </c>
      <c r="D507" s="6" t="s">
        <v>85</v>
      </c>
      <c r="E507" s="6">
        <v>1</v>
      </c>
      <c r="F507" s="6" t="str">
        <f>VLOOKUP(T_[[#This Row],[N° représ]],ListeREPRESENTANTS,2,FALSE)</f>
        <v>Francis Rivière</v>
      </c>
      <c r="G507" s="6">
        <v>10663</v>
      </c>
      <c r="H507" s="9">
        <v>41095</v>
      </c>
      <c r="I507" s="9">
        <v>41109</v>
      </c>
      <c r="J507" s="9">
        <v>41127</v>
      </c>
      <c r="K507" s="7">
        <v>5</v>
      </c>
      <c r="L507" s="9" t="str">
        <f>VLOOKUP(T_[[#This Row],[Réf catégorie]],ListeCATEGORIES,2,FALSE)</f>
        <v>Pâtes et céréales</v>
      </c>
      <c r="M507" s="6">
        <v>42</v>
      </c>
      <c r="N507" s="6" t="str">
        <f>VLOOKUP(T_[[#This Row],[Réf prod]],ListePRODUITS,2,FALSE)</f>
        <v>Singaporean Hokkien Fried Mee</v>
      </c>
      <c r="O507" s="13">
        <v>70</v>
      </c>
      <c r="P507" s="6">
        <v>95</v>
      </c>
      <c r="Q507" s="13">
        <f t="shared" si="7"/>
        <v>6650</v>
      </c>
      <c r="R507" s="14">
        <v>0.1</v>
      </c>
      <c r="S507" s="13">
        <v>5985</v>
      </c>
      <c r="T507" s="13">
        <v>173.565</v>
      </c>
      <c r="U507" s="48">
        <f>T_[[#This Row],[CA tarif]]-T_[[#This Row],[CA HT]]</f>
        <v>665</v>
      </c>
      <c r="V507" s="13"/>
      <c r="W507" s="13"/>
      <c r="X507"/>
      <c r="Y507" s="9"/>
      <c r="AA507"/>
      <c r="AB507"/>
    </row>
    <row r="508" spans="1:28" ht="15" customHeight="1" x14ac:dyDescent="0.25">
      <c r="A508" s="6" t="s">
        <v>82</v>
      </c>
      <c r="B508" s="6" t="s">
        <v>83</v>
      </c>
      <c r="C508" s="6" t="s">
        <v>84</v>
      </c>
      <c r="D508" s="6" t="s">
        <v>85</v>
      </c>
      <c r="E508" s="6">
        <v>1</v>
      </c>
      <c r="F508" s="6" t="str">
        <f>VLOOKUP(T_[[#This Row],[N° représ]],ListeREPRESENTANTS,2,FALSE)</f>
        <v>Francis Rivière</v>
      </c>
      <c r="G508" s="6">
        <v>10663</v>
      </c>
      <c r="H508" s="9">
        <v>41095</v>
      </c>
      <c r="I508" s="9">
        <v>41109</v>
      </c>
      <c r="J508" s="9">
        <v>41127</v>
      </c>
      <c r="K508" s="7">
        <v>7</v>
      </c>
      <c r="L508" s="9" t="str">
        <f>VLOOKUP(T_[[#This Row],[Réf catégorie]],ListeCATEGORIES,2,FALSE)</f>
        <v>Produits secs</v>
      </c>
      <c r="M508" s="6">
        <v>51</v>
      </c>
      <c r="N508" s="6" t="str">
        <f>VLOOKUP(T_[[#This Row],[Réf prod]],ListePRODUITS,2,FALSE)</f>
        <v>Manjimup Dried Apples</v>
      </c>
      <c r="O508" s="13">
        <v>265</v>
      </c>
      <c r="P508" s="6">
        <v>58</v>
      </c>
      <c r="Q508" s="13">
        <f t="shared" si="7"/>
        <v>15370</v>
      </c>
      <c r="R508" s="14">
        <v>0.17</v>
      </c>
      <c r="S508" s="13">
        <v>12757.099999999999</v>
      </c>
      <c r="T508" s="13">
        <v>433.74139999999994</v>
      </c>
      <c r="U508" s="48">
        <f>T_[[#This Row],[CA tarif]]-T_[[#This Row],[CA HT]]</f>
        <v>2612.9000000000015</v>
      </c>
      <c r="V508" s="13"/>
      <c r="W508" s="13"/>
      <c r="X508"/>
      <c r="Y508" s="9"/>
      <c r="AA508"/>
      <c r="AB508"/>
    </row>
    <row r="509" spans="1:28" ht="15" customHeight="1" x14ac:dyDescent="0.25">
      <c r="A509" s="6" t="s">
        <v>141</v>
      </c>
      <c r="B509" s="6" t="s">
        <v>142</v>
      </c>
      <c r="C509" s="6" t="s">
        <v>109</v>
      </c>
      <c r="D509" s="6" t="s">
        <v>110</v>
      </c>
      <c r="E509" s="6">
        <v>7</v>
      </c>
      <c r="F509" s="6" t="str">
        <f>VLOOKUP(T_[[#This Row],[N° représ]],ListeREPRESENTANTS,2,FALSE)</f>
        <v>Jaime Dos Santos</v>
      </c>
      <c r="G509" s="6">
        <v>10664</v>
      </c>
      <c r="H509" s="9">
        <v>41095</v>
      </c>
      <c r="I509" s="9">
        <v>41122</v>
      </c>
      <c r="J509" s="9">
        <v>41114</v>
      </c>
      <c r="K509" s="7">
        <v>8</v>
      </c>
      <c r="L509" s="9" t="str">
        <f>VLOOKUP(T_[[#This Row],[Réf catégorie]],ListeCATEGORIES,2,FALSE)</f>
        <v>Poissons et fruits de mer</v>
      </c>
      <c r="M509" s="6">
        <v>10</v>
      </c>
      <c r="N509" s="6" t="str">
        <f>VLOOKUP(T_[[#This Row],[Réf prod]],ListePRODUITS,2,FALSE)</f>
        <v>Ikura</v>
      </c>
      <c r="O509" s="13">
        <v>155</v>
      </c>
      <c r="P509" s="6">
        <v>6</v>
      </c>
      <c r="Q509" s="13">
        <f t="shared" si="7"/>
        <v>930</v>
      </c>
      <c r="R509" s="14">
        <v>0.2</v>
      </c>
      <c r="S509" s="13">
        <v>744</v>
      </c>
      <c r="T509" s="13">
        <v>2.2320000000000002</v>
      </c>
      <c r="U509" s="48">
        <f>T_[[#This Row],[CA tarif]]-T_[[#This Row],[CA HT]]</f>
        <v>186</v>
      </c>
      <c r="V509" s="13"/>
      <c r="W509" s="13"/>
      <c r="X509"/>
      <c r="Y509" s="9"/>
      <c r="AA509"/>
      <c r="AB509"/>
    </row>
    <row r="510" spans="1:28" ht="15" customHeight="1" x14ac:dyDescent="0.25">
      <c r="A510" s="6" t="s">
        <v>141</v>
      </c>
      <c r="B510" s="6" t="s">
        <v>142</v>
      </c>
      <c r="C510" s="6" t="s">
        <v>109</v>
      </c>
      <c r="D510" s="6" t="s">
        <v>110</v>
      </c>
      <c r="E510" s="6">
        <v>7</v>
      </c>
      <c r="F510" s="6" t="str">
        <f>VLOOKUP(T_[[#This Row],[N° représ]],ListeREPRESENTANTS,2,FALSE)</f>
        <v>Jaime Dos Santos</v>
      </c>
      <c r="G510" s="6">
        <v>10664</v>
      </c>
      <c r="H510" s="9">
        <v>41095</v>
      </c>
      <c r="I510" s="9">
        <v>41122</v>
      </c>
      <c r="J510" s="9">
        <v>41114</v>
      </c>
      <c r="K510" s="7">
        <v>5</v>
      </c>
      <c r="L510" s="9" t="str">
        <f>VLOOKUP(T_[[#This Row],[Réf catégorie]],ListeCATEGORIES,2,FALSE)</f>
        <v>Pâtes et céréales</v>
      </c>
      <c r="M510" s="6">
        <v>56</v>
      </c>
      <c r="N510" s="6" t="str">
        <f>VLOOKUP(T_[[#This Row],[Réf prod]],ListePRODUITS,2,FALSE)</f>
        <v>Gnocchi di nonna Alice</v>
      </c>
      <c r="O510" s="13">
        <v>190</v>
      </c>
      <c r="P510" s="6">
        <v>27</v>
      </c>
      <c r="Q510" s="13">
        <f t="shared" si="7"/>
        <v>5130</v>
      </c>
      <c r="R510" s="14">
        <v>0.06</v>
      </c>
      <c r="S510" s="13">
        <v>4822.2</v>
      </c>
      <c r="T510" s="13">
        <v>19.288799999999998</v>
      </c>
      <c r="U510" s="48">
        <f>T_[[#This Row],[CA tarif]]-T_[[#This Row],[CA HT]]</f>
        <v>307.80000000000018</v>
      </c>
      <c r="V510" s="13"/>
      <c r="W510" s="13"/>
      <c r="X510"/>
      <c r="Y510" s="9"/>
      <c r="AA510"/>
      <c r="AB510"/>
    </row>
    <row r="511" spans="1:28" ht="15" customHeight="1" x14ac:dyDescent="0.25">
      <c r="A511" s="6" t="s">
        <v>141</v>
      </c>
      <c r="B511" s="6" t="s">
        <v>142</v>
      </c>
      <c r="C511" s="6" t="s">
        <v>109</v>
      </c>
      <c r="D511" s="6" t="s">
        <v>110</v>
      </c>
      <c r="E511" s="6">
        <v>7</v>
      </c>
      <c r="F511" s="6" t="str">
        <f>VLOOKUP(T_[[#This Row],[N° représ]],ListeREPRESENTANTS,2,FALSE)</f>
        <v>Jaime Dos Santos</v>
      </c>
      <c r="G511" s="6">
        <v>10664</v>
      </c>
      <c r="H511" s="9">
        <v>41095</v>
      </c>
      <c r="I511" s="9">
        <v>41122</v>
      </c>
      <c r="J511" s="9">
        <v>41114</v>
      </c>
      <c r="K511" s="7">
        <v>2</v>
      </c>
      <c r="L511" s="9" t="str">
        <f>VLOOKUP(T_[[#This Row],[Réf catégorie]],ListeCATEGORIES,2,FALSE)</f>
        <v>Condiments</v>
      </c>
      <c r="M511" s="6">
        <v>65</v>
      </c>
      <c r="N511" s="6" t="str">
        <f>VLOOKUP(T_[[#This Row],[Réf prod]],ListePRODUITS,2,FALSE)</f>
        <v>Louisiana Fiery Hot Pepper Sauce</v>
      </c>
      <c r="O511" s="13">
        <v>105.25</v>
      </c>
      <c r="P511" s="6">
        <v>91</v>
      </c>
      <c r="Q511" s="13">
        <f t="shared" si="7"/>
        <v>9577.75</v>
      </c>
      <c r="R511" s="14">
        <v>0.1</v>
      </c>
      <c r="S511" s="13">
        <v>8619.9750000000004</v>
      </c>
      <c r="T511" s="13">
        <v>267.21922500000005</v>
      </c>
      <c r="U511" s="48">
        <f>T_[[#This Row],[CA tarif]]-T_[[#This Row],[CA HT]]</f>
        <v>957.77499999999964</v>
      </c>
      <c r="V511" s="13"/>
      <c r="W511" s="13"/>
      <c r="X511"/>
      <c r="Y511" s="9"/>
      <c r="AA511"/>
      <c r="AB511"/>
    </row>
    <row r="512" spans="1:28" ht="15" customHeight="1" x14ac:dyDescent="0.25">
      <c r="A512" s="6" t="s">
        <v>230</v>
      </c>
      <c r="B512" s="6" t="s">
        <v>231</v>
      </c>
      <c r="C512" s="6" t="s">
        <v>232</v>
      </c>
      <c r="D512" s="6" t="s">
        <v>81</v>
      </c>
      <c r="E512" s="6">
        <v>7</v>
      </c>
      <c r="F512" s="6" t="str">
        <f>VLOOKUP(T_[[#This Row],[N° représ]],ListeREPRESENTANTS,2,FALSE)</f>
        <v>Jaime Dos Santos</v>
      </c>
      <c r="G512" s="6">
        <v>10665</v>
      </c>
      <c r="H512" s="9">
        <v>41096</v>
      </c>
      <c r="I512" s="9">
        <v>41123</v>
      </c>
      <c r="J512" s="9">
        <v>41112</v>
      </c>
      <c r="K512" s="7">
        <v>7</v>
      </c>
      <c r="L512" s="9" t="str">
        <f>VLOOKUP(T_[[#This Row],[Réf catégorie]],ListeCATEGORIES,2,FALSE)</f>
        <v>Produits secs</v>
      </c>
      <c r="M512" s="6">
        <v>51</v>
      </c>
      <c r="N512" s="6" t="str">
        <f>VLOOKUP(T_[[#This Row],[Réf prod]],ListePRODUITS,2,FALSE)</f>
        <v>Manjimup Dried Apples</v>
      </c>
      <c r="O512" s="13">
        <v>265</v>
      </c>
      <c r="P512" s="6">
        <v>59</v>
      </c>
      <c r="Q512" s="13">
        <f t="shared" si="7"/>
        <v>15635</v>
      </c>
      <c r="R512" s="14">
        <v>0.16</v>
      </c>
      <c r="S512" s="13">
        <v>13133.4</v>
      </c>
      <c r="T512" s="13">
        <v>210.1344</v>
      </c>
      <c r="U512" s="48">
        <f>T_[[#This Row],[CA tarif]]-T_[[#This Row],[CA HT]]</f>
        <v>2501.6000000000004</v>
      </c>
      <c r="V512" s="13"/>
      <c r="W512" s="13"/>
      <c r="X512"/>
      <c r="Y512" s="9"/>
      <c r="AA512"/>
      <c r="AB512"/>
    </row>
    <row r="513" spans="1:28" ht="15" customHeight="1" x14ac:dyDescent="0.25">
      <c r="A513" s="6" t="s">
        <v>230</v>
      </c>
      <c r="B513" s="6" t="s">
        <v>231</v>
      </c>
      <c r="C513" s="6" t="s">
        <v>232</v>
      </c>
      <c r="D513" s="6" t="s">
        <v>81</v>
      </c>
      <c r="E513" s="6">
        <v>7</v>
      </c>
      <c r="F513" s="6" t="str">
        <f>VLOOKUP(T_[[#This Row],[N° représ]],ListeREPRESENTANTS,2,FALSE)</f>
        <v>Jaime Dos Santos</v>
      </c>
      <c r="G513" s="6">
        <v>10665</v>
      </c>
      <c r="H513" s="9">
        <v>41096</v>
      </c>
      <c r="I513" s="9">
        <v>41123</v>
      </c>
      <c r="J513" s="9">
        <v>41112</v>
      </c>
      <c r="K513" s="7">
        <v>4</v>
      </c>
      <c r="L513" s="9" t="str">
        <f>VLOOKUP(T_[[#This Row],[Réf catégorie]],ListeCATEGORIES,2,FALSE)</f>
        <v>Produits laitiers</v>
      </c>
      <c r="M513" s="6">
        <v>59</v>
      </c>
      <c r="N513" s="6" t="str">
        <f>VLOOKUP(T_[[#This Row],[Réf prod]],ListePRODUITS,2,FALSE)</f>
        <v>Raclette Courdavault</v>
      </c>
      <c r="O513" s="13">
        <v>275</v>
      </c>
      <c r="P513" s="6">
        <v>95</v>
      </c>
      <c r="Q513" s="13">
        <f t="shared" si="7"/>
        <v>26125</v>
      </c>
      <c r="R513" s="14">
        <v>0.1</v>
      </c>
      <c r="S513" s="13">
        <v>23512.5</v>
      </c>
      <c r="T513" s="13">
        <v>23.512499999999999</v>
      </c>
      <c r="U513" s="48">
        <f>T_[[#This Row],[CA tarif]]-T_[[#This Row],[CA HT]]</f>
        <v>2612.5</v>
      </c>
      <c r="V513" s="13"/>
      <c r="W513" s="13"/>
      <c r="X513"/>
      <c r="Y513" s="9"/>
      <c r="AA513"/>
      <c r="AB513"/>
    </row>
    <row r="514" spans="1:28" ht="15" customHeight="1" x14ac:dyDescent="0.25">
      <c r="A514" s="6" t="s">
        <v>230</v>
      </c>
      <c r="B514" s="6" t="s">
        <v>231</v>
      </c>
      <c r="C514" s="6" t="s">
        <v>232</v>
      </c>
      <c r="D514" s="6" t="s">
        <v>81</v>
      </c>
      <c r="E514" s="6">
        <v>7</v>
      </c>
      <c r="F514" s="6" t="str">
        <f>VLOOKUP(T_[[#This Row],[N° représ]],ListeREPRESENTANTS,2,FALSE)</f>
        <v>Jaime Dos Santos</v>
      </c>
      <c r="G514" s="6">
        <v>10665</v>
      </c>
      <c r="H514" s="9">
        <v>41096</v>
      </c>
      <c r="I514" s="9">
        <v>41123</v>
      </c>
      <c r="J514" s="9">
        <v>41112</v>
      </c>
      <c r="K514" s="7">
        <v>1</v>
      </c>
      <c r="L514" s="9" t="str">
        <f>VLOOKUP(T_[[#This Row],[Réf catégorie]],ListeCATEGORIES,2,FALSE)</f>
        <v>Boissons</v>
      </c>
      <c r="M514" s="6">
        <v>76</v>
      </c>
      <c r="N514" s="6" t="str">
        <f>VLOOKUP(T_[[#This Row],[Réf prod]],ListePRODUITS,2,FALSE)</f>
        <v>Lakkalikööri</v>
      </c>
      <c r="O514" s="13">
        <v>90</v>
      </c>
      <c r="P514" s="6">
        <v>15</v>
      </c>
      <c r="Q514" s="13">
        <f t="shared" si="7"/>
        <v>1350</v>
      </c>
      <c r="R514" s="14">
        <v>0.01</v>
      </c>
      <c r="S514" s="13">
        <v>1336.5</v>
      </c>
      <c r="T514" s="13">
        <v>44.104500000000002</v>
      </c>
      <c r="U514" s="48">
        <f>T_[[#This Row],[CA tarif]]-T_[[#This Row],[CA HT]]</f>
        <v>13.5</v>
      </c>
      <c r="V514" s="13"/>
      <c r="W514" s="13"/>
      <c r="X514"/>
      <c r="Y514" s="9"/>
      <c r="AA514"/>
      <c r="AB514"/>
    </row>
    <row r="515" spans="1:28" ht="15" customHeight="1" x14ac:dyDescent="0.25">
      <c r="A515" s="6" t="s">
        <v>226</v>
      </c>
      <c r="B515" s="6" t="s">
        <v>227</v>
      </c>
      <c r="C515" s="6" t="s">
        <v>53</v>
      </c>
      <c r="D515" s="6" t="s">
        <v>51</v>
      </c>
      <c r="E515" s="6">
        <v>8</v>
      </c>
      <c r="F515" s="6" t="str">
        <f>VLOOKUP(T_[[#This Row],[N° représ]],ListeREPRESENTANTS,2,FALSE)</f>
        <v>Hicham Esmal</v>
      </c>
      <c r="G515" s="6">
        <v>10666</v>
      </c>
      <c r="H515" s="9">
        <v>41097</v>
      </c>
      <c r="I515" s="9">
        <v>41124</v>
      </c>
      <c r="J515" s="9">
        <v>41116</v>
      </c>
      <c r="K515" s="7">
        <v>6</v>
      </c>
      <c r="L515" s="9" t="str">
        <f>VLOOKUP(T_[[#This Row],[Réf catégorie]],ListeCATEGORIES,2,FALSE)</f>
        <v>Viandes</v>
      </c>
      <c r="M515" s="6">
        <v>29</v>
      </c>
      <c r="N515" s="6" t="str">
        <f>VLOOKUP(T_[[#This Row],[Réf prod]],ListePRODUITS,2,FALSE)</f>
        <v>Thüringer Rostbratwurst</v>
      </c>
      <c r="O515" s="13">
        <v>618.95000000000005</v>
      </c>
      <c r="P515" s="6">
        <v>54</v>
      </c>
      <c r="Q515" s="13">
        <f t="shared" si="7"/>
        <v>33423.300000000003</v>
      </c>
      <c r="R515" s="14">
        <v>0.12</v>
      </c>
      <c r="S515" s="13">
        <v>29412.504000000004</v>
      </c>
      <c r="T515" s="13">
        <v>911.78762400000016</v>
      </c>
      <c r="U515" s="48">
        <f>T_[[#This Row],[CA tarif]]-T_[[#This Row],[CA HT]]</f>
        <v>4010.7959999999985</v>
      </c>
      <c r="V515" s="13"/>
      <c r="W515" s="13"/>
      <c r="X515"/>
      <c r="Y515" s="9"/>
      <c r="AA515"/>
      <c r="AB515"/>
    </row>
    <row r="516" spans="1:28" ht="15" customHeight="1" x14ac:dyDescent="0.25">
      <c r="A516" s="6" t="s">
        <v>226</v>
      </c>
      <c r="B516" s="6" t="s">
        <v>227</v>
      </c>
      <c r="C516" s="6" t="s">
        <v>53</v>
      </c>
      <c r="D516" s="6" t="s">
        <v>51</v>
      </c>
      <c r="E516" s="6">
        <v>8</v>
      </c>
      <c r="F516" s="6" t="str">
        <f>VLOOKUP(T_[[#This Row],[N° représ]],ListeREPRESENTANTS,2,FALSE)</f>
        <v>Hicham Esmal</v>
      </c>
      <c r="G516" s="6">
        <v>10666</v>
      </c>
      <c r="H516" s="9">
        <v>41097</v>
      </c>
      <c r="I516" s="9">
        <v>41124</v>
      </c>
      <c r="J516" s="9">
        <v>41116</v>
      </c>
      <c r="K516" s="7">
        <v>2</v>
      </c>
      <c r="L516" s="9" t="str">
        <f>VLOOKUP(T_[[#This Row],[Réf catégorie]],ListeCATEGORIES,2,FALSE)</f>
        <v>Condiments</v>
      </c>
      <c r="M516" s="6">
        <v>65</v>
      </c>
      <c r="N516" s="6" t="str">
        <f>VLOOKUP(T_[[#This Row],[Réf prod]],ListePRODUITS,2,FALSE)</f>
        <v>Louisiana Fiery Hot Pepper Sauce</v>
      </c>
      <c r="O516" s="13">
        <v>105.25</v>
      </c>
      <c r="P516" s="6">
        <v>27</v>
      </c>
      <c r="Q516" s="13">
        <f t="shared" si="7"/>
        <v>2841.75</v>
      </c>
      <c r="R516" s="14">
        <v>7.0000000000000007E-2</v>
      </c>
      <c r="S516" s="13">
        <v>2642.8274999999999</v>
      </c>
      <c r="T516" s="13">
        <v>84.570479999999989</v>
      </c>
      <c r="U516" s="48">
        <f>T_[[#This Row],[CA tarif]]-T_[[#This Row],[CA HT]]</f>
        <v>198.92250000000013</v>
      </c>
      <c r="V516" s="13"/>
      <c r="W516" s="13"/>
      <c r="X516"/>
      <c r="Y516" s="9"/>
      <c r="AA516"/>
      <c r="AB516"/>
    </row>
    <row r="517" spans="1:28" ht="15" customHeight="1" x14ac:dyDescent="0.25">
      <c r="A517" s="6" t="s">
        <v>186</v>
      </c>
      <c r="B517" s="6" t="s">
        <v>187</v>
      </c>
      <c r="C517" s="6" t="s">
        <v>188</v>
      </c>
      <c r="D517" s="6" t="s">
        <v>140</v>
      </c>
      <c r="E517" s="6">
        <v>8</v>
      </c>
      <c r="F517" s="6" t="str">
        <f>VLOOKUP(T_[[#This Row],[N° représ]],ListeREPRESENTANTS,2,FALSE)</f>
        <v>Hicham Esmal</v>
      </c>
      <c r="G517" s="6">
        <v>10667</v>
      </c>
      <c r="H517" s="9">
        <v>41097</v>
      </c>
      <c r="I517" s="9">
        <v>41124</v>
      </c>
      <c r="J517" s="9">
        <v>41114</v>
      </c>
      <c r="K517" s="7">
        <v>4</v>
      </c>
      <c r="L517" s="9" t="str">
        <f>VLOOKUP(T_[[#This Row],[Réf catégorie]],ListeCATEGORIES,2,FALSE)</f>
        <v>Produits laitiers</v>
      </c>
      <c r="M517" s="6">
        <v>69</v>
      </c>
      <c r="N517" s="6" t="str">
        <f>VLOOKUP(T_[[#This Row],[Réf prod]],ListePRODUITS,2,FALSE)</f>
        <v>Gudbrandsdalsost</v>
      </c>
      <c r="O517" s="13">
        <v>180</v>
      </c>
      <c r="P517" s="6">
        <v>84</v>
      </c>
      <c r="Q517" s="13">
        <f t="shared" ref="Q517:Q580" si="8">O517*P517</f>
        <v>15120</v>
      </c>
      <c r="R517" s="14">
        <v>0.05</v>
      </c>
      <c r="S517" s="13">
        <v>14364</v>
      </c>
      <c r="T517" s="13">
        <v>100.548</v>
      </c>
      <c r="U517" s="48">
        <f>T_[[#This Row],[CA tarif]]-T_[[#This Row],[CA HT]]</f>
        <v>756</v>
      </c>
      <c r="V517" s="13"/>
      <c r="W517" s="13"/>
      <c r="X517"/>
      <c r="Y517" s="9"/>
      <c r="AA517"/>
      <c r="AB517"/>
    </row>
    <row r="518" spans="1:28" ht="15" customHeight="1" x14ac:dyDescent="0.25">
      <c r="A518" s="6" t="s">
        <v>186</v>
      </c>
      <c r="B518" s="6" t="s">
        <v>187</v>
      </c>
      <c r="C518" s="6" t="s">
        <v>188</v>
      </c>
      <c r="D518" s="6" t="s">
        <v>140</v>
      </c>
      <c r="E518" s="6">
        <v>8</v>
      </c>
      <c r="F518" s="6" t="str">
        <f>VLOOKUP(T_[[#This Row],[N° représ]],ListeREPRESENTANTS,2,FALSE)</f>
        <v>Hicham Esmal</v>
      </c>
      <c r="G518" s="6">
        <v>10667</v>
      </c>
      <c r="H518" s="9">
        <v>41097</v>
      </c>
      <c r="I518" s="9">
        <v>41124</v>
      </c>
      <c r="J518" s="9">
        <v>41114</v>
      </c>
      <c r="K518" s="7">
        <v>4</v>
      </c>
      <c r="L518" s="9" t="str">
        <f>VLOOKUP(T_[[#This Row],[Réf catégorie]],ListeCATEGORIES,2,FALSE)</f>
        <v>Produits laitiers</v>
      </c>
      <c r="M518" s="6">
        <v>71</v>
      </c>
      <c r="N518" s="6" t="str">
        <f>VLOOKUP(T_[[#This Row],[Réf prod]],ListePRODUITS,2,FALSE)</f>
        <v>Fløtemysost</v>
      </c>
      <c r="O518" s="13">
        <v>107.5</v>
      </c>
      <c r="P518" s="6">
        <v>89</v>
      </c>
      <c r="Q518" s="13">
        <f t="shared" si="8"/>
        <v>9567.5</v>
      </c>
      <c r="R518" s="14">
        <v>0.18</v>
      </c>
      <c r="S518" s="13">
        <v>7845.35</v>
      </c>
      <c r="T518" s="13">
        <v>133.37095000000002</v>
      </c>
      <c r="U518" s="48">
        <f>T_[[#This Row],[CA tarif]]-T_[[#This Row],[CA HT]]</f>
        <v>1722.1499999999996</v>
      </c>
      <c r="V518" s="13"/>
      <c r="W518" s="13"/>
      <c r="X518"/>
      <c r="Y518" s="9"/>
      <c r="AA518"/>
      <c r="AB518"/>
    </row>
    <row r="519" spans="1:28" ht="15" customHeight="1" x14ac:dyDescent="0.25">
      <c r="A519" s="6" t="s">
        <v>184</v>
      </c>
      <c r="B519" s="6" t="s">
        <v>185</v>
      </c>
      <c r="C519" s="6" t="s">
        <v>159</v>
      </c>
      <c r="D519" s="6" t="s">
        <v>136</v>
      </c>
      <c r="E519" s="6">
        <v>7</v>
      </c>
      <c r="F519" s="6" t="str">
        <f>VLOOKUP(T_[[#This Row],[N° représ]],ListeREPRESENTANTS,2,FALSE)</f>
        <v>Jaime Dos Santos</v>
      </c>
      <c r="G519" s="6">
        <v>10668</v>
      </c>
      <c r="H519" s="9">
        <v>41100</v>
      </c>
      <c r="I519" s="9">
        <v>41127</v>
      </c>
      <c r="J519" s="9">
        <v>41117</v>
      </c>
      <c r="K519" s="7">
        <v>4</v>
      </c>
      <c r="L519" s="9" t="str">
        <f>VLOOKUP(T_[[#This Row],[Réf catégorie]],ListeCATEGORIES,2,FALSE)</f>
        <v>Produits laitiers</v>
      </c>
      <c r="M519" s="6">
        <v>31</v>
      </c>
      <c r="N519" s="6" t="str">
        <f>VLOOKUP(T_[[#This Row],[Réf prod]],ListePRODUITS,2,FALSE)</f>
        <v>Gorgonzola Telino</v>
      </c>
      <c r="O519" s="13">
        <v>62.5</v>
      </c>
      <c r="P519" s="6">
        <v>86</v>
      </c>
      <c r="Q519" s="13">
        <f t="shared" si="8"/>
        <v>5375</v>
      </c>
      <c r="R519" s="14">
        <v>0.01</v>
      </c>
      <c r="S519" s="13">
        <v>5321.25</v>
      </c>
      <c r="T519" s="13">
        <v>148.995</v>
      </c>
      <c r="U519" s="48">
        <f>T_[[#This Row],[CA tarif]]-T_[[#This Row],[CA HT]]</f>
        <v>53.75</v>
      </c>
      <c r="V519" s="13"/>
      <c r="W519" s="13"/>
      <c r="X519"/>
      <c r="Y519" s="9"/>
      <c r="AA519"/>
      <c r="AB519"/>
    </row>
    <row r="520" spans="1:28" ht="15" customHeight="1" x14ac:dyDescent="0.25">
      <c r="A520" s="6" t="s">
        <v>184</v>
      </c>
      <c r="B520" s="6" t="s">
        <v>185</v>
      </c>
      <c r="C520" s="6" t="s">
        <v>159</v>
      </c>
      <c r="D520" s="6" t="s">
        <v>136</v>
      </c>
      <c r="E520" s="6">
        <v>7</v>
      </c>
      <c r="F520" s="6" t="str">
        <f>VLOOKUP(T_[[#This Row],[N° représ]],ListeREPRESENTANTS,2,FALSE)</f>
        <v>Jaime Dos Santos</v>
      </c>
      <c r="G520" s="6">
        <v>10668</v>
      </c>
      <c r="H520" s="9">
        <v>41100</v>
      </c>
      <c r="I520" s="9">
        <v>41127</v>
      </c>
      <c r="J520" s="9">
        <v>41117</v>
      </c>
      <c r="K520" s="7">
        <v>6</v>
      </c>
      <c r="L520" s="9" t="str">
        <f>VLOOKUP(T_[[#This Row],[Réf catégorie]],ListeCATEGORIES,2,FALSE)</f>
        <v>Viandes</v>
      </c>
      <c r="M520" s="6">
        <v>55</v>
      </c>
      <c r="N520" s="6" t="str">
        <f>VLOOKUP(T_[[#This Row],[Réf prod]],ListePRODUITS,2,FALSE)</f>
        <v>Pâté chinois</v>
      </c>
      <c r="O520" s="13">
        <v>120</v>
      </c>
      <c r="P520" s="6">
        <v>30</v>
      </c>
      <c r="Q520" s="13">
        <f t="shared" si="8"/>
        <v>3600</v>
      </c>
      <c r="R520" s="14">
        <v>0.08</v>
      </c>
      <c r="S520" s="13">
        <v>3312</v>
      </c>
      <c r="T520" s="13">
        <v>29.808</v>
      </c>
      <c r="U520" s="48">
        <f>T_[[#This Row],[CA tarif]]-T_[[#This Row],[CA HT]]</f>
        <v>288</v>
      </c>
      <c r="V520" s="13"/>
      <c r="W520" s="13"/>
      <c r="X520"/>
      <c r="Y520" s="9"/>
      <c r="AA520"/>
      <c r="AB520"/>
    </row>
    <row r="521" spans="1:28" ht="15" customHeight="1" x14ac:dyDescent="0.25">
      <c r="A521" s="6" t="s">
        <v>184</v>
      </c>
      <c r="B521" s="6" t="s">
        <v>185</v>
      </c>
      <c r="C521" s="6" t="s">
        <v>159</v>
      </c>
      <c r="D521" s="6" t="s">
        <v>136</v>
      </c>
      <c r="E521" s="6">
        <v>7</v>
      </c>
      <c r="F521" s="6" t="str">
        <f>VLOOKUP(T_[[#This Row],[N° représ]],ListeREPRESENTANTS,2,FALSE)</f>
        <v>Jaime Dos Santos</v>
      </c>
      <c r="G521" s="6">
        <v>10668</v>
      </c>
      <c r="H521" s="9">
        <v>41100</v>
      </c>
      <c r="I521" s="9">
        <v>41127</v>
      </c>
      <c r="J521" s="9">
        <v>41117</v>
      </c>
      <c r="K521" s="7">
        <v>5</v>
      </c>
      <c r="L521" s="9" t="str">
        <f>VLOOKUP(T_[[#This Row],[Réf catégorie]],ListeCATEGORIES,2,FALSE)</f>
        <v>Pâtes et céréales</v>
      </c>
      <c r="M521" s="6">
        <v>64</v>
      </c>
      <c r="N521" s="6" t="str">
        <f>VLOOKUP(T_[[#This Row],[Réf prod]],ListePRODUITS,2,FALSE)</f>
        <v>Wimmers gute Semmelknödel</v>
      </c>
      <c r="O521" s="13">
        <v>166.25</v>
      </c>
      <c r="P521" s="6">
        <v>74</v>
      </c>
      <c r="Q521" s="13">
        <f t="shared" si="8"/>
        <v>12302.5</v>
      </c>
      <c r="R521" s="14">
        <v>-0.03</v>
      </c>
      <c r="S521" s="13">
        <v>12671.575000000001</v>
      </c>
      <c r="T521" s="13">
        <v>342.13252500000004</v>
      </c>
      <c r="U521" s="48">
        <f>T_[[#This Row],[CA tarif]]-T_[[#This Row],[CA HT]]</f>
        <v>-369.07500000000073</v>
      </c>
      <c r="V521" s="13"/>
      <c r="W521" s="13"/>
      <c r="X521"/>
      <c r="Y521" s="9"/>
      <c r="AA521"/>
      <c r="AB521"/>
    </row>
    <row r="522" spans="1:28" ht="15" customHeight="1" x14ac:dyDescent="0.25">
      <c r="A522" s="6" t="s">
        <v>239</v>
      </c>
      <c r="B522" s="6" t="s">
        <v>240</v>
      </c>
      <c r="C522" s="6" t="s">
        <v>241</v>
      </c>
      <c r="D522" s="6" t="s">
        <v>242</v>
      </c>
      <c r="E522" s="6">
        <v>1</v>
      </c>
      <c r="F522" s="6" t="str">
        <f>VLOOKUP(T_[[#This Row],[N° représ]],ListeREPRESENTANTS,2,FALSE)</f>
        <v>Francis Rivière</v>
      </c>
      <c r="G522" s="6">
        <v>10669</v>
      </c>
      <c r="H522" s="9">
        <v>41100</v>
      </c>
      <c r="I522" s="9">
        <v>41127</v>
      </c>
      <c r="J522" s="9">
        <v>41116</v>
      </c>
      <c r="K522" s="7">
        <v>8</v>
      </c>
      <c r="L522" s="9" t="str">
        <f>VLOOKUP(T_[[#This Row],[Réf catégorie]],ListeCATEGORIES,2,FALSE)</f>
        <v>Poissons et fruits de mer</v>
      </c>
      <c r="M522" s="6">
        <v>36</v>
      </c>
      <c r="N522" s="6" t="str">
        <f>VLOOKUP(T_[[#This Row],[Réf prod]],ListePRODUITS,2,FALSE)</f>
        <v>Inlagd Sill</v>
      </c>
      <c r="O522" s="13">
        <v>95</v>
      </c>
      <c r="P522" s="6">
        <v>91</v>
      </c>
      <c r="Q522" s="13">
        <f t="shared" si="8"/>
        <v>8645</v>
      </c>
      <c r="R522" s="14">
        <v>0.17</v>
      </c>
      <c r="S522" s="13">
        <v>7175.3499999999995</v>
      </c>
      <c r="T522" s="13">
        <v>193.73444999999998</v>
      </c>
      <c r="U522" s="48">
        <f>T_[[#This Row],[CA tarif]]-T_[[#This Row],[CA HT]]</f>
        <v>1469.6500000000005</v>
      </c>
      <c r="V522" s="13"/>
      <c r="W522" s="13"/>
      <c r="X522"/>
      <c r="Y522" s="9"/>
      <c r="AA522"/>
      <c r="AB522"/>
    </row>
    <row r="523" spans="1:28" ht="15" customHeight="1" x14ac:dyDescent="0.25">
      <c r="A523" s="6" t="s">
        <v>133</v>
      </c>
      <c r="B523" s="6" t="s">
        <v>134</v>
      </c>
      <c r="C523" s="6" t="s">
        <v>135</v>
      </c>
      <c r="D523" s="6" t="s">
        <v>136</v>
      </c>
      <c r="E523" s="6">
        <v>5</v>
      </c>
      <c r="F523" s="6" t="str">
        <f>VLOOKUP(T_[[#This Row],[N° représ]],ListeREPRESENTANTS,2,FALSE)</f>
        <v>Mohamed Ben Arfa</v>
      </c>
      <c r="G523" s="6">
        <v>10670</v>
      </c>
      <c r="H523" s="9">
        <v>41101</v>
      </c>
      <c r="I523" s="9">
        <v>41128</v>
      </c>
      <c r="J523" s="9">
        <v>41113</v>
      </c>
      <c r="K523" s="7">
        <v>5</v>
      </c>
      <c r="L523" s="9" t="str">
        <f>VLOOKUP(T_[[#This Row],[Réf catégorie]],ListeCATEGORIES,2,FALSE)</f>
        <v>Pâtes et céréales</v>
      </c>
      <c r="M523" s="6">
        <v>23</v>
      </c>
      <c r="N523" s="6" t="str">
        <f>VLOOKUP(T_[[#This Row],[Réf prod]],ListePRODUITS,2,FALSE)</f>
        <v>Tunnbröd</v>
      </c>
      <c r="O523" s="13">
        <v>45</v>
      </c>
      <c r="P523" s="6">
        <v>21</v>
      </c>
      <c r="Q523" s="13">
        <f t="shared" si="8"/>
        <v>945</v>
      </c>
      <c r="R523" s="14">
        <v>-0.03</v>
      </c>
      <c r="S523" s="13">
        <v>973.35</v>
      </c>
      <c r="T523" s="13">
        <v>1.9467000000000001</v>
      </c>
      <c r="U523" s="48">
        <f>T_[[#This Row],[CA tarif]]-T_[[#This Row],[CA HT]]</f>
        <v>-28.350000000000023</v>
      </c>
      <c r="V523" s="13"/>
      <c r="W523" s="13"/>
      <c r="X523"/>
      <c r="Y523" s="9"/>
      <c r="AA523"/>
      <c r="AB523"/>
    </row>
    <row r="524" spans="1:28" ht="15" customHeight="1" x14ac:dyDescent="0.25">
      <c r="A524" s="6" t="s">
        <v>133</v>
      </c>
      <c r="B524" s="6" t="s">
        <v>134</v>
      </c>
      <c r="C524" s="6" t="s">
        <v>135</v>
      </c>
      <c r="D524" s="6" t="s">
        <v>136</v>
      </c>
      <c r="E524" s="6">
        <v>5</v>
      </c>
      <c r="F524" s="6" t="str">
        <f>VLOOKUP(T_[[#This Row],[N° représ]],ListeREPRESENTANTS,2,FALSE)</f>
        <v>Mohamed Ben Arfa</v>
      </c>
      <c r="G524" s="6">
        <v>10670</v>
      </c>
      <c r="H524" s="9">
        <v>41101</v>
      </c>
      <c r="I524" s="9">
        <v>41128</v>
      </c>
      <c r="J524" s="9">
        <v>41113</v>
      </c>
      <c r="K524" s="7">
        <v>8</v>
      </c>
      <c r="L524" s="9" t="str">
        <f>VLOOKUP(T_[[#This Row],[Réf catégorie]],ListeCATEGORIES,2,FALSE)</f>
        <v>Poissons et fruits de mer</v>
      </c>
      <c r="M524" s="6">
        <v>46</v>
      </c>
      <c r="N524" s="6" t="str">
        <f>VLOOKUP(T_[[#This Row],[Réf prod]],ListePRODUITS,2,FALSE)</f>
        <v>Spegesild</v>
      </c>
      <c r="O524" s="13">
        <v>60</v>
      </c>
      <c r="P524" s="6">
        <v>71</v>
      </c>
      <c r="Q524" s="13">
        <f t="shared" si="8"/>
        <v>4260</v>
      </c>
      <c r="R524" s="14">
        <v>0.19</v>
      </c>
      <c r="S524" s="13">
        <v>3450.6000000000004</v>
      </c>
      <c r="T524" s="13">
        <v>106.96860000000001</v>
      </c>
      <c r="U524" s="48">
        <f>T_[[#This Row],[CA tarif]]-T_[[#This Row],[CA HT]]</f>
        <v>809.39999999999964</v>
      </c>
      <c r="V524" s="13"/>
      <c r="W524" s="13"/>
      <c r="X524"/>
      <c r="Y524" s="9"/>
      <c r="AA524"/>
      <c r="AB524"/>
    </row>
    <row r="525" spans="1:28" ht="15" customHeight="1" x14ac:dyDescent="0.25">
      <c r="A525" s="6" t="s">
        <v>133</v>
      </c>
      <c r="B525" s="6" t="s">
        <v>134</v>
      </c>
      <c r="C525" s="6" t="s">
        <v>135</v>
      </c>
      <c r="D525" s="6" t="s">
        <v>136</v>
      </c>
      <c r="E525" s="6">
        <v>5</v>
      </c>
      <c r="F525" s="6" t="str">
        <f>VLOOKUP(T_[[#This Row],[N° représ]],ListeREPRESENTANTS,2,FALSE)</f>
        <v>Mohamed Ben Arfa</v>
      </c>
      <c r="G525" s="6">
        <v>10670</v>
      </c>
      <c r="H525" s="9">
        <v>41101</v>
      </c>
      <c r="I525" s="9">
        <v>41128</v>
      </c>
      <c r="J525" s="9">
        <v>41113</v>
      </c>
      <c r="K525" s="7">
        <v>1</v>
      </c>
      <c r="L525" s="9" t="str">
        <f>VLOOKUP(T_[[#This Row],[Réf catégorie]],ListeCATEGORIES,2,FALSE)</f>
        <v>Boissons</v>
      </c>
      <c r="M525" s="6">
        <v>67</v>
      </c>
      <c r="N525" s="6" t="str">
        <f>VLOOKUP(T_[[#This Row],[Réf prod]],ListePRODUITS,2,FALSE)</f>
        <v>Laughing Lumberjack Lager</v>
      </c>
      <c r="O525" s="13">
        <v>70</v>
      </c>
      <c r="P525" s="6">
        <v>46</v>
      </c>
      <c r="Q525" s="13">
        <f t="shared" si="8"/>
        <v>3220</v>
      </c>
      <c r="R525" s="14">
        <v>0.17</v>
      </c>
      <c r="S525" s="13">
        <v>2672.6</v>
      </c>
      <c r="T525" s="13">
        <v>26.725999999999999</v>
      </c>
      <c r="U525" s="48">
        <f>T_[[#This Row],[CA tarif]]-T_[[#This Row],[CA HT]]</f>
        <v>547.40000000000009</v>
      </c>
      <c r="V525" s="13"/>
      <c r="W525" s="13"/>
      <c r="X525"/>
      <c r="Y525" s="9"/>
      <c r="AA525"/>
      <c r="AB525"/>
    </row>
    <row r="526" spans="1:28" ht="15" customHeight="1" x14ac:dyDescent="0.25">
      <c r="A526" s="6" t="s">
        <v>133</v>
      </c>
      <c r="B526" s="6" t="s">
        <v>134</v>
      </c>
      <c r="C526" s="6" t="s">
        <v>135</v>
      </c>
      <c r="D526" s="6" t="s">
        <v>136</v>
      </c>
      <c r="E526" s="6">
        <v>5</v>
      </c>
      <c r="F526" s="6" t="str">
        <f>VLOOKUP(T_[[#This Row],[N° représ]],ListeREPRESENTANTS,2,FALSE)</f>
        <v>Mohamed Ben Arfa</v>
      </c>
      <c r="G526" s="6">
        <v>10670</v>
      </c>
      <c r="H526" s="9">
        <v>41101</v>
      </c>
      <c r="I526" s="9">
        <v>41128</v>
      </c>
      <c r="J526" s="9">
        <v>41113</v>
      </c>
      <c r="K526" s="7">
        <v>8</v>
      </c>
      <c r="L526" s="9" t="str">
        <f>VLOOKUP(T_[[#This Row],[Réf catégorie]],ListeCATEGORIES,2,FALSE)</f>
        <v>Poissons et fruits de mer</v>
      </c>
      <c r="M526" s="6">
        <v>73</v>
      </c>
      <c r="N526" s="6" t="str">
        <f>VLOOKUP(T_[[#This Row],[Réf prod]],ListePRODUITS,2,FALSE)</f>
        <v>Röd Kaviar</v>
      </c>
      <c r="O526" s="13">
        <v>75</v>
      </c>
      <c r="P526" s="6">
        <v>78</v>
      </c>
      <c r="Q526" s="13">
        <f t="shared" si="8"/>
        <v>5850</v>
      </c>
      <c r="R526" s="14">
        <v>0.16</v>
      </c>
      <c r="S526" s="13">
        <v>4914</v>
      </c>
      <c r="T526" s="13">
        <v>29.484000000000002</v>
      </c>
      <c r="U526" s="48">
        <f>T_[[#This Row],[CA tarif]]-T_[[#This Row],[CA HT]]</f>
        <v>936</v>
      </c>
      <c r="V526" s="13"/>
      <c r="W526" s="13"/>
      <c r="X526"/>
      <c r="Y526" s="9"/>
      <c r="AA526"/>
      <c r="AB526"/>
    </row>
    <row r="527" spans="1:28" ht="15" customHeight="1" x14ac:dyDescent="0.25">
      <c r="A527" s="6" t="s">
        <v>133</v>
      </c>
      <c r="B527" s="6" t="s">
        <v>134</v>
      </c>
      <c r="C527" s="6" t="s">
        <v>135</v>
      </c>
      <c r="D527" s="6" t="s">
        <v>136</v>
      </c>
      <c r="E527" s="6">
        <v>5</v>
      </c>
      <c r="F527" s="6" t="str">
        <f>VLOOKUP(T_[[#This Row],[N° représ]],ListeREPRESENTANTS,2,FALSE)</f>
        <v>Mohamed Ben Arfa</v>
      </c>
      <c r="G527" s="6">
        <v>10670</v>
      </c>
      <c r="H527" s="9">
        <v>41101</v>
      </c>
      <c r="I527" s="9">
        <v>41128</v>
      </c>
      <c r="J527" s="9">
        <v>41113</v>
      </c>
      <c r="K527" s="7">
        <v>1</v>
      </c>
      <c r="L527" s="9" t="str">
        <f>VLOOKUP(T_[[#This Row],[Réf catégorie]],ListeCATEGORIES,2,FALSE)</f>
        <v>Boissons</v>
      </c>
      <c r="M527" s="6">
        <v>75</v>
      </c>
      <c r="N527" s="6" t="str">
        <f>VLOOKUP(T_[[#This Row],[Réf prod]],ListePRODUITS,2,FALSE)</f>
        <v>Rhönbräu Klosterbier</v>
      </c>
      <c r="O527" s="13">
        <v>38.75</v>
      </c>
      <c r="P527" s="6">
        <v>23</v>
      </c>
      <c r="Q527" s="13">
        <f t="shared" si="8"/>
        <v>891.25</v>
      </c>
      <c r="R527" s="14">
        <v>0.15</v>
      </c>
      <c r="S527" s="13">
        <v>757.5625</v>
      </c>
      <c r="T527" s="13">
        <v>25.757124999999998</v>
      </c>
      <c r="U527" s="48">
        <f>T_[[#This Row],[CA tarif]]-T_[[#This Row],[CA HT]]</f>
        <v>133.6875</v>
      </c>
      <c r="V527" s="13"/>
      <c r="W527" s="13"/>
      <c r="X527"/>
      <c r="Y527" s="9"/>
      <c r="AA527"/>
      <c r="AB527"/>
    </row>
    <row r="528" spans="1:28" ht="15" customHeight="1" x14ac:dyDescent="0.25">
      <c r="A528" s="6" t="s">
        <v>299</v>
      </c>
      <c r="B528" s="6" t="s">
        <v>300</v>
      </c>
      <c r="C528" s="6" t="s">
        <v>280</v>
      </c>
      <c r="D528" s="6" t="s">
        <v>85</v>
      </c>
      <c r="E528" s="6">
        <v>7</v>
      </c>
      <c r="F528" s="6" t="str">
        <f>VLOOKUP(T_[[#This Row],[N° représ]],ListeREPRESENTANTS,2,FALSE)</f>
        <v>Jaime Dos Santos</v>
      </c>
      <c r="G528" s="6">
        <v>10671</v>
      </c>
      <c r="H528" s="9">
        <v>41102</v>
      </c>
      <c r="I528" s="9">
        <v>41129</v>
      </c>
      <c r="J528" s="9">
        <v>41118</v>
      </c>
      <c r="K528" s="7">
        <v>3</v>
      </c>
      <c r="L528" s="9" t="str">
        <f>VLOOKUP(T_[[#This Row],[Réf catégorie]],ListeCATEGORIES,2,FALSE)</f>
        <v>Desserts</v>
      </c>
      <c r="M528" s="6">
        <v>16</v>
      </c>
      <c r="N528" s="6" t="str">
        <f>VLOOKUP(T_[[#This Row],[Réf prod]],ListePRODUITS,2,FALSE)</f>
        <v>Pavlova</v>
      </c>
      <c r="O528" s="13">
        <v>87.25</v>
      </c>
      <c r="P528" s="6">
        <v>22</v>
      </c>
      <c r="Q528" s="13">
        <f t="shared" si="8"/>
        <v>1919.5</v>
      </c>
      <c r="R528" s="14">
        <v>7.0000000000000007E-2</v>
      </c>
      <c r="S528" s="13">
        <v>1785.135</v>
      </c>
      <c r="T528" s="13">
        <v>28.562159999999999</v>
      </c>
      <c r="U528" s="48">
        <f>T_[[#This Row],[CA tarif]]-T_[[#This Row],[CA HT]]</f>
        <v>134.36500000000001</v>
      </c>
      <c r="V528" s="13"/>
      <c r="W528" s="13"/>
      <c r="X528"/>
      <c r="Y528" s="9"/>
      <c r="AA528"/>
      <c r="AB528"/>
    </row>
    <row r="529" spans="1:28" ht="15" customHeight="1" x14ac:dyDescent="0.25">
      <c r="A529" s="6" t="s">
        <v>299</v>
      </c>
      <c r="B529" s="6" t="s">
        <v>300</v>
      </c>
      <c r="C529" s="6" t="s">
        <v>280</v>
      </c>
      <c r="D529" s="6" t="s">
        <v>85</v>
      </c>
      <c r="E529" s="6">
        <v>7</v>
      </c>
      <c r="F529" s="6" t="str">
        <f>VLOOKUP(T_[[#This Row],[N° représ]],ListeREPRESENTANTS,2,FALSE)</f>
        <v>Jaime Dos Santos</v>
      </c>
      <c r="G529" s="6">
        <v>10671</v>
      </c>
      <c r="H529" s="9">
        <v>41102</v>
      </c>
      <c r="I529" s="9">
        <v>41129</v>
      </c>
      <c r="J529" s="9">
        <v>41118</v>
      </c>
      <c r="K529" s="7">
        <v>3</v>
      </c>
      <c r="L529" s="9" t="str">
        <f>VLOOKUP(T_[[#This Row],[Réf catégorie]],ListeCATEGORIES,2,FALSE)</f>
        <v>Desserts</v>
      </c>
      <c r="M529" s="6">
        <v>62</v>
      </c>
      <c r="N529" s="6" t="str">
        <f>VLOOKUP(T_[[#This Row],[Réf prod]],ListePRODUITS,2,FALSE)</f>
        <v>Tarte au sucre</v>
      </c>
      <c r="O529" s="13">
        <v>246.5</v>
      </c>
      <c r="P529" s="6">
        <v>100</v>
      </c>
      <c r="Q529" s="13">
        <f t="shared" si="8"/>
        <v>24650</v>
      </c>
      <c r="R529" s="14">
        <v>0.03</v>
      </c>
      <c r="S529" s="13">
        <v>23910.5</v>
      </c>
      <c r="T529" s="13">
        <v>358.65750000000003</v>
      </c>
      <c r="U529" s="48">
        <f>T_[[#This Row],[CA tarif]]-T_[[#This Row],[CA HT]]</f>
        <v>739.5</v>
      </c>
      <c r="V529" s="13"/>
      <c r="W529" s="13"/>
      <c r="X529"/>
      <c r="Y529" s="9"/>
      <c r="AA529"/>
      <c r="AB529"/>
    </row>
    <row r="530" spans="1:28" ht="15" customHeight="1" x14ac:dyDescent="0.25">
      <c r="A530" s="6" t="s">
        <v>299</v>
      </c>
      <c r="B530" s="6" t="s">
        <v>300</v>
      </c>
      <c r="C530" s="6" t="s">
        <v>280</v>
      </c>
      <c r="D530" s="6" t="s">
        <v>85</v>
      </c>
      <c r="E530" s="6">
        <v>7</v>
      </c>
      <c r="F530" s="6" t="str">
        <f>VLOOKUP(T_[[#This Row],[N° représ]],ListeREPRESENTANTS,2,FALSE)</f>
        <v>Jaime Dos Santos</v>
      </c>
      <c r="G530" s="6">
        <v>10671</v>
      </c>
      <c r="H530" s="9">
        <v>41102</v>
      </c>
      <c r="I530" s="9">
        <v>41129</v>
      </c>
      <c r="J530" s="9">
        <v>41118</v>
      </c>
      <c r="K530" s="7">
        <v>2</v>
      </c>
      <c r="L530" s="9" t="str">
        <f>VLOOKUP(T_[[#This Row],[Réf catégorie]],ListeCATEGORIES,2,FALSE)</f>
        <v>Condiments</v>
      </c>
      <c r="M530" s="6">
        <v>65</v>
      </c>
      <c r="N530" s="6" t="str">
        <f>VLOOKUP(T_[[#This Row],[Réf prod]],ListePRODUITS,2,FALSE)</f>
        <v>Louisiana Fiery Hot Pepper Sauce</v>
      </c>
      <c r="O530" s="13">
        <v>105.25</v>
      </c>
      <c r="P530" s="6">
        <v>37</v>
      </c>
      <c r="Q530" s="13">
        <f t="shared" si="8"/>
        <v>3894.25</v>
      </c>
      <c r="R530" s="14">
        <v>0.16</v>
      </c>
      <c r="S530" s="13">
        <v>3271.17</v>
      </c>
      <c r="T530" s="13">
        <v>26.169360000000001</v>
      </c>
      <c r="U530" s="48">
        <f>T_[[#This Row],[CA tarif]]-T_[[#This Row],[CA HT]]</f>
        <v>623.07999999999993</v>
      </c>
      <c r="V530" s="13"/>
      <c r="W530" s="13"/>
      <c r="X530"/>
      <c r="Y530" s="9"/>
      <c r="AA530"/>
      <c r="AB530"/>
    </row>
    <row r="531" spans="1:28" ht="15" customHeight="1" x14ac:dyDescent="0.25">
      <c r="A531" s="6" t="s">
        <v>205</v>
      </c>
      <c r="B531" s="6" t="s">
        <v>206</v>
      </c>
      <c r="C531" s="6" t="s">
        <v>207</v>
      </c>
      <c r="D531" s="6" t="s">
        <v>208</v>
      </c>
      <c r="E531" s="6">
        <v>2</v>
      </c>
      <c r="F531" s="6" t="str">
        <f>VLOOKUP(T_[[#This Row],[N° représ]],ListeREPRESENTANTS,2,FALSE)</f>
        <v>Anne Dodsworth</v>
      </c>
      <c r="G531" s="6">
        <v>10672</v>
      </c>
      <c r="H531" s="9">
        <v>41102</v>
      </c>
      <c r="I531" s="9">
        <v>41115</v>
      </c>
      <c r="J531" s="9">
        <v>41120</v>
      </c>
      <c r="K531" s="7">
        <v>1</v>
      </c>
      <c r="L531" s="9" t="str">
        <f>VLOOKUP(T_[[#This Row],[Réf catégorie]],ListeCATEGORIES,2,FALSE)</f>
        <v>Boissons</v>
      </c>
      <c r="M531" s="6">
        <v>38</v>
      </c>
      <c r="N531" s="6" t="str">
        <f>VLOOKUP(T_[[#This Row],[Réf prod]],ListePRODUITS,2,FALSE)</f>
        <v>Côte de Blaye</v>
      </c>
      <c r="O531" s="13">
        <v>1317.5</v>
      </c>
      <c r="P531" s="6">
        <v>62</v>
      </c>
      <c r="Q531" s="13">
        <f t="shared" si="8"/>
        <v>81685</v>
      </c>
      <c r="R531" s="14">
        <v>0.03</v>
      </c>
      <c r="S531" s="13">
        <v>79234.45</v>
      </c>
      <c r="T531" s="13">
        <v>237.70334999999997</v>
      </c>
      <c r="U531" s="48">
        <f>T_[[#This Row],[CA tarif]]-T_[[#This Row],[CA HT]]</f>
        <v>2450.5500000000029</v>
      </c>
      <c r="V531" s="13"/>
      <c r="W531" s="13"/>
      <c r="X531"/>
      <c r="Y531" s="9"/>
      <c r="AA531"/>
      <c r="AB531"/>
    </row>
    <row r="532" spans="1:28" ht="15" customHeight="1" x14ac:dyDescent="0.25">
      <c r="A532" s="6" t="s">
        <v>205</v>
      </c>
      <c r="B532" s="6" t="s">
        <v>206</v>
      </c>
      <c r="C532" s="6" t="s">
        <v>207</v>
      </c>
      <c r="D532" s="6" t="s">
        <v>208</v>
      </c>
      <c r="E532" s="6">
        <v>2</v>
      </c>
      <c r="F532" s="6" t="str">
        <f>VLOOKUP(T_[[#This Row],[N° représ]],ListeREPRESENTANTS,2,FALSE)</f>
        <v>Anne Dodsworth</v>
      </c>
      <c r="G532" s="6">
        <v>10672</v>
      </c>
      <c r="H532" s="9">
        <v>41102</v>
      </c>
      <c r="I532" s="9">
        <v>41115</v>
      </c>
      <c r="J532" s="9">
        <v>41120</v>
      </c>
      <c r="K532" s="7">
        <v>4</v>
      </c>
      <c r="L532" s="9" t="str">
        <f>VLOOKUP(T_[[#This Row],[Réf catégorie]],ListeCATEGORIES,2,FALSE)</f>
        <v>Produits laitiers</v>
      </c>
      <c r="M532" s="6">
        <v>71</v>
      </c>
      <c r="N532" s="6" t="str">
        <f>VLOOKUP(T_[[#This Row],[Réf prod]],ListePRODUITS,2,FALSE)</f>
        <v>Fløtemysost</v>
      </c>
      <c r="O532" s="13">
        <v>107.5</v>
      </c>
      <c r="P532" s="6">
        <v>20</v>
      </c>
      <c r="Q532" s="13">
        <f t="shared" si="8"/>
        <v>2150</v>
      </c>
      <c r="R532" s="14">
        <v>0.02</v>
      </c>
      <c r="S532" s="13">
        <v>2107</v>
      </c>
      <c r="T532" s="13">
        <v>16.856000000000002</v>
      </c>
      <c r="U532" s="48">
        <f>T_[[#This Row],[CA tarif]]-T_[[#This Row],[CA HT]]</f>
        <v>43</v>
      </c>
      <c r="V532" s="13"/>
      <c r="W532" s="13"/>
      <c r="X532"/>
      <c r="Y532" s="9"/>
      <c r="AA532"/>
      <c r="AB532"/>
    </row>
    <row r="533" spans="1:28" ht="15" customHeight="1" x14ac:dyDescent="0.25">
      <c r="A533" s="6" t="s">
        <v>285</v>
      </c>
      <c r="B533" s="6" t="s">
        <v>286</v>
      </c>
      <c r="C533" s="6" t="s">
        <v>287</v>
      </c>
      <c r="D533" s="6" t="s">
        <v>212</v>
      </c>
      <c r="E533" s="6">
        <v>1</v>
      </c>
      <c r="F533" s="6" t="str">
        <f>VLOOKUP(T_[[#This Row],[N° représ]],ListeREPRESENTANTS,2,FALSE)</f>
        <v>Francis Rivière</v>
      </c>
      <c r="G533" s="6">
        <v>10673</v>
      </c>
      <c r="H533" s="9">
        <v>41103</v>
      </c>
      <c r="I533" s="9">
        <v>41130</v>
      </c>
      <c r="J533" s="9">
        <v>41114</v>
      </c>
      <c r="K533" s="7">
        <v>3</v>
      </c>
      <c r="L533" s="9" t="str">
        <f>VLOOKUP(T_[[#This Row],[Réf catégorie]],ListeCATEGORIES,2,FALSE)</f>
        <v>Desserts</v>
      </c>
      <c r="M533" s="6">
        <v>16</v>
      </c>
      <c r="N533" s="6" t="str">
        <f>VLOOKUP(T_[[#This Row],[Réf prod]],ListePRODUITS,2,FALSE)</f>
        <v>Pavlova</v>
      </c>
      <c r="O533" s="13">
        <v>87.25</v>
      </c>
      <c r="P533" s="6">
        <v>80</v>
      </c>
      <c r="Q533" s="13">
        <f t="shared" si="8"/>
        <v>6980</v>
      </c>
      <c r="R533" s="14">
        <v>0.11</v>
      </c>
      <c r="S533" s="13">
        <v>6212.2</v>
      </c>
      <c r="T533" s="13">
        <v>130.4562</v>
      </c>
      <c r="U533" s="48">
        <f>T_[[#This Row],[CA tarif]]-T_[[#This Row],[CA HT]]</f>
        <v>767.80000000000018</v>
      </c>
      <c r="V533" s="13"/>
      <c r="W533" s="13"/>
      <c r="X533"/>
      <c r="Y533" s="9"/>
      <c r="AA533"/>
      <c r="AB533"/>
    </row>
    <row r="534" spans="1:28" ht="15" customHeight="1" x14ac:dyDescent="0.25">
      <c r="A534" s="6" t="s">
        <v>285</v>
      </c>
      <c r="B534" s="6" t="s">
        <v>286</v>
      </c>
      <c r="C534" s="6" t="s">
        <v>287</v>
      </c>
      <c r="D534" s="6" t="s">
        <v>212</v>
      </c>
      <c r="E534" s="6">
        <v>1</v>
      </c>
      <c r="F534" s="6" t="str">
        <f>VLOOKUP(T_[[#This Row],[N° représ]],ListeREPRESENTANTS,2,FALSE)</f>
        <v>Francis Rivière</v>
      </c>
      <c r="G534" s="6">
        <v>10673</v>
      </c>
      <c r="H534" s="9">
        <v>41103</v>
      </c>
      <c r="I534" s="9">
        <v>41130</v>
      </c>
      <c r="J534" s="9">
        <v>41114</v>
      </c>
      <c r="K534" s="7">
        <v>5</v>
      </c>
      <c r="L534" s="9" t="str">
        <f>VLOOKUP(T_[[#This Row],[Réf catégorie]],ListeCATEGORIES,2,FALSE)</f>
        <v>Pâtes et céréales</v>
      </c>
      <c r="M534" s="6">
        <v>42</v>
      </c>
      <c r="N534" s="6" t="str">
        <f>VLOOKUP(T_[[#This Row],[Réf prod]],ListePRODUITS,2,FALSE)</f>
        <v>Singaporean Hokkien Fried Mee</v>
      </c>
      <c r="O534" s="13">
        <v>70</v>
      </c>
      <c r="P534" s="6">
        <v>7</v>
      </c>
      <c r="Q534" s="13">
        <f t="shared" si="8"/>
        <v>490</v>
      </c>
      <c r="R534" s="14">
        <v>0.17</v>
      </c>
      <c r="S534" s="13">
        <v>406.7</v>
      </c>
      <c r="T534" s="13">
        <v>6.1005000000000003</v>
      </c>
      <c r="U534" s="48">
        <f>T_[[#This Row],[CA tarif]]-T_[[#This Row],[CA HT]]</f>
        <v>83.300000000000011</v>
      </c>
      <c r="V534" s="13"/>
      <c r="W534" s="13"/>
      <c r="X534"/>
      <c r="Y534" s="9"/>
      <c r="AA534"/>
      <c r="AB534"/>
    </row>
    <row r="535" spans="1:28" ht="15" customHeight="1" x14ac:dyDescent="0.25">
      <c r="A535" s="6" t="s">
        <v>285</v>
      </c>
      <c r="B535" s="6" t="s">
        <v>286</v>
      </c>
      <c r="C535" s="6" t="s">
        <v>287</v>
      </c>
      <c r="D535" s="6" t="s">
        <v>212</v>
      </c>
      <c r="E535" s="6">
        <v>1</v>
      </c>
      <c r="F535" s="6" t="str">
        <f>VLOOKUP(T_[[#This Row],[N° représ]],ListeREPRESENTANTS,2,FALSE)</f>
        <v>Francis Rivière</v>
      </c>
      <c r="G535" s="6">
        <v>10673</v>
      </c>
      <c r="H535" s="9">
        <v>41103</v>
      </c>
      <c r="I535" s="9">
        <v>41130</v>
      </c>
      <c r="J535" s="9">
        <v>41114</v>
      </c>
      <c r="K535" s="7">
        <v>1</v>
      </c>
      <c r="L535" s="9" t="str">
        <f>VLOOKUP(T_[[#This Row],[Réf catégorie]],ListeCATEGORIES,2,FALSE)</f>
        <v>Boissons</v>
      </c>
      <c r="M535" s="6">
        <v>43</v>
      </c>
      <c r="N535" s="6" t="str">
        <f>VLOOKUP(T_[[#This Row],[Réf prod]],ListePRODUITS,2,FALSE)</f>
        <v>Ipoh Coffee</v>
      </c>
      <c r="O535" s="13">
        <v>230</v>
      </c>
      <c r="P535" s="6">
        <v>68</v>
      </c>
      <c r="Q535" s="13">
        <f t="shared" si="8"/>
        <v>15640</v>
      </c>
      <c r="R535" s="14">
        <v>0.14000000000000001</v>
      </c>
      <c r="S535" s="13">
        <v>13450.4</v>
      </c>
      <c r="T535" s="13">
        <v>188.3056</v>
      </c>
      <c r="U535" s="48">
        <f>T_[[#This Row],[CA tarif]]-T_[[#This Row],[CA HT]]</f>
        <v>2189.6000000000004</v>
      </c>
      <c r="V535" s="13"/>
      <c r="W535" s="13"/>
      <c r="X535"/>
      <c r="Y535" s="9"/>
      <c r="AA535"/>
      <c r="AB535"/>
    </row>
    <row r="536" spans="1:28" ht="15" customHeight="1" x14ac:dyDescent="0.25">
      <c r="A536" s="6" t="s">
        <v>92</v>
      </c>
      <c r="B536" s="6" t="s">
        <v>93</v>
      </c>
      <c r="C536" s="6" t="s">
        <v>94</v>
      </c>
      <c r="D536" s="6" t="s">
        <v>89</v>
      </c>
      <c r="E536" s="6">
        <v>5</v>
      </c>
      <c r="F536" s="6" t="str">
        <f>VLOOKUP(T_[[#This Row],[N° représ]],ListeREPRESENTANTS,2,FALSE)</f>
        <v>Mohamed Ben Arfa</v>
      </c>
      <c r="G536" s="6">
        <v>10674</v>
      </c>
      <c r="H536" s="9">
        <v>41103</v>
      </c>
      <c r="I536" s="9">
        <v>41130</v>
      </c>
      <c r="J536" s="9">
        <v>41124</v>
      </c>
      <c r="K536" s="7">
        <v>5</v>
      </c>
      <c r="L536" s="9" t="str">
        <f>VLOOKUP(T_[[#This Row],[Réf catégorie]],ListeCATEGORIES,2,FALSE)</f>
        <v>Pâtes et céréales</v>
      </c>
      <c r="M536" s="6">
        <v>23</v>
      </c>
      <c r="N536" s="6" t="str">
        <f>VLOOKUP(T_[[#This Row],[Réf prod]],ListePRODUITS,2,FALSE)</f>
        <v>Tunnbröd</v>
      </c>
      <c r="O536" s="13">
        <v>45</v>
      </c>
      <c r="P536" s="6">
        <v>38</v>
      </c>
      <c r="Q536" s="13">
        <f t="shared" si="8"/>
        <v>1710</v>
      </c>
      <c r="R536" s="14">
        <v>-0.01</v>
      </c>
      <c r="S536" s="13">
        <v>1727.1</v>
      </c>
      <c r="T536" s="13">
        <v>17.271000000000001</v>
      </c>
      <c r="U536" s="48">
        <f>T_[[#This Row],[CA tarif]]-T_[[#This Row],[CA HT]]</f>
        <v>-17.099999999999909</v>
      </c>
      <c r="V536" s="13"/>
      <c r="W536" s="13"/>
      <c r="X536"/>
      <c r="Y536" s="9"/>
      <c r="AA536"/>
      <c r="AB536"/>
    </row>
    <row r="537" spans="1:28" ht="15" customHeight="1" x14ac:dyDescent="0.25">
      <c r="A537" s="6" t="s">
        <v>133</v>
      </c>
      <c r="B537" s="6" t="s">
        <v>134</v>
      </c>
      <c r="C537" s="6" t="s">
        <v>135</v>
      </c>
      <c r="D537" s="6" t="s">
        <v>136</v>
      </c>
      <c r="E537" s="6">
        <v>9</v>
      </c>
      <c r="F537" s="6" t="str">
        <f>VLOOKUP(T_[[#This Row],[N° représ]],ListeREPRESENTANTS,2,FALSE)</f>
        <v>Steven Buchanan</v>
      </c>
      <c r="G537" s="6">
        <v>10675</v>
      </c>
      <c r="H537" s="9">
        <v>41104</v>
      </c>
      <c r="I537" s="9">
        <v>41131</v>
      </c>
      <c r="J537" s="9">
        <v>41117</v>
      </c>
      <c r="K537" s="7">
        <v>7</v>
      </c>
      <c r="L537" s="9" t="str">
        <f>VLOOKUP(T_[[#This Row],[Réf catégorie]],ListeCATEGORIES,2,FALSE)</f>
        <v>Produits secs</v>
      </c>
      <c r="M537" s="6">
        <v>14</v>
      </c>
      <c r="N537" s="6" t="str">
        <f>VLOOKUP(T_[[#This Row],[Réf prod]],ListePRODUITS,2,FALSE)</f>
        <v>Tofu</v>
      </c>
      <c r="O537" s="13">
        <v>116.25</v>
      </c>
      <c r="P537" s="6">
        <v>79</v>
      </c>
      <c r="Q537" s="13">
        <f t="shared" si="8"/>
        <v>9183.75</v>
      </c>
      <c r="R537" s="14">
        <v>0.1</v>
      </c>
      <c r="S537" s="13">
        <v>8265.375</v>
      </c>
      <c r="T537" s="13">
        <v>41.326875000000001</v>
      </c>
      <c r="U537" s="48">
        <f>T_[[#This Row],[CA tarif]]-T_[[#This Row],[CA HT]]</f>
        <v>918.375</v>
      </c>
      <c r="V537" s="13"/>
      <c r="W537" s="13"/>
      <c r="X537"/>
      <c r="Y537" s="9"/>
      <c r="AA537"/>
      <c r="AB537"/>
    </row>
    <row r="538" spans="1:28" ht="15" customHeight="1" x14ac:dyDescent="0.25">
      <c r="A538" s="6" t="s">
        <v>133</v>
      </c>
      <c r="B538" s="6" t="s">
        <v>134</v>
      </c>
      <c r="C538" s="6" t="s">
        <v>135</v>
      </c>
      <c r="D538" s="6" t="s">
        <v>136</v>
      </c>
      <c r="E538" s="6">
        <v>9</v>
      </c>
      <c r="F538" s="6" t="str">
        <f>VLOOKUP(T_[[#This Row],[N° représ]],ListeREPRESENTANTS,2,FALSE)</f>
        <v>Steven Buchanan</v>
      </c>
      <c r="G538" s="6">
        <v>10675</v>
      </c>
      <c r="H538" s="9">
        <v>41104</v>
      </c>
      <c r="I538" s="9">
        <v>41131</v>
      </c>
      <c r="J538" s="9">
        <v>41117</v>
      </c>
      <c r="K538" s="7">
        <v>6</v>
      </c>
      <c r="L538" s="9" t="str">
        <f>VLOOKUP(T_[[#This Row],[Réf catégorie]],ListeCATEGORIES,2,FALSE)</f>
        <v>Viandes</v>
      </c>
      <c r="M538" s="6">
        <v>53</v>
      </c>
      <c r="N538" s="6" t="str">
        <f>VLOOKUP(T_[[#This Row],[Réf prod]],ListePRODUITS,2,FALSE)</f>
        <v>Perth Pasties</v>
      </c>
      <c r="O538" s="13">
        <v>164</v>
      </c>
      <c r="P538" s="6">
        <v>11</v>
      </c>
      <c r="Q538" s="13">
        <f t="shared" si="8"/>
        <v>1804</v>
      </c>
      <c r="R538" s="14">
        <v>0.16</v>
      </c>
      <c r="S538" s="13">
        <v>1515.36</v>
      </c>
      <c r="T538" s="13">
        <v>25.761119999999998</v>
      </c>
      <c r="U538" s="48">
        <f>T_[[#This Row],[CA tarif]]-T_[[#This Row],[CA HT]]</f>
        <v>288.6400000000001</v>
      </c>
      <c r="V538" s="13"/>
      <c r="W538" s="13"/>
      <c r="X538"/>
      <c r="Y538" s="9"/>
      <c r="AA538"/>
      <c r="AB538"/>
    </row>
    <row r="539" spans="1:28" ht="15" customHeight="1" x14ac:dyDescent="0.25">
      <c r="A539" s="6" t="s">
        <v>133</v>
      </c>
      <c r="B539" s="6" t="s">
        <v>134</v>
      </c>
      <c r="C539" s="6" t="s">
        <v>135</v>
      </c>
      <c r="D539" s="6" t="s">
        <v>136</v>
      </c>
      <c r="E539" s="6">
        <v>9</v>
      </c>
      <c r="F539" s="6" t="str">
        <f>VLOOKUP(T_[[#This Row],[N° représ]],ListeREPRESENTANTS,2,FALSE)</f>
        <v>Steven Buchanan</v>
      </c>
      <c r="G539" s="6">
        <v>10675</v>
      </c>
      <c r="H539" s="9">
        <v>41104</v>
      </c>
      <c r="I539" s="9">
        <v>41131</v>
      </c>
      <c r="J539" s="9">
        <v>41117</v>
      </c>
      <c r="K539" s="7">
        <v>8</v>
      </c>
      <c r="L539" s="9" t="str">
        <f>VLOOKUP(T_[[#This Row],[Réf catégorie]],ListeCATEGORIES,2,FALSE)</f>
        <v>Poissons et fruits de mer</v>
      </c>
      <c r="M539" s="6">
        <v>58</v>
      </c>
      <c r="N539" s="6" t="str">
        <f>VLOOKUP(T_[[#This Row],[Réf prod]],ListePRODUITS,2,FALSE)</f>
        <v>Escargots de Bourgogne</v>
      </c>
      <c r="O539" s="13">
        <v>66.25</v>
      </c>
      <c r="P539" s="6">
        <v>33</v>
      </c>
      <c r="Q539" s="13">
        <f t="shared" si="8"/>
        <v>2186.25</v>
      </c>
      <c r="R539" s="14">
        <v>0.05</v>
      </c>
      <c r="S539" s="13">
        <v>2076.9375</v>
      </c>
      <c r="T539" s="13">
        <v>68.538937500000003</v>
      </c>
      <c r="U539" s="48">
        <f>T_[[#This Row],[CA tarif]]-T_[[#This Row],[CA HT]]</f>
        <v>109.3125</v>
      </c>
      <c r="V539" s="13"/>
      <c r="W539" s="13"/>
      <c r="X539"/>
      <c r="Y539" s="9"/>
      <c r="AA539"/>
      <c r="AB539"/>
    </row>
    <row r="540" spans="1:28" ht="15" customHeight="1" x14ac:dyDescent="0.25">
      <c r="A540" s="6" t="s">
        <v>194</v>
      </c>
      <c r="B540" s="6" t="s">
        <v>195</v>
      </c>
      <c r="C540" s="6" t="s">
        <v>97</v>
      </c>
      <c r="D540" s="6" t="s">
        <v>98</v>
      </c>
      <c r="E540" s="6">
        <v>1</v>
      </c>
      <c r="F540" s="6" t="str">
        <f>VLOOKUP(T_[[#This Row],[N° représ]],ListeREPRESENTANTS,2,FALSE)</f>
        <v>Francis Rivière</v>
      </c>
      <c r="G540" s="6">
        <v>10676</v>
      </c>
      <c r="H540" s="9">
        <v>41107</v>
      </c>
      <c r="I540" s="9">
        <v>41134</v>
      </c>
      <c r="J540" s="9">
        <v>41123</v>
      </c>
      <c r="K540" s="7">
        <v>8</v>
      </c>
      <c r="L540" s="9" t="str">
        <f>VLOOKUP(T_[[#This Row],[Réf catégorie]],ListeCATEGORIES,2,FALSE)</f>
        <v>Poissons et fruits de mer</v>
      </c>
      <c r="M540" s="6">
        <v>10</v>
      </c>
      <c r="N540" s="6" t="str">
        <f>VLOOKUP(T_[[#This Row],[Réf prod]],ListePRODUITS,2,FALSE)</f>
        <v>Ikura</v>
      </c>
      <c r="O540" s="13">
        <v>155</v>
      </c>
      <c r="P540" s="6">
        <v>76</v>
      </c>
      <c r="Q540" s="13">
        <f t="shared" si="8"/>
        <v>11780</v>
      </c>
      <c r="R540" s="14">
        <v>0.06</v>
      </c>
      <c r="S540" s="13">
        <v>11073.199999999999</v>
      </c>
      <c r="T540" s="13">
        <v>243.61039999999997</v>
      </c>
      <c r="U540" s="48">
        <f>T_[[#This Row],[CA tarif]]-T_[[#This Row],[CA HT]]</f>
        <v>706.80000000000109</v>
      </c>
      <c r="V540" s="13"/>
      <c r="W540" s="13"/>
      <c r="X540"/>
      <c r="Y540" s="9"/>
      <c r="AA540"/>
      <c r="AB540"/>
    </row>
    <row r="541" spans="1:28" ht="15" customHeight="1" x14ac:dyDescent="0.25">
      <c r="A541" s="6" t="s">
        <v>194</v>
      </c>
      <c r="B541" s="6" t="s">
        <v>195</v>
      </c>
      <c r="C541" s="6" t="s">
        <v>97</v>
      </c>
      <c r="D541" s="6" t="s">
        <v>98</v>
      </c>
      <c r="E541" s="6">
        <v>1</v>
      </c>
      <c r="F541" s="6" t="str">
        <f>VLOOKUP(T_[[#This Row],[N° représ]],ListeREPRESENTANTS,2,FALSE)</f>
        <v>Francis Rivière</v>
      </c>
      <c r="G541" s="6">
        <v>10676</v>
      </c>
      <c r="H541" s="9">
        <v>41107</v>
      </c>
      <c r="I541" s="9">
        <v>41134</v>
      </c>
      <c r="J541" s="9">
        <v>41123</v>
      </c>
      <c r="K541" s="7">
        <v>3</v>
      </c>
      <c r="L541" s="9" t="str">
        <f>VLOOKUP(T_[[#This Row],[Réf catégorie]],ListeCATEGORIES,2,FALSE)</f>
        <v>Desserts</v>
      </c>
      <c r="M541" s="6">
        <v>19</v>
      </c>
      <c r="N541" s="6" t="str">
        <f>VLOOKUP(T_[[#This Row],[Réf prod]],ListePRODUITS,2,FALSE)</f>
        <v>Teatime Chocolate Biscuits</v>
      </c>
      <c r="O541" s="13">
        <v>46</v>
      </c>
      <c r="P541" s="6">
        <v>63</v>
      </c>
      <c r="Q541" s="13">
        <f t="shared" si="8"/>
        <v>2898</v>
      </c>
      <c r="R541" s="14">
        <v>-0.03</v>
      </c>
      <c r="S541" s="13">
        <v>2984.94</v>
      </c>
      <c r="T541" s="13">
        <v>38.804220000000001</v>
      </c>
      <c r="U541" s="48">
        <f>T_[[#This Row],[CA tarif]]-T_[[#This Row],[CA HT]]</f>
        <v>-86.940000000000055</v>
      </c>
      <c r="V541" s="13"/>
      <c r="W541" s="13"/>
      <c r="X541"/>
      <c r="Y541" s="9"/>
      <c r="AA541"/>
      <c r="AB541"/>
    </row>
    <row r="542" spans="1:28" ht="15" customHeight="1" x14ac:dyDescent="0.25">
      <c r="A542" s="6" t="s">
        <v>194</v>
      </c>
      <c r="B542" s="6" t="s">
        <v>195</v>
      </c>
      <c r="C542" s="6" t="s">
        <v>97</v>
      </c>
      <c r="D542" s="6" t="s">
        <v>98</v>
      </c>
      <c r="E542" s="6">
        <v>1</v>
      </c>
      <c r="F542" s="6" t="str">
        <f>VLOOKUP(T_[[#This Row],[N° représ]],ListeREPRESENTANTS,2,FALSE)</f>
        <v>Francis Rivière</v>
      </c>
      <c r="G542" s="6">
        <v>10676</v>
      </c>
      <c r="H542" s="9">
        <v>41107</v>
      </c>
      <c r="I542" s="9">
        <v>41134</v>
      </c>
      <c r="J542" s="9">
        <v>41123</v>
      </c>
      <c r="K542" s="7">
        <v>2</v>
      </c>
      <c r="L542" s="9" t="str">
        <f>VLOOKUP(T_[[#This Row],[Réf catégorie]],ListeCATEGORIES,2,FALSE)</f>
        <v>Condiments</v>
      </c>
      <c r="M542" s="6">
        <v>44</v>
      </c>
      <c r="N542" s="6" t="str">
        <f>VLOOKUP(T_[[#This Row],[Réf prod]],ListePRODUITS,2,FALSE)</f>
        <v>Gula Malacca</v>
      </c>
      <c r="O542" s="13">
        <v>97.25</v>
      </c>
      <c r="P542" s="6">
        <v>83</v>
      </c>
      <c r="Q542" s="13">
        <f t="shared" si="8"/>
        <v>8071.75</v>
      </c>
      <c r="R542" s="14">
        <v>0.09</v>
      </c>
      <c r="S542" s="13">
        <v>7345.2925000000005</v>
      </c>
      <c r="T542" s="13">
        <v>205.66819000000001</v>
      </c>
      <c r="U542" s="48">
        <f>T_[[#This Row],[CA tarif]]-T_[[#This Row],[CA HT]]</f>
        <v>726.45749999999953</v>
      </c>
      <c r="V542" s="13"/>
      <c r="W542" s="13"/>
      <c r="X542"/>
      <c r="Y542" s="9"/>
      <c r="AA542"/>
      <c r="AB542"/>
    </row>
    <row r="543" spans="1:28" ht="15" customHeight="1" x14ac:dyDescent="0.25">
      <c r="A543" s="6" t="s">
        <v>175</v>
      </c>
      <c r="B543" s="6" t="s">
        <v>176</v>
      </c>
      <c r="C543" s="6" t="s">
        <v>97</v>
      </c>
      <c r="D543" s="6" t="s">
        <v>98</v>
      </c>
      <c r="E543" s="6">
        <v>7</v>
      </c>
      <c r="F543" s="6" t="str">
        <f>VLOOKUP(T_[[#This Row],[N° représ]],ListeREPRESENTANTS,2,FALSE)</f>
        <v>Jaime Dos Santos</v>
      </c>
      <c r="G543" s="6">
        <v>10677</v>
      </c>
      <c r="H543" s="9">
        <v>41107</v>
      </c>
      <c r="I543" s="9">
        <v>41134</v>
      </c>
      <c r="J543" s="9">
        <v>41120</v>
      </c>
      <c r="K543" s="7">
        <v>3</v>
      </c>
      <c r="L543" s="9" t="str">
        <f>VLOOKUP(T_[[#This Row],[Réf catégorie]],ListeCATEGORIES,2,FALSE)</f>
        <v>Desserts</v>
      </c>
      <c r="M543" s="6">
        <v>26</v>
      </c>
      <c r="N543" s="6" t="str">
        <f>VLOOKUP(T_[[#This Row],[Réf prod]],ListePRODUITS,2,FALSE)</f>
        <v>Gumbär Gummibärchen</v>
      </c>
      <c r="O543" s="13">
        <v>156.15</v>
      </c>
      <c r="P543" s="6">
        <v>16</v>
      </c>
      <c r="Q543" s="13">
        <f t="shared" si="8"/>
        <v>2498.4</v>
      </c>
      <c r="R543" s="14">
        <v>0.18</v>
      </c>
      <c r="S543" s="13">
        <v>2048.6880000000001</v>
      </c>
      <c r="T543" s="13">
        <v>14.340816</v>
      </c>
      <c r="U543" s="48">
        <f>T_[[#This Row],[CA tarif]]-T_[[#This Row],[CA HT]]</f>
        <v>449.71199999999999</v>
      </c>
      <c r="V543" s="13"/>
      <c r="W543" s="13"/>
      <c r="X543"/>
      <c r="Y543" s="9"/>
      <c r="AA543"/>
      <c r="AB543"/>
    </row>
    <row r="544" spans="1:28" ht="15" customHeight="1" x14ac:dyDescent="0.25">
      <c r="A544" s="6" t="s">
        <v>175</v>
      </c>
      <c r="B544" s="6" t="s">
        <v>176</v>
      </c>
      <c r="C544" s="6" t="s">
        <v>97</v>
      </c>
      <c r="D544" s="6" t="s">
        <v>98</v>
      </c>
      <c r="E544" s="6">
        <v>7</v>
      </c>
      <c r="F544" s="6" t="str">
        <f>VLOOKUP(T_[[#This Row],[N° représ]],ListeREPRESENTANTS,2,FALSE)</f>
        <v>Jaime Dos Santos</v>
      </c>
      <c r="G544" s="6">
        <v>10677</v>
      </c>
      <c r="H544" s="9">
        <v>41107</v>
      </c>
      <c r="I544" s="9">
        <v>41134</v>
      </c>
      <c r="J544" s="9">
        <v>41120</v>
      </c>
      <c r="K544" s="7">
        <v>4</v>
      </c>
      <c r="L544" s="9" t="str">
        <f>VLOOKUP(T_[[#This Row],[Réf catégorie]],ListeCATEGORIES,2,FALSE)</f>
        <v>Produits laitiers</v>
      </c>
      <c r="M544" s="6">
        <v>33</v>
      </c>
      <c r="N544" s="6" t="str">
        <f>VLOOKUP(T_[[#This Row],[Réf prod]],ListePRODUITS,2,FALSE)</f>
        <v>Geitost</v>
      </c>
      <c r="O544" s="13">
        <v>12.5</v>
      </c>
      <c r="P544" s="6">
        <v>79</v>
      </c>
      <c r="Q544" s="13">
        <f t="shared" si="8"/>
        <v>987.5</v>
      </c>
      <c r="R544" s="14">
        <v>0.02</v>
      </c>
      <c r="S544" s="13">
        <v>967.75</v>
      </c>
      <c r="T544" s="13">
        <v>17.419499999999999</v>
      </c>
      <c r="U544" s="48">
        <f>T_[[#This Row],[CA tarif]]-T_[[#This Row],[CA HT]]</f>
        <v>19.75</v>
      </c>
      <c r="V544" s="13"/>
      <c r="W544" s="13"/>
      <c r="X544"/>
      <c r="Y544" s="9"/>
      <c r="AA544"/>
      <c r="AB544"/>
    </row>
    <row r="545" spans="1:28" ht="15" customHeight="1" x14ac:dyDescent="0.25">
      <c r="A545" s="6" t="s">
        <v>179</v>
      </c>
      <c r="B545" s="6" t="s">
        <v>180</v>
      </c>
      <c r="C545" s="6" t="s">
        <v>181</v>
      </c>
      <c r="D545" s="6" t="s">
        <v>81</v>
      </c>
      <c r="E545" s="6">
        <v>8</v>
      </c>
      <c r="F545" s="6" t="str">
        <f>VLOOKUP(T_[[#This Row],[N° représ]],ListeREPRESENTANTS,2,FALSE)</f>
        <v>Hicham Esmal</v>
      </c>
      <c r="G545" s="6">
        <v>10678</v>
      </c>
      <c r="H545" s="9">
        <v>41108</v>
      </c>
      <c r="I545" s="9">
        <v>41135</v>
      </c>
      <c r="J545" s="9">
        <v>41140</v>
      </c>
      <c r="K545" s="7">
        <v>4</v>
      </c>
      <c r="L545" s="9" t="str">
        <f>VLOOKUP(T_[[#This Row],[Réf catégorie]],ListeCATEGORIES,2,FALSE)</f>
        <v>Produits laitiers</v>
      </c>
      <c r="M545" s="6">
        <v>12</v>
      </c>
      <c r="N545" s="6" t="str">
        <f>VLOOKUP(T_[[#This Row],[Réf prod]],ListePRODUITS,2,FALSE)</f>
        <v>Queso Manchego La Pastora</v>
      </c>
      <c r="O545" s="13">
        <v>190</v>
      </c>
      <c r="P545" s="6">
        <v>97</v>
      </c>
      <c r="Q545" s="13">
        <f t="shared" si="8"/>
        <v>18430</v>
      </c>
      <c r="R545" s="14">
        <v>0.11</v>
      </c>
      <c r="S545" s="13">
        <v>16402.7</v>
      </c>
      <c r="T545" s="13">
        <v>49.208100000000009</v>
      </c>
      <c r="U545" s="48">
        <f>T_[[#This Row],[CA tarif]]-T_[[#This Row],[CA HT]]</f>
        <v>2027.2999999999993</v>
      </c>
      <c r="V545" s="13"/>
      <c r="W545" s="13"/>
      <c r="X545"/>
      <c r="Y545" s="9"/>
      <c r="AA545"/>
      <c r="AB545"/>
    </row>
    <row r="546" spans="1:28" ht="15" customHeight="1" x14ac:dyDescent="0.25">
      <c r="A546" s="6" t="s">
        <v>179</v>
      </c>
      <c r="B546" s="6" t="s">
        <v>180</v>
      </c>
      <c r="C546" s="6" t="s">
        <v>181</v>
      </c>
      <c r="D546" s="6" t="s">
        <v>81</v>
      </c>
      <c r="E546" s="6">
        <v>8</v>
      </c>
      <c r="F546" s="6" t="str">
        <f>VLOOKUP(T_[[#This Row],[N° représ]],ListeREPRESENTANTS,2,FALSE)</f>
        <v>Hicham Esmal</v>
      </c>
      <c r="G546" s="6">
        <v>10678</v>
      </c>
      <c r="H546" s="9">
        <v>41108</v>
      </c>
      <c r="I546" s="9">
        <v>41135</v>
      </c>
      <c r="J546" s="9">
        <v>41140</v>
      </c>
      <c r="K546" s="7">
        <v>4</v>
      </c>
      <c r="L546" s="9" t="str">
        <f>VLOOKUP(T_[[#This Row],[Réf catégorie]],ListeCATEGORIES,2,FALSE)</f>
        <v>Produits laitiers</v>
      </c>
      <c r="M546" s="6">
        <v>33</v>
      </c>
      <c r="N546" s="6" t="str">
        <f>VLOOKUP(T_[[#This Row],[Réf prod]],ListePRODUITS,2,FALSE)</f>
        <v>Geitost</v>
      </c>
      <c r="O546" s="13">
        <v>12.5</v>
      </c>
      <c r="P546" s="6">
        <v>9</v>
      </c>
      <c r="Q546" s="13">
        <f t="shared" si="8"/>
        <v>112.5</v>
      </c>
      <c r="R546" s="14">
        <v>0.02</v>
      </c>
      <c r="S546" s="13">
        <v>110.25</v>
      </c>
      <c r="T546" s="13">
        <v>2.2050000000000001</v>
      </c>
      <c r="U546" s="48">
        <f>T_[[#This Row],[CA tarif]]-T_[[#This Row],[CA HT]]</f>
        <v>2.25</v>
      </c>
      <c r="V546" s="13"/>
      <c r="W546" s="13"/>
      <c r="X546"/>
      <c r="Y546" s="9"/>
      <c r="AA546"/>
      <c r="AB546"/>
    </row>
    <row r="547" spans="1:28" ht="15" customHeight="1" x14ac:dyDescent="0.25">
      <c r="A547" s="6" t="s">
        <v>179</v>
      </c>
      <c r="B547" s="6" t="s">
        <v>180</v>
      </c>
      <c r="C547" s="6" t="s">
        <v>181</v>
      </c>
      <c r="D547" s="6" t="s">
        <v>81</v>
      </c>
      <c r="E547" s="6">
        <v>8</v>
      </c>
      <c r="F547" s="6" t="str">
        <f>VLOOKUP(T_[[#This Row],[N° représ]],ListeREPRESENTANTS,2,FALSE)</f>
        <v>Hicham Esmal</v>
      </c>
      <c r="G547" s="6">
        <v>10678</v>
      </c>
      <c r="H547" s="9">
        <v>41108</v>
      </c>
      <c r="I547" s="9">
        <v>41135</v>
      </c>
      <c r="J547" s="9">
        <v>41140</v>
      </c>
      <c r="K547" s="7">
        <v>8</v>
      </c>
      <c r="L547" s="9" t="str">
        <f>VLOOKUP(T_[[#This Row],[Réf catégorie]],ListeCATEGORIES,2,FALSE)</f>
        <v>Poissons et fruits de mer</v>
      </c>
      <c r="M547" s="6">
        <v>41</v>
      </c>
      <c r="N547" s="6" t="str">
        <f>VLOOKUP(T_[[#This Row],[Réf prod]],ListePRODUITS,2,FALSE)</f>
        <v>Jack's New England Clam Chowder</v>
      </c>
      <c r="O547" s="13">
        <v>48.25</v>
      </c>
      <c r="P547" s="6">
        <v>87</v>
      </c>
      <c r="Q547" s="13">
        <f t="shared" si="8"/>
        <v>4197.75</v>
      </c>
      <c r="R547" s="14">
        <v>-0.01</v>
      </c>
      <c r="S547" s="13">
        <v>4239.7275</v>
      </c>
      <c r="T547" s="13">
        <v>97.513732500000003</v>
      </c>
      <c r="U547" s="48">
        <f>T_[[#This Row],[CA tarif]]-T_[[#This Row],[CA HT]]</f>
        <v>-41.977499999999964</v>
      </c>
      <c r="V547" s="13"/>
      <c r="W547" s="13"/>
      <c r="X547"/>
      <c r="Y547" s="9"/>
      <c r="AA547"/>
      <c r="AB547"/>
    </row>
    <row r="548" spans="1:28" ht="15" customHeight="1" x14ac:dyDescent="0.25">
      <c r="A548" s="6" t="s">
        <v>179</v>
      </c>
      <c r="B548" s="6" t="s">
        <v>180</v>
      </c>
      <c r="C548" s="6" t="s">
        <v>181</v>
      </c>
      <c r="D548" s="6" t="s">
        <v>81</v>
      </c>
      <c r="E548" s="6">
        <v>8</v>
      </c>
      <c r="F548" s="6" t="str">
        <f>VLOOKUP(T_[[#This Row],[N° représ]],ListeREPRESENTANTS,2,FALSE)</f>
        <v>Hicham Esmal</v>
      </c>
      <c r="G548" s="6">
        <v>10678</v>
      </c>
      <c r="H548" s="9">
        <v>41108</v>
      </c>
      <c r="I548" s="9">
        <v>41135</v>
      </c>
      <c r="J548" s="9">
        <v>41140</v>
      </c>
      <c r="K548" s="7">
        <v>6</v>
      </c>
      <c r="L548" s="9" t="str">
        <f>VLOOKUP(T_[[#This Row],[Réf catégorie]],ListeCATEGORIES,2,FALSE)</f>
        <v>Viandes</v>
      </c>
      <c r="M548" s="6">
        <v>54</v>
      </c>
      <c r="N548" s="6" t="str">
        <f>VLOOKUP(T_[[#This Row],[Réf prod]],ListePRODUITS,2,FALSE)</f>
        <v>Tourtière</v>
      </c>
      <c r="O548" s="13">
        <v>37.25</v>
      </c>
      <c r="P548" s="6">
        <v>94</v>
      </c>
      <c r="Q548" s="13">
        <f t="shared" si="8"/>
        <v>3501.5</v>
      </c>
      <c r="R548" s="14">
        <v>0.08</v>
      </c>
      <c r="S548" s="13">
        <v>3221.38</v>
      </c>
      <c r="T548" s="13">
        <v>93.420020000000008</v>
      </c>
      <c r="U548" s="48">
        <f>T_[[#This Row],[CA tarif]]-T_[[#This Row],[CA HT]]</f>
        <v>280.11999999999989</v>
      </c>
      <c r="V548" s="13"/>
      <c r="W548" s="13"/>
      <c r="X548"/>
      <c r="Y548" s="9"/>
      <c r="AA548"/>
      <c r="AB548"/>
    </row>
    <row r="549" spans="1:28" ht="15" customHeight="1" x14ac:dyDescent="0.25">
      <c r="A549" s="6" t="s">
        <v>245</v>
      </c>
      <c r="B549" s="6" t="s">
        <v>246</v>
      </c>
      <c r="C549" s="6" t="s">
        <v>247</v>
      </c>
      <c r="D549" s="6" t="s">
        <v>85</v>
      </c>
      <c r="E549" s="6">
        <v>4</v>
      </c>
      <c r="F549" s="6" t="str">
        <f>VLOOKUP(T_[[#This Row],[N° représ]],ListeREPRESENTANTS,2,FALSE)</f>
        <v>Laura Callahan</v>
      </c>
      <c r="G549" s="6">
        <v>10679</v>
      </c>
      <c r="H549" s="9">
        <v>41108</v>
      </c>
      <c r="I549" s="9">
        <v>41135</v>
      </c>
      <c r="J549" s="9">
        <v>41124</v>
      </c>
      <c r="K549" s="7">
        <v>4</v>
      </c>
      <c r="L549" s="9" t="str">
        <f>VLOOKUP(T_[[#This Row],[Réf catégorie]],ListeCATEGORIES,2,FALSE)</f>
        <v>Produits laitiers</v>
      </c>
      <c r="M549" s="6">
        <v>59</v>
      </c>
      <c r="N549" s="6" t="str">
        <f>VLOOKUP(T_[[#This Row],[Réf prod]],ListePRODUITS,2,FALSE)</f>
        <v>Raclette Courdavault</v>
      </c>
      <c r="O549" s="13">
        <v>275</v>
      </c>
      <c r="P549" s="6">
        <v>33</v>
      </c>
      <c r="Q549" s="13">
        <f t="shared" si="8"/>
        <v>9075</v>
      </c>
      <c r="R549" s="14">
        <v>0.19</v>
      </c>
      <c r="S549" s="13">
        <v>7350.7500000000009</v>
      </c>
      <c r="T549" s="13">
        <v>29.403000000000002</v>
      </c>
      <c r="U549" s="48">
        <f>T_[[#This Row],[CA tarif]]-T_[[#This Row],[CA HT]]</f>
        <v>1724.2499999999991</v>
      </c>
      <c r="V549" s="13"/>
      <c r="W549" s="13"/>
      <c r="X549"/>
      <c r="Y549" s="9"/>
      <c r="AA549"/>
      <c r="AB549"/>
    </row>
    <row r="550" spans="1:28" ht="15" customHeight="1" x14ac:dyDescent="0.25">
      <c r="A550" s="6" t="s">
        <v>272</v>
      </c>
      <c r="B550" s="6" t="s">
        <v>273</v>
      </c>
      <c r="C550" s="6" t="s">
        <v>274</v>
      </c>
      <c r="D550" s="6" t="s">
        <v>81</v>
      </c>
      <c r="E550" s="6">
        <v>7</v>
      </c>
      <c r="F550" s="6" t="str">
        <f>VLOOKUP(T_[[#This Row],[N° représ]],ListeREPRESENTANTS,2,FALSE)</f>
        <v>Jaime Dos Santos</v>
      </c>
      <c r="G550" s="6">
        <v>10680</v>
      </c>
      <c r="H550" s="9">
        <v>41109</v>
      </c>
      <c r="I550" s="9">
        <v>41136</v>
      </c>
      <c r="J550" s="9">
        <v>41120</v>
      </c>
      <c r="K550" s="7">
        <v>3</v>
      </c>
      <c r="L550" s="9" t="str">
        <f>VLOOKUP(T_[[#This Row],[Réf catégorie]],ListeCATEGORIES,2,FALSE)</f>
        <v>Desserts</v>
      </c>
      <c r="M550" s="6">
        <v>16</v>
      </c>
      <c r="N550" s="6" t="str">
        <f>VLOOKUP(T_[[#This Row],[Réf prod]],ListePRODUITS,2,FALSE)</f>
        <v>Pavlova</v>
      </c>
      <c r="O550" s="13">
        <v>87.25</v>
      </c>
      <c r="P550" s="6">
        <v>83</v>
      </c>
      <c r="Q550" s="13">
        <f t="shared" si="8"/>
        <v>7241.75</v>
      </c>
      <c r="R550" s="14">
        <v>0.16</v>
      </c>
      <c r="S550" s="13">
        <v>6083.07</v>
      </c>
      <c r="T550" s="13">
        <v>121.6614</v>
      </c>
      <c r="U550" s="48">
        <f>T_[[#This Row],[CA tarif]]-T_[[#This Row],[CA HT]]</f>
        <v>1158.6800000000003</v>
      </c>
      <c r="V550" s="13"/>
      <c r="W550" s="13"/>
      <c r="X550"/>
      <c r="Y550" s="9"/>
      <c r="AA550"/>
      <c r="AB550"/>
    </row>
    <row r="551" spans="1:28" ht="15" customHeight="1" x14ac:dyDescent="0.25">
      <c r="A551" s="6" t="s">
        <v>272</v>
      </c>
      <c r="B551" s="6" t="s">
        <v>273</v>
      </c>
      <c r="C551" s="6" t="s">
        <v>274</v>
      </c>
      <c r="D551" s="6" t="s">
        <v>81</v>
      </c>
      <c r="E551" s="6">
        <v>7</v>
      </c>
      <c r="F551" s="6" t="str">
        <f>VLOOKUP(T_[[#This Row],[N° représ]],ListeREPRESENTANTS,2,FALSE)</f>
        <v>Jaime Dos Santos</v>
      </c>
      <c r="G551" s="6">
        <v>10680</v>
      </c>
      <c r="H551" s="9">
        <v>41109</v>
      </c>
      <c r="I551" s="9">
        <v>41136</v>
      </c>
      <c r="J551" s="9">
        <v>41120</v>
      </c>
      <c r="K551" s="7">
        <v>4</v>
      </c>
      <c r="L551" s="9" t="str">
        <f>VLOOKUP(T_[[#This Row],[Réf catégorie]],ListeCATEGORIES,2,FALSE)</f>
        <v>Produits laitiers</v>
      </c>
      <c r="M551" s="6">
        <v>31</v>
      </c>
      <c r="N551" s="6" t="str">
        <f>VLOOKUP(T_[[#This Row],[Réf prod]],ListePRODUITS,2,FALSE)</f>
        <v>Gorgonzola Telino</v>
      </c>
      <c r="O551" s="13">
        <v>62.5</v>
      </c>
      <c r="P551" s="6">
        <v>26</v>
      </c>
      <c r="Q551" s="13">
        <f t="shared" si="8"/>
        <v>1625</v>
      </c>
      <c r="R551" s="14">
        <v>0.15</v>
      </c>
      <c r="S551" s="13">
        <v>1381.25</v>
      </c>
      <c r="T551" s="13">
        <v>42.818750000000001</v>
      </c>
      <c r="U551" s="48">
        <f>T_[[#This Row],[CA tarif]]-T_[[#This Row],[CA HT]]</f>
        <v>243.75</v>
      </c>
      <c r="V551" s="13"/>
      <c r="W551" s="13"/>
      <c r="X551"/>
      <c r="Y551" s="9"/>
      <c r="AA551"/>
      <c r="AB551"/>
    </row>
    <row r="552" spans="1:28" ht="15" customHeight="1" x14ac:dyDescent="0.25">
      <c r="A552" s="6" t="s">
        <v>272</v>
      </c>
      <c r="B552" s="6" t="s">
        <v>273</v>
      </c>
      <c r="C552" s="6" t="s">
        <v>274</v>
      </c>
      <c r="D552" s="6" t="s">
        <v>81</v>
      </c>
      <c r="E552" s="6">
        <v>7</v>
      </c>
      <c r="F552" s="6" t="str">
        <f>VLOOKUP(T_[[#This Row],[N° représ]],ListeREPRESENTANTS,2,FALSE)</f>
        <v>Jaime Dos Santos</v>
      </c>
      <c r="G552" s="6">
        <v>10680</v>
      </c>
      <c r="H552" s="9">
        <v>41109</v>
      </c>
      <c r="I552" s="9">
        <v>41136</v>
      </c>
      <c r="J552" s="9">
        <v>41120</v>
      </c>
      <c r="K552" s="7">
        <v>5</v>
      </c>
      <c r="L552" s="9" t="str">
        <f>VLOOKUP(T_[[#This Row],[Réf catégorie]],ListeCATEGORIES,2,FALSE)</f>
        <v>Pâtes et céréales</v>
      </c>
      <c r="M552" s="6">
        <v>42</v>
      </c>
      <c r="N552" s="6" t="str">
        <f>VLOOKUP(T_[[#This Row],[Réf prod]],ListePRODUITS,2,FALSE)</f>
        <v>Singaporean Hokkien Fried Mee</v>
      </c>
      <c r="O552" s="13">
        <v>70</v>
      </c>
      <c r="P552" s="6">
        <v>28</v>
      </c>
      <c r="Q552" s="13">
        <f t="shared" si="8"/>
        <v>1960</v>
      </c>
      <c r="R552" s="14">
        <v>0.14000000000000001</v>
      </c>
      <c r="S552" s="13">
        <v>1685.6</v>
      </c>
      <c r="T552" s="13">
        <v>38.768799999999999</v>
      </c>
      <c r="U552" s="48">
        <f>T_[[#This Row],[CA tarif]]-T_[[#This Row],[CA HT]]</f>
        <v>274.40000000000009</v>
      </c>
      <c r="V552" s="13"/>
      <c r="W552" s="13"/>
      <c r="X552"/>
      <c r="Y552" s="9"/>
      <c r="AA552"/>
      <c r="AB552"/>
    </row>
    <row r="553" spans="1:28" ht="15" customHeight="1" x14ac:dyDescent="0.25">
      <c r="A553" s="6" t="s">
        <v>213</v>
      </c>
      <c r="B553" s="6" t="s">
        <v>214</v>
      </c>
      <c r="C553" s="6" t="s">
        <v>215</v>
      </c>
      <c r="D553" s="6" t="s">
        <v>81</v>
      </c>
      <c r="E553" s="6">
        <v>3</v>
      </c>
      <c r="F553" s="6" t="str">
        <f>VLOOKUP(T_[[#This Row],[N° représ]],ListeREPRESENTANTS,2,FALSE)</f>
        <v>Janet Leverling</v>
      </c>
      <c r="G553" s="6">
        <v>10681</v>
      </c>
      <c r="H553" s="9">
        <v>41110</v>
      </c>
      <c r="I553" s="9">
        <v>41137</v>
      </c>
      <c r="J553" s="9">
        <v>41124</v>
      </c>
      <c r="K553" s="7">
        <v>3</v>
      </c>
      <c r="L553" s="9" t="str">
        <f>VLOOKUP(T_[[#This Row],[Réf catégorie]],ListeCATEGORIES,2,FALSE)</f>
        <v>Desserts</v>
      </c>
      <c r="M553" s="6">
        <v>19</v>
      </c>
      <c r="N553" s="6" t="str">
        <f>VLOOKUP(T_[[#This Row],[Réf prod]],ListePRODUITS,2,FALSE)</f>
        <v>Teatime Chocolate Biscuits</v>
      </c>
      <c r="O553" s="13">
        <v>46</v>
      </c>
      <c r="P553" s="6">
        <v>44</v>
      </c>
      <c r="Q553" s="13">
        <f t="shared" si="8"/>
        <v>2024</v>
      </c>
      <c r="R553" s="14">
        <v>0.06</v>
      </c>
      <c r="S553" s="13">
        <v>1902.56</v>
      </c>
      <c r="T553" s="13">
        <v>55.174239999999998</v>
      </c>
      <c r="U553" s="48">
        <f>T_[[#This Row],[CA tarif]]-T_[[#This Row],[CA HT]]</f>
        <v>121.44000000000005</v>
      </c>
      <c r="V553" s="13"/>
      <c r="W553" s="13"/>
      <c r="X553"/>
      <c r="Y553" s="9"/>
      <c r="AA553"/>
      <c r="AB553"/>
    </row>
    <row r="554" spans="1:28" ht="15" customHeight="1" x14ac:dyDescent="0.25">
      <c r="A554" s="6" t="s">
        <v>213</v>
      </c>
      <c r="B554" s="6" t="s">
        <v>214</v>
      </c>
      <c r="C554" s="6" t="s">
        <v>215</v>
      </c>
      <c r="D554" s="6" t="s">
        <v>81</v>
      </c>
      <c r="E554" s="6">
        <v>3</v>
      </c>
      <c r="F554" s="6" t="str">
        <f>VLOOKUP(T_[[#This Row],[N° représ]],ListeREPRESENTANTS,2,FALSE)</f>
        <v>Janet Leverling</v>
      </c>
      <c r="G554" s="6">
        <v>10681</v>
      </c>
      <c r="H554" s="9">
        <v>41110</v>
      </c>
      <c r="I554" s="9">
        <v>41137</v>
      </c>
      <c r="J554" s="9">
        <v>41124</v>
      </c>
      <c r="K554" s="7">
        <v>3</v>
      </c>
      <c r="L554" s="9" t="str">
        <f>VLOOKUP(T_[[#This Row],[Réf catégorie]],ListeCATEGORIES,2,FALSE)</f>
        <v>Desserts</v>
      </c>
      <c r="M554" s="6">
        <v>21</v>
      </c>
      <c r="N554" s="6" t="str">
        <f>VLOOKUP(T_[[#This Row],[Réf prod]],ListePRODUITS,2,FALSE)</f>
        <v>Sir Rodney's Scones</v>
      </c>
      <c r="O554" s="13">
        <v>50</v>
      </c>
      <c r="P554" s="6">
        <v>30</v>
      </c>
      <c r="Q554" s="13">
        <f t="shared" si="8"/>
        <v>1500</v>
      </c>
      <c r="R554" s="14">
        <v>7.0000000000000007E-2</v>
      </c>
      <c r="S554" s="13">
        <v>1395</v>
      </c>
      <c r="T554" s="13">
        <v>48.825000000000003</v>
      </c>
      <c r="U554" s="48">
        <f>T_[[#This Row],[CA tarif]]-T_[[#This Row],[CA HT]]</f>
        <v>105</v>
      </c>
      <c r="V554" s="13"/>
      <c r="W554" s="13"/>
      <c r="X554"/>
      <c r="Y554" s="9"/>
      <c r="AA554"/>
      <c r="AB554"/>
    </row>
    <row r="555" spans="1:28" ht="15" customHeight="1" x14ac:dyDescent="0.25">
      <c r="A555" s="6" t="s">
        <v>213</v>
      </c>
      <c r="B555" s="6" t="s">
        <v>214</v>
      </c>
      <c r="C555" s="6" t="s">
        <v>215</v>
      </c>
      <c r="D555" s="6" t="s">
        <v>81</v>
      </c>
      <c r="E555" s="6">
        <v>3</v>
      </c>
      <c r="F555" s="6" t="str">
        <f>VLOOKUP(T_[[#This Row],[N° représ]],ListeREPRESENTANTS,2,FALSE)</f>
        <v>Janet Leverling</v>
      </c>
      <c r="G555" s="6">
        <v>10681</v>
      </c>
      <c r="H555" s="9">
        <v>41110</v>
      </c>
      <c r="I555" s="9">
        <v>41137</v>
      </c>
      <c r="J555" s="9">
        <v>41124</v>
      </c>
      <c r="K555" s="7">
        <v>5</v>
      </c>
      <c r="L555" s="9" t="str">
        <f>VLOOKUP(T_[[#This Row],[Réf catégorie]],ListeCATEGORIES,2,FALSE)</f>
        <v>Pâtes et céréales</v>
      </c>
      <c r="M555" s="6">
        <v>64</v>
      </c>
      <c r="N555" s="6" t="str">
        <f>VLOOKUP(T_[[#This Row],[Réf prod]],ListePRODUITS,2,FALSE)</f>
        <v>Wimmers gute Semmelknödel</v>
      </c>
      <c r="O555" s="13">
        <v>166.25</v>
      </c>
      <c r="P555" s="6">
        <v>75</v>
      </c>
      <c r="Q555" s="13">
        <f t="shared" si="8"/>
        <v>12468.75</v>
      </c>
      <c r="R555" s="14">
        <v>0.14000000000000001</v>
      </c>
      <c r="S555" s="13">
        <v>10723.125</v>
      </c>
      <c r="T555" s="13">
        <v>268.078125</v>
      </c>
      <c r="U555" s="48">
        <f>T_[[#This Row],[CA tarif]]-T_[[#This Row],[CA HT]]</f>
        <v>1745.625</v>
      </c>
      <c r="V555" s="13"/>
      <c r="W555" s="13"/>
      <c r="X555"/>
      <c r="Y555" s="9"/>
      <c r="AA555"/>
      <c r="AB555"/>
    </row>
    <row r="556" spans="1:28" ht="15" customHeight="1" x14ac:dyDescent="0.25">
      <c r="A556" s="6" t="s">
        <v>175</v>
      </c>
      <c r="B556" s="6" t="s">
        <v>176</v>
      </c>
      <c r="C556" s="6" t="s">
        <v>97</v>
      </c>
      <c r="D556" s="6" t="s">
        <v>98</v>
      </c>
      <c r="E556" s="6">
        <v>3</v>
      </c>
      <c r="F556" s="6" t="str">
        <f>VLOOKUP(T_[[#This Row],[N° représ]],ListeREPRESENTANTS,2,FALSE)</f>
        <v>Janet Leverling</v>
      </c>
      <c r="G556" s="6">
        <v>10682</v>
      </c>
      <c r="H556" s="9">
        <v>41110</v>
      </c>
      <c r="I556" s="9">
        <v>41137</v>
      </c>
      <c r="J556" s="9">
        <v>41125</v>
      </c>
      <c r="K556" s="7">
        <v>4</v>
      </c>
      <c r="L556" s="9" t="str">
        <f>VLOOKUP(T_[[#This Row],[Réf catégorie]],ListeCATEGORIES,2,FALSE)</f>
        <v>Produits laitiers</v>
      </c>
      <c r="M556" s="6">
        <v>33</v>
      </c>
      <c r="N556" s="6" t="str">
        <f>VLOOKUP(T_[[#This Row],[Réf prod]],ListePRODUITS,2,FALSE)</f>
        <v>Geitost</v>
      </c>
      <c r="O556" s="13">
        <v>12.5</v>
      </c>
      <c r="P556" s="6">
        <v>29</v>
      </c>
      <c r="Q556" s="13">
        <f t="shared" si="8"/>
        <v>362.5</v>
      </c>
      <c r="R556" s="14">
        <v>0.16</v>
      </c>
      <c r="S556" s="13">
        <v>304.5</v>
      </c>
      <c r="T556" s="13">
        <v>0.30449999999999999</v>
      </c>
      <c r="U556" s="48">
        <f>T_[[#This Row],[CA tarif]]-T_[[#This Row],[CA HT]]</f>
        <v>58</v>
      </c>
      <c r="V556" s="13"/>
      <c r="W556" s="13"/>
      <c r="X556"/>
      <c r="Y556" s="9"/>
      <c r="AA556"/>
      <c r="AB556"/>
    </row>
    <row r="557" spans="1:28" ht="15" customHeight="1" x14ac:dyDescent="0.25">
      <c r="A557" s="6" t="s">
        <v>175</v>
      </c>
      <c r="B557" s="6" t="s">
        <v>176</v>
      </c>
      <c r="C557" s="6" t="s">
        <v>97</v>
      </c>
      <c r="D557" s="6" t="s">
        <v>98</v>
      </c>
      <c r="E557" s="6">
        <v>3</v>
      </c>
      <c r="F557" s="6" t="str">
        <f>VLOOKUP(T_[[#This Row],[N° représ]],ListeREPRESENTANTS,2,FALSE)</f>
        <v>Janet Leverling</v>
      </c>
      <c r="G557" s="6">
        <v>10682</v>
      </c>
      <c r="H557" s="9">
        <v>41110</v>
      </c>
      <c r="I557" s="9">
        <v>41137</v>
      </c>
      <c r="J557" s="9">
        <v>41125</v>
      </c>
      <c r="K557" s="7">
        <v>2</v>
      </c>
      <c r="L557" s="9" t="str">
        <f>VLOOKUP(T_[[#This Row],[Réf catégorie]],ListeCATEGORIES,2,FALSE)</f>
        <v>Condiments</v>
      </c>
      <c r="M557" s="6">
        <v>66</v>
      </c>
      <c r="N557" s="6" t="str">
        <f>VLOOKUP(T_[[#This Row],[Réf prod]],ListePRODUITS,2,FALSE)</f>
        <v>Louisiana Hot Spiced Okra</v>
      </c>
      <c r="O557" s="13">
        <v>85</v>
      </c>
      <c r="P557" s="6">
        <v>83</v>
      </c>
      <c r="Q557" s="13">
        <f t="shared" si="8"/>
        <v>7055</v>
      </c>
      <c r="R557" s="14">
        <v>0.05</v>
      </c>
      <c r="S557" s="13">
        <v>6702.25</v>
      </c>
      <c r="T557" s="13">
        <v>194.36525</v>
      </c>
      <c r="U557" s="48">
        <f>T_[[#This Row],[CA tarif]]-T_[[#This Row],[CA HT]]</f>
        <v>352.75</v>
      </c>
      <c r="V557" s="13"/>
      <c r="W557" s="13"/>
      <c r="X557"/>
      <c r="Y557" s="9"/>
      <c r="AA557"/>
      <c r="AB557"/>
    </row>
    <row r="558" spans="1:28" ht="15" customHeight="1" x14ac:dyDescent="0.25">
      <c r="A558" s="6" t="s">
        <v>175</v>
      </c>
      <c r="B558" s="6" t="s">
        <v>176</v>
      </c>
      <c r="C558" s="6" t="s">
        <v>97</v>
      </c>
      <c r="D558" s="6" t="s">
        <v>98</v>
      </c>
      <c r="E558" s="6">
        <v>3</v>
      </c>
      <c r="F558" s="6" t="str">
        <f>VLOOKUP(T_[[#This Row],[N° représ]],ListeREPRESENTANTS,2,FALSE)</f>
        <v>Janet Leverling</v>
      </c>
      <c r="G558" s="6">
        <v>10682</v>
      </c>
      <c r="H558" s="9">
        <v>41110</v>
      </c>
      <c r="I558" s="9">
        <v>41137</v>
      </c>
      <c r="J558" s="9">
        <v>41125</v>
      </c>
      <c r="K558" s="7">
        <v>1</v>
      </c>
      <c r="L558" s="9" t="str">
        <f>VLOOKUP(T_[[#This Row],[Réf catégorie]],ListeCATEGORIES,2,FALSE)</f>
        <v>Boissons</v>
      </c>
      <c r="M558" s="6">
        <v>75</v>
      </c>
      <c r="N558" s="6" t="str">
        <f>VLOOKUP(T_[[#This Row],[Réf prod]],ListePRODUITS,2,FALSE)</f>
        <v>Rhönbräu Klosterbier</v>
      </c>
      <c r="O558" s="13">
        <v>38.75</v>
      </c>
      <c r="P558" s="6">
        <v>50</v>
      </c>
      <c r="Q558" s="13">
        <f t="shared" si="8"/>
        <v>1937.5</v>
      </c>
      <c r="R558" s="14">
        <v>0.02</v>
      </c>
      <c r="S558" s="13">
        <v>1898.75</v>
      </c>
      <c r="T558" s="13">
        <v>34.177500000000002</v>
      </c>
      <c r="U558" s="48">
        <f>T_[[#This Row],[CA tarif]]-T_[[#This Row],[CA HT]]</f>
        <v>38.75</v>
      </c>
      <c r="V558" s="13"/>
      <c r="W558" s="13"/>
      <c r="X558"/>
      <c r="Y558" s="9"/>
      <c r="AA558"/>
      <c r="AB558"/>
    </row>
    <row r="559" spans="1:28" ht="15" customHeight="1" x14ac:dyDescent="0.25">
      <c r="A559" s="6" t="s">
        <v>278</v>
      </c>
      <c r="B559" s="6" t="s">
        <v>279</v>
      </c>
      <c r="C559" s="6" t="s">
        <v>280</v>
      </c>
      <c r="D559" s="6" t="s">
        <v>85</v>
      </c>
      <c r="E559" s="6">
        <v>1</v>
      </c>
      <c r="F559" s="6" t="str">
        <f>VLOOKUP(T_[[#This Row],[N° représ]],ListeREPRESENTANTS,2,FALSE)</f>
        <v>Francis Rivière</v>
      </c>
      <c r="G559" s="6">
        <v>10683</v>
      </c>
      <c r="H559" s="9">
        <v>41111</v>
      </c>
      <c r="I559" s="9">
        <v>41138</v>
      </c>
      <c r="J559" s="9">
        <v>41125</v>
      </c>
      <c r="K559" s="7">
        <v>5</v>
      </c>
      <c r="L559" s="9" t="str">
        <f>VLOOKUP(T_[[#This Row],[Réf catégorie]],ListeCATEGORIES,2,FALSE)</f>
        <v>Pâtes et céréales</v>
      </c>
      <c r="M559" s="6">
        <v>52</v>
      </c>
      <c r="N559" s="6" t="str">
        <f>VLOOKUP(T_[[#This Row],[Réf prod]],ListePRODUITS,2,FALSE)</f>
        <v>Filo Mix</v>
      </c>
      <c r="O559" s="13">
        <v>35</v>
      </c>
      <c r="P559" s="6">
        <v>79</v>
      </c>
      <c r="Q559" s="13">
        <f t="shared" si="8"/>
        <v>2765</v>
      </c>
      <c r="R559" s="14">
        <v>-0.02</v>
      </c>
      <c r="S559" s="13">
        <v>2820.3</v>
      </c>
      <c r="T559" s="13">
        <v>56.405999999999999</v>
      </c>
      <c r="U559" s="48">
        <f>T_[[#This Row],[CA tarif]]-T_[[#This Row],[CA HT]]</f>
        <v>-55.300000000000182</v>
      </c>
      <c r="V559" s="13"/>
      <c r="W559" s="13"/>
      <c r="X559"/>
      <c r="Y559" s="9"/>
      <c r="AA559"/>
      <c r="AB559"/>
    </row>
    <row r="560" spans="1:28" ht="15" customHeight="1" x14ac:dyDescent="0.25">
      <c r="A560" s="6" t="s">
        <v>177</v>
      </c>
      <c r="B560" s="6" t="s">
        <v>178</v>
      </c>
      <c r="C560" s="6" t="s">
        <v>159</v>
      </c>
      <c r="D560" s="6" t="s">
        <v>136</v>
      </c>
      <c r="E560" s="6">
        <v>3</v>
      </c>
      <c r="F560" s="6" t="str">
        <f>VLOOKUP(T_[[#This Row],[N° représ]],ListeREPRESENTANTS,2,FALSE)</f>
        <v>Janet Leverling</v>
      </c>
      <c r="G560" s="6">
        <v>10684</v>
      </c>
      <c r="H560" s="9">
        <v>41111</v>
      </c>
      <c r="I560" s="9">
        <v>41138</v>
      </c>
      <c r="J560" s="9">
        <v>41124</v>
      </c>
      <c r="K560" s="7">
        <v>8</v>
      </c>
      <c r="L560" s="9" t="str">
        <f>VLOOKUP(T_[[#This Row],[Réf catégorie]],ListeCATEGORIES,2,FALSE)</f>
        <v>Poissons et fruits de mer</v>
      </c>
      <c r="M560" s="6">
        <v>40</v>
      </c>
      <c r="N560" s="6" t="str">
        <f>VLOOKUP(T_[[#This Row],[Réf prod]],ListePRODUITS,2,FALSE)</f>
        <v>Boston Crab Meat</v>
      </c>
      <c r="O560" s="13">
        <v>92</v>
      </c>
      <c r="P560" s="6">
        <v>51</v>
      </c>
      <c r="Q560" s="13">
        <f t="shared" si="8"/>
        <v>4692</v>
      </c>
      <c r="R560" s="14">
        <v>0.12</v>
      </c>
      <c r="S560" s="13">
        <v>4128.96</v>
      </c>
      <c r="T560" s="13">
        <v>99.095040000000012</v>
      </c>
      <c r="U560" s="48">
        <f>T_[[#This Row],[CA tarif]]-T_[[#This Row],[CA HT]]</f>
        <v>563.04</v>
      </c>
      <c r="V560" s="13"/>
      <c r="W560" s="13"/>
      <c r="X560"/>
      <c r="Y560" s="9"/>
      <c r="AA560"/>
      <c r="AB560"/>
    </row>
    <row r="561" spans="1:28" ht="15" customHeight="1" x14ac:dyDescent="0.25">
      <c r="A561" s="6" t="s">
        <v>177</v>
      </c>
      <c r="B561" s="6" t="s">
        <v>178</v>
      </c>
      <c r="C561" s="6" t="s">
        <v>159</v>
      </c>
      <c r="D561" s="6" t="s">
        <v>136</v>
      </c>
      <c r="E561" s="6">
        <v>3</v>
      </c>
      <c r="F561" s="6" t="str">
        <f>VLOOKUP(T_[[#This Row],[N° représ]],ListeREPRESENTANTS,2,FALSE)</f>
        <v>Janet Leverling</v>
      </c>
      <c r="G561" s="6">
        <v>10684</v>
      </c>
      <c r="H561" s="9">
        <v>41111</v>
      </c>
      <c r="I561" s="9">
        <v>41138</v>
      </c>
      <c r="J561" s="9">
        <v>41124</v>
      </c>
      <c r="K561" s="7">
        <v>3</v>
      </c>
      <c r="L561" s="9" t="str">
        <f>VLOOKUP(T_[[#This Row],[Réf catégorie]],ListeCATEGORIES,2,FALSE)</f>
        <v>Desserts</v>
      </c>
      <c r="M561" s="6">
        <v>47</v>
      </c>
      <c r="N561" s="6" t="str">
        <f>VLOOKUP(T_[[#This Row],[Réf prod]],ListePRODUITS,2,FALSE)</f>
        <v>Zaanse koeken</v>
      </c>
      <c r="O561" s="13">
        <v>47.5</v>
      </c>
      <c r="P561" s="6">
        <v>48</v>
      </c>
      <c r="Q561" s="13">
        <f t="shared" si="8"/>
        <v>2280</v>
      </c>
      <c r="R561" s="14">
        <v>0.15</v>
      </c>
      <c r="S561" s="13">
        <v>1938</v>
      </c>
      <c r="T561" s="13">
        <v>52.326000000000001</v>
      </c>
      <c r="U561" s="48">
        <f>T_[[#This Row],[CA tarif]]-T_[[#This Row],[CA HT]]</f>
        <v>342</v>
      </c>
      <c r="V561" s="13"/>
      <c r="W561" s="13"/>
      <c r="X561"/>
      <c r="Y561" s="9"/>
      <c r="AA561"/>
      <c r="AB561"/>
    </row>
    <row r="562" spans="1:28" ht="15" customHeight="1" x14ac:dyDescent="0.25">
      <c r="A562" s="6" t="s">
        <v>177</v>
      </c>
      <c r="B562" s="6" t="s">
        <v>178</v>
      </c>
      <c r="C562" s="6" t="s">
        <v>159</v>
      </c>
      <c r="D562" s="6" t="s">
        <v>136</v>
      </c>
      <c r="E562" s="6">
        <v>3</v>
      </c>
      <c r="F562" s="6" t="str">
        <f>VLOOKUP(T_[[#This Row],[N° représ]],ListeREPRESENTANTS,2,FALSE)</f>
        <v>Janet Leverling</v>
      </c>
      <c r="G562" s="6">
        <v>10684</v>
      </c>
      <c r="H562" s="9">
        <v>41111</v>
      </c>
      <c r="I562" s="9">
        <v>41138</v>
      </c>
      <c r="J562" s="9">
        <v>41124</v>
      </c>
      <c r="K562" s="7">
        <v>4</v>
      </c>
      <c r="L562" s="9" t="str">
        <f>VLOOKUP(T_[[#This Row],[Réf catégorie]],ListeCATEGORIES,2,FALSE)</f>
        <v>Produits laitiers</v>
      </c>
      <c r="M562" s="6">
        <v>60</v>
      </c>
      <c r="N562" s="6" t="str">
        <f>VLOOKUP(T_[[#This Row],[Réf prod]],ListePRODUITS,2,FALSE)</f>
        <v>Camembert Pierrot</v>
      </c>
      <c r="O562" s="13">
        <v>170</v>
      </c>
      <c r="P562" s="6">
        <v>35</v>
      </c>
      <c r="Q562" s="13">
        <f t="shared" si="8"/>
        <v>5950</v>
      </c>
      <c r="R562" s="14">
        <v>-0.03</v>
      </c>
      <c r="S562" s="13">
        <v>6128.5</v>
      </c>
      <c r="T562" s="13">
        <v>98.055999999999997</v>
      </c>
      <c r="U562" s="48">
        <f>T_[[#This Row],[CA tarif]]-T_[[#This Row],[CA HT]]</f>
        <v>-178.5</v>
      </c>
      <c r="V562" s="13"/>
      <c r="W562" s="13"/>
      <c r="X562"/>
      <c r="Y562" s="9"/>
      <c r="AA562"/>
      <c r="AB562"/>
    </row>
    <row r="563" spans="1:28" ht="15" customHeight="1" x14ac:dyDescent="0.25">
      <c r="A563" s="6" t="s">
        <v>296</v>
      </c>
      <c r="B563" s="6" t="s">
        <v>297</v>
      </c>
      <c r="C563" s="6" t="s">
        <v>298</v>
      </c>
      <c r="D563" s="6" t="s">
        <v>123</v>
      </c>
      <c r="E563" s="6">
        <v>5</v>
      </c>
      <c r="F563" s="6" t="str">
        <f>VLOOKUP(T_[[#This Row],[N° représ]],ListeREPRESENTANTS,2,FALSE)</f>
        <v>Mohamed Ben Arfa</v>
      </c>
      <c r="G563" s="6">
        <v>10685</v>
      </c>
      <c r="H563" s="9">
        <v>41114</v>
      </c>
      <c r="I563" s="9">
        <v>41127</v>
      </c>
      <c r="J563" s="9">
        <v>41127</v>
      </c>
      <c r="K563" s="7">
        <v>8</v>
      </c>
      <c r="L563" s="9" t="str">
        <f>VLOOKUP(T_[[#This Row],[Réf catégorie]],ListeCATEGORIES,2,FALSE)</f>
        <v>Poissons et fruits de mer</v>
      </c>
      <c r="M563" s="6">
        <v>10</v>
      </c>
      <c r="N563" s="6" t="str">
        <f>VLOOKUP(T_[[#This Row],[Réf prod]],ListePRODUITS,2,FALSE)</f>
        <v>Ikura</v>
      </c>
      <c r="O563" s="13">
        <v>155</v>
      </c>
      <c r="P563" s="6">
        <v>23</v>
      </c>
      <c r="Q563" s="13">
        <f t="shared" si="8"/>
        <v>3565</v>
      </c>
      <c r="R563" s="14">
        <v>0.05</v>
      </c>
      <c r="S563" s="13">
        <v>3386.75</v>
      </c>
      <c r="T563" s="13">
        <v>91.442250000000001</v>
      </c>
      <c r="U563" s="48">
        <f>T_[[#This Row],[CA tarif]]-T_[[#This Row],[CA HT]]</f>
        <v>178.25</v>
      </c>
      <c r="V563" s="13"/>
      <c r="W563" s="13"/>
      <c r="X563"/>
      <c r="Y563" s="9"/>
      <c r="AA563"/>
      <c r="AB563"/>
    </row>
    <row r="564" spans="1:28" ht="15" customHeight="1" x14ac:dyDescent="0.25">
      <c r="A564" s="6" t="s">
        <v>296</v>
      </c>
      <c r="B564" s="6" t="s">
        <v>297</v>
      </c>
      <c r="C564" s="6" t="s">
        <v>298</v>
      </c>
      <c r="D564" s="6" t="s">
        <v>123</v>
      </c>
      <c r="E564" s="6">
        <v>5</v>
      </c>
      <c r="F564" s="6" t="str">
        <f>VLOOKUP(T_[[#This Row],[N° représ]],ListeREPRESENTANTS,2,FALSE)</f>
        <v>Mohamed Ben Arfa</v>
      </c>
      <c r="G564" s="6">
        <v>10685</v>
      </c>
      <c r="H564" s="9">
        <v>41114</v>
      </c>
      <c r="I564" s="9">
        <v>41127</v>
      </c>
      <c r="J564" s="9">
        <v>41127</v>
      </c>
      <c r="K564" s="7">
        <v>8</v>
      </c>
      <c r="L564" s="9" t="str">
        <f>VLOOKUP(T_[[#This Row],[Réf catégorie]],ListeCATEGORIES,2,FALSE)</f>
        <v>Poissons et fruits de mer</v>
      </c>
      <c r="M564" s="6">
        <v>41</v>
      </c>
      <c r="N564" s="6" t="str">
        <f>VLOOKUP(T_[[#This Row],[Réf prod]],ListePRODUITS,2,FALSE)</f>
        <v>Jack's New England Clam Chowder</v>
      </c>
      <c r="O564" s="13">
        <v>48.25</v>
      </c>
      <c r="P564" s="6">
        <v>89</v>
      </c>
      <c r="Q564" s="13">
        <f t="shared" si="8"/>
        <v>4294.25</v>
      </c>
      <c r="R564" s="14">
        <v>0.19</v>
      </c>
      <c r="S564" s="13">
        <v>3478.3425000000002</v>
      </c>
      <c r="T564" s="13">
        <v>41.740110000000001</v>
      </c>
      <c r="U564" s="48">
        <f>T_[[#This Row],[CA tarif]]-T_[[#This Row],[CA HT]]</f>
        <v>815.9074999999998</v>
      </c>
      <c r="V564" s="13"/>
      <c r="W564" s="13"/>
      <c r="X564"/>
      <c r="Y564" s="9"/>
      <c r="AA564"/>
      <c r="AB564"/>
    </row>
    <row r="565" spans="1:28" ht="15" customHeight="1" x14ac:dyDescent="0.25">
      <c r="A565" s="6" t="s">
        <v>296</v>
      </c>
      <c r="B565" s="6" t="s">
        <v>297</v>
      </c>
      <c r="C565" s="6" t="s">
        <v>298</v>
      </c>
      <c r="D565" s="6" t="s">
        <v>123</v>
      </c>
      <c r="E565" s="6">
        <v>5</v>
      </c>
      <c r="F565" s="6" t="str">
        <f>VLOOKUP(T_[[#This Row],[N° représ]],ListeREPRESENTANTS,2,FALSE)</f>
        <v>Mohamed Ben Arfa</v>
      </c>
      <c r="G565" s="6">
        <v>10685</v>
      </c>
      <c r="H565" s="9">
        <v>41114</v>
      </c>
      <c r="I565" s="9">
        <v>41127</v>
      </c>
      <c r="J565" s="9">
        <v>41127</v>
      </c>
      <c r="K565" s="7">
        <v>3</v>
      </c>
      <c r="L565" s="9" t="str">
        <f>VLOOKUP(T_[[#This Row],[Réf catégorie]],ListeCATEGORIES,2,FALSE)</f>
        <v>Desserts</v>
      </c>
      <c r="M565" s="6">
        <v>47</v>
      </c>
      <c r="N565" s="6" t="str">
        <f>VLOOKUP(T_[[#This Row],[Réf prod]],ListePRODUITS,2,FALSE)</f>
        <v>Zaanse koeken</v>
      </c>
      <c r="O565" s="13">
        <v>47.5</v>
      </c>
      <c r="P565" s="6">
        <v>18</v>
      </c>
      <c r="Q565" s="13">
        <f t="shared" si="8"/>
        <v>855</v>
      </c>
      <c r="R565" s="14">
        <v>-0.03</v>
      </c>
      <c r="S565" s="13">
        <v>880.65</v>
      </c>
      <c r="T565" s="13">
        <v>23.777549999999998</v>
      </c>
      <c r="U565" s="48">
        <f>T_[[#This Row],[CA tarif]]-T_[[#This Row],[CA HT]]</f>
        <v>-25.649999999999977</v>
      </c>
      <c r="V565" s="13"/>
      <c r="W565" s="13"/>
      <c r="X565"/>
      <c r="Y565" s="9"/>
      <c r="AA565"/>
      <c r="AB565"/>
    </row>
    <row r="566" spans="1:28" ht="15" customHeight="1" x14ac:dyDescent="0.25">
      <c r="A566" s="6" t="s">
        <v>137</v>
      </c>
      <c r="B566" s="6" t="s">
        <v>138</v>
      </c>
      <c r="C566" s="6" t="s">
        <v>139</v>
      </c>
      <c r="D566" s="6" t="s">
        <v>140</v>
      </c>
      <c r="E566" s="6">
        <v>1</v>
      </c>
      <c r="F566" s="6" t="str">
        <f>VLOOKUP(T_[[#This Row],[N° représ]],ListeREPRESENTANTS,2,FALSE)</f>
        <v>Francis Rivière</v>
      </c>
      <c r="G566" s="6">
        <v>10686</v>
      </c>
      <c r="H566" s="9">
        <v>41115</v>
      </c>
      <c r="I566" s="9">
        <v>41142</v>
      </c>
      <c r="J566" s="9">
        <v>41132</v>
      </c>
      <c r="K566" s="7">
        <v>6</v>
      </c>
      <c r="L566" s="9" t="str">
        <f>VLOOKUP(T_[[#This Row],[Réf catégorie]],ListeCATEGORIES,2,FALSE)</f>
        <v>Viandes</v>
      </c>
      <c r="M566" s="6">
        <v>17</v>
      </c>
      <c r="N566" s="6" t="str">
        <f>VLOOKUP(T_[[#This Row],[Réf prod]],ListePRODUITS,2,FALSE)</f>
        <v>Alice Mutton</v>
      </c>
      <c r="O566" s="13">
        <v>195</v>
      </c>
      <c r="P566" s="6">
        <v>68</v>
      </c>
      <c r="Q566" s="13">
        <f t="shared" si="8"/>
        <v>13260</v>
      </c>
      <c r="R566" s="14">
        <v>0.01</v>
      </c>
      <c r="S566" s="13">
        <v>13127.4</v>
      </c>
      <c r="T566" s="13">
        <v>406.94939999999997</v>
      </c>
      <c r="U566" s="48">
        <f>T_[[#This Row],[CA tarif]]-T_[[#This Row],[CA HT]]</f>
        <v>132.60000000000036</v>
      </c>
      <c r="V566" s="13"/>
      <c r="W566" s="13"/>
      <c r="X566"/>
      <c r="Y566" s="9"/>
      <c r="AA566"/>
      <c r="AB566"/>
    </row>
    <row r="567" spans="1:28" ht="15" customHeight="1" x14ac:dyDescent="0.25">
      <c r="A567" s="6" t="s">
        <v>137</v>
      </c>
      <c r="B567" s="6" t="s">
        <v>138</v>
      </c>
      <c r="C567" s="6" t="s">
        <v>139</v>
      </c>
      <c r="D567" s="6" t="s">
        <v>140</v>
      </c>
      <c r="E567" s="6">
        <v>1</v>
      </c>
      <c r="F567" s="6" t="str">
        <f>VLOOKUP(T_[[#This Row],[N° représ]],ListeREPRESENTANTS,2,FALSE)</f>
        <v>Francis Rivière</v>
      </c>
      <c r="G567" s="6">
        <v>10686</v>
      </c>
      <c r="H567" s="9">
        <v>41115</v>
      </c>
      <c r="I567" s="9">
        <v>41142</v>
      </c>
      <c r="J567" s="9">
        <v>41132</v>
      </c>
      <c r="K567" s="7">
        <v>3</v>
      </c>
      <c r="L567" s="9" t="str">
        <f>VLOOKUP(T_[[#This Row],[Réf catégorie]],ListeCATEGORIES,2,FALSE)</f>
        <v>Desserts</v>
      </c>
      <c r="M567" s="6">
        <v>26</v>
      </c>
      <c r="N567" s="6" t="str">
        <f>VLOOKUP(T_[[#This Row],[Réf prod]],ListePRODUITS,2,FALSE)</f>
        <v>Gumbär Gummibärchen</v>
      </c>
      <c r="O567" s="13">
        <v>156.15</v>
      </c>
      <c r="P567" s="6">
        <v>78</v>
      </c>
      <c r="Q567" s="13">
        <f t="shared" si="8"/>
        <v>12179.7</v>
      </c>
      <c r="R567" s="14">
        <v>-0.03</v>
      </c>
      <c r="S567" s="13">
        <v>12545.091</v>
      </c>
      <c r="T567" s="13">
        <v>363.80763900000005</v>
      </c>
      <c r="U567" s="48">
        <f>T_[[#This Row],[CA tarif]]-T_[[#This Row],[CA HT]]</f>
        <v>-365.39099999999962</v>
      </c>
      <c r="V567" s="13"/>
      <c r="W567" s="13"/>
      <c r="X567"/>
      <c r="Y567" s="9"/>
      <c r="AA567"/>
      <c r="AB567"/>
    </row>
    <row r="568" spans="1:28" ht="15" customHeight="1" x14ac:dyDescent="0.25">
      <c r="A568" s="6" t="s">
        <v>166</v>
      </c>
      <c r="B568" s="6" t="s">
        <v>167</v>
      </c>
      <c r="C568" s="6" t="s">
        <v>168</v>
      </c>
      <c r="D568" s="6" t="s">
        <v>169</v>
      </c>
      <c r="E568" s="6">
        <v>2</v>
      </c>
      <c r="F568" s="6" t="str">
        <f>VLOOKUP(T_[[#This Row],[N° représ]],ListeREPRESENTANTS,2,FALSE)</f>
        <v>Anne Dodsworth</v>
      </c>
      <c r="G568" s="6">
        <v>10687</v>
      </c>
      <c r="H568" s="9">
        <v>41115</v>
      </c>
      <c r="I568" s="9">
        <v>41142</v>
      </c>
      <c r="J568" s="9">
        <v>41154</v>
      </c>
      <c r="K568" s="7">
        <v>6</v>
      </c>
      <c r="L568" s="9" t="str">
        <f>VLOOKUP(T_[[#This Row],[Réf catégorie]],ListeCATEGORIES,2,FALSE)</f>
        <v>Viandes</v>
      </c>
      <c r="M568" s="6">
        <v>9</v>
      </c>
      <c r="N568" s="6" t="str">
        <f>VLOOKUP(T_[[#This Row],[Réf prod]],ListePRODUITS,2,FALSE)</f>
        <v>Mishi Kobe Niku</v>
      </c>
      <c r="O568" s="13">
        <v>485</v>
      </c>
      <c r="P568" s="6">
        <v>10</v>
      </c>
      <c r="Q568" s="13">
        <f t="shared" si="8"/>
        <v>4850</v>
      </c>
      <c r="R568" s="14">
        <v>0.09</v>
      </c>
      <c r="S568" s="13">
        <v>4413.5</v>
      </c>
      <c r="T568" s="13">
        <v>150.059</v>
      </c>
      <c r="U568" s="48">
        <f>T_[[#This Row],[CA tarif]]-T_[[#This Row],[CA HT]]</f>
        <v>436.5</v>
      </c>
      <c r="V568" s="13"/>
      <c r="W568" s="13"/>
      <c r="X568"/>
      <c r="Y568" s="9"/>
      <c r="AA568"/>
      <c r="AB568"/>
    </row>
    <row r="569" spans="1:28" ht="15" customHeight="1" x14ac:dyDescent="0.25">
      <c r="A569" s="6" t="s">
        <v>166</v>
      </c>
      <c r="B569" s="6" t="s">
        <v>167</v>
      </c>
      <c r="C569" s="6" t="s">
        <v>168</v>
      </c>
      <c r="D569" s="6" t="s">
        <v>169</v>
      </c>
      <c r="E569" s="6">
        <v>2</v>
      </c>
      <c r="F569" s="6" t="str">
        <f>VLOOKUP(T_[[#This Row],[N° représ]],ListeREPRESENTANTS,2,FALSE)</f>
        <v>Anne Dodsworth</v>
      </c>
      <c r="G569" s="6">
        <v>10687</v>
      </c>
      <c r="H569" s="9">
        <v>41115</v>
      </c>
      <c r="I569" s="9">
        <v>41142</v>
      </c>
      <c r="J569" s="9">
        <v>41154</v>
      </c>
      <c r="K569" s="7">
        <v>6</v>
      </c>
      <c r="L569" s="9" t="str">
        <f>VLOOKUP(T_[[#This Row],[Réf catégorie]],ListeCATEGORIES,2,FALSE)</f>
        <v>Viandes</v>
      </c>
      <c r="M569" s="6">
        <v>29</v>
      </c>
      <c r="N569" s="6" t="str">
        <f>VLOOKUP(T_[[#This Row],[Réf prod]],ListePRODUITS,2,FALSE)</f>
        <v>Thüringer Rostbratwurst</v>
      </c>
      <c r="O569" s="13">
        <v>618.95000000000005</v>
      </c>
      <c r="P569" s="6">
        <v>67</v>
      </c>
      <c r="Q569" s="13">
        <f t="shared" si="8"/>
        <v>41469.65</v>
      </c>
      <c r="R569" s="14">
        <v>0.05</v>
      </c>
      <c r="S569" s="13">
        <v>39396.167499999996</v>
      </c>
      <c r="T569" s="13">
        <v>196.98083749999998</v>
      </c>
      <c r="U569" s="48">
        <f>T_[[#This Row],[CA tarif]]-T_[[#This Row],[CA HT]]</f>
        <v>2073.4825000000055</v>
      </c>
      <c r="V569" s="13"/>
      <c r="W569" s="13"/>
      <c r="X569"/>
      <c r="Y569" s="9"/>
      <c r="AA569"/>
      <c r="AB569"/>
    </row>
    <row r="570" spans="1:28" ht="15" customHeight="1" x14ac:dyDescent="0.25">
      <c r="A570" s="6" t="s">
        <v>166</v>
      </c>
      <c r="B570" s="6" t="s">
        <v>167</v>
      </c>
      <c r="C570" s="6" t="s">
        <v>168</v>
      </c>
      <c r="D570" s="6" t="s">
        <v>169</v>
      </c>
      <c r="E570" s="6">
        <v>2</v>
      </c>
      <c r="F570" s="6" t="str">
        <f>VLOOKUP(T_[[#This Row],[N° représ]],ListeREPRESENTANTS,2,FALSE)</f>
        <v>Anne Dodsworth</v>
      </c>
      <c r="G570" s="6">
        <v>10687</v>
      </c>
      <c r="H570" s="9">
        <v>41115</v>
      </c>
      <c r="I570" s="9">
        <v>41142</v>
      </c>
      <c r="J570" s="9">
        <v>41154</v>
      </c>
      <c r="K570" s="7">
        <v>8</v>
      </c>
      <c r="L570" s="9" t="str">
        <f>VLOOKUP(T_[[#This Row],[Réf catégorie]],ListeCATEGORIES,2,FALSE)</f>
        <v>Poissons et fruits de mer</v>
      </c>
      <c r="M570" s="6">
        <v>36</v>
      </c>
      <c r="N570" s="6" t="str">
        <f>VLOOKUP(T_[[#This Row],[Réf prod]],ListePRODUITS,2,FALSE)</f>
        <v>Inlagd Sill</v>
      </c>
      <c r="O570" s="13">
        <v>95</v>
      </c>
      <c r="P570" s="6">
        <v>10</v>
      </c>
      <c r="Q570" s="13">
        <f t="shared" si="8"/>
        <v>950</v>
      </c>
      <c r="R570" s="14">
        <v>0.09</v>
      </c>
      <c r="S570" s="13">
        <v>864.5</v>
      </c>
      <c r="T570" s="13">
        <v>0</v>
      </c>
      <c r="U570" s="48">
        <f>T_[[#This Row],[CA tarif]]-T_[[#This Row],[CA HT]]</f>
        <v>85.5</v>
      </c>
      <c r="V570" s="13"/>
      <c r="W570" s="13"/>
      <c r="X570"/>
      <c r="Y570" s="9"/>
      <c r="AA570"/>
      <c r="AB570"/>
    </row>
    <row r="571" spans="1:28" ht="15" customHeight="1" x14ac:dyDescent="0.25">
      <c r="A571" s="6" t="s">
        <v>269</v>
      </c>
      <c r="B571" s="6" t="s">
        <v>270</v>
      </c>
      <c r="C571" s="6" t="s">
        <v>271</v>
      </c>
      <c r="D571" s="6" t="s">
        <v>242</v>
      </c>
      <c r="E571" s="6">
        <v>5</v>
      </c>
      <c r="F571" s="6" t="str">
        <f>VLOOKUP(T_[[#This Row],[N° représ]],ListeREPRESENTANTS,2,FALSE)</f>
        <v>Mohamed Ben Arfa</v>
      </c>
      <c r="G571" s="6">
        <v>10688</v>
      </c>
      <c r="H571" s="9">
        <v>41115</v>
      </c>
      <c r="I571" s="9">
        <v>41129</v>
      </c>
      <c r="J571" s="9">
        <v>41131</v>
      </c>
      <c r="K571" s="7">
        <v>8</v>
      </c>
      <c r="L571" s="9" t="str">
        <f>VLOOKUP(T_[[#This Row],[Réf catégorie]],ListeCATEGORIES,2,FALSE)</f>
        <v>Poissons et fruits de mer</v>
      </c>
      <c r="M571" s="6">
        <v>10</v>
      </c>
      <c r="N571" s="6" t="str">
        <f>VLOOKUP(T_[[#This Row],[Réf prod]],ListePRODUITS,2,FALSE)</f>
        <v>Ikura</v>
      </c>
      <c r="O571" s="13">
        <v>155</v>
      </c>
      <c r="P571" s="6">
        <v>87</v>
      </c>
      <c r="Q571" s="13">
        <f t="shared" si="8"/>
        <v>13485</v>
      </c>
      <c r="R571" s="14">
        <v>0.08</v>
      </c>
      <c r="S571" s="13">
        <v>12406.2</v>
      </c>
      <c r="T571" s="13">
        <v>372.18599999999998</v>
      </c>
      <c r="U571" s="48">
        <f>T_[[#This Row],[CA tarif]]-T_[[#This Row],[CA HT]]</f>
        <v>1078.7999999999993</v>
      </c>
      <c r="V571" s="13"/>
      <c r="W571" s="13"/>
      <c r="X571"/>
      <c r="Y571" s="9"/>
      <c r="AA571"/>
      <c r="AB571"/>
    </row>
    <row r="572" spans="1:28" ht="15" customHeight="1" x14ac:dyDescent="0.25">
      <c r="A572" s="6" t="s">
        <v>269</v>
      </c>
      <c r="B572" s="6" t="s">
        <v>270</v>
      </c>
      <c r="C572" s="6" t="s">
        <v>271</v>
      </c>
      <c r="D572" s="6" t="s">
        <v>242</v>
      </c>
      <c r="E572" s="6">
        <v>5</v>
      </c>
      <c r="F572" s="6" t="str">
        <f>VLOOKUP(T_[[#This Row],[N° représ]],ListeREPRESENTANTS,2,FALSE)</f>
        <v>Mohamed Ben Arfa</v>
      </c>
      <c r="G572" s="6">
        <v>10688</v>
      </c>
      <c r="H572" s="9">
        <v>41115</v>
      </c>
      <c r="I572" s="9">
        <v>41129</v>
      </c>
      <c r="J572" s="9">
        <v>41131</v>
      </c>
      <c r="K572" s="7">
        <v>7</v>
      </c>
      <c r="L572" s="9" t="str">
        <f>VLOOKUP(T_[[#This Row],[Réf catégorie]],ListeCATEGORIES,2,FALSE)</f>
        <v>Produits secs</v>
      </c>
      <c r="M572" s="6">
        <v>28</v>
      </c>
      <c r="N572" s="6" t="str">
        <f>VLOOKUP(T_[[#This Row],[Réf prod]],ListePRODUITS,2,FALSE)</f>
        <v>Rössle Sauerkraut</v>
      </c>
      <c r="O572" s="13">
        <v>228</v>
      </c>
      <c r="P572" s="6">
        <v>80</v>
      </c>
      <c r="Q572" s="13">
        <f t="shared" si="8"/>
        <v>18240</v>
      </c>
      <c r="R572" s="14">
        <v>0.01</v>
      </c>
      <c r="S572" s="13">
        <v>18057.599999999999</v>
      </c>
      <c r="T572" s="13">
        <v>577.84319999999991</v>
      </c>
      <c r="U572" s="48">
        <f>T_[[#This Row],[CA tarif]]-T_[[#This Row],[CA HT]]</f>
        <v>182.40000000000146</v>
      </c>
      <c r="V572" s="13"/>
      <c r="W572" s="13"/>
      <c r="X572"/>
      <c r="Y572" s="9"/>
      <c r="AA572"/>
      <c r="AB572"/>
    </row>
    <row r="573" spans="1:28" ht="15" customHeight="1" x14ac:dyDescent="0.25">
      <c r="A573" s="6" t="s">
        <v>269</v>
      </c>
      <c r="B573" s="6" t="s">
        <v>270</v>
      </c>
      <c r="C573" s="6" t="s">
        <v>271</v>
      </c>
      <c r="D573" s="6" t="s">
        <v>242</v>
      </c>
      <c r="E573" s="6">
        <v>5</v>
      </c>
      <c r="F573" s="6" t="str">
        <f>VLOOKUP(T_[[#This Row],[N° représ]],ListeREPRESENTANTS,2,FALSE)</f>
        <v>Mohamed Ben Arfa</v>
      </c>
      <c r="G573" s="6">
        <v>10688</v>
      </c>
      <c r="H573" s="9">
        <v>41115</v>
      </c>
      <c r="I573" s="9">
        <v>41129</v>
      </c>
      <c r="J573" s="9">
        <v>41131</v>
      </c>
      <c r="K573" s="7">
        <v>1</v>
      </c>
      <c r="L573" s="9" t="str">
        <f>VLOOKUP(T_[[#This Row],[Réf catégorie]],ListeCATEGORIES,2,FALSE)</f>
        <v>Boissons</v>
      </c>
      <c r="M573" s="6">
        <v>34</v>
      </c>
      <c r="N573" s="6" t="str">
        <f>VLOOKUP(T_[[#This Row],[Réf prod]],ListePRODUITS,2,FALSE)</f>
        <v>Sasquatch Ale</v>
      </c>
      <c r="O573" s="13">
        <v>70</v>
      </c>
      <c r="P573" s="6">
        <v>26</v>
      </c>
      <c r="Q573" s="13">
        <f t="shared" si="8"/>
        <v>1820</v>
      </c>
      <c r="R573" s="14">
        <v>0.19</v>
      </c>
      <c r="S573" s="13">
        <v>1474.2</v>
      </c>
      <c r="T573" s="13">
        <v>7.3710000000000004</v>
      </c>
      <c r="U573" s="48">
        <f>T_[[#This Row],[CA tarif]]-T_[[#This Row],[CA HT]]</f>
        <v>345.79999999999995</v>
      </c>
      <c r="V573" s="13"/>
      <c r="W573" s="13"/>
      <c r="X573"/>
      <c r="Y573" s="9"/>
      <c r="AA573"/>
      <c r="AB573"/>
    </row>
    <row r="574" spans="1:28" ht="15" customHeight="1" x14ac:dyDescent="0.25">
      <c r="A574" s="6" t="s">
        <v>205</v>
      </c>
      <c r="B574" s="6" t="s">
        <v>206</v>
      </c>
      <c r="C574" s="6" t="s">
        <v>207</v>
      </c>
      <c r="D574" s="6" t="s">
        <v>208</v>
      </c>
      <c r="E574" s="6">
        <v>7</v>
      </c>
      <c r="F574" s="6" t="str">
        <f>VLOOKUP(T_[[#This Row],[N° représ]],ListeREPRESENTANTS,2,FALSE)</f>
        <v>Jaime Dos Santos</v>
      </c>
      <c r="G574" s="6">
        <v>10689</v>
      </c>
      <c r="H574" s="9">
        <v>41115</v>
      </c>
      <c r="I574" s="9">
        <v>41143</v>
      </c>
      <c r="J574" s="9">
        <v>41131</v>
      </c>
      <c r="K574" s="7">
        <v>1</v>
      </c>
      <c r="L574" s="9" t="str">
        <f>VLOOKUP(T_[[#This Row],[Réf catégorie]],ListeCATEGORIES,2,FALSE)</f>
        <v>Boissons</v>
      </c>
      <c r="M574" s="6">
        <v>1</v>
      </c>
      <c r="N574" s="6" t="str">
        <f>VLOOKUP(T_[[#This Row],[Réf prod]],ListePRODUITS,2,FALSE)</f>
        <v>Chai</v>
      </c>
      <c r="O574" s="13">
        <v>90</v>
      </c>
      <c r="P574" s="6">
        <v>26</v>
      </c>
      <c r="Q574" s="13">
        <f t="shared" si="8"/>
        <v>2340</v>
      </c>
      <c r="R574" s="14">
        <v>0.11</v>
      </c>
      <c r="S574" s="13">
        <v>2082.6</v>
      </c>
      <c r="T574" s="13">
        <v>37.486799999999995</v>
      </c>
      <c r="U574" s="48">
        <f>T_[[#This Row],[CA tarif]]-T_[[#This Row],[CA HT]]</f>
        <v>257.40000000000009</v>
      </c>
      <c r="V574" s="13"/>
      <c r="W574" s="13"/>
      <c r="X574"/>
      <c r="Y574" s="9"/>
      <c r="AA574"/>
      <c r="AB574"/>
    </row>
    <row r="575" spans="1:28" ht="15" customHeight="1" x14ac:dyDescent="0.25">
      <c r="A575" s="6" t="s">
        <v>228</v>
      </c>
      <c r="B575" s="6" t="s">
        <v>229</v>
      </c>
      <c r="C575" s="6" t="s">
        <v>122</v>
      </c>
      <c r="D575" s="6" t="s">
        <v>123</v>
      </c>
      <c r="E575" s="6">
        <v>7</v>
      </c>
      <c r="F575" s="6" t="str">
        <f>VLOOKUP(T_[[#This Row],[N° représ]],ListeREPRESENTANTS,2,FALSE)</f>
        <v>Jaime Dos Santos</v>
      </c>
      <c r="G575" s="6">
        <v>10690</v>
      </c>
      <c r="H575" s="9">
        <v>41116</v>
      </c>
      <c r="I575" s="9">
        <v>41144</v>
      </c>
      <c r="J575" s="9">
        <v>41127</v>
      </c>
      <c r="K575" s="7">
        <v>5</v>
      </c>
      <c r="L575" s="9" t="str">
        <f>VLOOKUP(T_[[#This Row],[Réf catégorie]],ListeCATEGORIES,2,FALSE)</f>
        <v>Pâtes et céréales</v>
      </c>
      <c r="M575" s="6">
        <v>56</v>
      </c>
      <c r="N575" s="6" t="str">
        <f>VLOOKUP(T_[[#This Row],[Réf prod]],ListePRODUITS,2,FALSE)</f>
        <v>Gnocchi di nonna Alice</v>
      </c>
      <c r="O575" s="13">
        <v>190</v>
      </c>
      <c r="P575" s="6">
        <v>16</v>
      </c>
      <c r="Q575" s="13">
        <f t="shared" si="8"/>
        <v>3040</v>
      </c>
      <c r="R575" s="14">
        <v>0.13</v>
      </c>
      <c r="S575" s="13">
        <v>2644.8</v>
      </c>
      <c r="T575" s="13">
        <v>68.764800000000008</v>
      </c>
      <c r="U575" s="48">
        <f>T_[[#This Row],[CA tarif]]-T_[[#This Row],[CA HT]]</f>
        <v>395.19999999999982</v>
      </c>
      <c r="V575" s="13"/>
      <c r="W575" s="13"/>
      <c r="X575"/>
      <c r="Y575" s="9"/>
      <c r="AA575"/>
      <c r="AB575"/>
    </row>
    <row r="576" spans="1:28" ht="15" customHeight="1" x14ac:dyDescent="0.25">
      <c r="A576" s="6" t="s">
        <v>228</v>
      </c>
      <c r="B576" s="6" t="s">
        <v>229</v>
      </c>
      <c r="C576" s="6" t="s">
        <v>122</v>
      </c>
      <c r="D576" s="6" t="s">
        <v>123</v>
      </c>
      <c r="E576" s="6">
        <v>7</v>
      </c>
      <c r="F576" s="6" t="str">
        <f>VLOOKUP(T_[[#This Row],[N° représ]],ListeREPRESENTANTS,2,FALSE)</f>
        <v>Jaime Dos Santos</v>
      </c>
      <c r="G576" s="6">
        <v>10690</v>
      </c>
      <c r="H576" s="9">
        <v>41116</v>
      </c>
      <c r="I576" s="9">
        <v>41144</v>
      </c>
      <c r="J576" s="9">
        <v>41127</v>
      </c>
      <c r="K576" s="7">
        <v>2</v>
      </c>
      <c r="L576" s="9" t="str">
        <f>VLOOKUP(T_[[#This Row],[Réf catégorie]],ListeCATEGORIES,2,FALSE)</f>
        <v>Condiments</v>
      </c>
      <c r="M576" s="6">
        <v>77</v>
      </c>
      <c r="N576" s="6" t="str">
        <f>VLOOKUP(T_[[#This Row],[Réf prod]],ListePRODUITS,2,FALSE)</f>
        <v>Original Frankfurter grüne Soße</v>
      </c>
      <c r="O576" s="13">
        <v>65</v>
      </c>
      <c r="P576" s="6">
        <v>66</v>
      </c>
      <c r="Q576" s="13">
        <f t="shared" si="8"/>
        <v>4290</v>
      </c>
      <c r="R576" s="14">
        <v>0.06</v>
      </c>
      <c r="S576" s="13">
        <v>4032.6</v>
      </c>
      <c r="T576" s="13">
        <v>28.228200000000001</v>
      </c>
      <c r="U576" s="48">
        <f>T_[[#This Row],[CA tarif]]-T_[[#This Row],[CA HT]]</f>
        <v>257.40000000000009</v>
      </c>
      <c r="V576" s="13"/>
      <c r="W576" s="13"/>
      <c r="X576"/>
      <c r="Y576" s="9"/>
      <c r="AA576"/>
      <c r="AB576"/>
    </row>
    <row r="577" spans="1:28" ht="15" customHeight="1" x14ac:dyDescent="0.25">
      <c r="A577" s="6" t="s">
        <v>189</v>
      </c>
      <c r="B577" s="6" t="s">
        <v>190</v>
      </c>
      <c r="C577" s="6" t="s">
        <v>191</v>
      </c>
      <c r="D577" s="6" t="s">
        <v>136</v>
      </c>
      <c r="E577" s="6">
        <v>1</v>
      </c>
      <c r="F577" s="6" t="str">
        <f>VLOOKUP(T_[[#This Row],[N° représ]],ListeREPRESENTANTS,2,FALSE)</f>
        <v>Francis Rivière</v>
      </c>
      <c r="G577" s="6">
        <v>10691</v>
      </c>
      <c r="H577" s="9">
        <v>41117</v>
      </c>
      <c r="I577" s="9">
        <v>41159</v>
      </c>
      <c r="J577" s="9">
        <v>41146</v>
      </c>
      <c r="K577" s="7">
        <v>1</v>
      </c>
      <c r="L577" s="9" t="str">
        <f>VLOOKUP(T_[[#This Row],[Réf catégorie]],ListeCATEGORIES,2,FALSE)</f>
        <v>Boissons</v>
      </c>
      <c r="M577" s="6">
        <v>1</v>
      </c>
      <c r="N577" s="6" t="str">
        <f>VLOOKUP(T_[[#This Row],[Réf prod]],ListePRODUITS,2,FALSE)</f>
        <v>Chai</v>
      </c>
      <c r="O577" s="13">
        <v>90</v>
      </c>
      <c r="P577" s="6">
        <v>18</v>
      </c>
      <c r="Q577" s="13">
        <f t="shared" si="8"/>
        <v>1620</v>
      </c>
      <c r="R577" s="14">
        <v>0.03</v>
      </c>
      <c r="S577" s="13">
        <v>1571.3999999999999</v>
      </c>
      <c r="T577" s="13">
        <v>34.570799999999998</v>
      </c>
      <c r="U577" s="48">
        <f>T_[[#This Row],[CA tarif]]-T_[[#This Row],[CA HT]]</f>
        <v>48.600000000000136</v>
      </c>
      <c r="V577" s="13"/>
      <c r="W577" s="13"/>
      <c r="X577"/>
      <c r="Y577" s="9"/>
      <c r="AA577"/>
      <c r="AB577"/>
    </row>
    <row r="578" spans="1:28" ht="15" customHeight="1" x14ac:dyDescent="0.25">
      <c r="A578" s="6" t="s">
        <v>189</v>
      </c>
      <c r="B578" s="6" t="s">
        <v>190</v>
      </c>
      <c r="C578" s="6" t="s">
        <v>191</v>
      </c>
      <c r="D578" s="6" t="s">
        <v>136</v>
      </c>
      <c r="E578" s="6">
        <v>1</v>
      </c>
      <c r="F578" s="6" t="str">
        <f>VLOOKUP(T_[[#This Row],[N° représ]],ListeREPRESENTANTS,2,FALSE)</f>
        <v>Francis Rivière</v>
      </c>
      <c r="G578" s="6">
        <v>10691</v>
      </c>
      <c r="H578" s="9">
        <v>41117</v>
      </c>
      <c r="I578" s="9">
        <v>41159</v>
      </c>
      <c r="J578" s="9">
        <v>41146</v>
      </c>
      <c r="K578" s="7">
        <v>6</v>
      </c>
      <c r="L578" s="9" t="str">
        <f>VLOOKUP(T_[[#This Row],[Réf catégorie]],ListeCATEGORIES,2,FALSE)</f>
        <v>Viandes</v>
      </c>
      <c r="M578" s="6">
        <v>29</v>
      </c>
      <c r="N578" s="6" t="str">
        <f>VLOOKUP(T_[[#This Row],[Réf prod]],ListePRODUITS,2,FALSE)</f>
        <v>Thüringer Rostbratwurst</v>
      </c>
      <c r="O578" s="13">
        <v>618.95000000000005</v>
      </c>
      <c r="P578" s="6">
        <v>37</v>
      </c>
      <c r="Q578" s="13">
        <f t="shared" si="8"/>
        <v>22901.15</v>
      </c>
      <c r="R578" s="14">
        <v>0.09</v>
      </c>
      <c r="S578" s="13">
        <v>20840.0465</v>
      </c>
      <c r="T578" s="13">
        <v>416.80092999999999</v>
      </c>
      <c r="U578" s="48">
        <f>T_[[#This Row],[CA tarif]]-T_[[#This Row],[CA HT]]</f>
        <v>2061.1035000000011</v>
      </c>
      <c r="V578" s="13"/>
      <c r="W578" s="13"/>
      <c r="X578"/>
      <c r="Y578" s="9"/>
      <c r="AA578"/>
      <c r="AB578"/>
    </row>
    <row r="579" spans="1:28" ht="15" customHeight="1" x14ac:dyDescent="0.25">
      <c r="A579" s="6" t="s">
        <v>189</v>
      </c>
      <c r="B579" s="6" t="s">
        <v>190</v>
      </c>
      <c r="C579" s="6" t="s">
        <v>191</v>
      </c>
      <c r="D579" s="6" t="s">
        <v>136</v>
      </c>
      <c r="E579" s="6">
        <v>1</v>
      </c>
      <c r="F579" s="6" t="str">
        <f>VLOOKUP(T_[[#This Row],[N° représ]],ListeREPRESENTANTS,2,FALSE)</f>
        <v>Francis Rivière</v>
      </c>
      <c r="G579" s="6">
        <v>10691</v>
      </c>
      <c r="H579" s="9">
        <v>41117</v>
      </c>
      <c r="I579" s="9">
        <v>41159</v>
      </c>
      <c r="J579" s="9">
        <v>41146</v>
      </c>
      <c r="K579" s="7">
        <v>1</v>
      </c>
      <c r="L579" s="9" t="str">
        <f>VLOOKUP(T_[[#This Row],[Réf catégorie]],ListeCATEGORIES,2,FALSE)</f>
        <v>Boissons</v>
      </c>
      <c r="M579" s="6">
        <v>43</v>
      </c>
      <c r="N579" s="6" t="str">
        <f>VLOOKUP(T_[[#This Row],[Réf prod]],ListePRODUITS,2,FALSE)</f>
        <v>Ipoh Coffee</v>
      </c>
      <c r="O579" s="13">
        <v>230</v>
      </c>
      <c r="P579" s="6">
        <v>97</v>
      </c>
      <c r="Q579" s="13">
        <f t="shared" si="8"/>
        <v>22310</v>
      </c>
      <c r="R579" s="14">
        <v>0.15</v>
      </c>
      <c r="S579" s="13">
        <v>18963.5</v>
      </c>
      <c r="T579" s="13">
        <v>455.12400000000002</v>
      </c>
      <c r="U579" s="48">
        <f>T_[[#This Row],[CA tarif]]-T_[[#This Row],[CA HT]]</f>
        <v>3346.5</v>
      </c>
      <c r="V579" s="13"/>
      <c r="W579" s="13"/>
      <c r="X579"/>
      <c r="Y579" s="9"/>
      <c r="AA579"/>
      <c r="AB579"/>
    </row>
    <row r="580" spans="1:28" ht="15" customHeight="1" x14ac:dyDescent="0.25">
      <c r="A580" s="6" t="s">
        <v>189</v>
      </c>
      <c r="B580" s="6" t="s">
        <v>190</v>
      </c>
      <c r="C580" s="6" t="s">
        <v>191</v>
      </c>
      <c r="D580" s="6" t="s">
        <v>136</v>
      </c>
      <c r="E580" s="6">
        <v>1</v>
      </c>
      <c r="F580" s="6" t="str">
        <f>VLOOKUP(T_[[#This Row],[N° représ]],ListeREPRESENTANTS,2,FALSE)</f>
        <v>Francis Rivière</v>
      </c>
      <c r="G580" s="6">
        <v>10691</v>
      </c>
      <c r="H580" s="9">
        <v>41117</v>
      </c>
      <c r="I580" s="9">
        <v>41159</v>
      </c>
      <c r="J580" s="9">
        <v>41146</v>
      </c>
      <c r="K580" s="7">
        <v>2</v>
      </c>
      <c r="L580" s="9" t="str">
        <f>VLOOKUP(T_[[#This Row],[Réf catégorie]],ListeCATEGORIES,2,FALSE)</f>
        <v>Condiments</v>
      </c>
      <c r="M580" s="6">
        <v>44</v>
      </c>
      <c r="N580" s="6" t="str">
        <f>VLOOKUP(T_[[#This Row],[Réf prod]],ListePRODUITS,2,FALSE)</f>
        <v>Gula Malacca</v>
      </c>
      <c r="O580" s="13">
        <v>97.25</v>
      </c>
      <c r="P580" s="6">
        <v>92</v>
      </c>
      <c r="Q580" s="13">
        <f t="shared" si="8"/>
        <v>8947</v>
      </c>
      <c r="R580" s="14">
        <v>0.03</v>
      </c>
      <c r="S580" s="13">
        <v>8678.59</v>
      </c>
      <c r="T580" s="13">
        <v>199.60757000000001</v>
      </c>
      <c r="U580" s="48">
        <f>T_[[#This Row],[CA tarif]]-T_[[#This Row],[CA HT]]</f>
        <v>268.40999999999985</v>
      </c>
      <c r="V580" s="13"/>
      <c r="W580" s="13"/>
      <c r="X580"/>
      <c r="Y580" s="9"/>
      <c r="AA580"/>
      <c r="AB580"/>
    </row>
    <row r="581" spans="1:28" ht="15" customHeight="1" x14ac:dyDescent="0.25">
      <c r="A581" s="6" t="s">
        <v>189</v>
      </c>
      <c r="B581" s="6" t="s">
        <v>190</v>
      </c>
      <c r="C581" s="6" t="s">
        <v>191</v>
      </c>
      <c r="D581" s="6" t="s">
        <v>136</v>
      </c>
      <c r="E581" s="6">
        <v>1</v>
      </c>
      <c r="F581" s="6" t="str">
        <f>VLOOKUP(T_[[#This Row],[N° représ]],ListeREPRESENTANTS,2,FALSE)</f>
        <v>Francis Rivière</v>
      </c>
      <c r="G581" s="6">
        <v>10691</v>
      </c>
      <c r="H581" s="9">
        <v>41117</v>
      </c>
      <c r="I581" s="9">
        <v>41159</v>
      </c>
      <c r="J581" s="9">
        <v>41146</v>
      </c>
      <c r="K581" s="7">
        <v>3</v>
      </c>
      <c r="L581" s="9" t="str">
        <f>VLOOKUP(T_[[#This Row],[Réf catégorie]],ListeCATEGORIES,2,FALSE)</f>
        <v>Desserts</v>
      </c>
      <c r="M581" s="6">
        <v>62</v>
      </c>
      <c r="N581" s="6" t="str">
        <f>VLOOKUP(T_[[#This Row],[Réf prod]],ListePRODUITS,2,FALSE)</f>
        <v>Tarte au sucre</v>
      </c>
      <c r="O581" s="13">
        <v>246.5</v>
      </c>
      <c r="P581" s="6">
        <v>18</v>
      </c>
      <c r="Q581" s="13">
        <f t="shared" ref="Q581:Q644" si="9">O581*P581</f>
        <v>4437</v>
      </c>
      <c r="R581" s="14">
        <v>0.13</v>
      </c>
      <c r="S581" s="13">
        <v>3860.19</v>
      </c>
      <c r="T581" s="13">
        <v>77.203800000000001</v>
      </c>
      <c r="U581" s="48">
        <f>T_[[#This Row],[CA tarif]]-T_[[#This Row],[CA HT]]</f>
        <v>576.80999999999995</v>
      </c>
      <c r="V581" s="13"/>
      <c r="W581" s="13"/>
      <c r="X581"/>
      <c r="Y581" s="9"/>
      <c r="AA581"/>
      <c r="AB581"/>
    </row>
    <row r="582" spans="1:28" ht="15" customHeight="1" x14ac:dyDescent="0.25">
      <c r="A582" s="6" t="s">
        <v>86</v>
      </c>
      <c r="B582" s="6" t="s">
        <v>87</v>
      </c>
      <c r="C582" s="6" t="s">
        <v>88</v>
      </c>
      <c r="D582" s="6" t="s">
        <v>89</v>
      </c>
      <c r="E582" s="6">
        <v>5</v>
      </c>
      <c r="F582" s="6" t="str">
        <f>VLOOKUP(T_[[#This Row],[N° représ]],ListeREPRESENTANTS,2,FALSE)</f>
        <v>Mohamed Ben Arfa</v>
      </c>
      <c r="G582" s="6">
        <v>10692</v>
      </c>
      <c r="H582" s="9">
        <v>41117</v>
      </c>
      <c r="I582" s="9">
        <v>41145</v>
      </c>
      <c r="J582" s="9">
        <v>41137</v>
      </c>
      <c r="K582" s="7">
        <v>2</v>
      </c>
      <c r="L582" s="9" t="str">
        <f>VLOOKUP(T_[[#This Row],[Réf catégorie]],ListeCATEGORIES,2,FALSE)</f>
        <v>Condiments</v>
      </c>
      <c r="M582" s="6">
        <v>63</v>
      </c>
      <c r="N582" s="6" t="str">
        <f>VLOOKUP(T_[[#This Row],[Réf prod]],ListePRODUITS,2,FALSE)</f>
        <v>Vegie-spread</v>
      </c>
      <c r="O582" s="13">
        <v>219.5</v>
      </c>
      <c r="P582" s="6">
        <v>13</v>
      </c>
      <c r="Q582" s="13">
        <f t="shared" si="9"/>
        <v>2853.5</v>
      </c>
      <c r="R582" s="14">
        <v>0.18</v>
      </c>
      <c r="S582" s="13">
        <v>2339.8700000000003</v>
      </c>
      <c r="T582" s="13">
        <v>56.156880000000008</v>
      </c>
      <c r="U582" s="48">
        <f>T_[[#This Row],[CA tarif]]-T_[[#This Row],[CA HT]]</f>
        <v>513.62999999999965</v>
      </c>
      <c r="V582" s="13"/>
      <c r="W582" s="13"/>
      <c r="X582"/>
      <c r="Y582" s="9"/>
      <c r="AA582"/>
      <c r="AB582"/>
    </row>
    <row r="583" spans="1:28" ht="15" customHeight="1" x14ac:dyDescent="0.25">
      <c r="A583" s="6" t="s">
        <v>78</v>
      </c>
      <c r="B583" s="6" t="s">
        <v>79</v>
      </c>
      <c r="C583" s="6" t="s">
        <v>80</v>
      </c>
      <c r="D583" s="6" t="s">
        <v>81</v>
      </c>
      <c r="E583" s="6">
        <v>3</v>
      </c>
      <c r="F583" s="6" t="str">
        <f>VLOOKUP(T_[[#This Row],[N° représ]],ListeREPRESENTANTS,2,FALSE)</f>
        <v>Janet Leverling</v>
      </c>
      <c r="G583" s="6">
        <v>10693</v>
      </c>
      <c r="H583" s="9">
        <v>41120</v>
      </c>
      <c r="I583" s="9">
        <v>41134</v>
      </c>
      <c r="J583" s="9">
        <v>41134</v>
      </c>
      <c r="K583" s="7">
        <v>6</v>
      </c>
      <c r="L583" s="9" t="str">
        <f>VLOOKUP(T_[[#This Row],[Réf catégorie]],ListeCATEGORIES,2,FALSE)</f>
        <v>Viandes</v>
      </c>
      <c r="M583" s="6">
        <v>9</v>
      </c>
      <c r="N583" s="6" t="str">
        <f>VLOOKUP(T_[[#This Row],[Réf prod]],ListePRODUITS,2,FALSE)</f>
        <v>Mishi Kobe Niku</v>
      </c>
      <c r="O583" s="13">
        <v>485</v>
      </c>
      <c r="P583" s="6">
        <v>2</v>
      </c>
      <c r="Q583" s="13">
        <f t="shared" si="9"/>
        <v>970</v>
      </c>
      <c r="R583" s="14">
        <v>0.14000000000000001</v>
      </c>
      <c r="S583" s="13">
        <v>834.19999999999993</v>
      </c>
      <c r="T583" s="13">
        <v>8.3420000000000005</v>
      </c>
      <c r="U583" s="48">
        <f>T_[[#This Row],[CA tarif]]-T_[[#This Row],[CA HT]]</f>
        <v>135.80000000000007</v>
      </c>
      <c r="V583" s="13"/>
      <c r="W583" s="13"/>
      <c r="X583"/>
      <c r="Y583" s="9"/>
      <c r="AA583"/>
      <c r="AB583"/>
    </row>
    <row r="584" spans="1:28" ht="15" customHeight="1" x14ac:dyDescent="0.25">
      <c r="A584" s="6" t="s">
        <v>78</v>
      </c>
      <c r="B584" s="6" t="s">
        <v>79</v>
      </c>
      <c r="C584" s="6" t="s">
        <v>80</v>
      </c>
      <c r="D584" s="6" t="s">
        <v>81</v>
      </c>
      <c r="E584" s="6">
        <v>3</v>
      </c>
      <c r="F584" s="6" t="str">
        <f>VLOOKUP(T_[[#This Row],[N° représ]],ListeREPRESENTANTS,2,FALSE)</f>
        <v>Janet Leverling</v>
      </c>
      <c r="G584" s="6">
        <v>10693</v>
      </c>
      <c r="H584" s="9">
        <v>41120</v>
      </c>
      <c r="I584" s="9">
        <v>41134</v>
      </c>
      <c r="J584" s="9">
        <v>41134</v>
      </c>
      <c r="K584" s="7">
        <v>6</v>
      </c>
      <c r="L584" s="9" t="str">
        <f>VLOOKUP(T_[[#This Row],[Réf catégorie]],ListeCATEGORIES,2,FALSE)</f>
        <v>Viandes</v>
      </c>
      <c r="M584" s="6">
        <v>54</v>
      </c>
      <c r="N584" s="6" t="str">
        <f>VLOOKUP(T_[[#This Row],[Réf prod]],ListePRODUITS,2,FALSE)</f>
        <v>Tourtière</v>
      </c>
      <c r="O584" s="13">
        <v>37.25</v>
      </c>
      <c r="P584" s="6">
        <v>41</v>
      </c>
      <c r="Q584" s="13">
        <f t="shared" si="9"/>
        <v>1527.25</v>
      </c>
      <c r="R584" s="14">
        <v>0.02</v>
      </c>
      <c r="S584" s="13">
        <v>1496.7049999999999</v>
      </c>
      <c r="T584" s="13">
        <v>46.397854999999993</v>
      </c>
      <c r="U584" s="48">
        <f>T_[[#This Row],[CA tarif]]-T_[[#This Row],[CA HT]]</f>
        <v>30.545000000000073</v>
      </c>
      <c r="V584" s="13"/>
      <c r="W584" s="13"/>
      <c r="X584"/>
      <c r="Y584" s="9"/>
      <c r="AA584"/>
      <c r="AB584"/>
    </row>
    <row r="585" spans="1:28" ht="15" customHeight="1" x14ac:dyDescent="0.25">
      <c r="A585" s="6" t="s">
        <v>78</v>
      </c>
      <c r="B585" s="6" t="s">
        <v>79</v>
      </c>
      <c r="C585" s="6" t="s">
        <v>80</v>
      </c>
      <c r="D585" s="6" t="s">
        <v>81</v>
      </c>
      <c r="E585" s="6">
        <v>3</v>
      </c>
      <c r="F585" s="6" t="str">
        <f>VLOOKUP(T_[[#This Row],[N° représ]],ListeREPRESENTANTS,2,FALSE)</f>
        <v>Janet Leverling</v>
      </c>
      <c r="G585" s="6">
        <v>10693</v>
      </c>
      <c r="H585" s="9">
        <v>41120</v>
      </c>
      <c r="I585" s="9">
        <v>41134</v>
      </c>
      <c r="J585" s="9">
        <v>41134</v>
      </c>
      <c r="K585" s="7">
        <v>4</v>
      </c>
      <c r="L585" s="9" t="str">
        <f>VLOOKUP(T_[[#This Row],[Réf catégorie]],ListeCATEGORIES,2,FALSE)</f>
        <v>Produits laitiers</v>
      </c>
      <c r="M585" s="6">
        <v>69</v>
      </c>
      <c r="N585" s="6" t="str">
        <f>VLOOKUP(T_[[#This Row],[Réf prod]],ListePRODUITS,2,FALSE)</f>
        <v>Gudbrandsdalsost</v>
      </c>
      <c r="O585" s="13">
        <v>180</v>
      </c>
      <c r="P585" s="6">
        <v>21</v>
      </c>
      <c r="Q585" s="13">
        <f t="shared" si="9"/>
        <v>3780</v>
      </c>
      <c r="R585" s="14">
        <v>0.15</v>
      </c>
      <c r="S585" s="13">
        <v>3213</v>
      </c>
      <c r="T585" s="13">
        <v>16.065000000000001</v>
      </c>
      <c r="U585" s="48">
        <f>T_[[#This Row],[CA tarif]]-T_[[#This Row],[CA HT]]</f>
        <v>567</v>
      </c>
      <c r="V585" s="13"/>
      <c r="W585" s="13"/>
      <c r="X585"/>
      <c r="Y585" s="9"/>
      <c r="AA585"/>
      <c r="AB585"/>
    </row>
    <row r="586" spans="1:28" ht="15" customHeight="1" x14ac:dyDescent="0.25">
      <c r="A586" s="6" t="s">
        <v>78</v>
      </c>
      <c r="B586" s="6" t="s">
        <v>79</v>
      </c>
      <c r="C586" s="6" t="s">
        <v>80</v>
      </c>
      <c r="D586" s="6" t="s">
        <v>81</v>
      </c>
      <c r="E586" s="6">
        <v>3</v>
      </c>
      <c r="F586" s="6" t="str">
        <f>VLOOKUP(T_[[#This Row],[N° représ]],ListeREPRESENTANTS,2,FALSE)</f>
        <v>Janet Leverling</v>
      </c>
      <c r="G586" s="6">
        <v>10693</v>
      </c>
      <c r="H586" s="9">
        <v>41120</v>
      </c>
      <c r="I586" s="9">
        <v>41134</v>
      </c>
      <c r="J586" s="9">
        <v>41134</v>
      </c>
      <c r="K586" s="7">
        <v>8</v>
      </c>
      <c r="L586" s="9" t="str">
        <f>VLOOKUP(T_[[#This Row],[Réf catégorie]],ListeCATEGORIES,2,FALSE)</f>
        <v>Poissons et fruits de mer</v>
      </c>
      <c r="M586" s="6">
        <v>73</v>
      </c>
      <c r="N586" s="6" t="str">
        <f>VLOOKUP(T_[[#This Row],[Réf prod]],ListePRODUITS,2,FALSE)</f>
        <v>Röd Kaviar</v>
      </c>
      <c r="O586" s="13">
        <v>75</v>
      </c>
      <c r="P586" s="6">
        <v>19</v>
      </c>
      <c r="Q586" s="13">
        <f t="shared" si="9"/>
        <v>1425</v>
      </c>
      <c r="R586" s="14">
        <v>0.2</v>
      </c>
      <c r="S586" s="13">
        <v>1140</v>
      </c>
      <c r="T586" s="13">
        <v>2.2799999999999998</v>
      </c>
      <c r="U586" s="48">
        <f>T_[[#This Row],[CA tarif]]-T_[[#This Row],[CA HT]]</f>
        <v>285</v>
      </c>
      <c r="V586" s="13"/>
      <c r="W586" s="13"/>
      <c r="X586"/>
      <c r="Y586" s="9"/>
      <c r="AA586"/>
      <c r="AB586"/>
    </row>
    <row r="587" spans="1:28" ht="15" customHeight="1" x14ac:dyDescent="0.25">
      <c r="A587" s="6" t="s">
        <v>189</v>
      </c>
      <c r="B587" s="6" t="s">
        <v>190</v>
      </c>
      <c r="C587" s="6" t="s">
        <v>191</v>
      </c>
      <c r="D587" s="6" t="s">
        <v>136</v>
      </c>
      <c r="E587" s="6">
        <v>4</v>
      </c>
      <c r="F587" s="6" t="str">
        <f>VLOOKUP(T_[[#This Row],[N° représ]],ListeREPRESENTANTS,2,FALSE)</f>
        <v>Laura Callahan</v>
      </c>
      <c r="G587" s="6">
        <v>10694</v>
      </c>
      <c r="H587" s="9">
        <v>41120</v>
      </c>
      <c r="I587" s="9">
        <v>41148</v>
      </c>
      <c r="J587" s="9">
        <v>41133</v>
      </c>
      <c r="K587" s="7">
        <v>7</v>
      </c>
      <c r="L587" s="9" t="str">
        <f>VLOOKUP(T_[[#This Row],[Réf catégorie]],ListeCATEGORIES,2,FALSE)</f>
        <v>Produits secs</v>
      </c>
      <c r="M587" s="6">
        <v>7</v>
      </c>
      <c r="N587" s="6" t="str">
        <f>VLOOKUP(T_[[#This Row],[Réf prod]],ListePRODUITS,2,FALSE)</f>
        <v>Uncle Bob's Organic Dried Pears</v>
      </c>
      <c r="O587" s="13">
        <v>150</v>
      </c>
      <c r="P587" s="6">
        <v>24</v>
      </c>
      <c r="Q587" s="13">
        <f t="shared" si="9"/>
        <v>3600</v>
      </c>
      <c r="R587" s="14">
        <v>0.12</v>
      </c>
      <c r="S587" s="13">
        <v>3168</v>
      </c>
      <c r="T587" s="13">
        <v>63.36</v>
      </c>
      <c r="U587" s="48">
        <f>T_[[#This Row],[CA tarif]]-T_[[#This Row],[CA HT]]</f>
        <v>432</v>
      </c>
      <c r="V587" s="13"/>
      <c r="W587" s="13"/>
      <c r="X587"/>
      <c r="Y587" s="9"/>
      <c r="AA587"/>
      <c r="AB587"/>
    </row>
    <row r="588" spans="1:28" ht="15" customHeight="1" x14ac:dyDescent="0.25">
      <c r="A588" s="6" t="s">
        <v>189</v>
      </c>
      <c r="B588" s="6" t="s">
        <v>190</v>
      </c>
      <c r="C588" s="6" t="s">
        <v>191</v>
      </c>
      <c r="D588" s="6" t="s">
        <v>136</v>
      </c>
      <c r="E588" s="6">
        <v>4</v>
      </c>
      <c r="F588" s="6" t="str">
        <f>VLOOKUP(T_[[#This Row],[N° représ]],ListeREPRESENTANTS,2,FALSE)</f>
        <v>Laura Callahan</v>
      </c>
      <c r="G588" s="6">
        <v>10694</v>
      </c>
      <c r="H588" s="9">
        <v>41120</v>
      </c>
      <c r="I588" s="9">
        <v>41148</v>
      </c>
      <c r="J588" s="9">
        <v>41133</v>
      </c>
      <c r="K588" s="7">
        <v>4</v>
      </c>
      <c r="L588" s="9" t="str">
        <f>VLOOKUP(T_[[#This Row],[Réf catégorie]],ListeCATEGORIES,2,FALSE)</f>
        <v>Produits laitiers</v>
      </c>
      <c r="M588" s="6">
        <v>59</v>
      </c>
      <c r="N588" s="6" t="str">
        <f>VLOOKUP(T_[[#This Row],[Réf prod]],ListePRODUITS,2,FALSE)</f>
        <v>Raclette Courdavault</v>
      </c>
      <c r="O588" s="13">
        <v>275</v>
      </c>
      <c r="P588" s="6">
        <v>47</v>
      </c>
      <c r="Q588" s="13">
        <f t="shared" si="9"/>
        <v>12925</v>
      </c>
      <c r="R588" s="14">
        <v>0.17</v>
      </c>
      <c r="S588" s="13">
        <v>10727.75</v>
      </c>
      <c r="T588" s="13">
        <v>203.82724999999999</v>
      </c>
      <c r="U588" s="48">
        <f>T_[[#This Row],[CA tarif]]-T_[[#This Row],[CA HT]]</f>
        <v>2197.25</v>
      </c>
      <c r="V588" s="13"/>
      <c r="W588" s="13"/>
      <c r="X588"/>
      <c r="Y588" s="9"/>
      <c r="AA588"/>
      <c r="AB588"/>
    </row>
    <row r="589" spans="1:28" ht="15" customHeight="1" x14ac:dyDescent="0.25">
      <c r="A589" s="6" t="s">
        <v>189</v>
      </c>
      <c r="B589" s="6" t="s">
        <v>190</v>
      </c>
      <c r="C589" s="6" t="s">
        <v>191</v>
      </c>
      <c r="D589" s="6" t="s">
        <v>136</v>
      </c>
      <c r="E589" s="6">
        <v>4</v>
      </c>
      <c r="F589" s="6" t="str">
        <f>VLOOKUP(T_[[#This Row],[N° représ]],ListeREPRESENTANTS,2,FALSE)</f>
        <v>Laura Callahan</v>
      </c>
      <c r="G589" s="6">
        <v>10694</v>
      </c>
      <c r="H589" s="9">
        <v>41120</v>
      </c>
      <c r="I589" s="9">
        <v>41148</v>
      </c>
      <c r="J589" s="9">
        <v>41133</v>
      </c>
      <c r="K589" s="7">
        <v>1</v>
      </c>
      <c r="L589" s="9" t="str">
        <f>VLOOKUP(T_[[#This Row],[Réf catégorie]],ListeCATEGORIES,2,FALSE)</f>
        <v>Boissons</v>
      </c>
      <c r="M589" s="6">
        <v>70</v>
      </c>
      <c r="N589" s="6" t="str">
        <f>VLOOKUP(T_[[#This Row],[Réf prod]],ListePRODUITS,2,FALSE)</f>
        <v>Outback Lager</v>
      </c>
      <c r="O589" s="13">
        <v>75</v>
      </c>
      <c r="P589" s="6">
        <v>39</v>
      </c>
      <c r="Q589" s="13">
        <f t="shared" si="9"/>
        <v>2925</v>
      </c>
      <c r="R589" s="14">
        <v>-0.03</v>
      </c>
      <c r="S589" s="13">
        <v>3012.75</v>
      </c>
      <c r="T589" s="13">
        <v>63.267749999999999</v>
      </c>
      <c r="U589" s="48">
        <f>T_[[#This Row],[CA tarif]]-T_[[#This Row],[CA HT]]</f>
        <v>-87.75</v>
      </c>
      <c r="V589" s="13"/>
      <c r="W589" s="13"/>
      <c r="X589"/>
      <c r="Y589" s="9"/>
      <c r="AA589"/>
      <c r="AB589"/>
    </row>
    <row r="590" spans="1:28" ht="15" customHeight="1" x14ac:dyDescent="0.25">
      <c r="A590" s="6" t="s">
        <v>285</v>
      </c>
      <c r="B590" s="6" t="s">
        <v>286</v>
      </c>
      <c r="C590" s="6" t="s">
        <v>287</v>
      </c>
      <c r="D590" s="6" t="s">
        <v>212</v>
      </c>
      <c r="E590" s="6">
        <v>8</v>
      </c>
      <c r="F590" s="6" t="str">
        <f>VLOOKUP(T_[[#This Row],[N° représ]],ListeREPRESENTANTS,2,FALSE)</f>
        <v>Hicham Esmal</v>
      </c>
      <c r="G590" s="6">
        <v>10695</v>
      </c>
      <c r="H590" s="9">
        <v>41121</v>
      </c>
      <c r="I590" s="9">
        <v>41163</v>
      </c>
      <c r="J590" s="9">
        <v>41138</v>
      </c>
      <c r="K590" s="7">
        <v>2</v>
      </c>
      <c r="L590" s="9" t="str">
        <f>VLOOKUP(T_[[#This Row],[Réf catégorie]],ListeCATEGORIES,2,FALSE)</f>
        <v>Condiments</v>
      </c>
      <c r="M590" s="6">
        <v>8</v>
      </c>
      <c r="N590" s="6" t="str">
        <f>VLOOKUP(T_[[#This Row],[Réf prod]],ListePRODUITS,2,FALSE)</f>
        <v>Northwoods Cranberry Sauce</v>
      </c>
      <c r="O590" s="13">
        <v>200</v>
      </c>
      <c r="P590" s="6">
        <v>17</v>
      </c>
      <c r="Q590" s="13">
        <f t="shared" si="9"/>
        <v>3400</v>
      </c>
      <c r="R590" s="14">
        <v>7.0000000000000007E-2</v>
      </c>
      <c r="S590" s="13">
        <v>3162</v>
      </c>
      <c r="T590" s="13">
        <v>12.648</v>
      </c>
      <c r="U590" s="48">
        <f>T_[[#This Row],[CA tarif]]-T_[[#This Row],[CA HT]]</f>
        <v>238</v>
      </c>
      <c r="V590" s="13"/>
      <c r="W590" s="13"/>
      <c r="X590"/>
      <c r="Y590" s="9"/>
      <c r="AA590"/>
      <c r="AB590"/>
    </row>
    <row r="591" spans="1:28" ht="15" customHeight="1" x14ac:dyDescent="0.25">
      <c r="A591" s="6" t="s">
        <v>285</v>
      </c>
      <c r="B591" s="6" t="s">
        <v>286</v>
      </c>
      <c r="C591" s="6" t="s">
        <v>287</v>
      </c>
      <c r="D591" s="6" t="s">
        <v>212</v>
      </c>
      <c r="E591" s="6">
        <v>8</v>
      </c>
      <c r="F591" s="6" t="str">
        <f>VLOOKUP(T_[[#This Row],[N° représ]],ListeREPRESENTANTS,2,FALSE)</f>
        <v>Hicham Esmal</v>
      </c>
      <c r="G591" s="6">
        <v>10695</v>
      </c>
      <c r="H591" s="9">
        <v>41121</v>
      </c>
      <c r="I591" s="9">
        <v>41163</v>
      </c>
      <c r="J591" s="9">
        <v>41138</v>
      </c>
      <c r="K591" s="7">
        <v>4</v>
      </c>
      <c r="L591" s="9" t="str">
        <f>VLOOKUP(T_[[#This Row],[Réf catégorie]],ListeCATEGORIES,2,FALSE)</f>
        <v>Produits laitiers</v>
      </c>
      <c r="M591" s="6">
        <v>12</v>
      </c>
      <c r="N591" s="6" t="str">
        <f>VLOOKUP(T_[[#This Row],[Réf prod]],ListePRODUITS,2,FALSE)</f>
        <v>Queso Manchego La Pastora</v>
      </c>
      <c r="O591" s="13">
        <v>190</v>
      </c>
      <c r="P591" s="6">
        <v>77</v>
      </c>
      <c r="Q591" s="13">
        <f t="shared" si="9"/>
        <v>14630</v>
      </c>
      <c r="R591" s="14">
        <v>0</v>
      </c>
      <c r="S591" s="13">
        <v>14630</v>
      </c>
      <c r="T591" s="13">
        <v>204.82</v>
      </c>
      <c r="U591" s="48">
        <f>T_[[#This Row],[CA tarif]]-T_[[#This Row],[CA HT]]</f>
        <v>0</v>
      </c>
      <c r="V591" s="13"/>
      <c r="W591" s="13"/>
      <c r="X591"/>
      <c r="Y591" s="9"/>
      <c r="AA591"/>
      <c r="AB591"/>
    </row>
    <row r="592" spans="1:28" ht="15" customHeight="1" x14ac:dyDescent="0.25">
      <c r="A592" s="6" t="s">
        <v>285</v>
      </c>
      <c r="B592" s="6" t="s">
        <v>286</v>
      </c>
      <c r="C592" s="6" t="s">
        <v>287</v>
      </c>
      <c r="D592" s="6" t="s">
        <v>212</v>
      </c>
      <c r="E592" s="6">
        <v>8</v>
      </c>
      <c r="F592" s="6" t="str">
        <f>VLOOKUP(T_[[#This Row],[N° représ]],ListeREPRESENTANTS,2,FALSE)</f>
        <v>Hicham Esmal</v>
      </c>
      <c r="G592" s="6">
        <v>10695</v>
      </c>
      <c r="H592" s="9">
        <v>41121</v>
      </c>
      <c r="I592" s="9">
        <v>41163</v>
      </c>
      <c r="J592" s="9">
        <v>41138</v>
      </c>
      <c r="K592" s="7">
        <v>1</v>
      </c>
      <c r="L592" s="9" t="str">
        <f>VLOOKUP(T_[[#This Row],[Réf catégorie]],ListeCATEGORIES,2,FALSE)</f>
        <v>Boissons</v>
      </c>
      <c r="M592" s="6">
        <v>24</v>
      </c>
      <c r="N592" s="6" t="str">
        <f>VLOOKUP(T_[[#This Row],[Réf prod]],ListePRODUITS,2,FALSE)</f>
        <v>Guaraná Fantástica</v>
      </c>
      <c r="O592" s="13">
        <v>22.5</v>
      </c>
      <c r="P592" s="6">
        <v>13</v>
      </c>
      <c r="Q592" s="13">
        <f t="shared" si="9"/>
        <v>292.5</v>
      </c>
      <c r="R592" s="14">
        <v>0.14000000000000001</v>
      </c>
      <c r="S592" s="13">
        <v>251.54999999999998</v>
      </c>
      <c r="T592" s="13">
        <v>6.2887500000000003</v>
      </c>
      <c r="U592" s="48">
        <f>T_[[#This Row],[CA tarif]]-T_[[#This Row],[CA HT]]</f>
        <v>40.950000000000017</v>
      </c>
      <c r="V592" s="13"/>
      <c r="W592" s="13"/>
      <c r="X592"/>
      <c r="Y592" s="9"/>
      <c r="AA592"/>
      <c r="AB592"/>
    </row>
    <row r="593" spans="1:28" ht="15" customHeight="1" x14ac:dyDescent="0.25">
      <c r="A593" s="6" t="s">
        <v>78</v>
      </c>
      <c r="B593" s="6" t="s">
        <v>79</v>
      </c>
      <c r="C593" s="6" t="s">
        <v>80</v>
      </c>
      <c r="D593" s="6" t="s">
        <v>81</v>
      </c>
      <c r="E593" s="6">
        <v>4</v>
      </c>
      <c r="F593" s="6" t="str">
        <f>VLOOKUP(T_[[#This Row],[N° représ]],ListeREPRESENTANTS,2,FALSE)</f>
        <v>Laura Callahan</v>
      </c>
      <c r="G593" s="6">
        <v>10696</v>
      </c>
      <c r="H593" s="9">
        <v>41122</v>
      </c>
      <c r="I593" s="9">
        <v>41164</v>
      </c>
      <c r="J593" s="9">
        <v>41138</v>
      </c>
      <c r="K593" s="7">
        <v>6</v>
      </c>
      <c r="L593" s="9" t="str">
        <f>VLOOKUP(T_[[#This Row],[Réf catégorie]],ListeCATEGORIES,2,FALSE)</f>
        <v>Viandes</v>
      </c>
      <c r="M593" s="6">
        <v>17</v>
      </c>
      <c r="N593" s="6" t="str">
        <f>VLOOKUP(T_[[#This Row],[Réf prod]],ListePRODUITS,2,FALSE)</f>
        <v>Alice Mutton</v>
      </c>
      <c r="O593" s="13">
        <v>195</v>
      </c>
      <c r="P593" s="6">
        <v>29</v>
      </c>
      <c r="Q593" s="13">
        <f t="shared" si="9"/>
        <v>5655</v>
      </c>
      <c r="R593" s="14">
        <v>0.09</v>
      </c>
      <c r="S593" s="13">
        <v>5146.05</v>
      </c>
      <c r="T593" s="13">
        <v>128.65125</v>
      </c>
      <c r="U593" s="48">
        <f>T_[[#This Row],[CA tarif]]-T_[[#This Row],[CA HT]]</f>
        <v>508.94999999999982</v>
      </c>
      <c r="V593" s="13"/>
      <c r="W593" s="13"/>
      <c r="X593"/>
      <c r="Y593" s="9"/>
      <c r="AA593"/>
      <c r="AB593"/>
    </row>
    <row r="594" spans="1:28" ht="15" customHeight="1" x14ac:dyDescent="0.25">
      <c r="A594" s="6" t="s">
        <v>78</v>
      </c>
      <c r="B594" s="6" t="s">
        <v>79</v>
      </c>
      <c r="C594" s="6" t="s">
        <v>80</v>
      </c>
      <c r="D594" s="6" t="s">
        <v>81</v>
      </c>
      <c r="E594" s="6">
        <v>4</v>
      </c>
      <c r="F594" s="6" t="str">
        <f>VLOOKUP(T_[[#This Row],[N° représ]],ListeREPRESENTANTS,2,FALSE)</f>
        <v>Laura Callahan</v>
      </c>
      <c r="G594" s="6">
        <v>10696</v>
      </c>
      <c r="H594" s="9">
        <v>41122</v>
      </c>
      <c r="I594" s="9">
        <v>41164</v>
      </c>
      <c r="J594" s="9">
        <v>41138</v>
      </c>
      <c r="K594" s="7">
        <v>8</v>
      </c>
      <c r="L594" s="9" t="str">
        <f>VLOOKUP(T_[[#This Row],[Réf catégorie]],ListeCATEGORIES,2,FALSE)</f>
        <v>Poissons et fruits de mer</v>
      </c>
      <c r="M594" s="6">
        <v>46</v>
      </c>
      <c r="N594" s="6" t="str">
        <f>VLOOKUP(T_[[#This Row],[Réf prod]],ListePRODUITS,2,FALSE)</f>
        <v>Spegesild</v>
      </c>
      <c r="O594" s="13">
        <v>60</v>
      </c>
      <c r="P594" s="6">
        <v>53</v>
      </c>
      <c r="Q594" s="13">
        <f t="shared" si="9"/>
        <v>3180</v>
      </c>
      <c r="R594" s="14">
        <v>0.13</v>
      </c>
      <c r="S594" s="13">
        <v>2766.6</v>
      </c>
      <c r="T594" s="13">
        <v>94.064399999999992</v>
      </c>
      <c r="U594" s="48">
        <f>T_[[#This Row],[CA tarif]]-T_[[#This Row],[CA HT]]</f>
        <v>413.40000000000009</v>
      </c>
      <c r="V594" s="13"/>
      <c r="W594" s="13"/>
      <c r="X594"/>
      <c r="Y594" s="9"/>
      <c r="AA594"/>
      <c r="AB594"/>
    </row>
    <row r="595" spans="1:28" ht="15" customHeight="1" x14ac:dyDescent="0.25">
      <c r="A595" s="6" t="s">
        <v>127</v>
      </c>
      <c r="B595" s="6" t="s">
        <v>128</v>
      </c>
      <c r="C595" s="6" t="s">
        <v>129</v>
      </c>
      <c r="D595" s="6" t="s">
        <v>106</v>
      </c>
      <c r="E595" s="6">
        <v>3</v>
      </c>
      <c r="F595" s="6" t="str">
        <f>VLOOKUP(T_[[#This Row],[N° représ]],ListeREPRESENTANTS,2,FALSE)</f>
        <v>Janet Leverling</v>
      </c>
      <c r="G595" s="6">
        <v>10697</v>
      </c>
      <c r="H595" s="9">
        <v>41122</v>
      </c>
      <c r="I595" s="9">
        <v>41150</v>
      </c>
      <c r="J595" s="9">
        <v>41138</v>
      </c>
      <c r="K595" s="7">
        <v>3</v>
      </c>
      <c r="L595" s="9" t="str">
        <f>VLOOKUP(T_[[#This Row],[Réf catégorie]],ListeCATEGORIES,2,FALSE)</f>
        <v>Desserts</v>
      </c>
      <c r="M595" s="6">
        <v>19</v>
      </c>
      <c r="N595" s="6" t="str">
        <f>VLOOKUP(T_[[#This Row],[Réf prod]],ListePRODUITS,2,FALSE)</f>
        <v>Teatime Chocolate Biscuits</v>
      </c>
      <c r="O595" s="13">
        <v>46</v>
      </c>
      <c r="P595" s="6">
        <v>38</v>
      </c>
      <c r="Q595" s="13">
        <f t="shared" si="9"/>
        <v>1748</v>
      </c>
      <c r="R595" s="14">
        <v>0.03</v>
      </c>
      <c r="S595" s="13">
        <v>1695.56</v>
      </c>
      <c r="T595" s="13">
        <v>45.780119999999997</v>
      </c>
      <c r="U595" s="48">
        <f>T_[[#This Row],[CA tarif]]-T_[[#This Row],[CA HT]]</f>
        <v>52.440000000000055</v>
      </c>
      <c r="V595" s="13"/>
      <c r="W595" s="13"/>
      <c r="X595"/>
      <c r="Y595" s="9"/>
      <c r="AA595"/>
      <c r="AB595"/>
    </row>
    <row r="596" spans="1:28" ht="15" customHeight="1" x14ac:dyDescent="0.25">
      <c r="A596" s="6" t="s">
        <v>127</v>
      </c>
      <c r="B596" s="6" t="s">
        <v>128</v>
      </c>
      <c r="C596" s="6" t="s">
        <v>129</v>
      </c>
      <c r="D596" s="6" t="s">
        <v>106</v>
      </c>
      <c r="E596" s="6">
        <v>3</v>
      </c>
      <c r="F596" s="6" t="str">
        <f>VLOOKUP(T_[[#This Row],[N° représ]],ListeREPRESENTANTS,2,FALSE)</f>
        <v>Janet Leverling</v>
      </c>
      <c r="G596" s="6">
        <v>10697</v>
      </c>
      <c r="H596" s="9">
        <v>41122</v>
      </c>
      <c r="I596" s="9">
        <v>41150</v>
      </c>
      <c r="J596" s="9">
        <v>41138</v>
      </c>
      <c r="K596" s="7">
        <v>1</v>
      </c>
      <c r="L596" s="9" t="str">
        <f>VLOOKUP(T_[[#This Row],[Réf catégorie]],ListeCATEGORIES,2,FALSE)</f>
        <v>Boissons</v>
      </c>
      <c r="M596" s="6">
        <v>35</v>
      </c>
      <c r="N596" s="6" t="str">
        <f>VLOOKUP(T_[[#This Row],[Réf prod]],ListePRODUITS,2,FALSE)</f>
        <v>Steeleye Stout</v>
      </c>
      <c r="O596" s="13">
        <v>90</v>
      </c>
      <c r="P596" s="6">
        <v>76</v>
      </c>
      <c r="Q596" s="13">
        <f t="shared" si="9"/>
        <v>6840</v>
      </c>
      <c r="R596" s="14">
        <v>0.18</v>
      </c>
      <c r="S596" s="13">
        <v>5608.8</v>
      </c>
      <c r="T596" s="13">
        <v>50.479200000000006</v>
      </c>
      <c r="U596" s="48">
        <f>T_[[#This Row],[CA tarif]]-T_[[#This Row],[CA HT]]</f>
        <v>1231.1999999999998</v>
      </c>
      <c r="V596" s="13"/>
      <c r="W596" s="13"/>
      <c r="X596"/>
      <c r="Y596" s="9"/>
      <c r="AA596"/>
      <c r="AB596"/>
    </row>
    <row r="597" spans="1:28" ht="15" customHeight="1" x14ac:dyDescent="0.25">
      <c r="A597" s="6" t="s">
        <v>127</v>
      </c>
      <c r="B597" s="6" t="s">
        <v>128</v>
      </c>
      <c r="C597" s="6" t="s">
        <v>129</v>
      </c>
      <c r="D597" s="6" t="s">
        <v>106</v>
      </c>
      <c r="E597" s="6">
        <v>3</v>
      </c>
      <c r="F597" s="6" t="str">
        <f>VLOOKUP(T_[[#This Row],[N° représ]],ListeREPRESENTANTS,2,FALSE)</f>
        <v>Janet Leverling</v>
      </c>
      <c r="G597" s="6">
        <v>10697</v>
      </c>
      <c r="H597" s="9">
        <v>41122</v>
      </c>
      <c r="I597" s="9">
        <v>41150</v>
      </c>
      <c r="J597" s="9">
        <v>41138</v>
      </c>
      <c r="K597" s="7">
        <v>8</v>
      </c>
      <c r="L597" s="9" t="str">
        <f>VLOOKUP(T_[[#This Row],[Réf catégorie]],ListeCATEGORIES,2,FALSE)</f>
        <v>Poissons et fruits de mer</v>
      </c>
      <c r="M597" s="6">
        <v>58</v>
      </c>
      <c r="N597" s="6" t="str">
        <f>VLOOKUP(T_[[#This Row],[Réf prod]],ListePRODUITS,2,FALSE)</f>
        <v>Escargots de Bourgogne</v>
      </c>
      <c r="O597" s="13">
        <v>66.25</v>
      </c>
      <c r="P597" s="6">
        <v>9</v>
      </c>
      <c r="Q597" s="13">
        <f t="shared" si="9"/>
        <v>596.25</v>
      </c>
      <c r="R597" s="14">
        <v>0.18</v>
      </c>
      <c r="S597" s="13">
        <v>488.92500000000001</v>
      </c>
      <c r="T597" s="13">
        <v>16.134525</v>
      </c>
      <c r="U597" s="48">
        <f>T_[[#This Row],[CA tarif]]-T_[[#This Row],[CA HT]]</f>
        <v>107.32499999999999</v>
      </c>
      <c r="V597" s="13"/>
      <c r="W597" s="13"/>
      <c r="X597"/>
      <c r="Y597" s="9"/>
      <c r="AA597"/>
      <c r="AB597"/>
    </row>
    <row r="598" spans="1:28" ht="15" customHeight="1" x14ac:dyDescent="0.25">
      <c r="A598" s="6" t="s">
        <v>127</v>
      </c>
      <c r="B598" s="6" t="s">
        <v>128</v>
      </c>
      <c r="C598" s="6" t="s">
        <v>129</v>
      </c>
      <c r="D598" s="6" t="s">
        <v>106</v>
      </c>
      <c r="E598" s="6">
        <v>3</v>
      </c>
      <c r="F598" s="6" t="str">
        <f>VLOOKUP(T_[[#This Row],[N° représ]],ListeREPRESENTANTS,2,FALSE)</f>
        <v>Janet Leverling</v>
      </c>
      <c r="G598" s="6">
        <v>10697</v>
      </c>
      <c r="H598" s="9">
        <v>41122</v>
      </c>
      <c r="I598" s="9">
        <v>41150</v>
      </c>
      <c r="J598" s="9">
        <v>41138</v>
      </c>
      <c r="K598" s="7">
        <v>1</v>
      </c>
      <c r="L598" s="9" t="str">
        <f>VLOOKUP(T_[[#This Row],[Réf catégorie]],ListeCATEGORIES,2,FALSE)</f>
        <v>Boissons</v>
      </c>
      <c r="M598" s="6">
        <v>70</v>
      </c>
      <c r="N598" s="6" t="str">
        <f>VLOOKUP(T_[[#This Row],[Réf prod]],ListePRODUITS,2,FALSE)</f>
        <v>Outback Lager</v>
      </c>
      <c r="O598" s="13">
        <v>75</v>
      </c>
      <c r="P598" s="6">
        <v>35</v>
      </c>
      <c r="Q598" s="13">
        <f t="shared" si="9"/>
        <v>2625</v>
      </c>
      <c r="R598" s="14">
        <v>0.04</v>
      </c>
      <c r="S598" s="13">
        <v>2520</v>
      </c>
      <c r="T598" s="13">
        <v>17.64</v>
      </c>
      <c r="U598" s="48">
        <f>T_[[#This Row],[CA tarif]]-T_[[#This Row],[CA HT]]</f>
        <v>105</v>
      </c>
      <c r="V598" s="13"/>
      <c r="W598" s="13"/>
      <c r="X598"/>
      <c r="Y598" s="9"/>
      <c r="AA598"/>
      <c r="AB598"/>
    </row>
    <row r="599" spans="1:28" ht="15" customHeight="1" x14ac:dyDescent="0.25">
      <c r="A599" s="6" t="s">
        <v>186</v>
      </c>
      <c r="B599" s="6" t="s">
        <v>187</v>
      </c>
      <c r="C599" s="6" t="s">
        <v>188</v>
      </c>
      <c r="D599" s="6" t="s">
        <v>140</v>
      </c>
      <c r="E599" s="6">
        <v>5</v>
      </c>
      <c r="F599" s="6" t="str">
        <f>VLOOKUP(T_[[#This Row],[N° représ]],ListeREPRESENTANTS,2,FALSE)</f>
        <v>Mohamed Ben Arfa</v>
      </c>
      <c r="G599" s="6">
        <v>10698</v>
      </c>
      <c r="H599" s="9">
        <v>41123</v>
      </c>
      <c r="I599" s="9">
        <v>41151</v>
      </c>
      <c r="J599" s="9">
        <v>41141</v>
      </c>
      <c r="K599" s="7">
        <v>4</v>
      </c>
      <c r="L599" s="9" t="str">
        <f>VLOOKUP(T_[[#This Row],[Réf catégorie]],ListeCATEGORIES,2,FALSE)</f>
        <v>Produits laitiers</v>
      </c>
      <c r="M599" s="6">
        <v>11</v>
      </c>
      <c r="N599" s="6" t="str">
        <f>VLOOKUP(T_[[#This Row],[Réf prod]],ListePRODUITS,2,FALSE)</f>
        <v>Queso Cabrales</v>
      </c>
      <c r="O599" s="13">
        <v>105</v>
      </c>
      <c r="P599" s="6">
        <v>99</v>
      </c>
      <c r="Q599" s="13">
        <f t="shared" si="9"/>
        <v>10395</v>
      </c>
      <c r="R599" s="14">
        <v>0.11</v>
      </c>
      <c r="S599" s="13">
        <v>9251.5499999999993</v>
      </c>
      <c r="T599" s="13">
        <v>323.80425000000002</v>
      </c>
      <c r="U599" s="48">
        <f>T_[[#This Row],[CA tarif]]-T_[[#This Row],[CA HT]]</f>
        <v>1143.4500000000007</v>
      </c>
      <c r="V599" s="13"/>
      <c r="W599" s="13"/>
      <c r="X599"/>
      <c r="Y599" s="9"/>
      <c r="AA599"/>
      <c r="AB599"/>
    </row>
    <row r="600" spans="1:28" ht="15" customHeight="1" x14ac:dyDescent="0.25">
      <c r="A600" s="6" t="s">
        <v>186</v>
      </c>
      <c r="B600" s="6" t="s">
        <v>187</v>
      </c>
      <c r="C600" s="6" t="s">
        <v>188</v>
      </c>
      <c r="D600" s="6" t="s">
        <v>140</v>
      </c>
      <c r="E600" s="6">
        <v>5</v>
      </c>
      <c r="F600" s="6" t="str">
        <f>VLOOKUP(T_[[#This Row],[N° représ]],ListeREPRESENTANTS,2,FALSE)</f>
        <v>Mohamed Ben Arfa</v>
      </c>
      <c r="G600" s="6">
        <v>10698</v>
      </c>
      <c r="H600" s="9">
        <v>41123</v>
      </c>
      <c r="I600" s="9">
        <v>41151</v>
      </c>
      <c r="J600" s="9">
        <v>41141</v>
      </c>
      <c r="K600" s="7">
        <v>6</v>
      </c>
      <c r="L600" s="9" t="str">
        <f>VLOOKUP(T_[[#This Row],[Réf catégorie]],ListeCATEGORIES,2,FALSE)</f>
        <v>Viandes</v>
      </c>
      <c r="M600" s="6">
        <v>17</v>
      </c>
      <c r="N600" s="6" t="str">
        <f>VLOOKUP(T_[[#This Row],[Réf prod]],ListePRODUITS,2,FALSE)</f>
        <v>Alice Mutton</v>
      </c>
      <c r="O600" s="13">
        <v>195</v>
      </c>
      <c r="P600" s="6">
        <v>64</v>
      </c>
      <c r="Q600" s="13">
        <f t="shared" si="9"/>
        <v>12480</v>
      </c>
      <c r="R600" s="14">
        <v>0.03</v>
      </c>
      <c r="S600" s="13">
        <v>12105.6</v>
      </c>
      <c r="T600" s="13">
        <v>254.2176</v>
      </c>
      <c r="U600" s="48">
        <f>T_[[#This Row],[CA tarif]]-T_[[#This Row],[CA HT]]</f>
        <v>374.39999999999964</v>
      </c>
      <c r="V600" s="13"/>
      <c r="W600" s="13"/>
      <c r="X600"/>
      <c r="Y600" s="9"/>
      <c r="AA600"/>
      <c r="AB600"/>
    </row>
    <row r="601" spans="1:28" ht="15" customHeight="1" x14ac:dyDescent="0.25">
      <c r="A601" s="6" t="s">
        <v>186</v>
      </c>
      <c r="B601" s="6" t="s">
        <v>187</v>
      </c>
      <c r="C601" s="6" t="s">
        <v>188</v>
      </c>
      <c r="D601" s="6" t="s">
        <v>140</v>
      </c>
      <c r="E601" s="6">
        <v>5</v>
      </c>
      <c r="F601" s="6" t="str">
        <f>VLOOKUP(T_[[#This Row],[N° représ]],ListeREPRESENTANTS,2,FALSE)</f>
        <v>Mohamed Ben Arfa</v>
      </c>
      <c r="G601" s="6">
        <v>10698</v>
      </c>
      <c r="H601" s="9">
        <v>41123</v>
      </c>
      <c r="I601" s="9">
        <v>41151</v>
      </c>
      <c r="J601" s="9">
        <v>41141</v>
      </c>
      <c r="K601" s="7">
        <v>6</v>
      </c>
      <c r="L601" s="9" t="str">
        <f>VLOOKUP(T_[[#This Row],[Réf catégorie]],ListeCATEGORIES,2,FALSE)</f>
        <v>Viandes</v>
      </c>
      <c r="M601" s="6">
        <v>29</v>
      </c>
      <c r="N601" s="6" t="str">
        <f>VLOOKUP(T_[[#This Row],[Réf prod]],ListePRODUITS,2,FALSE)</f>
        <v>Thüringer Rostbratwurst</v>
      </c>
      <c r="O601" s="13">
        <v>618.95000000000005</v>
      </c>
      <c r="P601" s="6">
        <v>53</v>
      </c>
      <c r="Q601" s="13">
        <f t="shared" si="9"/>
        <v>32804.350000000006</v>
      </c>
      <c r="R601" s="14">
        <v>0.05</v>
      </c>
      <c r="S601" s="13">
        <v>31164.132500000003</v>
      </c>
      <c r="T601" s="13">
        <v>280.4771925</v>
      </c>
      <c r="U601" s="48">
        <f>T_[[#This Row],[CA tarif]]-T_[[#This Row],[CA HT]]</f>
        <v>1640.2175000000025</v>
      </c>
      <c r="V601" s="13"/>
      <c r="W601" s="13"/>
      <c r="X601"/>
      <c r="Y601" s="9"/>
      <c r="AA601"/>
      <c r="AB601"/>
    </row>
    <row r="602" spans="1:28" ht="15" customHeight="1" x14ac:dyDescent="0.25">
      <c r="A602" s="6" t="s">
        <v>186</v>
      </c>
      <c r="B602" s="6" t="s">
        <v>187</v>
      </c>
      <c r="C602" s="6" t="s">
        <v>188</v>
      </c>
      <c r="D602" s="6" t="s">
        <v>140</v>
      </c>
      <c r="E602" s="6">
        <v>5</v>
      </c>
      <c r="F602" s="6" t="str">
        <f>VLOOKUP(T_[[#This Row],[N° représ]],ListeREPRESENTANTS,2,FALSE)</f>
        <v>Mohamed Ben Arfa</v>
      </c>
      <c r="G602" s="6">
        <v>10698</v>
      </c>
      <c r="H602" s="9">
        <v>41123</v>
      </c>
      <c r="I602" s="9">
        <v>41151</v>
      </c>
      <c r="J602" s="9">
        <v>41141</v>
      </c>
      <c r="K602" s="7">
        <v>2</v>
      </c>
      <c r="L602" s="9" t="str">
        <f>VLOOKUP(T_[[#This Row],[Réf catégorie]],ListeCATEGORIES,2,FALSE)</f>
        <v>Condiments</v>
      </c>
      <c r="M602" s="6">
        <v>65</v>
      </c>
      <c r="N602" s="6" t="str">
        <f>VLOOKUP(T_[[#This Row],[Réf prod]],ListePRODUITS,2,FALSE)</f>
        <v>Louisiana Fiery Hot Pepper Sauce</v>
      </c>
      <c r="O602" s="13">
        <v>105.25</v>
      </c>
      <c r="P602" s="6">
        <v>33</v>
      </c>
      <c r="Q602" s="13">
        <f t="shared" si="9"/>
        <v>3473.25</v>
      </c>
      <c r="R602" s="14">
        <v>0.09</v>
      </c>
      <c r="S602" s="13">
        <v>3160.6575000000003</v>
      </c>
      <c r="T602" s="13">
        <v>101.14104</v>
      </c>
      <c r="U602" s="48">
        <f>T_[[#This Row],[CA tarif]]-T_[[#This Row],[CA HT]]</f>
        <v>312.59249999999975</v>
      </c>
      <c r="V602" s="13"/>
      <c r="W602" s="13"/>
      <c r="X602"/>
      <c r="Y602" s="9"/>
      <c r="AA602"/>
      <c r="AB602"/>
    </row>
    <row r="603" spans="1:28" ht="15" customHeight="1" x14ac:dyDescent="0.25">
      <c r="A603" s="6" t="s">
        <v>186</v>
      </c>
      <c r="B603" s="6" t="s">
        <v>187</v>
      </c>
      <c r="C603" s="6" t="s">
        <v>188</v>
      </c>
      <c r="D603" s="6" t="s">
        <v>140</v>
      </c>
      <c r="E603" s="6">
        <v>5</v>
      </c>
      <c r="F603" s="6" t="str">
        <f>VLOOKUP(T_[[#This Row],[N° représ]],ListeREPRESENTANTS,2,FALSE)</f>
        <v>Mohamed Ben Arfa</v>
      </c>
      <c r="G603" s="6">
        <v>10698</v>
      </c>
      <c r="H603" s="9">
        <v>41123</v>
      </c>
      <c r="I603" s="9">
        <v>41151</v>
      </c>
      <c r="J603" s="9">
        <v>41141</v>
      </c>
      <c r="K603" s="7">
        <v>1</v>
      </c>
      <c r="L603" s="9" t="str">
        <f>VLOOKUP(T_[[#This Row],[Réf catégorie]],ListeCATEGORIES,2,FALSE)</f>
        <v>Boissons</v>
      </c>
      <c r="M603" s="6">
        <v>70</v>
      </c>
      <c r="N603" s="6" t="str">
        <f>VLOOKUP(T_[[#This Row],[Réf prod]],ListePRODUITS,2,FALSE)</f>
        <v>Outback Lager</v>
      </c>
      <c r="O603" s="13">
        <v>75</v>
      </c>
      <c r="P603" s="6">
        <v>94</v>
      </c>
      <c r="Q603" s="13">
        <f t="shared" si="9"/>
        <v>7050</v>
      </c>
      <c r="R603" s="14">
        <v>0.15</v>
      </c>
      <c r="S603" s="13">
        <v>5992.5</v>
      </c>
      <c r="T603" s="13">
        <v>203.745</v>
      </c>
      <c r="U603" s="48">
        <f>T_[[#This Row],[CA tarif]]-T_[[#This Row],[CA HT]]</f>
        <v>1057.5</v>
      </c>
      <c r="V603" s="13"/>
      <c r="W603" s="13"/>
      <c r="X603"/>
      <c r="Y603" s="9"/>
      <c r="AA603"/>
      <c r="AB603"/>
    </row>
    <row r="604" spans="1:28" ht="15" customHeight="1" x14ac:dyDescent="0.25">
      <c r="A604" s="6" t="s">
        <v>258</v>
      </c>
      <c r="B604" s="6" t="s">
        <v>259</v>
      </c>
      <c r="C604" s="6" t="s">
        <v>260</v>
      </c>
      <c r="D604" s="6" t="s">
        <v>136</v>
      </c>
      <c r="E604" s="6">
        <v>3</v>
      </c>
      <c r="F604" s="6" t="str">
        <f>VLOOKUP(T_[[#This Row],[N° représ]],ListeREPRESENTANTS,2,FALSE)</f>
        <v>Janet Leverling</v>
      </c>
      <c r="G604" s="6">
        <v>10699</v>
      </c>
      <c r="H604" s="9">
        <v>41123</v>
      </c>
      <c r="I604" s="9">
        <v>41151</v>
      </c>
      <c r="J604" s="9">
        <v>41137</v>
      </c>
      <c r="K604" s="7">
        <v>3</v>
      </c>
      <c r="L604" s="9" t="str">
        <f>VLOOKUP(T_[[#This Row],[Réf catégorie]],ListeCATEGORIES,2,FALSE)</f>
        <v>Desserts</v>
      </c>
      <c r="M604" s="6">
        <v>47</v>
      </c>
      <c r="N604" s="6" t="str">
        <f>VLOOKUP(T_[[#This Row],[Réf prod]],ListePRODUITS,2,FALSE)</f>
        <v>Zaanse koeken</v>
      </c>
      <c r="O604" s="13">
        <v>47.5</v>
      </c>
      <c r="P604" s="6">
        <v>22</v>
      </c>
      <c r="Q604" s="13">
        <f t="shared" si="9"/>
        <v>1045</v>
      </c>
      <c r="R604" s="14">
        <v>7.0000000000000007E-2</v>
      </c>
      <c r="S604" s="13">
        <v>971.84999999999991</v>
      </c>
      <c r="T604" s="13">
        <v>4.8592500000000003</v>
      </c>
      <c r="U604" s="48">
        <f>T_[[#This Row],[CA tarif]]-T_[[#This Row],[CA HT]]</f>
        <v>73.150000000000091</v>
      </c>
      <c r="V604" s="13"/>
      <c r="W604" s="13"/>
      <c r="X604"/>
      <c r="Y604" s="9"/>
      <c r="AA604"/>
      <c r="AB604"/>
    </row>
    <row r="605" spans="1:28" ht="15" customHeight="1" x14ac:dyDescent="0.25">
      <c r="A605" s="6" t="s">
        <v>179</v>
      </c>
      <c r="B605" s="6" t="s">
        <v>180</v>
      </c>
      <c r="C605" s="6" t="s">
        <v>181</v>
      </c>
      <c r="D605" s="6" t="s">
        <v>81</v>
      </c>
      <c r="E605" s="6">
        <v>3</v>
      </c>
      <c r="F605" s="6" t="str">
        <f>VLOOKUP(T_[[#This Row],[N° représ]],ListeREPRESENTANTS,2,FALSE)</f>
        <v>Janet Leverling</v>
      </c>
      <c r="G605" s="6">
        <v>10700</v>
      </c>
      <c r="H605" s="9">
        <v>41124</v>
      </c>
      <c r="I605" s="9">
        <v>41152</v>
      </c>
      <c r="J605" s="9">
        <v>41140</v>
      </c>
      <c r="K605" s="7">
        <v>1</v>
      </c>
      <c r="L605" s="9" t="str">
        <f>VLOOKUP(T_[[#This Row],[Réf catégorie]],ListeCATEGORIES,2,FALSE)</f>
        <v>Boissons</v>
      </c>
      <c r="M605" s="6">
        <v>1</v>
      </c>
      <c r="N605" s="6" t="str">
        <f>VLOOKUP(T_[[#This Row],[Réf prod]],ListePRODUITS,2,FALSE)</f>
        <v>Chai</v>
      </c>
      <c r="O605" s="13">
        <v>90</v>
      </c>
      <c r="P605" s="6">
        <v>28</v>
      </c>
      <c r="Q605" s="13">
        <f t="shared" si="9"/>
        <v>2520</v>
      </c>
      <c r="R605" s="14">
        <v>0.1</v>
      </c>
      <c r="S605" s="13">
        <v>2268</v>
      </c>
      <c r="T605" s="13">
        <v>38.555999999999997</v>
      </c>
      <c r="U605" s="48">
        <f>T_[[#This Row],[CA tarif]]-T_[[#This Row],[CA HT]]</f>
        <v>252</v>
      </c>
      <c r="V605" s="13"/>
      <c r="W605" s="13"/>
      <c r="X605"/>
      <c r="Y605" s="9"/>
      <c r="AA605"/>
      <c r="AB605"/>
    </row>
    <row r="606" spans="1:28" ht="15" customHeight="1" x14ac:dyDescent="0.25">
      <c r="A606" s="6" t="s">
        <v>179</v>
      </c>
      <c r="B606" s="6" t="s">
        <v>180</v>
      </c>
      <c r="C606" s="6" t="s">
        <v>181</v>
      </c>
      <c r="D606" s="6" t="s">
        <v>81</v>
      </c>
      <c r="E606" s="6">
        <v>3</v>
      </c>
      <c r="F606" s="6" t="str">
        <f>VLOOKUP(T_[[#This Row],[N° représ]],ListeREPRESENTANTS,2,FALSE)</f>
        <v>Janet Leverling</v>
      </c>
      <c r="G606" s="6">
        <v>10700</v>
      </c>
      <c r="H606" s="9">
        <v>41124</v>
      </c>
      <c r="I606" s="9">
        <v>41152</v>
      </c>
      <c r="J606" s="9">
        <v>41140</v>
      </c>
      <c r="K606" s="7">
        <v>1</v>
      </c>
      <c r="L606" s="9" t="str">
        <f>VLOOKUP(T_[[#This Row],[Réf catégorie]],ListeCATEGORIES,2,FALSE)</f>
        <v>Boissons</v>
      </c>
      <c r="M606" s="6">
        <v>34</v>
      </c>
      <c r="N606" s="6" t="str">
        <f>VLOOKUP(T_[[#This Row],[Réf prod]],ListePRODUITS,2,FALSE)</f>
        <v>Sasquatch Ale</v>
      </c>
      <c r="O606" s="13">
        <v>70</v>
      </c>
      <c r="P606" s="6">
        <v>81</v>
      </c>
      <c r="Q606" s="13">
        <f t="shared" si="9"/>
        <v>5670</v>
      </c>
      <c r="R606" s="14">
        <v>0.1</v>
      </c>
      <c r="S606" s="13">
        <v>5103</v>
      </c>
      <c r="T606" s="13">
        <v>86.751000000000005</v>
      </c>
      <c r="U606" s="48">
        <f>T_[[#This Row],[CA tarif]]-T_[[#This Row],[CA HT]]</f>
        <v>567</v>
      </c>
      <c r="V606" s="13"/>
      <c r="W606" s="13"/>
      <c r="X606"/>
      <c r="Y606" s="9"/>
      <c r="AA606"/>
      <c r="AB606"/>
    </row>
    <row r="607" spans="1:28" ht="15" customHeight="1" x14ac:dyDescent="0.25">
      <c r="A607" s="6" t="s">
        <v>179</v>
      </c>
      <c r="B607" s="6" t="s">
        <v>180</v>
      </c>
      <c r="C607" s="6" t="s">
        <v>181</v>
      </c>
      <c r="D607" s="6" t="s">
        <v>81</v>
      </c>
      <c r="E607" s="6">
        <v>3</v>
      </c>
      <c r="F607" s="6" t="str">
        <f>VLOOKUP(T_[[#This Row],[N° représ]],ListeREPRESENTANTS,2,FALSE)</f>
        <v>Janet Leverling</v>
      </c>
      <c r="G607" s="6">
        <v>10700</v>
      </c>
      <c r="H607" s="9">
        <v>41124</v>
      </c>
      <c r="I607" s="9">
        <v>41152</v>
      </c>
      <c r="J607" s="9">
        <v>41140</v>
      </c>
      <c r="K607" s="7">
        <v>3</v>
      </c>
      <c r="L607" s="9" t="str">
        <f>VLOOKUP(T_[[#This Row],[Réf catégorie]],ListeCATEGORIES,2,FALSE)</f>
        <v>Desserts</v>
      </c>
      <c r="M607" s="6">
        <v>68</v>
      </c>
      <c r="N607" s="6" t="str">
        <f>VLOOKUP(T_[[#This Row],[Réf prod]],ListePRODUITS,2,FALSE)</f>
        <v>Scottish Longbreads</v>
      </c>
      <c r="O607" s="13">
        <v>62.5</v>
      </c>
      <c r="P607" s="6">
        <v>81</v>
      </c>
      <c r="Q607" s="13">
        <f t="shared" si="9"/>
        <v>5062.5</v>
      </c>
      <c r="R607" s="14">
        <v>0.03</v>
      </c>
      <c r="S607" s="13">
        <v>4910.625</v>
      </c>
      <c r="T607" s="13">
        <v>39.284999999999997</v>
      </c>
      <c r="U607" s="48">
        <f>T_[[#This Row],[CA tarif]]-T_[[#This Row],[CA HT]]</f>
        <v>151.875</v>
      </c>
      <c r="V607" s="13"/>
      <c r="W607" s="13"/>
      <c r="X607"/>
      <c r="Y607" s="9"/>
      <c r="AA607"/>
      <c r="AB607"/>
    </row>
    <row r="608" spans="1:28" ht="15" customHeight="1" x14ac:dyDescent="0.25">
      <c r="A608" s="6" t="s">
        <v>179</v>
      </c>
      <c r="B608" s="6" t="s">
        <v>180</v>
      </c>
      <c r="C608" s="6" t="s">
        <v>181</v>
      </c>
      <c r="D608" s="6" t="s">
        <v>81</v>
      </c>
      <c r="E608" s="6">
        <v>3</v>
      </c>
      <c r="F608" s="6" t="str">
        <f>VLOOKUP(T_[[#This Row],[N° représ]],ListeREPRESENTANTS,2,FALSE)</f>
        <v>Janet Leverling</v>
      </c>
      <c r="G608" s="6">
        <v>10700</v>
      </c>
      <c r="H608" s="9">
        <v>41124</v>
      </c>
      <c r="I608" s="9">
        <v>41152</v>
      </c>
      <c r="J608" s="9">
        <v>41140</v>
      </c>
      <c r="K608" s="7">
        <v>4</v>
      </c>
      <c r="L608" s="9" t="str">
        <f>VLOOKUP(T_[[#This Row],[Réf catégorie]],ListeCATEGORIES,2,FALSE)</f>
        <v>Produits laitiers</v>
      </c>
      <c r="M608" s="6">
        <v>71</v>
      </c>
      <c r="N608" s="6" t="str">
        <f>VLOOKUP(T_[[#This Row],[Réf prod]],ListePRODUITS,2,FALSE)</f>
        <v>Fløtemysost</v>
      </c>
      <c r="O608" s="13">
        <v>107.5</v>
      </c>
      <c r="P608" s="6">
        <v>41</v>
      </c>
      <c r="Q608" s="13">
        <f t="shared" si="9"/>
        <v>4407.5</v>
      </c>
      <c r="R608" s="14">
        <v>0.08</v>
      </c>
      <c r="S608" s="13">
        <v>4054.9</v>
      </c>
      <c r="T608" s="13">
        <v>12.1647</v>
      </c>
      <c r="U608" s="48">
        <f>T_[[#This Row],[CA tarif]]-T_[[#This Row],[CA HT]]</f>
        <v>352.59999999999991</v>
      </c>
      <c r="V608" s="13"/>
      <c r="W608" s="13"/>
      <c r="X608"/>
      <c r="Y608" s="9"/>
      <c r="AA608"/>
      <c r="AB608"/>
    </row>
    <row r="609" spans="1:28" ht="15" customHeight="1" x14ac:dyDescent="0.25">
      <c r="A609" s="6" t="s">
        <v>166</v>
      </c>
      <c r="B609" s="6" t="s">
        <v>167</v>
      </c>
      <c r="C609" s="6" t="s">
        <v>168</v>
      </c>
      <c r="D609" s="6" t="s">
        <v>169</v>
      </c>
      <c r="E609" s="6">
        <v>6</v>
      </c>
      <c r="F609" s="6" t="str">
        <f>VLOOKUP(T_[[#This Row],[N° représ]],ListeREPRESENTANTS,2,FALSE)</f>
        <v>Ernst Junge</v>
      </c>
      <c r="G609" s="6">
        <v>10701</v>
      </c>
      <c r="H609" s="9">
        <v>41127</v>
      </c>
      <c r="I609" s="9">
        <v>41141</v>
      </c>
      <c r="J609" s="9">
        <v>41139</v>
      </c>
      <c r="K609" s="7">
        <v>4</v>
      </c>
      <c r="L609" s="9" t="str">
        <f>VLOOKUP(T_[[#This Row],[Réf catégorie]],ListeCATEGORIES,2,FALSE)</f>
        <v>Produits laitiers</v>
      </c>
      <c r="M609" s="6">
        <v>59</v>
      </c>
      <c r="N609" s="6" t="str">
        <f>VLOOKUP(T_[[#This Row],[Réf prod]],ListePRODUITS,2,FALSE)</f>
        <v>Raclette Courdavault</v>
      </c>
      <c r="O609" s="13">
        <v>275</v>
      </c>
      <c r="P609" s="6">
        <v>47</v>
      </c>
      <c r="Q609" s="13">
        <f t="shared" si="9"/>
        <v>12925</v>
      </c>
      <c r="R609" s="14">
        <v>0.01</v>
      </c>
      <c r="S609" s="13">
        <v>12795.75</v>
      </c>
      <c r="T609" s="13">
        <v>371.07675</v>
      </c>
      <c r="U609" s="48">
        <f>T_[[#This Row],[CA tarif]]-T_[[#This Row],[CA HT]]</f>
        <v>129.25</v>
      </c>
      <c r="V609" s="13"/>
      <c r="W609" s="13"/>
      <c r="X609"/>
      <c r="Y609" s="9"/>
      <c r="AA609"/>
      <c r="AB609"/>
    </row>
    <row r="610" spans="1:28" ht="15" customHeight="1" x14ac:dyDescent="0.25">
      <c r="A610" s="6" t="s">
        <v>166</v>
      </c>
      <c r="B610" s="6" t="s">
        <v>167</v>
      </c>
      <c r="C610" s="6" t="s">
        <v>168</v>
      </c>
      <c r="D610" s="6" t="s">
        <v>169</v>
      </c>
      <c r="E610" s="6">
        <v>6</v>
      </c>
      <c r="F610" s="6" t="str">
        <f>VLOOKUP(T_[[#This Row],[N° représ]],ListeREPRESENTANTS,2,FALSE)</f>
        <v>Ernst Junge</v>
      </c>
      <c r="G610" s="6">
        <v>10701</v>
      </c>
      <c r="H610" s="9">
        <v>41127</v>
      </c>
      <c r="I610" s="9">
        <v>41141</v>
      </c>
      <c r="J610" s="9">
        <v>41139</v>
      </c>
      <c r="K610" s="7">
        <v>4</v>
      </c>
      <c r="L610" s="9" t="str">
        <f>VLOOKUP(T_[[#This Row],[Réf catégorie]],ListeCATEGORIES,2,FALSE)</f>
        <v>Produits laitiers</v>
      </c>
      <c r="M610" s="6">
        <v>71</v>
      </c>
      <c r="N610" s="6" t="str">
        <f>VLOOKUP(T_[[#This Row],[Réf prod]],ListePRODUITS,2,FALSE)</f>
        <v>Fløtemysost</v>
      </c>
      <c r="O610" s="13">
        <v>107.5</v>
      </c>
      <c r="P610" s="6">
        <v>30</v>
      </c>
      <c r="Q610" s="13">
        <f t="shared" si="9"/>
        <v>3225</v>
      </c>
      <c r="R610" s="14">
        <v>0.06</v>
      </c>
      <c r="S610" s="13">
        <v>3031.5</v>
      </c>
      <c r="T610" s="13">
        <v>45.472499999999997</v>
      </c>
      <c r="U610" s="48">
        <f>T_[[#This Row],[CA tarif]]-T_[[#This Row],[CA HT]]</f>
        <v>193.5</v>
      </c>
      <c r="V610" s="13"/>
      <c r="W610" s="13"/>
      <c r="X610"/>
      <c r="Y610" s="9"/>
      <c r="AA610"/>
      <c r="AB610"/>
    </row>
    <row r="611" spans="1:28" ht="15" customHeight="1" x14ac:dyDescent="0.25">
      <c r="A611" s="6" t="s">
        <v>166</v>
      </c>
      <c r="B611" s="6" t="s">
        <v>167</v>
      </c>
      <c r="C611" s="6" t="s">
        <v>168</v>
      </c>
      <c r="D611" s="6" t="s">
        <v>169</v>
      </c>
      <c r="E611" s="6">
        <v>6</v>
      </c>
      <c r="F611" s="6" t="str">
        <f>VLOOKUP(T_[[#This Row],[N° représ]],ListeREPRESENTANTS,2,FALSE)</f>
        <v>Ernst Junge</v>
      </c>
      <c r="G611" s="6">
        <v>10701</v>
      </c>
      <c r="H611" s="9">
        <v>41127</v>
      </c>
      <c r="I611" s="9">
        <v>41141</v>
      </c>
      <c r="J611" s="9">
        <v>41139</v>
      </c>
      <c r="K611" s="7">
        <v>1</v>
      </c>
      <c r="L611" s="9" t="str">
        <f>VLOOKUP(T_[[#This Row],[Réf catégorie]],ListeCATEGORIES,2,FALSE)</f>
        <v>Boissons</v>
      </c>
      <c r="M611" s="6">
        <v>76</v>
      </c>
      <c r="N611" s="6" t="str">
        <f>VLOOKUP(T_[[#This Row],[Réf prod]],ListePRODUITS,2,FALSE)</f>
        <v>Lakkalikööri</v>
      </c>
      <c r="O611" s="13">
        <v>90</v>
      </c>
      <c r="P611" s="6">
        <v>51</v>
      </c>
      <c r="Q611" s="13">
        <f t="shared" si="9"/>
        <v>4590</v>
      </c>
      <c r="R611" s="14">
        <v>0.2</v>
      </c>
      <c r="S611" s="13">
        <v>3672</v>
      </c>
      <c r="T611" s="13">
        <v>113.83199999999999</v>
      </c>
      <c r="U611" s="48">
        <f>T_[[#This Row],[CA tarif]]-T_[[#This Row],[CA HT]]</f>
        <v>918</v>
      </c>
      <c r="V611" s="13"/>
      <c r="W611" s="13"/>
      <c r="X611"/>
      <c r="Y611" s="9"/>
      <c r="AA611"/>
      <c r="AB611"/>
    </row>
    <row r="612" spans="1:28" ht="15" customHeight="1" x14ac:dyDescent="0.25">
      <c r="A612" s="6" t="s">
        <v>301</v>
      </c>
      <c r="B612" s="6" t="s">
        <v>302</v>
      </c>
      <c r="C612" s="6" t="s">
        <v>260</v>
      </c>
      <c r="D612" s="6" t="s">
        <v>136</v>
      </c>
      <c r="E612" s="6">
        <v>5</v>
      </c>
      <c r="F612" s="6" t="str">
        <f>VLOOKUP(T_[[#This Row],[N° représ]],ListeREPRESENTANTS,2,FALSE)</f>
        <v>Mohamed Ben Arfa</v>
      </c>
      <c r="G612" s="6">
        <v>10702</v>
      </c>
      <c r="H612" s="9">
        <v>41127</v>
      </c>
      <c r="I612" s="9">
        <v>41169</v>
      </c>
      <c r="J612" s="9">
        <v>41145</v>
      </c>
      <c r="K612" s="7">
        <v>2</v>
      </c>
      <c r="L612" s="9" t="str">
        <f>VLOOKUP(T_[[#This Row],[Réf catégorie]],ListeCATEGORIES,2,FALSE)</f>
        <v>Condiments</v>
      </c>
      <c r="M612" s="6">
        <v>3</v>
      </c>
      <c r="N612" s="6" t="str">
        <f>VLOOKUP(T_[[#This Row],[Réf prod]],ListePRODUITS,2,FALSE)</f>
        <v>Aniseed Syrup</v>
      </c>
      <c r="O612" s="13">
        <v>50</v>
      </c>
      <c r="P612" s="6">
        <v>61</v>
      </c>
      <c r="Q612" s="13">
        <f t="shared" si="9"/>
        <v>3050</v>
      </c>
      <c r="R612" s="14">
        <v>0.01</v>
      </c>
      <c r="S612" s="13">
        <v>3019.5</v>
      </c>
      <c r="T612" s="13">
        <v>33.214500000000001</v>
      </c>
      <c r="U612" s="48">
        <f>T_[[#This Row],[CA tarif]]-T_[[#This Row],[CA HT]]</f>
        <v>30.5</v>
      </c>
      <c r="V612" s="13"/>
      <c r="W612" s="13"/>
      <c r="X612"/>
      <c r="Y612" s="9"/>
      <c r="AA612"/>
      <c r="AB612"/>
    </row>
    <row r="613" spans="1:28" ht="15" customHeight="1" x14ac:dyDescent="0.25">
      <c r="A613" s="6" t="s">
        <v>301</v>
      </c>
      <c r="B613" s="6" t="s">
        <v>302</v>
      </c>
      <c r="C613" s="6" t="s">
        <v>260</v>
      </c>
      <c r="D613" s="6" t="s">
        <v>136</v>
      </c>
      <c r="E613" s="6">
        <v>5</v>
      </c>
      <c r="F613" s="6" t="str">
        <f>VLOOKUP(T_[[#This Row],[N° représ]],ListeREPRESENTANTS,2,FALSE)</f>
        <v>Mohamed Ben Arfa</v>
      </c>
      <c r="G613" s="6">
        <v>10702</v>
      </c>
      <c r="H613" s="9">
        <v>41127</v>
      </c>
      <c r="I613" s="9">
        <v>41169</v>
      </c>
      <c r="J613" s="9">
        <v>41145</v>
      </c>
      <c r="K613" s="7">
        <v>1</v>
      </c>
      <c r="L613" s="9" t="str">
        <f>VLOOKUP(T_[[#This Row],[Réf catégorie]],ListeCATEGORIES,2,FALSE)</f>
        <v>Boissons</v>
      </c>
      <c r="M613" s="6">
        <v>76</v>
      </c>
      <c r="N613" s="6" t="str">
        <f>VLOOKUP(T_[[#This Row],[Réf prod]],ListePRODUITS,2,FALSE)</f>
        <v>Lakkalikööri</v>
      </c>
      <c r="O613" s="13">
        <v>90</v>
      </c>
      <c r="P613" s="6">
        <v>2</v>
      </c>
      <c r="Q613" s="13">
        <f t="shared" si="9"/>
        <v>180</v>
      </c>
      <c r="R613" s="14">
        <v>-0.03</v>
      </c>
      <c r="S613" s="13">
        <v>185.4</v>
      </c>
      <c r="T613" s="13">
        <v>4.8204000000000002</v>
      </c>
      <c r="U613" s="48">
        <f>T_[[#This Row],[CA tarif]]-T_[[#This Row],[CA HT]]</f>
        <v>-5.4000000000000057</v>
      </c>
      <c r="V613" s="13"/>
      <c r="W613" s="13"/>
      <c r="X613"/>
      <c r="Y613" s="9"/>
      <c r="AA613"/>
      <c r="AB613"/>
    </row>
    <row r="614" spans="1:28" ht="15" customHeight="1" x14ac:dyDescent="0.25">
      <c r="A614" s="6" t="s">
        <v>223</v>
      </c>
      <c r="B614" s="6" t="s">
        <v>224</v>
      </c>
      <c r="C614" s="6" t="s">
        <v>225</v>
      </c>
      <c r="D614" s="6" t="s">
        <v>208</v>
      </c>
      <c r="E614" s="6">
        <v>6</v>
      </c>
      <c r="F614" s="6" t="str">
        <f>VLOOKUP(T_[[#This Row],[N° représ]],ListeREPRESENTANTS,2,FALSE)</f>
        <v>Ernst Junge</v>
      </c>
      <c r="G614" s="6">
        <v>10703</v>
      </c>
      <c r="H614" s="9">
        <v>41128</v>
      </c>
      <c r="I614" s="9">
        <v>41156</v>
      </c>
      <c r="J614" s="9">
        <v>41144</v>
      </c>
      <c r="K614" s="7">
        <v>1</v>
      </c>
      <c r="L614" s="9" t="str">
        <f>VLOOKUP(T_[[#This Row],[Réf catégorie]],ListeCATEGORIES,2,FALSE)</f>
        <v>Boissons</v>
      </c>
      <c r="M614" s="6">
        <v>2</v>
      </c>
      <c r="N614" s="6" t="str">
        <f>VLOOKUP(T_[[#This Row],[Réf prod]],ListePRODUITS,2,FALSE)</f>
        <v>Chang</v>
      </c>
      <c r="O614" s="13">
        <v>95</v>
      </c>
      <c r="P614" s="6">
        <v>18</v>
      </c>
      <c r="Q614" s="13">
        <f t="shared" si="9"/>
        <v>1710</v>
      </c>
      <c r="R614" s="14">
        <v>-0.02</v>
      </c>
      <c r="S614" s="13">
        <v>1744.2</v>
      </c>
      <c r="T614" s="13">
        <v>55.814399999999999</v>
      </c>
      <c r="U614" s="48">
        <f>T_[[#This Row],[CA tarif]]-T_[[#This Row],[CA HT]]</f>
        <v>-34.200000000000045</v>
      </c>
      <c r="V614" s="13"/>
      <c r="W614" s="13"/>
      <c r="X614"/>
      <c r="Y614" s="9"/>
      <c r="AA614"/>
      <c r="AB614"/>
    </row>
    <row r="615" spans="1:28" ht="15" customHeight="1" x14ac:dyDescent="0.25">
      <c r="A615" s="6" t="s">
        <v>223</v>
      </c>
      <c r="B615" s="6" t="s">
        <v>224</v>
      </c>
      <c r="C615" s="6" t="s">
        <v>225</v>
      </c>
      <c r="D615" s="6" t="s">
        <v>208</v>
      </c>
      <c r="E615" s="6">
        <v>6</v>
      </c>
      <c r="F615" s="6" t="str">
        <f>VLOOKUP(T_[[#This Row],[N° représ]],ListeREPRESENTANTS,2,FALSE)</f>
        <v>Ernst Junge</v>
      </c>
      <c r="G615" s="6">
        <v>10703</v>
      </c>
      <c r="H615" s="9">
        <v>41128</v>
      </c>
      <c r="I615" s="9">
        <v>41156</v>
      </c>
      <c r="J615" s="9">
        <v>41144</v>
      </c>
      <c r="K615" s="7">
        <v>4</v>
      </c>
      <c r="L615" s="9" t="str">
        <f>VLOOKUP(T_[[#This Row],[Réf catégorie]],ListeCATEGORIES,2,FALSE)</f>
        <v>Produits laitiers</v>
      </c>
      <c r="M615" s="6">
        <v>59</v>
      </c>
      <c r="N615" s="6" t="str">
        <f>VLOOKUP(T_[[#This Row],[Réf prod]],ListePRODUITS,2,FALSE)</f>
        <v>Raclette Courdavault</v>
      </c>
      <c r="O615" s="13">
        <v>275</v>
      </c>
      <c r="P615" s="6">
        <v>19</v>
      </c>
      <c r="Q615" s="13">
        <f t="shared" si="9"/>
        <v>5225</v>
      </c>
      <c r="R615" s="14">
        <v>0.16</v>
      </c>
      <c r="S615" s="13">
        <v>4389</v>
      </c>
      <c r="T615" s="13">
        <v>153.61500000000001</v>
      </c>
      <c r="U615" s="48">
        <f>T_[[#This Row],[CA tarif]]-T_[[#This Row],[CA HT]]</f>
        <v>836</v>
      </c>
      <c r="V615" s="13"/>
      <c r="W615" s="13"/>
      <c r="X615"/>
      <c r="Y615" s="9"/>
      <c r="AA615"/>
      <c r="AB615"/>
    </row>
    <row r="616" spans="1:28" ht="15" customHeight="1" x14ac:dyDescent="0.25">
      <c r="A616" s="6" t="s">
        <v>223</v>
      </c>
      <c r="B616" s="6" t="s">
        <v>224</v>
      </c>
      <c r="C616" s="6" t="s">
        <v>225</v>
      </c>
      <c r="D616" s="6" t="s">
        <v>208</v>
      </c>
      <c r="E616" s="6">
        <v>6</v>
      </c>
      <c r="F616" s="6" t="str">
        <f>VLOOKUP(T_[[#This Row],[N° représ]],ListeREPRESENTANTS,2,FALSE)</f>
        <v>Ernst Junge</v>
      </c>
      <c r="G616" s="6">
        <v>10703</v>
      </c>
      <c r="H616" s="9">
        <v>41128</v>
      </c>
      <c r="I616" s="9">
        <v>41156</v>
      </c>
      <c r="J616" s="9">
        <v>41144</v>
      </c>
      <c r="K616" s="7">
        <v>8</v>
      </c>
      <c r="L616" s="9" t="str">
        <f>VLOOKUP(T_[[#This Row],[Réf catégorie]],ListeCATEGORIES,2,FALSE)</f>
        <v>Poissons et fruits de mer</v>
      </c>
      <c r="M616" s="6">
        <v>73</v>
      </c>
      <c r="N616" s="6" t="str">
        <f>VLOOKUP(T_[[#This Row],[Réf prod]],ListePRODUITS,2,FALSE)</f>
        <v>Röd Kaviar</v>
      </c>
      <c r="O616" s="13">
        <v>75</v>
      </c>
      <c r="P616" s="6">
        <v>14</v>
      </c>
      <c r="Q616" s="13">
        <f t="shared" si="9"/>
        <v>1050</v>
      </c>
      <c r="R616" s="14">
        <v>0.06</v>
      </c>
      <c r="S616" s="13">
        <v>987</v>
      </c>
      <c r="T616" s="13">
        <v>12.831</v>
      </c>
      <c r="U616" s="48">
        <f>T_[[#This Row],[CA tarif]]-T_[[#This Row],[CA HT]]</f>
        <v>63</v>
      </c>
      <c r="V616" s="13"/>
      <c r="W616" s="13"/>
      <c r="X616"/>
      <c r="Y616" s="9"/>
      <c r="AA616"/>
      <c r="AB616"/>
    </row>
    <row r="617" spans="1:28" ht="15" customHeight="1" x14ac:dyDescent="0.25">
      <c r="A617" s="6" t="s">
        <v>130</v>
      </c>
      <c r="B617" s="6" t="s">
        <v>131</v>
      </c>
      <c r="C617" s="6" t="s">
        <v>132</v>
      </c>
      <c r="D617" s="6" t="s">
        <v>123</v>
      </c>
      <c r="E617" s="6">
        <v>6</v>
      </c>
      <c r="F617" s="6" t="str">
        <f>VLOOKUP(T_[[#This Row],[N° représ]],ListeREPRESENTANTS,2,FALSE)</f>
        <v>Ernst Junge</v>
      </c>
      <c r="G617" s="6">
        <v>10704</v>
      </c>
      <c r="H617" s="9">
        <v>41128</v>
      </c>
      <c r="I617" s="9">
        <v>41156</v>
      </c>
      <c r="J617" s="9">
        <v>41162</v>
      </c>
      <c r="K617" s="7">
        <v>2</v>
      </c>
      <c r="L617" s="9" t="str">
        <f>VLOOKUP(T_[[#This Row],[Réf catégorie]],ListeCATEGORIES,2,FALSE)</f>
        <v>Condiments</v>
      </c>
      <c r="M617" s="6">
        <v>4</v>
      </c>
      <c r="N617" s="6" t="str">
        <f>VLOOKUP(T_[[#This Row],[Réf prod]],ListePRODUITS,2,FALSE)</f>
        <v>Chef Anton's Cajun Seasoning</v>
      </c>
      <c r="O617" s="13">
        <v>110</v>
      </c>
      <c r="P617" s="6">
        <v>66</v>
      </c>
      <c r="Q617" s="13">
        <f t="shared" si="9"/>
        <v>7260</v>
      </c>
      <c r="R617" s="14">
        <v>0.05</v>
      </c>
      <c r="S617" s="13">
        <v>6897</v>
      </c>
      <c r="T617" s="13">
        <v>34.484999999999999</v>
      </c>
      <c r="U617" s="48">
        <f>T_[[#This Row],[CA tarif]]-T_[[#This Row],[CA HT]]</f>
        <v>363</v>
      </c>
      <c r="V617" s="13"/>
      <c r="W617" s="13"/>
      <c r="X617"/>
      <c r="Y617" s="9"/>
      <c r="AA617"/>
      <c r="AB617"/>
    </row>
    <row r="618" spans="1:28" ht="15" customHeight="1" x14ac:dyDescent="0.25">
      <c r="A618" s="6" t="s">
        <v>130</v>
      </c>
      <c r="B618" s="6" t="s">
        <v>131</v>
      </c>
      <c r="C618" s="6" t="s">
        <v>132</v>
      </c>
      <c r="D618" s="6" t="s">
        <v>123</v>
      </c>
      <c r="E618" s="6">
        <v>6</v>
      </c>
      <c r="F618" s="6" t="str">
        <f>VLOOKUP(T_[[#This Row],[N° représ]],ListeREPRESENTANTS,2,FALSE)</f>
        <v>Ernst Junge</v>
      </c>
      <c r="G618" s="6">
        <v>10704</v>
      </c>
      <c r="H618" s="9">
        <v>41128</v>
      </c>
      <c r="I618" s="9">
        <v>41156</v>
      </c>
      <c r="J618" s="9">
        <v>41162</v>
      </c>
      <c r="K618" s="7">
        <v>1</v>
      </c>
      <c r="L618" s="9" t="str">
        <f>VLOOKUP(T_[[#This Row],[Réf catégorie]],ListeCATEGORIES,2,FALSE)</f>
        <v>Boissons</v>
      </c>
      <c r="M618" s="6">
        <v>24</v>
      </c>
      <c r="N618" s="6" t="str">
        <f>VLOOKUP(T_[[#This Row],[Réf prod]],ListePRODUITS,2,FALSE)</f>
        <v>Guaraná Fantástica</v>
      </c>
      <c r="O618" s="13">
        <v>22.5</v>
      </c>
      <c r="P618" s="6">
        <v>87</v>
      </c>
      <c r="Q618" s="13">
        <f t="shared" si="9"/>
        <v>1957.5</v>
      </c>
      <c r="R618" s="14">
        <v>0</v>
      </c>
      <c r="S618" s="13">
        <v>1957.5</v>
      </c>
      <c r="T618" s="13">
        <v>13.702500000000001</v>
      </c>
      <c r="U618" s="48">
        <f>T_[[#This Row],[CA tarif]]-T_[[#This Row],[CA HT]]</f>
        <v>0</v>
      </c>
      <c r="V618" s="13"/>
      <c r="W618" s="13"/>
      <c r="X618"/>
      <c r="Y618" s="9"/>
      <c r="AA618"/>
      <c r="AB618"/>
    </row>
    <row r="619" spans="1:28" ht="15" customHeight="1" x14ac:dyDescent="0.25">
      <c r="A619" s="6" t="s">
        <v>130</v>
      </c>
      <c r="B619" s="6" t="s">
        <v>131</v>
      </c>
      <c r="C619" s="6" t="s">
        <v>132</v>
      </c>
      <c r="D619" s="6" t="s">
        <v>123</v>
      </c>
      <c r="E619" s="6">
        <v>6</v>
      </c>
      <c r="F619" s="6" t="str">
        <f>VLOOKUP(T_[[#This Row],[N° représ]],ListeREPRESENTANTS,2,FALSE)</f>
        <v>Ernst Junge</v>
      </c>
      <c r="G619" s="6">
        <v>10704</v>
      </c>
      <c r="H619" s="9">
        <v>41128</v>
      </c>
      <c r="I619" s="9">
        <v>41156</v>
      </c>
      <c r="J619" s="9">
        <v>41162</v>
      </c>
      <c r="K619" s="7">
        <v>3</v>
      </c>
      <c r="L619" s="9" t="str">
        <f>VLOOKUP(T_[[#This Row],[Réf catégorie]],ListeCATEGORIES,2,FALSE)</f>
        <v>Desserts</v>
      </c>
      <c r="M619" s="6">
        <v>48</v>
      </c>
      <c r="N619" s="6" t="str">
        <f>VLOOKUP(T_[[#This Row],[Réf prod]],ListePRODUITS,2,FALSE)</f>
        <v>Chocolade</v>
      </c>
      <c r="O619" s="13">
        <v>63.75</v>
      </c>
      <c r="P619" s="6">
        <v>65</v>
      </c>
      <c r="Q619" s="13">
        <f t="shared" si="9"/>
        <v>4143.75</v>
      </c>
      <c r="R619" s="14">
        <v>0.09</v>
      </c>
      <c r="S619" s="13">
        <v>3770.8125</v>
      </c>
      <c r="T619" s="13">
        <v>105.58275</v>
      </c>
      <c r="U619" s="48">
        <f>T_[[#This Row],[CA tarif]]-T_[[#This Row],[CA HT]]</f>
        <v>372.9375</v>
      </c>
      <c r="V619" s="13"/>
      <c r="W619" s="13"/>
      <c r="X619"/>
      <c r="Y619" s="9"/>
      <c r="AA619"/>
      <c r="AB619"/>
    </row>
    <row r="620" spans="1:28" ht="15" customHeight="1" x14ac:dyDescent="0.25">
      <c r="A620" s="6" t="s">
        <v>103</v>
      </c>
      <c r="B620" s="6" t="s">
        <v>104</v>
      </c>
      <c r="C620" s="6" t="s">
        <v>105</v>
      </c>
      <c r="D620" s="6" t="s">
        <v>106</v>
      </c>
      <c r="E620" s="6">
        <v>2</v>
      </c>
      <c r="F620" s="6" t="str">
        <f>VLOOKUP(T_[[#This Row],[N° représ]],ListeREPRESENTANTS,2,FALSE)</f>
        <v>Anne Dodsworth</v>
      </c>
      <c r="G620" s="6">
        <v>10705</v>
      </c>
      <c r="H620" s="9">
        <v>41129</v>
      </c>
      <c r="I620" s="9">
        <v>41157</v>
      </c>
      <c r="J620" s="9">
        <v>41173</v>
      </c>
      <c r="K620" s="7">
        <v>4</v>
      </c>
      <c r="L620" s="9" t="str">
        <f>VLOOKUP(T_[[#This Row],[Réf catégorie]],ListeCATEGORIES,2,FALSE)</f>
        <v>Produits laitiers</v>
      </c>
      <c r="M620" s="6">
        <v>31</v>
      </c>
      <c r="N620" s="6" t="str">
        <f>VLOOKUP(T_[[#This Row],[Réf prod]],ListePRODUITS,2,FALSE)</f>
        <v>Gorgonzola Telino</v>
      </c>
      <c r="O620" s="13">
        <v>62.5</v>
      </c>
      <c r="P620" s="6">
        <v>82</v>
      </c>
      <c r="Q620" s="13">
        <f t="shared" si="9"/>
        <v>5125</v>
      </c>
      <c r="R620" s="14">
        <v>0.16</v>
      </c>
      <c r="S620" s="13">
        <v>4305</v>
      </c>
      <c r="T620" s="13">
        <v>124.845</v>
      </c>
      <c r="U620" s="48">
        <f>T_[[#This Row],[CA tarif]]-T_[[#This Row],[CA HT]]</f>
        <v>820</v>
      </c>
      <c r="V620" s="13"/>
      <c r="W620" s="13"/>
      <c r="X620"/>
      <c r="Y620" s="9"/>
      <c r="AA620"/>
      <c r="AB620"/>
    </row>
    <row r="621" spans="1:28" ht="15" customHeight="1" x14ac:dyDescent="0.25">
      <c r="A621" s="6" t="s">
        <v>103</v>
      </c>
      <c r="B621" s="6" t="s">
        <v>104</v>
      </c>
      <c r="C621" s="6" t="s">
        <v>105</v>
      </c>
      <c r="D621" s="6" t="s">
        <v>106</v>
      </c>
      <c r="E621" s="6">
        <v>2</v>
      </c>
      <c r="F621" s="6" t="str">
        <f>VLOOKUP(T_[[#This Row],[N° représ]],ListeREPRESENTANTS,2,FALSE)</f>
        <v>Anne Dodsworth</v>
      </c>
      <c r="G621" s="6">
        <v>10705</v>
      </c>
      <c r="H621" s="9">
        <v>41129</v>
      </c>
      <c r="I621" s="9">
        <v>41157</v>
      </c>
      <c r="J621" s="9">
        <v>41173</v>
      </c>
      <c r="K621" s="7">
        <v>4</v>
      </c>
      <c r="L621" s="9" t="str">
        <f>VLOOKUP(T_[[#This Row],[Réf catégorie]],ListeCATEGORIES,2,FALSE)</f>
        <v>Produits laitiers</v>
      </c>
      <c r="M621" s="6">
        <v>32</v>
      </c>
      <c r="N621" s="6" t="str">
        <f>VLOOKUP(T_[[#This Row],[Réf prod]],ListePRODUITS,2,FALSE)</f>
        <v>Mascarpone Fabioli</v>
      </c>
      <c r="O621" s="13">
        <v>160</v>
      </c>
      <c r="P621" s="6">
        <v>89</v>
      </c>
      <c r="Q621" s="13">
        <f t="shared" si="9"/>
        <v>14240</v>
      </c>
      <c r="R621" s="14">
        <v>0.01</v>
      </c>
      <c r="S621" s="13">
        <v>14097.6</v>
      </c>
      <c r="T621" s="13">
        <v>394.7328</v>
      </c>
      <c r="U621" s="48">
        <f>T_[[#This Row],[CA tarif]]-T_[[#This Row],[CA HT]]</f>
        <v>142.39999999999964</v>
      </c>
      <c r="V621" s="13"/>
      <c r="W621" s="13"/>
      <c r="X621"/>
      <c r="Y621" s="9"/>
      <c r="AA621"/>
      <c r="AB621"/>
    </row>
    <row r="622" spans="1:28" ht="15" customHeight="1" x14ac:dyDescent="0.25">
      <c r="A622" s="6" t="s">
        <v>272</v>
      </c>
      <c r="B622" s="6" t="s">
        <v>273</v>
      </c>
      <c r="C622" s="6" t="s">
        <v>274</v>
      </c>
      <c r="D622" s="6" t="s">
        <v>81</v>
      </c>
      <c r="E622" s="6">
        <v>4</v>
      </c>
      <c r="F622" s="6" t="str">
        <f>VLOOKUP(T_[[#This Row],[N° représ]],ListeREPRESENTANTS,2,FALSE)</f>
        <v>Laura Callahan</v>
      </c>
      <c r="G622" s="6">
        <v>10706</v>
      </c>
      <c r="H622" s="9">
        <v>41130</v>
      </c>
      <c r="I622" s="9">
        <v>41158</v>
      </c>
      <c r="J622" s="9">
        <v>41145</v>
      </c>
      <c r="K622" s="7">
        <v>3</v>
      </c>
      <c r="L622" s="9" t="str">
        <f>VLOOKUP(T_[[#This Row],[Réf catégorie]],ListeCATEGORIES,2,FALSE)</f>
        <v>Desserts</v>
      </c>
      <c r="M622" s="6">
        <v>16</v>
      </c>
      <c r="N622" s="6" t="str">
        <f>VLOOKUP(T_[[#This Row],[Réf prod]],ListePRODUITS,2,FALSE)</f>
        <v>Pavlova</v>
      </c>
      <c r="O622" s="13">
        <v>87.25</v>
      </c>
      <c r="P622" s="6">
        <v>16</v>
      </c>
      <c r="Q622" s="13">
        <f t="shared" si="9"/>
        <v>1396</v>
      </c>
      <c r="R622" s="14">
        <v>0.2</v>
      </c>
      <c r="S622" s="13">
        <v>1116.8</v>
      </c>
      <c r="T622" s="13">
        <v>36.854399999999998</v>
      </c>
      <c r="U622" s="48">
        <f>T_[[#This Row],[CA tarif]]-T_[[#This Row],[CA HT]]</f>
        <v>279.20000000000005</v>
      </c>
      <c r="V622" s="13"/>
      <c r="W622" s="13"/>
      <c r="X622"/>
      <c r="Y622" s="9"/>
      <c r="AA622"/>
      <c r="AB622"/>
    </row>
    <row r="623" spans="1:28" ht="15" customHeight="1" x14ac:dyDescent="0.25">
      <c r="A623" s="6" t="s">
        <v>272</v>
      </c>
      <c r="B623" s="6" t="s">
        <v>273</v>
      </c>
      <c r="C623" s="6" t="s">
        <v>274</v>
      </c>
      <c r="D623" s="6" t="s">
        <v>81</v>
      </c>
      <c r="E623" s="6">
        <v>4</v>
      </c>
      <c r="F623" s="6" t="str">
        <f>VLOOKUP(T_[[#This Row],[N° représ]],ListeREPRESENTANTS,2,FALSE)</f>
        <v>Laura Callahan</v>
      </c>
      <c r="G623" s="6">
        <v>10706</v>
      </c>
      <c r="H623" s="9">
        <v>41130</v>
      </c>
      <c r="I623" s="9">
        <v>41158</v>
      </c>
      <c r="J623" s="9">
        <v>41145</v>
      </c>
      <c r="K623" s="7">
        <v>1</v>
      </c>
      <c r="L623" s="9" t="str">
        <f>VLOOKUP(T_[[#This Row],[Réf catégorie]],ListeCATEGORIES,2,FALSE)</f>
        <v>Boissons</v>
      </c>
      <c r="M623" s="6">
        <v>43</v>
      </c>
      <c r="N623" s="6" t="str">
        <f>VLOOKUP(T_[[#This Row],[Réf prod]],ListePRODUITS,2,FALSE)</f>
        <v>Ipoh Coffee</v>
      </c>
      <c r="O623" s="13">
        <v>230</v>
      </c>
      <c r="P623" s="6">
        <v>84</v>
      </c>
      <c r="Q623" s="13">
        <f t="shared" si="9"/>
        <v>19320</v>
      </c>
      <c r="R623" s="14">
        <v>0.09</v>
      </c>
      <c r="S623" s="13">
        <v>17581.2</v>
      </c>
      <c r="T623" s="13">
        <v>70.324799999999996</v>
      </c>
      <c r="U623" s="48">
        <f>T_[[#This Row],[CA tarif]]-T_[[#This Row],[CA HT]]</f>
        <v>1738.7999999999993</v>
      </c>
      <c r="V623" s="13"/>
      <c r="W623" s="13"/>
      <c r="X623"/>
      <c r="Y623" s="9"/>
      <c r="AA623"/>
      <c r="AB623"/>
    </row>
    <row r="624" spans="1:28" ht="15" customHeight="1" x14ac:dyDescent="0.25">
      <c r="A624" s="6" t="s">
        <v>272</v>
      </c>
      <c r="B624" s="6" t="s">
        <v>273</v>
      </c>
      <c r="C624" s="6" t="s">
        <v>274</v>
      </c>
      <c r="D624" s="6" t="s">
        <v>81</v>
      </c>
      <c r="E624" s="6">
        <v>4</v>
      </c>
      <c r="F624" s="6" t="str">
        <f>VLOOKUP(T_[[#This Row],[N° représ]],ListeREPRESENTANTS,2,FALSE)</f>
        <v>Laura Callahan</v>
      </c>
      <c r="G624" s="6">
        <v>10706</v>
      </c>
      <c r="H624" s="9">
        <v>41130</v>
      </c>
      <c r="I624" s="9">
        <v>41158</v>
      </c>
      <c r="J624" s="9">
        <v>41145</v>
      </c>
      <c r="K624" s="7">
        <v>4</v>
      </c>
      <c r="L624" s="9" t="str">
        <f>VLOOKUP(T_[[#This Row],[Réf catégorie]],ListeCATEGORIES,2,FALSE)</f>
        <v>Produits laitiers</v>
      </c>
      <c r="M624" s="6">
        <v>59</v>
      </c>
      <c r="N624" s="6" t="str">
        <f>VLOOKUP(T_[[#This Row],[Réf prod]],ListePRODUITS,2,FALSE)</f>
        <v>Raclette Courdavault</v>
      </c>
      <c r="O624" s="13">
        <v>275</v>
      </c>
      <c r="P624" s="6">
        <v>14</v>
      </c>
      <c r="Q624" s="13">
        <f t="shared" si="9"/>
        <v>3850</v>
      </c>
      <c r="R624" s="14">
        <v>7.0000000000000007E-2</v>
      </c>
      <c r="S624" s="13">
        <v>3580.4999999999995</v>
      </c>
      <c r="T624" s="13">
        <v>71.609999999999985</v>
      </c>
      <c r="U624" s="48">
        <f>T_[[#This Row],[CA tarif]]-T_[[#This Row],[CA HT]]</f>
        <v>269.50000000000045</v>
      </c>
      <c r="V624" s="13"/>
      <c r="W624" s="13"/>
      <c r="X624"/>
      <c r="Y624" s="9"/>
      <c r="AA624"/>
      <c r="AB624"/>
    </row>
    <row r="625" spans="1:28" ht="15" customHeight="1" x14ac:dyDescent="0.25">
      <c r="A625" s="6" t="s">
        <v>243</v>
      </c>
      <c r="B625" s="6" t="s">
        <v>244</v>
      </c>
      <c r="C625" s="6" t="s">
        <v>88</v>
      </c>
      <c r="D625" s="6" t="s">
        <v>89</v>
      </c>
      <c r="E625" s="6">
        <v>5</v>
      </c>
      <c r="F625" s="6" t="str">
        <f>VLOOKUP(T_[[#This Row],[N° représ]],ListeREPRESENTANTS,2,FALSE)</f>
        <v>Mohamed Ben Arfa</v>
      </c>
      <c r="G625" s="6">
        <v>10707</v>
      </c>
      <c r="H625" s="9">
        <v>41130</v>
      </c>
      <c r="I625" s="9">
        <v>41144</v>
      </c>
      <c r="J625" s="9">
        <v>41147</v>
      </c>
      <c r="K625" s="7">
        <v>6</v>
      </c>
      <c r="L625" s="9" t="str">
        <f>VLOOKUP(T_[[#This Row],[Réf catégorie]],ListeCATEGORIES,2,FALSE)</f>
        <v>Viandes</v>
      </c>
      <c r="M625" s="6">
        <v>55</v>
      </c>
      <c r="N625" s="6" t="str">
        <f>VLOOKUP(T_[[#This Row],[Réf prod]],ListePRODUITS,2,FALSE)</f>
        <v>Pâté chinois</v>
      </c>
      <c r="O625" s="13">
        <v>120</v>
      </c>
      <c r="P625" s="6">
        <v>32</v>
      </c>
      <c r="Q625" s="13">
        <f t="shared" si="9"/>
        <v>3840</v>
      </c>
      <c r="R625" s="14">
        <v>0</v>
      </c>
      <c r="S625" s="13">
        <v>3840</v>
      </c>
      <c r="T625" s="13">
        <v>57.6</v>
      </c>
      <c r="U625" s="48">
        <f>T_[[#This Row],[CA tarif]]-T_[[#This Row],[CA HT]]</f>
        <v>0</v>
      </c>
      <c r="V625" s="13"/>
      <c r="W625" s="13"/>
      <c r="X625"/>
      <c r="Y625" s="9"/>
      <c r="AA625"/>
      <c r="AB625"/>
    </row>
    <row r="626" spans="1:28" ht="15" customHeight="1" x14ac:dyDescent="0.25">
      <c r="A626" s="6" t="s">
        <v>243</v>
      </c>
      <c r="B626" s="6" t="s">
        <v>244</v>
      </c>
      <c r="C626" s="6" t="s">
        <v>88</v>
      </c>
      <c r="D626" s="6" t="s">
        <v>89</v>
      </c>
      <c r="E626" s="6">
        <v>5</v>
      </c>
      <c r="F626" s="6" t="str">
        <f>VLOOKUP(T_[[#This Row],[N° représ]],ListeREPRESENTANTS,2,FALSE)</f>
        <v>Mohamed Ben Arfa</v>
      </c>
      <c r="G626" s="6">
        <v>10707</v>
      </c>
      <c r="H626" s="9">
        <v>41130</v>
      </c>
      <c r="I626" s="9">
        <v>41144</v>
      </c>
      <c r="J626" s="9">
        <v>41147</v>
      </c>
      <c r="K626" s="7">
        <v>5</v>
      </c>
      <c r="L626" s="9" t="str">
        <f>VLOOKUP(T_[[#This Row],[Réf catégorie]],ListeCATEGORIES,2,FALSE)</f>
        <v>Pâtes et céréales</v>
      </c>
      <c r="M626" s="6">
        <v>57</v>
      </c>
      <c r="N626" s="6" t="str">
        <f>VLOOKUP(T_[[#This Row],[Réf prod]],ListePRODUITS,2,FALSE)</f>
        <v>Ravioli Angelo</v>
      </c>
      <c r="O626" s="13">
        <v>97.5</v>
      </c>
      <c r="P626" s="6">
        <v>5</v>
      </c>
      <c r="Q626" s="13">
        <f t="shared" si="9"/>
        <v>487.5</v>
      </c>
      <c r="R626" s="14">
        <v>0.2</v>
      </c>
      <c r="S626" s="13">
        <v>390</v>
      </c>
      <c r="T626" s="13">
        <v>11.7</v>
      </c>
      <c r="U626" s="48">
        <f>T_[[#This Row],[CA tarif]]-T_[[#This Row],[CA HT]]</f>
        <v>97.5</v>
      </c>
      <c r="V626" s="13"/>
      <c r="W626" s="13"/>
      <c r="X626"/>
      <c r="Y626" s="9"/>
      <c r="AA626"/>
      <c r="AB626"/>
    </row>
    <row r="627" spans="1:28" ht="15" customHeight="1" x14ac:dyDescent="0.25">
      <c r="A627" s="6" t="s">
        <v>243</v>
      </c>
      <c r="B627" s="6" t="s">
        <v>244</v>
      </c>
      <c r="C627" s="6" t="s">
        <v>88</v>
      </c>
      <c r="D627" s="6" t="s">
        <v>89</v>
      </c>
      <c r="E627" s="6">
        <v>5</v>
      </c>
      <c r="F627" s="6" t="str">
        <f>VLOOKUP(T_[[#This Row],[N° représ]],ListeREPRESENTANTS,2,FALSE)</f>
        <v>Mohamed Ben Arfa</v>
      </c>
      <c r="G627" s="6">
        <v>10707</v>
      </c>
      <c r="H627" s="9">
        <v>41130</v>
      </c>
      <c r="I627" s="9">
        <v>41144</v>
      </c>
      <c r="J627" s="9">
        <v>41147</v>
      </c>
      <c r="K627" s="7">
        <v>1</v>
      </c>
      <c r="L627" s="9" t="str">
        <f>VLOOKUP(T_[[#This Row],[Réf catégorie]],ListeCATEGORIES,2,FALSE)</f>
        <v>Boissons</v>
      </c>
      <c r="M627" s="6">
        <v>70</v>
      </c>
      <c r="N627" s="6" t="str">
        <f>VLOOKUP(T_[[#This Row],[Réf prod]],ListePRODUITS,2,FALSE)</f>
        <v>Outback Lager</v>
      </c>
      <c r="O627" s="13">
        <v>75</v>
      </c>
      <c r="P627" s="6">
        <v>97</v>
      </c>
      <c r="Q627" s="13">
        <f t="shared" si="9"/>
        <v>7275</v>
      </c>
      <c r="R627" s="14">
        <v>0.01</v>
      </c>
      <c r="S627" s="13">
        <v>7202.25</v>
      </c>
      <c r="T627" s="13">
        <v>244.87649999999999</v>
      </c>
      <c r="U627" s="48">
        <f>T_[[#This Row],[CA tarif]]-T_[[#This Row],[CA HT]]</f>
        <v>72.75</v>
      </c>
      <c r="V627" s="13"/>
      <c r="W627" s="13"/>
      <c r="X627"/>
      <c r="Y627" s="9"/>
      <c r="AA627"/>
      <c r="AB627"/>
    </row>
    <row r="628" spans="1:28" ht="15" customHeight="1" x14ac:dyDescent="0.25">
      <c r="A628" s="6" t="s">
        <v>303</v>
      </c>
      <c r="B628" s="6" t="s">
        <v>304</v>
      </c>
      <c r="C628" s="6" t="s">
        <v>232</v>
      </c>
      <c r="D628" s="6" t="s">
        <v>81</v>
      </c>
      <c r="E628" s="6">
        <v>6</v>
      </c>
      <c r="F628" s="6" t="str">
        <f>VLOOKUP(T_[[#This Row],[N° représ]],ListeREPRESENTANTS,2,FALSE)</f>
        <v>Ernst Junge</v>
      </c>
      <c r="G628" s="6">
        <v>10708</v>
      </c>
      <c r="H628" s="9">
        <v>41131</v>
      </c>
      <c r="I628" s="9">
        <v>41173</v>
      </c>
      <c r="J628" s="9">
        <v>41160</v>
      </c>
      <c r="K628" s="7">
        <v>2</v>
      </c>
      <c r="L628" s="9" t="str">
        <f>VLOOKUP(T_[[#This Row],[Réf catégorie]],ListeCATEGORIES,2,FALSE)</f>
        <v>Condiments</v>
      </c>
      <c r="M628" s="6">
        <v>5</v>
      </c>
      <c r="N628" s="6" t="str">
        <f>VLOOKUP(T_[[#This Row],[Réf prod]],ListePRODUITS,2,FALSE)</f>
        <v>Chef Anton's Gumbo Mix</v>
      </c>
      <c r="O628" s="13">
        <v>106.75</v>
      </c>
      <c r="P628" s="6">
        <v>65</v>
      </c>
      <c r="Q628" s="13">
        <f t="shared" si="9"/>
        <v>6938.75</v>
      </c>
      <c r="R628" s="14">
        <v>0.02</v>
      </c>
      <c r="S628" s="13">
        <v>6799.9749999999995</v>
      </c>
      <c r="T628" s="13">
        <v>115.599575</v>
      </c>
      <c r="U628" s="48">
        <f>T_[[#This Row],[CA tarif]]-T_[[#This Row],[CA HT]]</f>
        <v>138.77500000000055</v>
      </c>
      <c r="V628" s="13"/>
      <c r="W628" s="13"/>
      <c r="X628"/>
      <c r="Y628" s="9"/>
      <c r="AA628"/>
      <c r="AB628"/>
    </row>
    <row r="629" spans="1:28" ht="15" customHeight="1" x14ac:dyDescent="0.25">
      <c r="A629" s="6" t="s">
        <v>303</v>
      </c>
      <c r="B629" s="6" t="s">
        <v>304</v>
      </c>
      <c r="C629" s="6" t="s">
        <v>232</v>
      </c>
      <c r="D629" s="6" t="s">
        <v>81</v>
      </c>
      <c r="E629" s="6">
        <v>6</v>
      </c>
      <c r="F629" s="6" t="str">
        <f>VLOOKUP(T_[[#This Row],[N° représ]],ListeREPRESENTANTS,2,FALSE)</f>
        <v>Ernst Junge</v>
      </c>
      <c r="G629" s="6">
        <v>10708</v>
      </c>
      <c r="H629" s="9">
        <v>41131</v>
      </c>
      <c r="I629" s="9">
        <v>41173</v>
      </c>
      <c r="J629" s="9">
        <v>41160</v>
      </c>
      <c r="K629" s="7">
        <v>8</v>
      </c>
      <c r="L629" s="9" t="str">
        <f>VLOOKUP(T_[[#This Row],[Réf catégorie]],ListeCATEGORIES,2,FALSE)</f>
        <v>Poissons et fruits de mer</v>
      </c>
      <c r="M629" s="6">
        <v>36</v>
      </c>
      <c r="N629" s="6" t="str">
        <f>VLOOKUP(T_[[#This Row],[Réf prod]],ListePRODUITS,2,FALSE)</f>
        <v>Inlagd Sill</v>
      </c>
      <c r="O629" s="13">
        <v>95</v>
      </c>
      <c r="P629" s="6">
        <v>99</v>
      </c>
      <c r="Q629" s="13">
        <f t="shared" si="9"/>
        <v>9405</v>
      </c>
      <c r="R629" s="14">
        <v>0.17</v>
      </c>
      <c r="S629" s="13">
        <v>7806.15</v>
      </c>
      <c r="T629" s="13">
        <v>257.60294999999996</v>
      </c>
      <c r="U629" s="48">
        <f>T_[[#This Row],[CA tarif]]-T_[[#This Row],[CA HT]]</f>
        <v>1598.8500000000004</v>
      </c>
      <c r="V629" s="13"/>
      <c r="W629" s="13"/>
      <c r="X629"/>
      <c r="Y629" s="9"/>
      <c r="AA629"/>
      <c r="AB629"/>
    </row>
    <row r="630" spans="1:28" ht="15" customHeight="1" x14ac:dyDescent="0.25">
      <c r="A630" s="6" t="s">
        <v>296</v>
      </c>
      <c r="B630" s="6" t="s">
        <v>297</v>
      </c>
      <c r="C630" s="6" t="s">
        <v>298</v>
      </c>
      <c r="D630" s="6" t="s">
        <v>123</v>
      </c>
      <c r="E630" s="6">
        <v>7</v>
      </c>
      <c r="F630" s="6" t="str">
        <f>VLOOKUP(T_[[#This Row],[N° représ]],ListeREPRESENTANTS,2,FALSE)</f>
        <v>Jaime Dos Santos</v>
      </c>
      <c r="G630" s="6">
        <v>10709</v>
      </c>
      <c r="H630" s="9">
        <v>41131</v>
      </c>
      <c r="I630" s="9">
        <v>41159</v>
      </c>
      <c r="J630" s="9">
        <v>41175</v>
      </c>
      <c r="K630" s="7">
        <v>2</v>
      </c>
      <c r="L630" s="9" t="str">
        <f>VLOOKUP(T_[[#This Row],[Réf catégorie]],ListeCATEGORIES,2,FALSE)</f>
        <v>Condiments</v>
      </c>
      <c r="M630" s="6">
        <v>8</v>
      </c>
      <c r="N630" s="6" t="str">
        <f>VLOOKUP(T_[[#This Row],[Réf prod]],ListePRODUITS,2,FALSE)</f>
        <v>Northwoods Cranberry Sauce</v>
      </c>
      <c r="O630" s="13">
        <v>200</v>
      </c>
      <c r="P630" s="6">
        <v>35</v>
      </c>
      <c r="Q630" s="13">
        <f t="shared" si="9"/>
        <v>7000</v>
      </c>
      <c r="R630" s="14">
        <v>0.06</v>
      </c>
      <c r="S630" s="13">
        <v>6580</v>
      </c>
      <c r="T630" s="13">
        <v>144.76</v>
      </c>
      <c r="U630" s="48">
        <f>T_[[#This Row],[CA tarif]]-T_[[#This Row],[CA HT]]</f>
        <v>420</v>
      </c>
      <c r="V630" s="13"/>
      <c r="W630" s="13"/>
      <c r="X630"/>
      <c r="Y630" s="9"/>
      <c r="AA630"/>
      <c r="AB630"/>
    </row>
    <row r="631" spans="1:28" ht="15" customHeight="1" x14ac:dyDescent="0.25">
      <c r="A631" s="6" t="s">
        <v>296</v>
      </c>
      <c r="B631" s="6" t="s">
        <v>297</v>
      </c>
      <c r="C631" s="6" t="s">
        <v>298</v>
      </c>
      <c r="D631" s="6" t="s">
        <v>123</v>
      </c>
      <c r="E631" s="6">
        <v>7</v>
      </c>
      <c r="F631" s="6" t="str">
        <f>VLOOKUP(T_[[#This Row],[N° représ]],ListeREPRESENTANTS,2,FALSE)</f>
        <v>Jaime Dos Santos</v>
      </c>
      <c r="G631" s="6">
        <v>10709</v>
      </c>
      <c r="H631" s="9">
        <v>41131</v>
      </c>
      <c r="I631" s="9">
        <v>41159</v>
      </c>
      <c r="J631" s="9">
        <v>41175</v>
      </c>
      <c r="K631" s="7">
        <v>7</v>
      </c>
      <c r="L631" s="9" t="str">
        <f>VLOOKUP(T_[[#This Row],[Réf catégorie]],ListeCATEGORIES,2,FALSE)</f>
        <v>Produits secs</v>
      </c>
      <c r="M631" s="6">
        <v>51</v>
      </c>
      <c r="N631" s="6" t="str">
        <f>VLOOKUP(T_[[#This Row],[Réf prod]],ListePRODUITS,2,FALSE)</f>
        <v>Manjimup Dried Apples</v>
      </c>
      <c r="O631" s="13">
        <v>265</v>
      </c>
      <c r="P631" s="6">
        <v>99</v>
      </c>
      <c r="Q631" s="13">
        <f t="shared" si="9"/>
        <v>26235</v>
      </c>
      <c r="R631" s="14">
        <v>0.02</v>
      </c>
      <c r="S631" s="13">
        <v>25710.3</v>
      </c>
      <c r="T631" s="13">
        <v>385.65449999999998</v>
      </c>
      <c r="U631" s="48">
        <f>T_[[#This Row],[CA tarif]]-T_[[#This Row],[CA HT]]</f>
        <v>524.70000000000073</v>
      </c>
      <c r="V631" s="13"/>
      <c r="W631" s="13"/>
      <c r="X631"/>
      <c r="Y631" s="9"/>
      <c r="AA631"/>
      <c r="AB631"/>
    </row>
    <row r="632" spans="1:28" ht="15" customHeight="1" x14ac:dyDescent="0.25">
      <c r="A632" s="6" t="s">
        <v>296</v>
      </c>
      <c r="B632" s="6" t="s">
        <v>297</v>
      </c>
      <c r="C632" s="6" t="s">
        <v>298</v>
      </c>
      <c r="D632" s="6" t="s">
        <v>123</v>
      </c>
      <c r="E632" s="6">
        <v>7</v>
      </c>
      <c r="F632" s="6" t="str">
        <f>VLOOKUP(T_[[#This Row],[N° représ]],ListeREPRESENTANTS,2,FALSE)</f>
        <v>Jaime Dos Santos</v>
      </c>
      <c r="G632" s="6">
        <v>10709</v>
      </c>
      <c r="H632" s="9">
        <v>41131</v>
      </c>
      <c r="I632" s="9">
        <v>41159</v>
      </c>
      <c r="J632" s="9">
        <v>41175</v>
      </c>
      <c r="K632" s="7">
        <v>4</v>
      </c>
      <c r="L632" s="9" t="str">
        <f>VLOOKUP(T_[[#This Row],[Réf catégorie]],ListeCATEGORIES,2,FALSE)</f>
        <v>Produits laitiers</v>
      </c>
      <c r="M632" s="6">
        <v>60</v>
      </c>
      <c r="N632" s="6" t="str">
        <f>VLOOKUP(T_[[#This Row],[Réf prod]],ListePRODUITS,2,FALSE)</f>
        <v>Camembert Pierrot</v>
      </c>
      <c r="O632" s="13">
        <v>170</v>
      </c>
      <c r="P632" s="6">
        <v>51</v>
      </c>
      <c r="Q632" s="13">
        <f t="shared" si="9"/>
        <v>8670</v>
      </c>
      <c r="R632" s="14">
        <v>0.13</v>
      </c>
      <c r="S632" s="13">
        <v>7542.9</v>
      </c>
      <c r="T632" s="13">
        <v>211.20119999999997</v>
      </c>
      <c r="U632" s="48">
        <f>T_[[#This Row],[CA tarif]]-T_[[#This Row],[CA HT]]</f>
        <v>1127.1000000000004</v>
      </c>
      <c r="V632" s="13"/>
      <c r="W632" s="13"/>
      <c r="X632"/>
      <c r="Y632" s="9"/>
      <c r="AA632"/>
      <c r="AB632"/>
    </row>
    <row r="633" spans="1:28" ht="15" customHeight="1" x14ac:dyDescent="0.25">
      <c r="A633" s="6" t="s">
        <v>305</v>
      </c>
      <c r="B633" s="6" t="s">
        <v>306</v>
      </c>
      <c r="C633" s="6" t="s">
        <v>307</v>
      </c>
      <c r="D633" s="6" t="s">
        <v>251</v>
      </c>
      <c r="E633" s="6">
        <v>7</v>
      </c>
      <c r="F633" s="6" t="str">
        <f>VLOOKUP(T_[[#This Row],[N° représ]],ListeREPRESENTANTS,2,FALSE)</f>
        <v>Jaime Dos Santos</v>
      </c>
      <c r="G633" s="6">
        <v>10710</v>
      </c>
      <c r="H633" s="9">
        <v>41134</v>
      </c>
      <c r="I633" s="9">
        <v>41162</v>
      </c>
      <c r="J633" s="9">
        <v>41147</v>
      </c>
      <c r="K633" s="7">
        <v>3</v>
      </c>
      <c r="L633" s="9" t="str">
        <f>VLOOKUP(T_[[#This Row],[Réf catégorie]],ListeCATEGORIES,2,FALSE)</f>
        <v>Desserts</v>
      </c>
      <c r="M633" s="6">
        <v>19</v>
      </c>
      <c r="N633" s="6" t="str">
        <f>VLOOKUP(T_[[#This Row],[Réf prod]],ListePRODUITS,2,FALSE)</f>
        <v>Teatime Chocolate Biscuits</v>
      </c>
      <c r="O633" s="13">
        <v>46</v>
      </c>
      <c r="P633" s="6">
        <v>2</v>
      </c>
      <c r="Q633" s="13">
        <f t="shared" si="9"/>
        <v>92</v>
      </c>
      <c r="R633" s="14">
        <v>0.15</v>
      </c>
      <c r="S633" s="13">
        <v>78.2</v>
      </c>
      <c r="T633" s="13">
        <v>1.3294000000000001</v>
      </c>
      <c r="U633" s="48">
        <f>T_[[#This Row],[CA tarif]]-T_[[#This Row],[CA HT]]</f>
        <v>13.799999999999997</v>
      </c>
      <c r="V633" s="13"/>
      <c r="W633" s="13"/>
      <c r="X633"/>
      <c r="Y633" s="9"/>
      <c r="AA633"/>
      <c r="AB633"/>
    </row>
    <row r="634" spans="1:28" ht="15" customHeight="1" x14ac:dyDescent="0.25">
      <c r="A634" s="6" t="s">
        <v>305</v>
      </c>
      <c r="B634" s="6" t="s">
        <v>306</v>
      </c>
      <c r="C634" s="6" t="s">
        <v>307</v>
      </c>
      <c r="D634" s="6" t="s">
        <v>251</v>
      </c>
      <c r="E634" s="6">
        <v>7</v>
      </c>
      <c r="F634" s="6" t="str">
        <f>VLOOKUP(T_[[#This Row],[N° représ]],ListeREPRESENTANTS,2,FALSE)</f>
        <v>Jaime Dos Santos</v>
      </c>
      <c r="G634" s="6">
        <v>10710</v>
      </c>
      <c r="H634" s="9">
        <v>41134</v>
      </c>
      <c r="I634" s="9">
        <v>41162</v>
      </c>
      <c r="J634" s="9">
        <v>41147</v>
      </c>
      <c r="K634" s="7">
        <v>3</v>
      </c>
      <c r="L634" s="9" t="str">
        <f>VLOOKUP(T_[[#This Row],[Réf catégorie]],ListeCATEGORIES,2,FALSE)</f>
        <v>Desserts</v>
      </c>
      <c r="M634" s="6">
        <v>47</v>
      </c>
      <c r="N634" s="6" t="str">
        <f>VLOOKUP(T_[[#This Row],[Réf prod]],ListePRODUITS,2,FALSE)</f>
        <v>Zaanse koeken</v>
      </c>
      <c r="O634" s="13">
        <v>47.5</v>
      </c>
      <c r="P634" s="6">
        <v>83</v>
      </c>
      <c r="Q634" s="13">
        <f t="shared" si="9"/>
        <v>3942.5</v>
      </c>
      <c r="R634" s="14">
        <v>0.17</v>
      </c>
      <c r="S634" s="13">
        <v>3272.2749999999996</v>
      </c>
      <c r="T634" s="13">
        <v>3.2722749999999996</v>
      </c>
      <c r="U634" s="48">
        <f>T_[[#This Row],[CA tarif]]-T_[[#This Row],[CA HT]]</f>
        <v>670.22500000000036</v>
      </c>
      <c r="V634" s="13"/>
      <c r="W634" s="13"/>
      <c r="X634"/>
      <c r="Y634" s="9"/>
      <c r="AA634"/>
      <c r="AB634"/>
    </row>
    <row r="635" spans="1:28" ht="15" customHeight="1" x14ac:dyDescent="0.25">
      <c r="A635" s="6" t="s">
        <v>179</v>
      </c>
      <c r="B635" s="6" t="s">
        <v>180</v>
      </c>
      <c r="C635" s="6" t="s">
        <v>181</v>
      </c>
      <c r="D635" s="6" t="s">
        <v>81</v>
      </c>
      <c r="E635" s="6">
        <v>9</v>
      </c>
      <c r="F635" s="6" t="str">
        <f>VLOOKUP(T_[[#This Row],[N° représ]],ListeREPRESENTANTS,2,FALSE)</f>
        <v>Steven Buchanan</v>
      </c>
      <c r="G635" s="6">
        <v>10711</v>
      </c>
      <c r="H635" s="9">
        <v>41135</v>
      </c>
      <c r="I635" s="9">
        <v>41177</v>
      </c>
      <c r="J635" s="9">
        <v>41153</v>
      </c>
      <c r="K635" s="7">
        <v>3</v>
      </c>
      <c r="L635" s="9" t="str">
        <f>VLOOKUP(T_[[#This Row],[Réf catégorie]],ListeCATEGORIES,2,FALSE)</f>
        <v>Desserts</v>
      </c>
      <c r="M635" s="6">
        <v>19</v>
      </c>
      <c r="N635" s="6" t="str">
        <f>VLOOKUP(T_[[#This Row],[Réf prod]],ListePRODUITS,2,FALSE)</f>
        <v>Teatime Chocolate Biscuits</v>
      </c>
      <c r="O635" s="13">
        <v>46</v>
      </c>
      <c r="P635" s="6">
        <v>18</v>
      </c>
      <c r="Q635" s="13">
        <f t="shared" si="9"/>
        <v>828</v>
      </c>
      <c r="R635" s="14">
        <v>0.12</v>
      </c>
      <c r="S635" s="13">
        <v>728.64</v>
      </c>
      <c r="T635" s="13">
        <v>10.200959999999998</v>
      </c>
      <c r="U635" s="48">
        <f>T_[[#This Row],[CA tarif]]-T_[[#This Row],[CA HT]]</f>
        <v>99.360000000000014</v>
      </c>
      <c r="V635" s="13"/>
      <c r="W635" s="13"/>
      <c r="X635"/>
      <c r="Y635" s="9"/>
      <c r="AA635"/>
      <c r="AB635"/>
    </row>
    <row r="636" spans="1:28" ht="15" customHeight="1" x14ac:dyDescent="0.25">
      <c r="A636" s="6" t="s">
        <v>179</v>
      </c>
      <c r="B636" s="6" t="s">
        <v>180</v>
      </c>
      <c r="C636" s="6" t="s">
        <v>181</v>
      </c>
      <c r="D636" s="6" t="s">
        <v>81</v>
      </c>
      <c r="E636" s="6">
        <v>9</v>
      </c>
      <c r="F636" s="6" t="str">
        <f>VLOOKUP(T_[[#This Row],[N° représ]],ListeREPRESENTANTS,2,FALSE)</f>
        <v>Steven Buchanan</v>
      </c>
      <c r="G636" s="6">
        <v>10711</v>
      </c>
      <c r="H636" s="9">
        <v>41135</v>
      </c>
      <c r="I636" s="9">
        <v>41177</v>
      </c>
      <c r="J636" s="9">
        <v>41153</v>
      </c>
      <c r="K636" s="7">
        <v>8</v>
      </c>
      <c r="L636" s="9" t="str">
        <f>VLOOKUP(T_[[#This Row],[Réf catégorie]],ListeCATEGORIES,2,FALSE)</f>
        <v>Poissons et fruits de mer</v>
      </c>
      <c r="M636" s="6">
        <v>41</v>
      </c>
      <c r="N636" s="6" t="str">
        <f>VLOOKUP(T_[[#This Row],[Réf prod]],ListePRODUITS,2,FALSE)</f>
        <v>Jack's New England Clam Chowder</v>
      </c>
      <c r="O636" s="13">
        <v>48.25</v>
      </c>
      <c r="P636" s="6">
        <v>58</v>
      </c>
      <c r="Q636" s="13">
        <f t="shared" si="9"/>
        <v>2798.5</v>
      </c>
      <c r="R636" s="14">
        <v>0.2</v>
      </c>
      <c r="S636" s="13">
        <v>2238.8000000000002</v>
      </c>
      <c r="T636" s="13">
        <v>76.119200000000006</v>
      </c>
      <c r="U636" s="48">
        <f>T_[[#This Row],[CA tarif]]-T_[[#This Row],[CA HT]]</f>
        <v>559.69999999999982</v>
      </c>
      <c r="V636" s="13"/>
      <c r="W636" s="13"/>
      <c r="X636"/>
      <c r="Y636" s="9"/>
      <c r="AA636"/>
      <c r="AB636"/>
    </row>
    <row r="637" spans="1:28" ht="15" customHeight="1" x14ac:dyDescent="0.25">
      <c r="A637" s="6" t="s">
        <v>179</v>
      </c>
      <c r="B637" s="6" t="s">
        <v>180</v>
      </c>
      <c r="C637" s="6" t="s">
        <v>181</v>
      </c>
      <c r="D637" s="6" t="s">
        <v>81</v>
      </c>
      <c r="E637" s="6">
        <v>9</v>
      </c>
      <c r="F637" s="6" t="str">
        <f>VLOOKUP(T_[[#This Row],[N° représ]],ListeREPRESENTANTS,2,FALSE)</f>
        <v>Steven Buchanan</v>
      </c>
      <c r="G637" s="6">
        <v>10711</v>
      </c>
      <c r="H637" s="9">
        <v>41135</v>
      </c>
      <c r="I637" s="9">
        <v>41177</v>
      </c>
      <c r="J637" s="9">
        <v>41153</v>
      </c>
      <c r="K637" s="7">
        <v>6</v>
      </c>
      <c r="L637" s="9" t="str">
        <f>VLOOKUP(T_[[#This Row],[Réf catégorie]],ListeCATEGORIES,2,FALSE)</f>
        <v>Viandes</v>
      </c>
      <c r="M637" s="6">
        <v>53</v>
      </c>
      <c r="N637" s="6" t="str">
        <f>VLOOKUP(T_[[#This Row],[Réf prod]],ListePRODUITS,2,FALSE)</f>
        <v>Perth Pasties</v>
      </c>
      <c r="O637" s="13">
        <v>164</v>
      </c>
      <c r="P637" s="6">
        <v>53</v>
      </c>
      <c r="Q637" s="13">
        <f t="shared" si="9"/>
        <v>8692</v>
      </c>
      <c r="R637" s="14">
        <v>-0.03</v>
      </c>
      <c r="S637" s="13">
        <v>8952.76</v>
      </c>
      <c r="T637" s="13">
        <v>107.43312</v>
      </c>
      <c r="U637" s="48">
        <f>T_[[#This Row],[CA tarif]]-T_[[#This Row],[CA HT]]</f>
        <v>-260.76000000000022</v>
      </c>
      <c r="V637" s="13"/>
      <c r="W637" s="13"/>
      <c r="X637"/>
      <c r="Y637" s="9"/>
      <c r="AA637"/>
      <c r="AB637"/>
    </row>
    <row r="638" spans="1:28" ht="15" customHeight="1" x14ac:dyDescent="0.25">
      <c r="A638" s="6" t="s">
        <v>166</v>
      </c>
      <c r="B638" s="6" t="s">
        <v>167</v>
      </c>
      <c r="C638" s="6" t="s">
        <v>168</v>
      </c>
      <c r="D638" s="6" t="s">
        <v>169</v>
      </c>
      <c r="E638" s="6">
        <v>3</v>
      </c>
      <c r="F638" s="6" t="str">
        <f>VLOOKUP(T_[[#This Row],[N° représ]],ListeREPRESENTANTS,2,FALSE)</f>
        <v>Janet Leverling</v>
      </c>
      <c r="G638" s="6">
        <v>10712</v>
      </c>
      <c r="H638" s="9">
        <v>41135</v>
      </c>
      <c r="I638" s="9">
        <v>41163</v>
      </c>
      <c r="J638" s="9">
        <v>41155</v>
      </c>
      <c r="K638" s="7">
        <v>6</v>
      </c>
      <c r="L638" s="9" t="str">
        <f>VLOOKUP(T_[[#This Row],[Réf catégorie]],ListeCATEGORIES,2,FALSE)</f>
        <v>Viandes</v>
      </c>
      <c r="M638" s="6">
        <v>53</v>
      </c>
      <c r="N638" s="6" t="str">
        <f>VLOOKUP(T_[[#This Row],[Réf prod]],ListePRODUITS,2,FALSE)</f>
        <v>Perth Pasties</v>
      </c>
      <c r="O638" s="13">
        <v>164</v>
      </c>
      <c r="P638" s="6">
        <v>86</v>
      </c>
      <c r="Q638" s="13">
        <f t="shared" si="9"/>
        <v>14104</v>
      </c>
      <c r="R638" s="14">
        <v>0.1</v>
      </c>
      <c r="S638" s="13">
        <v>12693.6</v>
      </c>
      <c r="T638" s="13">
        <v>444.27600000000001</v>
      </c>
      <c r="U638" s="48">
        <f>T_[[#This Row],[CA tarif]]-T_[[#This Row],[CA HT]]</f>
        <v>1410.3999999999996</v>
      </c>
      <c r="V638" s="13"/>
      <c r="W638" s="13"/>
      <c r="X638"/>
      <c r="Y638" s="9"/>
      <c r="AA638"/>
      <c r="AB638"/>
    </row>
    <row r="639" spans="1:28" ht="15" customHeight="1" x14ac:dyDescent="0.25">
      <c r="A639" s="6" t="s">
        <v>166</v>
      </c>
      <c r="B639" s="6" t="s">
        <v>167</v>
      </c>
      <c r="C639" s="6" t="s">
        <v>168</v>
      </c>
      <c r="D639" s="6" t="s">
        <v>169</v>
      </c>
      <c r="E639" s="6">
        <v>3</v>
      </c>
      <c r="F639" s="6" t="str">
        <f>VLOOKUP(T_[[#This Row],[N° représ]],ListeREPRESENTANTS,2,FALSE)</f>
        <v>Janet Leverling</v>
      </c>
      <c r="G639" s="6">
        <v>10712</v>
      </c>
      <c r="H639" s="9">
        <v>41135</v>
      </c>
      <c r="I639" s="9">
        <v>41163</v>
      </c>
      <c r="J639" s="9">
        <v>41155</v>
      </c>
      <c r="K639" s="7">
        <v>5</v>
      </c>
      <c r="L639" s="9" t="str">
        <f>VLOOKUP(T_[[#This Row],[Réf catégorie]],ListeCATEGORIES,2,FALSE)</f>
        <v>Pâtes et céréales</v>
      </c>
      <c r="M639" s="6">
        <v>56</v>
      </c>
      <c r="N639" s="6" t="str">
        <f>VLOOKUP(T_[[#This Row],[Réf prod]],ListePRODUITS,2,FALSE)</f>
        <v>Gnocchi di nonna Alice</v>
      </c>
      <c r="O639" s="13">
        <v>190</v>
      </c>
      <c r="P639" s="6">
        <v>91</v>
      </c>
      <c r="Q639" s="13">
        <f t="shared" si="9"/>
        <v>17290</v>
      </c>
      <c r="R639" s="14">
        <v>7.0000000000000007E-2</v>
      </c>
      <c r="S639" s="13">
        <v>16079.699999999999</v>
      </c>
      <c r="T639" s="13">
        <v>64.318799999999996</v>
      </c>
      <c r="U639" s="48">
        <f>T_[[#This Row],[CA tarif]]-T_[[#This Row],[CA HT]]</f>
        <v>1210.3000000000011</v>
      </c>
      <c r="V639" s="13"/>
      <c r="W639" s="13"/>
      <c r="X639"/>
      <c r="Y639" s="9"/>
      <c r="AA639"/>
      <c r="AB639"/>
    </row>
    <row r="640" spans="1:28" ht="15" customHeight="1" x14ac:dyDescent="0.25">
      <c r="A640" s="6" t="s">
        <v>179</v>
      </c>
      <c r="B640" s="6" t="s">
        <v>180</v>
      </c>
      <c r="C640" s="6" t="s">
        <v>181</v>
      </c>
      <c r="D640" s="6" t="s">
        <v>81</v>
      </c>
      <c r="E640" s="6">
        <v>7</v>
      </c>
      <c r="F640" s="6" t="str">
        <f>VLOOKUP(T_[[#This Row],[N° représ]],ListeREPRESENTANTS,2,FALSE)</f>
        <v>Jaime Dos Santos</v>
      </c>
      <c r="G640" s="6">
        <v>10713</v>
      </c>
      <c r="H640" s="9">
        <v>41136</v>
      </c>
      <c r="I640" s="9">
        <v>41164</v>
      </c>
      <c r="J640" s="9">
        <v>41148</v>
      </c>
      <c r="K640" s="7">
        <v>8</v>
      </c>
      <c r="L640" s="9" t="str">
        <f>VLOOKUP(T_[[#This Row],[Réf catégorie]],ListeCATEGORIES,2,FALSE)</f>
        <v>Poissons et fruits de mer</v>
      </c>
      <c r="M640" s="6">
        <v>10</v>
      </c>
      <c r="N640" s="6" t="str">
        <f>VLOOKUP(T_[[#This Row],[Réf prod]],ListePRODUITS,2,FALSE)</f>
        <v>Ikura</v>
      </c>
      <c r="O640" s="13">
        <v>155</v>
      </c>
      <c r="P640" s="6">
        <v>85</v>
      </c>
      <c r="Q640" s="13">
        <f t="shared" si="9"/>
        <v>13175</v>
      </c>
      <c r="R640" s="14">
        <v>0.01</v>
      </c>
      <c r="S640" s="13">
        <v>13043.25</v>
      </c>
      <c r="T640" s="13">
        <v>221.73525000000001</v>
      </c>
      <c r="U640" s="48">
        <f>T_[[#This Row],[CA tarif]]-T_[[#This Row],[CA HT]]</f>
        <v>131.75</v>
      </c>
      <c r="V640" s="13"/>
      <c r="W640" s="13"/>
      <c r="X640"/>
      <c r="Y640" s="9"/>
      <c r="AA640"/>
      <c r="AB640"/>
    </row>
    <row r="641" spans="1:28" ht="15" customHeight="1" x14ac:dyDescent="0.25">
      <c r="A641" s="6" t="s">
        <v>179</v>
      </c>
      <c r="B641" s="6" t="s">
        <v>180</v>
      </c>
      <c r="C641" s="6" t="s">
        <v>181</v>
      </c>
      <c r="D641" s="6" t="s">
        <v>81</v>
      </c>
      <c r="E641" s="6">
        <v>7</v>
      </c>
      <c r="F641" s="6" t="str">
        <f>VLOOKUP(T_[[#This Row],[N° représ]],ListeREPRESENTANTS,2,FALSE)</f>
        <v>Jaime Dos Santos</v>
      </c>
      <c r="G641" s="6">
        <v>10713</v>
      </c>
      <c r="H641" s="9">
        <v>41136</v>
      </c>
      <c r="I641" s="9">
        <v>41164</v>
      </c>
      <c r="J641" s="9">
        <v>41148</v>
      </c>
      <c r="K641" s="7">
        <v>3</v>
      </c>
      <c r="L641" s="9" t="str">
        <f>VLOOKUP(T_[[#This Row],[Réf catégorie]],ListeCATEGORIES,2,FALSE)</f>
        <v>Desserts</v>
      </c>
      <c r="M641" s="6">
        <v>26</v>
      </c>
      <c r="N641" s="6" t="str">
        <f>VLOOKUP(T_[[#This Row],[Réf prod]],ListePRODUITS,2,FALSE)</f>
        <v>Gumbär Gummibärchen</v>
      </c>
      <c r="O641" s="13">
        <v>156.15</v>
      </c>
      <c r="P641" s="6">
        <v>42</v>
      </c>
      <c r="Q641" s="13">
        <f t="shared" si="9"/>
        <v>6558.3</v>
      </c>
      <c r="R641" s="14">
        <v>0.12</v>
      </c>
      <c r="S641" s="13">
        <v>5771.3040000000001</v>
      </c>
      <c r="T641" s="13">
        <v>196.22433600000002</v>
      </c>
      <c r="U641" s="48">
        <f>T_[[#This Row],[CA tarif]]-T_[[#This Row],[CA HT]]</f>
        <v>786.99600000000009</v>
      </c>
      <c r="V641" s="13"/>
      <c r="W641" s="13"/>
      <c r="X641"/>
      <c r="Y641" s="9"/>
      <c r="AA641"/>
      <c r="AB641"/>
    </row>
    <row r="642" spans="1:28" ht="15" customHeight="1" x14ac:dyDescent="0.25">
      <c r="A642" s="6" t="s">
        <v>179</v>
      </c>
      <c r="B642" s="6" t="s">
        <v>180</v>
      </c>
      <c r="C642" s="6" t="s">
        <v>181</v>
      </c>
      <c r="D642" s="6" t="s">
        <v>81</v>
      </c>
      <c r="E642" s="6">
        <v>7</v>
      </c>
      <c r="F642" s="6" t="str">
        <f>VLOOKUP(T_[[#This Row],[N° représ]],ListeREPRESENTANTS,2,FALSE)</f>
        <v>Jaime Dos Santos</v>
      </c>
      <c r="G642" s="6">
        <v>10713</v>
      </c>
      <c r="H642" s="9">
        <v>41136</v>
      </c>
      <c r="I642" s="9">
        <v>41164</v>
      </c>
      <c r="J642" s="9">
        <v>41148</v>
      </c>
      <c r="K642" s="7">
        <v>8</v>
      </c>
      <c r="L642" s="9" t="str">
        <f>VLOOKUP(T_[[#This Row],[Réf catégorie]],ListeCATEGORIES,2,FALSE)</f>
        <v>Poissons et fruits de mer</v>
      </c>
      <c r="M642" s="6">
        <v>45</v>
      </c>
      <c r="N642" s="6" t="str">
        <f>VLOOKUP(T_[[#This Row],[Réf prod]],ListePRODUITS,2,FALSE)</f>
        <v>Røgede sild</v>
      </c>
      <c r="O642" s="13">
        <v>47.5</v>
      </c>
      <c r="P642" s="6">
        <v>86</v>
      </c>
      <c r="Q642" s="13">
        <f t="shared" si="9"/>
        <v>4085</v>
      </c>
      <c r="R642" s="14">
        <v>-0.02</v>
      </c>
      <c r="S642" s="13">
        <v>4166.7</v>
      </c>
      <c r="T642" s="13">
        <v>8.3333999999999993</v>
      </c>
      <c r="U642" s="48">
        <f>T_[[#This Row],[CA tarif]]-T_[[#This Row],[CA HT]]</f>
        <v>-81.699999999999818</v>
      </c>
      <c r="V642" s="13"/>
      <c r="W642" s="13"/>
      <c r="X642"/>
      <c r="Y642" s="9"/>
      <c r="AA642"/>
      <c r="AB642"/>
    </row>
    <row r="643" spans="1:28" ht="15" customHeight="1" x14ac:dyDescent="0.25">
      <c r="A643" s="6" t="s">
        <v>179</v>
      </c>
      <c r="B643" s="6" t="s">
        <v>180</v>
      </c>
      <c r="C643" s="6" t="s">
        <v>181</v>
      </c>
      <c r="D643" s="6" t="s">
        <v>81</v>
      </c>
      <c r="E643" s="6">
        <v>7</v>
      </c>
      <c r="F643" s="6" t="str">
        <f>VLOOKUP(T_[[#This Row],[N° représ]],ListeREPRESENTANTS,2,FALSE)</f>
        <v>Jaime Dos Santos</v>
      </c>
      <c r="G643" s="6">
        <v>10713</v>
      </c>
      <c r="H643" s="9">
        <v>41136</v>
      </c>
      <c r="I643" s="9">
        <v>41164</v>
      </c>
      <c r="J643" s="9">
        <v>41148</v>
      </c>
      <c r="K643" s="7">
        <v>8</v>
      </c>
      <c r="L643" s="9" t="str">
        <f>VLOOKUP(T_[[#This Row],[Réf catégorie]],ListeCATEGORIES,2,FALSE)</f>
        <v>Poissons et fruits de mer</v>
      </c>
      <c r="M643" s="6">
        <v>46</v>
      </c>
      <c r="N643" s="6" t="str">
        <f>VLOOKUP(T_[[#This Row],[Réf prod]],ListePRODUITS,2,FALSE)</f>
        <v>Spegesild</v>
      </c>
      <c r="O643" s="13">
        <v>60</v>
      </c>
      <c r="P643" s="6">
        <v>17</v>
      </c>
      <c r="Q643" s="13">
        <f t="shared" si="9"/>
        <v>1020</v>
      </c>
      <c r="R643" s="14">
        <v>0.04</v>
      </c>
      <c r="S643" s="13">
        <v>979.19999999999993</v>
      </c>
      <c r="T643" s="13">
        <v>4.8959999999999999</v>
      </c>
      <c r="U643" s="48">
        <f>T_[[#This Row],[CA tarif]]-T_[[#This Row],[CA HT]]</f>
        <v>40.800000000000068</v>
      </c>
      <c r="V643" s="13"/>
      <c r="W643" s="13"/>
      <c r="X643"/>
      <c r="Y643" s="9"/>
      <c r="AA643"/>
      <c r="AB643"/>
    </row>
    <row r="644" spans="1:28" ht="15" customHeight="1" x14ac:dyDescent="0.25">
      <c r="A644" s="6" t="s">
        <v>179</v>
      </c>
      <c r="B644" s="6" t="s">
        <v>180</v>
      </c>
      <c r="C644" s="6" t="s">
        <v>181</v>
      </c>
      <c r="D644" s="6" t="s">
        <v>81</v>
      </c>
      <c r="E644" s="6">
        <v>9</v>
      </c>
      <c r="F644" s="6" t="str">
        <f>VLOOKUP(T_[[#This Row],[N° représ]],ListeREPRESENTANTS,2,FALSE)</f>
        <v>Steven Buchanan</v>
      </c>
      <c r="G644" s="6">
        <v>10714</v>
      </c>
      <c r="H644" s="9">
        <v>41136</v>
      </c>
      <c r="I644" s="9">
        <v>41164</v>
      </c>
      <c r="J644" s="9">
        <v>41151</v>
      </c>
      <c r="K644" s="7">
        <v>1</v>
      </c>
      <c r="L644" s="9" t="str">
        <f>VLOOKUP(T_[[#This Row],[Réf catégorie]],ListeCATEGORIES,2,FALSE)</f>
        <v>Boissons</v>
      </c>
      <c r="M644" s="6">
        <v>2</v>
      </c>
      <c r="N644" s="6" t="str">
        <f>VLOOKUP(T_[[#This Row],[Réf prod]],ListePRODUITS,2,FALSE)</f>
        <v>Chang</v>
      </c>
      <c r="O644" s="13">
        <v>95</v>
      </c>
      <c r="P644" s="6">
        <v>46</v>
      </c>
      <c r="Q644" s="13">
        <f t="shared" si="9"/>
        <v>4370</v>
      </c>
      <c r="R644" s="14">
        <v>0.06</v>
      </c>
      <c r="S644" s="13">
        <v>4107.8</v>
      </c>
      <c r="T644" s="13">
        <v>28.754600000000003</v>
      </c>
      <c r="U644" s="48">
        <f>T_[[#This Row],[CA tarif]]-T_[[#This Row],[CA HT]]</f>
        <v>262.19999999999982</v>
      </c>
      <c r="V644" s="13"/>
      <c r="W644" s="13"/>
      <c r="X644"/>
      <c r="Y644" s="9"/>
      <c r="AA644"/>
      <c r="AB644"/>
    </row>
    <row r="645" spans="1:28" ht="15" customHeight="1" x14ac:dyDescent="0.25">
      <c r="A645" s="6" t="s">
        <v>179</v>
      </c>
      <c r="B645" s="6" t="s">
        <v>180</v>
      </c>
      <c r="C645" s="6" t="s">
        <v>181</v>
      </c>
      <c r="D645" s="6" t="s">
        <v>81</v>
      </c>
      <c r="E645" s="6">
        <v>9</v>
      </c>
      <c r="F645" s="6" t="str">
        <f>VLOOKUP(T_[[#This Row],[N° représ]],ListeREPRESENTANTS,2,FALSE)</f>
        <v>Steven Buchanan</v>
      </c>
      <c r="G645" s="6">
        <v>10714</v>
      </c>
      <c r="H645" s="9">
        <v>41136</v>
      </c>
      <c r="I645" s="9">
        <v>41164</v>
      </c>
      <c r="J645" s="9">
        <v>41151</v>
      </c>
      <c r="K645" s="7">
        <v>6</v>
      </c>
      <c r="L645" s="9" t="str">
        <f>VLOOKUP(T_[[#This Row],[Réf catégorie]],ListeCATEGORIES,2,FALSE)</f>
        <v>Viandes</v>
      </c>
      <c r="M645" s="6">
        <v>17</v>
      </c>
      <c r="N645" s="6" t="str">
        <f>VLOOKUP(T_[[#This Row],[Réf prod]],ListePRODUITS,2,FALSE)</f>
        <v>Alice Mutton</v>
      </c>
      <c r="O645" s="13">
        <v>195</v>
      </c>
      <c r="P645" s="6">
        <v>2</v>
      </c>
      <c r="Q645" s="13">
        <f t="shared" ref="Q645:Q708" si="10">O645*P645</f>
        <v>390</v>
      </c>
      <c r="R645" s="14">
        <v>0.11</v>
      </c>
      <c r="S645" s="13">
        <v>347.1</v>
      </c>
      <c r="T645" s="13">
        <v>1.0413000000000001</v>
      </c>
      <c r="U645" s="48">
        <f>T_[[#This Row],[CA tarif]]-T_[[#This Row],[CA HT]]</f>
        <v>42.899999999999977</v>
      </c>
      <c r="V645" s="13"/>
      <c r="W645" s="13"/>
      <c r="X645"/>
      <c r="Y645" s="9"/>
      <c r="AA645"/>
      <c r="AB645"/>
    </row>
    <row r="646" spans="1:28" ht="15" customHeight="1" x14ac:dyDescent="0.25">
      <c r="A646" s="6" t="s">
        <v>179</v>
      </c>
      <c r="B646" s="6" t="s">
        <v>180</v>
      </c>
      <c r="C646" s="6" t="s">
        <v>181</v>
      </c>
      <c r="D646" s="6" t="s">
        <v>81</v>
      </c>
      <c r="E646" s="6">
        <v>9</v>
      </c>
      <c r="F646" s="6" t="str">
        <f>VLOOKUP(T_[[#This Row],[N° représ]],ListeREPRESENTANTS,2,FALSE)</f>
        <v>Steven Buchanan</v>
      </c>
      <c r="G646" s="6">
        <v>10714</v>
      </c>
      <c r="H646" s="9">
        <v>41136</v>
      </c>
      <c r="I646" s="9">
        <v>41164</v>
      </c>
      <c r="J646" s="9">
        <v>41151</v>
      </c>
      <c r="K646" s="7">
        <v>3</v>
      </c>
      <c r="L646" s="9" t="str">
        <f>VLOOKUP(T_[[#This Row],[Réf catégorie]],ListeCATEGORIES,2,FALSE)</f>
        <v>Desserts</v>
      </c>
      <c r="M646" s="6">
        <v>47</v>
      </c>
      <c r="N646" s="6" t="str">
        <f>VLOOKUP(T_[[#This Row],[Réf prod]],ListePRODUITS,2,FALSE)</f>
        <v>Zaanse koeken</v>
      </c>
      <c r="O646" s="13">
        <v>47.5</v>
      </c>
      <c r="P646" s="6">
        <v>57</v>
      </c>
      <c r="Q646" s="13">
        <f t="shared" si="10"/>
        <v>2707.5</v>
      </c>
      <c r="R646" s="14">
        <v>-0.02</v>
      </c>
      <c r="S646" s="13">
        <v>2761.65</v>
      </c>
      <c r="T646" s="13">
        <v>22.0932</v>
      </c>
      <c r="U646" s="48">
        <f>T_[[#This Row],[CA tarif]]-T_[[#This Row],[CA HT]]</f>
        <v>-54.150000000000091</v>
      </c>
      <c r="V646" s="13"/>
      <c r="W646" s="13"/>
      <c r="X646"/>
      <c r="Y646" s="9"/>
      <c r="AA646"/>
      <c r="AB646"/>
    </row>
    <row r="647" spans="1:28" ht="15" customHeight="1" x14ac:dyDescent="0.25">
      <c r="A647" s="6" t="s">
        <v>179</v>
      </c>
      <c r="B647" s="6" t="s">
        <v>180</v>
      </c>
      <c r="C647" s="6" t="s">
        <v>181</v>
      </c>
      <c r="D647" s="6" t="s">
        <v>81</v>
      </c>
      <c r="E647" s="6">
        <v>9</v>
      </c>
      <c r="F647" s="6" t="str">
        <f>VLOOKUP(T_[[#This Row],[N° représ]],ListeREPRESENTANTS,2,FALSE)</f>
        <v>Steven Buchanan</v>
      </c>
      <c r="G647" s="6">
        <v>10714</v>
      </c>
      <c r="H647" s="9">
        <v>41136</v>
      </c>
      <c r="I647" s="9">
        <v>41164</v>
      </c>
      <c r="J647" s="9">
        <v>41151</v>
      </c>
      <c r="K647" s="7">
        <v>5</v>
      </c>
      <c r="L647" s="9" t="str">
        <f>VLOOKUP(T_[[#This Row],[Réf catégorie]],ListeCATEGORIES,2,FALSE)</f>
        <v>Pâtes et céréales</v>
      </c>
      <c r="M647" s="6">
        <v>56</v>
      </c>
      <c r="N647" s="6" t="str">
        <f>VLOOKUP(T_[[#This Row],[Réf prod]],ListePRODUITS,2,FALSE)</f>
        <v>Gnocchi di nonna Alice</v>
      </c>
      <c r="O647" s="13">
        <v>190</v>
      </c>
      <c r="P647" s="6">
        <v>95</v>
      </c>
      <c r="Q647" s="13">
        <f t="shared" si="10"/>
        <v>18050</v>
      </c>
      <c r="R647" s="14">
        <v>0.08</v>
      </c>
      <c r="S647" s="13">
        <v>16606</v>
      </c>
      <c r="T647" s="13">
        <v>431.75599999999997</v>
      </c>
      <c r="U647" s="48">
        <f>T_[[#This Row],[CA tarif]]-T_[[#This Row],[CA HT]]</f>
        <v>1444</v>
      </c>
      <c r="V647" s="13"/>
      <c r="W647" s="13"/>
      <c r="X647"/>
      <c r="Y647" s="9"/>
      <c r="AA647"/>
      <c r="AB647"/>
    </row>
    <row r="648" spans="1:28" ht="15" customHeight="1" x14ac:dyDescent="0.25">
      <c r="A648" s="6" t="s">
        <v>179</v>
      </c>
      <c r="B648" s="6" t="s">
        <v>180</v>
      </c>
      <c r="C648" s="6" t="s">
        <v>181</v>
      </c>
      <c r="D648" s="6" t="s">
        <v>81</v>
      </c>
      <c r="E648" s="6">
        <v>9</v>
      </c>
      <c r="F648" s="6" t="str">
        <f>VLOOKUP(T_[[#This Row],[N° représ]],ListeREPRESENTANTS,2,FALSE)</f>
        <v>Steven Buchanan</v>
      </c>
      <c r="G648" s="6">
        <v>10714</v>
      </c>
      <c r="H648" s="9">
        <v>41136</v>
      </c>
      <c r="I648" s="9">
        <v>41164</v>
      </c>
      <c r="J648" s="9">
        <v>41151</v>
      </c>
      <c r="K648" s="7">
        <v>8</v>
      </c>
      <c r="L648" s="9" t="str">
        <f>VLOOKUP(T_[[#This Row],[Réf catégorie]],ListeCATEGORIES,2,FALSE)</f>
        <v>Poissons et fruits de mer</v>
      </c>
      <c r="M648" s="6">
        <v>58</v>
      </c>
      <c r="N648" s="6" t="str">
        <f>VLOOKUP(T_[[#This Row],[Réf prod]],ListePRODUITS,2,FALSE)</f>
        <v>Escargots de Bourgogne</v>
      </c>
      <c r="O648" s="13">
        <v>66.25</v>
      </c>
      <c r="P648" s="6">
        <v>95</v>
      </c>
      <c r="Q648" s="13">
        <f t="shared" si="10"/>
        <v>6293.75</v>
      </c>
      <c r="R648" s="14">
        <v>0.15</v>
      </c>
      <c r="S648" s="13">
        <v>5349.6875</v>
      </c>
      <c r="T648" s="13">
        <v>160.49062499999999</v>
      </c>
      <c r="U648" s="48">
        <f>T_[[#This Row],[CA tarif]]-T_[[#This Row],[CA HT]]</f>
        <v>944.0625</v>
      </c>
      <c r="V648" s="13"/>
      <c r="W648" s="13"/>
      <c r="X648"/>
      <c r="Y648" s="9"/>
      <c r="AA648"/>
      <c r="AB648"/>
    </row>
    <row r="649" spans="1:28" ht="15" customHeight="1" x14ac:dyDescent="0.25">
      <c r="A649" s="6" t="s">
        <v>82</v>
      </c>
      <c r="B649" s="6" t="s">
        <v>83</v>
      </c>
      <c r="C649" s="6" t="s">
        <v>84</v>
      </c>
      <c r="D649" s="6" t="s">
        <v>85</v>
      </c>
      <c r="E649" s="6">
        <v>3</v>
      </c>
      <c r="F649" s="6" t="str">
        <f>VLOOKUP(T_[[#This Row],[N° représ]],ListeREPRESENTANTS,2,FALSE)</f>
        <v>Janet Leverling</v>
      </c>
      <c r="G649" s="6">
        <v>10715</v>
      </c>
      <c r="H649" s="9">
        <v>41137</v>
      </c>
      <c r="I649" s="9">
        <v>41151</v>
      </c>
      <c r="J649" s="9">
        <v>41153</v>
      </c>
      <c r="K649" s="7">
        <v>8</v>
      </c>
      <c r="L649" s="9" t="str">
        <f>VLOOKUP(T_[[#This Row],[Réf catégorie]],ListeCATEGORIES,2,FALSE)</f>
        <v>Poissons et fruits de mer</v>
      </c>
      <c r="M649" s="6">
        <v>10</v>
      </c>
      <c r="N649" s="6" t="str">
        <f>VLOOKUP(T_[[#This Row],[Réf prod]],ListePRODUITS,2,FALSE)</f>
        <v>Ikura</v>
      </c>
      <c r="O649" s="13">
        <v>155</v>
      </c>
      <c r="P649" s="6">
        <v>93</v>
      </c>
      <c r="Q649" s="13">
        <f t="shared" si="10"/>
        <v>14415</v>
      </c>
      <c r="R649" s="14">
        <v>-0.03</v>
      </c>
      <c r="S649" s="13">
        <v>14847.45</v>
      </c>
      <c r="T649" s="13">
        <v>282.10154999999997</v>
      </c>
      <c r="U649" s="48">
        <f>T_[[#This Row],[CA tarif]]-T_[[#This Row],[CA HT]]</f>
        <v>-432.45000000000073</v>
      </c>
      <c r="V649" s="13"/>
      <c r="W649" s="13"/>
      <c r="X649"/>
      <c r="Y649" s="9"/>
      <c r="AA649"/>
      <c r="AB649"/>
    </row>
    <row r="650" spans="1:28" ht="15" customHeight="1" x14ac:dyDescent="0.25">
      <c r="A650" s="6" t="s">
        <v>82</v>
      </c>
      <c r="B650" s="6" t="s">
        <v>83</v>
      </c>
      <c r="C650" s="6" t="s">
        <v>84</v>
      </c>
      <c r="D650" s="6" t="s">
        <v>85</v>
      </c>
      <c r="E650" s="6">
        <v>3</v>
      </c>
      <c r="F650" s="6" t="str">
        <f>VLOOKUP(T_[[#This Row],[N° représ]],ListeREPRESENTANTS,2,FALSE)</f>
        <v>Janet Leverling</v>
      </c>
      <c r="G650" s="6">
        <v>10715</v>
      </c>
      <c r="H650" s="9">
        <v>41137</v>
      </c>
      <c r="I650" s="9">
        <v>41151</v>
      </c>
      <c r="J650" s="9">
        <v>41153</v>
      </c>
      <c r="K650" s="7">
        <v>4</v>
      </c>
      <c r="L650" s="9" t="str">
        <f>VLOOKUP(T_[[#This Row],[Réf catégorie]],ListeCATEGORIES,2,FALSE)</f>
        <v>Produits laitiers</v>
      </c>
      <c r="M650" s="6">
        <v>71</v>
      </c>
      <c r="N650" s="6" t="str">
        <f>VLOOKUP(T_[[#This Row],[Réf prod]],ListePRODUITS,2,FALSE)</f>
        <v>Fløtemysost</v>
      </c>
      <c r="O650" s="13">
        <v>107.5</v>
      </c>
      <c r="P650" s="6">
        <v>11</v>
      </c>
      <c r="Q650" s="13">
        <f t="shared" si="10"/>
        <v>1182.5</v>
      </c>
      <c r="R650" s="14">
        <v>0.2</v>
      </c>
      <c r="S650" s="13">
        <v>946</v>
      </c>
      <c r="T650" s="13">
        <v>17.027999999999999</v>
      </c>
      <c r="U650" s="48">
        <f>T_[[#This Row],[CA tarif]]-T_[[#This Row],[CA HT]]</f>
        <v>236.5</v>
      </c>
      <c r="V650" s="13"/>
      <c r="W650" s="13"/>
      <c r="X650"/>
      <c r="Y650" s="9"/>
      <c r="AA650"/>
      <c r="AB650"/>
    </row>
    <row r="651" spans="1:28" ht="15" customHeight="1" x14ac:dyDescent="0.25">
      <c r="A651" s="6" t="s">
        <v>308</v>
      </c>
      <c r="B651" s="6" t="s">
        <v>309</v>
      </c>
      <c r="C651" s="6" t="s">
        <v>203</v>
      </c>
      <c r="D651" s="6" t="s">
        <v>204</v>
      </c>
      <c r="E651" s="6">
        <v>5</v>
      </c>
      <c r="F651" s="6" t="str">
        <f>VLOOKUP(T_[[#This Row],[N° représ]],ListeREPRESENTANTS,2,FALSE)</f>
        <v>Mohamed Ben Arfa</v>
      </c>
      <c r="G651" s="6">
        <v>10716</v>
      </c>
      <c r="H651" s="9">
        <v>41138</v>
      </c>
      <c r="I651" s="9">
        <v>41166</v>
      </c>
      <c r="J651" s="9">
        <v>41151</v>
      </c>
      <c r="K651" s="7">
        <v>3</v>
      </c>
      <c r="L651" s="9" t="str">
        <f>VLOOKUP(T_[[#This Row],[Réf catégorie]],ListeCATEGORIES,2,FALSE)</f>
        <v>Desserts</v>
      </c>
      <c r="M651" s="6">
        <v>21</v>
      </c>
      <c r="N651" s="6" t="str">
        <f>VLOOKUP(T_[[#This Row],[Réf prod]],ListePRODUITS,2,FALSE)</f>
        <v>Sir Rodney's Scones</v>
      </c>
      <c r="O651" s="13">
        <v>50</v>
      </c>
      <c r="P651" s="6">
        <v>33</v>
      </c>
      <c r="Q651" s="13">
        <f t="shared" si="10"/>
        <v>1650</v>
      </c>
      <c r="R651" s="14">
        <v>0.13</v>
      </c>
      <c r="S651" s="13">
        <v>1435.5</v>
      </c>
      <c r="T651" s="13">
        <v>35.887500000000003</v>
      </c>
      <c r="U651" s="48">
        <f>T_[[#This Row],[CA tarif]]-T_[[#This Row],[CA HT]]</f>
        <v>214.5</v>
      </c>
      <c r="V651" s="13"/>
      <c r="W651" s="13"/>
      <c r="X651"/>
      <c r="Y651" s="9"/>
      <c r="AA651"/>
      <c r="AB651"/>
    </row>
    <row r="652" spans="1:28" ht="15" customHeight="1" x14ac:dyDescent="0.25">
      <c r="A652" s="6" t="s">
        <v>308</v>
      </c>
      <c r="B652" s="6" t="s">
        <v>309</v>
      </c>
      <c r="C652" s="6" t="s">
        <v>203</v>
      </c>
      <c r="D652" s="6" t="s">
        <v>204</v>
      </c>
      <c r="E652" s="6">
        <v>5</v>
      </c>
      <c r="F652" s="6" t="str">
        <f>VLOOKUP(T_[[#This Row],[N° représ]],ListeREPRESENTANTS,2,FALSE)</f>
        <v>Mohamed Ben Arfa</v>
      </c>
      <c r="G652" s="6">
        <v>10716</v>
      </c>
      <c r="H652" s="9">
        <v>41138</v>
      </c>
      <c r="I652" s="9">
        <v>41166</v>
      </c>
      <c r="J652" s="9">
        <v>41151</v>
      </c>
      <c r="K652" s="7">
        <v>7</v>
      </c>
      <c r="L652" s="9" t="str">
        <f>VLOOKUP(T_[[#This Row],[Réf catégorie]],ListeCATEGORIES,2,FALSE)</f>
        <v>Produits secs</v>
      </c>
      <c r="M652" s="6">
        <v>51</v>
      </c>
      <c r="N652" s="6" t="str">
        <f>VLOOKUP(T_[[#This Row],[Réf prod]],ListePRODUITS,2,FALSE)</f>
        <v>Manjimup Dried Apples</v>
      </c>
      <c r="O652" s="13">
        <v>265</v>
      </c>
      <c r="P652" s="6">
        <v>60</v>
      </c>
      <c r="Q652" s="13">
        <f t="shared" si="10"/>
        <v>15900</v>
      </c>
      <c r="R652" s="14">
        <v>0.08</v>
      </c>
      <c r="S652" s="13">
        <v>14628</v>
      </c>
      <c r="T652" s="13">
        <v>73.14</v>
      </c>
      <c r="U652" s="48">
        <f>T_[[#This Row],[CA tarif]]-T_[[#This Row],[CA HT]]</f>
        <v>1272</v>
      </c>
      <c r="V652" s="13"/>
      <c r="W652" s="13"/>
      <c r="X652"/>
      <c r="Y652" s="9"/>
      <c r="AA652"/>
      <c r="AB652"/>
    </row>
    <row r="653" spans="1:28" ht="15" customHeight="1" x14ac:dyDescent="0.25">
      <c r="A653" s="6" t="s">
        <v>308</v>
      </c>
      <c r="B653" s="6" t="s">
        <v>309</v>
      </c>
      <c r="C653" s="6" t="s">
        <v>203</v>
      </c>
      <c r="D653" s="6" t="s">
        <v>204</v>
      </c>
      <c r="E653" s="6">
        <v>5</v>
      </c>
      <c r="F653" s="6" t="str">
        <f>VLOOKUP(T_[[#This Row],[N° représ]],ListeREPRESENTANTS,2,FALSE)</f>
        <v>Mohamed Ben Arfa</v>
      </c>
      <c r="G653" s="6">
        <v>10716</v>
      </c>
      <c r="H653" s="9">
        <v>41138</v>
      </c>
      <c r="I653" s="9">
        <v>41166</v>
      </c>
      <c r="J653" s="9">
        <v>41151</v>
      </c>
      <c r="K653" s="7">
        <v>2</v>
      </c>
      <c r="L653" s="9" t="str">
        <f>VLOOKUP(T_[[#This Row],[Réf catégorie]],ListeCATEGORIES,2,FALSE)</f>
        <v>Condiments</v>
      </c>
      <c r="M653" s="6">
        <v>61</v>
      </c>
      <c r="N653" s="6" t="str">
        <f>VLOOKUP(T_[[#This Row],[Réf prod]],ListePRODUITS,2,FALSE)</f>
        <v>Sirop d'érable</v>
      </c>
      <c r="O653" s="13">
        <v>142.5</v>
      </c>
      <c r="P653" s="6">
        <v>17</v>
      </c>
      <c r="Q653" s="13">
        <f t="shared" si="10"/>
        <v>2422.5</v>
      </c>
      <c r="R653" s="14">
        <v>0.05</v>
      </c>
      <c r="S653" s="13">
        <v>2301.375</v>
      </c>
      <c r="T653" s="13">
        <v>39.123375000000003</v>
      </c>
      <c r="U653" s="48">
        <f>T_[[#This Row],[CA tarif]]-T_[[#This Row],[CA HT]]</f>
        <v>121.125</v>
      </c>
      <c r="V653" s="13"/>
      <c r="W653" s="13"/>
      <c r="X653"/>
      <c r="Y653" s="9"/>
      <c r="AA653"/>
      <c r="AB653"/>
    </row>
    <row r="654" spans="1:28" ht="15" customHeight="1" x14ac:dyDescent="0.25">
      <c r="A654" s="6" t="s">
        <v>133</v>
      </c>
      <c r="B654" s="6" t="s">
        <v>134</v>
      </c>
      <c r="C654" s="6" t="s">
        <v>135</v>
      </c>
      <c r="D654" s="6" t="s">
        <v>136</v>
      </c>
      <c r="E654" s="6">
        <v>7</v>
      </c>
      <c r="F654" s="6" t="str">
        <f>VLOOKUP(T_[[#This Row],[N° représ]],ListeREPRESENTANTS,2,FALSE)</f>
        <v>Jaime Dos Santos</v>
      </c>
      <c r="G654" s="6">
        <v>10717</v>
      </c>
      <c r="H654" s="9">
        <v>41138</v>
      </c>
      <c r="I654" s="9">
        <v>41166</v>
      </c>
      <c r="J654" s="9">
        <v>41153</v>
      </c>
      <c r="K654" s="7">
        <v>3</v>
      </c>
      <c r="L654" s="9" t="str">
        <f>VLOOKUP(T_[[#This Row],[Réf catégorie]],ListeCATEGORIES,2,FALSE)</f>
        <v>Desserts</v>
      </c>
      <c r="M654" s="6">
        <v>21</v>
      </c>
      <c r="N654" s="6" t="str">
        <f>VLOOKUP(T_[[#This Row],[Réf prod]],ListePRODUITS,2,FALSE)</f>
        <v>Sir Rodney's Scones</v>
      </c>
      <c r="O654" s="13">
        <v>50</v>
      </c>
      <c r="P654" s="6">
        <v>57</v>
      </c>
      <c r="Q654" s="13">
        <f t="shared" si="10"/>
        <v>2850</v>
      </c>
      <c r="R654" s="14">
        <v>0.08</v>
      </c>
      <c r="S654" s="13">
        <v>2622</v>
      </c>
      <c r="T654" s="13">
        <v>2.6219999999999999</v>
      </c>
      <c r="U654" s="48">
        <f>T_[[#This Row],[CA tarif]]-T_[[#This Row],[CA HT]]</f>
        <v>228</v>
      </c>
      <c r="V654" s="13"/>
      <c r="W654" s="13"/>
      <c r="X654"/>
      <c r="Y654" s="9"/>
      <c r="AA654"/>
      <c r="AB654"/>
    </row>
    <row r="655" spans="1:28" ht="15" customHeight="1" x14ac:dyDescent="0.25">
      <c r="A655" s="6" t="s">
        <v>133</v>
      </c>
      <c r="B655" s="6" t="s">
        <v>134</v>
      </c>
      <c r="C655" s="6" t="s">
        <v>135</v>
      </c>
      <c r="D655" s="6" t="s">
        <v>136</v>
      </c>
      <c r="E655" s="6">
        <v>7</v>
      </c>
      <c r="F655" s="6" t="str">
        <f>VLOOKUP(T_[[#This Row],[N° représ]],ListeREPRESENTANTS,2,FALSE)</f>
        <v>Jaime Dos Santos</v>
      </c>
      <c r="G655" s="6">
        <v>10717</v>
      </c>
      <c r="H655" s="9">
        <v>41138</v>
      </c>
      <c r="I655" s="9">
        <v>41166</v>
      </c>
      <c r="J655" s="9">
        <v>41153</v>
      </c>
      <c r="K655" s="7">
        <v>6</v>
      </c>
      <c r="L655" s="9" t="str">
        <f>VLOOKUP(T_[[#This Row],[Réf catégorie]],ListeCATEGORIES,2,FALSE)</f>
        <v>Viandes</v>
      </c>
      <c r="M655" s="6">
        <v>54</v>
      </c>
      <c r="N655" s="6" t="str">
        <f>VLOOKUP(T_[[#This Row],[Réf prod]],ListePRODUITS,2,FALSE)</f>
        <v>Tourtière</v>
      </c>
      <c r="O655" s="13">
        <v>37.25</v>
      </c>
      <c r="P655" s="6">
        <v>93</v>
      </c>
      <c r="Q655" s="13">
        <f t="shared" si="10"/>
        <v>3464.25</v>
      </c>
      <c r="R655" s="14">
        <v>0.13</v>
      </c>
      <c r="S655" s="13">
        <v>3013.8975</v>
      </c>
      <c r="T655" s="13">
        <v>75.347437499999998</v>
      </c>
      <c r="U655" s="48">
        <f>T_[[#This Row],[CA tarif]]-T_[[#This Row],[CA HT]]</f>
        <v>450.35249999999996</v>
      </c>
      <c r="V655" s="13"/>
      <c r="W655" s="13"/>
      <c r="X655"/>
      <c r="Y655" s="9"/>
      <c r="AA655"/>
      <c r="AB655"/>
    </row>
    <row r="656" spans="1:28" ht="15" customHeight="1" x14ac:dyDescent="0.25">
      <c r="A656" s="6" t="s">
        <v>133</v>
      </c>
      <c r="B656" s="6" t="s">
        <v>134</v>
      </c>
      <c r="C656" s="6" t="s">
        <v>135</v>
      </c>
      <c r="D656" s="6" t="s">
        <v>136</v>
      </c>
      <c r="E656" s="6">
        <v>7</v>
      </c>
      <c r="F656" s="6" t="str">
        <f>VLOOKUP(T_[[#This Row],[N° représ]],ListeREPRESENTANTS,2,FALSE)</f>
        <v>Jaime Dos Santos</v>
      </c>
      <c r="G656" s="6">
        <v>10717</v>
      </c>
      <c r="H656" s="9">
        <v>41138</v>
      </c>
      <c r="I656" s="9">
        <v>41166</v>
      </c>
      <c r="J656" s="9">
        <v>41153</v>
      </c>
      <c r="K656" s="7">
        <v>4</v>
      </c>
      <c r="L656" s="9" t="str">
        <f>VLOOKUP(T_[[#This Row],[Réf catégorie]],ListeCATEGORIES,2,FALSE)</f>
        <v>Produits laitiers</v>
      </c>
      <c r="M656" s="6">
        <v>69</v>
      </c>
      <c r="N656" s="6" t="str">
        <f>VLOOKUP(T_[[#This Row],[Réf prod]],ListePRODUITS,2,FALSE)</f>
        <v>Gudbrandsdalsost</v>
      </c>
      <c r="O656" s="13">
        <v>180</v>
      </c>
      <c r="P656" s="6">
        <v>39</v>
      </c>
      <c r="Q656" s="13">
        <f t="shared" si="10"/>
        <v>7020</v>
      </c>
      <c r="R656" s="14">
        <v>0.2</v>
      </c>
      <c r="S656" s="13">
        <v>5616</v>
      </c>
      <c r="T656" s="13">
        <v>117.93600000000001</v>
      </c>
      <c r="U656" s="48">
        <f>T_[[#This Row],[CA tarif]]-T_[[#This Row],[CA HT]]</f>
        <v>1404</v>
      </c>
      <c r="V656" s="13"/>
      <c r="W656" s="13"/>
      <c r="X656"/>
      <c r="Y656" s="9"/>
      <c r="AA656"/>
      <c r="AB656"/>
    </row>
    <row r="657" spans="1:28" ht="15" customHeight="1" x14ac:dyDescent="0.25">
      <c r="A657" s="6" t="s">
        <v>173</v>
      </c>
      <c r="B657" s="6" t="s">
        <v>174</v>
      </c>
      <c r="C657" s="6" t="s">
        <v>135</v>
      </c>
      <c r="D657" s="6" t="s">
        <v>136</v>
      </c>
      <c r="E657" s="6">
        <v>7</v>
      </c>
      <c r="F657" s="6" t="str">
        <f>VLOOKUP(T_[[#This Row],[N° représ]],ListeREPRESENTANTS,2,FALSE)</f>
        <v>Jaime Dos Santos</v>
      </c>
      <c r="G657" s="6">
        <v>10718</v>
      </c>
      <c r="H657" s="9">
        <v>41141</v>
      </c>
      <c r="I657" s="9">
        <v>41169</v>
      </c>
      <c r="J657" s="9">
        <v>41153</v>
      </c>
      <c r="K657" s="7">
        <v>4</v>
      </c>
      <c r="L657" s="9" t="str">
        <f>VLOOKUP(T_[[#This Row],[Réf catégorie]],ListeCATEGORIES,2,FALSE)</f>
        <v>Produits laitiers</v>
      </c>
      <c r="M657" s="6">
        <v>12</v>
      </c>
      <c r="N657" s="6" t="str">
        <f>VLOOKUP(T_[[#This Row],[Réf prod]],ListePRODUITS,2,FALSE)</f>
        <v>Queso Manchego La Pastora</v>
      </c>
      <c r="O657" s="13">
        <v>190</v>
      </c>
      <c r="P657" s="6">
        <v>15</v>
      </c>
      <c r="Q657" s="13">
        <f t="shared" si="10"/>
        <v>2850</v>
      </c>
      <c r="R657" s="14">
        <v>0.01</v>
      </c>
      <c r="S657" s="13">
        <v>2821.5</v>
      </c>
      <c r="T657" s="13">
        <v>50.786999999999999</v>
      </c>
      <c r="U657" s="48">
        <f>T_[[#This Row],[CA tarif]]-T_[[#This Row],[CA HT]]</f>
        <v>28.5</v>
      </c>
      <c r="V657" s="13"/>
      <c r="W657" s="13"/>
      <c r="X657"/>
      <c r="Y657" s="9"/>
      <c r="AA657"/>
      <c r="AB657"/>
    </row>
    <row r="658" spans="1:28" ht="15" customHeight="1" x14ac:dyDescent="0.25">
      <c r="A658" s="6" t="s">
        <v>173</v>
      </c>
      <c r="B658" s="6" t="s">
        <v>174</v>
      </c>
      <c r="C658" s="6" t="s">
        <v>135</v>
      </c>
      <c r="D658" s="6" t="s">
        <v>136</v>
      </c>
      <c r="E658" s="6">
        <v>7</v>
      </c>
      <c r="F658" s="6" t="str">
        <f>VLOOKUP(T_[[#This Row],[N° représ]],ListeREPRESENTANTS,2,FALSE)</f>
        <v>Jaime Dos Santos</v>
      </c>
      <c r="G658" s="6">
        <v>10718</v>
      </c>
      <c r="H658" s="9">
        <v>41141</v>
      </c>
      <c r="I658" s="9">
        <v>41169</v>
      </c>
      <c r="J658" s="9">
        <v>41153</v>
      </c>
      <c r="K658" s="7">
        <v>3</v>
      </c>
      <c r="L658" s="9" t="str">
        <f>VLOOKUP(T_[[#This Row],[Réf catégorie]],ListeCATEGORIES,2,FALSE)</f>
        <v>Desserts</v>
      </c>
      <c r="M658" s="6">
        <v>16</v>
      </c>
      <c r="N658" s="6" t="str">
        <f>VLOOKUP(T_[[#This Row],[Réf prod]],ListePRODUITS,2,FALSE)</f>
        <v>Pavlova</v>
      </c>
      <c r="O658" s="13">
        <v>87.25</v>
      </c>
      <c r="P658" s="6">
        <v>29</v>
      </c>
      <c r="Q658" s="13">
        <f t="shared" si="10"/>
        <v>2530.25</v>
      </c>
      <c r="R658" s="14">
        <v>-0.02</v>
      </c>
      <c r="S658" s="13">
        <v>2580.855</v>
      </c>
      <c r="T658" s="13">
        <v>30.970260000000003</v>
      </c>
      <c r="U658" s="48">
        <f>T_[[#This Row],[CA tarif]]-T_[[#This Row],[CA HT]]</f>
        <v>-50.605000000000018</v>
      </c>
      <c r="V658" s="13"/>
      <c r="W658" s="13"/>
      <c r="X658"/>
      <c r="Y658" s="9"/>
      <c r="AA658"/>
      <c r="AB658"/>
    </row>
    <row r="659" spans="1:28" ht="15" customHeight="1" x14ac:dyDescent="0.25">
      <c r="A659" s="6" t="s">
        <v>173</v>
      </c>
      <c r="B659" s="6" t="s">
        <v>174</v>
      </c>
      <c r="C659" s="6" t="s">
        <v>135</v>
      </c>
      <c r="D659" s="6" t="s">
        <v>136</v>
      </c>
      <c r="E659" s="6">
        <v>7</v>
      </c>
      <c r="F659" s="6" t="str">
        <f>VLOOKUP(T_[[#This Row],[N° représ]],ListeREPRESENTANTS,2,FALSE)</f>
        <v>Jaime Dos Santos</v>
      </c>
      <c r="G659" s="6">
        <v>10718</v>
      </c>
      <c r="H659" s="9">
        <v>41141</v>
      </c>
      <c r="I659" s="9">
        <v>41169</v>
      </c>
      <c r="J659" s="9">
        <v>41153</v>
      </c>
      <c r="K659" s="7">
        <v>8</v>
      </c>
      <c r="L659" s="9" t="str">
        <f>VLOOKUP(T_[[#This Row],[Réf catégorie]],ListeCATEGORIES,2,FALSE)</f>
        <v>Poissons et fruits de mer</v>
      </c>
      <c r="M659" s="6">
        <v>36</v>
      </c>
      <c r="N659" s="6" t="str">
        <f>VLOOKUP(T_[[#This Row],[Réf prod]],ListePRODUITS,2,FALSE)</f>
        <v>Inlagd Sill</v>
      </c>
      <c r="O659" s="13">
        <v>95</v>
      </c>
      <c r="P659" s="6">
        <v>48</v>
      </c>
      <c r="Q659" s="13">
        <f t="shared" si="10"/>
        <v>4560</v>
      </c>
      <c r="R659" s="14">
        <v>0.09</v>
      </c>
      <c r="S659" s="13">
        <v>4149.6000000000004</v>
      </c>
      <c r="T659" s="13">
        <v>112.03920000000001</v>
      </c>
      <c r="U659" s="48">
        <f>T_[[#This Row],[CA tarif]]-T_[[#This Row],[CA HT]]</f>
        <v>410.39999999999964</v>
      </c>
      <c r="V659" s="13"/>
      <c r="W659" s="13"/>
      <c r="X659"/>
      <c r="Y659" s="9"/>
      <c r="AA659"/>
      <c r="AB659"/>
    </row>
    <row r="660" spans="1:28" ht="15" customHeight="1" x14ac:dyDescent="0.25">
      <c r="A660" s="6" t="s">
        <v>173</v>
      </c>
      <c r="B660" s="6" t="s">
        <v>174</v>
      </c>
      <c r="C660" s="6" t="s">
        <v>135</v>
      </c>
      <c r="D660" s="6" t="s">
        <v>136</v>
      </c>
      <c r="E660" s="6">
        <v>7</v>
      </c>
      <c r="F660" s="6" t="str">
        <f>VLOOKUP(T_[[#This Row],[N° représ]],ListeREPRESENTANTS,2,FALSE)</f>
        <v>Jaime Dos Santos</v>
      </c>
      <c r="G660" s="6">
        <v>10718</v>
      </c>
      <c r="H660" s="9">
        <v>41141</v>
      </c>
      <c r="I660" s="9">
        <v>41169</v>
      </c>
      <c r="J660" s="9">
        <v>41153</v>
      </c>
      <c r="K660" s="7">
        <v>3</v>
      </c>
      <c r="L660" s="9" t="str">
        <f>VLOOKUP(T_[[#This Row],[Réf catégorie]],ListeCATEGORIES,2,FALSE)</f>
        <v>Desserts</v>
      </c>
      <c r="M660" s="6">
        <v>62</v>
      </c>
      <c r="N660" s="6" t="str">
        <f>VLOOKUP(T_[[#This Row],[Réf prod]],ListePRODUITS,2,FALSE)</f>
        <v>Tarte au sucre</v>
      </c>
      <c r="O660" s="13">
        <v>246.5</v>
      </c>
      <c r="P660" s="6">
        <v>45</v>
      </c>
      <c r="Q660" s="13">
        <f t="shared" si="10"/>
        <v>11092.5</v>
      </c>
      <c r="R660" s="14">
        <v>0.1</v>
      </c>
      <c r="S660" s="13">
        <v>9983.25</v>
      </c>
      <c r="T660" s="13">
        <v>169.71525</v>
      </c>
      <c r="U660" s="48">
        <f>T_[[#This Row],[CA tarif]]-T_[[#This Row],[CA HT]]</f>
        <v>1109.25</v>
      </c>
      <c r="V660" s="13"/>
      <c r="W660" s="13"/>
      <c r="X660"/>
      <c r="Y660" s="9"/>
      <c r="AA660"/>
      <c r="AB660"/>
    </row>
    <row r="661" spans="1:28" ht="15" customHeight="1" x14ac:dyDescent="0.25">
      <c r="A661" s="6" t="s">
        <v>261</v>
      </c>
      <c r="B661" s="6" t="s">
        <v>262</v>
      </c>
      <c r="C661" s="6" t="s">
        <v>263</v>
      </c>
      <c r="D661" s="6" t="s">
        <v>81</v>
      </c>
      <c r="E661" s="6">
        <v>4</v>
      </c>
      <c r="F661" s="6" t="str">
        <f>VLOOKUP(T_[[#This Row],[N° représ]],ListeREPRESENTANTS,2,FALSE)</f>
        <v>Laura Callahan</v>
      </c>
      <c r="G661" s="6">
        <v>10719</v>
      </c>
      <c r="H661" s="9">
        <v>41141</v>
      </c>
      <c r="I661" s="9">
        <v>41169</v>
      </c>
      <c r="J661" s="9">
        <v>41160</v>
      </c>
      <c r="K661" s="7">
        <v>8</v>
      </c>
      <c r="L661" s="9" t="str">
        <f>VLOOKUP(T_[[#This Row],[Réf catégorie]],ListeCATEGORIES,2,FALSE)</f>
        <v>Poissons et fruits de mer</v>
      </c>
      <c r="M661" s="6">
        <v>18</v>
      </c>
      <c r="N661" s="6" t="str">
        <f>VLOOKUP(T_[[#This Row],[Réf prod]],ListePRODUITS,2,FALSE)</f>
        <v>Carnarvon Tigers</v>
      </c>
      <c r="O661" s="13">
        <v>312.5</v>
      </c>
      <c r="P661" s="6">
        <v>4</v>
      </c>
      <c r="Q661" s="13">
        <f t="shared" si="10"/>
        <v>1250</v>
      </c>
      <c r="R661" s="14">
        <v>0.17</v>
      </c>
      <c r="S661" s="13">
        <v>1037.5</v>
      </c>
      <c r="T661" s="13">
        <v>14.525</v>
      </c>
      <c r="U661" s="48">
        <f>T_[[#This Row],[CA tarif]]-T_[[#This Row],[CA HT]]</f>
        <v>212.5</v>
      </c>
      <c r="V661" s="13"/>
      <c r="W661" s="13"/>
      <c r="X661"/>
      <c r="Y661" s="9"/>
      <c r="AA661"/>
      <c r="AB661"/>
    </row>
    <row r="662" spans="1:28" ht="15" customHeight="1" x14ac:dyDescent="0.25">
      <c r="A662" s="6" t="s">
        <v>261</v>
      </c>
      <c r="B662" s="6" t="s">
        <v>262</v>
      </c>
      <c r="C662" s="6" t="s">
        <v>263</v>
      </c>
      <c r="D662" s="6" t="s">
        <v>81</v>
      </c>
      <c r="E662" s="6">
        <v>4</v>
      </c>
      <c r="F662" s="6" t="str">
        <f>VLOOKUP(T_[[#This Row],[N° représ]],ListeREPRESENTANTS,2,FALSE)</f>
        <v>Laura Callahan</v>
      </c>
      <c r="G662" s="6">
        <v>10719</v>
      </c>
      <c r="H662" s="9">
        <v>41141</v>
      </c>
      <c r="I662" s="9">
        <v>41169</v>
      </c>
      <c r="J662" s="9">
        <v>41160</v>
      </c>
      <c r="K662" s="7">
        <v>8</v>
      </c>
      <c r="L662" s="9" t="str">
        <f>VLOOKUP(T_[[#This Row],[Réf catégorie]],ListeCATEGORIES,2,FALSE)</f>
        <v>Poissons et fruits de mer</v>
      </c>
      <c r="M662" s="6">
        <v>30</v>
      </c>
      <c r="N662" s="6" t="str">
        <f>VLOOKUP(T_[[#This Row],[Réf prod]],ListePRODUITS,2,FALSE)</f>
        <v>Nord-Ost Matjeshering</v>
      </c>
      <c r="O662" s="13">
        <v>129.44999999999999</v>
      </c>
      <c r="P662" s="6">
        <v>27</v>
      </c>
      <c r="Q662" s="13">
        <f t="shared" si="10"/>
        <v>3495.1499999999996</v>
      </c>
      <c r="R662" s="14">
        <v>0.17</v>
      </c>
      <c r="S662" s="13">
        <v>2900.9744999999994</v>
      </c>
      <c r="T662" s="13">
        <v>101.53410749999999</v>
      </c>
      <c r="U662" s="48">
        <f>T_[[#This Row],[CA tarif]]-T_[[#This Row],[CA HT]]</f>
        <v>594.17550000000028</v>
      </c>
      <c r="V662" s="13"/>
      <c r="W662" s="13"/>
      <c r="X662"/>
      <c r="Y662" s="9"/>
      <c r="AA662"/>
      <c r="AB662"/>
    </row>
    <row r="663" spans="1:28" ht="15" customHeight="1" x14ac:dyDescent="0.25">
      <c r="A663" s="6" t="s">
        <v>261</v>
      </c>
      <c r="B663" s="6" t="s">
        <v>262</v>
      </c>
      <c r="C663" s="6" t="s">
        <v>263</v>
      </c>
      <c r="D663" s="6" t="s">
        <v>81</v>
      </c>
      <c r="E663" s="6">
        <v>4</v>
      </c>
      <c r="F663" s="6" t="str">
        <f>VLOOKUP(T_[[#This Row],[N° représ]],ListeREPRESENTANTS,2,FALSE)</f>
        <v>Laura Callahan</v>
      </c>
      <c r="G663" s="6">
        <v>10719</v>
      </c>
      <c r="H663" s="9">
        <v>41141</v>
      </c>
      <c r="I663" s="9">
        <v>41169</v>
      </c>
      <c r="J663" s="9">
        <v>41160</v>
      </c>
      <c r="K663" s="7">
        <v>6</v>
      </c>
      <c r="L663" s="9" t="str">
        <f>VLOOKUP(T_[[#This Row],[Réf catégorie]],ListeCATEGORIES,2,FALSE)</f>
        <v>Viandes</v>
      </c>
      <c r="M663" s="6">
        <v>54</v>
      </c>
      <c r="N663" s="6" t="str">
        <f>VLOOKUP(T_[[#This Row],[Réf prod]],ListePRODUITS,2,FALSE)</f>
        <v>Tourtière</v>
      </c>
      <c r="O663" s="13">
        <v>37.25</v>
      </c>
      <c r="P663" s="6">
        <v>62</v>
      </c>
      <c r="Q663" s="13">
        <f t="shared" si="10"/>
        <v>2309.5</v>
      </c>
      <c r="R663" s="14">
        <v>0.14000000000000001</v>
      </c>
      <c r="S663" s="13">
        <v>1986.17</v>
      </c>
      <c r="T663" s="13">
        <v>69.515950000000004</v>
      </c>
      <c r="U663" s="48">
        <f>T_[[#This Row],[CA tarif]]-T_[[#This Row],[CA HT]]</f>
        <v>323.32999999999993</v>
      </c>
      <c r="V663" s="13"/>
      <c r="W663" s="13"/>
      <c r="X663"/>
      <c r="Y663" s="9"/>
      <c r="AA663"/>
      <c r="AB663"/>
    </row>
    <row r="664" spans="1:28" ht="15" customHeight="1" x14ac:dyDescent="0.25">
      <c r="A664" s="6" t="s">
        <v>267</v>
      </c>
      <c r="B664" s="6" t="s">
        <v>268</v>
      </c>
      <c r="C664" s="6" t="s">
        <v>122</v>
      </c>
      <c r="D664" s="6" t="s">
        <v>123</v>
      </c>
      <c r="E664" s="6">
        <v>4</v>
      </c>
      <c r="F664" s="6" t="str">
        <f>VLOOKUP(T_[[#This Row],[N° représ]],ListeREPRESENTANTS,2,FALSE)</f>
        <v>Laura Callahan</v>
      </c>
      <c r="G664" s="6">
        <v>10720</v>
      </c>
      <c r="H664" s="9">
        <v>41142</v>
      </c>
      <c r="I664" s="9">
        <v>41156</v>
      </c>
      <c r="J664" s="9">
        <v>41160</v>
      </c>
      <c r="K664" s="7">
        <v>1</v>
      </c>
      <c r="L664" s="9" t="str">
        <f>VLOOKUP(T_[[#This Row],[Réf catégorie]],ListeCATEGORIES,2,FALSE)</f>
        <v>Boissons</v>
      </c>
      <c r="M664" s="6">
        <v>35</v>
      </c>
      <c r="N664" s="6" t="str">
        <f>VLOOKUP(T_[[#This Row],[Réf prod]],ListePRODUITS,2,FALSE)</f>
        <v>Steeleye Stout</v>
      </c>
      <c r="O664" s="13">
        <v>90</v>
      </c>
      <c r="P664" s="6">
        <v>10</v>
      </c>
      <c r="Q664" s="13">
        <f t="shared" si="10"/>
        <v>900</v>
      </c>
      <c r="R664" s="14">
        <v>0.15</v>
      </c>
      <c r="S664" s="13">
        <v>765</v>
      </c>
      <c r="T664" s="13">
        <v>10.71</v>
      </c>
      <c r="U664" s="48">
        <f>T_[[#This Row],[CA tarif]]-T_[[#This Row],[CA HT]]</f>
        <v>135</v>
      </c>
      <c r="V664" s="13"/>
      <c r="W664" s="13"/>
      <c r="X664"/>
      <c r="Y664" s="9"/>
      <c r="AA664"/>
      <c r="AB664"/>
    </row>
    <row r="665" spans="1:28" ht="15" customHeight="1" x14ac:dyDescent="0.25">
      <c r="A665" s="6" t="s">
        <v>267</v>
      </c>
      <c r="B665" s="6" t="s">
        <v>268</v>
      </c>
      <c r="C665" s="6" t="s">
        <v>122</v>
      </c>
      <c r="D665" s="6" t="s">
        <v>123</v>
      </c>
      <c r="E665" s="6">
        <v>4</v>
      </c>
      <c r="F665" s="6" t="str">
        <f>VLOOKUP(T_[[#This Row],[N° représ]],ListeREPRESENTANTS,2,FALSE)</f>
        <v>Laura Callahan</v>
      </c>
      <c r="G665" s="6">
        <v>10720</v>
      </c>
      <c r="H665" s="9">
        <v>41142</v>
      </c>
      <c r="I665" s="9">
        <v>41156</v>
      </c>
      <c r="J665" s="9">
        <v>41160</v>
      </c>
      <c r="K665" s="7">
        <v>4</v>
      </c>
      <c r="L665" s="9" t="str">
        <f>VLOOKUP(T_[[#This Row],[Réf catégorie]],ListeCATEGORIES,2,FALSE)</f>
        <v>Produits laitiers</v>
      </c>
      <c r="M665" s="6">
        <v>71</v>
      </c>
      <c r="N665" s="6" t="str">
        <f>VLOOKUP(T_[[#This Row],[Réf prod]],ListePRODUITS,2,FALSE)</f>
        <v>Fløtemysost</v>
      </c>
      <c r="O665" s="13">
        <v>107.5</v>
      </c>
      <c r="P665" s="6">
        <v>71</v>
      </c>
      <c r="Q665" s="13">
        <f t="shared" si="10"/>
        <v>7632.5</v>
      </c>
      <c r="R665" s="14">
        <v>0.12</v>
      </c>
      <c r="S665" s="13">
        <v>6716.6</v>
      </c>
      <c r="T665" s="13">
        <v>188.06480000000002</v>
      </c>
      <c r="U665" s="48">
        <f>T_[[#This Row],[CA tarif]]-T_[[#This Row],[CA HT]]</f>
        <v>915.89999999999964</v>
      </c>
      <c r="V665" s="13"/>
      <c r="W665" s="13"/>
      <c r="X665"/>
      <c r="Y665" s="9"/>
      <c r="AA665"/>
      <c r="AB665"/>
    </row>
    <row r="666" spans="1:28" ht="15" customHeight="1" x14ac:dyDescent="0.25">
      <c r="A666" s="6" t="s">
        <v>189</v>
      </c>
      <c r="B666" s="6" t="s">
        <v>190</v>
      </c>
      <c r="C666" s="6" t="s">
        <v>191</v>
      </c>
      <c r="D666" s="6" t="s">
        <v>136</v>
      </c>
      <c r="E666" s="6">
        <v>9</v>
      </c>
      <c r="F666" s="6" t="str">
        <f>VLOOKUP(T_[[#This Row],[N° représ]],ListeREPRESENTANTS,2,FALSE)</f>
        <v>Steven Buchanan</v>
      </c>
      <c r="G666" s="6">
        <v>10721</v>
      </c>
      <c r="H666" s="9">
        <v>41143</v>
      </c>
      <c r="I666" s="9">
        <v>41171</v>
      </c>
      <c r="J666" s="9">
        <v>41155</v>
      </c>
      <c r="K666" s="7">
        <v>2</v>
      </c>
      <c r="L666" s="9" t="str">
        <f>VLOOKUP(T_[[#This Row],[Réf catégorie]],ListeCATEGORIES,2,FALSE)</f>
        <v>Condiments</v>
      </c>
      <c r="M666" s="6">
        <v>44</v>
      </c>
      <c r="N666" s="6" t="str">
        <f>VLOOKUP(T_[[#This Row],[Réf prod]],ListePRODUITS,2,FALSE)</f>
        <v>Gula Malacca</v>
      </c>
      <c r="O666" s="13">
        <v>97.25</v>
      </c>
      <c r="P666" s="6">
        <v>89</v>
      </c>
      <c r="Q666" s="13">
        <f t="shared" si="10"/>
        <v>8655.25</v>
      </c>
      <c r="R666" s="14">
        <v>0.08</v>
      </c>
      <c r="S666" s="13">
        <v>7962.83</v>
      </c>
      <c r="T666" s="13">
        <v>214.99641</v>
      </c>
      <c r="U666" s="48">
        <f>T_[[#This Row],[CA tarif]]-T_[[#This Row],[CA HT]]</f>
        <v>692.42000000000007</v>
      </c>
      <c r="V666" s="13"/>
      <c r="W666" s="13"/>
      <c r="X666"/>
      <c r="Y666" s="9"/>
      <c r="AA666"/>
      <c r="AB666"/>
    </row>
    <row r="667" spans="1:28" ht="15" customHeight="1" x14ac:dyDescent="0.25">
      <c r="A667" s="6" t="s">
        <v>179</v>
      </c>
      <c r="B667" s="6" t="s">
        <v>180</v>
      </c>
      <c r="C667" s="6" t="s">
        <v>181</v>
      </c>
      <c r="D667" s="6" t="s">
        <v>81</v>
      </c>
      <c r="E667" s="6">
        <v>4</v>
      </c>
      <c r="F667" s="6" t="str">
        <f>VLOOKUP(T_[[#This Row],[N° représ]],ListeREPRESENTANTS,2,FALSE)</f>
        <v>Laura Callahan</v>
      </c>
      <c r="G667" s="6">
        <v>10722</v>
      </c>
      <c r="H667" s="9">
        <v>41143</v>
      </c>
      <c r="I667" s="9">
        <v>41185</v>
      </c>
      <c r="J667" s="9">
        <v>41159</v>
      </c>
      <c r="K667" s="7">
        <v>1</v>
      </c>
      <c r="L667" s="9" t="str">
        <f>VLOOKUP(T_[[#This Row],[Réf catégorie]],ListeCATEGORIES,2,FALSE)</f>
        <v>Boissons</v>
      </c>
      <c r="M667" s="6">
        <v>2</v>
      </c>
      <c r="N667" s="6" t="str">
        <f>VLOOKUP(T_[[#This Row],[Réf prod]],ListePRODUITS,2,FALSE)</f>
        <v>Chang</v>
      </c>
      <c r="O667" s="13">
        <v>95</v>
      </c>
      <c r="P667" s="6">
        <v>31</v>
      </c>
      <c r="Q667" s="13">
        <f t="shared" si="10"/>
        <v>2945</v>
      </c>
      <c r="R667" s="14">
        <v>0.18</v>
      </c>
      <c r="S667" s="13">
        <v>2414.9</v>
      </c>
      <c r="T667" s="13">
        <v>67.617199999999997</v>
      </c>
      <c r="U667" s="48">
        <f>T_[[#This Row],[CA tarif]]-T_[[#This Row],[CA HT]]</f>
        <v>530.09999999999991</v>
      </c>
      <c r="V667" s="13"/>
      <c r="W667" s="13"/>
      <c r="X667"/>
      <c r="Y667" s="9"/>
      <c r="AA667"/>
      <c r="AB667"/>
    </row>
    <row r="668" spans="1:28" ht="15" customHeight="1" x14ac:dyDescent="0.25">
      <c r="A668" s="6" t="s">
        <v>179</v>
      </c>
      <c r="B668" s="6" t="s">
        <v>180</v>
      </c>
      <c r="C668" s="6" t="s">
        <v>181</v>
      </c>
      <c r="D668" s="6" t="s">
        <v>81</v>
      </c>
      <c r="E668" s="6">
        <v>4</v>
      </c>
      <c r="F668" s="6" t="str">
        <f>VLOOKUP(T_[[#This Row],[N° représ]],ListeREPRESENTANTS,2,FALSE)</f>
        <v>Laura Callahan</v>
      </c>
      <c r="G668" s="6">
        <v>10722</v>
      </c>
      <c r="H668" s="9">
        <v>41143</v>
      </c>
      <c r="I668" s="9">
        <v>41185</v>
      </c>
      <c r="J668" s="9">
        <v>41159</v>
      </c>
      <c r="K668" s="7">
        <v>4</v>
      </c>
      <c r="L668" s="9" t="str">
        <f>VLOOKUP(T_[[#This Row],[Réf catégorie]],ListeCATEGORIES,2,FALSE)</f>
        <v>Produits laitiers</v>
      </c>
      <c r="M668" s="6">
        <v>31</v>
      </c>
      <c r="N668" s="6" t="str">
        <f>VLOOKUP(T_[[#This Row],[Réf prod]],ListePRODUITS,2,FALSE)</f>
        <v>Gorgonzola Telino</v>
      </c>
      <c r="O668" s="13">
        <v>62.5</v>
      </c>
      <c r="P668" s="6">
        <v>42</v>
      </c>
      <c r="Q668" s="13">
        <f t="shared" si="10"/>
        <v>2625</v>
      </c>
      <c r="R668" s="14">
        <v>0.12</v>
      </c>
      <c r="S668" s="13">
        <v>2310</v>
      </c>
      <c r="T668" s="13">
        <v>80.849999999999994</v>
      </c>
      <c r="U668" s="48">
        <f>T_[[#This Row],[CA tarif]]-T_[[#This Row],[CA HT]]</f>
        <v>315</v>
      </c>
      <c r="V668" s="13"/>
      <c r="W668" s="13"/>
      <c r="X668"/>
      <c r="Y668" s="9"/>
      <c r="AA668"/>
      <c r="AB668"/>
    </row>
    <row r="669" spans="1:28" ht="15" customHeight="1" x14ac:dyDescent="0.25">
      <c r="A669" s="6" t="s">
        <v>179</v>
      </c>
      <c r="B669" s="6" t="s">
        <v>180</v>
      </c>
      <c r="C669" s="6" t="s">
        <v>181</v>
      </c>
      <c r="D669" s="6" t="s">
        <v>81</v>
      </c>
      <c r="E669" s="6">
        <v>4</v>
      </c>
      <c r="F669" s="6" t="str">
        <f>VLOOKUP(T_[[#This Row],[N° représ]],ListeREPRESENTANTS,2,FALSE)</f>
        <v>Laura Callahan</v>
      </c>
      <c r="G669" s="6">
        <v>10722</v>
      </c>
      <c r="H669" s="9">
        <v>41143</v>
      </c>
      <c r="I669" s="9">
        <v>41185</v>
      </c>
      <c r="J669" s="9">
        <v>41159</v>
      </c>
      <c r="K669" s="7">
        <v>3</v>
      </c>
      <c r="L669" s="9" t="str">
        <f>VLOOKUP(T_[[#This Row],[Réf catégorie]],ListeCATEGORIES,2,FALSE)</f>
        <v>Desserts</v>
      </c>
      <c r="M669" s="6">
        <v>68</v>
      </c>
      <c r="N669" s="6" t="str">
        <f>VLOOKUP(T_[[#This Row],[Réf prod]],ListePRODUITS,2,FALSE)</f>
        <v>Scottish Longbreads</v>
      </c>
      <c r="O669" s="13">
        <v>62.5</v>
      </c>
      <c r="P669" s="6">
        <v>53</v>
      </c>
      <c r="Q669" s="13">
        <f t="shared" si="10"/>
        <v>3312.5</v>
      </c>
      <c r="R669" s="14">
        <v>0.09</v>
      </c>
      <c r="S669" s="13">
        <v>3014.375</v>
      </c>
      <c r="T669" s="13">
        <v>42.201250000000002</v>
      </c>
      <c r="U669" s="48">
        <f>T_[[#This Row],[CA tarif]]-T_[[#This Row],[CA HT]]</f>
        <v>298.125</v>
      </c>
      <c r="V669" s="13"/>
      <c r="W669" s="13"/>
      <c r="X669"/>
      <c r="Y669" s="9"/>
      <c r="AA669"/>
      <c r="AB669"/>
    </row>
    <row r="670" spans="1:28" ht="15" customHeight="1" x14ac:dyDescent="0.25">
      <c r="A670" s="6" t="s">
        <v>179</v>
      </c>
      <c r="B670" s="6" t="s">
        <v>180</v>
      </c>
      <c r="C670" s="6" t="s">
        <v>181</v>
      </c>
      <c r="D670" s="6" t="s">
        <v>81</v>
      </c>
      <c r="E670" s="6">
        <v>4</v>
      </c>
      <c r="F670" s="6" t="str">
        <f>VLOOKUP(T_[[#This Row],[N° représ]],ListeREPRESENTANTS,2,FALSE)</f>
        <v>Laura Callahan</v>
      </c>
      <c r="G670" s="6">
        <v>10722</v>
      </c>
      <c r="H670" s="9">
        <v>41143</v>
      </c>
      <c r="I670" s="9">
        <v>41185</v>
      </c>
      <c r="J670" s="9">
        <v>41159</v>
      </c>
      <c r="K670" s="7">
        <v>1</v>
      </c>
      <c r="L670" s="9" t="str">
        <f>VLOOKUP(T_[[#This Row],[Réf catégorie]],ListeCATEGORIES,2,FALSE)</f>
        <v>Boissons</v>
      </c>
      <c r="M670" s="6">
        <v>75</v>
      </c>
      <c r="N670" s="6" t="str">
        <f>VLOOKUP(T_[[#This Row],[Réf prod]],ListePRODUITS,2,FALSE)</f>
        <v>Rhönbräu Klosterbier</v>
      </c>
      <c r="O670" s="13">
        <v>38.75</v>
      </c>
      <c r="P670" s="6">
        <v>82</v>
      </c>
      <c r="Q670" s="13">
        <f t="shared" si="10"/>
        <v>3177.5</v>
      </c>
      <c r="R670" s="14">
        <v>0.17</v>
      </c>
      <c r="S670" s="13">
        <v>2637.3249999999998</v>
      </c>
      <c r="T670" s="13">
        <v>23.735924999999998</v>
      </c>
      <c r="U670" s="48">
        <f>T_[[#This Row],[CA tarif]]-T_[[#This Row],[CA HT]]</f>
        <v>540.17500000000018</v>
      </c>
      <c r="V670" s="13"/>
      <c r="W670" s="13"/>
      <c r="X670"/>
      <c r="Y670" s="9"/>
      <c r="AA670"/>
      <c r="AB670"/>
    </row>
    <row r="671" spans="1:28" ht="15" customHeight="1" x14ac:dyDescent="0.25">
      <c r="A671" s="6" t="s">
        <v>78</v>
      </c>
      <c r="B671" s="6" t="s">
        <v>79</v>
      </c>
      <c r="C671" s="6" t="s">
        <v>80</v>
      </c>
      <c r="D671" s="6" t="s">
        <v>81</v>
      </c>
      <c r="E671" s="6">
        <v>3</v>
      </c>
      <c r="F671" s="6" t="str">
        <f>VLOOKUP(T_[[#This Row],[N° représ]],ListeREPRESENTANTS,2,FALSE)</f>
        <v>Janet Leverling</v>
      </c>
      <c r="G671" s="6">
        <v>10723</v>
      </c>
      <c r="H671" s="9">
        <v>41144</v>
      </c>
      <c r="I671" s="9">
        <v>41172</v>
      </c>
      <c r="J671" s="9">
        <v>41180</v>
      </c>
      <c r="K671" s="7">
        <v>3</v>
      </c>
      <c r="L671" s="9" t="str">
        <f>VLOOKUP(T_[[#This Row],[Réf catégorie]],ListeCATEGORIES,2,FALSE)</f>
        <v>Desserts</v>
      </c>
      <c r="M671" s="6">
        <v>26</v>
      </c>
      <c r="N671" s="6" t="str">
        <f>VLOOKUP(T_[[#This Row],[Réf prod]],ListePRODUITS,2,FALSE)</f>
        <v>Gumbär Gummibärchen</v>
      </c>
      <c r="O671" s="13">
        <v>156.15</v>
      </c>
      <c r="P671" s="6">
        <v>7</v>
      </c>
      <c r="Q671" s="13">
        <f t="shared" si="10"/>
        <v>1093.05</v>
      </c>
      <c r="R671" s="14">
        <v>0.05</v>
      </c>
      <c r="S671" s="13">
        <v>1038.3974999999998</v>
      </c>
      <c r="T671" s="13">
        <v>10.383974999999998</v>
      </c>
      <c r="U671" s="48">
        <f>T_[[#This Row],[CA tarif]]-T_[[#This Row],[CA HT]]</f>
        <v>54.652500000000146</v>
      </c>
      <c r="V671" s="13"/>
      <c r="W671" s="13"/>
      <c r="X671"/>
      <c r="Y671" s="9"/>
      <c r="AA671"/>
      <c r="AB671"/>
    </row>
    <row r="672" spans="1:28" ht="15" customHeight="1" x14ac:dyDescent="0.25">
      <c r="A672" s="6" t="s">
        <v>170</v>
      </c>
      <c r="B672" s="6" t="s">
        <v>171</v>
      </c>
      <c r="C672" s="6" t="s">
        <v>172</v>
      </c>
      <c r="D672" s="6" t="s">
        <v>146</v>
      </c>
      <c r="E672" s="6">
        <v>4</v>
      </c>
      <c r="F672" s="6" t="str">
        <f>VLOOKUP(T_[[#This Row],[N° représ]],ListeREPRESENTANTS,2,FALSE)</f>
        <v>Laura Callahan</v>
      </c>
      <c r="G672" s="6">
        <v>10724</v>
      </c>
      <c r="H672" s="9">
        <v>41144</v>
      </c>
      <c r="I672" s="9">
        <v>41186</v>
      </c>
      <c r="J672" s="9">
        <v>41160</v>
      </c>
      <c r="K672" s="7">
        <v>8</v>
      </c>
      <c r="L672" s="9" t="str">
        <f>VLOOKUP(T_[[#This Row],[Réf catégorie]],ListeCATEGORIES,2,FALSE)</f>
        <v>Poissons et fruits de mer</v>
      </c>
      <c r="M672" s="6">
        <v>10</v>
      </c>
      <c r="N672" s="6" t="str">
        <f>VLOOKUP(T_[[#This Row],[Réf prod]],ListePRODUITS,2,FALSE)</f>
        <v>Ikura</v>
      </c>
      <c r="O672" s="13">
        <v>155</v>
      </c>
      <c r="P672" s="6">
        <v>49</v>
      </c>
      <c r="Q672" s="13">
        <f t="shared" si="10"/>
        <v>7595</v>
      </c>
      <c r="R672" s="14">
        <v>0.03</v>
      </c>
      <c r="S672" s="13">
        <v>7367.15</v>
      </c>
      <c r="T672" s="13">
        <v>176.81159999999997</v>
      </c>
      <c r="U672" s="48">
        <f>T_[[#This Row],[CA tarif]]-T_[[#This Row],[CA HT]]</f>
        <v>227.85000000000036</v>
      </c>
      <c r="V672" s="13"/>
      <c r="W672" s="13"/>
      <c r="X672"/>
      <c r="Y672" s="9"/>
      <c r="AA672"/>
      <c r="AB672"/>
    </row>
    <row r="673" spans="1:28" ht="15" customHeight="1" x14ac:dyDescent="0.25">
      <c r="A673" s="6" t="s">
        <v>170</v>
      </c>
      <c r="B673" s="6" t="s">
        <v>171</v>
      </c>
      <c r="C673" s="6" t="s">
        <v>172</v>
      </c>
      <c r="D673" s="6" t="s">
        <v>146</v>
      </c>
      <c r="E673" s="6">
        <v>4</v>
      </c>
      <c r="F673" s="6" t="str">
        <f>VLOOKUP(T_[[#This Row],[N° représ]],ListeREPRESENTANTS,2,FALSE)</f>
        <v>Laura Callahan</v>
      </c>
      <c r="G673" s="6">
        <v>10724</v>
      </c>
      <c r="H673" s="9">
        <v>41144</v>
      </c>
      <c r="I673" s="9">
        <v>41186</v>
      </c>
      <c r="J673" s="9">
        <v>41160</v>
      </c>
      <c r="K673" s="7">
        <v>2</v>
      </c>
      <c r="L673" s="9" t="str">
        <f>VLOOKUP(T_[[#This Row],[Réf catégorie]],ListeCATEGORIES,2,FALSE)</f>
        <v>Condiments</v>
      </c>
      <c r="M673" s="6">
        <v>61</v>
      </c>
      <c r="N673" s="6" t="str">
        <f>VLOOKUP(T_[[#This Row],[Réf prod]],ListePRODUITS,2,FALSE)</f>
        <v>Sirop d'érable</v>
      </c>
      <c r="O673" s="13">
        <v>142.5</v>
      </c>
      <c r="P673" s="6">
        <v>73</v>
      </c>
      <c r="Q673" s="13">
        <f t="shared" si="10"/>
        <v>10402.5</v>
      </c>
      <c r="R673" s="14">
        <v>0</v>
      </c>
      <c r="S673" s="13">
        <v>10402.5</v>
      </c>
      <c r="T673" s="13">
        <v>20.805</v>
      </c>
      <c r="U673" s="48">
        <f>T_[[#This Row],[CA tarif]]-T_[[#This Row],[CA HT]]</f>
        <v>0</v>
      </c>
      <c r="V673" s="13"/>
      <c r="W673" s="13"/>
      <c r="X673"/>
      <c r="Y673" s="9"/>
      <c r="AA673"/>
      <c r="AB673"/>
    </row>
    <row r="674" spans="1:28" ht="15" customHeight="1" x14ac:dyDescent="0.25">
      <c r="A674" s="6" t="s">
        <v>182</v>
      </c>
      <c r="B674" s="6" t="s">
        <v>183</v>
      </c>
      <c r="C674" s="6" t="s">
        <v>132</v>
      </c>
      <c r="D674" s="6" t="s">
        <v>123</v>
      </c>
      <c r="E674" s="6">
        <v>5</v>
      </c>
      <c r="F674" s="6" t="str">
        <f>VLOOKUP(T_[[#This Row],[N° représ]],ListeREPRESENTANTS,2,FALSE)</f>
        <v>Mohamed Ben Arfa</v>
      </c>
      <c r="G674" s="6">
        <v>10725</v>
      </c>
      <c r="H674" s="9">
        <v>41145</v>
      </c>
      <c r="I674" s="9">
        <v>41173</v>
      </c>
      <c r="J674" s="9">
        <v>41160</v>
      </c>
      <c r="K674" s="7">
        <v>8</v>
      </c>
      <c r="L674" s="9" t="str">
        <f>VLOOKUP(T_[[#This Row],[Réf catégorie]],ListeCATEGORIES,2,FALSE)</f>
        <v>Poissons et fruits de mer</v>
      </c>
      <c r="M674" s="6">
        <v>41</v>
      </c>
      <c r="N674" s="6" t="str">
        <f>VLOOKUP(T_[[#This Row],[Réf prod]],ListePRODUITS,2,FALSE)</f>
        <v>Jack's New England Clam Chowder</v>
      </c>
      <c r="O674" s="13">
        <v>48.25</v>
      </c>
      <c r="P674" s="6">
        <v>5</v>
      </c>
      <c r="Q674" s="13">
        <f t="shared" si="10"/>
        <v>241.25</v>
      </c>
      <c r="R674" s="14">
        <v>-0.03</v>
      </c>
      <c r="S674" s="13">
        <v>248.48750000000001</v>
      </c>
      <c r="T674" s="13">
        <v>7.4546250000000001</v>
      </c>
      <c r="U674" s="48">
        <f>T_[[#This Row],[CA tarif]]-T_[[#This Row],[CA HT]]</f>
        <v>-7.2375000000000114</v>
      </c>
      <c r="V674" s="13"/>
      <c r="W674" s="13"/>
      <c r="X674"/>
      <c r="Y674" s="9"/>
      <c r="AA674"/>
      <c r="AB674"/>
    </row>
    <row r="675" spans="1:28" ht="15" customHeight="1" x14ac:dyDescent="0.25">
      <c r="A675" s="6" t="s">
        <v>182</v>
      </c>
      <c r="B675" s="6" t="s">
        <v>183</v>
      </c>
      <c r="C675" s="6" t="s">
        <v>132</v>
      </c>
      <c r="D675" s="6" t="s">
        <v>123</v>
      </c>
      <c r="E675" s="6">
        <v>5</v>
      </c>
      <c r="F675" s="6" t="str">
        <f>VLOOKUP(T_[[#This Row],[N° représ]],ListeREPRESENTANTS,2,FALSE)</f>
        <v>Mohamed Ben Arfa</v>
      </c>
      <c r="G675" s="6">
        <v>10725</v>
      </c>
      <c r="H675" s="9">
        <v>41145</v>
      </c>
      <c r="I675" s="9">
        <v>41173</v>
      </c>
      <c r="J675" s="9">
        <v>41160</v>
      </c>
      <c r="K675" s="7">
        <v>5</v>
      </c>
      <c r="L675" s="9" t="str">
        <f>VLOOKUP(T_[[#This Row],[Réf catégorie]],ListeCATEGORIES,2,FALSE)</f>
        <v>Pâtes et céréales</v>
      </c>
      <c r="M675" s="6">
        <v>52</v>
      </c>
      <c r="N675" s="6" t="str">
        <f>VLOOKUP(T_[[#This Row],[Réf prod]],ListePRODUITS,2,FALSE)</f>
        <v>Filo Mix</v>
      </c>
      <c r="O675" s="13">
        <v>35</v>
      </c>
      <c r="P675" s="6">
        <v>44</v>
      </c>
      <c r="Q675" s="13">
        <f t="shared" si="10"/>
        <v>1540</v>
      </c>
      <c r="R675" s="14">
        <v>0.16</v>
      </c>
      <c r="S675" s="13">
        <v>1293.5999999999999</v>
      </c>
      <c r="T675" s="13">
        <v>31.046399999999998</v>
      </c>
      <c r="U675" s="48">
        <f>T_[[#This Row],[CA tarif]]-T_[[#This Row],[CA HT]]</f>
        <v>246.40000000000009</v>
      </c>
      <c r="V675" s="13"/>
      <c r="W675" s="13"/>
      <c r="X675"/>
      <c r="Y675" s="9"/>
      <c r="AA675"/>
      <c r="AB675"/>
    </row>
    <row r="676" spans="1:28" ht="15" customHeight="1" x14ac:dyDescent="0.25">
      <c r="A676" s="6" t="s">
        <v>182</v>
      </c>
      <c r="B676" s="6" t="s">
        <v>183</v>
      </c>
      <c r="C676" s="6" t="s">
        <v>132</v>
      </c>
      <c r="D676" s="6" t="s">
        <v>123</v>
      </c>
      <c r="E676" s="6">
        <v>5</v>
      </c>
      <c r="F676" s="6" t="str">
        <f>VLOOKUP(T_[[#This Row],[N° représ]],ListeREPRESENTANTS,2,FALSE)</f>
        <v>Mohamed Ben Arfa</v>
      </c>
      <c r="G676" s="6">
        <v>10725</v>
      </c>
      <c r="H676" s="9">
        <v>41145</v>
      </c>
      <c r="I676" s="9">
        <v>41173</v>
      </c>
      <c r="J676" s="9">
        <v>41160</v>
      </c>
      <c r="K676" s="7">
        <v>6</v>
      </c>
      <c r="L676" s="9" t="str">
        <f>VLOOKUP(T_[[#This Row],[Réf catégorie]],ListeCATEGORIES,2,FALSE)</f>
        <v>Viandes</v>
      </c>
      <c r="M676" s="6">
        <v>55</v>
      </c>
      <c r="N676" s="6" t="str">
        <f>VLOOKUP(T_[[#This Row],[Réf prod]],ListePRODUITS,2,FALSE)</f>
        <v>Pâté chinois</v>
      </c>
      <c r="O676" s="13">
        <v>120</v>
      </c>
      <c r="P676" s="6">
        <v>48</v>
      </c>
      <c r="Q676" s="13">
        <f t="shared" si="10"/>
        <v>5760</v>
      </c>
      <c r="R676" s="14">
        <v>0.09</v>
      </c>
      <c r="S676" s="13">
        <v>5241.6000000000004</v>
      </c>
      <c r="T676" s="13">
        <v>120.55680000000001</v>
      </c>
      <c r="U676" s="48">
        <f>T_[[#This Row],[CA tarif]]-T_[[#This Row],[CA HT]]</f>
        <v>518.39999999999964</v>
      </c>
      <c r="V676" s="13"/>
      <c r="W676" s="13"/>
      <c r="X676"/>
      <c r="Y676" s="9"/>
      <c r="AA676"/>
      <c r="AB676"/>
    </row>
    <row r="677" spans="1:28" ht="15" customHeight="1" x14ac:dyDescent="0.25">
      <c r="A677" s="6" t="s">
        <v>221</v>
      </c>
      <c r="B677" s="6" t="s">
        <v>222</v>
      </c>
      <c r="C677" s="6" t="s">
        <v>88</v>
      </c>
      <c r="D677" s="6" t="s">
        <v>89</v>
      </c>
      <c r="E677" s="6">
        <v>5</v>
      </c>
      <c r="F677" s="6" t="str">
        <f>VLOOKUP(T_[[#This Row],[N° représ]],ListeREPRESENTANTS,2,FALSE)</f>
        <v>Mohamed Ben Arfa</v>
      </c>
      <c r="G677" s="6">
        <v>10726</v>
      </c>
      <c r="H677" s="9">
        <v>41148</v>
      </c>
      <c r="I677" s="9">
        <v>41162</v>
      </c>
      <c r="J677" s="9">
        <v>41190</v>
      </c>
      <c r="K677" s="7">
        <v>2</v>
      </c>
      <c r="L677" s="9" t="str">
        <f>VLOOKUP(T_[[#This Row],[Réf catégorie]],ListeCATEGORIES,2,FALSE)</f>
        <v>Condiments</v>
      </c>
      <c r="M677" s="6">
        <v>4</v>
      </c>
      <c r="N677" s="6" t="str">
        <f>VLOOKUP(T_[[#This Row],[Réf prod]],ListePRODUITS,2,FALSE)</f>
        <v>Chef Anton's Cajun Seasoning</v>
      </c>
      <c r="O677" s="13">
        <v>110</v>
      </c>
      <c r="P677" s="6">
        <v>71</v>
      </c>
      <c r="Q677" s="13">
        <f t="shared" si="10"/>
        <v>7810</v>
      </c>
      <c r="R677" s="14">
        <v>0.18</v>
      </c>
      <c r="S677" s="13">
        <v>6404.2000000000007</v>
      </c>
      <c r="T677" s="13">
        <v>76.850400000000008</v>
      </c>
      <c r="U677" s="48">
        <f>T_[[#This Row],[CA tarif]]-T_[[#This Row],[CA HT]]</f>
        <v>1405.7999999999993</v>
      </c>
      <c r="V677" s="13"/>
      <c r="W677" s="13"/>
      <c r="X677"/>
      <c r="Y677" s="9"/>
      <c r="AA677"/>
      <c r="AB677"/>
    </row>
    <row r="678" spans="1:28" ht="15" customHeight="1" x14ac:dyDescent="0.25">
      <c r="A678" s="6" t="s">
        <v>221</v>
      </c>
      <c r="B678" s="6" t="s">
        <v>222</v>
      </c>
      <c r="C678" s="6" t="s">
        <v>88</v>
      </c>
      <c r="D678" s="6" t="s">
        <v>89</v>
      </c>
      <c r="E678" s="6">
        <v>5</v>
      </c>
      <c r="F678" s="6" t="str">
        <f>VLOOKUP(T_[[#This Row],[N° représ]],ListeREPRESENTANTS,2,FALSE)</f>
        <v>Mohamed Ben Arfa</v>
      </c>
      <c r="G678" s="6">
        <v>10726</v>
      </c>
      <c r="H678" s="9">
        <v>41148</v>
      </c>
      <c r="I678" s="9">
        <v>41162</v>
      </c>
      <c r="J678" s="9">
        <v>41190</v>
      </c>
      <c r="K678" s="7">
        <v>4</v>
      </c>
      <c r="L678" s="9" t="str">
        <f>VLOOKUP(T_[[#This Row],[Réf catégorie]],ListeCATEGORIES,2,FALSE)</f>
        <v>Produits laitiers</v>
      </c>
      <c r="M678" s="6">
        <v>11</v>
      </c>
      <c r="N678" s="6" t="str">
        <f>VLOOKUP(T_[[#This Row],[Réf prod]],ListePRODUITS,2,FALSE)</f>
        <v>Queso Cabrales</v>
      </c>
      <c r="O678" s="13">
        <v>105</v>
      </c>
      <c r="P678" s="6">
        <v>92</v>
      </c>
      <c r="Q678" s="13">
        <f t="shared" si="10"/>
        <v>9660</v>
      </c>
      <c r="R678" s="14">
        <v>0.19</v>
      </c>
      <c r="S678" s="13">
        <v>7824.6</v>
      </c>
      <c r="T678" s="13">
        <v>250.38720000000001</v>
      </c>
      <c r="U678" s="48">
        <f>T_[[#This Row],[CA tarif]]-T_[[#This Row],[CA HT]]</f>
        <v>1835.3999999999996</v>
      </c>
      <c r="V678" s="13"/>
      <c r="W678" s="13"/>
      <c r="X678"/>
      <c r="Y678" s="9"/>
      <c r="AA678"/>
      <c r="AB678"/>
    </row>
    <row r="679" spans="1:28" ht="15" customHeight="1" x14ac:dyDescent="0.25">
      <c r="A679" s="6" t="s">
        <v>248</v>
      </c>
      <c r="B679" s="6" t="s">
        <v>249</v>
      </c>
      <c r="C679" s="6" t="s">
        <v>250</v>
      </c>
      <c r="D679" s="6" t="s">
        <v>251</v>
      </c>
      <c r="E679" s="6">
        <v>1</v>
      </c>
      <c r="F679" s="6" t="str">
        <f>VLOOKUP(T_[[#This Row],[N° représ]],ListeREPRESENTANTS,2,FALSE)</f>
        <v>Francis Rivière</v>
      </c>
      <c r="G679" s="6">
        <v>10727</v>
      </c>
      <c r="H679" s="9">
        <v>41148</v>
      </c>
      <c r="I679" s="9">
        <v>41176</v>
      </c>
      <c r="J679" s="9">
        <v>41190</v>
      </c>
      <c r="K679" s="7">
        <v>6</v>
      </c>
      <c r="L679" s="9" t="str">
        <f>VLOOKUP(T_[[#This Row],[Réf catégorie]],ListeCATEGORIES,2,FALSE)</f>
        <v>Viandes</v>
      </c>
      <c r="M679" s="6">
        <v>17</v>
      </c>
      <c r="N679" s="6" t="str">
        <f>VLOOKUP(T_[[#This Row],[Réf prod]],ListePRODUITS,2,FALSE)</f>
        <v>Alice Mutton</v>
      </c>
      <c r="O679" s="13">
        <v>195</v>
      </c>
      <c r="P679" s="6">
        <v>55</v>
      </c>
      <c r="Q679" s="13">
        <f t="shared" si="10"/>
        <v>10725</v>
      </c>
      <c r="R679" s="14">
        <v>0.1</v>
      </c>
      <c r="S679" s="13">
        <v>9652.5</v>
      </c>
      <c r="T679" s="13">
        <v>193.05</v>
      </c>
      <c r="U679" s="48">
        <f>T_[[#This Row],[CA tarif]]-T_[[#This Row],[CA HT]]</f>
        <v>1072.5</v>
      </c>
      <c r="V679" s="13"/>
      <c r="W679" s="13"/>
      <c r="X679"/>
      <c r="Y679" s="9"/>
      <c r="AA679"/>
      <c r="AB679"/>
    </row>
    <row r="680" spans="1:28" ht="15" customHeight="1" x14ac:dyDescent="0.25">
      <c r="A680" s="6" t="s">
        <v>248</v>
      </c>
      <c r="B680" s="6" t="s">
        <v>249</v>
      </c>
      <c r="C680" s="6" t="s">
        <v>250</v>
      </c>
      <c r="D680" s="6" t="s">
        <v>251</v>
      </c>
      <c r="E680" s="6">
        <v>1</v>
      </c>
      <c r="F680" s="6" t="str">
        <f>VLOOKUP(T_[[#This Row],[N° représ]],ListeREPRESENTANTS,2,FALSE)</f>
        <v>Francis Rivière</v>
      </c>
      <c r="G680" s="6">
        <v>10727</v>
      </c>
      <c r="H680" s="9">
        <v>41148</v>
      </c>
      <c r="I680" s="9">
        <v>41176</v>
      </c>
      <c r="J680" s="9">
        <v>41190</v>
      </c>
      <c r="K680" s="7">
        <v>5</v>
      </c>
      <c r="L680" s="9" t="str">
        <f>VLOOKUP(T_[[#This Row],[Réf catégorie]],ListeCATEGORIES,2,FALSE)</f>
        <v>Pâtes et céréales</v>
      </c>
      <c r="M680" s="6">
        <v>56</v>
      </c>
      <c r="N680" s="6" t="str">
        <f>VLOOKUP(T_[[#This Row],[Réf prod]],ListePRODUITS,2,FALSE)</f>
        <v>Gnocchi di nonna Alice</v>
      </c>
      <c r="O680" s="13">
        <v>190</v>
      </c>
      <c r="P680" s="6">
        <v>21</v>
      </c>
      <c r="Q680" s="13">
        <f t="shared" si="10"/>
        <v>3990</v>
      </c>
      <c r="R680" s="14">
        <v>0.19</v>
      </c>
      <c r="S680" s="13">
        <v>3231.9</v>
      </c>
      <c r="T680" s="13">
        <v>58.174200000000006</v>
      </c>
      <c r="U680" s="48">
        <f>T_[[#This Row],[CA tarif]]-T_[[#This Row],[CA HT]]</f>
        <v>758.09999999999991</v>
      </c>
      <c r="V680" s="13"/>
      <c r="W680" s="13"/>
      <c r="X680"/>
      <c r="Y680" s="9"/>
      <c r="AA680"/>
      <c r="AB680"/>
    </row>
    <row r="681" spans="1:28" ht="15" customHeight="1" x14ac:dyDescent="0.25">
      <c r="A681" s="6" t="s">
        <v>248</v>
      </c>
      <c r="B681" s="6" t="s">
        <v>249</v>
      </c>
      <c r="C681" s="6" t="s">
        <v>250</v>
      </c>
      <c r="D681" s="6" t="s">
        <v>251</v>
      </c>
      <c r="E681" s="6">
        <v>1</v>
      </c>
      <c r="F681" s="6" t="str">
        <f>VLOOKUP(T_[[#This Row],[N° représ]],ListeREPRESENTANTS,2,FALSE)</f>
        <v>Francis Rivière</v>
      </c>
      <c r="G681" s="6">
        <v>10727</v>
      </c>
      <c r="H681" s="9">
        <v>41148</v>
      </c>
      <c r="I681" s="9">
        <v>41176</v>
      </c>
      <c r="J681" s="9">
        <v>41190</v>
      </c>
      <c r="K681" s="7">
        <v>4</v>
      </c>
      <c r="L681" s="9" t="str">
        <f>VLOOKUP(T_[[#This Row],[Réf catégorie]],ListeCATEGORIES,2,FALSE)</f>
        <v>Produits laitiers</v>
      </c>
      <c r="M681" s="6">
        <v>59</v>
      </c>
      <c r="N681" s="6" t="str">
        <f>VLOOKUP(T_[[#This Row],[Réf prod]],ListePRODUITS,2,FALSE)</f>
        <v>Raclette Courdavault</v>
      </c>
      <c r="O681" s="13">
        <v>275</v>
      </c>
      <c r="P681" s="6">
        <v>9</v>
      </c>
      <c r="Q681" s="13">
        <f t="shared" si="10"/>
        <v>2475</v>
      </c>
      <c r="R681" s="14">
        <v>0.12</v>
      </c>
      <c r="S681" s="13">
        <v>2178</v>
      </c>
      <c r="T681" s="13">
        <v>30.492000000000001</v>
      </c>
      <c r="U681" s="48">
        <f>T_[[#This Row],[CA tarif]]-T_[[#This Row],[CA HT]]</f>
        <v>297</v>
      </c>
      <c r="V681" s="13"/>
      <c r="W681" s="13"/>
      <c r="X681"/>
      <c r="Y681" s="9"/>
      <c r="AA681"/>
      <c r="AB681"/>
    </row>
    <row r="682" spans="1:28" ht="15" customHeight="1" x14ac:dyDescent="0.25">
      <c r="A682" s="6" t="s">
        <v>130</v>
      </c>
      <c r="B682" s="6" t="s">
        <v>131</v>
      </c>
      <c r="C682" s="6" t="s">
        <v>132</v>
      </c>
      <c r="D682" s="6" t="s">
        <v>123</v>
      </c>
      <c r="E682" s="6">
        <v>5</v>
      </c>
      <c r="F682" s="6" t="str">
        <f>VLOOKUP(T_[[#This Row],[N° représ]],ListeREPRESENTANTS,2,FALSE)</f>
        <v>Mohamed Ben Arfa</v>
      </c>
      <c r="G682" s="6">
        <v>10728</v>
      </c>
      <c r="H682" s="9">
        <v>41149</v>
      </c>
      <c r="I682" s="9">
        <v>41177</v>
      </c>
      <c r="J682" s="9">
        <v>41166</v>
      </c>
      <c r="K682" s="7">
        <v>8</v>
      </c>
      <c r="L682" s="9" t="str">
        <f>VLOOKUP(T_[[#This Row],[Réf catégorie]],ListeCATEGORIES,2,FALSE)</f>
        <v>Poissons et fruits de mer</v>
      </c>
      <c r="M682" s="6">
        <v>30</v>
      </c>
      <c r="N682" s="6" t="str">
        <f>VLOOKUP(T_[[#This Row],[Réf prod]],ListePRODUITS,2,FALSE)</f>
        <v>Nord-Ost Matjeshering</v>
      </c>
      <c r="O682" s="13">
        <v>129.44999999999999</v>
      </c>
      <c r="P682" s="6">
        <v>42</v>
      </c>
      <c r="Q682" s="13">
        <f t="shared" si="10"/>
        <v>5436.9</v>
      </c>
      <c r="R682" s="14">
        <v>0.17</v>
      </c>
      <c r="S682" s="13">
        <v>4512.6269999999995</v>
      </c>
      <c r="T682" s="13">
        <v>90.252539999999996</v>
      </c>
      <c r="U682" s="48">
        <f>T_[[#This Row],[CA tarif]]-T_[[#This Row],[CA HT]]</f>
        <v>924.27300000000014</v>
      </c>
      <c r="V682" s="13"/>
      <c r="W682" s="13"/>
      <c r="X682"/>
      <c r="Y682" s="9"/>
      <c r="AA682"/>
      <c r="AB682"/>
    </row>
    <row r="683" spans="1:28" ht="15" customHeight="1" x14ac:dyDescent="0.25">
      <c r="A683" s="6" t="s">
        <v>130</v>
      </c>
      <c r="B683" s="6" t="s">
        <v>131</v>
      </c>
      <c r="C683" s="6" t="s">
        <v>132</v>
      </c>
      <c r="D683" s="6" t="s">
        <v>123</v>
      </c>
      <c r="E683" s="6">
        <v>5</v>
      </c>
      <c r="F683" s="6" t="str">
        <f>VLOOKUP(T_[[#This Row],[N° représ]],ListeREPRESENTANTS,2,FALSE)</f>
        <v>Mohamed Ben Arfa</v>
      </c>
      <c r="G683" s="6">
        <v>10728</v>
      </c>
      <c r="H683" s="9">
        <v>41149</v>
      </c>
      <c r="I683" s="9">
        <v>41177</v>
      </c>
      <c r="J683" s="9">
        <v>41166</v>
      </c>
      <c r="K683" s="7">
        <v>8</v>
      </c>
      <c r="L683" s="9" t="str">
        <f>VLOOKUP(T_[[#This Row],[Réf catégorie]],ListeCATEGORIES,2,FALSE)</f>
        <v>Poissons et fruits de mer</v>
      </c>
      <c r="M683" s="6">
        <v>40</v>
      </c>
      <c r="N683" s="6" t="str">
        <f>VLOOKUP(T_[[#This Row],[Réf prod]],ListePRODUITS,2,FALSE)</f>
        <v>Boston Crab Meat</v>
      </c>
      <c r="O683" s="13">
        <v>92</v>
      </c>
      <c r="P683" s="6">
        <v>34</v>
      </c>
      <c r="Q683" s="13">
        <f t="shared" si="10"/>
        <v>3128</v>
      </c>
      <c r="R683" s="14">
        <v>0.14000000000000001</v>
      </c>
      <c r="S683" s="13">
        <v>2690.08</v>
      </c>
      <c r="T683" s="13">
        <v>13.4504</v>
      </c>
      <c r="U683" s="48">
        <f>T_[[#This Row],[CA tarif]]-T_[[#This Row],[CA HT]]</f>
        <v>437.92000000000007</v>
      </c>
      <c r="V683" s="13"/>
      <c r="W683" s="13"/>
      <c r="X683"/>
      <c r="Y683" s="9"/>
      <c r="AA683"/>
      <c r="AB683"/>
    </row>
    <row r="684" spans="1:28" ht="15" customHeight="1" x14ac:dyDescent="0.25">
      <c r="A684" s="6" t="s">
        <v>130</v>
      </c>
      <c r="B684" s="6" t="s">
        <v>131</v>
      </c>
      <c r="C684" s="6" t="s">
        <v>132</v>
      </c>
      <c r="D684" s="6" t="s">
        <v>123</v>
      </c>
      <c r="E684" s="6">
        <v>5</v>
      </c>
      <c r="F684" s="6" t="str">
        <f>VLOOKUP(T_[[#This Row],[N° représ]],ListeREPRESENTANTS,2,FALSE)</f>
        <v>Mohamed Ben Arfa</v>
      </c>
      <c r="G684" s="6">
        <v>10728</v>
      </c>
      <c r="H684" s="9">
        <v>41149</v>
      </c>
      <c r="I684" s="9">
        <v>41177</v>
      </c>
      <c r="J684" s="9">
        <v>41166</v>
      </c>
      <c r="K684" s="7">
        <v>6</v>
      </c>
      <c r="L684" s="9" t="str">
        <f>VLOOKUP(T_[[#This Row],[Réf catégorie]],ListeCATEGORIES,2,FALSE)</f>
        <v>Viandes</v>
      </c>
      <c r="M684" s="6">
        <v>55</v>
      </c>
      <c r="N684" s="6" t="str">
        <f>VLOOKUP(T_[[#This Row],[Réf prod]],ListePRODUITS,2,FALSE)</f>
        <v>Pâté chinois</v>
      </c>
      <c r="O684" s="13">
        <v>120</v>
      </c>
      <c r="P684" s="6">
        <v>48</v>
      </c>
      <c r="Q684" s="13">
        <f t="shared" si="10"/>
        <v>5760</v>
      </c>
      <c r="R684" s="14">
        <v>0.03</v>
      </c>
      <c r="S684" s="13">
        <v>5587.2</v>
      </c>
      <c r="T684" s="13">
        <v>94.982399999999998</v>
      </c>
      <c r="U684" s="48">
        <f>T_[[#This Row],[CA tarif]]-T_[[#This Row],[CA HT]]</f>
        <v>172.80000000000018</v>
      </c>
      <c r="V684" s="13"/>
      <c r="W684" s="13"/>
      <c r="X684"/>
      <c r="Y684" s="9"/>
      <c r="AA684"/>
      <c r="AB684"/>
    </row>
    <row r="685" spans="1:28" ht="15" customHeight="1" x14ac:dyDescent="0.25">
      <c r="A685" s="6" t="s">
        <v>130</v>
      </c>
      <c r="B685" s="6" t="s">
        <v>131</v>
      </c>
      <c r="C685" s="6" t="s">
        <v>132</v>
      </c>
      <c r="D685" s="6" t="s">
        <v>123</v>
      </c>
      <c r="E685" s="6">
        <v>5</v>
      </c>
      <c r="F685" s="6" t="str">
        <f>VLOOKUP(T_[[#This Row],[N° représ]],ListeREPRESENTANTS,2,FALSE)</f>
        <v>Mohamed Ben Arfa</v>
      </c>
      <c r="G685" s="6">
        <v>10728</v>
      </c>
      <c r="H685" s="9">
        <v>41149</v>
      </c>
      <c r="I685" s="9">
        <v>41177</v>
      </c>
      <c r="J685" s="9">
        <v>41166</v>
      </c>
      <c r="K685" s="7">
        <v>4</v>
      </c>
      <c r="L685" s="9" t="str">
        <f>VLOOKUP(T_[[#This Row],[Réf catégorie]],ListeCATEGORIES,2,FALSE)</f>
        <v>Produits laitiers</v>
      </c>
      <c r="M685" s="6">
        <v>60</v>
      </c>
      <c r="N685" s="6" t="str">
        <f>VLOOKUP(T_[[#This Row],[Réf prod]],ListePRODUITS,2,FALSE)</f>
        <v>Camembert Pierrot</v>
      </c>
      <c r="O685" s="13">
        <v>170</v>
      </c>
      <c r="P685" s="6">
        <v>49</v>
      </c>
      <c r="Q685" s="13">
        <f t="shared" si="10"/>
        <v>8330</v>
      </c>
      <c r="R685" s="14">
        <v>0.18</v>
      </c>
      <c r="S685" s="13">
        <v>6830.6</v>
      </c>
      <c r="T685" s="13">
        <v>81.967200000000005</v>
      </c>
      <c r="U685" s="48">
        <f>T_[[#This Row],[CA tarif]]-T_[[#This Row],[CA HT]]</f>
        <v>1499.3999999999996</v>
      </c>
      <c r="V685" s="13"/>
      <c r="W685" s="13"/>
      <c r="X685"/>
      <c r="Y685" s="9"/>
      <c r="AA685"/>
      <c r="AB685"/>
    </row>
    <row r="686" spans="1:28" ht="15" customHeight="1" x14ac:dyDescent="0.25">
      <c r="A686" s="6" t="s">
        <v>127</v>
      </c>
      <c r="B686" s="6" t="s">
        <v>128</v>
      </c>
      <c r="C686" s="6" t="s">
        <v>129</v>
      </c>
      <c r="D686" s="6" t="s">
        <v>106</v>
      </c>
      <c r="E686" s="6">
        <v>4</v>
      </c>
      <c r="F686" s="6" t="str">
        <f>VLOOKUP(T_[[#This Row],[N° représ]],ListeREPRESENTANTS,2,FALSE)</f>
        <v>Laura Callahan</v>
      </c>
      <c r="G686" s="6">
        <v>10729</v>
      </c>
      <c r="H686" s="9">
        <v>41149</v>
      </c>
      <c r="I686" s="9">
        <v>41191</v>
      </c>
      <c r="J686" s="9">
        <v>41169</v>
      </c>
      <c r="K686" s="7">
        <v>1</v>
      </c>
      <c r="L686" s="9" t="str">
        <f>VLOOKUP(T_[[#This Row],[Réf catégorie]],ListeCATEGORIES,2,FALSE)</f>
        <v>Boissons</v>
      </c>
      <c r="M686" s="6">
        <v>1</v>
      </c>
      <c r="N686" s="6" t="str">
        <f>VLOOKUP(T_[[#This Row],[Réf prod]],ListePRODUITS,2,FALSE)</f>
        <v>Chai</v>
      </c>
      <c r="O686" s="13">
        <v>90</v>
      </c>
      <c r="P686" s="6">
        <v>72</v>
      </c>
      <c r="Q686" s="13">
        <f t="shared" si="10"/>
        <v>6480</v>
      </c>
      <c r="R686" s="14">
        <v>7.0000000000000007E-2</v>
      </c>
      <c r="S686" s="13">
        <v>6026.4</v>
      </c>
      <c r="T686" s="13">
        <v>66.290399999999991</v>
      </c>
      <c r="U686" s="48">
        <f>T_[[#This Row],[CA tarif]]-T_[[#This Row],[CA HT]]</f>
        <v>453.60000000000036</v>
      </c>
      <c r="V686" s="13"/>
      <c r="W686" s="13"/>
      <c r="X686"/>
      <c r="Y686" s="9"/>
      <c r="AA686"/>
      <c r="AB686"/>
    </row>
    <row r="687" spans="1:28" ht="15" customHeight="1" x14ac:dyDescent="0.25">
      <c r="A687" s="6" t="s">
        <v>127</v>
      </c>
      <c r="B687" s="6" t="s">
        <v>128</v>
      </c>
      <c r="C687" s="6" t="s">
        <v>129</v>
      </c>
      <c r="D687" s="6" t="s">
        <v>106</v>
      </c>
      <c r="E687" s="6">
        <v>4</v>
      </c>
      <c r="F687" s="6" t="str">
        <f>VLOOKUP(T_[[#This Row],[N° représ]],ListeREPRESENTANTS,2,FALSE)</f>
        <v>Laura Callahan</v>
      </c>
      <c r="G687" s="6">
        <v>10729</v>
      </c>
      <c r="H687" s="9">
        <v>41149</v>
      </c>
      <c r="I687" s="9">
        <v>41191</v>
      </c>
      <c r="J687" s="9">
        <v>41169</v>
      </c>
      <c r="K687" s="7">
        <v>3</v>
      </c>
      <c r="L687" s="9" t="str">
        <f>VLOOKUP(T_[[#This Row],[Réf catégorie]],ListeCATEGORIES,2,FALSE)</f>
        <v>Desserts</v>
      </c>
      <c r="M687" s="6">
        <v>21</v>
      </c>
      <c r="N687" s="6" t="str">
        <f>VLOOKUP(T_[[#This Row],[Réf prod]],ListePRODUITS,2,FALSE)</f>
        <v>Sir Rodney's Scones</v>
      </c>
      <c r="O687" s="13">
        <v>50</v>
      </c>
      <c r="P687" s="6">
        <v>45</v>
      </c>
      <c r="Q687" s="13">
        <f t="shared" si="10"/>
        <v>2250</v>
      </c>
      <c r="R687" s="14">
        <v>-0.03</v>
      </c>
      <c r="S687" s="13">
        <v>2317.5</v>
      </c>
      <c r="T687" s="13">
        <v>48.667499999999997</v>
      </c>
      <c r="U687" s="48">
        <f>T_[[#This Row],[CA tarif]]-T_[[#This Row],[CA HT]]</f>
        <v>-67.5</v>
      </c>
      <c r="V687" s="13"/>
      <c r="W687" s="13"/>
      <c r="X687"/>
      <c r="Y687" s="9"/>
      <c r="AA687"/>
      <c r="AB687"/>
    </row>
    <row r="688" spans="1:28" ht="15" customHeight="1" x14ac:dyDescent="0.25">
      <c r="A688" s="6" t="s">
        <v>127</v>
      </c>
      <c r="B688" s="6" t="s">
        <v>128</v>
      </c>
      <c r="C688" s="6" t="s">
        <v>129</v>
      </c>
      <c r="D688" s="6" t="s">
        <v>106</v>
      </c>
      <c r="E688" s="6">
        <v>4</v>
      </c>
      <c r="F688" s="6" t="str">
        <f>VLOOKUP(T_[[#This Row],[N° représ]],ListeREPRESENTANTS,2,FALSE)</f>
        <v>Laura Callahan</v>
      </c>
      <c r="G688" s="6">
        <v>10729</v>
      </c>
      <c r="H688" s="9">
        <v>41149</v>
      </c>
      <c r="I688" s="9">
        <v>41191</v>
      </c>
      <c r="J688" s="9">
        <v>41169</v>
      </c>
      <c r="K688" s="7">
        <v>3</v>
      </c>
      <c r="L688" s="9" t="str">
        <f>VLOOKUP(T_[[#This Row],[Réf catégorie]],ListeCATEGORIES,2,FALSE)</f>
        <v>Desserts</v>
      </c>
      <c r="M688" s="6">
        <v>50</v>
      </c>
      <c r="N688" s="6" t="str">
        <f>VLOOKUP(T_[[#This Row],[Réf prod]],ListePRODUITS,2,FALSE)</f>
        <v>Valkoinen suklaa</v>
      </c>
      <c r="O688" s="13">
        <v>81.25</v>
      </c>
      <c r="P688" s="6">
        <v>14</v>
      </c>
      <c r="Q688" s="13">
        <f t="shared" si="10"/>
        <v>1137.5</v>
      </c>
      <c r="R688" s="14">
        <v>0.09</v>
      </c>
      <c r="S688" s="13">
        <v>1035.125</v>
      </c>
      <c r="T688" s="13">
        <v>15.526875</v>
      </c>
      <c r="U688" s="48">
        <f>T_[[#This Row],[CA tarif]]-T_[[#This Row],[CA HT]]</f>
        <v>102.375</v>
      </c>
      <c r="V688" s="13"/>
      <c r="W688" s="13"/>
      <c r="X688"/>
      <c r="Y688" s="9"/>
      <c r="AA688"/>
      <c r="AB688"/>
    </row>
    <row r="689" spans="1:28" ht="15" customHeight="1" x14ac:dyDescent="0.25">
      <c r="A689" s="6" t="s">
        <v>82</v>
      </c>
      <c r="B689" s="6" t="s">
        <v>83</v>
      </c>
      <c r="C689" s="6" t="s">
        <v>84</v>
      </c>
      <c r="D689" s="6" t="s">
        <v>85</v>
      </c>
      <c r="E689" s="6">
        <v>9</v>
      </c>
      <c r="F689" s="6" t="str">
        <f>VLOOKUP(T_[[#This Row],[N° représ]],ListeREPRESENTANTS,2,FALSE)</f>
        <v>Steven Buchanan</v>
      </c>
      <c r="G689" s="6">
        <v>10730</v>
      </c>
      <c r="H689" s="9">
        <v>41150</v>
      </c>
      <c r="I689" s="9">
        <v>41178</v>
      </c>
      <c r="J689" s="9">
        <v>41169</v>
      </c>
      <c r="K689" s="7">
        <v>3</v>
      </c>
      <c r="L689" s="9" t="str">
        <f>VLOOKUP(T_[[#This Row],[Réf catégorie]],ListeCATEGORIES,2,FALSE)</f>
        <v>Desserts</v>
      </c>
      <c r="M689" s="6">
        <v>16</v>
      </c>
      <c r="N689" s="6" t="str">
        <f>VLOOKUP(T_[[#This Row],[Réf prod]],ListePRODUITS,2,FALSE)</f>
        <v>Pavlova</v>
      </c>
      <c r="O689" s="13">
        <v>87.25</v>
      </c>
      <c r="P689" s="6">
        <v>49</v>
      </c>
      <c r="Q689" s="13">
        <f t="shared" si="10"/>
        <v>4275.25</v>
      </c>
      <c r="R689" s="14">
        <v>0.05</v>
      </c>
      <c r="S689" s="13">
        <v>4061.4874999999997</v>
      </c>
      <c r="T689" s="13">
        <v>36.553387499999999</v>
      </c>
      <c r="U689" s="48">
        <f>T_[[#This Row],[CA tarif]]-T_[[#This Row],[CA HT]]</f>
        <v>213.76250000000027</v>
      </c>
      <c r="V689" s="13"/>
      <c r="W689" s="13"/>
      <c r="X689"/>
      <c r="Y689" s="9"/>
      <c r="AA689"/>
      <c r="AB689"/>
    </row>
    <row r="690" spans="1:28" ht="15" customHeight="1" x14ac:dyDescent="0.25">
      <c r="A690" s="6" t="s">
        <v>82</v>
      </c>
      <c r="B690" s="6" t="s">
        <v>83</v>
      </c>
      <c r="C690" s="6" t="s">
        <v>84</v>
      </c>
      <c r="D690" s="6" t="s">
        <v>85</v>
      </c>
      <c r="E690" s="6">
        <v>9</v>
      </c>
      <c r="F690" s="6" t="str">
        <f>VLOOKUP(T_[[#This Row],[N° représ]],ListeREPRESENTANTS,2,FALSE)</f>
        <v>Steven Buchanan</v>
      </c>
      <c r="G690" s="6">
        <v>10730</v>
      </c>
      <c r="H690" s="9">
        <v>41150</v>
      </c>
      <c r="I690" s="9">
        <v>41178</v>
      </c>
      <c r="J690" s="9">
        <v>41169</v>
      </c>
      <c r="K690" s="7">
        <v>4</v>
      </c>
      <c r="L690" s="9" t="str">
        <f>VLOOKUP(T_[[#This Row],[Réf catégorie]],ListeCATEGORIES,2,FALSE)</f>
        <v>Produits laitiers</v>
      </c>
      <c r="M690" s="6">
        <v>31</v>
      </c>
      <c r="N690" s="6" t="str">
        <f>VLOOKUP(T_[[#This Row],[Réf prod]],ListePRODUITS,2,FALSE)</f>
        <v>Gorgonzola Telino</v>
      </c>
      <c r="O690" s="13">
        <v>62.5</v>
      </c>
      <c r="P690" s="6">
        <v>27</v>
      </c>
      <c r="Q690" s="13">
        <f t="shared" si="10"/>
        <v>1687.5</v>
      </c>
      <c r="R690" s="14">
        <v>0.12</v>
      </c>
      <c r="S690" s="13">
        <v>1485</v>
      </c>
      <c r="T690" s="13">
        <v>13.365</v>
      </c>
      <c r="U690" s="48">
        <f>T_[[#This Row],[CA tarif]]-T_[[#This Row],[CA HT]]</f>
        <v>202.5</v>
      </c>
      <c r="V690" s="13"/>
      <c r="W690" s="13"/>
      <c r="X690"/>
      <c r="Y690" s="9"/>
      <c r="AA690"/>
      <c r="AB690"/>
    </row>
    <row r="691" spans="1:28" ht="15" customHeight="1" x14ac:dyDescent="0.25">
      <c r="A691" s="6" t="s">
        <v>82</v>
      </c>
      <c r="B691" s="6" t="s">
        <v>83</v>
      </c>
      <c r="C691" s="6" t="s">
        <v>84</v>
      </c>
      <c r="D691" s="6" t="s">
        <v>85</v>
      </c>
      <c r="E691" s="6">
        <v>9</v>
      </c>
      <c r="F691" s="6" t="str">
        <f>VLOOKUP(T_[[#This Row],[N° représ]],ListeREPRESENTANTS,2,FALSE)</f>
        <v>Steven Buchanan</v>
      </c>
      <c r="G691" s="6">
        <v>10730</v>
      </c>
      <c r="H691" s="9">
        <v>41150</v>
      </c>
      <c r="I691" s="9">
        <v>41178</v>
      </c>
      <c r="J691" s="9">
        <v>41169</v>
      </c>
      <c r="K691" s="7">
        <v>2</v>
      </c>
      <c r="L691" s="9" t="str">
        <f>VLOOKUP(T_[[#This Row],[Réf catégorie]],ListeCATEGORIES,2,FALSE)</f>
        <v>Condiments</v>
      </c>
      <c r="M691" s="6">
        <v>65</v>
      </c>
      <c r="N691" s="6" t="str">
        <f>VLOOKUP(T_[[#This Row],[Réf prod]],ListePRODUITS,2,FALSE)</f>
        <v>Louisiana Fiery Hot Pepper Sauce</v>
      </c>
      <c r="O691" s="13">
        <v>105.25</v>
      </c>
      <c r="P691" s="6">
        <v>28</v>
      </c>
      <c r="Q691" s="13">
        <f t="shared" si="10"/>
        <v>2947</v>
      </c>
      <c r="R691" s="14">
        <v>-0.02</v>
      </c>
      <c r="S691" s="13">
        <v>3005.94</v>
      </c>
      <c r="T691" s="13">
        <v>9.0178200000000004</v>
      </c>
      <c r="U691" s="48">
        <f>T_[[#This Row],[CA tarif]]-T_[[#This Row],[CA HT]]</f>
        <v>-58.940000000000055</v>
      </c>
      <c r="V691" s="13"/>
      <c r="W691" s="13"/>
      <c r="X691"/>
      <c r="Y691" s="9"/>
      <c r="AA691"/>
      <c r="AB691"/>
    </row>
    <row r="692" spans="1:28" ht="15" customHeight="1" x14ac:dyDescent="0.25">
      <c r="A692" s="6" t="s">
        <v>196</v>
      </c>
      <c r="B692" s="6" t="s">
        <v>197</v>
      </c>
      <c r="C692" s="6" t="s">
        <v>52</v>
      </c>
      <c r="D692" s="6" t="s">
        <v>51</v>
      </c>
      <c r="E692" s="6">
        <v>8</v>
      </c>
      <c r="F692" s="6" t="str">
        <f>VLOOKUP(T_[[#This Row],[N° représ]],ListeREPRESENTANTS,2,FALSE)</f>
        <v>Hicham Esmal</v>
      </c>
      <c r="G692" s="6">
        <v>10731</v>
      </c>
      <c r="H692" s="9">
        <v>41151</v>
      </c>
      <c r="I692" s="9">
        <v>41179</v>
      </c>
      <c r="J692" s="9">
        <v>41169</v>
      </c>
      <c r="K692" s="7">
        <v>3</v>
      </c>
      <c r="L692" s="9" t="str">
        <f>VLOOKUP(T_[[#This Row],[Réf catégorie]],ListeCATEGORIES,2,FALSE)</f>
        <v>Desserts</v>
      </c>
      <c r="M692" s="6">
        <v>21</v>
      </c>
      <c r="N692" s="6" t="str">
        <f>VLOOKUP(T_[[#This Row],[Réf prod]],ListePRODUITS,2,FALSE)</f>
        <v>Sir Rodney's Scones</v>
      </c>
      <c r="O692" s="13">
        <v>50</v>
      </c>
      <c r="P692" s="6">
        <v>32</v>
      </c>
      <c r="Q692" s="13">
        <f t="shared" si="10"/>
        <v>1600</v>
      </c>
      <c r="R692" s="14">
        <v>0.1</v>
      </c>
      <c r="S692" s="13">
        <v>1440</v>
      </c>
      <c r="T692" s="13">
        <v>23.04</v>
      </c>
      <c r="U692" s="48">
        <f>T_[[#This Row],[CA tarif]]-T_[[#This Row],[CA HT]]</f>
        <v>160</v>
      </c>
      <c r="V692" s="13"/>
      <c r="W692" s="13"/>
      <c r="X692"/>
      <c r="Y692" s="9"/>
      <c r="AA692"/>
      <c r="AB692"/>
    </row>
    <row r="693" spans="1:28" ht="15" customHeight="1" x14ac:dyDescent="0.25">
      <c r="A693" s="6" t="s">
        <v>196</v>
      </c>
      <c r="B693" s="6" t="s">
        <v>197</v>
      </c>
      <c r="C693" s="6" t="s">
        <v>52</v>
      </c>
      <c r="D693" s="6" t="s">
        <v>51</v>
      </c>
      <c r="E693" s="6">
        <v>8</v>
      </c>
      <c r="F693" s="6" t="str">
        <f>VLOOKUP(T_[[#This Row],[N° représ]],ListeREPRESENTANTS,2,FALSE)</f>
        <v>Hicham Esmal</v>
      </c>
      <c r="G693" s="6">
        <v>10731</v>
      </c>
      <c r="H693" s="9">
        <v>41151</v>
      </c>
      <c r="I693" s="9">
        <v>41179</v>
      </c>
      <c r="J693" s="9">
        <v>41169</v>
      </c>
      <c r="K693" s="7">
        <v>7</v>
      </c>
      <c r="L693" s="9" t="str">
        <f>VLOOKUP(T_[[#This Row],[Réf catégorie]],ListeCATEGORIES,2,FALSE)</f>
        <v>Produits secs</v>
      </c>
      <c r="M693" s="6">
        <v>51</v>
      </c>
      <c r="N693" s="6" t="str">
        <f>VLOOKUP(T_[[#This Row],[Réf prod]],ListePRODUITS,2,FALSE)</f>
        <v>Manjimup Dried Apples</v>
      </c>
      <c r="O693" s="13">
        <v>265</v>
      </c>
      <c r="P693" s="6">
        <v>62</v>
      </c>
      <c r="Q693" s="13">
        <f t="shared" si="10"/>
        <v>16430</v>
      </c>
      <c r="R693" s="14">
        <v>0.01</v>
      </c>
      <c r="S693" s="13">
        <v>16265.7</v>
      </c>
      <c r="T693" s="13">
        <v>162.65700000000001</v>
      </c>
      <c r="U693" s="48">
        <f>T_[[#This Row],[CA tarif]]-T_[[#This Row],[CA HT]]</f>
        <v>164.29999999999927</v>
      </c>
      <c r="V693" s="13"/>
      <c r="W693" s="13"/>
      <c r="X693"/>
      <c r="Y693" s="9"/>
      <c r="AA693"/>
      <c r="AB693"/>
    </row>
    <row r="694" spans="1:28" ht="15" customHeight="1" x14ac:dyDescent="0.25">
      <c r="A694" s="6" t="s">
        <v>82</v>
      </c>
      <c r="B694" s="6" t="s">
        <v>83</v>
      </c>
      <c r="C694" s="6" t="s">
        <v>84</v>
      </c>
      <c r="D694" s="6" t="s">
        <v>85</v>
      </c>
      <c r="E694" s="6">
        <v>3</v>
      </c>
      <c r="F694" s="6" t="str">
        <f>VLOOKUP(T_[[#This Row],[N° représ]],ListeREPRESENTANTS,2,FALSE)</f>
        <v>Janet Leverling</v>
      </c>
      <c r="G694" s="6">
        <v>10732</v>
      </c>
      <c r="H694" s="9">
        <v>41151</v>
      </c>
      <c r="I694" s="9">
        <v>41179</v>
      </c>
      <c r="J694" s="9">
        <v>41162</v>
      </c>
      <c r="K694" s="7">
        <v>1</v>
      </c>
      <c r="L694" s="9" t="str">
        <f>VLOOKUP(T_[[#This Row],[Réf catégorie]],ListeCATEGORIES,2,FALSE)</f>
        <v>Boissons</v>
      </c>
      <c r="M694" s="6">
        <v>76</v>
      </c>
      <c r="N694" s="6" t="str">
        <f>VLOOKUP(T_[[#This Row],[Réf prod]],ListePRODUITS,2,FALSE)</f>
        <v>Lakkalikööri</v>
      </c>
      <c r="O694" s="13">
        <v>90</v>
      </c>
      <c r="P694" s="6">
        <v>37</v>
      </c>
      <c r="Q694" s="13">
        <f t="shared" si="10"/>
        <v>3330</v>
      </c>
      <c r="R694" s="14">
        <v>0.18</v>
      </c>
      <c r="S694" s="13">
        <v>2730.6000000000004</v>
      </c>
      <c r="T694" s="13">
        <v>5.4612000000000007</v>
      </c>
      <c r="U694" s="48">
        <f>T_[[#This Row],[CA tarif]]-T_[[#This Row],[CA HT]]</f>
        <v>599.39999999999964</v>
      </c>
      <c r="V694" s="13"/>
      <c r="W694" s="13"/>
      <c r="X694"/>
      <c r="Y694" s="9"/>
      <c r="AA694"/>
      <c r="AB694"/>
    </row>
    <row r="695" spans="1:28" ht="15" customHeight="1" x14ac:dyDescent="0.25">
      <c r="A695" s="6" t="s">
        <v>205</v>
      </c>
      <c r="B695" s="6" t="s">
        <v>206</v>
      </c>
      <c r="C695" s="6" t="s">
        <v>207</v>
      </c>
      <c r="D695" s="6" t="s">
        <v>208</v>
      </c>
      <c r="E695" s="6">
        <v>7</v>
      </c>
      <c r="F695" s="6" t="str">
        <f>VLOOKUP(T_[[#This Row],[N° représ]],ListeREPRESENTANTS,2,FALSE)</f>
        <v>Jaime Dos Santos</v>
      </c>
      <c r="G695" s="6">
        <v>10733</v>
      </c>
      <c r="H695" s="9">
        <v>41152</v>
      </c>
      <c r="I695" s="9">
        <v>41180</v>
      </c>
      <c r="J695" s="9">
        <v>41165</v>
      </c>
      <c r="K695" s="7">
        <v>7</v>
      </c>
      <c r="L695" s="9" t="str">
        <f>VLOOKUP(T_[[#This Row],[Réf catégorie]],ListeCATEGORIES,2,FALSE)</f>
        <v>Produits secs</v>
      </c>
      <c r="M695" s="6">
        <v>14</v>
      </c>
      <c r="N695" s="6" t="str">
        <f>VLOOKUP(T_[[#This Row],[Réf prod]],ListePRODUITS,2,FALSE)</f>
        <v>Tofu</v>
      </c>
      <c r="O695" s="13">
        <v>116.25</v>
      </c>
      <c r="P695" s="6">
        <v>50</v>
      </c>
      <c r="Q695" s="13">
        <f t="shared" si="10"/>
        <v>5812.5</v>
      </c>
      <c r="R695" s="14">
        <v>-0.02</v>
      </c>
      <c r="S695" s="13">
        <v>5928.75</v>
      </c>
      <c r="T695" s="13">
        <v>77.073750000000004</v>
      </c>
      <c r="U695" s="48">
        <f>T_[[#This Row],[CA tarif]]-T_[[#This Row],[CA HT]]</f>
        <v>-116.25</v>
      </c>
      <c r="V695" s="13"/>
      <c r="W695" s="13"/>
      <c r="X695"/>
      <c r="Y695" s="9"/>
      <c r="AA695"/>
      <c r="AB695"/>
    </row>
    <row r="696" spans="1:28" ht="15" customHeight="1" x14ac:dyDescent="0.25">
      <c r="A696" s="6" t="s">
        <v>205</v>
      </c>
      <c r="B696" s="6" t="s">
        <v>206</v>
      </c>
      <c r="C696" s="6" t="s">
        <v>207</v>
      </c>
      <c r="D696" s="6" t="s">
        <v>208</v>
      </c>
      <c r="E696" s="6">
        <v>7</v>
      </c>
      <c r="F696" s="6" t="str">
        <f>VLOOKUP(T_[[#This Row],[N° représ]],ListeREPRESENTANTS,2,FALSE)</f>
        <v>Jaime Dos Santos</v>
      </c>
      <c r="G696" s="6">
        <v>10733</v>
      </c>
      <c r="H696" s="9">
        <v>41152</v>
      </c>
      <c r="I696" s="9">
        <v>41180</v>
      </c>
      <c r="J696" s="9">
        <v>41165</v>
      </c>
      <c r="K696" s="7">
        <v>7</v>
      </c>
      <c r="L696" s="9" t="str">
        <f>VLOOKUP(T_[[#This Row],[Réf catégorie]],ListeCATEGORIES,2,FALSE)</f>
        <v>Produits secs</v>
      </c>
      <c r="M696" s="6">
        <v>28</v>
      </c>
      <c r="N696" s="6" t="str">
        <f>VLOOKUP(T_[[#This Row],[Réf prod]],ListePRODUITS,2,FALSE)</f>
        <v>Rössle Sauerkraut</v>
      </c>
      <c r="O696" s="13">
        <v>228</v>
      </c>
      <c r="P696" s="6">
        <v>3</v>
      </c>
      <c r="Q696" s="13">
        <f t="shared" si="10"/>
        <v>684</v>
      </c>
      <c r="R696" s="14">
        <v>-0.01</v>
      </c>
      <c r="S696" s="13">
        <v>690.84</v>
      </c>
      <c r="T696" s="13">
        <v>7.5992400000000009</v>
      </c>
      <c r="U696" s="48">
        <f>T_[[#This Row],[CA tarif]]-T_[[#This Row],[CA HT]]</f>
        <v>-6.8400000000000318</v>
      </c>
      <c r="V696" s="13"/>
      <c r="W696" s="13"/>
      <c r="X696"/>
      <c r="Y696" s="9"/>
      <c r="AA696"/>
      <c r="AB696"/>
    </row>
    <row r="697" spans="1:28" ht="15" customHeight="1" x14ac:dyDescent="0.25">
      <c r="A697" s="6" t="s">
        <v>205</v>
      </c>
      <c r="B697" s="6" t="s">
        <v>206</v>
      </c>
      <c r="C697" s="6" t="s">
        <v>207</v>
      </c>
      <c r="D697" s="6" t="s">
        <v>208</v>
      </c>
      <c r="E697" s="6">
        <v>7</v>
      </c>
      <c r="F697" s="6" t="str">
        <f>VLOOKUP(T_[[#This Row],[N° représ]],ListeREPRESENTANTS,2,FALSE)</f>
        <v>Jaime Dos Santos</v>
      </c>
      <c r="G697" s="6">
        <v>10733</v>
      </c>
      <c r="H697" s="9">
        <v>41152</v>
      </c>
      <c r="I697" s="9">
        <v>41180</v>
      </c>
      <c r="J697" s="9">
        <v>41165</v>
      </c>
      <c r="K697" s="7">
        <v>5</v>
      </c>
      <c r="L697" s="9" t="str">
        <f>VLOOKUP(T_[[#This Row],[Réf catégorie]],ListeCATEGORIES,2,FALSE)</f>
        <v>Pâtes et céréales</v>
      </c>
      <c r="M697" s="6">
        <v>52</v>
      </c>
      <c r="N697" s="6" t="str">
        <f>VLOOKUP(T_[[#This Row],[Réf prod]],ListePRODUITS,2,FALSE)</f>
        <v>Filo Mix</v>
      </c>
      <c r="O697" s="13">
        <v>35</v>
      </c>
      <c r="P697" s="6">
        <v>29</v>
      </c>
      <c r="Q697" s="13">
        <f t="shared" si="10"/>
        <v>1015</v>
      </c>
      <c r="R697" s="14">
        <v>0.08</v>
      </c>
      <c r="S697" s="13">
        <v>933.80000000000007</v>
      </c>
      <c r="T697" s="13">
        <v>10.271800000000001</v>
      </c>
      <c r="U697" s="48">
        <f>T_[[#This Row],[CA tarif]]-T_[[#This Row],[CA HT]]</f>
        <v>81.199999999999932</v>
      </c>
      <c r="V697" s="13"/>
      <c r="W697" s="13"/>
      <c r="X697"/>
      <c r="Y697" s="9"/>
      <c r="AA697"/>
      <c r="AB697"/>
    </row>
    <row r="698" spans="1:28" ht="15" customHeight="1" x14ac:dyDescent="0.25">
      <c r="A698" s="6" t="s">
        <v>296</v>
      </c>
      <c r="B698" s="6" t="s">
        <v>297</v>
      </c>
      <c r="C698" s="6" t="s">
        <v>298</v>
      </c>
      <c r="D698" s="6" t="s">
        <v>123</v>
      </c>
      <c r="E698" s="6">
        <v>1</v>
      </c>
      <c r="F698" s="6" t="str">
        <f>VLOOKUP(T_[[#This Row],[N° représ]],ListeREPRESENTANTS,2,FALSE)</f>
        <v>Francis Rivière</v>
      </c>
      <c r="G698" s="6">
        <v>10734</v>
      </c>
      <c r="H698" s="9">
        <v>41152</v>
      </c>
      <c r="I698" s="9">
        <v>41180</v>
      </c>
      <c r="J698" s="9">
        <v>41167</v>
      </c>
      <c r="K698" s="7">
        <v>2</v>
      </c>
      <c r="L698" s="9" t="str">
        <f>VLOOKUP(T_[[#This Row],[Réf catégorie]],ListeCATEGORIES,2,FALSE)</f>
        <v>Condiments</v>
      </c>
      <c r="M698" s="6">
        <v>6</v>
      </c>
      <c r="N698" s="6" t="str">
        <f>VLOOKUP(T_[[#This Row],[Réf prod]],ListePRODUITS,2,FALSE)</f>
        <v>Grandma's Boysenberry Spread</v>
      </c>
      <c r="O698" s="13">
        <v>125</v>
      </c>
      <c r="P698" s="6">
        <v>86</v>
      </c>
      <c r="Q698" s="13">
        <f t="shared" si="10"/>
        <v>10750</v>
      </c>
      <c r="R698" s="14">
        <v>0.15</v>
      </c>
      <c r="S698" s="13">
        <v>9137.5</v>
      </c>
      <c r="T698" s="13">
        <v>264.98750000000001</v>
      </c>
      <c r="U698" s="48">
        <f>T_[[#This Row],[CA tarif]]-T_[[#This Row],[CA HT]]</f>
        <v>1612.5</v>
      </c>
      <c r="V698" s="13"/>
      <c r="W698" s="13"/>
      <c r="X698"/>
      <c r="Y698" s="9"/>
      <c r="AA698"/>
      <c r="AB698"/>
    </row>
    <row r="699" spans="1:28" ht="15" customHeight="1" x14ac:dyDescent="0.25">
      <c r="A699" s="6" t="s">
        <v>296</v>
      </c>
      <c r="B699" s="6" t="s">
        <v>297</v>
      </c>
      <c r="C699" s="6" t="s">
        <v>298</v>
      </c>
      <c r="D699" s="6" t="s">
        <v>123</v>
      </c>
      <c r="E699" s="6">
        <v>1</v>
      </c>
      <c r="F699" s="6" t="str">
        <f>VLOOKUP(T_[[#This Row],[N° représ]],ListeREPRESENTANTS,2,FALSE)</f>
        <v>Francis Rivière</v>
      </c>
      <c r="G699" s="6">
        <v>10734</v>
      </c>
      <c r="H699" s="9">
        <v>41152</v>
      </c>
      <c r="I699" s="9">
        <v>41180</v>
      </c>
      <c r="J699" s="9">
        <v>41167</v>
      </c>
      <c r="K699" s="7">
        <v>8</v>
      </c>
      <c r="L699" s="9" t="str">
        <f>VLOOKUP(T_[[#This Row],[Réf catégorie]],ListeCATEGORIES,2,FALSE)</f>
        <v>Poissons et fruits de mer</v>
      </c>
      <c r="M699" s="6">
        <v>30</v>
      </c>
      <c r="N699" s="6" t="str">
        <f>VLOOKUP(T_[[#This Row],[Réf prod]],ListePRODUITS,2,FALSE)</f>
        <v>Nord-Ost Matjeshering</v>
      </c>
      <c r="O699" s="13">
        <v>129.44999999999999</v>
      </c>
      <c r="P699" s="6">
        <v>71</v>
      </c>
      <c r="Q699" s="13">
        <f t="shared" si="10"/>
        <v>9190.9499999999989</v>
      </c>
      <c r="R699" s="14">
        <v>-0.01</v>
      </c>
      <c r="S699" s="13">
        <v>9282.8594999999987</v>
      </c>
      <c r="T699" s="13">
        <v>55.69715699999999</v>
      </c>
      <c r="U699" s="48">
        <f>T_[[#This Row],[CA tarif]]-T_[[#This Row],[CA HT]]</f>
        <v>-91.909499999999753</v>
      </c>
      <c r="V699" s="13"/>
      <c r="W699" s="13"/>
      <c r="X699"/>
      <c r="Y699" s="9"/>
      <c r="AA699"/>
      <c r="AB699"/>
    </row>
    <row r="700" spans="1:28" ht="15" customHeight="1" x14ac:dyDescent="0.25">
      <c r="A700" s="6" t="s">
        <v>296</v>
      </c>
      <c r="B700" s="6" t="s">
        <v>297</v>
      </c>
      <c r="C700" s="6" t="s">
        <v>298</v>
      </c>
      <c r="D700" s="6" t="s">
        <v>123</v>
      </c>
      <c r="E700" s="6">
        <v>1</v>
      </c>
      <c r="F700" s="6" t="str">
        <f>VLOOKUP(T_[[#This Row],[N° représ]],ListeREPRESENTANTS,2,FALSE)</f>
        <v>Francis Rivière</v>
      </c>
      <c r="G700" s="6">
        <v>10734</v>
      </c>
      <c r="H700" s="9">
        <v>41152</v>
      </c>
      <c r="I700" s="9">
        <v>41180</v>
      </c>
      <c r="J700" s="9">
        <v>41167</v>
      </c>
      <c r="K700" s="7">
        <v>1</v>
      </c>
      <c r="L700" s="9" t="str">
        <f>VLOOKUP(T_[[#This Row],[Réf catégorie]],ListeCATEGORIES,2,FALSE)</f>
        <v>Boissons</v>
      </c>
      <c r="M700" s="6">
        <v>76</v>
      </c>
      <c r="N700" s="6" t="str">
        <f>VLOOKUP(T_[[#This Row],[Réf prod]],ListePRODUITS,2,FALSE)</f>
        <v>Lakkalikööri</v>
      </c>
      <c r="O700" s="13">
        <v>90</v>
      </c>
      <c r="P700" s="6">
        <v>37</v>
      </c>
      <c r="Q700" s="13">
        <f t="shared" si="10"/>
        <v>3330</v>
      </c>
      <c r="R700" s="14">
        <v>0.01</v>
      </c>
      <c r="S700" s="13">
        <v>3296.7</v>
      </c>
      <c r="T700" s="13">
        <v>92.307599999999994</v>
      </c>
      <c r="U700" s="48">
        <f>T_[[#This Row],[CA tarif]]-T_[[#This Row],[CA HT]]</f>
        <v>33.300000000000182</v>
      </c>
      <c r="V700" s="13"/>
      <c r="W700" s="13"/>
      <c r="X700"/>
      <c r="Y700" s="9"/>
      <c r="AA700"/>
      <c r="AB700"/>
    </row>
    <row r="701" spans="1:28" ht="15" customHeight="1" x14ac:dyDescent="0.25">
      <c r="A701" s="6" t="s">
        <v>261</v>
      </c>
      <c r="B701" s="6" t="s">
        <v>262</v>
      </c>
      <c r="C701" s="6" t="s">
        <v>263</v>
      </c>
      <c r="D701" s="6" t="s">
        <v>81</v>
      </c>
      <c r="E701" s="6">
        <v>6</v>
      </c>
      <c r="F701" s="6" t="str">
        <f>VLOOKUP(T_[[#This Row],[N° représ]],ListeREPRESENTANTS,2,FALSE)</f>
        <v>Ernst Junge</v>
      </c>
      <c r="G701" s="6">
        <v>10735</v>
      </c>
      <c r="H701" s="9">
        <v>41155</v>
      </c>
      <c r="I701" s="9">
        <v>41183</v>
      </c>
      <c r="J701" s="9">
        <v>41176</v>
      </c>
      <c r="K701" s="7">
        <v>2</v>
      </c>
      <c r="L701" s="9" t="str">
        <f>VLOOKUP(T_[[#This Row],[Réf catégorie]],ListeCATEGORIES,2,FALSE)</f>
        <v>Condiments</v>
      </c>
      <c r="M701" s="6">
        <v>61</v>
      </c>
      <c r="N701" s="6" t="str">
        <f>VLOOKUP(T_[[#This Row],[Réf prod]],ListePRODUITS,2,FALSE)</f>
        <v>Sirop d'érable</v>
      </c>
      <c r="O701" s="13">
        <v>142.5</v>
      </c>
      <c r="P701" s="6">
        <v>38</v>
      </c>
      <c r="Q701" s="13">
        <f t="shared" si="10"/>
        <v>5415</v>
      </c>
      <c r="R701" s="14">
        <v>0.14000000000000001</v>
      </c>
      <c r="S701" s="13">
        <v>4656.8999999999996</v>
      </c>
      <c r="T701" s="13">
        <v>55.882799999999996</v>
      </c>
      <c r="U701" s="48">
        <f>T_[[#This Row],[CA tarif]]-T_[[#This Row],[CA HT]]</f>
        <v>758.10000000000036</v>
      </c>
      <c r="V701" s="13"/>
      <c r="W701" s="13"/>
      <c r="X701"/>
      <c r="Y701" s="9"/>
      <c r="AA701"/>
      <c r="AB701"/>
    </row>
    <row r="702" spans="1:28" ht="15" customHeight="1" x14ac:dyDescent="0.25">
      <c r="A702" s="6" t="s">
        <v>261</v>
      </c>
      <c r="B702" s="6" t="s">
        <v>262</v>
      </c>
      <c r="C702" s="6" t="s">
        <v>263</v>
      </c>
      <c r="D702" s="6" t="s">
        <v>81</v>
      </c>
      <c r="E702" s="6">
        <v>6</v>
      </c>
      <c r="F702" s="6" t="str">
        <f>VLOOKUP(T_[[#This Row],[N° représ]],ListeREPRESENTANTS,2,FALSE)</f>
        <v>Ernst Junge</v>
      </c>
      <c r="G702" s="6">
        <v>10735</v>
      </c>
      <c r="H702" s="9">
        <v>41155</v>
      </c>
      <c r="I702" s="9">
        <v>41183</v>
      </c>
      <c r="J702" s="9">
        <v>41176</v>
      </c>
      <c r="K702" s="7">
        <v>2</v>
      </c>
      <c r="L702" s="9" t="str">
        <f>VLOOKUP(T_[[#This Row],[Réf catégorie]],ListeCATEGORIES,2,FALSE)</f>
        <v>Condiments</v>
      </c>
      <c r="M702" s="6">
        <v>77</v>
      </c>
      <c r="N702" s="6" t="str">
        <f>VLOOKUP(T_[[#This Row],[Réf prod]],ListePRODUITS,2,FALSE)</f>
        <v>Original Frankfurter grüne Soße</v>
      </c>
      <c r="O702" s="13">
        <v>65</v>
      </c>
      <c r="P702" s="6">
        <v>10</v>
      </c>
      <c r="Q702" s="13">
        <f t="shared" si="10"/>
        <v>650</v>
      </c>
      <c r="R702" s="14">
        <v>-0.02</v>
      </c>
      <c r="S702" s="13">
        <v>663</v>
      </c>
      <c r="T702" s="13">
        <v>10.608000000000001</v>
      </c>
      <c r="U702" s="48">
        <f>T_[[#This Row],[CA tarif]]-T_[[#This Row],[CA HT]]</f>
        <v>-13</v>
      </c>
      <c r="V702" s="13"/>
      <c r="W702" s="13"/>
      <c r="X702"/>
      <c r="Y702" s="9"/>
      <c r="AA702"/>
      <c r="AB702"/>
    </row>
    <row r="703" spans="1:28" ht="15" customHeight="1" x14ac:dyDescent="0.25">
      <c r="A703" s="6" t="s">
        <v>166</v>
      </c>
      <c r="B703" s="6" t="s">
        <v>167</v>
      </c>
      <c r="C703" s="6" t="s">
        <v>168</v>
      </c>
      <c r="D703" s="6" t="s">
        <v>169</v>
      </c>
      <c r="E703" s="6">
        <v>2</v>
      </c>
      <c r="F703" s="6" t="str">
        <f>VLOOKUP(T_[[#This Row],[N° représ]],ListeREPRESENTANTS,2,FALSE)</f>
        <v>Anne Dodsworth</v>
      </c>
      <c r="G703" s="6">
        <v>10736</v>
      </c>
      <c r="H703" s="9">
        <v>41156</v>
      </c>
      <c r="I703" s="9">
        <v>41184</v>
      </c>
      <c r="J703" s="9">
        <v>41176</v>
      </c>
      <c r="K703" s="7">
        <v>2</v>
      </c>
      <c r="L703" s="9" t="str">
        <f>VLOOKUP(T_[[#This Row],[Réf catégorie]],ListeCATEGORIES,2,FALSE)</f>
        <v>Condiments</v>
      </c>
      <c r="M703" s="6">
        <v>65</v>
      </c>
      <c r="N703" s="6" t="str">
        <f>VLOOKUP(T_[[#This Row],[Réf prod]],ListePRODUITS,2,FALSE)</f>
        <v>Louisiana Fiery Hot Pepper Sauce</v>
      </c>
      <c r="O703" s="13">
        <v>105.25</v>
      </c>
      <c r="P703" s="6">
        <v>96</v>
      </c>
      <c r="Q703" s="13">
        <f t="shared" si="10"/>
        <v>10104</v>
      </c>
      <c r="R703" s="14">
        <v>0.09</v>
      </c>
      <c r="S703" s="13">
        <v>9194.64</v>
      </c>
      <c r="T703" s="13">
        <v>303.42311999999998</v>
      </c>
      <c r="U703" s="48">
        <f>T_[[#This Row],[CA tarif]]-T_[[#This Row],[CA HT]]</f>
        <v>909.36000000000058</v>
      </c>
      <c r="V703" s="13"/>
      <c r="W703" s="13"/>
      <c r="X703"/>
      <c r="Y703" s="9"/>
      <c r="AA703"/>
      <c r="AB703"/>
    </row>
    <row r="704" spans="1:28" ht="15" customHeight="1" x14ac:dyDescent="0.25">
      <c r="A704" s="6" t="s">
        <v>166</v>
      </c>
      <c r="B704" s="6" t="s">
        <v>167</v>
      </c>
      <c r="C704" s="6" t="s">
        <v>168</v>
      </c>
      <c r="D704" s="6" t="s">
        <v>169</v>
      </c>
      <c r="E704" s="6">
        <v>2</v>
      </c>
      <c r="F704" s="6" t="str">
        <f>VLOOKUP(T_[[#This Row],[N° représ]],ListeREPRESENTANTS,2,FALSE)</f>
        <v>Anne Dodsworth</v>
      </c>
      <c r="G704" s="6">
        <v>10736</v>
      </c>
      <c r="H704" s="9">
        <v>41156</v>
      </c>
      <c r="I704" s="9">
        <v>41184</v>
      </c>
      <c r="J704" s="9">
        <v>41176</v>
      </c>
      <c r="K704" s="7">
        <v>1</v>
      </c>
      <c r="L704" s="9" t="str">
        <f>VLOOKUP(T_[[#This Row],[Réf catégorie]],ListeCATEGORIES,2,FALSE)</f>
        <v>Boissons</v>
      </c>
      <c r="M704" s="6">
        <v>75</v>
      </c>
      <c r="N704" s="6" t="str">
        <f>VLOOKUP(T_[[#This Row],[Réf prod]],ListePRODUITS,2,FALSE)</f>
        <v>Rhönbräu Klosterbier</v>
      </c>
      <c r="O704" s="13">
        <v>38.75</v>
      </c>
      <c r="P704" s="6">
        <v>39</v>
      </c>
      <c r="Q704" s="13">
        <f t="shared" si="10"/>
        <v>1511.25</v>
      </c>
      <c r="R704" s="14">
        <v>0.08</v>
      </c>
      <c r="S704" s="13">
        <v>1390.3500000000001</v>
      </c>
      <c r="T704" s="13">
        <v>30.587700000000005</v>
      </c>
      <c r="U704" s="48">
        <f>T_[[#This Row],[CA tarif]]-T_[[#This Row],[CA HT]]</f>
        <v>120.89999999999986</v>
      </c>
      <c r="V704" s="13"/>
      <c r="W704" s="13"/>
      <c r="X704"/>
      <c r="Y704" s="9"/>
      <c r="AA704"/>
      <c r="AB704"/>
    </row>
    <row r="705" spans="1:28" ht="15" customHeight="1" x14ac:dyDescent="0.25">
      <c r="A705" s="6" t="s">
        <v>310</v>
      </c>
      <c r="B705" s="6" t="s">
        <v>311</v>
      </c>
      <c r="C705" s="6" t="s">
        <v>312</v>
      </c>
      <c r="D705" s="6" t="s">
        <v>85</v>
      </c>
      <c r="E705" s="6">
        <v>1</v>
      </c>
      <c r="F705" s="6" t="str">
        <f>VLOOKUP(T_[[#This Row],[N° représ]],ListeREPRESENTANTS,2,FALSE)</f>
        <v>Francis Rivière</v>
      </c>
      <c r="G705" s="6">
        <v>10737</v>
      </c>
      <c r="H705" s="9">
        <v>41156</v>
      </c>
      <c r="I705" s="9">
        <v>41184</v>
      </c>
      <c r="J705" s="9">
        <v>41173</v>
      </c>
      <c r="K705" s="7">
        <v>8</v>
      </c>
      <c r="L705" s="9" t="str">
        <f>VLOOKUP(T_[[#This Row],[Réf catégorie]],ListeCATEGORIES,2,FALSE)</f>
        <v>Poissons et fruits de mer</v>
      </c>
      <c r="M705" s="6">
        <v>13</v>
      </c>
      <c r="N705" s="6" t="str">
        <f>VLOOKUP(T_[[#This Row],[Réf prod]],ListePRODUITS,2,FALSE)</f>
        <v>Konbu</v>
      </c>
      <c r="O705" s="13">
        <v>30</v>
      </c>
      <c r="P705" s="6">
        <v>83</v>
      </c>
      <c r="Q705" s="13">
        <f t="shared" si="10"/>
        <v>2490</v>
      </c>
      <c r="R705" s="14">
        <v>0.14000000000000001</v>
      </c>
      <c r="S705" s="13">
        <v>2141.4</v>
      </c>
      <c r="T705" s="13">
        <v>17.1312</v>
      </c>
      <c r="U705" s="48">
        <f>T_[[#This Row],[CA tarif]]-T_[[#This Row],[CA HT]]</f>
        <v>348.59999999999991</v>
      </c>
      <c r="V705" s="13"/>
      <c r="W705" s="13"/>
      <c r="X705"/>
      <c r="Y705" s="9"/>
      <c r="AA705"/>
      <c r="AB705"/>
    </row>
    <row r="706" spans="1:28" ht="15" customHeight="1" x14ac:dyDescent="0.25">
      <c r="A706" s="6" t="s">
        <v>310</v>
      </c>
      <c r="B706" s="6" t="s">
        <v>311</v>
      </c>
      <c r="C706" s="6" t="s">
        <v>312</v>
      </c>
      <c r="D706" s="6" t="s">
        <v>85</v>
      </c>
      <c r="E706" s="6">
        <v>1</v>
      </c>
      <c r="F706" s="6" t="str">
        <f>VLOOKUP(T_[[#This Row],[N° représ]],ListeREPRESENTANTS,2,FALSE)</f>
        <v>Francis Rivière</v>
      </c>
      <c r="G706" s="6">
        <v>10737</v>
      </c>
      <c r="H706" s="9">
        <v>41156</v>
      </c>
      <c r="I706" s="9">
        <v>41184</v>
      </c>
      <c r="J706" s="9">
        <v>41173</v>
      </c>
      <c r="K706" s="7">
        <v>8</v>
      </c>
      <c r="L706" s="9" t="str">
        <f>VLOOKUP(T_[[#This Row],[Réf catégorie]],ListeCATEGORIES,2,FALSE)</f>
        <v>Poissons et fruits de mer</v>
      </c>
      <c r="M706" s="6">
        <v>41</v>
      </c>
      <c r="N706" s="6" t="str">
        <f>VLOOKUP(T_[[#This Row],[Réf prod]],ListePRODUITS,2,FALSE)</f>
        <v>Jack's New England Clam Chowder</v>
      </c>
      <c r="O706" s="13">
        <v>48.25</v>
      </c>
      <c r="P706" s="6">
        <v>69</v>
      </c>
      <c r="Q706" s="13">
        <f t="shared" si="10"/>
        <v>3329.25</v>
      </c>
      <c r="R706" s="14">
        <v>0.04</v>
      </c>
      <c r="S706" s="13">
        <v>3196.08</v>
      </c>
      <c r="T706" s="13">
        <v>60.725519999999996</v>
      </c>
      <c r="U706" s="48">
        <f>T_[[#This Row],[CA tarif]]-T_[[#This Row],[CA HT]]</f>
        <v>133.17000000000007</v>
      </c>
      <c r="V706" s="13"/>
      <c r="W706" s="13"/>
      <c r="X706"/>
      <c r="Y706" s="9"/>
      <c r="AA706"/>
      <c r="AB706"/>
    </row>
    <row r="707" spans="1:28" ht="15" customHeight="1" x14ac:dyDescent="0.25">
      <c r="A707" s="6" t="s">
        <v>313</v>
      </c>
      <c r="B707" s="6" t="s">
        <v>314</v>
      </c>
      <c r="C707" s="6" t="s">
        <v>315</v>
      </c>
      <c r="D707" s="6" t="s">
        <v>85</v>
      </c>
      <c r="E707" s="6">
        <v>1</v>
      </c>
      <c r="F707" s="6" t="str">
        <f>VLOOKUP(T_[[#This Row],[N° représ]],ListeREPRESENTANTS,2,FALSE)</f>
        <v>Francis Rivière</v>
      </c>
      <c r="G707" s="6">
        <v>10738</v>
      </c>
      <c r="H707" s="9">
        <v>41157</v>
      </c>
      <c r="I707" s="9">
        <v>41185</v>
      </c>
      <c r="J707" s="9">
        <v>41173</v>
      </c>
      <c r="K707" s="7">
        <v>3</v>
      </c>
      <c r="L707" s="9" t="str">
        <f>VLOOKUP(T_[[#This Row],[Réf catégorie]],ListeCATEGORIES,2,FALSE)</f>
        <v>Desserts</v>
      </c>
      <c r="M707" s="6">
        <v>16</v>
      </c>
      <c r="N707" s="6" t="str">
        <f>VLOOKUP(T_[[#This Row],[Réf prod]],ListePRODUITS,2,FALSE)</f>
        <v>Pavlova</v>
      </c>
      <c r="O707" s="13">
        <v>87.25</v>
      </c>
      <c r="P707" s="6">
        <v>76</v>
      </c>
      <c r="Q707" s="13">
        <f t="shared" si="10"/>
        <v>6631</v>
      </c>
      <c r="R707" s="14">
        <v>0.19</v>
      </c>
      <c r="S707" s="13">
        <v>5371.1100000000006</v>
      </c>
      <c r="T707" s="13">
        <v>75.195540000000008</v>
      </c>
      <c r="U707" s="48">
        <f>T_[[#This Row],[CA tarif]]-T_[[#This Row],[CA HT]]</f>
        <v>1259.8899999999994</v>
      </c>
      <c r="V707" s="13"/>
      <c r="W707" s="13"/>
      <c r="X707"/>
      <c r="Y707" s="9"/>
      <c r="AA707"/>
      <c r="AB707"/>
    </row>
    <row r="708" spans="1:28" ht="15" customHeight="1" x14ac:dyDescent="0.25">
      <c r="A708" s="6" t="s">
        <v>310</v>
      </c>
      <c r="B708" s="6" t="s">
        <v>311</v>
      </c>
      <c r="C708" s="6" t="s">
        <v>312</v>
      </c>
      <c r="D708" s="6" t="s">
        <v>85</v>
      </c>
      <c r="E708" s="6">
        <v>3</v>
      </c>
      <c r="F708" s="6" t="str">
        <f>VLOOKUP(T_[[#This Row],[N° représ]],ListeREPRESENTANTS,2,FALSE)</f>
        <v>Janet Leverling</v>
      </c>
      <c r="G708" s="6">
        <v>10739</v>
      </c>
      <c r="H708" s="9">
        <v>41157</v>
      </c>
      <c r="I708" s="9">
        <v>41185</v>
      </c>
      <c r="J708" s="9">
        <v>41172</v>
      </c>
      <c r="K708" s="7">
        <v>8</v>
      </c>
      <c r="L708" s="9" t="str">
        <f>VLOOKUP(T_[[#This Row],[Réf catégorie]],ListeCATEGORIES,2,FALSE)</f>
        <v>Poissons et fruits de mer</v>
      </c>
      <c r="M708" s="6">
        <v>36</v>
      </c>
      <c r="N708" s="6" t="str">
        <f>VLOOKUP(T_[[#This Row],[Réf prod]],ListePRODUITS,2,FALSE)</f>
        <v>Inlagd Sill</v>
      </c>
      <c r="O708" s="13">
        <v>95</v>
      </c>
      <c r="P708" s="6">
        <v>67</v>
      </c>
      <c r="Q708" s="13">
        <f t="shared" si="10"/>
        <v>6365</v>
      </c>
      <c r="R708" s="14">
        <v>0.1</v>
      </c>
      <c r="S708" s="13">
        <v>5728.5</v>
      </c>
      <c r="T708" s="13">
        <v>194.76900000000001</v>
      </c>
      <c r="U708" s="48">
        <f>T_[[#This Row],[CA tarif]]-T_[[#This Row],[CA HT]]</f>
        <v>636.5</v>
      </c>
      <c r="V708" s="13"/>
      <c r="W708" s="13"/>
      <c r="X708"/>
      <c r="Y708" s="9"/>
      <c r="AA708"/>
      <c r="AB708"/>
    </row>
    <row r="709" spans="1:28" ht="15" customHeight="1" x14ac:dyDescent="0.25">
      <c r="A709" s="6" t="s">
        <v>310</v>
      </c>
      <c r="B709" s="6" t="s">
        <v>311</v>
      </c>
      <c r="C709" s="6" t="s">
        <v>312</v>
      </c>
      <c r="D709" s="6" t="s">
        <v>85</v>
      </c>
      <c r="E709" s="6">
        <v>3</v>
      </c>
      <c r="F709" s="6" t="str">
        <f>VLOOKUP(T_[[#This Row],[N° représ]],ListeREPRESENTANTS,2,FALSE)</f>
        <v>Janet Leverling</v>
      </c>
      <c r="G709" s="6">
        <v>10739</v>
      </c>
      <c r="H709" s="9">
        <v>41157</v>
      </c>
      <c r="I709" s="9">
        <v>41185</v>
      </c>
      <c r="J709" s="9">
        <v>41172</v>
      </c>
      <c r="K709" s="7">
        <v>5</v>
      </c>
      <c r="L709" s="9" t="str">
        <f>VLOOKUP(T_[[#This Row],[Réf catégorie]],ListeCATEGORIES,2,FALSE)</f>
        <v>Pâtes et céréales</v>
      </c>
      <c r="M709" s="6">
        <v>52</v>
      </c>
      <c r="N709" s="6" t="str">
        <f>VLOOKUP(T_[[#This Row],[Réf prod]],ListePRODUITS,2,FALSE)</f>
        <v>Filo Mix</v>
      </c>
      <c r="O709" s="13">
        <v>35</v>
      </c>
      <c r="P709" s="6">
        <v>72</v>
      </c>
      <c r="Q709" s="13">
        <f t="shared" ref="Q709:Q772" si="11">O709*P709</f>
        <v>2520</v>
      </c>
      <c r="R709" s="14">
        <v>0.18</v>
      </c>
      <c r="S709" s="13">
        <v>2066.4</v>
      </c>
      <c r="T709" s="13">
        <v>16.531200000000002</v>
      </c>
      <c r="U709" s="48">
        <f>T_[[#This Row],[CA tarif]]-T_[[#This Row],[CA HT]]</f>
        <v>453.59999999999991</v>
      </c>
      <c r="V709" s="13"/>
      <c r="W709" s="13"/>
      <c r="X709"/>
      <c r="Y709" s="9"/>
      <c r="AA709"/>
      <c r="AB709"/>
    </row>
    <row r="710" spans="1:28" ht="15" customHeight="1" x14ac:dyDescent="0.25">
      <c r="A710" s="6" t="s">
        <v>78</v>
      </c>
      <c r="B710" s="6" t="s">
        <v>79</v>
      </c>
      <c r="C710" s="6" t="s">
        <v>80</v>
      </c>
      <c r="D710" s="6" t="s">
        <v>81</v>
      </c>
      <c r="E710" s="6">
        <v>5</v>
      </c>
      <c r="F710" s="6" t="str">
        <f>VLOOKUP(T_[[#This Row],[N° représ]],ListeREPRESENTANTS,2,FALSE)</f>
        <v>Mohamed Ben Arfa</v>
      </c>
      <c r="G710" s="6">
        <v>10740</v>
      </c>
      <c r="H710" s="9">
        <v>41158</v>
      </c>
      <c r="I710" s="9">
        <v>41186</v>
      </c>
      <c r="J710" s="9">
        <v>41180</v>
      </c>
      <c r="K710" s="7">
        <v>7</v>
      </c>
      <c r="L710" s="9" t="str">
        <f>VLOOKUP(T_[[#This Row],[Réf catégorie]],ListeCATEGORIES,2,FALSE)</f>
        <v>Produits secs</v>
      </c>
      <c r="M710" s="6">
        <v>28</v>
      </c>
      <c r="N710" s="6" t="str">
        <f>VLOOKUP(T_[[#This Row],[Réf prod]],ListePRODUITS,2,FALSE)</f>
        <v>Rössle Sauerkraut</v>
      </c>
      <c r="O710" s="13">
        <v>228</v>
      </c>
      <c r="P710" s="6">
        <v>59</v>
      </c>
      <c r="Q710" s="13">
        <f t="shared" si="11"/>
        <v>13452</v>
      </c>
      <c r="R710" s="14">
        <v>0.04</v>
      </c>
      <c r="S710" s="13">
        <v>12913.92</v>
      </c>
      <c r="T710" s="13">
        <v>38.741759999999999</v>
      </c>
      <c r="U710" s="48">
        <f>T_[[#This Row],[CA tarif]]-T_[[#This Row],[CA HT]]</f>
        <v>538.07999999999993</v>
      </c>
      <c r="V710" s="13"/>
      <c r="W710" s="13"/>
      <c r="X710"/>
      <c r="Y710" s="9"/>
      <c r="AA710"/>
      <c r="AB710"/>
    </row>
    <row r="711" spans="1:28" ht="15" customHeight="1" x14ac:dyDescent="0.25">
      <c r="A711" s="6" t="s">
        <v>78</v>
      </c>
      <c r="B711" s="6" t="s">
        <v>79</v>
      </c>
      <c r="C711" s="6" t="s">
        <v>80</v>
      </c>
      <c r="D711" s="6" t="s">
        <v>81</v>
      </c>
      <c r="E711" s="6">
        <v>5</v>
      </c>
      <c r="F711" s="6" t="str">
        <f>VLOOKUP(T_[[#This Row],[N° représ]],ListeREPRESENTANTS,2,FALSE)</f>
        <v>Mohamed Ben Arfa</v>
      </c>
      <c r="G711" s="6">
        <v>10740</v>
      </c>
      <c r="H711" s="9">
        <v>41158</v>
      </c>
      <c r="I711" s="9">
        <v>41186</v>
      </c>
      <c r="J711" s="9">
        <v>41180</v>
      </c>
      <c r="K711" s="7">
        <v>1</v>
      </c>
      <c r="L711" s="9" t="str">
        <f>VLOOKUP(T_[[#This Row],[Réf catégorie]],ListeCATEGORIES,2,FALSE)</f>
        <v>Boissons</v>
      </c>
      <c r="M711" s="6">
        <v>35</v>
      </c>
      <c r="N711" s="6" t="str">
        <f>VLOOKUP(T_[[#This Row],[Réf prod]],ListePRODUITS,2,FALSE)</f>
        <v>Steeleye Stout</v>
      </c>
      <c r="O711" s="13">
        <v>90</v>
      </c>
      <c r="P711" s="6">
        <v>27</v>
      </c>
      <c r="Q711" s="13">
        <f t="shared" si="11"/>
        <v>2430</v>
      </c>
      <c r="R711" s="14">
        <v>0.16</v>
      </c>
      <c r="S711" s="13">
        <v>2041.1999999999998</v>
      </c>
      <c r="T711" s="13">
        <v>69.40079999999999</v>
      </c>
      <c r="U711" s="48">
        <f>T_[[#This Row],[CA tarif]]-T_[[#This Row],[CA HT]]</f>
        <v>388.80000000000018</v>
      </c>
      <c r="V711" s="13"/>
      <c r="W711" s="13"/>
      <c r="X711"/>
      <c r="Y711" s="9"/>
      <c r="AA711"/>
      <c r="AB711"/>
    </row>
    <row r="712" spans="1:28" ht="15" customHeight="1" x14ac:dyDescent="0.25">
      <c r="A712" s="6" t="s">
        <v>78</v>
      </c>
      <c r="B712" s="6" t="s">
        <v>79</v>
      </c>
      <c r="C712" s="6" t="s">
        <v>80</v>
      </c>
      <c r="D712" s="6" t="s">
        <v>81</v>
      </c>
      <c r="E712" s="6">
        <v>5</v>
      </c>
      <c r="F712" s="6" t="str">
        <f>VLOOKUP(T_[[#This Row],[N° représ]],ListeREPRESENTANTS,2,FALSE)</f>
        <v>Mohamed Ben Arfa</v>
      </c>
      <c r="G712" s="6">
        <v>10740</v>
      </c>
      <c r="H712" s="9">
        <v>41158</v>
      </c>
      <c r="I712" s="9">
        <v>41186</v>
      </c>
      <c r="J712" s="9">
        <v>41180</v>
      </c>
      <c r="K712" s="7">
        <v>8</v>
      </c>
      <c r="L712" s="9" t="str">
        <f>VLOOKUP(T_[[#This Row],[Réf catégorie]],ListeCATEGORIES,2,FALSE)</f>
        <v>Poissons et fruits de mer</v>
      </c>
      <c r="M712" s="6">
        <v>45</v>
      </c>
      <c r="N712" s="6" t="str">
        <f>VLOOKUP(T_[[#This Row],[Réf prod]],ListePRODUITS,2,FALSE)</f>
        <v>Røgede sild</v>
      </c>
      <c r="O712" s="13">
        <v>47.5</v>
      </c>
      <c r="P712" s="6">
        <v>50</v>
      </c>
      <c r="Q712" s="13">
        <f t="shared" si="11"/>
        <v>2375</v>
      </c>
      <c r="R712" s="14">
        <v>0.02</v>
      </c>
      <c r="S712" s="13">
        <v>2327.5</v>
      </c>
      <c r="T712" s="13">
        <v>0</v>
      </c>
      <c r="U712" s="48">
        <f>T_[[#This Row],[CA tarif]]-T_[[#This Row],[CA HT]]</f>
        <v>47.5</v>
      </c>
      <c r="V712" s="13"/>
      <c r="W712" s="13"/>
      <c r="X712"/>
      <c r="Y712" s="9"/>
      <c r="AA712"/>
      <c r="AB712"/>
    </row>
    <row r="713" spans="1:28" ht="15" customHeight="1" x14ac:dyDescent="0.25">
      <c r="A713" s="6" t="s">
        <v>78</v>
      </c>
      <c r="B713" s="6" t="s">
        <v>79</v>
      </c>
      <c r="C713" s="6" t="s">
        <v>80</v>
      </c>
      <c r="D713" s="6" t="s">
        <v>81</v>
      </c>
      <c r="E713" s="6">
        <v>5</v>
      </c>
      <c r="F713" s="6" t="str">
        <f>VLOOKUP(T_[[#This Row],[N° représ]],ListeREPRESENTANTS,2,FALSE)</f>
        <v>Mohamed Ben Arfa</v>
      </c>
      <c r="G713" s="6">
        <v>10740</v>
      </c>
      <c r="H713" s="9">
        <v>41158</v>
      </c>
      <c r="I713" s="9">
        <v>41186</v>
      </c>
      <c r="J713" s="9">
        <v>41180</v>
      </c>
      <c r="K713" s="7">
        <v>5</v>
      </c>
      <c r="L713" s="9" t="str">
        <f>VLOOKUP(T_[[#This Row],[Réf catégorie]],ListeCATEGORIES,2,FALSE)</f>
        <v>Pâtes et céréales</v>
      </c>
      <c r="M713" s="6">
        <v>56</v>
      </c>
      <c r="N713" s="6" t="str">
        <f>VLOOKUP(T_[[#This Row],[Réf prod]],ListePRODUITS,2,FALSE)</f>
        <v>Gnocchi di nonna Alice</v>
      </c>
      <c r="O713" s="13">
        <v>190</v>
      </c>
      <c r="P713" s="6">
        <v>58</v>
      </c>
      <c r="Q713" s="13">
        <f t="shared" si="11"/>
        <v>11020</v>
      </c>
      <c r="R713" s="14">
        <v>0.04</v>
      </c>
      <c r="S713" s="13">
        <v>10579.199999999999</v>
      </c>
      <c r="T713" s="13">
        <v>317.37599999999992</v>
      </c>
      <c r="U713" s="48">
        <f>T_[[#This Row],[CA tarif]]-T_[[#This Row],[CA HT]]</f>
        <v>440.80000000000109</v>
      </c>
      <c r="V713" s="13"/>
      <c r="W713" s="13"/>
      <c r="X713"/>
      <c r="Y713" s="9"/>
      <c r="AA713"/>
      <c r="AB713"/>
    </row>
    <row r="714" spans="1:28" ht="15" customHeight="1" x14ac:dyDescent="0.25">
      <c r="A714" s="6" t="s">
        <v>243</v>
      </c>
      <c r="B714" s="6" t="s">
        <v>244</v>
      </c>
      <c r="C714" s="6" t="s">
        <v>88</v>
      </c>
      <c r="D714" s="6" t="s">
        <v>89</v>
      </c>
      <c r="E714" s="6">
        <v>5</v>
      </c>
      <c r="F714" s="6" t="str">
        <f>VLOOKUP(T_[[#This Row],[N° représ]],ListeREPRESENTANTS,2,FALSE)</f>
        <v>Mohamed Ben Arfa</v>
      </c>
      <c r="G714" s="6">
        <v>10741</v>
      </c>
      <c r="H714" s="9">
        <v>41159</v>
      </c>
      <c r="I714" s="9">
        <v>41173</v>
      </c>
      <c r="J714" s="9">
        <v>41173</v>
      </c>
      <c r="K714" s="7">
        <v>1</v>
      </c>
      <c r="L714" s="9" t="str">
        <f>VLOOKUP(T_[[#This Row],[Réf catégorie]],ListeCATEGORIES,2,FALSE)</f>
        <v>Boissons</v>
      </c>
      <c r="M714" s="6">
        <v>2</v>
      </c>
      <c r="N714" s="6" t="str">
        <f>VLOOKUP(T_[[#This Row],[Réf prod]],ListePRODUITS,2,FALSE)</f>
        <v>Chang</v>
      </c>
      <c r="O714" s="13">
        <v>95</v>
      </c>
      <c r="P714" s="6">
        <v>94</v>
      </c>
      <c r="Q714" s="13">
        <f t="shared" si="11"/>
        <v>8930</v>
      </c>
      <c r="R714" s="14">
        <v>0.13</v>
      </c>
      <c r="S714" s="13">
        <v>7769.1</v>
      </c>
      <c r="T714" s="13">
        <v>186.45840000000001</v>
      </c>
      <c r="U714" s="48">
        <f>T_[[#This Row],[CA tarif]]-T_[[#This Row],[CA HT]]</f>
        <v>1160.8999999999996</v>
      </c>
      <c r="V714" s="13"/>
      <c r="W714" s="13"/>
      <c r="X714"/>
      <c r="Y714" s="9"/>
      <c r="AA714"/>
      <c r="AB714"/>
    </row>
    <row r="715" spans="1:28" ht="15" customHeight="1" x14ac:dyDescent="0.25">
      <c r="A715" s="6" t="s">
        <v>143</v>
      </c>
      <c r="B715" s="6" t="s">
        <v>144</v>
      </c>
      <c r="C715" s="6" t="s">
        <v>145</v>
      </c>
      <c r="D715" s="6" t="s">
        <v>146</v>
      </c>
      <c r="E715" s="6">
        <v>3</v>
      </c>
      <c r="F715" s="6" t="str">
        <f>VLOOKUP(T_[[#This Row],[N° représ]],ListeREPRESENTANTS,2,FALSE)</f>
        <v>Janet Leverling</v>
      </c>
      <c r="G715" s="6">
        <v>10742</v>
      </c>
      <c r="H715" s="9">
        <v>41159</v>
      </c>
      <c r="I715" s="9">
        <v>41187</v>
      </c>
      <c r="J715" s="9">
        <v>41173</v>
      </c>
      <c r="K715" s="7">
        <v>2</v>
      </c>
      <c r="L715" s="9" t="str">
        <f>VLOOKUP(T_[[#This Row],[Réf catégorie]],ListeCATEGORIES,2,FALSE)</f>
        <v>Condiments</v>
      </c>
      <c r="M715" s="6">
        <v>3</v>
      </c>
      <c r="N715" s="6" t="str">
        <f>VLOOKUP(T_[[#This Row],[Réf prod]],ListePRODUITS,2,FALSE)</f>
        <v>Aniseed Syrup</v>
      </c>
      <c r="O715" s="13">
        <v>50</v>
      </c>
      <c r="P715" s="6">
        <v>55</v>
      </c>
      <c r="Q715" s="13">
        <f t="shared" si="11"/>
        <v>2750</v>
      </c>
      <c r="R715" s="14">
        <v>0.16</v>
      </c>
      <c r="S715" s="13">
        <v>2310</v>
      </c>
      <c r="T715" s="13">
        <v>69.3</v>
      </c>
      <c r="U715" s="48">
        <f>T_[[#This Row],[CA tarif]]-T_[[#This Row],[CA HT]]</f>
        <v>440</v>
      </c>
      <c r="V715" s="13"/>
      <c r="W715" s="13"/>
      <c r="X715"/>
      <c r="Y715" s="9"/>
      <c r="AA715"/>
      <c r="AB715"/>
    </row>
    <row r="716" spans="1:28" ht="15" customHeight="1" x14ac:dyDescent="0.25">
      <c r="A716" s="6" t="s">
        <v>143</v>
      </c>
      <c r="B716" s="6" t="s">
        <v>144</v>
      </c>
      <c r="C716" s="6" t="s">
        <v>145</v>
      </c>
      <c r="D716" s="6" t="s">
        <v>146</v>
      </c>
      <c r="E716" s="6">
        <v>3</v>
      </c>
      <c r="F716" s="6" t="str">
        <f>VLOOKUP(T_[[#This Row],[N° représ]],ListeREPRESENTANTS,2,FALSE)</f>
        <v>Janet Leverling</v>
      </c>
      <c r="G716" s="6">
        <v>10742</v>
      </c>
      <c r="H716" s="9">
        <v>41159</v>
      </c>
      <c r="I716" s="9">
        <v>41187</v>
      </c>
      <c r="J716" s="9">
        <v>41173</v>
      </c>
      <c r="K716" s="7">
        <v>4</v>
      </c>
      <c r="L716" s="9" t="str">
        <f>VLOOKUP(T_[[#This Row],[Réf catégorie]],ListeCATEGORIES,2,FALSE)</f>
        <v>Produits laitiers</v>
      </c>
      <c r="M716" s="6">
        <v>60</v>
      </c>
      <c r="N716" s="6" t="str">
        <f>VLOOKUP(T_[[#This Row],[Réf prod]],ListePRODUITS,2,FALSE)</f>
        <v>Camembert Pierrot</v>
      </c>
      <c r="O716" s="13">
        <v>170</v>
      </c>
      <c r="P716" s="6">
        <v>36</v>
      </c>
      <c r="Q716" s="13">
        <f t="shared" si="11"/>
        <v>6120</v>
      </c>
      <c r="R716" s="14">
        <v>0.14000000000000001</v>
      </c>
      <c r="S716" s="13">
        <v>5263.2</v>
      </c>
      <c r="T716" s="13">
        <v>121.05359999999999</v>
      </c>
      <c r="U716" s="48">
        <f>T_[[#This Row],[CA tarif]]-T_[[#This Row],[CA HT]]</f>
        <v>856.80000000000018</v>
      </c>
      <c r="V716" s="13"/>
      <c r="W716" s="13"/>
      <c r="X716"/>
      <c r="Y716" s="9"/>
      <c r="AA716"/>
      <c r="AB716"/>
    </row>
    <row r="717" spans="1:28" ht="15" customHeight="1" x14ac:dyDescent="0.25">
      <c r="A717" s="6" t="s">
        <v>143</v>
      </c>
      <c r="B717" s="6" t="s">
        <v>144</v>
      </c>
      <c r="C717" s="6" t="s">
        <v>145</v>
      </c>
      <c r="D717" s="6" t="s">
        <v>146</v>
      </c>
      <c r="E717" s="6">
        <v>3</v>
      </c>
      <c r="F717" s="6" t="str">
        <f>VLOOKUP(T_[[#This Row],[N° représ]],ListeREPRESENTANTS,2,FALSE)</f>
        <v>Janet Leverling</v>
      </c>
      <c r="G717" s="6">
        <v>10742</v>
      </c>
      <c r="H717" s="9">
        <v>41159</v>
      </c>
      <c r="I717" s="9">
        <v>41187</v>
      </c>
      <c r="J717" s="9">
        <v>41173</v>
      </c>
      <c r="K717" s="7">
        <v>4</v>
      </c>
      <c r="L717" s="9" t="str">
        <f>VLOOKUP(T_[[#This Row],[Réf catégorie]],ListeCATEGORIES,2,FALSE)</f>
        <v>Produits laitiers</v>
      </c>
      <c r="M717" s="6">
        <v>72</v>
      </c>
      <c r="N717" s="6" t="str">
        <f>VLOOKUP(T_[[#This Row],[Réf prod]],ListePRODUITS,2,FALSE)</f>
        <v>Mozzarella di Giovanni</v>
      </c>
      <c r="O717" s="13">
        <v>174</v>
      </c>
      <c r="P717" s="6">
        <v>50</v>
      </c>
      <c r="Q717" s="13">
        <f t="shared" si="11"/>
        <v>8700</v>
      </c>
      <c r="R717" s="14">
        <v>0.04</v>
      </c>
      <c r="S717" s="13">
        <v>8352</v>
      </c>
      <c r="T717" s="13">
        <v>100.224</v>
      </c>
      <c r="U717" s="48">
        <f>T_[[#This Row],[CA tarif]]-T_[[#This Row],[CA HT]]</f>
        <v>348</v>
      </c>
      <c r="V717" s="13"/>
      <c r="W717" s="13"/>
      <c r="X717"/>
      <c r="Y717" s="9"/>
      <c r="AA717"/>
      <c r="AB717"/>
    </row>
    <row r="718" spans="1:28" ht="15" customHeight="1" x14ac:dyDescent="0.25">
      <c r="A718" s="6" t="s">
        <v>243</v>
      </c>
      <c r="B718" s="6" t="s">
        <v>244</v>
      </c>
      <c r="C718" s="6" t="s">
        <v>88</v>
      </c>
      <c r="D718" s="6" t="s">
        <v>89</v>
      </c>
      <c r="E718" s="6">
        <v>7</v>
      </c>
      <c r="F718" s="6" t="str">
        <f>VLOOKUP(T_[[#This Row],[N° représ]],ListeREPRESENTANTS,2,FALSE)</f>
        <v>Jaime Dos Santos</v>
      </c>
      <c r="G718" s="6">
        <v>10743</v>
      </c>
      <c r="H718" s="9">
        <v>41162</v>
      </c>
      <c r="I718" s="9">
        <v>41190</v>
      </c>
      <c r="J718" s="9">
        <v>41176</v>
      </c>
      <c r="K718" s="7">
        <v>8</v>
      </c>
      <c r="L718" s="9" t="str">
        <f>VLOOKUP(T_[[#This Row],[Réf catégorie]],ListeCATEGORIES,2,FALSE)</f>
        <v>Poissons et fruits de mer</v>
      </c>
      <c r="M718" s="6">
        <v>46</v>
      </c>
      <c r="N718" s="6" t="str">
        <f>VLOOKUP(T_[[#This Row],[Réf prod]],ListePRODUITS,2,FALSE)</f>
        <v>Spegesild</v>
      </c>
      <c r="O718" s="13">
        <v>60</v>
      </c>
      <c r="P718" s="6">
        <v>94</v>
      </c>
      <c r="Q718" s="13">
        <f t="shared" si="11"/>
        <v>5640</v>
      </c>
      <c r="R718" s="14">
        <v>0.09</v>
      </c>
      <c r="S718" s="13">
        <v>5132.4000000000005</v>
      </c>
      <c r="T718" s="13">
        <v>82.118400000000008</v>
      </c>
      <c r="U718" s="48">
        <f>T_[[#This Row],[CA tarif]]-T_[[#This Row],[CA HT]]</f>
        <v>507.59999999999945</v>
      </c>
      <c r="V718" s="13"/>
      <c r="W718" s="13"/>
      <c r="X718"/>
      <c r="Y718" s="9"/>
      <c r="AA718"/>
      <c r="AB718"/>
    </row>
    <row r="719" spans="1:28" ht="15" customHeight="1" x14ac:dyDescent="0.25">
      <c r="A719" s="6" t="s">
        <v>269</v>
      </c>
      <c r="B719" s="6" t="s">
        <v>270</v>
      </c>
      <c r="C719" s="6" t="s">
        <v>271</v>
      </c>
      <c r="D719" s="6" t="s">
        <v>242</v>
      </c>
      <c r="E719" s="6">
        <v>6</v>
      </c>
      <c r="F719" s="6" t="str">
        <f>VLOOKUP(T_[[#This Row],[N° représ]],ListeREPRESENTANTS,2,FALSE)</f>
        <v>Ernst Junge</v>
      </c>
      <c r="G719" s="6">
        <v>10744</v>
      </c>
      <c r="H719" s="9">
        <v>41162</v>
      </c>
      <c r="I719" s="9">
        <v>41190</v>
      </c>
      <c r="J719" s="9">
        <v>41179</v>
      </c>
      <c r="K719" s="7">
        <v>8</v>
      </c>
      <c r="L719" s="9" t="str">
        <f>VLOOKUP(T_[[#This Row],[Réf catégorie]],ListeCATEGORIES,2,FALSE)</f>
        <v>Poissons et fruits de mer</v>
      </c>
      <c r="M719" s="6">
        <v>40</v>
      </c>
      <c r="N719" s="6" t="str">
        <f>VLOOKUP(T_[[#This Row],[Réf prod]],ListePRODUITS,2,FALSE)</f>
        <v>Boston Crab Meat</v>
      </c>
      <c r="O719" s="13">
        <v>92</v>
      </c>
      <c r="P719" s="6">
        <v>12</v>
      </c>
      <c r="Q719" s="13">
        <f t="shared" si="11"/>
        <v>1104</v>
      </c>
      <c r="R719" s="14">
        <v>0.06</v>
      </c>
      <c r="S719" s="13">
        <v>1037.76</v>
      </c>
      <c r="T719" s="13">
        <v>19.71744</v>
      </c>
      <c r="U719" s="48">
        <f>T_[[#This Row],[CA tarif]]-T_[[#This Row],[CA HT]]</f>
        <v>66.240000000000009</v>
      </c>
      <c r="V719" s="13"/>
      <c r="W719" s="13"/>
      <c r="X719"/>
      <c r="Y719" s="9"/>
      <c r="AA719"/>
      <c r="AB719"/>
    </row>
    <row r="720" spans="1:28" ht="15" customHeight="1" x14ac:dyDescent="0.25">
      <c r="A720" s="6" t="s">
        <v>189</v>
      </c>
      <c r="B720" s="6" t="s">
        <v>190</v>
      </c>
      <c r="C720" s="6" t="s">
        <v>191</v>
      </c>
      <c r="D720" s="6" t="s">
        <v>136</v>
      </c>
      <c r="E720" s="6">
        <v>2</v>
      </c>
      <c r="F720" s="6" t="str">
        <f>VLOOKUP(T_[[#This Row],[N° représ]],ListeREPRESENTANTS,2,FALSE)</f>
        <v>Anne Dodsworth</v>
      </c>
      <c r="G720" s="6">
        <v>10745</v>
      </c>
      <c r="H720" s="9">
        <v>41163</v>
      </c>
      <c r="I720" s="9">
        <v>41191</v>
      </c>
      <c r="J720" s="9">
        <v>41182</v>
      </c>
      <c r="K720" s="7">
        <v>8</v>
      </c>
      <c r="L720" s="9" t="str">
        <f>VLOOKUP(T_[[#This Row],[Réf catégorie]],ListeCATEGORIES,2,FALSE)</f>
        <v>Poissons et fruits de mer</v>
      </c>
      <c r="M720" s="6">
        <v>18</v>
      </c>
      <c r="N720" s="6" t="str">
        <f>VLOOKUP(T_[[#This Row],[Réf prod]],ListePRODUITS,2,FALSE)</f>
        <v>Carnarvon Tigers</v>
      </c>
      <c r="O720" s="13">
        <v>312.5</v>
      </c>
      <c r="P720" s="6">
        <v>51</v>
      </c>
      <c r="Q720" s="13">
        <f t="shared" si="11"/>
        <v>15937.5</v>
      </c>
      <c r="R720" s="14">
        <v>0.13</v>
      </c>
      <c r="S720" s="13">
        <v>13865.625</v>
      </c>
      <c r="T720" s="13">
        <v>180.25312500000001</v>
      </c>
      <c r="U720" s="48">
        <f>T_[[#This Row],[CA tarif]]-T_[[#This Row],[CA HT]]</f>
        <v>2071.875</v>
      </c>
      <c r="V720" s="13"/>
      <c r="W720" s="13"/>
      <c r="X720"/>
      <c r="Y720" s="9"/>
      <c r="AA720"/>
      <c r="AB720"/>
    </row>
    <row r="721" spans="1:28" ht="15" customHeight="1" x14ac:dyDescent="0.25">
      <c r="A721" s="6" t="s">
        <v>189</v>
      </c>
      <c r="B721" s="6" t="s">
        <v>190</v>
      </c>
      <c r="C721" s="6" t="s">
        <v>191</v>
      </c>
      <c r="D721" s="6" t="s">
        <v>136</v>
      </c>
      <c r="E721" s="6">
        <v>2</v>
      </c>
      <c r="F721" s="6" t="str">
        <f>VLOOKUP(T_[[#This Row],[N° représ]],ListeREPRESENTANTS,2,FALSE)</f>
        <v>Anne Dodsworth</v>
      </c>
      <c r="G721" s="6">
        <v>10745</v>
      </c>
      <c r="H721" s="9">
        <v>41163</v>
      </c>
      <c r="I721" s="9">
        <v>41191</v>
      </c>
      <c r="J721" s="9">
        <v>41182</v>
      </c>
      <c r="K721" s="7">
        <v>2</v>
      </c>
      <c r="L721" s="9" t="str">
        <f>VLOOKUP(T_[[#This Row],[Réf catégorie]],ListeCATEGORIES,2,FALSE)</f>
        <v>Condiments</v>
      </c>
      <c r="M721" s="6">
        <v>44</v>
      </c>
      <c r="N721" s="6" t="str">
        <f>VLOOKUP(T_[[#This Row],[Réf prod]],ListePRODUITS,2,FALSE)</f>
        <v>Gula Malacca</v>
      </c>
      <c r="O721" s="13">
        <v>97.25</v>
      </c>
      <c r="P721" s="6">
        <v>12</v>
      </c>
      <c r="Q721" s="13">
        <f t="shared" si="11"/>
        <v>1167</v>
      </c>
      <c r="R721" s="14">
        <v>0.2</v>
      </c>
      <c r="S721" s="13">
        <v>933.6</v>
      </c>
      <c r="T721" s="13">
        <v>0</v>
      </c>
      <c r="U721" s="48">
        <f>T_[[#This Row],[CA tarif]]-T_[[#This Row],[CA HT]]</f>
        <v>233.39999999999998</v>
      </c>
      <c r="V721" s="13"/>
      <c r="W721" s="13"/>
      <c r="X721"/>
      <c r="Y721" s="9"/>
      <c r="AA721"/>
      <c r="AB721"/>
    </row>
    <row r="722" spans="1:28" ht="15" customHeight="1" x14ac:dyDescent="0.25">
      <c r="A722" s="6" t="s">
        <v>189</v>
      </c>
      <c r="B722" s="6" t="s">
        <v>190</v>
      </c>
      <c r="C722" s="6" t="s">
        <v>191</v>
      </c>
      <c r="D722" s="6" t="s">
        <v>136</v>
      </c>
      <c r="E722" s="6">
        <v>2</v>
      </c>
      <c r="F722" s="6" t="str">
        <f>VLOOKUP(T_[[#This Row],[N° représ]],ListeREPRESENTANTS,2,FALSE)</f>
        <v>Anne Dodsworth</v>
      </c>
      <c r="G722" s="6">
        <v>10745</v>
      </c>
      <c r="H722" s="9">
        <v>41163</v>
      </c>
      <c r="I722" s="9">
        <v>41191</v>
      </c>
      <c r="J722" s="9">
        <v>41182</v>
      </c>
      <c r="K722" s="7">
        <v>4</v>
      </c>
      <c r="L722" s="9" t="str">
        <f>VLOOKUP(T_[[#This Row],[Réf catégorie]],ListeCATEGORIES,2,FALSE)</f>
        <v>Produits laitiers</v>
      </c>
      <c r="M722" s="6">
        <v>59</v>
      </c>
      <c r="N722" s="6" t="str">
        <f>VLOOKUP(T_[[#This Row],[Réf prod]],ListePRODUITS,2,FALSE)</f>
        <v>Raclette Courdavault</v>
      </c>
      <c r="O722" s="13">
        <v>275</v>
      </c>
      <c r="P722" s="6">
        <v>97</v>
      </c>
      <c r="Q722" s="13">
        <f t="shared" si="11"/>
        <v>26675</v>
      </c>
      <c r="R722" s="14">
        <v>0.15</v>
      </c>
      <c r="S722" s="13">
        <v>22673.75</v>
      </c>
      <c r="T722" s="13">
        <v>226.73750000000001</v>
      </c>
      <c r="U722" s="48">
        <f>T_[[#This Row],[CA tarif]]-T_[[#This Row],[CA HT]]</f>
        <v>4001.25</v>
      </c>
      <c r="V722" s="13"/>
      <c r="W722" s="13"/>
      <c r="X722"/>
      <c r="Y722" s="9"/>
      <c r="AA722"/>
      <c r="AB722"/>
    </row>
    <row r="723" spans="1:28" ht="15" customHeight="1" x14ac:dyDescent="0.25">
      <c r="A723" s="6" t="s">
        <v>189</v>
      </c>
      <c r="B723" s="6" t="s">
        <v>190</v>
      </c>
      <c r="C723" s="6" t="s">
        <v>191</v>
      </c>
      <c r="D723" s="6" t="s">
        <v>136</v>
      </c>
      <c r="E723" s="6">
        <v>2</v>
      </c>
      <c r="F723" s="6" t="str">
        <f>VLOOKUP(T_[[#This Row],[N° représ]],ListeREPRESENTANTS,2,FALSE)</f>
        <v>Anne Dodsworth</v>
      </c>
      <c r="G723" s="6">
        <v>10745</v>
      </c>
      <c r="H723" s="9">
        <v>41163</v>
      </c>
      <c r="I723" s="9">
        <v>41191</v>
      </c>
      <c r="J723" s="9">
        <v>41182</v>
      </c>
      <c r="K723" s="7">
        <v>4</v>
      </c>
      <c r="L723" s="9" t="str">
        <f>VLOOKUP(T_[[#This Row],[Réf catégorie]],ListeCATEGORIES,2,FALSE)</f>
        <v>Produits laitiers</v>
      </c>
      <c r="M723" s="6">
        <v>72</v>
      </c>
      <c r="N723" s="6" t="str">
        <f>VLOOKUP(T_[[#This Row],[Réf prod]],ListePRODUITS,2,FALSE)</f>
        <v>Mozzarella di Giovanni</v>
      </c>
      <c r="O723" s="13">
        <v>174</v>
      </c>
      <c r="P723" s="6">
        <v>3</v>
      </c>
      <c r="Q723" s="13">
        <f t="shared" si="11"/>
        <v>522</v>
      </c>
      <c r="R723" s="14">
        <v>0.19</v>
      </c>
      <c r="S723" s="13">
        <v>422.82000000000005</v>
      </c>
      <c r="T723" s="13">
        <v>10.570500000000003</v>
      </c>
      <c r="U723" s="48">
        <f>T_[[#This Row],[CA tarif]]-T_[[#This Row],[CA HT]]</f>
        <v>99.17999999999995</v>
      </c>
      <c r="V723" s="13"/>
      <c r="W723" s="13"/>
      <c r="X723"/>
      <c r="Y723" s="9"/>
      <c r="AA723"/>
      <c r="AB723"/>
    </row>
    <row r="724" spans="1:28" ht="15" customHeight="1" x14ac:dyDescent="0.25">
      <c r="A724" s="6" t="s">
        <v>196</v>
      </c>
      <c r="B724" s="6" t="s">
        <v>197</v>
      </c>
      <c r="C724" s="6" t="s">
        <v>52</v>
      </c>
      <c r="D724" s="6" t="s">
        <v>51</v>
      </c>
      <c r="E724" s="6">
        <v>7</v>
      </c>
      <c r="F724" s="6" t="str">
        <f>VLOOKUP(T_[[#This Row],[N° représ]],ListeREPRESENTANTS,2,FALSE)</f>
        <v>Jaime Dos Santos</v>
      </c>
      <c r="G724" s="6">
        <v>10746</v>
      </c>
      <c r="H724" s="9">
        <v>41164</v>
      </c>
      <c r="I724" s="9">
        <v>41192</v>
      </c>
      <c r="J724" s="9">
        <v>41176</v>
      </c>
      <c r="K724" s="7">
        <v>8</v>
      </c>
      <c r="L724" s="9" t="str">
        <f>VLOOKUP(T_[[#This Row],[Réf catégorie]],ListeCATEGORIES,2,FALSE)</f>
        <v>Poissons et fruits de mer</v>
      </c>
      <c r="M724" s="6">
        <v>13</v>
      </c>
      <c r="N724" s="6" t="str">
        <f>VLOOKUP(T_[[#This Row],[Réf prod]],ListePRODUITS,2,FALSE)</f>
        <v>Konbu</v>
      </c>
      <c r="O724" s="13">
        <v>30</v>
      </c>
      <c r="P724" s="6">
        <v>79</v>
      </c>
      <c r="Q724" s="13">
        <f t="shared" si="11"/>
        <v>2370</v>
      </c>
      <c r="R724" s="14">
        <v>7.0000000000000007E-2</v>
      </c>
      <c r="S724" s="13">
        <v>2204.1</v>
      </c>
      <c r="T724" s="13">
        <v>72.735300000000009</v>
      </c>
      <c r="U724" s="48">
        <f>T_[[#This Row],[CA tarif]]-T_[[#This Row],[CA HT]]</f>
        <v>165.90000000000009</v>
      </c>
      <c r="V724" s="13"/>
      <c r="W724" s="13"/>
      <c r="X724"/>
      <c r="Y724" s="9"/>
      <c r="AA724"/>
      <c r="AB724"/>
    </row>
    <row r="725" spans="1:28" ht="15" customHeight="1" x14ac:dyDescent="0.25">
      <c r="A725" s="6" t="s">
        <v>196</v>
      </c>
      <c r="B725" s="6" t="s">
        <v>197</v>
      </c>
      <c r="C725" s="6" t="s">
        <v>52</v>
      </c>
      <c r="D725" s="6" t="s">
        <v>51</v>
      </c>
      <c r="E725" s="6">
        <v>7</v>
      </c>
      <c r="F725" s="6" t="str">
        <f>VLOOKUP(T_[[#This Row],[N° représ]],ListeREPRESENTANTS,2,FALSE)</f>
        <v>Jaime Dos Santos</v>
      </c>
      <c r="G725" s="6">
        <v>10746</v>
      </c>
      <c r="H725" s="9">
        <v>41164</v>
      </c>
      <c r="I725" s="9">
        <v>41192</v>
      </c>
      <c r="J725" s="9">
        <v>41176</v>
      </c>
      <c r="K725" s="7">
        <v>5</v>
      </c>
      <c r="L725" s="9" t="str">
        <f>VLOOKUP(T_[[#This Row],[Réf catégorie]],ListeCATEGORIES,2,FALSE)</f>
        <v>Pâtes et céréales</v>
      </c>
      <c r="M725" s="6">
        <v>42</v>
      </c>
      <c r="N725" s="6" t="str">
        <f>VLOOKUP(T_[[#This Row],[Réf prod]],ListePRODUITS,2,FALSE)</f>
        <v>Singaporean Hokkien Fried Mee</v>
      </c>
      <c r="O725" s="13">
        <v>70</v>
      </c>
      <c r="P725" s="6">
        <v>90</v>
      </c>
      <c r="Q725" s="13">
        <f t="shared" si="11"/>
        <v>6300</v>
      </c>
      <c r="R725" s="14">
        <v>-0.03</v>
      </c>
      <c r="S725" s="13">
        <v>6489</v>
      </c>
      <c r="T725" s="13">
        <v>181.69200000000001</v>
      </c>
      <c r="U725" s="48">
        <f>T_[[#This Row],[CA tarif]]-T_[[#This Row],[CA HT]]</f>
        <v>-189</v>
      </c>
      <c r="V725" s="13"/>
      <c r="W725" s="13"/>
      <c r="X725"/>
      <c r="Y725" s="9"/>
      <c r="AA725"/>
      <c r="AB725"/>
    </row>
    <row r="726" spans="1:28" ht="15" customHeight="1" x14ac:dyDescent="0.25">
      <c r="A726" s="6" t="s">
        <v>196</v>
      </c>
      <c r="B726" s="6" t="s">
        <v>197</v>
      </c>
      <c r="C726" s="6" t="s">
        <v>52</v>
      </c>
      <c r="D726" s="6" t="s">
        <v>51</v>
      </c>
      <c r="E726" s="6">
        <v>7</v>
      </c>
      <c r="F726" s="6" t="str">
        <f>VLOOKUP(T_[[#This Row],[N° représ]],ListeREPRESENTANTS,2,FALSE)</f>
        <v>Jaime Dos Santos</v>
      </c>
      <c r="G726" s="6">
        <v>10746</v>
      </c>
      <c r="H726" s="9">
        <v>41164</v>
      </c>
      <c r="I726" s="9">
        <v>41192</v>
      </c>
      <c r="J726" s="9">
        <v>41176</v>
      </c>
      <c r="K726" s="7">
        <v>3</v>
      </c>
      <c r="L726" s="9" t="str">
        <f>VLOOKUP(T_[[#This Row],[Réf catégorie]],ListeCATEGORIES,2,FALSE)</f>
        <v>Desserts</v>
      </c>
      <c r="M726" s="6">
        <v>62</v>
      </c>
      <c r="N726" s="6" t="str">
        <f>VLOOKUP(T_[[#This Row],[Réf prod]],ListePRODUITS,2,FALSE)</f>
        <v>Tarte au sucre</v>
      </c>
      <c r="O726" s="13">
        <v>246.5</v>
      </c>
      <c r="P726" s="6">
        <v>51</v>
      </c>
      <c r="Q726" s="13">
        <f t="shared" si="11"/>
        <v>12571.5</v>
      </c>
      <c r="R726" s="14">
        <v>-0.03</v>
      </c>
      <c r="S726" s="13">
        <v>12948.645</v>
      </c>
      <c r="T726" s="13">
        <v>103.58916000000001</v>
      </c>
      <c r="U726" s="48">
        <f>T_[[#This Row],[CA tarif]]-T_[[#This Row],[CA HT]]</f>
        <v>-377.14500000000044</v>
      </c>
      <c r="V726" s="13"/>
      <c r="W726" s="13"/>
      <c r="X726"/>
      <c r="Y726" s="9"/>
      <c r="AA726"/>
      <c r="AB726"/>
    </row>
    <row r="727" spans="1:28" ht="15" customHeight="1" x14ac:dyDescent="0.25">
      <c r="A727" s="6" t="s">
        <v>196</v>
      </c>
      <c r="B727" s="6" t="s">
        <v>197</v>
      </c>
      <c r="C727" s="6" t="s">
        <v>52</v>
      </c>
      <c r="D727" s="6" t="s">
        <v>51</v>
      </c>
      <c r="E727" s="6">
        <v>7</v>
      </c>
      <c r="F727" s="6" t="str">
        <f>VLOOKUP(T_[[#This Row],[N° représ]],ListeREPRESENTANTS,2,FALSE)</f>
        <v>Jaime Dos Santos</v>
      </c>
      <c r="G727" s="6">
        <v>10746</v>
      </c>
      <c r="H727" s="9">
        <v>41164</v>
      </c>
      <c r="I727" s="9">
        <v>41192</v>
      </c>
      <c r="J727" s="9">
        <v>41176</v>
      </c>
      <c r="K727" s="7">
        <v>4</v>
      </c>
      <c r="L727" s="9" t="str">
        <f>VLOOKUP(T_[[#This Row],[Réf catégorie]],ListeCATEGORIES,2,FALSE)</f>
        <v>Produits laitiers</v>
      </c>
      <c r="M727" s="6">
        <v>69</v>
      </c>
      <c r="N727" s="6" t="str">
        <f>VLOOKUP(T_[[#This Row],[Réf prod]],ListePRODUITS,2,FALSE)</f>
        <v>Gudbrandsdalsost</v>
      </c>
      <c r="O727" s="13">
        <v>180</v>
      </c>
      <c r="P727" s="6">
        <v>17</v>
      </c>
      <c r="Q727" s="13">
        <f t="shared" si="11"/>
        <v>3060</v>
      </c>
      <c r="R727" s="14">
        <v>0.17</v>
      </c>
      <c r="S727" s="13">
        <v>2539.7999999999997</v>
      </c>
      <c r="T727" s="13">
        <v>12.698999999999998</v>
      </c>
      <c r="U727" s="48">
        <f>T_[[#This Row],[CA tarif]]-T_[[#This Row],[CA HT]]</f>
        <v>520.20000000000027</v>
      </c>
      <c r="V727" s="13"/>
      <c r="W727" s="13"/>
      <c r="X727"/>
      <c r="Y727" s="9"/>
      <c r="AA727"/>
      <c r="AB727"/>
    </row>
    <row r="728" spans="1:28" ht="15" customHeight="1" x14ac:dyDescent="0.25">
      <c r="A728" s="6" t="s">
        <v>137</v>
      </c>
      <c r="B728" s="6" t="s">
        <v>138</v>
      </c>
      <c r="C728" s="6" t="s">
        <v>139</v>
      </c>
      <c r="D728" s="6" t="s">
        <v>140</v>
      </c>
      <c r="E728" s="6">
        <v>6</v>
      </c>
      <c r="F728" s="6" t="str">
        <f>VLOOKUP(T_[[#This Row],[N° représ]],ListeREPRESENTANTS,2,FALSE)</f>
        <v>Ernst Junge</v>
      </c>
      <c r="G728" s="6">
        <v>10747</v>
      </c>
      <c r="H728" s="9">
        <v>41164</v>
      </c>
      <c r="I728" s="9">
        <v>41192</v>
      </c>
      <c r="J728" s="9">
        <v>41181</v>
      </c>
      <c r="K728" s="7">
        <v>4</v>
      </c>
      <c r="L728" s="9" t="str">
        <f>VLOOKUP(T_[[#This Row],[Réf catégorie]],ListeCATEGORIES,2,FALSE)</f>
        <v>Produits laitiers</v>
      </c>
      <c r="M728" s="6">
        <v>31</v>
      </c>
      <c r="N728" s="6" t="str">
        <f>VLOOKUP(T_[[#This Row],[Réf prod]],ListePRODUITS,2,FALSE)</f>
        <v>Gorgonzola Telino</v>
      </c>
      <c r="O728" s="13">
        <v>62.5</v>
      </c>
      <c r="P728" s="6">
        <v>20</v>
      </c>
      <c r="Q728" s="13">
        <f t="shared" si="11"/>
        <v>1250</v>
      </c>
      <c r="R728" s="14">
        <v>0.03</v>
      </c>
      <c r="S728" s="13">
        <v>1212.5</v>
      </c>
      <c r="T728" s="13">
        <v>36.375</v>
      </c>
      <c r="U728" s="48">
        <f>T_[[#This Row],[CA tarif]]-T_[[#This Row],[CA HT]]</f>
        <v>37.5</v>
      </c>
      <c r="V728" s="13"/>
      <c r="W728" s="13"/>
      <c r="X728"/>
      <c r="Y728" s="9"/>
      <c r="AA728"/>
      <c r="AB728"/>
    </row>
    <row r="729" spans="1:28" ht="15" customHeight="1" x14ac:dyDescent="0.25">
      <c r="A729" s="6" t="s">
        <v>137</v>
      </c>
      <c r="B729" s="6" t="s">
        <v>138</v>
      </c>
      <c r="C729" s="6" t="s">
        <v>139</v>
      </c>
      <c r="D729" s="6" t="s">
        <v>140</v>
      </c>
      <c r="E729" s="6">
        <v>6</v>
      </c>
      <c r="F729" s="6" t="str">
        <f>VLOOKUP(T_[[#This Row],[N° représ]],ListeREPRESENTANTS,2,FALSE)</f>
        <v>Ernst Junge</v>
      </c>
      <c r="G729" s="6">
        <v>10747</v>
      </c>
      <c r="H729" s="9">
        <v>41164</v>
      </c>
      <c r="I729" s="9">
        <v>41192</v>
      </c>
      <c r="J729" s="9">
        <v>41181</v>
      </c>
      <c r="K729" s="7">
        <v>8</v>
      </c>
      <c r="L729" s="9" t="str">
        <f>VLOOKUP(T_[[#This Row],[Réf catégorie]],ListeCATEGORIES,2,FALSE)</f>
        <v>Poissons et fruits de mer</v>
      </c>
      <c r="M729" s="6">
        <v>41</v>
      </c>
      <c r="N729" s="6" t="str">
        <f>VLOOKUP(T_[[#This Row],[Réf prod]],ListePRODUITS,2,FALSE)</f>
        <v>Jack's New England Clam Chowder</v>
      </c>
      <c r="O729" s="13">
        <v>48.25</v>
      </c>
      <c r="P729" s="6">
        <v>29</v>
      </c>
      <c r="Q729" s="13">
        <f t="shared" si="11"/>
        <v>1399.25</v>
      </c>
      <c r="R729" s="14">
        <v>0.1</v>
      </c>
      <c r="S729" s="13">
        <v>1259.325</v>
      </c>
      <c r="T729" s="13">
        <v>41.557724999999998</v>
      </c>
      <c r="U729" s="48">
        <f>T_[[#This Row],[CA tarif]]-T_[[#This Row],[CA HT]]</f>
        <v>139.92499999999995</v>
      </c>
      <c r="V729" s="13"/>
      <c r="W729" s="13"/>
      <c r="X729"/>
      <c r="Y729" s="9"/>
      <c r="AA729"/>
      <c r="AB729"/>
    </row>
    <row r="730" spans="1:28" ht="15" customHeight="1" x14ac:dyDescent="0.25">
      <c r="A730" s="6" t="s">
        <v>137</v>
      </c>
      <c r="B730" s="6" t="s">
        <v>138</v>
      </c>
      <c r="C730" s="6" t="s">
        <v>139</v>
      </c>
      <c r="D730" s="6" t="s">
        <v>140</v>
      </c>
      <c r="E730" s="6">
        <v>6</v>
      </c>
      <c r="F730" s="6" t="str">
        <f>VLOOKUP(T_[[#This Row],[N° représ]],ListeREPRESENTANTS,2,FALSE)</f>
        <v>Ernst Junge</v>
      </c>
      <c r="G730" s="6">
        <v>10747</v>
      </c>
      <c r="H730" s="9">
        <v>41164</v>
      </c>
      <c r="I730" s="9">
        <v>41192</v>
      </c>
      <c r="J730" s="9">
        <v>41181</v>
      </c>
      <c r="K730" s="7">
        <v>2</v>
      </c>
      <c r="L730" s="9" t="str">
        <f>VLOOKUP(T_[[#This Row],[Réf catégorie]],ListeCATEGORIES,2,FALSE)</f>
        <v>Condiments</v>
      </c>
      <c r="M730" s="6">
        <v>63</v>
      </c>
      <c r="N730" s="6" t="str">
        <f>VLOOKUP(T_[[#This Row],[Réf prod]],ListePRODUITS,2,FALSE)</f>
        <v>Vegie-spread</v>
      </c>
      <c r="O730" s="13">
        <v>219.5</v>
      </c>
      <c r="P730" s="6">
        <v>75</v>
      </c>
      <c r="Q730" s="13">
        <f t="shared" si="11"/>
        <v>16462.5</v>
      </c>
      <c r="R730" s="14">
        <v>0.06</v>
      </c>
      <c r="S730" s="13">
        <v>15474.75</v>
      </c>
      <c r="T730" s="13">
        <v>123.798</v>
      </c>
      <c r="U730" s="48">
        <f>T_[[#This Row],[CA tarif]]-T_[[#This Row],[CA HT]]</f>
        <v>987.75</v>
      </c>
      <c r="V730" s="13"/>
      <c r="W730" s="13"/>
      <c r="X730"/>
      <c r="Y730" s="9"/>
      <c r="AA730"/>
      <c r="AB730"/>
    </row>
    <row r="731" spans="1:28" ht="15" customHeight="1" x14ac:dyDescent="0.25">
      <c r="A731" s="6" t="s">
        <v>137</v>
      </c>
      <c r="B731" s="6" t="s">
        <v>138</v>
      </c>
      <c r="C731" s="6" t="s">
        <v>139</v>
      </c>
      <c r="D731" s="6" t="s">
        <v>140</v>
      </c>
      <c r="E731" s="6">
        <v>6</v>
      </c>
      <c r="F731" s="6" t="str">
        <f>VLOOKUP(T_[[#This Row],[N° représ]],ListeREPRESENTANTS,2,FALSE)</f>
        <v>Ernst Junge</v>
      </c>
      <c r="G731" s="6">
        <v>10747</v>
      </c>
      <c r="H731" s="9">
        <v>41164</v>
      </c>
      <c r="I731" s="9">
        <v>41192</v>
      </c>
      <c r="J731" s="9">
        <v>41181</v>
      </c>
      <c r="K731" s="7">
        <v>4</v>
      </c>
      <c r="L731" s="9" t="str">
        <f>VLOOKUP(T_[[#This Row],[Réf catégorie]],ListeCATEGORIES,2,FALSE)</f>
        <v>Produits laitiers</v>
      </c>
      <c r="M731" s="6">
        <v>69</v>
      </c>
      <c r="N731" s="6" t="str">
        <f>VLOOKUP(T_[[#This Row],[Réf prod]],ListePRODUITS,2,FALSE)</f>
        <v>Gudbrandsdalsost</v>
      </c>
      <c r="O731" s="13">
        <v>180</v>
      </c>
      <c r="P731" s="6">
        <v>84</v>
      </c>
      <c r="Q731" s="13">
        <f t="shared" si="11"/>
        <v>15120</v>
      </c>
      <c r="R731" s="14">
        <v>0.16</v>
      </c>
      <c r="S731" s="13">
        <v>12700.8</v>
      </c>
      <c r="T731" s="13">
        <v>342.92159999999996</v>
      </c>
      <c r="U731" s="48">
        <f>T_[[#This Row],[CA tarif]]-T_[[#This Row],[CA HT]]</f>
        <v>2419.2000000000007</v>
      </c>
      <c r="V731" s="13"/>
      <c r="W731" s="13"/>
      <c r="X731"/>
      <c r="Y731" s="9"/>
      <c r="AA731"/>
      <c r="AB731"/>
    </row>
    <row r="732" spans="1:28" ht="15" customHeight="1" x14ac:dyDescent="0.25">
      <c r="A732" s="6" t="s">
        <v>179</v>
      </c>
      <c r="B732" s="6" t="s">
        <v>180</v>
      </c>
      <c r="C732" s="6" t="s">
        <v>181</v>
      </c>
      <c r="D732" s="6" t="s">
        <v>81</v>
      </c>
      <c r="E732" s="6">
        <v>3</v>
      </c>
      <c r="F732" s="6" t="str">
        <f>VLOOKUP(T_[[#This Row],[N° représ]],ListeREPRESENTANTS,2,FALSE)</f>
        <v>Janet Leverling</v>
      </c>
      <c r="G732" s="6">
        <v>10748</v>
      </c>
      <c r="H732" s="9">
        <v>41165</v>
      </c>
      <c r="I732" s="9">
        <v>41193</v>
      </c>
      <c r="J732" s="9">
        <v>41183</v>
      </c>
      <c r="K732" s="7">
        <v>5</v>
      </c>
      <c r="L732" s="9" t="str">
        <f>VLOOKUP(T_[[#This Row],[Réf catégorie]],ListeCATEGORIES,2,FALSE)</f>
        <v>Pâtes et céréales</v>
      </c>
      <c r="M732" s="6">
        <v>23</v>
      </c>
      <c r="N732" s="6" t="str">
        <f>VLOOKUP(T_[[#This Row],[Réf prod]],ListePRODUITS,2,FALSE)</f>
        <v>Tunnbröd</v>
      </c>
      <c r="O732" s="13">
        <v>45</v>
      </c>
      <c r="P732" s="6">
        <v>38</v>
      </c>
      <c r="Q732" s="13">
        <f t="shared" si="11"/>
        <v>1710</v>
      </c>
      <c r="R732" s="14">
        <v>0.19</v>
      </c>
      <c r="S732" s="13">
        <v>1385.1000000000001</v>
      </c>
      <c r="T732" s="13">
        <v>22.161600000000004</v>
      </c>
      <c r="U732" s="48">
        <f>T_[[#This Row],[CA tarif]]-T_[[#This Row],[CA HT]]</f>
        <v>324.89999999999986</v>
      </c>
      <c r="V732" s="13"/>
      <c r="W732" s="13"/>
      <c r="X732"/>
      <c r="Y732" s="9"/>
      <c r="AA732"/>
      <c r="AB732"/>
    </row>
    <row r="733" spans="1:28" ht="15" customHeight="1" x14ac:dyDescent="0.25">
      <c r="A733" s="6" t="s">
        <v>179</v>
      </c>
      <c r="B733" s="6" t="s">
        <v>180</v>
      </c>
      <c r="C733" s="6" t="s">
        <v>181</v>
      </c>
      <c r="D733" s="6" t="s">
        <v>81</v>
      </c>
      <c r="E733" s="6">
        <v>3</v>
      </c>
      <c r="F733" s="6" t="str">
        <f>VLOOKUP(T_[[#This Row],[N° représ]],ListeREPRESENTANTS,2,FALSE)</f>
        <v>Janet Leverling</v>
      </c>
      <c r="G733" s="6">
        <v>10748</v>
      </c>
      <c r="H733" s="9">
        <v>41165</v>
      </c>
      <c r="I733" s="9">
        <v>41193</v>
      </c>
      <c r="J733" s="9">
        <v>41183</v>
      </c>
      <c r="K733" s="7">
        <v>8</v>
      </c>
      <c r="L733" s="9" t="str">
        <f>VLOOKUP(T_[[#This Row],[Réf catégorie]],ListeCATEGORIES,2,FALSE)</f>
        <v>Poissons et fruits de mer</v>
      </c>
      <c r="M733" s="6">
        <v>40</v>
      </c>
      <c r="N733" s="6" t="str">
        <f>VLOOKUP(T_[[#This Row],[Réf prod]],ListePRODUITS,2,FALSE)</f>
        <v>Boston Crab Meat</v>
      </c>
      <c r="O733" s="13">
        <v>92</v>
      </c>
      <c r="P733" s="6">
        <v>59</v>
      </c>
      <c r="Q733" s="13">
        <f t="shared" si="11"/>
        <v>5428</v>
      </c>
      <c r="R733" s="14">
        <v>0.1</v>
      </c>
      <c r="S733" s="13">
        <v>4885.2</v>
      </c>
      <c r="T733" s="13">
        <v>122.13</v>
      </c>
      <c r="U733" s="48">
        <f>T_[[#This Row],[CA tarif]]-T_[[#This Row],[CA HT]]</f>
        <v>542.80000000000018</v>
      </c>
      <c r="V733" s="13"/>
      <c r="W733" s="13"/>
      <c r="X733"/>
      <c r="Y733" s="9"/>
      <c r="AA733"/>
      <c r="AB733"/>
    </row>
    <row r="734" spans="1:28" ht="15" customHeight="1" x14ac:dyDescent="0.25">
      <c r="A734" s="6" t="s">
        <v>179</v>
      </c>
      <c r="B734" s="6" t="s">
        <v>180</v>
      </c>
      <c r="C734" s="6" t="s">
        <v>181</v>
      </c>
      <c r="D734" s="6" t="s">
        <v>81</v>
      </c>
      <c r="E734" s="6">
        <v>3</v>
      </c>
      <c r="F734" s="6" t="str">
        <f>VLOOKUP(T_[[#This Row],[N° représ]],ListeREPRESENTANTS,2,FALSE)</f>
        <v>Janet Leverling</v>
      </c>
      <c r="G734" s="6">
        <v>10748</v>
      </c>
      <c r="H734" s="9">
        <v>41165</v>
      </c>
      <c r="I734" s="9">
        <v>41193</v>
      </c>
      <c r="J734" s="9">
        <v>41183</v>
      </c>
      <c r="K734" s="7">
        <v>5</v>
      </c>
      <c r="L734" s="9" t="str">
        <f>VLOOKUP(T_[[#This Row],[Réf catégorie]],ListeCATEGORIES,2,FALSE)</f>
        <v>Pâtes et céréales</v>
      </c>
      <c r="M734" s="6">
        <v>56</v>
      </c>
      <c r="N734" s="6" t="str">
        <f>VLOOKUP(T_[[#This Row],[Réf prod]],ListePRODUITS,2,FALSE)</f>
        <v>Gnocchi di nonna Alice</v>
      </c>
      <c r="O734" s="13">
        <v>190</v>
      </c>
      <c r="P734" s="6">
        <v>54</v>
      </c>
      <c r="Q734" s="13">
        <f t="shared" si="11"/>
        <v>10260</v>
      </c>
      <c r="R734" s="14">
        <v>7.0000000000000007E-2</v>
      </c>
      <c r="S734" s="13">
        <v>9541.7999999999993</v>
      </c>
      <c r="T734" s="13">
        <v>257.62859999999995</v>
      </c>
      <c r="U734" s="48">
        <f>T_[[#This Row],[CA tarif]]-T_[[#This Row],[CA HT]]</f>
        <v>718.20000000000073</v>
      </c>
      <c r="V734" s="13"/>
      <c r="W734" s="13"/>
      <c r="X734"/>
      <c r="Y734" s="9"/>
      <c r="AA734"/>
      <c r="AB734"/>
    </row>
    <row r="735" spans="1:28" ht="15" customHeight="1" x14ac:dyDescent="0.25">
      <c r="A735" s="6" t="s">
        <v>92</v>
      </c>
      <c r="B735" s="6" t="s">
        <v>93</v>
      </c>
      <c r="C735" s="6" t="s">
        <v>94</v>
      </c>
      <c r="D735" s="6" t="s">
        <v>89</v>
      </c>
      <c r="E735" s="6">
        <v>5</v>
      </c>
      <c r="F735" s="6" t="str">
        <f>VLOOKUP(T_[[#This Row],[N° représ]],ListeREPRESENTANTS,2,FALSE)</f>
        <v>Mohamed Ben Arfa</v>
      </c>
      <c r="G735" s="6">
        <v>10749</v>
      </c>
      <c r="H735" s="9">
        <v>41165</v>
      </c>
      <c r="I735" s="9">
        <v>41193</v>
      </c>
      <c r="J735" s="9">
        <v>41204</v>
      </c>
      <c r="K735" s="7">
        <v>5</v>
      </c>
      <c r="L735" s="9" t="str">
        <f>VLOOKUP(T_[[#This Row],[Réf catégorie]],ListeCATEGORIES,2,FALSE)</f>
        <v>Pâtes et céréales</v>
      </c>
      <c r="M735" s="6">
        <v>56</v>
      </c>
      <c r="N735" s="6" t="str">
        <f>VLOOKUP(T_[[#This Row],[Réf prod]],ListePRODUITS,2,FALSE)</f>
        <v>Gnocchi di nonna Alice</v>
      </c>
      <c r="O735" s="13">
        <v>190</v>
      </c>
      <c r="P735" s="6">
        <v>93</v>
      </c>
      <c r="Q735" s="13">
        <f t="shared" si="11"/>
        <v>17670</v>
      </c>
      <c r="R735" s="14">
        <v>0.04</v>
      </c>
      <c r="S735" s="13">
        <v>16963.2</v>
      </c>
      <c r="T735" s="13">
        <v>593.71199999999999</v>
      </c>
      <c r="U735" s="48">
        <f>T_[[#This Row],[CA tarif]]-T_[[#This Row],[CA HT]]</f>
        <v>706.79999999999927</v>
      </c>
      <c r="V735" s="13"/>
      <c r="W735" s="13"/>
      <c r="X735"/>
      <c r="Y735" s="9"/>
      <c r="AA735"/>
      <c r="AB735"/>
    </row>
    <row r="736" spans="1:28" ht="15" customHeight="1" x14ac:dyDescent="0.25">
      <c r="A736" s="6" t="s">
        <v>92</v>
      </c>
      <c r="B736" s="6" t="s">
        <v>93</v>
      </c>
      <c r="C736" s="6" t="s">
        <v>94</v>
      </c>
      <c r="D736" s="6" t="s">
        <v>89</v>
      </c>
      <c r="E736" s="6">
        <v>5</v>
      </c>
      <c r="F736" s="6" t="str">
        <f>VLOOKUP(T_[[#This Row],[N° représ]],ListeREPRESENTANTS,2,FALSE)</f>
        <v>Mohamed Ben Arfa</v>
      </c>
      <c r="G736" s="6">
        <v>10749</v>
      </c>
      <c r="H736" s="9">
        <v>41165</v>
      </c>
      <c r="I736" s="9">
        <v>41193</v>
      </c>
      <c r="J736" s="9">
        <v>41204</v>
      </c>
      <c r="K736" s="7">
        <v>4</v>
      </c>
      <c r="L736" s="9" t="str">
        <f>VLOOKUP(T_[[#This Row],[Réf catégorie]],ListeCATEGORIES,2,FALSE)</f>
        <v>Produits laitiers</v>
      </c>
      <c r="M736" s="6">
        <v>59</v>
      </c>
      <c r="N736" s="6" t="str">
        <f>VLOOKUP(T_[[#This Row],[Réf prod]],ListePRODUITS,2,FALSE)</f>
        <v>Raclette Courdavault</v>
      </c>
      <c r="O736" s="13">
        <v>275</v>
      </c>
      <c r="P736" s="6">
        <v>62</v>
      </c>
      <c r="Q736" s="13">
        <f t="shared" si="11"/>
        <v>17050</v>
      </c>
      <c r="R736" s="14">
        <v>0.03</v>
      </c>
      <c r="S736" s="13">
        <v>16538.5</v>
      </c>
      <c r="T736" s="13">
        <v>314.23149999999998</v>
      </c>
      <c r="U736" s="48">
        <f>T_[[#This Row],[CA tarif]]-T_[[#This Row],[CA HT]]</f>
        <v>511.5</v>
      </c>
      <c r="V736" s="13"/>
      <c r="W736" s="13"/>
      <c r="X736"/>
      <c r="Y736" s="9"/>
      <c r="AA736"/>
      <c r="AB736"/>
    </row>
    <row r="737" spans="1:28" ht="15" customHeight="1" x14ac:dyDescent="0.25">
      <c r="A737" s="6" t="s">
        <v>92</v>
      </c>
      <c r="B737" s="6" t="s">
        <v>93</v>
      </c>
      <c r="C737" s="6" t="s">
        <v>94</v>
      </c>
      <c r="D737" s="6" t="s">
        <v>89</v>
      </c>
      <c r="E737" s="6">
        <v>5</v>
      </c>
      <c r="F737" s="6" t="str">
        <f>VLOOKUP(T_[[#This Row],[N° représ]],ListeREPRESENTANTS,2,FALSE)</f>
        <v>Mohamed Ben Arfa</v>
      </c>
      <c r="G737" s="6">
        <v>10749</v>
      </c>
      <c r="H737" s="9">
        <v>41165</v>
      </c>
      <c r="I737" s="9">
        <v>41193</v>
      </c>
      <c r="J737" s="9">
        <v>41204</v>
      </c>
      <c r="K737" s="7">
        <v>1</v>
      </c>
      <c r="L737" s="9" t="str">
        <f>VLOOKUP(T_[[#This Row],[Réf catégorie]],ListeCATEGORIES,2,FALSE)</f>
        <v>Boissons</v>
      </c>
      <c r="M737" s="6">
        <v>76</v>
      </c>
      <c r="N737" s="6" t="str">
        <f>VLOOKUP(T_[[#This Row],[Réf prod]],ListePRODUITS,2,FALSE)</f>
        <v>Lakkalikööri</v>
      </c>
      <c r="O737" s="13">
        <v>90</v>
      </c>
      <c r="P737" s="6">
        <v>68</v>
      </c>
      <c r="Q737" s="13">
        <f t="shared" si="11"/>
        <v>6120</v>
      </c>
      <c r="R737" s="14">
        <v>-0.01</v>
      </c>
      <c r="S737" s="13">
        <v>6181.2</v>
      </c>
      <c r="T737" s="13">
        <v>123.624</v>
      </c>
      <c r="U737" s="48">
        <f>T_[[#This Row],[CA tarif]]-T_[[#This Row],[CA HT]]</f>
        <v>-61.199999999999818</v>
      </c>
      <c r="V737" s="13"/>
      <c r="W737" s="13"/>
      <c r="X737"/>
      <c r="Y737" s="9"/>
      <c r="AA737"/>
      <c r="AB737"/>
    </row>
    <row r="738" spans="1:28" ht="15" customHeight="1" x14ac:dyDescent="0.25">
      <c r="A738" s="6" t="s">
        <v>209</v>
      </c>
      <c r="B738" s="6" t="s">
        <v>210</v>
      </c>
      <c r="C738" s="6" t="s">
        <v>211</v>
      </c>
      <c r="D738" s="6" t="s">
        <v>212</v>
      </c>
      <c r="E738" s="6">
        <v>2</v>
      </c>
      <c r="F738" s="6" t="str">
        <f>VLOOKUP(T_[[#This Row],[N° représ]],ListeREPRESENTANTS,2,FALSE)</f>
        <v>Anne Dodsworth</v>
      </c>
      <c r="G738" s="6">
        <v>10750</v>
      </c>
      <c r="H738" s="9">
        <v>41166</v>
      </c>
      <c r="I738" s="9">
        <v>41194</v>
      </c>
      <c r="J738" s="9">
        <v>41179</v>
      </c>
      <c r="K738" s="7">
        <v>7</v>
      </c>
      <c r="L738" s="9" t="str">
        <f>VLOOKUP(T_[[#This Row],[Réf catégorie]],ListeCATEGORIES,2,FALSE)</f>
        <v>Produits secs</v>
      </c>
      <c r="M738" s="6">
        <v>14</v>
      </c>
      <c r="N738" s="6" t="str">
        <f>VLOOKUP(T_[[#This Row],[Réf prod]],ListePRODUITS,2,FALSE)</f>
        <v>Tofu</v>
      </c>
      <c r="O738" s="13">
        <v>116.25</v>
      </c>
      <c r="P738" s="6">
        <v>88</v>
      </c>
      <c r="Q738" s="13">
        <f t="shared" si="11"/>
        <v>10230</v>
      </c>
      <c r="R738" s="14">
        <v>0.2</v>
      </c>
      <c r="S738" s="13">
        <v>8184</v>
      </c>
      <c r="T738" s="13">
        <v>220.96799999999999</v>
      </c>
      <c r="U738" s="48">
        <f>T_[[#This Row],[CA tarif]]-T_[[#This Row],[CA HT]]</f>
        <v>2046</v>
      </c>
      <c r="V738" s="13"/>
      <c r="W738" s="13"/>
      <c r="X738"/>
      <c r="Y738" s="9"/>
      <c r="AA738"/>
      <c r="AB738"/>
    </row>
    <row r="739" spans="1:28" ht="15" customHeight="1" x14ac:dyDescent="0.25">
      <c r="A739" s="6" t="s">
        <v>209</v>
      </c>
      <c r="B739" s="6" t="s">
        <v>210</v>
      </c>
      <c r="C739" s="6" t="s">
        <v>211</v>
      </c>
      <c r="D739" s="6" t="s">
        <v>212</v>
      </c>
      <c r="E739" s="6">
        <v>2</v>
      </c>
      <c r="F739" s="6" t="str">
        <f>VLOOKUP(T_[[#This Row],[N° représ]],ListeREPRESENTANTS,2,FALSE)</f>
        <v>Anne Dodsworth</v>
      </c>
      <c r="G739" s="6">
        <v>10750</v>
      </c>
      <c r="H739" s="9">
        <v>41166</v>
      </c>
      <c r="I739" s="9">
        <v>41194</v>
      </c>
      <c r="J739" s="9">
        <v>41179</v>
      </c>
      <c r="K739" s="7">
        <v>8</v>
      </c>
      <c r="L739" s="9" t="str">
        <f>VLOOKUP(T_[[#This Row],[Réf catégorie]],ListeCATEGORIES,2,FALSE)</f>
        <v>Poissons et fruits de mer</v>
      </c>
      <c r="M739" s="6">
        <v>45</v>
      </c>
      <c r="N739" s="6" t="str">
        <f>VLOOKUP(T_[[#This Row],[Réf prod]],ListePRODUITS,2,FALSE)</f>
        <v>Røgede sild</v>
      </c>
      <c r="O739" s="13">
        <v>47.5</v>
      </c>
      <c r="P739" s="6">
        <v>2</v>
      </c>
      <c r="Q739" s="13">
        <f t="shared" si="11"/>
        <v>95</v>
      </c>
      <c r="R739" s="14">
        <v>0.04</v>
      </c>
      <c r="S739" s="13">
        <v>91.2</v>
      </c>
      <c r="T739" s="13">
        <v>2.7360000000000002</v>
      </c>
      <c r="U739" s="48">
        <f>T_[[#This Row],[CA tarif]]-T_[[#This Row],[CA HT]]</f>
        <v>3.7999999999999972</v>
      </c>
      <c r="V739" s="13"/>
      <c r="W739" s="13"/>
      <c r="X739"/>
      <c r="Y739" s="9"/>
      <c r="AA739"/>
      <c r="AB739"/>
    </row>
    <row r="740" spans="1:28" ht="15" customHeight="1" x14ac:dyDescent="0.25">
      <c r="A740" s="6" t="s">
        <v>209</v>
      </c>
      <c r="B740" s="6" t="s">
        <v>210</v>
      </c>
      <c r="C740" s="6" t="s">
        <v>211</v>
      </c>
      <c r="D740" s="6" t="s">
        <v>212</v>
      </c>
      <c r="E740" s="6">
        <v>2</v>
      </c>
      <c r="F740" s="6" t="str">
        <f>VLOOKUP(T_[[#This Row],[N° représ]],ListeREPRESENTANTS,2,FALSE)</f>
        <v>Anne Dodsworth</v>
      </c>
      <c r="G740" s="6">
        <v>10750</v>
      </c>
      <c r="H740" s="9">
        <v>41166</v>
      </c>
      <c r="I740" s="9">
        <v>41194</v>
      </c>
      <c r="J740" s="9">
        <v>41179</v>
      </c>
      <c r="K740" s="7">
        <v>4</v>
      </c>
      <c r="L740" s="9" t="str">
        <f>VLOOKUP(T_[[#This Row],[Réf catégorie]],ListeCATEGORIES,2,FALSE)</f>
        <v>Produits laitiers</v>
      </c>
      <c r="M740" s="6">
        <v>59</v>
      </c>
      <c r="N740" s="6" t="str">
        <f>VLOOKUP(T_[[#This Row],[Réf prod]],ListePRODUITS,2,FALSE)</f>
        <v>Raclette Courdavault</v>
      </c>
      <c r="O740" s="13">
        <v>275</v>
      </c>
      <c r="P740" s="6">
        <v>13</v>
      </c>
      <c r="Q740" s="13">
        <f t="shared" si="11"/>
        <v>3575</v>
      </c>
      <c r="R740" s="14">
        <v>0.11</v>
      </c>
      <c r="S740" s="13">
        <v>3181.75</v>
      </c>
      <c r="T740" s="13">
        <v>85.907250000000005</v>
      </c>
      <c r="U740" s="48">
        <f>T_[[#This Row],[CA tarif]]-T_[[#This Row],[CA HT]]</f>
        <v>393.25</v>
      </c>
      <c r="V740" s="13"/>
      <c r="W740" s="13"/>
      <c r="X740"/>
      <c r="Y740" s="9"/>
      <c r="AA740"/>
      <c r="AB740"/>
    </row>
    <row r="741" spans="1:28" ht="15" customHeight="1" x14ac:dyDescent="0.25">
      <c r="A741" s="6" t="s">
        <v>226</v>
      </c>
      <c r="B741" s="6" t="s">
        <v>227</v>
      </c>
      <c r="C741" s="6" t="s">
        <v>53</v>
      </c>
      <c r="D741" s="6" t="s">
        <v>51</v>
      </c>
      <c r="E741" s="6">
        <v>3</v>
      </c>
      <c r="F741" s="6" t="str">
        <f>VLOOKUP(T_[[#This Row],[N° représ]],ListeREPRESENTANTS,2,FALSE)</f>
        <v>Janet Leverling</v>
      </c>
      <c r="G741" s="6">
        <v>10751</v>
      </c>
      <c r="H741" s="9">
        <v>41169</v>
      </c>
      <c r="I741" s="9">
        <v>41197</v>
      </c>
      <c r="J741" s="9">
        <v>41188</v>
      </c>
      <c r="K741" s="7">
        <v>3</v>
      </c>
      <c r="L741" s="9" t="str">
        <f>VLOOKUP(T_[[#This Row],[Réf catégorie]],ListeCATEGORIES,2,FALSE)</f>
        <v>Desserts</v>
      </c>
      <c r="M741" s="6">
        <v>26</v>
      </c>
      <c r="N741" s="6" t="str">
        <f>VLOOKUP(T_[[#This Row],[Réf prod]],ListePRODUITS,2,FALSE)</f>
        <v>Gumbär Gummibärchen</v>
      </c>
      <c r="O741" s="13">
        <v>156.15</v>
      </c>
      <c r="P741" s="6">
        <v>27</v>
      </c>
      <c r="Q741" s="13">
        <f t="shared" si="11"/>
        <v>4216.05</v>
      </c>
      <c r="R741" s="14">
        <v>0.01</v>
      </c>
      <c r="S741" s="13">
        <v>4173.8895000000002</v>
      </c>
      <c r="T741" s="13">
        <v>95.999458500000003</v>
      </c>
      <c r="U741" s="48">
        <f>T_[[#This Row],[CA tarif]]-T_[[#This Row],[CA HT]]</f>
        <v>42.160499999999956</v>
      </c>
      <c r="V741" s="13"/>
      <c r="W741" s="13"/>
      <c r="X741"/>
      <c r="Y741" s="9"/>
      <c r="AA741"/>
      <c r="AB741"/>
    </row>
    <row r="742" spans="1:28" ht="15" customHeight="1" x14ac:dyDescent="0.25">
      <c r="A742" s="6" t="s">
        <v>226</v>
      </c>
      <c r="B742" s="6" t="s">
        <v>227</v>
      </c>
      <c r="C742" s="6" t="s">
        <v>53</v>
      </c>
      <c r="D742" s="6" t="s">
        <v>51</v>
      </c>
      <c r="E742" s="6">
        <v>3</v>
      </c>
      <c r="F742" s="6" t="str">
        <f>VLOOKUP(T_[[#This Row],[N° représ]],ListeREPRESENTANTS,2,FALSE)</f>
        <v>Janet Leverling</v>
      </c>
      <c r="G742" s="6">
        <v>10751</v>
      </c>
      <c r="H742" s="9">
        <v>41169</v>
      </c>
      <c r="I742" s="9">
        <v>41197</v>
      </c>
      <c r="J742" s="9">
        <v>41188</v>
      </c>
      <c r="K742" s="7">
        <v>8</v>
      </c>
      <c r="L742" s="9" t="str">
        <f>VLOOKUP(T_[[#This Row],[Réf catégorie]],ListeCATEGORIES,2,FALSE)</f>
        <v>Poissons et fruits de mer</v>
      </c>
      <c r="M742" s="6">
        <v>30</v>
      </c>
      <c r="N742" s="6" t="str">
        <f>VLOOKUP(T_[[#This Row],[Réf prod]],ListePRODUITS,2,FALSE)</f>
        <v>Nord-Ost Matjeshering</v>
      </c>
      <c r="O742" s="13">
        <v>129.44999999999999</v>
      </c>
      <c r="P742" s="6">
        <v>66</v>
      </c>
      <c r="Q742" s="13">
        <f t="shared" si="11"/>
        <v>8543.6999999999989</v>
      </c>
      <c r="R742" s="14">
        <v>0.16</v>
      </c>
      <c r="S742" s="13">
        <v>7176.7079999999987</v>
      </c>
      <c r="T742" s="13">
        <v>71.767079999999993</v>
      </c>
      <c r="U742" s="48">
        <f>T_[[#This Row],[CA tarif]]-T_[[#This Row],[CA HT]]</f>
        <v>1366.9920000000002</v>
      </c>
      <c r="V742" s="13"/>
      <c r="W742" s="13"/>
      <c r="X742"/>
      <c r="Y742" s="9"/>
      <c r="AA742"/>
      <c r="AB742"/>
    </row>
    <row r="743" spans="1:28" ht="15" customHeight="1" x14ac:dyDescent="0.25">
      <c r="A743" s="6" t="s">
        <v>226</v>
      </c>
      <c r="B743" s="6" t="s">
        <v>227</v>
      </c>
      <c r="C743" s="6" t="s">
        <v>53</v>
      </c>
      <c r="D743" s="6" t="s">
        <v>51</v>
      </c>
      <c r="E743" s="6">
        <v>3</v>
      </c>
      <c r="F743" s="6" t="str">
        <f>VLOOKUP(T_[[#This Row],[N° représ]],ListeREPRESENTANTS,2,FALSE)</f>
        <v>Janet Leverling</v>
      </c>
      <c r="G743" s="6">
        <v>10751</v>
      </c>
      <c r="H743" s="9">
        <v>41169</v>
      </c>
      <c r="I743" s="9">
        <v>41197</v>
      </c>
      <c r="J743" s="9">
        <v>41188</v>
      </c>
      <c r="K743" s="7">
        <v>3</v>
      </c>
      <c r="L743" s="9" t="str">
        <f>VLOOKUP(T_[[#This Row],[Réf catégorie]],ListeCATEGORIES,2,FALSE)</f>
        <v>Desserts</v>
      </c>
      <c r="M743" s="6">
        <v>50</v>
      </c>
      <c r="N743" s="6" t="str">
        <f>VLOOKUP(T_[[#This Row],[Réf prod]],ListePRODUITS,2,FALSE)</f>
        <v>Valkoinen suklaa</v>
      </c>
      <c r="O743" s="13">
        <v>81.25</v>
      </c>
      <c r="P743" s="6">
        <v>44</v>
      </c>
      <c r="Q743" s="13">
        <f t="shared" si="11"/>
        <v>3575</v>
      </c>
      <c r="R743" s="14">
        <v>-0.02</v>
      </c>
      <c r="S743" s="13">
        <v>3646.5</v>
      </c>
      <c r="T743" s="13">
        <v>36.465000000000003</v>
      </c>
      <c r="U743" s="48">
        <f>T_[[#This Row],[CA tarif]]-T_[[#This Row],[CA HT]]</f>
        <v>-71.5</v>
      </c>
      <c r="V743" s="13"/>
      <c r="W743" s="13"/>
      <c r="X743"/>
      <c r="Y743" s="9"/>
      <c r="AA743"/>
      <c r="AB743"/>
    </row>
    <row r="744" spans="1:28" ht="15" customHeight="1" x14ac:dyDescent="0.25">
      <c r="A744" s="6" t="s">
        <v>226</v>
      </c>
      <c r="B744" s="6" t="s">
        <v>227</v>
      </c>
      <c r="C744" s="6" t="s">
        <v>53</v>
      </c>
      <c r="D744" s="6" t="s">
        <v>51</v>
      </c>
      <c r="E744" s="6">
        <v>3</v>
      </c>
      <c r="F744" s="6" t="str">
        <f>VLOOKUP(T_[[#This Row],[N° représ]],ListeREPRESENTANTS,2,FALSE)</f>
        <v>Janet Leverling</v>
      </c>
      <c r="G744" s="6">
        <v>10751</v>
      </c>
      <c r="H744" s="9">
        <v>41169</v>
      </c>
      <c r="I744" s="9">
        <v>41197</v>
      </c>
      <c r="J744" s="9">
        <v>41188</v>
      </c>
      <c r="K744" s="7">
        <v>8</v>
      </c>
      <c r="L744" s="9" t="str">
        <f>VLOOKUP(T_[[#This Row],[Réf catégorie]],ListeCATEGORIES,2,FALSE)</f>
        <v>Poissons et fruits de mer</v>
      </c>
      <c r="M744" s="6">
        <v>73</v>
      </c>
      <c r="N744" s="6" t="str">
        <f>VLOOKUP(T_[[#This Row],[Réf prod]],ListePRODUITS,2,FALSE)</f>
        <v>Röd Kaviar</v>
      </c>
      <c r="O744" s="13">
        <v>75</v>
      </c>
      <c r="P744" s="6">
        <v>87</v>
      </c>
      <c r="Q744" s="13">
        <f t="shared" si="11"/>
        <v>6525</v>
      </c>
      <c r="R744" s="14">
        <v>0.2</v>
      </c>
      <c r="S744" s="13">
        <v>5220</v>
      </c>
      <c r="T744" s="13">
        <v>10.44</v>
      </c>
      <c r="U744" s="48">
        <f>T_[[#This Row],[CA tarif]]-T_[[#This Row],[CA HT]]</f>
        <v>1305</v>
      </c>
      <c r="V744" s="13"/>
      <c r="W744" s="13"/>
      <c r="X744"/>
      <c r="Y744" s="9"/>
      <c r="AA744"/>
      <c r="AB744"/>
    </row>
    <row r="745" spans="1:28" ht="15" customHeight="1" x14ac:dyDescent="0.25">
      <c r="A745" s="6" t="s">
        <v>192</v>
      </c>
      <c r="B745" s="6" t="s">
        <v>193</v>
      </c>
      <c r="C745" s="6" t="s">
        <v>88</v>
      </c>
      <c r="D745" s="6" t="s">
        <v>89</v>
      </c>
      <c r="E745" s="6">
        <v>1</v>
      </c>
      <c r="F745" s="6" t="str">
        <f>VLOOKUP(T_[[#This Row],[N° représ]],ListeREPRESENTANTS,2,FALSE)</f>
        <v>Francis Rivière</v>
      </c>
      <c r="G745" s="6">
        <v>10752</v>
      </c>
      <c r="H745" s="9">
        <v>41169</v>
      </c>
      <c r="I745" s="9">
        <v>41197</v>
      </c>
      <c r="J745" s="9">
        <v>41183</v>
      </c>
      <c r="K745" s="7">
        <v>1</v>
      </c>
      <c r="L745" s="9" t="str">
        <f>VLOOKUP(T_[[#This Row],[Réf catégorie]],ListeCATEGORIES,2,FALSE)</f>
        <v>Boissons</v>
      </c>
      <c r="M745" s="6">
        <v>1</v>
      </c>
      <c r="N745" s="6" t="str">
        <f>VLOOKUP(T_[[#This Row],[Réf prod]],ListePRODUITS,2,FALSE)</f>
        <v>Chai</v>
      </c>
      <c r="O745" s="13">
        <v>90</v>
      </c>
      <c r="P745" s="6">
        <v>38</v>
      </c>
      <c r="Q745" s="13">
        <f t="shared" si="11"/>
        <v>3420</v>
      </c>
      <c r="R745" s="14">
        <v>0.2</v>
      </c>
      <c r="S745" s="13">
        <v>2736</v>
      </c>
      <c r="T745" s="13">
        <v>35.567999999999998</v>
      </c>
      <c r="U745" s="48">
        <f>T_[[#This Row],[CA tarif]]-T_[[#This Row],[CA HT]]</f>
        <v>684</v>
      </c>
      <c r="V745" s="13"/>
      <c r="W745" s="13"/>
      <c r="X745"/>
      <c r="Y745" s="9"/>
      <c r="AA745"/>
      <c r="AB745"/>
    </row>
    <row r="746" spans="1:28" ht="15" customHeight="1" x14ac:dyDescent="0.25">
      <c r="A746" s="6" t="s">
        <v>192</v>
      </c>
      <c r="B746" s="6" t="s">
        <v>193</v>
      </c>
      <c r="C746" s="6" t="s">
        <v>88</v>
      </c>
      <c r="D746" s="6" t="s">
        <v>89</v>
      </c>
      <c r="E746" s="6">
        <v>1</v>
      </c>
      <c r="F746" s="6" t="str">
        <f>VLOOKUP(T_[[#This Row],[N° représ]],ListeREPRESENTANTS,2,FALSE)</f>
        <v>Francis Rivière</v>
      </c>
      <c r="G746" s="6">
        <v>10752</v>
      </c>
      <c r="H746" s="9">
        <v>41169</v>
      </c>
      <c r="I746" s="9">
        <v>41197</v>
      </c>
      <c r="J746" s="9">
        <v>41183</v>
      </c>
      <c r="K746" s="7">
        <v>4</v>
      </c>
      <c r="L746" s="9" t="str">
        <f>VLOOKUP(T_[[#This Row],[Réf catégorie]],ListeCATEGORIES,2,FALSE)</f>
        <v>Produits laitiers</v>
      </c>
      <c r="M746" s="6">
        <v>69</v>
      </c>
      <c r="N746" s="6" t="str">
        <f>VLOOKUP(T_[[#This Row],[Réf prod]],ListePRODUITS,2,FALSE)</f>
        <v>Gudbrandsdalsost</v>
      </c>
      <c r="O746" s="13">
        <v>180</v>
      </c>
      <c r="P746" s="6">
        <v>96</v>
      </c>
      <c r="Q746" s="13">
        <f t="shared" si="11"/>
        <v>17280</v>
      </c>
      <c r="R746" s="14">
        <v>0.16</v>
      </c>
      <c r="S746" s="13">
        <v>14515.199999999999</v>
      </c>
      <c r="T746" s="13">
        <v>14.515199999999998</v>
      </c>
      <c r="U746" s="48">
        <f>T_[[#This Row],[CA tarif]]-T_[[#This Row],[CA HT]]</f>
        <v>2764.8000000000011</v>
      </c>
      <c r="V746" s="13"/>
      <c r="W746" s="13"/>
      <c r="X746"/>
      <c r="Y746" s="9"/>
      <c r="AA746"/>
      <c r="AB746"/>
    </row>
    <row r="747" spans="1:28" ht="15" customHeight="1" x14ac:dyDescent="0.25">
      <c r="A747" s="6" t="s">
        <v>305</v>
      </c>
      <c r="B747" s="6" t="s">
        <v>306</v>
      </c>
      <c r="C747" s="6" t="s">
        <v>307</v>
      </c>
      <c r="D747" s="6" t="s">
        <v>251</v>
      </c>
      <c r="E747" s="6">
        <v>3</v>
      </c>
      <c r="F747" s="6" t="str">
        <f>VLOOKUP(T_[[#This Row],[N° représ]],ListeREPRESENTANTS,2,FALSE)</f>
        <v>Janet Leverling</v>
      </c>
      <c r="G747" s="6">
        <v>10753</v>
      </c>
      <c r="H747" s="9">
        <v>41170</v>
      </c>
      <c r="I747" s="9">
        <v>41198</v>
      </c>
      <c r="J747" s="9">
        <v>41182</v>
      </c>
      <c r="K747" s="7">
        <v>8</v>
      </c>
      <c r="L747" s="9" t="str">
        <f>VLOOKUP(T_[[#This Row],[Réf catégorie]],ListeCATEGORIES,2,FALSE)</f>
        <v>Poissons et fruits de mer</v>
      </c>
      <c r="M747" s="6">
        <v>45</v>
      </c>
      <c r="N747" s="6" t="str">
        <f>VLOOKUP(T_[[#This Row],[Réf prod]],ListePRODUITS,2,FALSE)</f>
        <v>Røgede sild</v>
      </c>
      <c r="O747" s="13">
        <v>47.5</v>
      </c>
      <c r="P747" s="6">
        <v>28</v>
      </c>
      <c r="Q747" s="13">
        <f t="shared" si="11"/>
        <v>1330</v>
      </c>
      <c r="R747" s="14">
        <v>0.16</v>
      </c>
      <c r="S747" s="13">
        <v>1117.2</v>
      </c>
      <c r="T747" s="13">
        <v>20.109600000000004</v>
      </c>
      <c r="U747" s="48">
        <f>T_[[#This Row],[CA tarif]]-T_[[#This Row],[CA HT]]</f>
        <v>212.79999999999995</v>
      </c>
      <c r="V747" s="13"/>
      <c r="W747" s="13"/>
      <c r="X747"/>
      <c r="Y747" s="9"/>
      <c r="AA747"/>
      <c r="AB747"/>
    </row>
    <row r="748" spans="1:28" ht="15" customHeight="1" x14ac:dyDescent="0.25">
      <c r="A748" s="6" t="s">
        <v>305</v>
      </c>
      <c r="B748" s="6" t="s">
        <v>306</v>
      </c>
      <c r="C748" s="6" t="s">
        <v>307</v>
      </c>
      <c r="D748" s="6" t="s">
        <v>251</v>
      </c>
      <c r="E748" s="6">
        <v>3</v>
      </c>
      <c r="F748" s="6" t="str">
        <f>VLOOKUP(T_[[#This Row],[N° représ]],ListeREPRESENTANTS,2,FALSE)</f>
        <v>Janet Leverling</v>
      </c>
      <c r="G748" s="6">
        <v>10753</v>
      </c>
      <c r="H748" s="9">
        <v>41170</v>
      </c>
      <c r="I748" s="9">
        <v>41198</v>
      </c>
      <c r="J748" s="9">
        <v>41182</v>
      </c>
      <c r="K748" s="7">
        <v>7</v>
      </c>
      <c r="L748" s="9" t="str">
        <f>VLOOKUP(T_[[#This Row],[Réf catégorie]],ListeCATEGORIES,2,FALSE)</f>
        <v>Produits secs</v>
      </c>
      <c r="M748" s="6">
        <v>74</v>
      </c>
      <c r="N748" s="6" t="str">
        <f>VLOOKUP(T_[[#This Row],[Réf prod]],ListePRODUITS,2,FALSE)</f>
        <v>Longlife Tofu</v>
      </c>
      <c r="O748" s="13">
        <v>50</v>
      </c>
      <c r="P748" s="6">
        <v>12</v>
      </c>
      <c r="Q748" s="13">
        <f t="shared" si="11"/>
        <v>600</v>
      </c>
      <c r="R748" s="14">
        <v>0.17</v>
      </c>
      <c r="S748" s="13">
        <v>498</v>
      </c>
      <c r="T748" s="13">
        <v>16.434000000000001</v>
      </c>
      <c r="U748" s="48">
        <f>T_[[#This Row],[CA tarif]]-T_[[#This Row],[CA HT]]</f>
        <v>102</v>
      </c>
      <c r="V748" s="13"/>
      <c r="W748" s="13"/>
      <c r="X748"/>
      <c r="Y748" s="9"/>
      <c r="AA748"/>
      <c r="AB748"/>
    </row>
    <row r="749" spans="1:28" ht="15" customHeight="1" x14ac:dyDescent="0.25">
      <c r="A749" s="6" t="s">
        <v>293</v>
      </c>
      <c r="B749" s="6" t="s">
        <v>294</v>
      </c>
      <c r="C749" s="6" t="s">
        <v>295</v>
      </c>
      <c r="D749" s="6" t="s">
        <v>251</v>
      </c>
      <c r="E749" s="6">
        <v>6</v>
      </c>
      <c r="F749" s="6" t="str">
        <f>VLOOKUP(T_[[#This Row],[N° représ]],ListeREPRESENTANTS,2,FALSE)</f>
        <v>Ernst Junge</v>
      </c>
      <c r="G749" s="6">
        <v>10754</v>
      </c>
      <c r="H749" s="9">
        <v>41170</v>
      </c>
      <c r="I749" s="9">
        <v>41198</v>
      </c>
      <c r="J749" s="9">
        <v>41182</v>
      </c>
      <c r="K749" s="7">
        <v>8</v>
      </c>
      <c r="L749" s="9" t="str">
        <f>VLOOKUP(T_[[#This Row],[Réf catégorie]],ListeCATEGORIES,2,FALSE)</f>
        <v>Poissons et fruits de mer</v>
      </c>
      <c r="M749" s="6">
        <v>40</v>
      </c>
      <c r="N749" s="6" t="str">
        <f>VLOOKUP(T_[[#This Row],[Réf prod]],ListePRODUITS,2,FALSE)</f>
        <v>Boston Crab Meat</v>
      </c>
      <c r="O749" s="13">
        <v>92</v>
      </c>
      <c r="P749" s="6">
        <v>62</v>
      </c>
      <c r="Q749" s="13">
        <f t="shared" si="11"/>
        <v>5704</v>
      </c>
      <c r="R749" s="14">
        <v>0.17</v>
      </c>
      <c r="S749" s="13">
        <v>4734.32</v>
      </c>
      <c r="T749" s="13">
        <v>165.70119999999997</v>
      </c>
      <c r="U749" s="48">
        <f>T_[[#This Row],[CA tarif]]-T_[[#This Row],[CA HT]]</f>
        <v>969.68000000000029</v>
      </c>
      <c r="V749" s="13"/>
      <c r="W749" s="13"/>
      <c r="X749"/>
      <c r="Y749" s="9"/>
      <c r="AA749"/>
      <c r="AB749"/>
    </row>
    <row r="750" spans="1:28" ht="15" customHeight="1" x14ac:dyDescent="0.25">
      <c r="A750" s="6" t="s">
        <v>82</v>
      </c>
      <c r="B750" s="6" t="s">
        <v>83</v>
      </c>
      <c r="C750" s="6" t="s">
        <v>84</v>
      </c>
      <c r="D750" s="6" t="s">
        <v>85</v>
      </c>
      <c r="E750" s="6">
        <v>5</v>
      </c>
      <c r="F750" s="6" t="str">
        <f>VLOOKUP(T_[[#This Row],[N° représ]],ListeREPRESENTANTS,2,FALSE)</f>
        <v>Mohamed Ben Arfa</v>
      </c>
      <c r="G750" s="6">
        <v>10755</v>
      </c>
      <c r="H750" s="9">
        <v>41171</v>
      </c>
      <c r="I750" s="9">
        <v>41199</v>
      </c>
      <c r="J750" s="9">
        <v>41183</v>
      </c>
      <c r="K750" s="7">
        <v>3</v>
      </c>
      <c r="L750" s="9" t="str">
        <f>VLOOKUP(T_[[#This Row],[Réf catégorie]],ListeCATEGORIES,2,FALSE)</f>
        <v>Desserts</v>
      </c>
      <c r="M750" s="6">
        <v>47</v>
      </c>
      <c r="N750" s="6" t="str">
        <f>VLOOKUP(T_[[#This Row],[Réf prod]],ListePRODUITS,2,FALSE)</f>
        <v>Zaanse koeken</v>
      </c>
      <c r="O750" s="13">
        <v>47.5</v>
      </c>
      <c r="P750" s="6">
        <v>95</v>
      </c>
      <c r="Q750" s="13">
        <f t="shared" si="11"/>
        <v>4512.5</v>
      </c>
      <c r="R750" s="14">
        <v>0.17</v>
      </c>
      <c r="S750" s="13">
        <v>3745.375</v>
      </c>
      <c r="T750" s="13">
        <v>108.615875</v>
      </c>
      <c r="U750" s="48">
        <f>T_[[#This Row],[CA tarif]]-T_[[#This Row],[CA HT]]</f>
        <v>767.125</v>
      </c>
      <c r="V750" s="13"/>
      <c r="W750" s="13"/>
      <c r="X750"/>
      <c r="Y750" s="9"/>
      <c r="AA750"/>
      <c r="AB750"/>
    </row>
    <row r="751" spans="1:28" ht="15" customHeight="1" x14ac:dyDescent="0.25">
      <c r="A751" s="6" t="s">
        <v>82</v>
      </c>
      <c r="B751" s="6" t="s">
        <v>83</v>
      </c>
      <c r="C751" s="6" t="s">
        <v>84</v>
      </c>
      <c r="D751" s="6" t="s">
        <v>85</v>
      </c>
      <c r="E751" s="6">
        <v>5</v>
      </c>
      <c r="F751" s="6" t="str">
        <f>VLOOKUP(T_[[#This Row],[N° représ]],ListeREPRESENTANTS,2,FALSE)</f>
        <v>Mohamed Ben Arfa</v>
      </c>
      <c r="G751" s="6">
        <v>10755</v>
      </c>
      <c r="H751" s="9">
        <v>41171</v>
      </c>
      <c r="I751" s="9">
        <v>41199</v>
      </c>
      <c r="J751" s="9">
        <v>41183</v>
      </c>
      <c r="K751" s="7">
        <v>5</v>
      </c>
      <c r="L751" s="9" t="str">
        <f>VLOOKUP(T_[[#This Row],[Réf catégorie]],ListeCATEGORIES,2,FALSE)</f>
        <v>Pâtes et céréales</v>
      </c>
      <c r="M751" s="6">
        <v>56</v>
      </c>
      <c r="N751" s="6" t="str">
        <f>VLOOKUP(T_[[#This Row],[Réf prod]],ListePRODUITS,2,FALSE)</f>
        <v>Gnocchi di nonna Alice</v>
      </c>
      <c r="O751" s="13">
        <v>190</v>
      </c>
      <c r="P751" s="6">
        <v>97</v>
      </c>
      <c r="Q751" s="13">
        <f t="shared" si="11"/>
        <v>18430</v>
      </c>
      <c r="R751" s="14">
        <v>0.2</v>
      </c>
      <c r="S751" s="13">
        <v>14744</v>
      </c>
      <c r="T751" s="13">
        <v>294.88</v>
      </c>
      <c r="U751" s="48">
        <f>T_[[#This Row],[CA tarif]]-T_[[#This Row],[CA HT]]</f>
        <v>3686</v>
      </c>
      <c r="V751" s="13"/>
      <c r="W751" s="13"/>
      <c r="X751"/>
      <c r="Y751" s="9"/>
      <c r="AA751"/>
      <c r="AB751"/>
    </row>
    <row r="752" spans="1:28" ht="15" customHeight="1" x14ac:dyDescent="0.25">
      <c r="A752" s="6" t="s">
        <v>82</v>
      </c>
      <c r="B752" s="6" t="s">
        <v>83</v>
      </c>
      <c r="C752" s="6" t="s">
        <v>84</v>
      </c>
      <c r="D752" s="6" t="s">
        <v>85</v>
      </c>
      <c r="E752" s="6">
        <v>5</v>
      </c>
      <c r="F752" s="6" t="str">
        <f>VLOOKUP(T_[[#This Row],[N° représ]],ListeREPRESENTANTS,2,FALSE)</f>
        <v>Mohamed Ben Arfa</v>
      </c>
      <c r="G752" s="6">
        <v>10755</v>
      </c>
      <c r="H752" s="9">
        <v>41171</v>
      </c>
      <c r="I752" s="9">
        <v>41199</v>
      </c>
      <c r="J752" s="9">
        <v>41183</v>
      </c>
      <c r="K752" s="7">
        <v>5</v>
      </c>
      <c r="L752" s="9" t="str">
        <f>VLOOKUP(T_[[#This Row],[Réf catégorie]],ListeCATEGORIES,2,FALSE)</f>
        <v>Pâtes et céréales</v>
      </c>
      <c r="M752" s="6">
        <v>57</v>
      </c>
      <c r="N752" s="6" t="str">
        <f>VLOOKUP(T_[[#This Row],[Réf prod]],ListePRODUITS,2,FALSE)</f>
        <v>Ravioli Angelo</v>
      </c>
      <c r="O752" s="13">
        <v>97.5</v>
      </c>
      <c r="P752" s="6">
        <v>96</v>
      </c>
      <c r="Q752" s="13">
        <f t="shared" si="11"/>
        <v>9360</v>
      </c>
      <c r="R752" s="14">
        <v>0.16</v>
      </c>
      <c r="S752" s="13">
        <v>7862.4</v>
      </c>
      <c r="T752" s="13">
        <v>133.66079999999999</v>
      </c>
      <c r="U752" s="48">
        <f>T_[[#This Row],[CA tarif]]-T_[[#This Row],[CA HT]]</f>
        <v>1497.6000000000004</v>
      </c>
      <c r="V752" s="13"/>
      <c r="W752" s="13"/>
      <c r="X752"/>
      <c r="Y752" s="9"/>
      <c r="AA752"/>
      <c r="AB752"/>
    </row>
    <row r="753" spans="1:28" ht="15" customHeight="1" x14ac:dyDescent="0.25">
      <c r="A753" s="6" t="s">
        <v>82</v>
      </c>
      <c r="B753" s="6" t="s">
        <v>83</v>
      </c>
      <c r="C753" s="6" t="s">
        <v>84</v>
      </c>
      <c r="D753" s="6" t="s">
        <v>85</v>
      </c>
      <c r="E753" s="6">
        <v>5</v>
      </c>
      <c r="F753" s="6" t="str">
        <f>VLOOKUP(T_[[#This Row],[N° représ]],ListeREPRESENTANTS,2,FALSE)</f>
        <v>Mohamed Ben Arfa</v>
      </c>
      <c r="G753" s="6">
        <v>10755</v>
      </c>
      <c r="H753" s="9">
        <v>41171</v>
      </c>
      <c r="I753" s="9">
        <v>41199</v>
      </c>
      <c r="J753" s="9">
        <v>41183</v>
      </c>
      <c r="K753" s="7">
        <v>4</v>
      </c>
      <c r="L753" s="9" t="str">
        <f>VLOOKUP(T_[[#This Row],[Réf catégorie]],ListeCATEGORIES,2,FALSE)</f>
        <v>Produits laitiers</v>
      </c>
      <c r="M753" s="6">
        <v>69</v>
      </c>
      <c r="N753" s="6" t="str">
        <f>VLOOKUP(T_[[#This Row],[Réf prod]],ListePRODUITS,2,FALSE)</f>
        <v>Gudbrandsdalsost</v>
      </c>
      <c r="O753" s="13">
        <v>180</v>
      </c>
      <c r="P753" s="6">
        <v>77</v>
      </c>
      <c r="Q753" s="13">
        <f t="shared" si="11"/>
        <v>13860</v>
      </c>
      <c r="R753" s="14">
        <v>0.12</v>
      </c>
      <c r="S753" s="13">
        <v>12196.8</v>
      </c>
      <c r="T753" s="13">
        <v>134.16479999999999</v>
      </c>
      <c r="U753" s="48">
        <f>T_[[#This Row],[CA tarif]]-T_[[#This Row],[CA HT]]</f>
        <v>1663.2000000000007</v>
      </c>
      <c r="V753" s="13"/>
      <c r="W753" s="13"/>
      <c r="X753"/>
      <c r="Y753" s="9"/>
      <c r="AA753"/>
      <c r="AB753"/>
    </row>
    <row r="754" spans="1:28" ht="15" customHeight="1" x14ac:dyDescent="0.25">
      <c r="A754" s="6" t="s">
        <v>316</v>
      </c>
      <c r="B754" s="6" t="s">
        <v>317</v>
      </c>
      <c r="C754" s="6" t="s">
        <v>318</v>
      </c>
      <c r="D754" s="6" t="s">
        <v>81</v>
      </c>
      <c r="E754" s="6">
        <v>4</v>
      </c>
      <c r="F754" s="6" t="str">
        <f>VLOOKUP(T_[[#This Row],[N° représ]],ListeREPRESENTANTS,2,FALSE)</f>
        <v>Laura Callahan</v>
      </c>
      <c r="G754" s="6">
        <v>10756</v>
      </c>
      <c r="H754" s="9">
        <v>41172</v>
      </c>
      <c r="I754" s="9">
        <v>41200</v>
      </c>
      <c r="J754" s="9">
        <v>41187</v>
      </c>
      <c r="K754" s="7">
        <v>8</v>
      </c>
      <c r="L754" s="9" t="str">
        <f>VLOOKUP(T_[[#This Row],[Réf catégorie]],ListeCATEGORIES,2,FALSE)</f>
        <v>Poissons et fruits de mer</v>
      </c>
      <c r="M754" s="6">
        <v>18</v>
      </c>
      <c r="N754" s="6" t="str">
        <f>VLOOKUP(T_[[#This Row],[Réf prod]],ListePRODUITS,2,FALSE)</f>
        <v>Carnarvon Tigers</v>
      </c>
      <c r="O754" s="13">
        <v>312.5</v>
      </c>
      <c r="P754" s="6">
        <v>61</v>
      </c>
      <c r="Q754" s="13">
        <f t="shared" si="11"/>
        <v>19062.5</v>
      </c>
      <c r="R754" s="14">
        <v>0.15</v>
      </c>
      <c r="S754" s="13">
        <v>16203.125</v>
      </c>
      <c r="T754" s="13">
        <v>145.828125</v>
      </c>
      <c r="U754" s="48">
        <f>T_[[#This Row],[CA tarif]]-T_[[#This Row],[CA HT]]</f>
        <v>2859.375</v>
      </c>
      <c r="V754" s="13"/>
      <c r="W754" s="13"/>
      <c r="X754"/>
      <c r="Y754" s="9"/>
      <c r="AA754"/>
      <c r="AB754"/>
    </row>
    <row r="755" spans="1:28" ht="15" customHeight="1" x14ac:dyDescent="0.25">
      <c r="A755" s="6" t="s">
        <v>316</v>
      </c>
      <c r="B755" s="6" t="s">
        <v>317</v>
      </c>
      <c r="C755" s="6" t="s">
        <v>318</v>
      </c>
      <c r="D755" s="6" t="s">
        <v>81</v>
      </c>
      <c r="E755" s="6">
        <v>4</v>
      </c>
      <c r="F755" s="6" t="str">
        <f>VLOOKUP(T_[[#This Row],[N° représ]],ListeREPRESENTANTS,2,FALSE)</f>
        <v>Laura Callahan</v>
      </c>
      <c r="G755" s="6">
        <v>10756</v>
      </c>
      <c r="H755" s="9">
        <v>41172</v>
      </c>
      <c r="I755" s="9">
        <v>41200</v>
      </c>
      <c r="J755" s="9">
        <v>41187</v>
      </c>
      <c r="K755" s="7">
        <v>8</v>
      </c>
      <c r="L755" s="9" t="str">
        <f>VLOOKUP(T_[[#This Row],[Réf catégorie]],ListeCATEGORIES,2,FALSE)</f>
        <v>Poissons et fruits de mer</v>
      </c>
      <c r="M755" s="6">
        <v>36</v>
      </c>
      <c r="N755" s="6" t="str">
        <f>VLOOKUP(T_[[#This Row],[Réf prod]],ListePRODUITS,2,FALSE)</f>
        <v>Inlagd Sill</v>
      </c>
      <c r="O755" s="13">
        <v>95</v>
      </c>
      <c r="P755" s="6">
        <v>58</v>
      </c>
      <c r="Q755" s="13">
        <f t="shared" si="11"/>
        <v>5510</v>
      </c>
      <c r="R755" s="14">
        <v>0.15</v>
      </c>
      <c r="S755" s="13">
        <v>4683.5</v>
      </c>
      <c r="T755" s="13">
        <v>18.734000000000002</v>
      </c>
      <c r="U755" s="48">
        <f>T_[[#This Row],[CA tarif]]-T_[[#This Row],[CA HT]]</f>
        <v>826.5</v>
      </c>
      <c r="V755" s="13"/>
      <c r="W755" s="13"/>
      <c r="X755"/>
      <c r="Y755" s="9"/>
      <c r="AA755"/>
      <c r="AB755"/>
    </row>
    <row r="756" spans="1:28" ht="15" customHeight="1" x14ac:dyDescent="0.25">
      <c r="A756" s="6" t="s">
        <v>316</v>
      </c>
      <c r="B756" s="6" t="s">
        <v>317</v>
      </c>
      <c r="C756" s="6" t="s">
        <v>318</v>
      </c>
      <c r="D756" s="6" t="s">
        <v>81</v>
      </c>
      <c r="E756" s="6">
        <v>4</v>
      </c>
      <c r="F756" s="6" t="str">
        <f>VLOOKUP(T_[[#This Row],[N° représ]],ListeREPRESENTANTS,2,FALSE)</f>
        <v>Laura Callahan</v>
      </c>
      <c r="G756" s="6">
        <v>10756</v>
      </c>
      <c r="H756" s="9">
        <v>41172</v>
      </c>
      <c r="I756" s="9">
        <v>41200</v>
      </c>
      <c r="J756" s="9">
        <v>41187</v>
      </c>
      <c r="K756" s="7">
        <v>3</v>
      </c>
      <c r="L756" s="9" t="str">
        <f>VLOOKUP(T_[[#This Row],[Réf catégorie]],ListeCATEGORIES,2,FALSE)</f>
        <v>Desserts</v>
      </c>
      <c r="M756" s="6">
        <v>68</v>
      </c>
      <c r="N756" s="6" t="str">
        <f>VLOOKUP(T_[[#This Row],[Réf prod]],ListePRODUITS,2,FALSE)</f>
        <v>Scottish Longbreads</v>
      </c>
      <c r="O756" s="13">
        <v>62.5</v>
      </c>
      <c r="P756" s="6">
        <v>14</v>
      </c>
      <c r="Q756" s="13">
        <f t="shared" si="11"/>
        <v>875</v>
      </c>
      <c r="R756" s="14">
        <v>0.16</v>
      </c>
      <c r="S756" s="13">
        <v>735</v>
      </c>
      <c r="T756" s="13">
        <v>22.05</v>
      </c>
      <c r="U756" s="48">
        <f>T_[[#This Row],[CA tarif]]-T_[[#This Row],[CA HT]]</f>
        <v>140</v>
      </c>
      <c r="V756" s="13"/>
      <c r="W756" s="13"/>
      <c r="X756"/>
      <c r="Y756" s="9"/>
      <c r="AA756"/>
      <c r="AB756"/>
    </row>
    <row r="757" spans="1:28" ht="15" customHeight="1" x14ac:dyDescent="0.25">
      <c r="A757" s="6" t="s">
        <v>316</v>
      </c>
      <c r="B757" s="6" t="s">
        <v>317</v>
      </c>
      <c r="C757" s="6" t="s">
        <v>318</v>
      </c>
      <c r="D757" s="6" t="s">
        <v>81</v>
      </c>
      <c r="E757" s="6">
        <v>4</v>
      </c>
      <c r="F757" s="6" t="str">
        <f>VLOOKUP(T_[[#This Row],[N° représ]],ListeREPRESENTANTS,2,FALSE)</f>
        <v>Laura Callahan</v>
      </c>
      <c r="G757" s="6">
        <v>10756</v>
      </c>
      <c r="H757" s="9">
        <v>41172</v>
      </c>
      <c r="I757" s="9">
        <v>41200</v>
      </c>
      <c r="J757" s="9">
        <v>41187</v>
      </c>
      <c r="K757" s="7">
        <v>4</v>
      </c>
      <c r="L757" s="9" t="str">
        <f>VLOOKUP(T_[[#This Row],[Réf catégorie]],ListeCATEGORIES,2,FALSE)</f>
        <v>Produits laitiers</v>
      </c>
      <c r="M757" s="6">
        <v>69</v>
      </c>
      <c r="N757" s="6" t="str">
        <f>VLOOKUP(T_[[#This Row],[Réf prod]],ListePRODUITS,2,FALSE)</f>
        <v>Gudbrandsdalsost</v>
      </c>
      <c r="O757" s="13">
        <v>180</v>
      </c>
      <c r="P757" s="6">
        <v>25</v>
      </c>
      <c r="Q757" s="13">
        <f t="shared" si="11"/>
        <v>4500</v>
      </c>
      <c r="R757" s="14">
        <v>0.03</v>
      </c>
      <c r="S757" s="13">
        <v>4365</v>
      </c>
      <c r="T757" s="13">
        <v>152.77500000000001</v>
      </c>
      <c r="U757" s="48">
        <f>T_[[#This Row],[CA tarif]]-T_[[#This Row],[CA HT]]</f>
        <v>135</v>
      </c>
      <c r="V757" s="13"/>
      <c r="W757" s="13"/>
      <c r="X757"/>
      <c r="Y757" s="9"/>
      <c r="AA757"/>
      <c r="AB757"/>
    </row>
    <row r="758" spans="1:28" ht="15" customHeight="1" x14ac:dyDescent="0.25">
      <c r="A758" s="6" t="s">
        <v>179</v>
      </c>
      <c r="B758" s="6" t="s">
        <v>180</v>
      </c>
      <c r="C758" s="6" t="s">
        <v>181</v>
      </c>
      <c r="D758" s="6" t="s">
        <v>81</v>
      </c>
      <c r="E758" s="6">
        <v>6</v>
      </c>
      <c r="F758" s="6" t="str">
        <f>VLOOKUP(T_[[#This Row],[N° représ]],ListeREPRESENTANTS,2,FALSE)</f>
        <v>Ernst Junge</v>
      </c>
      <c r="G758" s="6">
        <v>10757</v>
      </c>
      <c r="H758" s="9">
        <v>41172</v>
      </c>
      <c r="I758" s="9">
        <v>41200</v>
      </c>
      <c r="J758" s="9">
        <v>41200</v>
      </c>
      <c r="K758" s="7">
        <v>1</v>
      </c>
      <c r="L758" s="9" t="str">
        <f>VLOOKUP(T_[[#This Row],[Réf catégorie]],ListeCATEGORIES,2,FALSE)</f>
        <v>Boissons</v>
      </c>
      <c r="M758" s="6">
        <v>34</v>
      </c>
      <c r="N758" s="6" t="str">
        <f>VLOOKUP(T_[[#This Row],[Réf prod]],ListePRODUITS,2,FALSE)</f>
        <v>Sasquatch Ale</v>
      </c>
      <c r="O758" s="13">
        <v>70</v>
      </c>
      <c r="P758" s="6">
        <v>69</v>
      </c>
      <c r="Q758" s="13">
        <f t="shared" si="11"/>
        <v>4830</v>
      </c>
      <c r="R758" s="14">
        <v>-0.03</v>
      </c>
      <c r="S758" s="13">
        <v>4974.9000000000005</v>
      </c>
      <c r="T758" s="13">
        <v>169.14660000000001</v>
      </c>
      <c r="U758" s="48">
        <f>T_[[#This Row],[CA tarif]]-T_[[#This Row],[CA HT]]</f>
        <v>-144.90000000000055</v>
      </c>
      <c r="V758" s="13"/>
      <c r="W758" s="13"/>
      <c r="X758"/>
      <c r="Y758" s="9"/>
      <c r="AA758"/>
      <c r="AB758"/>
    </row>
    <row r="759" spans="1:28" ht="15" customHeight="1" x14ac:dyDescent="0.25">
      <c r="A759" s="6" t="s">
        <v>179</v>
      </c>
      <c r="B759" s="6" t="s">
        <v>180</v>
      </c>
      <c r="C759" s="6" t="s">
        <v>181</v>
      </c>
      <c r="D759" s="6" t="s">
        <v>81</v>
      </c>
      <c r="E759" s="6">
        <v>6</v>
      </c>
      <c r="F759" s="6" t="str">
        <f>VLOOKUP(T_[[#This Row],[N° représ]],ListeREPRESENTANTS,2,FALSE)</f>
        <v>Ernst Junge</v>
      </c>
      <c r="G759" s="6">
        <v>10757</v>
      </c>
      <c r="H759" s="9">
        <v>41172</v>
      </c>
      <c r="I759" s="9">
        <v>41200</v>
      </c>
      <c r="J759" s="9">
        <v>41200</v>
      </c>
      <c r="K759" s="7">
        <v>4</v>
      </c>
      <c r="L759" s="9" t="str">
        <f>VLOOKUP(T_[[#This Row],[Réf catégorie]],ListeCATEGORIES,2,FALSE)</f>
        <v>Produits laitiers</v>
      </c>
      <c r="M759" s="6">
        <v>59</v>
      </c>
      <c r="N759" s="6" t="str">
        <f>VLOOKUP(T_[[#This Row],[Réf prod]],ListePRODUITS,2,FALSE)</f>
        <v>Raclette Courdavault</v>
      </c>
      <c r="O759" s="13">
        <v>275</v>
      </c>
      <c r="P759" s="6">
        <v>99</v>
      </c>
      <c r="Q759" s="13">
        <f t="shared" si="11"/>
        <v>27225</v>
      </c>
      <c r="R759" s="14">
        <v>0.12</v>
      </c>
      <c r="S759" s="13">
        <v>23958</v>
      </c>
      <c r="T759" s="13">
        <v>47.915999999999997</v>
      </c>
      <c r="U759" s="48">
        <f>T_[[#This Row],[CA tarif]]-T_[[#This Row],[CA HT]]</f>
        <v>3267</v>
      </c>
      <c r="V759" s="13"/>
      <c r="W759" s="13"/>
      <c r="X759"/>
      <c r="Y759" s="9"/>
      <c r="AA759"/>
      <c r="AB759"/>
    </row>
    <row r="760" spans="1:28" ht="15" customHeight="1" x14ac:dyDescent="0.25">
      <c r="A760" s="6" t="s">
        <v>179</v>
      </c>
      <c r="B760" s="6" t="s">
        <v>180</v>
      </c>
      <c r="C760" s="6" t="s">
        <v>181</v>
      </c>
      <c r="D760" s="6" t="s">
        <v>81</v>
      </c>
      <c r="E760" s="6">
        <v>6</v>
      </c>
      <c r="F760" s="6" t="str">
        <f>VLOOKUP(T_[[#This Row],[N° représ]],ListeREPRESENTANTS,2,FALSE)</f>
        <v>Ernst Junge</v>
      </c>
      <c r="G760" s="6">
        <v>10757</v>
      </c>
      <c r="H760" s="9">
        <v>41172</v>
      </c>
      <c r="I760" s="9">
        <v>41200</v>
      </c>
      <c r="J760" s="9">
        <v>41200</v>
      </c>
      <c r="K760" s="7">
        <v>3</v>
      </c>
      <c r="L760" s="9" t="str">
        <f>VLOOKUP(T_[[#This Row],[Réf catégorie]],ListeCATEGORIES,2,FALSE)</f>
        <v>Desserts</v>
      </c>
      <c r="M760" s="6">
        <v>62</v>
      </c>
      <c r="N760" s="6" t="str">
        <f>VLOOKUP(T_[[#This Row],[Réf prod]],ListePRODUITS,2,FALSE)</f>
        <v>Tarte au sucre</v>
      </c>
      <c r="O760" s="13">
        <v>246.5</v>
      </c>
      <c r="P760" s="6">
        <v>41</v>
      </c>
      <c r="Q760" s="13">
        <f t="shared" si="11"/>
        <v>10106.5</v>
      </c>
      <c r="R760" s="14">
        <v>0.04</v>
      </c>
      <c r="S760" s="13">
        <v>9702.24</v>
      </c>
      <c r="T760" s="13">
        <v>58.213440000000006</v>
      </c>
      <c r="U760" s="48">
        <f>T_[[#This Row],[CA tarif]]-T_[[#This Row],[CA HT]]</f>
        <v>404.26000000000022</v>
      </c>
      <c r="V760" s="13"/>
      <c r="W760" s="13"/>
      <c r="X760"/>
      <c r="Y760" s="9"/>
      <c r="AA760"/>
      <c r="AB760"/>
    </row>
    <row r="761" spans="1:28" ht="15" customHeight="1" x14ac:dyDescent="0.25">
      <c r="A761" s="6" t="s">
        <v>179</v>
      </c>
      <c r="B761" s="6" t="s">
        <v>180</v>
      </c>
      <c r="C761" s="6" t="s">
        <v>181</v>
      </c>
      <c r="D761" s="6" t="s">
        <v>81</v>
      </c>
      <c r="E761" s="6">
        <v>6</v>
      </c>
      <c r="F761" s="6" t="str">
        <f>VLOOKUP(T_[[#This Row],[N° représ]],ListeREPRESENTANTS,2,FALSE)</f>
        <v>Ernst Junge</v>
      </c>
      <c r="G761" s="6">
        <v>10757</v>
      </c>
      <c r="H761" s="9">
        <v>41172</v>
      </c>
      <c r="I761" s="9">
        <v>41200</v>
      </c>
      <c r="J761" s="9">
        <v>41200</v>
      </c>
      <c r="K761" s="7">
        <v>5</v>
      </c>
      <c r="L761" s="9" t="str">
        <f>VLOOKUP(T_[[#This Row],[Réf catégorie]],ListeCATEGORIES,2,FALSE)</f>
        <v>Pâtes et céréales</v>
      </c>
      <c r="M761" s="6">
        <v>64</v>
      </c>
      <c r="N761" s="6" t="str">
        <f>VLOOKUP(T_[[#This Row],[Réf prod]],ListePRODUITS,2,FALSE)</f>
        <v>Wimmers gute Semmelknödel</v>
      </c>
      <c r="O761" s="13">
        <v>166.25</v>
      </c>
      <c r="P761" s="6">
        <v>66</v>
      </c>
      <c r="Q761" s="13">
        <f t="shared" si="11"/>
        <v>10972.5</v>
      </c>
      <c r="R761" s="14">
        <v>0.04</v>
      </c>
      <c r="S761" s="13">
        <v>10533.6</v>
      </c>
      <c r="T761" s="13">
        <v>316.00799999999998</v>
      </c>
      <c r="U761" s="48">
        <f>T_[[#This Row],[CA tarif]]-T_[[#This Row],[CA HT]]</f>
        <v>438.89999999999964</v>
      </c>
      <c r="V761" s="13"/>
      <c r="W761" s="13"/>
      <c r="X761"/>
      <c r="Y761" s="9"/>
      <c r="AA761"/>
      <c r="AB761"/>
    </row>
    <row r="762" spans="1:28" ht="15" customHeight="1" x14ac:dyDescent="0.25">
      <c r="A762" s="6" t="s">
        <v>226</v>
      </c>
      <c r="B762" s="6" t="s">
        <v>227</v>
      </c>
      <c r="C762" s="6" t="s">
        <v>53</v>
      </c>
      <c r="D762" s="6" t="s">
        <v>51</v>
      </c>
      <c r="E762" s="6">
        <v>3</v>
      </c>
      <c r="F762" s="6" t="str">
        <f>VLOOKUP(T_[[#This Row],[N° représ]],ListeREPRESENTANTS,2,FALSE)</f>
        <v>Janet Leverling</v>
      </c>
      <c r="G762" s="6">
        <v>10758</v>
      </c>
      <c r="H762" s="9">
        <v>41173</v>
      </c>
      <c r="I762" s="9">
        <v>41201</v>
      </c>
      <c r="J762" s="9">
        <v>41189</v>
      </c>
      <c r="K762" s="7">
        <v>3</v>
      </c>
      <c r="L762" s="9" t="str">
        <f>VLOOKUP(T_[[#This Row],[Réf catégorie]],ListeCATEGORIES,2,FALSE)</f>
        <v>Desserts</v>
      </c>
      <c r="M762" s="6">
        <v>26</v>
      </c>
      <c r="N762" s="6" t="str">
        <f>VLOOKUP(T_[[#This Row],[Réf prod]],ListePRODUITS,2,FALSE)</f>
        <v>Gumbär Gummibärchen</v>
      </c>
      <c r="O762" s="13">
        <v>156.15</v>
      </c>
      <c r="P762" s="6">
        <v>74</v>
      </c>
      <c r="Q762" s="13">
        <f t="shared" si="11"/>
        <v>11555.1</v>
      </c>
      <c r="R762" s="14">
        <v>0.05</v>
      </c>
      <c r="S762" s="13">
        <v>10977.344999999999</v>
      </c>
      <c r="T762" s="13">
        <v>0</v>
      </c>
      <c r="U762" s="48">
        <f>T_[[#This Row],[CA tarif]]-T_[[#This Row],[CA HT]]</f>
        <v>577.75500000000102</v>
      </c>
      <c r="V762" s="13"/>
      <c r="W762" s="13"/>
      <c r="X762"/>
      <c r="Y762" s="9"/>
      <c r="AA762"/>
      <c r="AB762"/>
    </row>
    <row r="763" spans="1:28" ht="15" customHeight="1" x14ac:dyDescent="0.25">
      <c r="A763" s="6" t="s">
        <v>226</v>
      </c>
      <c r="B763" s="6" t="s">
        <v>227</v>
      </c>
      <c r="C763" s="6" t="s">
        <v>53</v>
      </c>
      <c r="D763" s="6" t="s">
        <v>51</v>
      </c>
      <c r="E763" s="6">
        <v>3</v>
      </c>
      <c r="F763" s="6" t="str">
        <f>VLOOKUP(T_[[#This Row],[N° représ]],ListeREPRESENTANTS,2,FALSE)</f>
        <v>Janet Leverling</v>
      </c>
      <c r="G763" s="6">
        <v>10758</v>
      </c>
      <c r="H763" s="9">
        <v>41173</v>
      </c>
      <c r="I763" s="9">
        <v>41201</v>
      </c>
      <c r="J763" s="9">
        <v>41189</v>
      </c>
      <c r="K763" s="7">
        <v>5</v>
      </c>
      <c r="L763" s="9" t="str">
        <f>VLOOKUP(T_[[#This Row],[Réf catégorie]],ListeCATEGORIES,2,FALSE)</f>
        <v>Pâtes et céréales</v>
      </c>
      <c r="M763" s="6">
        <v>52</v>
      </c>
      <c r="N763" s="6" t="str">
        <f>VLOOKUP(T_[[#This Row],[Réf prod]],ListePRODUITS,2,FALSE)</f>
        <v>Filo Mix</v>
      </c>
      <c r="O763" s="13">
        <v>35</v>
      </c>
      <c r="P763" s="6">
        <v>62</v>
      </c>
      <c r="Q763" s="13">
        <f t="shared" si="11"/>
        <v>2170</v>
      </c>
      <c r="R763" s="14">
        <v>0.11</v>
      </c>
      <c r="S763" s="13">
        <v>1931.3</v>
      </c>
      <c r="T763" s="13">
        <v>63.732900000000001</v>
      </c>
      <c r="U763" s="48">
        <f>T_[[#This Row],[CA tarif]]-T_[[#This Row],[CA HT]]</f>
        <v>238.70000000000005</v>
      </c>
      <c r="V763" s="13"/>
      <c r="W763" s="13"/>
      <c r="X763"/>
      <c r="Y763" s="9"/>
      <c r="AA763"/>
      <c r="AB763"/>
    </row>
    <row r="764" spans="1:28" ht="15" customHeight="1" x14ac:dyDescent="0.25">
      <c r="A764" s="6" t="s">
        <v>226</v>
      </c>
      <c r="B764" s="6" t="s">
        <v>227</v>
      </c>
      <c r="C764" s="6" t="s">
        <v>53</v>
      </c>
      <c r="D764" s="6" t="s">
        <v>51</v>
      </c>
      <c r="E764" s="6">
        <v>3</v>
      </c>
      <c r="F764" s="6" t="str">
        <f>VLOOKUP(T_[[#This Row],[N° représ]],ListeREPRESENTANTS,2,FALSE)</f>
        <v>Janet Leverling</v>
      </c>
      <c r="G764" s="6">
        <v>10758</v>
      </c>
      <c r="H764" s="9">
        <v>41173</v>
      </c>
      <c r="I764" s="9">
        <v>41201</v>
      </c>
      <c r="J764" s="9">
        <v>41189</v>
      </c>
      <c r="K764" s="7">
        <v>1</v>
      </c>
      <c r="L764" s="9" t="str">
        <f>VLOOKUP(T_[[#This Row],[Réf catégorie]],ListeCATEGORIES,2,FALSE)</f>
        <v>Boissons</v>
      </c>
      <c r="M764" s="6">
        <v>70</v>
      </c>
      <c r="N764" s="6" t="str">
        <f>VLOOKUP(T_[[#This Row],[Réf prod]],ListePRODUITS,2,FALSE)</f>
        <v>Outback Lager</v>
      </c>
      <c r="O764" s="13">
        <v>75</v>
      </c>
      <c r="P764" s="6">
        <v>62</v>
      </c>
      <c r="Q764" s="13">
        <f t="shared" si="11"/>
        <v>4650</v>
      </c>
      <c r="R764" s="14">
        <v>0.01</v>
      </c>
      <c r="S764" s="13">
        <v>4603.5</v>
      </c>
      <c r="T764" s="13">
        <v>110.48399999999999</v>
      </c>
      <c r="U764" s="48">
        <f>T_[[#This Row],[CA tarif]]-T_[[#This Row],[CA HT]]</f>
        <v>46.5</v>
      </c>
      <c r="V764" s="13"/>
      <c r="W764" s="13"/>
      <c r="X764"/>
      <c r="Y764" s="9"/>
      <c r="AA764"/>
      <c r="AB764"/>
    </row>
    <row r="765" spans="1:28" ht="15" customHeight="1" x14ac:dyDescent="0.25">
      <c r="A765" s="6" t="s">
        <v>291</v>
      </c>
      <c r="B765" s="6" t="s">
        <v>292</v>
      </c>
      <c r="C765" s="6" t="s">
        <v>97</v>
      </c>
      <c r="D765" s="6" t="s">
        <v>98</v>
      </c>
      <c r="E765" s="6">
        <v>3</v>
      </c>
      <c r="F765" s="6" t="str">
        <f>VLOOKUP(T_[[#This Row],[N° représ]],ListeREPRESENTANTS,2,FALSE)</f>
        <v>Janet Leverling</v>
      </c>
      <c r="G765" s="6">
        <v>10759</v>
      </c>
      <c r="H765" s="9">
        <v>41173</v>
      </c>
      <c r="I765" s="9">
        <v>41201</v>
      </c>
      <c r="J765" s="9">
        <v>41197</v>
      </c>
      <c r="K765" s="7">
        <v>4</v>
      </c>
      <c r="L765" s="9" t="str">
        <f>VLOOKUP(T_[[#This Row],[Réf catégorie]],ListeCATEGORIES,2,FALSE)</f>
        <v>Produits laitiers</v>
      </c>
      <c r="M765" s="6">
        <v>32</v>
      </c>
      <c r="N765" s="6" t="str">
        <f>VLOOKUP(T_[[#This Row],[Réf prod]],ListePRODUITS,2,FALSE)</f>
        <v>Mascarpone Fabioli</v>
      </c>
      <c r="O765" s="13">
        <v>160</v>
      </c>
      <c r="P765" s="6">
        <v>72</v>
      </c>
      <c r="Q765" s="13">
        <f t="shared" si="11"/>
        <v>11520</v>
      </c>
      <c r="R765" s="14">
        <v>0.06</v>
      </c>
      <c r="S765" s="13">
        <v>10828.8</v>
      </c>
      <c r="T765" s="13">
        <v>249.0624</v>
      </c>
      <c r="U765" s="48">
        <f>T_[[#This Row],[CA tarif]]-T_[[#This Row],[CA HT]]</f>
        <v>691.20000000000073</v>
      </c>
      <c r="V765" s="13"/>
      <c r="W765" s="13"/>
      <c r="X765"/>
      <c r="Y765" s="9"/>
      <c r="AA765"/>
      <c r="AB765"/>
    </row>
    <row r="766" spans="1:28" ht="15" customHeight="1" x14ac:dyDescent="0.25">
      <c r="A766" s="6" t="s">
        <v>216</v>
      </c>
      <c r="B766" s="6" t="s">
        <v>217</v>
      </c>
      <c r="C766" s="6" t="s">
        <v>218</v>
      </c>
      <c r="D766" s="6" t="s">
        <v>102</v>
      </c>
      <c r="E766" s="6">
        <v>5</v>
      </c>
      <c r="F766" s="6" t="str">
        <f>VLOOKUP(T_[[#This Row],[N° représ]],ListeREPRESENTANTS,2,FALSE)</f>
        <v>Mohamed Ben Arfa</v>
      </c>
      <c r="G766" s="6">
        <v>10760</v>
      </c>
      <c r="H766" s="9">
        <v>41176</v>
      </c>
      <c r="I766" s="9">
        <v>41204</v>
      </c>
      <c r="J766" s="9">
        <v>41195</v>
      </c>
      <c r="K766" s="7">
        <v>3</v>
      </c>
      <c r="L766" s="9" t="str">
        <f>VLOOKUP(T_[[#This Row],[Réf catégorie]],ListeCATEGORIES,2,FALSE)</f>
        <v>Desserts</v>
      </c>
      <c r="M766" s="6">
        <v>25</v>
      </c>
      <c r="N766" s="6" t="str">
        <f>VLOOKUP(T_[[#This Row],[Réf prod]],ListePRODUITS,2,FALSE)</f>
        <v>NuNuCa Nuß-Nougat-Creme</v>
      </c>
      <c r="O766" s="13">
        <v>70</v>
      </c>
      <c r="P766" s="6">
        <v>99</v>
      </c>
      <c r="Q766" s="13">
        <f t="shared" si="11"/>
        <v>6930</v>
      </c>
      <c r="R766" s="14">
        <v>-0.02</v>
      </c>
      <c r="S766" s="13">
        <v>7068.6</v>
      </c>
      <c r="T766" s="13">
        <v>169.64640000000003</v>
      </c>
      <c r="U766" s="48">
        <f>T_[[#This Row],[CA tarif]]-T_[[#This Row],[CA HT]]</f>
        <v>-138.60000000000036</v>
      </c>
      <c r="V766" s="13"/>
      <c r="W766" s="13"/>
      <c r="X766"/>
      <c r="Y766" s="9"/>
      <c r="AA766"/>
      <c r="AB766"/>
    </row>
    <row r="767" spans="1:28" ht="15" customHeight="1" x14ac:dyDescent="0.25">
      <c r="A767" s="6" t="s">
        <v>216</v>
      </c>
      <c r="B767" s="6" t="s">
        <v>217</v>
      </c>
      <c r="C767" s="6" t="s">
        <v>218</v>
      </c>
      <c r="D767" s="6" t="s">
        <v>102</v>
      </c>
      <c r="E767" s="6">
        <v>5</v>
      </c>
      <c r="F767" s="6" t="str">
        <f>VLOOKUP(T_[[#This Row],[N° représ]],ListeREPRESENTANTS,2,FALSE)</f>
        <v>Mohamed Ben Arfa</v>
      </c>
      <c r="G767" s="6">
        <v>10760</v>
      </c>
      <c r="H767" s="9">
        <v>41176</v>
      </c>
      <c r="I767" s="9">
        <v>41204</v>
      </c>
      <c r="J767" s="9">
        <v>41195</v>
      </c>
      <c r="K767" s="7">
        <v>3</v>
      </c>
      <c r="L767" s="9" t="str">
        <f>VLOOKUP(T_[[#This Row],[Réf catégorie]],ListeCATEGORIES,2,FALSE)</f>
        <v>Desserts</v>
      </c>
      <c r="M767" s="6">
        <v>27</v>
      </c>
      <c r="N767" s="6" t="str">
        <f>VLOOKUP(T_[[#This Row],[Réf prod]],ListePRODUITS,2,FALSE)</f>
        <v>Schoggi Schokolade</v>
      </c>
      <c r="O767" s="13">
        <v>219.5</v>
      </c>
      <c r="P767" s="6">
        <v>72</v>
      </c>
      <c r="Q767" s="13">
        <f t="shared" si="11"/>
        <v>15804</v>
      </c>
      <c r="R767" s="14">
        <v>0.11</v>
      </c>
      <c r="S767" s="13">
        <v>14065.56</v>
      </c>
      <c r="T767" s="13">
        <v>351.63900000000001</v>
      </c>
      <c r="U767" s="48">
        <f>T_[[#This Row],[CA tarif]]-T_[[#This Row],[CA HT]]</f>
        <v>1738.4400000000005</v>
      </c>
      <c r="V767" s="13"/>
      <c r="W767" s="13"/>
      <c r="X767"/>
      <c r="Y767" s="9"/>
      <c r="AA767"/>
      <c r="AB767"/>
    </row>
    <row r="768" spans="1:28" ht="15" customHeight="1" x14ac:dyDescent="0.25">
      <c r="A768" s="6" t="s">
        <v>216</v>
      </c>
      <c r="B768" s="6" t="s">
        <v>217</v>
      </c>
      <c r="C768" s="6" t="s">
        <v>218</v>
      </c>
      <c r="D768" s="6" t="s">
        <v>102</v>
      </c>
      <c r="E768" s="6">
        <v>5</v>
      </c>
      <c r="F768" s="6" t="str">
        <f>VLOOKUP(T_[[#This Row],[N° représ]],ListeREPRESENTANTS,2,FALSE)</f>
        <v>Mohamed Ben Arfa</v>
      </c>
      <c r="G768" s="6">
        <v>10760</v>
      </c>
      <c r="H768" s="9">
        <v>41176</v>
      </c>
      <c r="I768" s="9">
        <v>41204</v>
      </c>
      <c r="J768" s="9">
        <v>41195</v>
      </c>
      <c r="K768" s="7">
        <v>1</v>
      </c>
      <c r="L768" s="9" t="str">
        <f>VLOOKUP(T_[[#This Row],[Réf catégorie]],ListeCATEGORIES,2,FALSE)</f>
        <v>Boissons</v>
      </c>
      <c r="M768" s="6">
        <v>43</v>
      </c>
      <c r="N768" s="6" t="str">
        <f>VLOOKUP(T_[[#This Row],[Réf prod]],ListePRODUITS,2,FALSE)</f>
        <v>Ipoh Coffee</v>
      </c>
      <c r="O768" s="13">
        <v>230</v>
      </c>
      <c r="P768" s="6">
        <v>40</v>
      </c>
      <c r="Q768" s="13">
        <f t="shared" si="11"/>
        <v>9200</v>
      </c>
      <c r="R768" s="14">
        <v>0.17</v>
      </c>
      <c r="S768" s="13">
        <v>7636</v>
      </c>
      <c r="T768" s="13">
        <v>91.632000000000005</v>
      </c>
      <c r="U768" s="48">
        <f>T_[[#This Row],[CA tarif]]-T_[[#This Row],[CA HT]]</f>
        <v>1564</v>
      </c>
      <c r="V768" s="13"/>
      <c r="W768" s="13"/>
      <c r="X768"/>
      <c r="Y768" s="9"/>
      <c r="AA768"/>
      <c r="AB768"/>
    </row>
    <row r="769" spans="1:28" ht="15" customHeight="1" x14ac:dyDescent="0.25">
      <c r="A769" s="6" t="s">
        <v>114</v>
      </c>
      <c r="B769" s="6" t="s">
        <v>115</v>
      </c>
      <c r="C769" s="6" t="s">
        <v>116</v>
      </c>
      <c r="D769" s="6" t="s">
        <v>81</v>
      </c>
      <c r="E769" s="6">
        <v>9</v>
      </c>
      <c r="F769" s="6" t="str">
        <f>VLOOKUP(T_[[#This Row],[N° représ]],ListeREPRESENTANTS,2,FALSE)</f>
        <v>Steven Buchanan</v>
      </c>
      <c r="G769" s="6">
        <v>10761</v>
      </c>
      <c r="H769" s="9">
        <v>41177</v>
      </c>
      <c r="I769" s="9">
        <v>41205</v>
      </c>
      <c r="J769" s="9">
        <v>41193</v>
      </c>
      <c r="K769" s="7">
        <v>3</v>
      </c>
      <c r="L769" s="9" t="str">
        <f>VLOOKUP(T_[[#This Row],[Réf catégorie]],ListeCATEGORIES,2,FALSE)</f>
        <v>Desserts</v>
      </c>
      <c r="M769" s="6">
        <v>25</v>
      </c>
      <c r="N769" s="6" t="str">
        <f>VLOOKUP(T_[[#This Row],[Réf prod]],ListePRODUITS,2,FALSE)</f>
        <v>NuNuCa Nuß-Nougat-Creme</v>
      </c>
      <c r="O769" s="13">
        <v>70</v>
      </c>
      <c r="P769" s="6">
        <v>35</v>
      </c>
      <c r="Q769" s="13">
        <f t="shared" si="11"/>
        <v>2450</v>
      </c>
      <c r="R769" s="14">
        <v>0.2</v>
      </c>
      <c r="S769" s="13">
        <v>1960</v>
      </c>
      <c r="T769" s="13">
        <v>54.88</v>
      </c>
      <c r="U769" s="48">
        <f>T_[[#This Row],[CA tarif]]-T_[[#This Row],[CA HT]]</f>
        <v>490</v>
      </c>
      <c r="V769" s="13"/>
      <c r="W769" s="13"/>
      <c r="X769"/>
      <c r="Y769" s="9"/>
      <c r="AA769"/>
      <c r="AB769"/>
    </row>
    <row r="770" spans="1:28" ht="15" customHeight="1" x14ac:dyDescent="0.25">
      <c r="A770" s="6" t="s">
        <v>114</v>
      </c>
      <c r="B770" s="6" t="s">
        <v>115</v>
      </c>
      <c r="C770" s="6" t="s">
        <v>116</v>
      </c>
      <c r="D770" s="6" t="s">
        <v>81</v>
      </c>
      <c r="E770" s="6">
        <v>9</v>
      </c>
      <c r="F770" s="6" t="str">
        <f>VLOOKUP(T_[[#This Row],[N° représ]],ListeREPRESENTANTS,2,FALSE)</f>
        <v>Steven Buchanan</v>
      </c>
      <c r="G770" s="6">
        <v>10761</v>
      </c>
      <c r="H770" s="9">
        <v>41177</v>
      </c>
      <c r="I770" s="9">
        <v>41205</v>
      </c>
      <c r="J770" s="9">
        <v>41193</v>
      </c>
      <c r="K770" s="7">
        <v>1</v>
      </c>
      <c r="L770" s="9" t="str">
        <f>VLOOKUP(T_[[#This Row],[Réf catégorie]],ListeCATEGORIES,2,FALSE)</f>
        <v>Boissons</v>
      </c>
      <c r="M770" s="6">
        <v>75</v>
      </c>
      <c r="N770" s="6" t="str">
        <f>VLOOKUP(T_[[#This Row],[Réf prod]],ListePRODUITS,2,FALSE)</f>
        <v>Rhönbräu Klosterbier</v>
      </c>
      <c r="O770" s="13">
        <v>38.75</v>
      </c>
      <c r="P770" s="6">
        <v>72</v>
      </c>
      <c r="Q770" s="13">
        <f t="shared" si="11"/>
        <v>2790</v>
      </c>
      <c r="R770" s="14">
        <v>-0.03</v>
      </c>
      <c r="S770" s="13">
        <v>2873.7000000000003</v>
      </c>
      <c r="T770" s="13">
        <v>14.368500000000001</v>
      </c>
      <c r="U770" s="48">
        <f>T_[[#This Row],[CA tarif]]-T_[[#This Row],[CA HT]]</f>
        <v>-83.700000000000273</v>
      </c>
      <c r="V770" s="13"/>
      <c r="W770" s="13"/>
      <c r="X770"/>
      <c r="Y770" s="9"/>
      <c r="AA770"/>
      <c r="AB770"/>
    </row>
    <row r="771" spans="1:28" ht="15" customHeight="1" x14ac:dyDescent="0.25">
      <c r="A771" s="6" t="s">
        <v>223</v>
      </c>
      <c r="B771" s="6" t="s">
        <v>224</v>
      </c>
      <c r="C771" s="6" t="s">
        <v>225</v>
      </c>
      <c r="D771" s="6" t="s">
        <v>208</v>
      </c>
      <c r="E771" s="6">
        <v>3</v>
      </c>
      <c r="F771" s="6" t="str">
        <f>VLOOKUP(T_[[#This Row],[N° représ]],ListeREPRESENTANTS,2,FALSE)</f>
        <v>Janet Leverling</v>
      </c>
      <c r="G771" s="6">
        <v>10762</v>
      </c>
      <c r="H771" s="9">
        <v>41177</v>
      </c>
      <c r="I771" s="9">
        <v>41205</v>
      </c>
      <c r="J771" s="9">
        <v>41194</v>
      </c>
      <c r="K771" s="7">
        <v>1</v>
      </c>
      <c r="L771" s="9" t="str">
        <f>VLOOKUP(T_[[#This Row],[Réf catégorie]],ListeCATEGORIES,2,FALSE)</f>
        <v>Boissons</v>
      </c>
      <c r="M771" s="6">
        <v>39</v>
      </c>
      <c r="N771" s="6" t="str">
        <f>VLOOKUP(T_[[#This Row],[Réf prod]],ListePRODUITS,2,FALSE)</f>
        <v>Chartreuse verte</v>
      </c>
      <c r="O771" s="13">
        <v>90</v>
      </c>
      <c r="P771" s="6">
        <v>33</v>
      </c>
      <c r="Q771" s="13">
        <f t="shared" si="11"/>
        <v>2970</v>
      </c>
      <c r="R771" s="14">
        <v>0.09</v>
      </c>
      <c r="S771" s="13">
        <v>2702.7000000000003</v>
      </c>
      <c r="T771" s="13">
        <v>29.729700000000005</v>
      </c>
      <c r="U771" s="48">
        <f>T_[[#This Row],[CA tarif]]-T_[[#This Row],[CA HT]]</f>
        <v>267.29999999999973</v>
      </c>
      <c r="V771" s="13"/>
      <c r="W771" s="13"/>
      <c r="X771"/>
      <c r="Y771" s="9"/>
      <c r="AA771"/>
      <c r="AB771"/>
    </row>
    <row r="772" spans="1:28" ht="15" customHeight="1" x14ac:dyDescent="0.25">
      <c r="A772" s="6" t="s">
        <v>223</v>
      </c>
      <c r="B772" s="6" t="s">
        <v>224</v>
      </c>
      <c r="C772" s="6" t="s">
        <v>225</v>
      </c>
      <c r="D772" s="6" t="s">
        <v>208</v>
      </c>
      <c r="E772" s="6">
        <v>3</v>
      </c>
      <c r="F772" s="6" t="str">
        <f>VLOOKUP(T_[[#This Row],[N° représ]],ListeREPRESENTANTS,2,FALSE)</f>
        <v>Janet Leverling</v>
      </c>
      <c r="G772" s="6">
        <v>10762</v>
      </c>
      <c r="H772" s="9">
        <v>41177</v>
      </c>
      <c r="I772" s="9">
        <v>41205</v>
      </c>
      <c r="J772" s="9">
        <v>41194</v>
      </c>
      <c r="K772" s="7">
        <v>3</v>
      </c>
      <c r="L772" s="9" t="str">
        <f>VLOOKUP(T_[[#This Row],[Réf catégorie]],ListeCATEGORIES,2,FALSE)</f>
        <v>Desserts</v>
      </c>
      <c r="M772" s="6">
        <v>47</v>
      </c>
      <c r="N772" s="6" t="str">
        <f>VLOOKUP(T_[[#This Row],[Réf prod]],ListePRODUITS,2,FALSE)</f>
        <v>Zaanse koeken</v>
      </c>
      <c r="O772" s="13">
        <v>47.5</v>
      </c>
      <c r="P772" s="6">
        <v>1</v>
      </c>
      <c r="Q772" s="13">
        <f t="shared" si="11"/>
        <v>47.5</v>
      </c>
      <c r="R772" s="14">
        <v>0.08</v>
      </c>
      <c r="S772" s="13">
        <v>43.7</v>
      </c>
      <c r="T772" s="13">
        <v>1.2236000000000002</v>
      </c>
      <c r="U772" s="48">
        <f>T_[[#This Row],[CA tarif]]-T_[[#This Row],[CA HT]]</f>
        <v>3.7999999999999972</v>
      </c>
      <c r="V772" s="13"/>
      <c r="W772" s="13"/>
      <c r="X772"/>
      <c r="Y772" s="9"/>
      <c r="AA772"/>
      <c r="AB772"/>
    </row>
    <row r="773" spans="1:28" ht="15" customHeight="1" x14ac:dyDescent="0.25">
      <c r="A773" s="6" t="s">
        <v>223</v>
      </c>
      <c r="B773" s="6" t="s">
        <v>224</v>
      </c>
      <c r="C773" s="6" t="s">
        <v>225</v>
      </c>
      <c r="D773" s="6" t="s">
        <v>208</v>
      </c>
      <c r="E773" s="6">
        <v>3</v>
      </c>
      <c r="F773" s="6" t="str">
        <f>VLOOKUP(T_[[#This Row],[N° représ]],ListeREPRESENTANTS,2,FALSE)</f>
        <v>Janet Leverling</v>
      </c>
      <c r="G773" s="6">
        <v>10762</v>
      </c>
      <c r="H773" s="9">
        <v>41177</v>
      </c>
      <c r="I773" s="9">
        <v>41205</v>
      </c>
      <c r="J773" s="9">
        <v>41194</v>
      </c>
      <c r="K773" s="7">
        <v>7</v>
      </c>
      <c r="L773" s="9" t="str">
        <f>VLOOKUP(T_[[#This Row],[Réf catégorie]],ListeCATEGORIES,2,FALSE)</f>
        <v>Produits secs</v>
      </c>
      <c r="M773" s="6">
        <v>51</v>
      </c>
      <c r="N773" s="6" t="str">
        <f>VLOOKUP(T_[[#This Row],[Réf prod]],ListePRODUITS,2,FALSE)</f>
        <v>Manjimup Dried Apples</v>
      </c>
      <c r="O773" s="13">
        <v>265</v>
      </c>
      <c r="P773" s="6">
        <v>61</v>
      </c>
      <c r="Q773" s="13">
        <f t="shared" ref="Q773:Q836" si="12">O773*P773</f>
        <v>16165</v>
      </c>
      <c r="R773" s="14">
        <v>0.06</v>
      </c>
      <c r="S773" s="13">
        <v>15195.099999999999</v>
      </c>
      <c r="T773" s="13">
        <v>136.7559</v>
      </c>
      <c r="U773" s="48">
        <f>T_[[#This Row],[CA tarif]]-T_[[#This Row],[CA HT]]</f>
        <v>969.90000000000146</v>
      </c>
      <c r="V773" s="13"/>
      <c r="W773" s="13"/>
      <c r="X773"/>
      <c r="Y773" s="9"/>
      <c r="AA773"/>
      <c r="AB773"/>
    </row>
    <row r="774" spans="1:28" ht="15" customHeight="1" x14ac:dyDescent="0.25">
      <c r="A774" s="6" t="s">
        <v>223</v>
      </c>
      <c r="B774" s="6" t="s">
        <v>224</v>
      </c>
      <c r="C774" s="6" t="s">
        <v>225</v>
      </c>
      <c r="D774" s="6" t="s">
        <v>208</v>
      </c>
      <c r="E774" s="6">
        <v>3</v>
      </c>
      <c r="F774" s="6" t="str">
        <f>VLOOKUP(T_[[#This Row],[N° représ]],ListeREPRESENTANTS,2,FALSE)</f>
        <v>Janet Leverling</v>
      </c>
      <c r="G774" s="6">
        <v>10762</v>
      </c>
      <c r="H774" s="9">
        <v>41177</v>
      </c>
      <c r="I774" s="9">
        <v>41205</v>
      </c>
      <c r="J774" s="9">
        <v>41194</v>
      </c>
      <c r="K774" s="7">
        <v>5</v>
      </c>
      <c r="L774" s="9" t="str">
        <f>VLOOKUP(T_[[#This Row],[Réf catégorie]],ListeCATEGORIES,2,FALSE)</f>
        <v>Pâtes et céréales</v>
      </c>
      <c r="M774" s="6">
        <v>56</v>
      </c>
      <c r="N774" s="6" t="str">
        <f>VLOOKUP(T_[[#This Row],[Réf prod]],ListePRODUITS,2,FALSE)</f>
        <v>Gnocchi di nonna Alice</v>
      </c>
      <c r="O774" s="13">
        <v>190</v>
      </c>
      <c r="P774" s="6">
        <v>1</v>
      </c>
      <c r="Q774" s="13">
        <f t="shared" si="12"/>
        <v>190</v>
      </c>
      <c r="R774" s="14">
        <v>0.13</v>
      </c>
      <c r="S774" s="13">
        <v>165.3</v>
      </c>
      <c r="T774" s="13">
        <v>5.4549000000000003</v>
      </c>
      <c r="U774" s="48">
        <f>T_[[#This Row],[CA tarif]]-T_[[#This Row],[CA HT]]</f>
        <v>24.699999999999989</v>
      </c>
      <c r="V774" s="13"/>
      <c r="W774" s="13"/>
      <c r="X774"/>
      <c r="Y774" s="9"/>
      <c r="AA774"/>
      <c r="AB774"/>
    </row>
    <row r="775" spans="1:28" ht="15" customHeight="1" x14ac:dyDescent="0.25">
      <c r="A775" s="6" t="s">
        <v>117</v>
      </c>
      <c r="B775" s="6" t="s">
        <v>118</v>
      </c>
      <c r="C775" s="6" t="s">
        <v>119</v>
      </c>
      <c r="D775" s="6" t="s">
        <v>85</v>
      </c>
      <c r="E775" s="6">
        <v>3</v>
      </c>
      <c r="F775" s="6" t="str">
        <f>VLOOKUP(T_[[#This Row],[N° représ]],ListeREPRESENTANTS,2,FALSE)</f>
        <v>Janet Leverling</v>
      </c>
      <c r="G775" s="6">
        <v>10763</v>
      </c>
      <c r="H775" s="9">
        <v>41178</v>
      </c>
      <c r="I775" s="9">
        <v>41206</v>
      </c>
      <c r="J775" s="9">
        <v>41193</v>
      </c>
      <c r="K775" s="7">
        <v>3</v>
      </c>
      <c r="L775" s="9" t="str">
        <f>VLOOKUP(T_[[#This Row],[Réf catégorie]],ListeCATEGORIES,2,FALSE)</f>
        <v>Desserts</v>
      </c>
      <c r="M775" s="6">
        <v>21</v>
      </c>
      <c r="N775" s="6" t="str">
        <f>VLOOKUP(T_[[#This Row],[Réf prod]],ListePRODUITS,2,FALSE)</f>
        <v>Sir Rodney's Scones</v>
      </c>
      <c r="O775" s="13">
        <v>50</v>
      </c>
      <c r="P775" s="6">
        <v>43</v>
      </c>
      <c r="Q775" s="13">
        <f t="shared" si="12"/>
        <v>2150</v>
      </c>
      <c r="R775" s="14">
        <v>0.06</v>
      </c>
      <c r="S775" s="13">
        <v>2020.9999999999998</v>
      </c>
      <c r="T775" s="13">
        <v>20.209999999999997</v>
      </c>
      <c r="U775" s="48">
        <f>T_[[#This Row],[CA tarif]]-T_[[#This Row],[CA HT]]</f>
        <v>129.00000000000023</v>
      </c>
      <c r="V775" s="13"/>
      <c r="W775" s="13"/>
      <c r="X775"/>
      <c r="Y775" s="9"/>
      <c r="AA775"/>
      <c r="AB775"/>
    </row>
    <row r="776" spans="1:28" ht="15" customHeight="1" x14ac:dyDescent="0.25">
      <c r="A776" s="6" t="s">
        <v>117</v>
      </c>
      <c r="B776" s="6" t="s">
        <v>118</v>
      </c>
      <c r="C776" s="6" t="s">
        <v>119</v>
      </c>
      <c r="D776" s="6" t="s">
        <v>85</v>
      </c>
      <c r="E776" s="6">
        <v>3</v>
      </c>
      <c r="F776" s="6" t="str">
        <f>VLOOKUP(T_[[#This Row],[N° représ]],ListeREPRESENTANTS,2,FALSE)</f>
        <v>Janet Leverling</v>
      </c>
      <c r="G776" s="6">
        <v>10763</v>
      </c>
      <c r="H776" s="9">
        <v>41178</v>
      </c>
      <c r="I776" s="9">
        <v>41206</v>
      </c>
      <c r="J776" s="9">
        <v>41193</v>
      </c>
      <c r="K776" s="7">
        <v>5</v>
      </c>
      <c r="L776" s="9" t="str">
        <f>VLOOKUP(T_[[#This Row],[Réf catégorie]],ListeCATEGORIES,2,FALSE)</f>
        <v>Pâtes et céréales</v>
      </c>
      <c r="M776" s="6">
        <v>22</v>
      </c>
      <c r="N776" s="6" t="str">
        <f>VLOOKUP(T_[[#This Row],[Réf prod]],ListePRODUITS,2,FALSE)</f>
        <v>Gustaf's Knäckebröd</v>
      </c>
      <c r="O776" s="13">
        <v>105</v>
      </c>
      <c r="P776" s="6">
        <v>70</v>
      </c>
      <c r="Q776" s="13">
        <f t="shared" si="12"/>
        <v>7350</v>
      </c>
      <c r="R776" s="14">
        <v>0.06</v>
      </c>
      <c r="S776" s="13">
        <v>6909</v>
      </c>
      <c r="T776" s="13">
        <v>41.454000000000001</v>
      </c>
      <c r="U776" s="48">
        <f>T_[[#This Row],[CA tarif]]-T_[[#This Row],[CA HT]]</f>
        <v>441</v>
      </c>
      <c r="V776" s="13"/>
      <c r="W776" s="13"/>
      <c r="X776"/>
      <c r="Y776" s="9"/>
      <c r="AA776"/>
      <c r="AB776"/>
    </row>
    <row r="777" spans="1:28" ht="15" customHeight="1" x14ac:dyDescent="0.25">
      <c r="A777" s="6" t="s">
        <v>117</v>
      </c>
      <c r="B777" s="6" t="s">
        <v>118</v>
      </c>
      <c r="C777" s="6" t="s">
        <v>119</v>
      </c>
      <c r="D777" s="6" t="s">
        <v>85</v>
      </c>
      <c r="E777" s="6">
        <v>3</v>
      </c>
      <c r="F777" s="6" t="str">
        <f>VLOOKUP(T_[[#This Row],[N° représ]],ListeREPRESENTANTS,2,FALSE)</f>
        <v>Janet Leverling</v>
      </c>
      <c r="G777" s="6">
        <v>10763</v>
      </c>
      <c r="H777" s="9">
        <v>41178</v>
      </c>
      <c r="I777" s="9">
        <v>41206</v>
      </c>
      <c r="J777" s="9">
        <v>41193</v>
      </c>
      <c r="K777" s="7">
        <v>1</v>
      </c>
      <c r="L777" s="9" t="str">
        <f>VLOOKUP(T_[[#This Row],[Réf catégorie]],ListeCATEGORIES,2,FALSE)</f>
        <v>Boissons</v>
      </c>
      <c r="M777" s="6">
        <v>24</v>
      </c>
      <c r="N777" s="6" t="str">
        <f>VLOOKUP(T_[[#This Row],[Réf prod]],ListePRODUITS,2,FALSE)</f>
        <v>Guaraná Fantástica</v>
      </c>
      <c r="O777" s="13">
        <v>22.5</v>
      </c>
      <c r="P777" s="6">
        <v>85</v>
      </c>
      <c r="Q777" s="13">
        <f t="shared" si="12"/>
        <v>1912.5</v>
      </c>
      <c r="R777" s="14">
        <v>0.15</v>
      </c>
      <c r="S777" s="13">
        <v>1625.625</v>
      </c>
      <c r="T777" s="13">
        <v>6.5025000000000004</v>
      </c>
      <c r="U777" s="48">
        <f>T_[[#This Row],[CA tarif]]-T_[[#This Row],[CA HT]]</f>
        <v>286.875</v>
      </c>
      <c r="V777" s="13"/>
      <c r="W777" s="13"/>
      <c r="X777"/>
      <c r="Y777" s="9"/>
      <c r="AA777"/>
      <c r="AB777"/>
    </row>
    <row r="778" spans="1:28" ht="15" customHeight="1" x14ac:dyDescent="0.25">
      <c r="A778" s="6" t="s">
        <v>186</v>
      </c>
      <c r="B778" s="6" t="s">
        <v>187</v>
      </c>
      <c r="C778" s="6" t="s">
        <v>188</v>
      </c>
      <c r="D778" s="6" t="s">
        <v>140</v>
      </c>
      <c r="E778" s="6">
        <v>6</v>
      </c>
      <c r="F778" s="6" t="str">
        <f>VLOOKUP(T_[[#This Row],[N° représ]],ListeREPRESENTANTS,2,FALSE)</f>
        <v>Ernst Junge</v>
      </c>
      <c r="G778" s="6">
        <v>10764</v>
      </c>
      <c r="H778" s="9">
        <v>41178</v>
      </c>
      <c r="I778" s="9">
        <v>41206</v>
      </c>
      <c r="J778" s="9">
        <v>41193</v>
      </c>
      <c r="K778" s="7">
        <v>2</v>
      </c>
      <c r="L778" s="9" t="str">
        <f>VLOOKUP(T_[[#This Row],[Réf catégorie]],ListeCATEGORIES,2,FALSE)</f>
        <v>Condiments</v>
      </c>
      <c r="M778" s="6">
        <v>3</v>
      </c>
      <c r="N778" s="6" t="str">
        <f>VLOOKUP(T_[[#This Row],[Réf prod]],ListePRODUITS,2,FALSE)</f>
        <v>Aniseed Syrup</v>
      </c>
      <c r="O778" s="13">
        <v>50</v>
      </c>
      <c r="P778" s="6">
        <v>65</v>
      </c>
      <c r="Q778" s="13">
        <f t="shared" si="12"/>
        <v>3250</v>
      </c>
      <c r="R778" s="14">
        <v>0.04</v>
      </c>
      <c r="S778" s="13">
        <v>3120</v>
      </c>
      <c r="T778" s="13">
        <v>59.28</v>
      </c>
      <c r="U778" s="48">
        <f>T_[[#This Row],[CA tarif]]-T_[[#This Row],[CA HT]]</f>
        <v>130</v>
      </c>
      <c r="V778" s="13"/>
      <c r="W778" s="13"/>
      <c r="X778"/>
      <c r="Y778" s="9"/>
      <c r="AA778"/>
      <c r="AB778"/>
    </row>
    <row r="779" spans="1:28" ht="15" customHeight="1" x14ac:dyDescent="0.25">
      <c r="A779" s="6" t="s">
        <v>186</v>
      </c>
      <c r="B779" s="6" t="s">
        <v>187</v>
      </c>
      <c r="C779" s="6" t="s">
        <v>188</v>
      </c>
      <c r="D779" s="6" t="s">
        <v>140</v>
      </c>
      <c r="E779" s="6">
        <v>6</v>
      </c>
      <c r="F779" s="6" t="str">
        <f>VLOOKUP(T_[[#This Row],[N° représ]],ListeREPRESENTANTS,2,FALSE)</f>
        <v>Ernst Junge</v>
      </c>
      <c r="G779" s="6">
        <v>10764</v>
      </c>
      <c r="H779" s="9">
        <v>41178</v>
      </c>
      <c r="I779" s="9">
        <v>41206</v>
      </c>
      <c r="J779" s="9">
        <v>41193</v>
      </c>
      <c r="K779" s="7">
        <v>1</v>
      </c>
      <c r="L779" s="9" t="str">
        <f>VLOOKUP(T_[[#This Row],[Réf catégorie]],ListeCATEGORIES,2,FALSE)</f>
        <v>Boissons</v>
      </c>
      <c r="M779" s="6">
        <v>39</v>
      </c>
      <c r="N779" s="6" t="str">
        <f>VLOOKUP(T_[[#This Row],[Réf prod]],ListePRODUITS,2,FALSE)</f>
        <v>Chartreuse verte</v>
      </c>
      <c r="O779" s="13">
        <v>90</v>
      </c>
      <c r="P779" s="6">
        <v>32</v>
      </c>
      <c r="Q779" s="13">
        <f t="shared" si="12"/>
        <v>2880</v>
      </c>
      <c r="R779" s="14">
        <v>0.2</v>
      </c>
      <c r="S779" s="13">
        <v>2304</v>
      </c>
      <c r="T779" s="13">
        <v>13.824</v>
      </c>
      <c r="U779" s="48">
        <f>T_[[#This Row],[CA tarif]]-T_[[#This Row],[CA HT]]</f>
        <v>576</v>
      </c>
      <c r="V779" s="13"/>
      <c r="W779" s="13"/>
      <c r="X779"/>
      <c r="Y779" s="9"/>
      <c r="AA779"/>
      <c r="AB779"/>
    </row>
    <row r="780" spans="1:28" ht="15" customHeight="1" x14ac:dyDescent="0.25">
      <c r="A780" s="6" t="s">
        <v>189</v>
      </c>
      <c r="B780" s="6" t="s">
        <v>190</v>
      </c>
      <c r="C780" s="6" t="s">
        <v>191</v>
      </c>
      <c r="D780" s="6" t="s">
        <v>136</v>
      </c>
      <c r="E780" s="6">
        <v>3</v>
      </c>
      <c r="F780" s="6" t="str">
        <f>VLOOKUP(T_[[#This Row],[N° représ]],ListeREPRESENTANTS,2,FALSE)</f>
        <v>Janet Leverling</v>
      </c>
      <c r="G780" s="6">
        <v>10765</v>
      </c>
      <c r="H780" s="9">
        <v>41179</v>
      </c>
      <c r="I780" s="9">
        <v>41207</v>
      </c>
      <c r="J780" s="9">
        <v>41194</v>
      </c>
      <c r="K780" s="7">
        <v>2</v>
      </c>
      <c r="L780" s="9" t="str">
        <f>VLOOKUP(T_[[#This Row],[Réf catégorie]],ListeCATEGORIES,2,FALSE)</f>
        <v>Condiments</v>
      </c>
      <c r="M780" s="6">
        <v>65</v>
      </c>
      <c r="N780" s="6" t="str">
        <f>VLOOKUP(T_[[#This Row],[Réf prod]],ListePRODUITS,2,FALSE)</f>
        <v>Louisiana Fiery Hot Pepper Sauce</v>
      </c>
      <c r="O780" s="13">
        <v>105.25</v>
      </c>
      <c r="P780" s="6">
        <v>95</v>
      </c>
      <c r="Q780" s="13">
        <f t="shared" si="12"/>
        <v>9998.75</v>
      </c>
      <c r="R780" s="14">
        <v>0.05</v>
      </c>
      <c r="S780" s="13">
        <v>9498.8125</v>
      </c>
      <c r="T780" s="13">
        <v>180.47743750000001</v>
      </c>
      <c r="U780" s="48">
        <f>T_[[#This Row],[CA tarif]]-T_[[#This Row],[CA HT]]</f>
        <v>499.9375</v>
      </c>
      <c r="V780" s="13"/>
      <c r="W780" s="13"/>
      <c r="X780"/>
      <c r="Y780" s="9"/>
      <c r="AA780"/>
      <c r="AB780"/>
    </row>
    <row r="781" spans="1:28" ht="15" customHeight="1" x14ac:dyDescent="0.25">
      <c r="A781" s="6" t="s">
        <v>177</v>
      </c>
      <c r="B781" s="6" t="s">
        <v>178</v>
      </c>
      <c r="C781" s="6" t="s">
        <v>159</v>
      </c>
      <c r="D781" s="6" t="s">
        <v>136</v>
      </c>
      <c r="E781" s="6">
        <v>5</v>
      </c>
      <c r="F781" s="6" t="str">
        <f>VLOOKUP(T_[[#This Row],[N° représ]],ListeREPRESENTANTS,2,FALSE)</f>
        <v>Mohamed Ben Arfa</v>
      </c>
      <c r="G781" s="6">
        <v>10766</v>
      </c>
      <c r="H781" s="9">
        <v>41180</v>
      </c>
      <c r="I781" s="9">
        <v>41208</v>
      </c>
      <c r="J781" s="9">
        <v>41194</v>
      </c>
      <c r="K781" s="7">
        <v>1</v>
      </c>
      <c r="L781" s="9" t="str">
        <f>VLOOKUP(T_[[#This Row],[Réf catégorie]],ListeCATEGORIES,2,FALSE)</f>
        <v>Boissons</v>
      </c>
      <c r="M781" s="6">
        <v>2</v>
      </c>
      <c r="N781" s="6" t="str">
        <f>VLOOKUP(T_[[#This Row],[Réf prod]],ListePRODUITS,2,FALSE)</f>
        <v>Chang</v>
      </c>
      <c r="O781" s="13">
        <v>95</v>
      </c>
      <c r="P781" s="6">
        <v>24</v>
      </c>
      <c r="Q781" s="13">
        <f t="shared" si="12"/>
        <v>2280</v>
      </c>
      <c r="R781" s="14">
        <v>0.05</v>
      </c>
      <c r="S781" s="13">
        <v>2166</v>
      </c>
      <c r="T781" s="13">
        <v>54.15</v>
      </c>
      <c r="U781" s="48">
        <f>T_[[#This Row],[CA tarif]]-T_[[#This Row],[CA HT]]</f>
        <v>114</v>
      </c>
      <c r="V781" s="13"/>
      <c r="W781" s="13"/>
      <c r="X781"/>
      <c r="Y781" s="9"/>
      <c r="AA781"/>
      <c r="AB781"/>
    </row>
    <row r="782" spans="1:28" ht="15" customHeight="1" x14ac:dyDescent="0.25">
      <c r="A782" s="6" t="s">
        <v>177</v>
      </c>
      <c r="B782" s="6" t="s">
        <v>178</v>
      </c>
      <c r="C782" s="6" t="s">
        <v>159</v>
      </c>
      <c r="D782" s="6" t="s">
        <v>136</v>
      </c>
      <c r="E782" s="6">
        <v>5</v>
      </c>
      <c r="F782" s="6" t="str">
        <f>VLOOKUP(T_[[#This Row],[N° représ]],ListeREPRESENTANTS,2,FALSE)</f>
        <v>Mohamed Ben Arfa</v>
      </c>
      <c r="G782" s="6">
        <v>10766</v>
      </c>
      <c r="H782" s="9">
        <v>41180</v>
      </c>
      <c r="I782" s="9">
        <v>41208</v>
      </c>
      <c r="J782" s="9">
        <v>41194</v>
      </c>
      <c r="K782" s="7">
        <v>7</v>
      </c>
      <c r="L782" s="9" t="str">
        <f>VLOOKUP(T_[[#This Row],[Réf catégorie]],ListeCATEGORIES,2,FALSE)</f>
        <v>Produits secs</v>
      </c>
      <c r="M782" s="6">
        <v>7</v>
      </c>
      <c r="N782" s="6" t="str">
        <f>VLOOKUP(T_[[#This Row],[Réf prod]],ListePRODUITS,2,FALSE)</f>
        <v>Uncle Bob's Organic Dried Pears</v>
      </c>
      <c r="O782" s="13">
        <v>150</v>
      </c>
      <c r="P782" s="6">
        <v>57</v>
      </c>
      <c r="Q782" s="13">
        <f t="shared" si="12"/>
        <v>8550</v>
      </c>
      <c r="R782" s="14">
        <v>0.02</v>
      </c>
      <c r="S782" s="13">
        <v>8379</v>
      </c>
      <c r="T782" s="13">
        <v>125.685</v>
      </c>
      <c r="U782" s="48">
        <f>T_[[#This Row],[CA tarif]]-T_[[#This Row],[CA HT]]</f>
        <v>171</v>
      </c>
      <c r="V782" s="13"/>
      <c r="W782" s="13"/>
      <c r="X782"/>
      <c r="Y782" s="9"/>
      <c r="AA782"/>
      <c r="AB782"/>
    </row>
    <row r="783" spans="1:28" ht="15" customHeight="1" x14ac:dyDescent="0.25">
      <c r="A783" s="6" t="s">
        <v>177</v>
      </c>
      <c r="B783" s="6" t="s">
        <v>178</v>
      </c>
      <c r="C783" s="6" t="s">
        <v>159</v>
      </c>
      <c r="D783" s="6" t="s">
        <v>136</v>
      </c>
      <c r="E783" s="6">
        <v>5</v>
      </c>
      <c r="F783" s="6" t="str">
        <f>VLOOKUP(T_[[#This Row],[N° représ]],ListeREPRESENTANTS,2,FALSE)</f>
        <v>Mohamed Ben Arfa</v>
      </c>
      <c r="G783" s="6">
        <v>10766</v>
      </c>
      <c r="H783" s="9">
        <v>41180</v>
      </c>
      <c r="I783" s="9">
        <v>41208</v>
      </c>
      <c r="J783" s="9">
        <v>41194</v>
      </c>
      <c r="K783" s="7">
        <v>3</v>
      </c>
      <c r="L783" s="9" t="str">
        <f>VLOOKUP(T_[[#This Row],[Réf catégorie]],ListeCATEGORIES,2,FALSE)</f>
        <v>Desserts</v>
      </c>
      <c r="M783" s="6">
        <v>68</v>
      </c>
      <c r="N783" s="6" t="str">
        <f>VLOOKUP(T_[[#This Row],[Réf prod]],ListePRODUITS,2,FALSE)</f>
        <v>Scottish Longbreads</v>
      </c>
      <c r="O783" s="13">
        <v>62.5</v>
      </c>
      <c r="P783" s="6">
        <v>95</v>
      </c>
      <c r="Q783" s="13">
        <f t="shared" si="12"/>
        <v>5937.5</v>
      </c>
      <c r="R783" s="14">
        <v>0.17</v>
      </c>
      <c r="S783" s="13">
        <v>4928.125</v>
      </c>
      <c r="T783" s="13">
        <v>98.5625</v>
      </c>
      <c r="U783" s="48">
        <f>T_[[#This Row],[CA tarif]]-T_[[#This Row],[CA HT]]</f>
        <v>1009.375</v>
      </c>
      <c r="V783" s="13"/>
      <c r="W783" s="13"/>
      <c r="X783"/>
      <c r="Y783" s="9"/>
      <c r="AA783"/>
      <c r="AB783"/>
    </row>
    <row r="784" spans="1:28" ht="15" customHeight="1" x14ac:dyDescent="0.25">
      <c r="A784" s="6" t="s">
        <v>99</v>
      </c>
      <c r="B784" s="6" t="s">
        <v>100</v>
      </c>
      <c r="C784" s="6" t="s">
        <v>101</v>
      </c>
      <c r="D784" s="6" t="s">
        <v>102</v>
      </c>
      <c r="E784" s="6">
        <v>5</v>
      </c>
      <c r="F784" s="6" t="str">
        <f>VLOOKUP(T_[[#This Row],[N° représ]],ListeREPRESENTANTS,2,FALSE)</f>
        <v>Mohamed Ben Arfa</v>
      </c>
      <c r="G784" s="6">
        <v>10767</v>
      </c>
      <c r="H784" s="9">
        <v>41180</v>
      </c>
      <c r="I784" s="9">
        <v>41208</v>
      </c>
      <c r="J784" s="9">
        <v>41200</v>
      </c>
      <c r="K784" s="7">
        <v>5</v>
      </c>
      <c r="L784" s="9" t="str">
        <f>VLOOKUP(T_[[#This Row],[Réf catégorie]],ListeCATEGORIES,2,FALSE)</f>
        <v>Pâtes et céréales</v>
      </c>
      <c r="M784" s="6">
        <v>42</v>
      </c>
      <c r="N784" s="6" t="str">
        <f>VLOOKUP(T_[[#This Row],[Réf prod]],ListePRODUITS,2,FALSE)</f>
        <v>Singaporean Hokkien Fried Mee</v>
      </c>
      <c r="O784" s="13">
        <v>70</v>
      </c>
      <c r="P784" s="6">
        <v>12</v>
      </c>
      <c r="Q784" s="13">
        <f t="shared" si="12"/>
        <v>840</v>
      </c>
      <c r="R784" s="14">
        <v>0.13</v>
      </c>
      <c r="S784" s="13">
        <v>730.8</v>
      </c>
      <c r="T784" s="13">
        <v>8.7695999999999987</v>
      </c>
      <c r="U784" s="48">
        <f>T_[[#This Row],[CA tarif]]-T_[[#This Row],[CA HT]]</f>
        <v>109.20000000000005</v>
      </c>
      <c r="V784" s="13"/>
      <c r="W784" s="13"/>
      <c r="X784"/>
      <c r="Y784" s="9"/>
      <c r="AA784"/>
      <c r="AB784"/>
    </row>
    <row r="785" spans="1:28" ht="15" customHeight="1" x14ac:dyDescent="0.25">
      <c r="A785" s="6" t="s">
        <v>243</v>
      </c>
      <c r="B785" s="6" t="s">
        <v>244</v>
      </c>
      <c r="C785" s="6" t="s">
        <v>88</v>
      </c>
      <c r="D785" s="6" t="s">
        <v>89</v>
      </c>
      <c r="E785" s="6">
        <v>3</v>
      </c>
      <c r="F785" s="6" t="str">
        <f>VLOOKUP(T_[[#This Row],[N° représ]],ListeREPRESENTANTS,2,FALSE)</f>
        <v>Janet Leverling</v>
      </c>
      <c r="G785" s="6">
        <v>10768</v>
      </c>
      <c r="H785" s="9">
        <v>41183</v>
      </c>
      <c r="I785" s="9">
        <v>41211</v>
      </c>
      <c r="J785" s="9">
        <v>41200</v>
      </c>
      <c r="K785" s="7">
        <v>5</v>
      </c>
      <c r="L785" s="9" t="str">
        <f>VLOOKUP(T_[[#This Row],[Réf catégorie]],ListeCATEGORIES,2,FALSE)</f>
        <v>Pâtes et céréales</v>
      </c>
      <c r="M785" s="6">
        <v>22</v>
      </c>
      <c r="N785" s="6" t="str">
        <f>VLOOKUP(T_[[#This Row],[Réf prod]],ListePRODUITS,2,FALSE)</f>
        <v>Gustaf's Knäckebröd</v>
      </c>
      <c r="O785" s="13">
        <v>105</v>
      </c>
      <c r="P785" s="6">
        <v>69</v>
      </c>
      <c r="Q785" s="13">
        <f t="shared" si="12"/>
        <v>7245</v>
      </c>
      <c r="R785" s="14">
        <v>0.11</v>
      </c>
      <c r="S785" s="13">
        <v>6448.05</v>
      </c>
      <c r="T785" s="13">
        <v>219.2337</v>
      </c>
      <c r="U785" s="48">
        <f>T_[[#This Row],[CA tarif]]-T_[[#This Row],[CA HT]]</f>
        <v>796.94999999999982</v>
      </c>
      <c r="V785" s="13"/>
      <c r="W785" s="13"/>
      <c r="X785"/>
      <c r="Y785" s="9"/>
      <c r="AA785"/>
      <c r="AB785"/>
    </row>
    <row r="786" spans="1:28" ht="15" customHeight="1" x14ac:dyDescent="0.25">
      <c r="A786" s="6" t="s">
        <v>243</v>
      </c>
      <c r="B786" s="6" t="s">
        <v>244</v>
      </c>
      <c r="C786" s="6" t="s">
        <v>88</v>
      </c>
      <c r="D786" s="6" t="s">
        <v>89</v>
      </c>
      <c r="E786" s="6">
        <v>3</v>
      </c>
      <c r="F786" s="6" t="str">
        <f>VLOOKUP(T_[[#This Row],[N° représ]],ListeREPRESENTANTS,2,FALSE)</f>
        <v>Janet Leverling</v>
      </c>
      <c r="G786" s="6">
        <v>10768</v>
      </c>
      <c r="H786" s="9">
        <v>41183</v>
      </c>
      <c r="I786" s="9">
        <v>41211</v>
      </c>
      <c r="J786" s="9">
        <v>41200</v>
      </c>
      <c r="K786" s="7">
        <v>4</v>
      </c>
      <c r="L786" s="9" t="str">
        <f>VLOOKUP(T_[[#This Row],[Réf catégorie]],ListeCATEGORIES,2,FALSE)</f>
        <v>Produits laitiers</v>
      </c>
      <c r="M786" s="6">
        <v>31</v>
      </c>
      <c r="N786" s="6" t="str">
        <f>VLOOKUP(T_[[#This Row],[Réf prod]],ListePRODUITS,2,FALSE)</f>
        <v>Gorgonzola Telino</v>
      </c>
      <c r="O786" s="13">
        <v>62.5</v>
      </c>
      <c r="P786" s="6">
        <v>52</v>
      </c>
      <c r="Q786" s="13">
        <f t="shared" si="12"/>
        <v>3250</v>
      </c>
      <c r="R786" s="14">
        <v>0.14000000000000001</v>
      </c>
      <c r="S786" s="13">
        <v>2795</v>
      </c>
      <c r="T786" s="13">
        <v>75.465000000000003</v>
      </c>
      <c r="U786" s="48">
        <f>T_[[#This Row],[CA tarif]]-T_[[#This Row],[CA HT]]</f>
        <v>455</v>
      </c>
      <c r="V786" s="13"/>
      <c r="W786" s="13"/>
      <c r="X786"/>
      <c r="Y786" s="9"/>
      <c r="AA786"/>
      <c r="AB786"/>
    </row>
    <row r="787" spans="1:28" ht="15" customHeight="1" x14ac:dyDescent="0.25">
      <c r="A787" s="6" t="s">
        <v>243</v>
      </c>
      <c r="B787" s="6" t="s">
        <v>244</v>
      </c>
      <c r="C787" s="6" t="s">
        <v>88</v>
      </c>
      <c r="D787" s="6" t="s">
        <v>89</v>
      </c>
      <c r="E787" s="6">
        <v>3</v>
      </c>
      <c r="F787" s="6" t="str">
        <f>VLOOKUP(T_[[#This Row],[N° représ]],ListeREPRESENTANTS,2,FALSE)</f>
        <v>Janet Leverling</v>
      </c>
      <c r="G787" s="6">
        <v>10768</v>
      </c>
      <c r="H787" s="9">
        <v>41183</v>
      </c>
      <c r="I787" s="9">
        <v>41211</v>
      </c>
      <c r="J787" s="9">
        <v>41200</v>
      </c>
      <c r="K787" s="7">
        <v>4</v>
      </c>
      <c r="L787" s="9" t="str">
        <f>VLOOKUP(T_[[#This Row],[Réf catégorie]],ListeCATEGORIES,2,FALSE)</f>
        <v>Produits laitiers</v>
      </c>
      <c r="M787" s="6">
        <v>60</v>
      </c>
      <c r="N787" s="6" t="str">
        <f>VLOOKUP(T_[[#This Row],[Réf prod]],ListePRODUITS,2,FALSE)</f>
        <v>Camembert Pierrot</v>
      </c>
      <c r="O787" s="13">
        <v>170</v>
      </c>
      <c r="P787" s="6">
        <v>92</v>
      </c>
      <c r="Q787" s="13">
        <f t="shared" si="12"/>
        <v>15640</v>
      </c>
      <c r="R787" s="14">
        <v>0.1</v>
      </c>
      <c r="S787" s="13">
        <v>14076</v>
      </c>
      <c r="T787" s="13">
        <v>394.12799999999999</v>
      </c>
      <c r="U787" s="48">
        <f>T_[[#This Row],[CA tarif]]-T_[[#This Row],[CA HT]]</f>
        <v>1564</v>
      </c>
      <c r="V787" s="13"/>
      <c r="W787" s="13"/>
      <c r="X787"/>
      <c r="Y787" s="9"/>
      <c r="AA787"/>
      <c r="AB787"/>
    </row>
    <row r="788" spans="1:28" ht="15" customHeight="1" x14ac:dyDescent="0.25">
      <c r="A788" s="6" t="s">
        <v>243</v>
      </c>
      <c r="B788" s="6" t="s">
        <v>244</v>
      </c>
      <c r="C788" s="6" t="s">
        <v>88</v>
      </c>
      <c r="D788" s="6" t="s">
        <v>89</v>
      </c>
      <c r="E788" s="6">
        <v>3</v>
      </c>
      <c r="F788" s="6" t="str">
        <f>VLOOKUP(T_[[#This Row],[N° représ]],ListeREPRESENTANTS,2,FALSE)</f>
        <v>Janet Leverling</v>
      </c>
      <c r="G788" s="6">
        <v>10768</v>
      </c>
      <c r="H788" s="9">
        <v>41183</v>
      </c>
      <c r="I788" s="9">
        <v>41211</v>
      </c>
      <c r="J788" s="9">
        <v>41200</v>
      </c>
      <c r="K788" s="7">
        <v>4</v>
      </c>
      <c r="L788" s="9" t="str">
        <f>VLOOKUP(T_[[#This Row],[Réf catégorie]],ListeCATEGORIES,2,FALSE)</f>
        <v>Produits laitiers</v>
      </c>
      <c r="M788" s="6">
        <v>71</v>
      </c>
      <c r="N788" s="6" t="str">
        <f>VLOOKUP(T_[[#This Row],[Réf prod]],ListePRODUITS,2,FALSE)</f>
        <v>Fløtemysost</v>
      </c>
      <c r="O788" s="13">
        <v>107.5</v>
      </c>
      <c r="P788" s="6">
        <v>35</v>
      </c>
      <c r="Q788" s="13">
        <f t="shared" si="12"/>
        <v>3762.5</v>
      </c>
      <c r="R788" s="14">
        <v>0.03</v>
      </c>
      <c r="S788" s="13">
        <v>3649.625</v>
      </c>
      <c r="T788" s="13">
        <v>113.138375</v>
      </c>
      <c r="U788" s="48">
        <f>T_[[#This Row],[CA tarif]]-T_[[#This Row],[CA HT]]</f>
        <v>112.875</v>
      </c>
      <c r="V788" s="13"/>
      <c r="W788" s="13"/>
      <c r="X788"/>
      <c r="Y788" s="9"/>
      <c r="AA788"/>
      <c r="AB788"/>
    </row>
    <row r="789" spans="1:28" ht="15" customHeight="1" x14ac:dyDescent="0.25">
      <c r="A789" s="6" t="s">
        <v>269</v>
      </c>
      <c r="B789" s="6" t="s">
        <v>270</v>
      </c>
      <c r="C789" s="6" t="s">
        <v>271</v>
      </c>
      <c r="D789" s="6" t="s">
        <v>242</v>
      </c>
      <c r="E789" s="6">
        <v>3</v>
      </c>
      <c r="F789" s="6" t="str">
        <f>VLOOKUP(T_[[#This Row],[N° représ]],ListeREPRESENTANTS,2,FALSE)</f>
        <v>Janet Leverling</v>
      </c>
      <c r="G789" s="6">
        <v>10769</v>
      </c>
      <c r="H789" s="9">
        <v>41183</v>
      </c>
      <c r="I789" s="9">
        <v>41211</v>
      </c>
      <c r="J789" s="9">
        <v>41197</v>
      </c>
      <c r="K789" s="7">
        <v>8</v>
      </c>
      <c r="L789" s="9" t="str">
        <f>VLOOKUP(T_[[#This Row],[Réf catégorie]],ListeCATEGORIES,2,FALSE)</f>
        <v>Poissons et fruits de mer</v>
      </c>
      <c r="M789" s="6">
        <v>41</v>
      </c>
      <c r="N789" s="6" t="str">
        <f>VLOOKUP(T_[[#This Row],[Réf prod]],ListePRODUITS,2,FALSE)</f>
        <v>Jack's New England Clam Chowder</v>
      </c>
      <c r="O789" s="13">
        <v>48.25</v>
      </c>
      <c r="P789" s="6">
        <v>72</v>
      </c>
      <c r="Q789" s="13">
        <f t="shared" si="12"/>
        <v>3474</v>
      </c>
      <c r="R789" s="14">
        <v>0.15</v>
      </c>
      <c r="S789" s="13">
        <v>2952.9</v>
      </c>
      <c r="T789" s="13">
        <v>56.1051</v>
      </c>
      <c r="U789" s="48">
        <f>T_[[#This Row],[CA tarif]]-T_[[#This Row],[CA HT]]</f>
        <v>521.09999999999991</v>
      </c>
      <c r="V789" s="13"/>
      <c r="W789" s="13"/>
      <c r="X789"/>
      <c r="Y789" s="9"/>
      <c r="AA789"/>
      <c r="AB789"/>
    </row>
    <row r="790" spans="1:28" ht="15" customHeight="1" x14ac:dyDescent="0.25">
      <c r="A790" s="6" t="s">
        <v>269</v>
      </c>
      <c r="B790" s="6" t="s">
        <v>270</v>
      </c>
      <c r="C790" s="6" t="s">
        <v>271</v>
      </c>
      <c r="D790" s="6" t="s">
        <v>242</v>
      </c>
      <c r="E790" s="6">
        <v>3</v>
      </c>
      <c r="F790" s="6" t="str">
        <f>VLOOKUP(T_[[#This Row],[N° représ]],ListeREPRESENTANTS,2,FALSE)</f>
        <v>Janet Leverling</v>
      </c>
      <c r="G790" s="6">
        <v>10769</v>
      </c>
      <c r="H790" s="9">
        <v>41183</v>
      </c>
      <c r="I790" s="9">
        <v>41211</v>
      </c>
      <c r="J790" s="9">
        <v>41197</v>
      </c>
      <c r="K790" s="7">
        <v>5</v>
      </c>
      <c r="L790" s="9" t="str">
        <f>VLOOKUP(T_[[#This Row],[Réf catégorie]],ListeCATEGORIES,2,FALSE)</f>
        <v>Pâtes et céréales</v>
      </c>
      <c r="M790" s="6">
        <v>52</v>
      </c>
      <c r="N790" s="6" t="str">
        <f>VLOOKUP(T_[[#This Row],[Réf prod]],ListePRODUITS,2,FALSE)</f>
        <v>Filo Mix</v>
      </c>
      <c r="O790" s="13">
        <v>35</v>
      </c>
      <c r="P790" s="6">
        <v>25</v>
      </c>
      <c r="Q790" s="13">
        <f t="shared" si="12"/>
        <v>875</v>
      </c>
      <c r="R790" s="14">
        <v>0.15</v>
      </c>
      <c r="S790" s="13">
        <v>743.75</v>
      </c>
      <c r="T790" s="13">
        <v>17.106249999999999</v>
      </c>
      <c r="U790" s="48">
        <f>T_[[#This Row],[CA tarif]]-T_[[#This Row],[CA HT]]</f>
        <v>131.25</v>
      </c>
      <c r="V790" s="13"/>
      <c r="W790" s="13"/>
      <c r="X790"/>
      <c r="Y790" s="9"/>
      <c r="AA790"/>
      <c r="AB790"/>
    </row>
    <row r="791" spans="1:28" ht="15" customHeight="1" x14ac:dyDescent="0.25">
      <c r="A791" s="6" t="s">
        <v>269</v>
      </c>
      <c r="B791" s="6" t="s">
        <v>270</v>
      </c>
      <c r="C791" s="6" t="s">
        <v>271</v>
      </c>
      <c r="D791" s="6" t="s">
        <v>242</v>
      </c>
      <c r="E791" s="6">
        <v>3</v>
      </c>
      <c r="F791" s="6" t="str">
        <f>VLOOKUP(T_[[#This Row],[N° représ]],ListeREPRESENTANTS,2,FALSE)</f>
        <v>Janet Leverling</v>
      </c>
      <c r="G791" s="6">
        <v>10769</v>
      </c>
      <c r="H791" s="9">
        <v>41183</v>
      </c>
      <c r="I791" s="9">
        <v>41211</v>
      </c>
      <c r="J791" s="9">
        <v>41197</v>
      </c>
      <c r="K791" s="7">
        <v>2</v>
      </c>
      <c r="L791" s="9" t="str">
        <f>VLOOKUP(T_[[#This Row],[Réf catégorie]],ListeCATEGORIES,2,FALSE)</f>
        <v>Condiments</v>
      </c>
      <c r="M791" s="6">
        <v>61</v>
      </c>
      <c r="N791" s="6" t="str">
        <f>VLOOKUP(T_[[#This Row],[Réf prod]],ListePRODUITS,2,FALSE)</f>
        <v>Sirop d'érable</v>
      </c>
      <c r="O791" s="13">
        <v>142.5</v>
      </c>
      <c r="P791" s="6">
        <v>85</v>
      </c>
      <c r="Q791" s="13">
        <f t="shared" si="12"/>
        <v>12112.5</v>
      </c>
      <c r="R791" s="14">
        <v>0.09</v>
      </c>
      <c r="S791" s="13">
        <v>11022.375</v>
      </c>
      <c r="T791" s="13">
        <v>187.38037499999999</v>
      </c>
      <c r="U791" s="48">
        <f>T_[[#This Row],[CA tarif]]-T_[[#This Row],[CA HT]]</f>
        <v>1090.125</v>
      </c>
      <c r="V791" s="13"/>
      <c r="W791" s="13"/>
      <c r="X791"/>
      <c r="Y791" s="9"/>
      <c r="AA791"/>
      <c r="AB791"/>
    </row>
    <row r="792" spans="1:28" ht="15" customHeight="1" x14ac:dyDescent="0.25">
      <c r="A792" s="6" t="s">
        <v>269</v>
      </c>
      <c r="B792" s="6" t="s">
        <v>270</v>
      </c>
      <c r="C792" s="6" t="s">
        <v>271</v>
      </c>
      <c r="D792" s="6" t="s">
        <v>242</v>
      </c>
      <c r="E792" s="6">
        <v>3</v>
      </c>
      <c r="F792" s="6" t="str">
        <f>VLOOKUP(T_[[#This Row],[N° représ]],ListeREPRESENTANTS,2,FALSE)</f>
        <v>Janet Leverling</v>
      </c>
      <c r="G792" s="6">
        <v>10769</v>
      </c>
      <c r="H792" s="9">
        <v>41183</v>
      </c>
      <c r="I792" s="9">
        <v>41211</v>
      </c>
      <c r="J792" s="9">
        <v>41197</v>
      </c>
      <c r="K792" s="7">
        <v>3</v>
      </c>
      <c r="L792" s="9" t="str">
        <f>VLOOKUP(T_[[#This Row],[Réf catégorie]],ListeCATEGORIES,2,FALSE)</f>
        <v>Desserts</v>
      </c>
      <c r="M792" s="6">
        <v>62</v>
      </c>
      <c r="N792" s="6" t="str">
        <f>VLOOKUP(T_[[#This Row],[Réf prod]],ListePRODUITS,2,FALSE)</f>
        <v>Tarte au sucre</v>
      </c>
      <c r="O792" s="13">
        <v>246.5</v>
      </c>
      <c r="P792" s="6">
        <v>53</v>
      </c>
      <c r="Q792" s="13">
        <f t="shared" si="12"/>
        <v>13064.5</v>
      </c>
      <c r="R792" s="14">
        <v>0.17</v>
      </c>
      <c r="S792" s="13">
        <v>10843.535</v>
      </c>
      <c r="T792" s="13">
        <v>303.61897999999997</v>
      </c>
      <c r="U792" s="48">
        <f>T_[[#This Row],[CA tarif]]-T_[[#This Row],[CA HT]]</f>
        <v>2220.9650000000001</v>
      </c>
      <c r="V792" s="13"/>
      <c r="W792" s="13"/>
      <c r="X792"/>
      <c r="Y792" s="9"/>
      <c r="AA792"/>
      <c r="AB792"/>
    </row>
    <row r="793" spans="1:28" ht="15" customHeight="1" x14ac:dyDescent="0.25">
      <c r="A793" s="6" t="s">
        <v>228</v>
      </c>
      <c r="B793" s="6" t="s">
        <v>229</v>
      </c>
      <c r="C793" s="6" t="s">
        <v>122</v>
      </c>
      <c r="D793" s="6" t="s">
        <v>123</v>
      </c>
      <c r="E793" s="6">
        <v>4</v>
      </c>
      <c r="F793" s="6" t="str">
        <f>VLOOKUP(T_[[#This Row],[N° représ]],ListeREPRESENTANTS,2,FALSE)</f>
        <v>Laura Callahan</v>
      </c>
      <c r="G793" s="6">
        <v>10770</v>
      </c>
      <c r="H793" s="9">
        <v>41184</v>
      </c>
      <c r="I793" s="9">
        <v>41212</v>
      </c>
      <c r="J793" s="9">
        <v>41202</v>
      </c>
      <c r="K793" s="7">
        <v>4</v>
      </c>
      <c r="L793" s="9" t="str">
        <f>VLOOKUP(T_[[#This Row],[Réf catégorie]],ListeCATEGORIES,2,FALSE)</f>
        <v>Produits laitiers</v>
      </c>
      <c r="M793" s="6">
        <v>11</v>
      </c>
      <c r="N793" s="6" t="str">
        <f>VLOOKUP(T_[[#This Row],[Réf prod]],ListePRODUITS,2,FALSE)</f>
        <v>Queso Cabrales</v>
      </c>
      <c r="O793" s="13">
        <v>105</v>
      </c>
      <c r="P793" s="6">
        <v>63</v>
      </c>
      <c r="Q793" s="13">
        <f t="shared" si="12"/>
        <v>6615</v>
      </c>
      <c r="R793" s="14">
        <v>0.17</v>
      </c>
      <c r="S793" s="13">
        <v>5490.45</v>
      </c>
      <c r="T793" s="13">
        <v>93.337649999999996</v>
      </c>
      <c r="U793" s="48">
        <f>T_[[#This Row],[CA tarif]]-T_[[#This Row],[CA HT]]</f>
        <v>1124.5500000000002</v>
      </c>
      <c r="V793" s="13"/>
      <c r="W793" s="13"/>
      <c r="X793"/>
      <c r="Y793" s="9"/>
      <c r="AA793"/>
      <c r="AB793"/>
    </row>
    <row r="794" spans="1:28" ht="15" customHeight="1" x14ac:dyDescent="0.25">
      <c r="A794" s="6" t="s">
        <v>186</v>
      </c>
      <c r="B794" s="6" t="s">
        <v>187</v>
      </c>
      <c r="C794" s="6" t="s">
        <v>188</v>
      </c>
      <c r="D794" s="6" t="s">
        <v>140</v>
      </c>
      <c r="E794" s="6">
        <v>2</v>
      </c>
      <c r="F794" s="6" t="str">
        <f>VLOOKUP(T_[[#This Row],[N° représ]],ListeREPRESENTANTS,2,FALSE)</f>
        <v>Anne Dodsworth</v>
      </c>
      <c r="G794" s="6">
        <v>10771</v>
      </c>
      <c r="H794" s="9">
        <v>41185</v>
      </c>
      <c r="I794" s="9">
        <v>41213</v>
      </c>
      <c r="J794" s="9">
        <v>41218</v>
      </c>
      <c r="K794" s="7">
        <v>4</v>
      </c>
      <c r="L794" s="9" t="str">
        <f>VLOOKUP(T_[[#This Row],[Réf catégorie]],ListeCATEGORIES,2,FALSE)</f>
        <v>Produits laitiers</v>
      </c>
      <c r="M794" s="6">
        <v>71</v>
      </c>
      <c r="N794" s="6" t="str">
        <f>VLOOKUP(T_[[#This Row],[Réf prod]],ListePRODUITS,2,FALSE)</f>
        <v>Fløtemysost</v>
      </c>
      <c r="O794" s="13">
        <v>107.5</v>
      </c>
      <c r="P794" s="6">
        <v>47</v>
      </c>
      <c r="Q794" s="13">
        <f t="shared" si="12"/>
        <v>5052.5</v>
      </c>
      <c r="R794" s="14">
        <v>0.12</v>
      </c>
      <c r="S794" s="13">
        <v>4446.2</v>
      </c>
      <c r="T794" s="13">
        <v>22.231000000000002</v>
      </c>
      <c r="U794" s="48">
        <f>T_[[#This Row],[CA tarif]]-T_[[#This Row],[CA HT]]</f>
        <v>606.30000000000018</v>
      </c>
      <c r="V794" s="13"/>
      <c r="W794" s="13"/>
      <c r="X794"/>
      <c r="Y794" s="9"/>
      <c r="AA794"/>
      <c r="AB794"/>
    </row>
    <row r="795" spans="1:28" ht="15" customHeight="1" x14ac:dyDescent="0.25">
      <c r="A795" s="6" t="s">
        <v>157</v>
      </c>
      <c r="B795" s="6" t="s">
        <v>158</v>
      </c>
      <c r="C795" s="6" t="s">
        <v>159</v>
      </c>
      <c r="D795" s="6" t="s">
        <v>136</v>
      </c>
      <c r="E795" s="6">
        <v>3</v>
      </c>
      <c r="F795" s="6" t="str">
        <f>VLOOKUP(T_[[#This Row],[N° représ]],ListeREPRESENTANTS,2,FALSE)</f>
        <v>Janet Leverling</v>
      </c>
      <c r="G795" s="6">
        <v>10772</v>
      </c>
      <c r="H795" s="9">
        <v>41185</v>
      </c>
      <c r="I795" s="9">
        <v>41213</v>
      </c>
      <c r="J795" s="9">
        <v>41204</v>
      </c>
      <c r="K795" s="7">
        <v>6</v>
      </c>
      <c r="L795" s="9" t="str">
        <f>VLOOKUP(T_[[#This Row],[Réf catégorie]],ListeCATEGORIES,2,FALSE)</f>
        <v>Viandes</v>
      </c>
      <c r="M795" s="6">
        <v>29</v>
      </c>
      <c r="N795" s="6" t="str">
        <f>VLOOKUP(T_[[#This Row],[Réf prod]],ListePRODUITS,2,FALSE)</f>
        <v>Thüringer Rostbratwurst</v>
      </c>
      <c r="O795" s="13">
        <v>618.95000000000005</v>
      </c>
      <c r="P795" s="6">
        <v>90</v>
      </c>
      <c r="Q795" s="13">
        <f t="shared" si="12"/>
        <v>55705.500000000007</v>
      </c>
      <c r="R795" s="14">
        <v>0.09</v>
      </c>
      <c r="S795" s="13">
        <v>50692.005000000012</v>
      </c>
      <c r="T795" s="13">
        <v>608.30406000000016</v>
      </c>
      <c r="U795" s="48">
        <f>T_[[#This Row],[CA tarif]]-T_[[#This Row],[CA HT]]</f>
        <v>5013.4949999999953</v>
      </c>
      <c r="V795" s="13"/>
      <c r="W795" s="13"/>
      <c r="X795"/>
      <c r="Y795" s="9"/>
      <c r="AA795"/>
      <c r="AB795"/>
    </row>
    <row r="796" spans="1:28" ht="15" customHeight="1" x14ac:dyDescent="0.25">
      <c r="A796" s="6" t="s">
        <v>157</v>
      </c>
      <c r="B796" s="6" t="s">
        <v>158</v>
      </c>
      <c r="C796" s="6" t="s">
        <v>159</v>
      </c>
      <c r="D796" s="6" t="s">
        <v>136</v>
      </c>
      <c r="E796" s="6">
        <v>3</v>
      </c>
      <c r="F796" s="6" t="str">
        <f>VLOOKUP(T_[[#This Row],[N° représ]],ListeREPRESENTANTS,2,FALSE)</f>
        <v>Janet Leverling</v>
      </c>
      <c r="G796" s="6">
        <v>10772</v>
      </c>
      <c r="H796" s="9">
        <v>41185</v>
      </c>
      <c r="I796" s="9">
        <v>41213</v>
      </c>
      <c r="J796" s="9">
        <v>41204</v>
      </c>
      <c r="K796" s="7">
        <v>4</v>
      </c>
      <c r="L796" s="9" t="str">
        <f>VLOOKUP(T_[[#This Row],[Réf catégorie]],ListeCATEGORIES,2,FALSE)</f>
        <v>Produits laitiers</v>
      </c>
      <c r="M796" s="6">
        <v>59</v>
      </c>
      <c r="N796" s="6" t="str">
        <f>VLOOKUP(T_[[#This Row],[Réf prod]],ListePRODUITS,2,FALSE)</f>
        <v>Raclette Courdavault</v>
      </c>
      <c r="O796" s="13">
        <v>275</v>
      </c>
      <c r="P796" s="6">
        <v>2</v>
      </c>
      <c r="Q796" s="13">
        <f t="shared" si="12"/>
        <v>550</v>
      </c>
      <c r="R796" s="14">
        <v>0.13</v>
      </c>
      <c r="S796" s="13">
        <v>478.5</v>
      </c>
      <c r="T796" s="13">
        <v>15.311999999999999</v>
      </c>
      <c r="U796" s="48">
        <f>T_[[#This Row],[CA tarif]]-T_[[#This Row],[CA HT]]</f>
        <v>71.5</v>
      </c>
      <c r="V796" s="13"/>
      <c r="W796" s="13"/>
      <c r="X796"/>
      <c r="Y796" s="9"/>
      <c r="AA796"/>
      <c r="AB796"/>
    </row>
    <row r="797" spans="1:28" ht="15" customHeight="1" x14ac:dyDescent="0.25">
      <c r="A797" s="6" t="s">
        <v>186</v>
      </c>
      <c r="B797" s="6" t="s">
        <v>187</v>
      </c>
      <c r="C797" s="6" t="s">
        <v>188</v>
      </c>
      <c r="D797" s="6" t="s">
        <v>140</v>
      </c>
      <c r="E797" s="6">
        <v>7</v>
      </c>
      <c r="F797" s="6" t="str">
        <f>VLOOKUP(T_[[#This Row],[N° représ]],ListeREPRESENTANTS,2,FALSE)</f>
        <v>Jaime Dos Santos</v>
      </c>
      <c r="G797" s="6">
        <v>10773</v>
      </c>
      <c r="H797" s="9">
        <v>41186</v>
      </c>
      <c r="I797" s="9">
        <v>41214</v>
      </c>
      <c r="J797" s="9">
        <v>41201</v>
      </c>
      <c r="K797" s="7">
        <v>6</v>
      </c>
      <c r="L797" s="9" t="str">
        <f>VLOOKUP(T_[[#This Row],[Réf catégorie]],ListeCATEGORIES,2,FALSE)</f>
        <v>Viandes</v>
      </c>
      <c r="M797" s="6">
        <v>17</v>
      </c>
      <c r="N797" s="6" t="str">
        <f>VLOOKUP(T_[[#This Row],[Réf prod]],ListePRODUITS,2,FALSE)</f>
        <v>Alice Mutton</v>
      </c>
      <c r="O797" s="13">
        <v>195</v>
      </c>
      <c r="P797" s="6">
        <v>45</v>
      </c>
      <c r="Q797" s="13">
        <f t="shared" si="12"/>
        <v>8775</v>
      </c>
      <c r="R797" s="14">
        <v>0.16</v>
      </c>
      <c r="S797" s="13">
        <v>7371</v>
      </c>
      <c r="T797" s="13">
        <v>154.791</v>
      </c>
      <c r="U797" s="48">
        <f>T_[[#This Row],[CA tarif]]-T_[[#This Row],[CA HT]]</f>
        <v>1404</v>
      </c>
      <c r="V797" s="13"/>
      <c r="W797" s="13"/>
      <c r="X797"/>
      <c r="Y797" s="9"/>
      <c r="AA797"/>
      <c r="AB797"/>
    </row>
    <row r="798" spans="1:28" ht="15" customHeight="1" x14ac:dyDescent="0.25">
      <c r="A798" s="6" t="s">
        <v>186</v>
      </c>
      <c r="B798" s="6" t="s">
        <v>187</v>
      </c>
      <c r="C798" s="6" t="s">
        <v>188</v>
      </c>
      <c r="D798" s="6" t="s">
        <v>140</v>
      </c>
      <c r="E798" s="6">
        <v>7</v>
      </c>
      <c r="F798" s="6" t="str">
        <f>VLOOKUP(T_[[#This Row],[N° représ]],ListeREPRESENTANTS,2,FALSE)</f>
        <v>Jaime Dos Santos</v>
      </c>
      <c r="G798" s="6">
        <v>10773</v>
      </c>
      <c r="H798" s="9">
        <v>41186</v>
      </c>
      <c r="I798" s="9">
        <v>41214</v>
      </c>
      <c r="J798" s="9">
        <v>41201</v>
      </c>
      <c r="K798" s="7">
        <v>4</v>
      </c>
      <c r="L798" s="9" t="str">
        <f>VLOOKUP(T_[[#This Row],[Réf catégorie]],ListeCATEGORIES,2,FALSE)</f>
        <v>Produits laitiers</v>
      </c>
      <c r="M798" s="6">
        <v>31</v>
      </c>
      <c r="N798" s="6" t="str">
        <f>VLOOKUP(T_[[#This Row],[Réf prod]],ListePRODUITS,2,FALSE)</f>
        <v>Gorgonzola Telino</v>
      </c>
      <c r="O798" s="13">
        <v>62.5</v>
      </c>
      <c r="P798" s="6">
        <v>51</v>
      </c>
      <c r="Q798" s="13">
        <f t="shared" si="12"/>
        <v>3187.5</v>
      </c>
      <c r="R798" s="14">
        <v>0</v>
      </c>
      <c r="S798" s="13">
        <v>3187.5</v>
      </c>
      <c r="T798" s="13">
        <v>73.3125</v>
      </c>
      <c r="U798" s="48">
        <f>T_[[#This Row],[CA tarif]]-T_[[#This Row],[CA HT]]</f>
        <v>0</v>
      </c>
      <c r="V798" s="13"/>
      <c r="W798" s="13"/>
      <c r="X798"/>
      <c r="Y798" s="9"/>
      <c r="AA798"/>
      <c r="AB798"/>
    </row>
    <row r="799" spans="1:28" ht="15" customHeight="1" x14ac:dyDescent="0.25">
      <c r="A799" s="6" t="s">
        <v>186</v>
      </c>
      <c r="B799" s="6" t="s">
        <v>187</v>
      </c>
      <c r="C799" s="6" t="s">
        <v>188</v>
      </c>
      <c r="D799" s="6" t="s">
        <v>140</v>
      </c>
      <c r="E799" s="6">
        <v>7</v>
      </c>
      <c r="F799" s="6" t="str">
        <f>VLOOKUP(T_[[#This Row],[N° représ]],ListeREPRESENTANTS,2,FALSE)</f>
        <v>Jaime Dos Santos</v>
      </c>
      <c r="G799" s="6">
        <v>10773</v>
      </c>
      <c r="H799" s="9">
        <v>41186</v>
      </c>
      <c r="I799" s="9">
        <v>41214</v>
      </c>
      <c r="J799" s="9">
        <v>41201</v>
      </c>
      <c r="K799" s="7">
        <v>1</v>
      </c>
      <c r="L799" s="9" t="str">
        <f>VLOOKUP(T_[[#This Row],[Réf catégorie]],ListeCATEGORIES,2,FALSE)</f>
        <v>Boissons</v>
      </c>
      <c r="M799" s="6">
        <v>75</v>
      </c>
      <c r="N799" s="6" t="str">
        <f>VLOOKUP(T_[[#This Row],[Réf prod]],ListePRODUITS,2,FALSE)</f>
        <v>Rhönbräu Klosterbier</v>
      </c>
      <c r="O799" s="13">
        <v>38.75</v>
      </c>
      <c r="P799" s="6">
        <v>17</v>
      </c>
      <c r="Q799" s="13">
        <f t="shared" si="12"/>
        <v>658.75</v>
      </c>
      <c r="R799" s="14">
        <v>0.19</v>
      </c>
      <c r="S799" s="13">
        <v>533.58750000000009</v>
      </c>
      <c r="T799" s="13">
        <v>11.738925000000004</v>
      </c>
      <c r="U799" s="48">
        <f>T_[[#This Row],[CA tarif]]-T_[[#This Row],[CA HT]]</f>
        <v>125.16249999999991</v>
      </c>
      <c r="V799" s="13"/>
      <c r="W799" s="13"/>
      <c r="X799"/>
      <c r="Y799" s="9"/>
      <c r="AA799"/>
      <c r="AB799"/>
    </row>
    <row r="800" spans="1:28" ht="15" customHeight="1" x14ac:dyDescent="0.25">
      <c r="A800" s="6" t="s">
        <v>223</v>
      </c>
      <c r="B800" s="6" t="s">
        <v>224</v>
      </c>
      <c r="C800" s="6" t="s">
        <v>225</v>
      </c>
      <c r="D800" s="6" t="s">
        <v>208</v>
      </c>
      <c r="E800" s="6">
        <v>5</v>
      </c>
      <c r="F800" s="6" t="str">
        <f>VLOOKUP(T_[[#This Row],[N° représ]],ListeREPRESENTANTS,2,FALSE)</f>
        <v>Mohamed Ben Arfa</v>
      </c>
      <c r="G800" s="6">
        <v>10774</v>
      </c>
      <c r="H800" s="9">
        <v>41186</v>
      </c>
      <c r="I800" s="9">
        <v>41200</v>
      </c>
      <c r="J800" s="9">
        <v>41197</v>
      </c>
      <c r="K800" s="7">
        <v>4</v>
      </c>
      <c r="L800" s="9" t="str">
        <f>VLOOKUP(T_[[#This Row],[Réf catégorie]],ListeCATEGORIES,2,FALSE)</f>
        <v>Produits laitiers</v>
      </c>
      <c r="M800" s="6">
        <v>31</v>
      </c>
      <c r="N800" s="6" t="str">
        <f>VLOOKUP(T_[[#This Row],[Réf prod]],ListePRODUITS,2,FALSE)</f>
        <v>Gorgonzola Telino</v>
      </c>
      <c r="O800" s="13">
        <v>62.5</v>
      </c>
      <c r="P800" s="6">
        <v>34</v>
      </c>
      <c r="Q800" s="13">
        <f t="shared" si="12"/>
        <v>2125</v>
      </c>
      <c r="R800" s="14">
        <v>-0.01</v>
      </c>
      <c r="S800" s="13">
        <v>2146.25</v>
      </c>
      <c r="T800" s="13">
        <v>4.2925000000000004</v>
      </c>
      <c r="U800" s="48">
        <f>T_[[#This Row],[CA tarif]]-T_[[#This Row],[CA HT]]</f>
        <v>-21.25</v>
      </c>
      <c r="V800" s="13"/>
      <c r="W800" s="13"/>
      <c r="X800"/>
      <c r="Y800" s="9"/>
      <c r="AA800"/>
      <c r="AB800"/>
    </row>
    <row r="801" spans="1:28" ht="15" customHeight="1" x14ac:dyDescent="0.25">
      <c r="A801" s="6" t="s">
        <v>223</v>
      </c>
      <c r="B801" s="6" t="s">
        <v>224</v>
      </c>
      <c r="C801" s="6" t="s">
        <v>225</v>
      </c>
      <c r="D801" s="6" t="s">
        <v>208</v>
      </c>
      <c r="E801" s="6">
        <v>5</v>
      </c>
      <c r="F801" s="6" t="str">
        <f>VLOOKUP(T_[[#This Row],[N° représ]],ListeREPRESENTANTS,2,FALSE)</f>
        <v>Mohamed Ben Arfa</v>
      </c>
      <c r="G801" s="6">
        <v>10774</v>
      </c>
      <c r="H801" s="9">
        <v>41186</v>
      </c>
      <c r="I801" s="9">
        <v>41200</v>
      </c>
      <c r="J801" s="9">
        <v>41197</v>
      </c>
      <c r="K801" s="7">
        <v>2</v>
      </c>
      <c r="L801" s="9" t="str">
        <f>VLOOKUP(T_[[#This Row],[Réf catégorie]],ListeCATEGORIES,2,FALSE)</f>
        <v>Condiments</v>
      </c>
      <c r="M801" s="6">
        <v>66</v>
      </c>
      <c r="N801" s="6" t="str">
        <f>VLOOKUP(T_[[#This Row],[Réf prod]],ListePRODUITS,2,FALSE)</f>
        <v>Louisiana Hot Spiced Okra</v>
      </c>
      <c r="O801" s="13">
        <v>85</v>
      </c>
      <c r="P801" s="6">
        <v>89</v>
      </c>
      <c r="Q801" s="13">
        <f t="shared" si="12"/>
        <v>7565</v>
      </c>
      <c r="R801" s="14">
        <v>0.14000000000000001</v>
      </c>
      <c r="S801" s="13">
        <v>6505.9</v>
      </c>
      <c r="T801" s="13">
        <v>65.058999999999997</v>
      </c>
      <c r="U801" s="48">
        <f>T_[[#This Row],[CA tarif]]-T_[[#This Row],[CA HT]]</f>
        <v>1059.1000000000004</v>
      </c>
      <c r="V801" s="13"/>
      <c r="W801" s="13"/>
      <c r="X801"/>
      <c r="Y801" s="9"/>
      <c r="AA801"/>
      <c r="AB801"/>
    </row>
    <row r="802" spans="1:28" ht="15" customHeight="1" x14ac:dyDescent="0.25">
      <c r="A802" s="6" t="s">
        <v>288</v>
      </c>
      <c r="B802" s="6" t="s">
        <v>289</v>
      </c>
      <c r="C802" s="6" t="s">
        <v>290</v>
      </c>
      <c r="D802" s="6" t="s">
        <v>81</v>
      </c>
      <c r="E802" s="6">
        <v>8</v>
      </c>
      <c r="F802" s="6" t="str">
        <f>VLOOKUP(T_[[#This Row],[N° représ]],ListeREPRESENTANTS,2,FALSE)</f>
        <v>Hicham Esmal</v>
      </c>
      <c r="G802" s="6">
        <v>10775</v>
      </c>
      <c r="H802" s="9">
        <v>41187</v>
      </c>
      <c r="I802" s="9">
        <v>41215</v>
      </c>
      <c r="J802" s="9">
        <v>41211</v>
      </c>
      <c r="K802" s="7">
        <v>8</v>
      </c>
      <c r="L802" s="9" t="str">
        <f>VLOOKUP(T_[[#This Row],[Réf catégorie]],ListeCATEGORIES,2,FALSE)</f>
        <v>Poissons et fruits de mer</v>
      </c>
      <c r="M802" s="6">
        <v>10</v>
      </c>
      <c r="N802" s="6" t="str">
        <f>VLOOKUP(T_[[#This Row],[Réf prod]],ListePRODUITS,2,FALSE)</f>
        <v>Ikura</v>
      </c>
      <c r="O802" s="13">
        <v>155</v>
      </c>
      <c r="P802" s="6">
        <v>79</v>
      </c>
      <c r="Q802" s="13">
        <f t="shared" si="12"/>
        <v>12245</v>
      </c>
      <c r="R802" s="14">
        <v>-0.02</v>
      </c>
      <c r="S802" s="13">
        <v>12489.9</v>
      </c>
      <c r="T802" s="13">
        <v>349.71719999999999</v>
      </c>
      <c r="U802" s="48">
        <f>T_[[#This Row],[CA tarif]]-T_[[#This Row],[CA HT]]</f>
        <v>-244.89999999999964</v>
      </c>
      <c r="V802" s="13"/>
      <c r="W802" s="13"/>
      <c r="X802"/>
      <c r="Y802" s="9"/>
      <c r="AA802"/>
      <c r="AB802"/>
    </row>
    <row r="803" spans="1:28" ht="15" customHeight="1" x14ac:dyDescent="0.25">
      <c r="A803" s="6" t="s">
        <v>288</v>
      </c>
      <c r="B803" s="6" t="s">
        <v>289</v>
      </c>
      <c r="C803" s="6" t="s">
        <v>290</v>
      </c>
      <c r="D803" s="6" t="s">
        <v>81</v>
      </c>
      <c r="E803" s="6">
        <v>8</v>
      </c>
      <c r="F803" s="6" t="str">
        <f>VLOOKUP(T_[[#This Row],[N° représ]],ListeREPRESENTANTS,2,FALSE)</f>
        <v>Hicham Esmal</v>
      </c>
      <c r="G803" s="6">
        <v>10775</v>
      </c>
      <c r="H803" s="9">
        <v>41187</v>
      </c>
      <c r="I803" s="9">
        <v>41215</v>
      </c>
      <c r="J803" s="9">
        <v>41211</v>
      </c>
      <c r="K803" s="7">
        <v>1</v>
      </c>
      <c r="L803" s="9" t="str">
        <f>VLOOKUP(T_[[#This Row],[Réf catégorie]],ListeCATEGORIES,2,FALSE)</f>
        <v>Boissons</v>
      </c>
      <c r="M803" s="6">
        <v>67</v>
      </c>
      <c r="N803" s="6" t="str">
        <f>VLOOKUP(T_[[#This Row],[Réf prod]],ListePRODUITS,2,FALSE)</f>
        <v>Laughing Lumberjack Lager</v>
      </c>
      <c r="O803" s="13">
        <v>70</v>
      </c>
      <c r="P803" s="6">
        <v>32</v>
      </c>
      <c r="Q803" s="13">
        <f t="shared" si="12"/>
        <v>2240</v>
      </c>
      <c r="R803" s="14">
        <v>0.1</v>
      </c>
      <c r="S803" s="13">
        <v>2016</v>
      </c>
      <c r="T803" s="13">
        <v>62.496000000000002</v>
      </c>
      <c r="U803" s="48">
        <f>T_[[#This Row],[CA tarif]]-T_[[#This Row],[CA HT]]</f>
        <v>224</v>
      </c>
      <c r="V803" s="13"/>
      <c r="W803" s="13"/>
      <c r="X803"/>
      <c r="Y803" s="9"/>
      <c r="AA803"/>
      <c r="AB803"/>
    </row>
    <row r="804" spans="1:28" ht="15" customHeight="1" x14ac:dyDescent="0.25">
      <c r="A804" s="6" t="s">
        <v>186</v>
      </c>
      <c r="B804" s="6" t="s">
        <v>187</v>
      </c>
      <c r="C804" s="6" t="s">
        <v>188</v>
      </c>
      <c r="D804" s="6" t="s">
        <v>140</v>
      </c>
      <c r="E804" s="6">
        <v>7</v>
      </c>
      <c r="F804" s="6" t="str">
        <f>VLOOKUP(T_[[#This Row],[N° représ]],ListeREPRESENTANTS,2,FALSE)</f>
        <v>Jaime Dos Santos</v>
      </c>
      <c r="G804" s="6">
        <v>10776</v>
      </c>
      <c r="H804" s="9">
        <v>41190</v>
      </c>
      <c r="I804" s="9">
        <v>41218</v>
      </c>
      <c r="J804" s="9">
        <v>41203</v>
      </c>
      <c r="K804" s="7">
        <v>4</v>
      </c>
      <c r="L804" s="9" t="str">
        <f>VLOOKUP(T_[[#This Row],[Réf catégorie]],ListeCATEGORIES,2,FALSE)</f>
        <v>Produits laitiers</v>
      </c>
      <c r="M804" s="6">
        <v>31</v>
      </c>
      <c r="N804" s="6" t="str">
        <f>VLOOKUP(T_[[#This Row],[Réf prod]],ListePRODUITS,2,FALSE)</f>
        <v>Gorgonzola Telino</v>
      </c>
      <c r="O804" s="13">
        <v>62.5</v>
      </c>
      <c r="P804" s="6">
        <v>68</v>
      </c>
      <c r="Q804" s="13">
        <f t="shared" si="12"/>
        <v>4250</v>
      </c>
      <c r="R804" s="14">
        <v>0.18</v>
      </c>
      <c r="S804" s="13">
        <v>3485.0000000000005</v>
      </c>
      <c r="T804" s="13">
        <v>6.9700000000000006</v>
      </c>
      <c r="U804" s="48">
        <f>T_[[#This Row],[CA tarif]]-T_[[#This Row],[CA HT]]</f>
        <v>764.99999999999955</v>
      </c>
      <c r="V804" s="13"/>
      <c r="W804" s="13"/>
      <c r="X804"/>
      <c r="Y804" s="9"/>
      <c r="AA804"/>
      <c r="AB804"/>
    </row>
    <row r="805" spans="1:28" ht="15" customHeight="1" x14ac:dyDescent="0.25">
      <c r="A805" s="6" t="s">
        <v>186</v>
      </c>
      <c r="B805" s="6" t="s">
        <v>187</v>
      </c>
      <c r="C805" s="6" t="s">
        <v>188</v>
      </c>
      <c r="D805" s="6" t="s">
        <v>140</v>
      </c>
      <c r="E805" s="6">
        <v>7</v>
      </c>
      <c r="F805" s="6" t="str">
        <f>VLOOKUP(T_[[#This Row],[N° représ]],ListeREPRESENTANTS,2,FALSE)</f>
        <v>Jaime Dos Santos</v>
      </c>
      <c r="G805" s="6">
        <v>10776</v>
      </c>
      <c r="H805" s="9">
        <v>41190</v>
      </c>
      <c r="I805" s="9">
        <v>41218</v>
      </c>
      <c r="J805" s="9">
        <v>41203</v>
      </c>
      <c r="K805" s="7">
        <v>5</v>
      </c>
      <c r="L805" s="9" t="str">
        <f>VLOOKUP(T_[[#This Row],[Réf catégorie]],ListeCATEGORIES,2,FALSE)</f>
        <v>Pâtes et céréales</v>
      </c>
      <c r="M805" s="6">
        <v>42</v>
      </c>
      <c r="N805" s="6" t="str">
        <f>VLOOKUP(T_[[#This Row],[Réf prod]],ListePRODUITS,2,FALSE)</f>
        <v>Singaporean Hokkien Fried Mee</v>
      </c>
      <c r="O805" s="13">
        <v>70</v>
      </c>
      <c r="P805" s="6">
        <v>96</v>
      </c>
      <c r="Q805" s="13">
        <f t="shared" si="12"/>
        <v>6720</v>
      </c>
      <c r="R805" s="14">
        <v>0.04</v>
      </c>
      <c r="S805" s="13">
        <v>6451.2</v>
      </c>
      <c r="T805" s="13">
        <v>187.0848</v>
      </c>
      <c r="U805" s="48">
        <f>T_[[#This Row],[CA tarif]]-T_[[#This Row],[CA HT]]</f>
        <v>268.80000000000018</v>
      </c>
      <c r="V805" s="13"/>
      <c r="W805" s="13"/>
      <c r="X805"/>
      <c r="Y805" s="9"/>
      <c r="AA805"/>
      <c r="AB805"/>
    </row>
    <row r="806" spans="1:28" ht="15" customHeight="1" x14ac:dyDescent="0.25">
      <c r="A806" s="6" t="s">
        <v>186</v>
      </c>
      <c r="B806" s="6" t="s">
        <v>187</v>
      </c>
      <c r="C806" s="6" t="s">
        <v>188</v>
      </c>
      <c r="D806" s="6" t="s">
        <v>140</v>
      </c>
      <c r="E806" s="6">
        <v>7</v>
      </c>
      <c r="F806" s="6" t="str">
        <f>VLOOKUP(T_[[#This Row],[N° représ]],ListeREPRESENTANTS,2,FALSE)</f>
        <v>Jaime Dos Santos</v>
      </c>
      <c r="G806" s="6">
        <v>10776</v>
      </c>
      <c r="H806" s="9">
        <v>41190</v>
      </c>
      <c r="I806" s="9">
        <v>41218</v>
      </c>
      <c r="J806" s="9">
        <v>41203</v>
      </c>
      <c r="K806" s="7">
        <v>8</v>
      </c>
      <c r="L806" s="9" t="str">
        <f>VLOOKUP(T_[[#This Row],[Réf catégorie]],ListeCATEGORIES,2,FALSE)</f>
        <v>Poissons et fruits de mer</v>
      </c>
      <c r="M806" s="6">
        <v>45</v>
      </c>
      <c r="N806" s="6" t="str">
        <f>VLOOKUP(T_[[#This Row],[Réf prod]],ListePRODUITS,2,FALSE)</f>
        <v>Røgede sild</v>
      </c>
      <c r="O806" s="13">
        <v>47.5</v>
      </c>
      <c r="P806" s="6">
        <v>40</v>
      </c>
      <c r="Q806" s="13">
        <f t="shared" si="12"/>
        <v>1900</v>
      </c>
      <c r="R806" s="14">
        <v>0.02</v>
      </c>
      <c r="S806" s="13">
        <v>1862</v>
      </c>
      <c r="T806" s="13">
        <v>53.997999999999998</v>
      </c>
      <c r="U806" s="48">
        <f>T_[[#This Row],[CA tarif]]-T_[[#This Row],[CA HT]]</f>
        <v>38</v>
      </c>
      <c r="V806" s="13"/>
      <c r="W806" s="13"/>
      <c r="X806"/>
      <c r="Y806" s="9"/>
      <c r="AA806"/>
      <c r="AB806"/>
    </row>
    <row r="807" spans="1:28" ht="15" customHeight="1" x14ac:dyDescent="0.25">
      <c r="A807" s="6" t="s">
        <v>186</v>
      </c>
      <c r="B807" s="6" t="s">
        <v>187</v>
      </c>
      <c r="C807" s="6" t="s">
        <v>188</v>
      </c>
      <c r="D807" s="6" t="s">
        <v>140</v>
      </c>
      <c r="E807" s="6">
        <v>7</v>
      </c>
      <c r="F807" s="6" t="str">
        <f>VLOOKUP(T_[[#This Row],[N° représ]],ListeREPRESENTANTS,2,FALSE)</f>
        <v>Jaime Dos Santos</v>
      </c>
      <c r="G807" s="6">
        <v>10776</v>
      </c>
      <c r="H807" s="9">
        <v>41190</v>
      </c>
      <c r="I807" s="9">
        <v>41218</v>
      </c>
      <c r="J807" s="9">
        <v>41203</v>
      </c>
      <c r="K807" s="7">
        <v>7</v>
      </c>
      <c r="L807" s="9" t="str">
        <f>VLOOKUP(T_[[#This Row],[Réf catégorie]],ListeCATEGORIES,2,FALSE)</f>
        <v>Produits secs</v>
      </c>
      <c r="M807" s="6">
        <v>51</v>
      </c>
      <c r="N807" s="6" t="str">
        <f>VLOOKUP(T_[[#This Row],[Réf prod]],ListePRODUITS,2,FALSE)</f>
        <v>Manjimup Dried Apples</v>
      </c>
      <c r="O807" s="13">
        <v>265</v>
      </c>
      <c r="P807" s="6">
        <v>11</v>
      </c>
      <c r="Q807" s="13">
        <f t="shared" si="12"/>
        <v>2915</v>
      </c>
      <c r="R807" s="14">
        <v>0.1</v>
      </c>
      <c r="S807" s="13">
        <v>2623.5</v>
      </c>
      <c r="T807" s="13">
        <v>81.328500000000005</v>
      </c>
      <c r="U807" s="48">
        <f>T_[[#This Row],[CA tarif]]-T_[[#This Row],[CA HT]]</f>
        <v>291.5</v>
      </c>
      <c r="V807" s="13"/>
      <c r="W807" s="13"/>
      <c r="X807"/>
      <c r="Y807" s="9"/>
      <c r="AA807"/>
      <c r="AB807"/>
    </row>
    <row r="808" spans="1:28" ht="15" customHeight="1" x14ac:dyDescent="0.25">
      <c r="A808" s="6" t="s">
        <v>296</v>
      </c>
      <c r="B808" s="6" t="s">
        <v>297</v>
      </c>
      <c r="C808" s="6" t="s">
        <v>298</v>
      </c>
      <c r="D808" s="6" t="s">
        <v>123</v>
      </c>
      <c r="E808" s="6">
        <v>8</v>
      </c>
      <c r="F808" s="6" t="str">
        <f>VLOOKUP(T_[[#This Row],[N° représ]],ListeREPRESENTANTS,2,FALSE)</f>
        <v>Hicham Esmal</v>
      </c>
      <c r="G808" s="6">
        <v>10777</v>
      </c>
      <c r="H808" s="9">
        <v>41190</v>
      </c>
      <c r="I808" s="9">
        <v>41204</v>
      </c>
      <c r="J808" s="9">
        <v>41237</v>
      </c>
      <c r="K808" s="7">
        <v>5</v>
      </c>
      <c r="L808" s="9" t="str">
        <f>VLOOKUP(T_[[#This Row],[Réf catégorie]],ListeCATEGORIES,2,FALSE)</f>
        <v>Pâtes et céréales</v>
      </c>
      <c r="M808" s="6">
        <v>42</v>
      </c>
      <c r="N808" s="6" t="str">
        <f>VLOOKUP(T_[[#This Row],[Réf prod]],ListePRODUITS,2,FALSE)</f>
        <v>Singaporean Hokkien Fried Mee</v>
      </c>
      <c r="O808" s="13">
        <v>70</v>
      </c>
      <c r="P808" s="6">
        <v>77</v>
      </c>
      <c r="Q808" s="13">
        <f t="shared" si="12"/>
        <v>5390</v>
      </c>
      <c r="R808" s="14">
        <v>0.16</v>
      </c>
      <c r="S808" s="13">
        <v>4527.5999999999995</v>
      </c>
      <c r="T808" s="13">
        <v>22.637999999999998</v>
      </c>
      <c r="U808" s="48">
        <f>T_[[#This Row],[CA tarif]]-T_[[#This Row],[CA HT]]</f>
        <v>862.40000000000055</v>
      </c>
      <c r="V808" s="13"/>
      <c r="W808" s="13"/>
      <c r="X808"/>
      <c r="Y808" s="9"/>
      <c r="AA808"/>
      <c r="AB808"/>
    </row>
    <row r="809" spans="1:28" ht="15" customHeight="1" x14ac:dyDescent="0.25">
      <c r="A809" s="6" t="s">
        <v>205</v>
      </c>
      <c r="B809" s="6" t="s">
        <v>206</v>
      </c>
      <c r="C809" s="6" t="s">
        <v>207</v>
      </c>
      <c r="D809" s="6" t="s">
        <v>208</v>
      </c>
      <c r="E809" s="6">
        <v>3</v>
      </c>
      <c r="F809" s="6" t="str">
        <f>VLOOKUP(T_[[#This Row],[N° représ]],ListeREPRESENTANTS,2,FALSE)</f>
        <v>Janet Leverling</v>
      </c>
      <c r="G809" s="6">
        <v>10778</v>
      </c>
      <c r="H809" s="9">
        <v>41191</v>
      </c>
      <c r="I809" s="9">
        <v>41219</v>
      </c>
      <c r="J809" s="9">
        <v>41209</v>
      </c>
      <c r="K809" s="7">
        <v>8</v>
      </c>
      <c r="L809" s="9" t="str">
        <f>VLOOKUP(T_[[#This Row],[Réf catégorie]],ListeCATEGORIES,2,FALSE)</f>
        <v>Poissons et fruits de mer</v>
      </c>
      <c r="M809" s="6">
        <v>41</v>
      </c>
      <c r="N809" s="6" t="str">
        <f>VLOOKUP(T_[[#This Row],[Réf prod]],ListePRODUITS,2,FALSE)</f>
        <v>Jack's New England Clam Chowder</v>
      </c>
      <c r="O809" s="13">
        <v>48.25</v>
      </c>
      <c r="P809" s="6">
        <v>74</v>
      </c>
      <c r="Q809" s="13">
        <f t="shared" si="12"/>
        <v>3570.5</v>
      </c>
      <c r="R809" s="14">
        <v>0.05</v>
      </c>
      <c r="S809" s="13">
        <v>3391.9749999999999</v>
      </c>
      <c r="T809" s="13">
        <v>84.799374999999998</v>
      </c>
      <c r="U809" s="48">
        <f>T_[[#This Row],[CA tarif]]-T_[[#This Row],[CA HT]]</f>
        <v>178.52500000000009</v>
      </c>
      <c r="V809" s="13"/>
      <c r="W809" s="13"/>
      <c r="X809"/>
      <c r="Y809" s="9"/>
      <c r="AA809"/>
      <c r="AB809"/>
    </row>
    <row r="810" spans="1:28" ht="15" customHeight="1" x14ac:dyDescent="0.25">
      <c r="A810" s="6" t="s">
        <v>258</v>
      </c>
      <c r="B810" s="6" t="s">
        <v>259</v>
      </c>
      <c r="C810" s="6" t="s">
        <v>260</v>
      </c>
      <c r="D810" s="6" t="s">
        <v>136</v>
      </c>
      <c r="E810" s="6">
        <v>3</v>
      </c>
      <c r="F810" s="6" t="str">
        <f>VLOOKUP(T_[[#This Row],[N° représ]],ListeREPRESENTANTS,2,FALSE)</f>
        <v>Janet Leverling</v>
      </c>
      <c r="G810" s="6">
        <v>10779</v>
      </c>
      <c r="H810" s="9">
        <v>41191</v>
      </c>
      <c r="I810" s="9">
        <v>41219</v>
      </c>
      <c r="J810" s="9">
        <v>41230</v>
      </c>
      <c r="K810" s="7">
        <v>3</v>
      </c>
      <c r="L810" s="9" t="str">
        <f>VLOOKUP(T_[[#This Row],[Réf catégorie]],ListeCATEGORIES,2,FALSE)</f>
        <v>Desserts</v>
      </c>
      <c r="M810" s="6">
        <v>16</v>
      </c>
      <c r="N810" s="6" t="str">
        <f>VLOOKUP(T_[[#This Row],[Réf prod]],ListePRODUITS,2,FALSE)</f>
        <v>Pavlova</v>
      </c>
      <c r="O810" s="13">
        <v>87.25</v>
      </c>
      <c r="P810" s="6">
        <v>25</v>
      </c>
      <c r="Q810" s="13">
        <f t="shared" si="12"/>
        <v>2181.25</v>
      </c>
      <c r="R810" s="14">
        <v>-0.02</v>
      </c>
      <c r="S810" s="13">
        <v>2224.875</v>
      </c>
      <c r="T810" s="13">
        <v>66.746250000000003</v>
      </c>
      <c r="U810" s="48">
        <f>T_[[#This Row],[CA tarif]]-T_[[#This Row],[CA HT]]</f>
        <v>-43.625</v>
      </c>
      <c r="V810" s="13"/>
      <c r="W810" s="13"/>
      <c r="X810"/>
      <c r="Y810" s="9"/>
      <c r="AA810"/>
      <c r="AB810"/>
    </row>
    <row r="811" spans="1:28" ht="15" customHeight="1" x14ac:dyDescent="0.25">
      <c r="A811" s="6" t="s">
        <v>258</v>
      </c>
      <c r="B811" s="6" t="s">
        <v>259</v>
      </c>
      <c r="C811" s="6" t="s">
        <v>260</v>
      </c>
      <c r="D811" s="6" t="s">
        <v>136</v>
      </c>
      <c r="E811" s="6">
        <v>3</v>
      </c>
      <c r="F811" s="6" t="str">
        <f>VLOOKUP(T_[[#This Row],[N° représ]],ListeREPRESENTANTS,2,FALSE)</f>
        <v>Janet Leverling</v>
      </c>
      <c r="G811" s="6">
        <v>10779</v>
      </c>
      <c r="H811" s="9">
        <v>41191</v>
      </c>
      <c r="I811" s="9">
        <v>41219</v>
      </c>
      <c r="J811" s="9">
        <v>41230</v>
      </c>
      <c r="K811" s="7">
        <v>3</v>
      </c>
      <c r="L811" s="9" t="str">
        <f>VLOOKUP(T_[[#This Row],[Réf catégorie]],ListeCATEGORIES,2,FALSE)</f>
        <v>Desserts</v>
      </c>
      <c r="M811" s="6">
        <v>62</v>
      </c>
      <c r="N811" s="6" t="str">
        <f>VLOOKUP(T_[[#This Row],[Réf prod]],ListePRODUITS,2,FALSE)</f>
        <v>Tarte au sucre</v>
      </c>
      <c r="O811" s="13">
        <v>246.5</v>
      </c>
      <c r="P811" s="6">
        <v>94</v>
      </c>
      <c r="Q811" s="13">
        <f t="shared" si="12"/>
        <v>23171</v>
      </c>
      <c r="R811" s="14">
        <v>0.14000000000000001</v>
      </c>
      <c r="S811" s="13">
        <v>19927.060000000001</v>
      </c>
      <c r="T811" s="13">
        <v>637.66592000000003</v>
      </c>
      <c r="U811" s="48">
        <f>T_[[#This Row],[CA tarif]]-T_[[#This Row],[CA HT]]</f>
        <v>3243.9399999999987</v>
      </c>
      <c r="V811" s="13"/>
      <c r="W811" s="13"/>
      <c r="X811"/>
      <c r="Y811" s="9"/>
      <c r="AA811"/>
      <c r="AB811"/>
    </row>
    <row r="812" spans="1:28" ht="15" customHeight="1" x14ac:dyDescent="0.25">
      <c r="A812" s="6" t="s">
        <v>160</v>
      </c>
      <c r="B812" s="6" t="s">
        <v>161</v>
      </c>
      <c r="C812" s="6" t="s">
        <v>162</v>
      </c>
      <c r="D812" s="6" t="s">
        <v>106</v>
      </c>
      <c r="E812" s="6">
        <v>1</v>
      </c>
      <c r="F812" s="6" t="str">
        <f>VLOOKUP(T_[[#This Row],[N° représ]],ListeREPRESENTANTS,2,FALSE)</f>
        <v>Francis Rivière</v>
      </c>
      <c r="G812" s="6">
        <v>10780</v>
      </c>
      <c r="H812" s="9">
        <v>41191</v>
      </c>
      <c r="I812" s="9">
        <v>41205</v>
      </c>
      <c r="J812" s="9">
        <v>41210</v>
      </c>
      <c r="K812" s="7">
        <v>1</v>
      </c>
      <c r="L812" s="9" t="str">
        <f>VLOOKUP(T_[[#This Row],[Réf catégorie]],ListeCATEGORIES,2,FALSE)</f>
        <v>Boissons</v>
      </c>
      <c r="M812" s="6">
        <v>70</v>
      </c>
      <c r="N812" s="6" t="str">
        <f>VLOOKUP(T_[[#This Row],[Réf prod]],ListePRODUITS,2,FALSE)</f>
        <v>Outback Lager</v>
      </c>
      <c r="O812" s="13">
        <v>75</v>
      </c>
      <c r="P812" s="6">
        <v>61</v>
      </c>
      <c r="Q812" s="13">
        <f t="shared" si="12"/>
        <v>4575</v>
      </c>
      <c r="R812" s="14">
        <v>0.06</v>
      </c>
      <c r="S812" s="13">
        <v>4300.5</v>
      </c>
      <c r="T812" s="13">
        <v>90.310500000000005</v>
      </c>
      <c r="U812" s="48">
        <f>T_[[#This Row],[CA tarif]]-T_[[#This Row],[CA HT]]</f>
        <v>274.5</v>
      </c>
      <c r="V812" s="13"/>
      <c r="W812" s="13"/>
      <c r="X812"/>
      <c r="Y812" s="9"/>
      <c r="AA812"/>
      <c r="AB812"/>
    </row>
    <row r="813" spans="1:28" ht="15" customHeight="1" x14ac:dyDescent="0.25">
      <c r="A813" s="6" t="s">
        <v>160</v>
      </c>
      <c r="B813" s="6" t="s">
        <v>161</v>
      </c>
      <c r="C813" s="6" t="s">
        <v>162</v>
      </c>
      <c r="D813" s="6" t="s">
        <v>106</v>
      </c>
      <c r="E813" s="6">
        <v>1</v>
      </c>
      <c r="F813" s="6" t="str">
        <f>VLOOKUP(T_[[#This Row],[N° représ]],ListeREPRESENTANTS,2,FALSE)</f>
        <v>Francis Rivière</v>
      </c>
      <c r="G813" s="6">
        <v>10780</v>
      </c>
      <c r="H813" s="9">
        <v>41191</v>
      </c>
      <c r="I813" s="9">
        <v>41205</v>
      </c>
      <c r="J813" s="9">
        <v>41210</v>
      </c>
      <c r="K813" s="7">
        <v>2</v>
      </c>
      <c r="L813" s="9" t="str">
        <f>VLOOKUP(T_[[#This Row],[Réf catégorie]],ListeCATEGORIES,2,FALSE)</f>
        <v>Condiments</v>
      </c>
      <c r="M813" s="6">
        <v>77</v>
      </c>
      <c r="N813" s="6" t="str">
        <f>VLOOKUP(T_[[#This Row],[Réf prod]],ListePRODUITS,2,FALSE)</f>
        <v>Original Frankfurter grüne Soße</v>
      </c>
      <c r="O813" s="13">
        <v>65</v>
      </c>
      <c r="P813" s="6">
        <v>45</v>
      </c>
      <c r="Q813" s="13">
        <f t="shared" si="12"/>
        <v>2925</v>
      </c>
      <c r="R813" s="14">
        <v>0.15</v>
      </c>
      <c r="S813" s="13">
        <v>2486.25</v>
      </c>
      <c r="T813" s="13">
        <v>17.403749999999999</v>
      </c>
      <c r="U813" s="48">
        <f>T_[[#This Row],[CA tarif]]-T_[[#This Row],[CA HT]]</f>
        <v>438.75</v>
      </c>
      <c r="V813" s="13"/>
      <c r="W813" s="13"/>
      <c r="X813"/>
      <c r="Y813" s="9"/>
      <c r="AA813"/>
      <c r="AB813"/>
    </row>
    <row r="814" spans="1:28" ht="15" customHeight="1" x14ac:dyDescent="0.25">
      <c r="A814" s="6" t="s">
        <v>209</v>
      </c>
      <c r="B814" s="6" t="s">
        <v>210</v>
      </c>
      <c r="C814" s="6" t="s">
        <v>211</v>
      </c>
      <c r="D814" s="6" t="s">
        <v>212</v>
      </c>
      <c r="E814" s="6">
        <v>1</v>
      </c>
      <c r="F814" s="6" t="str">
        <f>VLOOKUP(T_[[#This Row],[N° représ]],ListeREPRESENTANTS,2,FALSE)</f>
        <v>Francis Rivière</v>
      </c>
      <c r="G814" s="6">
        <v>10781</v>
      </c>
      <c r="H814" s="9">
        <v>41192</v>
      </c>
      <c r="I814" s="9">
        <v>41220</v>
      </c>
      <c r="J814" s="9">
        <v>41204</v>
      </c>
      <c r="K814" s="7">
        <v>6</v>
      </c>
      <c r="L814" s="9" t="str">
        <f>VLOOKUP(T_[[#This Row],[Réf catégorie]],ListeCATEGORIES,2,FALSE)</f>
        <v>Viandes</v>
      </c>
      <c r="M814" s="6">
        <v>54</v>
      </c>
      <c r="N814" s="6" t="str">
        <f>VLOOKUP(T_[[#This Row],[Réf prod]],ListePRODUITS,2,FALSE)</f>
        <v>Tourtière</v>
      </c>
      <c r="O814" s="13">
        <v>37.25</v>
      </c>
      <c r="P814" s="6">
        <v>79</v>
      </c>
      <c r="Q814" s="13">
        <f t="shared" si="12"/>
        <v>2942.75</v>
      </c>
      <c r="R814" s="14">
        <v>0.09</v>
      </c>
      <c r="S814" s="13">
        <v>2677.9025000000001</v>
      </c>
      <c r="T814" s="13">
        <v>34.812732499999996</v>
      </c>
      <c r="U814" s="48">
        <f>T_[[#This Row],[CA tarif]]-T_[[#This Row],[CA HT]]</f>
        <v>264.84749999999985</v>
      </c>
      <c r="V814" s="13"/>
      <c r="W814" s="13"/>
      <c r="X814"/>
      <c r="Y814" s="9"/>
      <c r="AA814"/>
      <c r="AB814"/>
    </row>
    <row r="815" spans="1:28" ht="15" customHeight="1" x14ac:dyDescent="0.25">
      <c r="A815" s="6" t="s">
        <v>209</v>
      </c>
      <c r="B815" s="6" t="s">
        <v>210</v>
      </c>
      <c r="C815" s="6" t="s">
        <v>211</v>
      </c>
      <c r="D815" s="6" t="s">
        <v>212</v>
      </c>
      <c r="E815" s="6">
        <v>1</v>
      </c>
      <c r="F815" s="6" t="str">
        <f>VLOOKUP(T_[[#This Row],[N° représ]],ListeREPRESENTANTS,2,FALSE)</f>
        <v>Francis Rivière</v>
      </c>
      <c r="G815" s="6">
        <v>10781</v>
      </c>
      <c r="H815" s="9">
        <v>41192</v>
      </c>
      <c r="I815" s="9">
        <v>41220</v>
      </c>
      <c r="J815" s="9">
        <v>41204</v>
      </c>
      <c r="K815" s="7">
        <v>5</v>
      </c>
      <c r="L815" s="9" t="str">
        <f>VLOOKUP(T_[[#This Row],[Réf catégorie]],ListeCATEGORIES,2,FALSE)</f>
        <v>Pâtes et céréales</v>
      </c>
      <c r="M815" s="6">
        <v>56</v>
      </c>
      <c r="N815" s="6" t="str">
        <f>VLOOKUP(T_[[#This Row],[Réf prod]],ListePRODUITS,2,FALSE)</f>
        <v>Gnocchi di nonna Alice</v>
      </c>
      <c r="O815" s="13">
        <v>190</v>
      </c>
      <c r="P815" s="6">
        <v>6</v>
      </c>
      <c r="Q815" s="13">
        <f t="shared" si="12"/>
        <v>1140</v>
      </c>
      <c r="R815" s="14">
        <v>0.04</v>
      </c>
      <c r="S815" s="13">
        <v>1094.3999999999999</v>
      </c>
      <c r="T815" s="13">
        <v>8.7551999999999985</v>
      </c>
      <c r="U815" s="48">
        <f>T_[[#This Row],[CA tarif]]-T_[[#This Row],[CA HT]]</f>
        <v>45.600000000000136</v>
      </c>
      <c r="V815" s="13"/>
      <c r="W815" s="13"/>
      <c r="X815"/>
      <c r="Y815" s="9"/>
      <c r="AA815"/>
      <c r="AB815"/>
    </row>
    <row r="816" spans="1:28" ht="15" customHeight="1" x14ac:dyDescent="0.25">
      <c r="A816" s="6" t="s">
        <v>209</v>
      </c>
      <c r="B816" s="6" t="s">
        <v>210</v>
      </c>
      <c r="C816" s="6" t="s">
        <v>211</v>
      </c>
      <c r="D816" s="6" t="s">
        <v>212</v>
      </c>
      <c r="E816" s="6">
        <v>1</v>
      </c>
      <c r="F816" s="6" t="str">
        <f>VLOOKUP(T_[[#This Row],[N° représ]],ListeREPRESENTANTS,2,FALSE)</f>
        <v>Francis Rivière</v>
      </c>
      <c r="G816" s="6">
        <v>10781</v>
      </c>
      <c r="H816" s="9">
        <v>41192</v>
      </c>
      <c r="I816" s="9">
        <v>41220</v>
      </c>
      <c r="J816" s="9">
        <v>41204</v>
      </c>
      <c r="K816" s="7">
        <v>7</v>
      </c>
      <c r="L816" s="9" t="str">
        <f>VLOOKUP(T_[[#This Row],[Réf catégorie]],ListeCATEGORIES,2,FALSE)</f>
        <v>Produits secs</v>
      </c>
      <c r="M816" s="6">
        <v>74</v>
      </c>
      <c r="N816" s="6" t="str">
        <f>VLOOKUP(T_[[#This Row],[Réf prod]],ListePRODUITS,2,FALSE)</f>
        <v>Longlife Tofu</v>
      </c>
      <c r="O816" s="13">
        <v>50</v>
      </c>
      <c r="P816" s="6">
        <v>16</v>
      </c>
      <c r="Q816" s="13">
        <f t="shared" si="12"/>
        <v>800</v>
      </c>
      <c r="R816" s="14">
        <v>-0.03</v>
      </c>
      <c r="S816" s="13">
        <v>824</v>
      </c>
      <c r="T816" s="13">
        <v>18.128</v>
      </c>
      <c r="U816" s="48">
        <f>T_[[#This Row],[CA tarif]]-T_[[#This Row],[CA HT]]</f>
        <v>-24</v>
      </c>
      <c r="V816" s="13"/>
      <c r="W816" s="13"/>
      <c r="X816"/>
      <c r="Y816" s="9"/>
      <c r="AA816"/>
      <c r="AB816"/>
    </row>
    <row r="817" spans="1:28" ht="15" customHeight="1" x14ac:dyDescent="0.25">
      <c r="A817" s="6" t="s">
        <v>201</v>
      </c>
      <c r="B817" s="6" t="s">
        <v>202</v>
      </c>
      <c r="C817" s="6" t="s">
        <v>203</v>
      </c>
      <c r="D817" s="6" t="s">
        <v>204</v>
      </c>
      <c r="E817" s="6">
        <v>2</v>
      </c>
      <c r="F817" s="6" t="str">
        <f>VLOOKUP(T_[[#This Row],[N° représ]],ListeREPRESENTANTS,2,FALSE)</f>
        <v>Anne Dodsworth</v>
      </c>
      <c r="G817" s="6">
        <v>10782</v>
      </c>
      <c r="H817" s="9">
        <v>41192</v>
      </c>
      <c r="I817" s="9">
        <v>41220</v>
      </c>
      <c r="J817" s="9">
        <v>41207</v>
      </c>
      <c r="K817" s="7">
        <v>4</v>
      </c>
      <c r="L817" s="9" t="str">
        <f>VLOOKUP(T_[[#This Row],[Réf catégorie]],ListeCATEGORIES,2,FALSE)</f>
        <v>Produits laitiers</v>
      </c>
      <c r="M817" s="6">
        <v>31</v>
      </c>
      <c r="N817" s="6" t="str">
        <f>VLOOKUP(T_[[#This Row],[Réf prod]],ListePRODUITS,2,FALSE)</f>
        <v>Gorgonzola Telino</v>
      </c>
      <c r="O817" s="13">
        <v>62.5</v>
      </c>
      <c r="P817" s="6">
        <v>28</v>
      </c>
      <c r="Q817" s="13">
        <f t="shared" si="12"/>
        <v>1750</v>
      </c>
      <c r="R817" s="14">
        <v>0.04</v>
      </c>
      <c r="S817" s="13">
        <v>1680</v>
      </c>
      <c r="T817" s="13">
        <v>25.2</v>
      </c>
      <c r="U817" s="48">
        <f>T_[[#This Row],[CA tarif]]-T_[[#This Row],[CA HT]]</f>
        <v>70</v>
      </c>
      <c r="V817" s="13"/>
      <c r="W817" s="13"/>
      <c r="X817"/>
      <c r="Y817" s="9"/>
      <c r="AA817"/>
      <c r="AB817"/>
    </row>
    <row r="818" spans="1:28" ht="15" customHeight="1" x14ac:dyDescent="0.25">
      <c r="A818" s="6" t="s">
        <v>228</v>
      </c>
      <c r="B818" s="6" t="s">
        <v>229</v>
      </c>
      <c r="C818" s="6" t="s">
        <v>122</v>
      </c>
      <c r="D818" s="6" t="s">
        <v>123</v>
      </c>
      <c r="E818" s="6">
        <v>5</v>
      </c>
      <c r="F818" s="6" t="str">
        <f>VLOOKUP(T_[[#This Row],[N° représ]],ListeREPRESENTANTS,2,FALSE)</f>
        <v>Mohamed Ben Arfa</v>
      </c>
      <c r="G818" s="6">
        <v>10783</v>
      </c>
      <c r="H818" s="9">
        <v>41193</v>
      </c>
      <c r="I818" s="9">
        <v>41221</v>
      </c>
      <c r="J818" s="9">
        <v>41204</v>
      </c>
      <c r="K818" s="7">
        <v>4</v>
      </c>
      <c r="L818" s="9" t="str">
        <f>VLOOKUP(T_[[#This Row],[Réf catégorie]],ListeCATEGORIES,2,FALSE)</f>
        <v>Produits laitiers</v>
      </c>
      <c r="M818" s="6">
        <v>31</v>
      </c>
      <c r="N818" s="6" t="str">
        <f>VLOOKUP(T_[[#This Row],[Réf prod]],ListePRODUITS,2,FALSE)</f>
        <v>Gorgonzola Telino</v>
      </c>
      <c r="O818" s="13">
        <v>62.5</v>
      </c>
      <c r="P818" s="6">
        <v>72</v>
      </c>
      <c r="Q818" s="13">
        <f t="shared" si="12"/>
        <v>4500</v>
      </c>
      <c r="R818" s="14">
        <v>0.18</v>
      </c>
      <c r="S818" s="13">
        <v>3690.0000000000005</v>
      </c>
      <c r="T818" s="13">
        <v>55.350000000000009</v>
      </c>
      <c r="U818" s="48">
        <f>T_[[#This Row],[CA tarif]]-T_[[#This Row],[CA HT]]</f>
        <v>809.99999999999955</v>
      </c>
      <c r="V818" s="13"/>
      <c r="W818" s="13"/>
      <c r="X818"/>
      <c r="Y818" s="9"/>
      <c r="AA818"/>
      <c r="AB818"/>
    </row>
    <row r="819" spans="1:28" ht="15" customHeight="1" x14ac:dyDescent="0.25">
      <c r="A819" s="6" t="s">
        <v>228</v>
      </c>
      <c r="B819" s="6" t="s">
        <v>229</v>
      </c>
      <c r="C819" s="6" t="s">
        <v>122</v>
      </c>
      <c r="D819" s="6" t="s">
        <v>123</v>
      </c>
      <c r="E819" s="6">
        <v>5</v>
      </c>
      <c r="F819" s="6" t="str">
        <f>VLOOKUP(T_[[#This Row],[N° représ]],ListeREPRESENTANTS,2,FALSE)</f>
        <v>Mohamed Ben Arfa</v>
      </c>
      <c r="G819" s="6">
        <v>10783</v>
      </c>
      <c r="H819" s="9">
        <v>41193</v>
      </c>
      <c r="I819" s="9">
        <v>41221</v>
      </c>
      <c r="J819" s="9">
        <v>41204</v>
      </c>
      <c r="K819" s="7">
        <v>1</v>
      </c>
      <c r="L819" s="9" t="str">
        <f>VLOOKUP(T_[[#This Row],[Réf catégorie]],ListeCATEGORIES,2,FALSE)</f>
        <v>Boissons</v>
      </c>
      <c r="M819" s="6">
        <v>38</v>
      </c>
      <c r="N819" s="6" t="str">
        <f>VLOOKUP(T_[[#This Row],[Réf prod]],ListePRODUITS,2,FALSE)</f>
        <v>Côte de Blaye</v>
      </c>
      <c r="O819" s="13">
        <v>1317.5</v>
      </c>
      <c r="P819" s="6">
        <v>9</v>
      </c>
      <c r="Q819" s="13">
        <f t="shared" si="12"/>
        <v>11857.5</v>
      </c>
      <c r="R819" s="14">
        <v>0.18</v>
      </c>
      <c r="S819" s="13">
        <v>9723.1500000000015</v>
      </c>
      <c r="T819" s="13">
        <v>272.24820000000005</v>
      </c>
      <c r="U819" s="48">
        <f>T_[[#This Row],[CA tarif]]-T_[[#This Row],[CA HT]]</f>
        <v>2134.3499999999985</v>
      </c>
      <c r="V819" s="13"/>
      <c r="W819" s="13"/>
      <c r="X819"/>
      <c r="Y819" s="9"/>
      <c r="AA819"/>
      <c r="AB819"/>
    </row>
    <row r="820" spans="1:28" ht="15" customHeight="1" x14ac:dyDescent="0.25">
      <c r="A820" s="6" t="s">
        <v>293</v>
      </c>
      <c r="B820" s="6" t="s">
        <v>294</v>
      </c>
      <c r="C820" s="6" t="s">
        <v>295</v>
      </c>
      <c r="D820" s="6" t="s">
        <v>251</v>
      </c>
      <c r="E820" s="6">
        <v>5</v>
      </c>
      <c r="F820" s="6" t="str">
        <f>VLOOKUP(T_[[#This Row],[N° représ]],ListeREPRESENTANTS,2,FALSE)</f>
        <v>Mohamed Ben Arfa</v>
      </c>
      <c r="G820" s="6">
        <v>10784</v>
      </c>
      <c r="H820" s="9">
        <v>41193</v>
      </c>
      <c r="I820" s="9">
        <v>41221</v>
      </c>
      <c r="J820" s="9">
        <v>41207</v>
      </c>
      <c r="K820" s="7">
        <v>8</v>
      </c>
      <c r="L820" s="9" t="str">
        <f>VLOOKUP(T_[[#This Row],[Réf catégorie]],ListeCATEGORIES,2,FALSE)</f>
        <v>Poissons et fruits de mer</v>
      </c>
      <c r="M820" s="6">
        <v>36</v>
      </c>
      <c r="N820" s="6" t="str">
        <f>VLOOKUP(T_[[#This Row],[Réf prod]],ListePRODUITS,2,FALSE)</f>
        <v>Inlagd Sill</v>
      </c>
      <c r="O820" s="13">
        <v>95</v>
      </c>
      <c r="P820" s="6">
        <v>71</v>
      </c>
      <c r="Q820" s="13">
        <f t="shared" si="12"/>
        <v>6745</v>
      </c>
      <c r="R820" s="14">
        <v>-0.01</v>
      </c>
      <c r="S820" s="13">
        <v>6812.45</v>
      </c>
      <c r="T820" s="13">
        <v>197.56104999999999</v>
      </c>
      <c r="U820" s="48">
        <f>T_[[#This Row],[CA tarif]]-T_[[#This Row],[CA HT]]</f>
        <v>-67.449999999999818</v>
      </c>
      <c r="V820" s="13"/>
      <c r="W820" s="13"/>
      <c r="X820"/>
      <c r="Y820" s="9"/>
      <c r="AA820"/>
      <c r="AB820"/>
    </row>
    <row r="821" spans="1:28" ht="15" customHeight="1" x14ac:dyDescent="0.25">
      <c r="A821" s="6" t="s">
        <v>293</v>
      </c>
      <c r="B821" s="6" t="s">
        <v>294</v>
      </c>
      <c r="C821" s="6" t="s">
        <v>295</v>
      </c>
      <c r="D821" s="6" t="s">
        <v>251</v>
      </c>
      <c r="E821" s="6">
        <v>5</v>
      </c>
      <c r="F821" s="6" t="str">
        <f>VLOOKUP(T_[[#This Row],[N° représ]],ListeREPRESENTANTS,2,FALSE)</f>
        <v>Mohamed Ben Arfa</v>
      </c>
      <c r="G821" s="6">
        <v>10784</v>
      </c>
      <c r="H821" s="9">
        <v>41193</v>
      </c>
      <c r="I821" s="9">
        <v>41221</v>
      </c>
      <c r="J821" s="9">
        <v>41207</v>
      </c>
      <c r="K821" s="7">
        <v>1</v>
      </c>
      <c r="L821" s="9" t="str">
        <f>VLOOKUP(T_[[#This Row],[Réf catégorie]],ListeCATEGORIES,2,FALSE)</f>
        <v>Boissons</v>
      </c>
      <c r="M821" s="6">
        <v>39</v>
      </c>
      <c r="N821" s="6" t="str">
        <f>VLOOKUP(T_[[#This Row],[Réf prod]],ListePRODUITS,2,FALSE)</f>
        <v>Chartreuse verte</v>
      </c>
      <c r="O821" s="13">
        <v>90</v>
      </c>
      <c r="P821" s="6">
        <v>87</v>
      </c>
      <c r="Q821" s="13">
        <f t="shared" si="12"/>
        <v>7830</v>
      </c>
      <c r="R821" s="14">
        <v>0.16</v>
      </c>
      <c r="S821" s="13">
        <v>6577.2</v>
      </c>
      <c r="T821" s="13">
        <v>105.23519999999999</v>
      </c>
      <c r="U821" s="48">
        <f>T_[[#This Row],[CA tarif]]-T_[[#This Row],[CA HT]]</f>
        <v>1252.8000000000002</v>
      </c>
      <c r="V821" s="13"/>
      <c r="W821" s="13"/>
      <c r="X821"/>
      <c r="Y821" s="9"/>
      <c r="AA821"/>
      <c r="AB821"/>
    </row>
    <row r="822" spans="1:28" ht="15" customHeight="1" x14ac:dyDescent="0.25">
      <c r="A822" s="6" t="s">
        <v>293</v>
      </c>
      <c r="B822" s="6" t="s">
        <v>294</v>
      </c>
      <c r="C822" s="6" t="s">
        <v>295</v>
      </c>
      <c r="D822" s="6" t="s">
        <v>251</v>
      </c>
      <c r="E822" s="6">
        <v>5</v>
      </c>
      <c r="F822" s="6" t="str">
        <f>VLOOKUP(T_[[#This Row],[N° représ]],ListeREPRESENTANTS,2,FALSE)</f>
        <v>Mohamed Ben Arfa</v>
      </c>
      <c r="G822" s="6">
        <v>10784</v>
      </c>
      <c r="H822" s="9">
        <v>41193</v>
      </c>
      <c r="I822" s="9">
        <v>41221</v>
      </c>
      <c r="J822" s="9">
        <v>41207</v>
      </c>
      <c r="K822" s="7">
        <v>4</v>
      </c>
      <c r="L822" s="9" t="str">
        <f>VLOOKUP(T_[[#This Row],[Réf catégorie]],ListeCATEGORIES,2,FALSE)</f>
        <v>Produits laitiers</v>
      </c>
      <c r="M822" s="6">
        <v>72</v>
      </c>
      <c r="N822" s="6" t="str">
        <f>VLOOKUP(T_[[#This Row],[Réf prod]],ListePRODUITS,2,FALSE)</f>
        <v>Mozzarella di Giovanni</v>
      </c>
      <c r="O822" s="13">
        <v>174</v>
      </c>
      <c r="P822" s="6">
        <v>1</v>
      </c>
      <c r="Q822" s="13">
        <f t="shared" si="12"/>
        <v>174</v>
      </c>
      <c r="R822" s="14">
        <v>0.09</v>
      </c>
      <c r="S822" s="13">
        <v>158.34</v>
      </c>
      <c r="T822" s="13">
        <v>4.5918599999999996</v>
      </c>
      <c r="U822" s="48">
        <f>T_[[#This Row],[CA tarif]]-T_[[#This Row],[CA HT]]</f>
        <v>15.659999999999997</v>
      </c>
      <c r="V822" s="13"/>
      <c r="W822" s="13"/>
      <c r="X822"/>
      <c r="Y822" s="9"/>
      <c r="AA822"/>
      <c r="AB822"/>
    </row>
    <row r="823" spans="1:28" ht="15" customHeight="1" x14ac:dyDescent="0.25">
      <c r="A823" s="6" t="s">
        <v>319</v>
      </c>
      <c r="B823" s="6" t="s">
        <v>320</v>
      </c>
      <c r="C823" s="6" t="s">
        <v>321</v>
      </c>
      <c r="D823" s="6" t="s">
        <v>106</v>
      </c>
      <c r="E823" s="6">
        <v>7</v>
      </c>
      <c r="F823" s="6" t="str">
        <f>VLOOKUP(T_[[#This Row],[N° représ]],ListeREPRESENTANTS,2,FALSE)</f>
        <v>Jaime Dos Santos</v>
      </c>
      <c r="G823" s="6">
        <v>10785</v>
      </c>
      <c r="H823" s="9">
        <v>41193</v>
      </c>
      <c r="I823" s="9">
        <v>41221</v>
      </c>
      <c r="J823" s="9">
        <v>41209</v>
      </c>
      <c r="K823" s="7">
        <v>8</v>
      </c>
      <c r="L823" s="9" t="str">
        <f>VLOOKUP(T_[[#This Row],[Réf catégorie]],ListeCATEGORIES,2,FALSE)</f>
        <v>Poissons et fruits de mer</v>
      </c>
      <c r="M823" s="6">
        <v>10</v>
      </c>
      <c r="N823" s="6" t="str">
        <f>VLOOKUP(T_[[#This Row],[Réf prod]],ListePRODUITS,2,FALSE)</f>
        <v>Ikura</v>
      </c>
      <c r="O823" s="13">
        <v>155</v>
      </c>
      <c r="P823" s="6">
        <v>85</v>
      </c>
      <c r="Q823" s="13">
        <f t="shared" si="12"/>
        <v>13175</v>
      </c>
      <c r="R823" s="14">
        <v>0.08</v>
      </c>
      <c r="S823" s="13">
        <v>12121</v>
      </c>
      <c r="T823" s="13">
        <v>375.75099999999998</v>
      </c>
      <c r="U823" s="48">
        <f>T_[[#This Row],[CA tarif]]-T_[[#This Row],[CA HT]]</f>
        <v>1054</v>
      </c>
      <c r="V823" s="13"/>
      <c r="W823" s="13"/>
      <c r="X823"/>
      <c r="Y823" s="9"/>
      <c r="AA823"/>
      <c r="AB823"/>
    </row>
    <row r="824" spans="1:28" ht="15" customHeight="1" x14ac:dyDescent="0.25">
      <c r="A824" s="6" t="s">
        <v>319</v>
      </c>
      <c r="B824" s="6" t="s">
        <v>320</v>
      </c>
      <c r="C824" s="6" t="s">
        <v>321</v>
      </c>
      <c r="D824" s="6" t="s">
        <v>106</v>
      </c>
      <c r="E824" s="6">
        <v>7</v>
      </c>
      <c r="F824" s="6" t="str">
        <f>VLOOKUP(T_[[#This Row],[N° représ]],ListeREPRESENTANTS,2,FALSE)</f>
        <v>Jaime Dos Santos</v>
      </c>
      <c r="G824" s="6">
        <v>10785</v>
      </c>
      <c r="H824" s="9">
        <v>41193</v>
      </c>
      <c r="I824" s="9">
        <v>41221</v>
      </c>
      <c r="J824" s="9">
        <v>41209</v>
      </c>
      <c r="K824" s="7">
        <v>1</v>
      </c>
      <c r="L824" s="9" t="str">
        <f>VLOOKUP(T_[[#This Row],[Réf catégorie]],ListeCATEGORIES,2,FALSE)</f>
        <v>Boissons</v>
      </c>
      <c r="M824" s="6">
        <v>75</v>
      </c>
      <c r="N824" s="6" t="str">
        <f>VLOOKUP(T_[[#This Row],[Réf prod]],ListePRODUITS,2,FALSE)</f>
        <v>Rhönbräu Klosterbier</v>
      </c>
      <c r="O824" s="13">
        <v>38.75</v>
      </c>
      <c r="P824" s="6">
        <v>69</v>
      </c>
      <c r="Q824" s="13">
        <f t="shared" si="12"/>
        <v>2673.75</v>
      </c>
      <c r="R824" s="14">
        <v>0.03</v>
      </c>
      <c r="S824" s="13">
        <v>2593.5374999999999</v>
      </c>
      <c r="T824" s="13">
        <v>25.935375000000001</v>
      </c>
      <c r="U824" s="48">
        <f>T_[[#This Row],[CA tarif]]-T_[[#This Row],[CA HT]]</f>
        <v>80.212500000000091</v>
      </c>
      <c r="V824" s="13"/>
      <c r="W824" s="13"/>
      <c r="X824"/>
      <c r="Y824" s="9"/>
      <c r="AA824"/>
      <c r="AB824"/>
    </row>
    <row r="825" spans="1:28" ht="15" customHeight="1" x14ac:dyDescent="0.25">
      <c r="A825" s="6" t="s">
        <v>130</v>
      </c>
      <c r="B825" s="6" t="s">
        <v>131</v>
      </c>
      <c r="C825" s="6" t="s">
        <v>132</v>
      </c>
      <c r="D825" s="6" t="s">
        <v>123</v>
      </c>
      <c r="E825" s="6">
        <v>4</v>
      </c>
      <c r="F825" s="6" t="str">
        <f>VLOOKUP(T_[[#This Row],[N° représ]],ListeREPRESENTANTS,2,FALSE)</f>
        <v>Laura Callahan</v>
      </c>
      <c r="G825" s="6">
        <v>10786</v>
      </c>
      <c r="H825" s="9">
        <v>41194</v>
      </c>
      <c r="I825" s="9">
        <v>41222</v>
      </c>
      <c r="J825" s="9">
        <v>41208</v>
      </c>
      <c r="K825" s="7">
        <v>2</v>
      </c>
      <c r="L825" s="9" t="str">
        <f>VLOOKUP(T_[[#This Row],[Réf catégorie]],ListeCATEGORIES,2,FALSE)</f>
        <v>Condiments</v>
      </c>
      <c r="M825" s="6">
        <v>8</v>
      </c>
      <c r="N825" s="6" t="str">
        <f>VLOOKUP(T_[[#This Row],[Réf prod]],ListePRODUITS,2,FALSE)</f>
        <v>Northwoods Cranberry Sauce</v>
      </c>
      <c r="O825" s="13">
        <v>200</v>
      </c>
      <c r="P825" s="6">
        <v>25</v>
      </c>
      <c r="Q825" s="13">
        <f t="shared" si="12"/>
        <v>5000</v>
      </c>
      <c r="R825" s="14">
        <v>-0.02</v>
      </c>
      <c r="S825" s="13">
        <v>5100</v>
      </c>
      <c r="T825" s="13">
        <v>25.5</v>
      </c>
      <c r="U825" s="48">
        <f>T_[[#This Row],[CA tarif]]-T_[[#This Row],[CA HT]]</f>
        <v>-100</v>
      </c>
      <c r="V825" s="13"/>
      <c r="W825" s="13"/>
      <c r="X825"/>
      <c r="Y825" s="9"/>
      <c r="AA825"/>
      <c r="AB825"/>
    </row>
    <row r="826" spans="1:28" ht="15" customHeight="1" x14ac:dyDescent="0.25">
      <c r="A826" s="6" t="s">
        <v>130</v>
      </c>
      <c r="B826" s="6" t="s">
        <v>131</v>
      </c>
      <c r="C826" s="6" t="s">
        <v>132</v>
      </c>
      <c r="D826" s="6" t="s">
        <v>123</v>
      </c>
      <c r="E826" s="6">
        <v>4</v>
      </c>
      <c r="F826" s="6" t="str">
        <f>VLOOKUP(T_[[#This Row],[N° représ]],ListeREPRESENTANTS,2,FALSE)</f>
        <v>Laura Callahan</v>
      </c>
      <c r="G826" s="6">
        <v>10786</v>
      </c>
      <c r="H826" s="9">
        <v>41194</v>
      </c>
      <c r="I826" s="9">
        <v>41222</v>
      </c>
      <c r="J826" s="9">
        <v>41208</v>
      </c>
      <c r="K826" s="7">
        <v>8</v>
      </c>
      <c r="L826" s="9" t="str">
        <f>VLOOKUP(T_[[#This Row],[Réf catégorie]],ListeCATEGORIES,2,FALSE)</f>
        <v>Poissons et fruits de mer</v>
      </c>
      <c r="M826" s="6">
        <v>30</v>
      </c>
      <c r="N826" s="6" t="str">
        <f>VLOOKUP(T_[[#This Row],[Réf prod]],ListePRODUITS,2,FALSE)</f>
        <v>Nord-Ost Matjeshering</v>
      </c>
      <c r="O826" s="13">
        <v>129.44999999999999</v>
      </c>
      <c r="P826" s="6">
        <v>43</v>
      </c>
      <c r="Q826" s="13">
        <f t="shared" si="12"/>
        <v>5566.3499999999995</v>
      </c>
      <c r="R826" s="14">
        <v>0.11</v>
      </c>
      <c r="S826" s="13">
        <v>4954.0514999999996</v>
      </c>
      <c r="T826" s="13">
        <v>108.98913299999998</v>
      </c>
      <c r="U826" s="48">
        <f>T_[[#This Row],[CA tarif]]-T_[[#This Row],[CA HT]]</f>
        <v>612.29849999999988</v>
      </c>
      <c r="V826" s="13"/>
      <c r="W826" s="13"/>
      <c r="X826"/>
      <c r="Y826" s="9"/>
      <c r="AA826"/>
      <c r="AB826"/>
    </row>
    <row r="827" spans="1:28" ht="15" customHeight="1" x14ac:dyDescent="0.25">
      <c r="A827" s="6" t="s">
        <v>130</v>
      </c>
      <c r="B827" s="6" t="s">
        <v>131</v>
      </c>
      <c r="C827" s="6" t="s">
        <v>132</v>
      </c>
      <c r="D827" s="6" t="s">
        <v>123</v>
      </c>
      <c r="E827" s="6">
        <v>4</v>
      </c>
      <c r="F827" s="6" t="str">
        <f>VLOOKUP(T_[[#This Row],[N° représ]],ListeREPRESENTANTS,2,FALSE)</f>
        <v>Laura Callahan</v>
      </c>
      <c r="G827" s="6">
        <v>10786</v>
      </c>
      <c r="H827" s="9">
        <v>41194</v>
      </c>
      <c r="I827" s="9">
        <v>41222</v>
      </c>
      <c r="J827" s="9">
        <v>41208</v>
      </c>
      <c r="K827" s="7">
        <v>1</v>
      </c>
      <c r="L827" s="9" t="str">
        <f>VLOOKUP(T_[[#This Row],[Réf catégorie]],ListeCATEGORIES,2,FALSE)</f>
        <v>Boissons</v>
      </c>
      <c r="M827" s="6">
        <v>75</v>
      </c>
      <c r="N827" s="6" t="str">
        <f>VLOOKUP(T_[[#This Row],[Réf prod]],ListePRODUITS,2,FALSE)</f>
        <v>Rhönbräu Klosterbier</v>
      </c>
      <c r="O827" s="13">
        <v>38.75</v>
      </c>
      <c r="P827" s="6">
        <v>9</v>
      </c>
      <c r="Q827" s="13">
        <f t="shared" si="12"/>
        <v>348.75</v>
      </c>
      <c r="R827" s="14">
        <v>7.0000000000000007E-2</v>
      </c>
      <c r="S827" s="13">
        <v>324.33749999999998</v>
      </c>
      <c r="T827" s="13">
        <v>10.3788</v>
      </c>
      <c r="U827" s="48">
        <f>T_[[#This Row],[CA tarif]]-T_[[#This Row],[CA HT]]</f>
        <v>24.412500000000023</v>
      </c>
      <c r="V827" s="13"/>
      <c r="W827" s="13"/>
      <c r="X827"/>
      <c r="Y827" s="9"/>
      <c r="AA827"/>
      <c r="AB827"/>
    </row>
    <row r="828" spans="1:28" ht="15" customHeight="1" x14ac:dyDescent="0.25">
      <c r="A828" s="6" t="s">
        <v>147</v>
      </c>
      <c r="B828" s="6" t="s">
        <v>148</v>
      </c>
      <c r="C828" s="6" t="s">
        <v>149</v>
      </c>
      <c r="D828" s="6" t="s">
        <v>85</v>
      </c>
      <c r="E828" s="6">
        <v>1</v>
      </c>
      <c r="F828" s="6" t="str">
        <f>VLOOKUP(T_[[#This Row],[N° représ]],ListeREPRESENTANTS,2,FALSE)</f>
        <v>Francis Rivière</v>
      </c>
      <c r="G828" s="6">
        <v>10787</v>
      </c>
      <c r="H828" s="9">
        <v>41194</v>
      </c>
      <c r="I828" s="9">
        <v>41208</v>
      </c>
      <c r="J828" s="9">
        <v>41211</v>
      </c>
      <c r="K828" s="7">
        <v>1</v>
      </c>
      <c r="L828" s="9" t="str">
        <f>VLOOKUP(T_[[#This Row],[Réf catégorie]],ListeCATEGORIES,2,FALSE)</f>
        <v>Boissons</v>
      </c>
      <c r="M828" s="6">
        <v>2</v>
      </c>
      <c r="N828" s="6" t="str">
        <f>VLOOKUP(T_[[#This Row],[Réf prod]],ListePRODUITS,2,FALSE)</f>
        <v>Chang</v>
      </c>
      <c r="O828" s="13">
        <v>95</v>
      </c>
      <c r="P828" s="6">
        <v>29</v>
      </c>
      <c r="Q828" s="13">
        <f t="shared" si="12"/>
        <v>2755</v>
      </c>
      <c r="R828" s="14">
        <v>0.1</v>
      </c>
      <c r="S828" s="13">
        <v>2479.5</v>
      </c>
      <c r="T828" s="13">
        <v>44.631</v>
      </c>
      <c r="U828" s="48">
        <f>T_[[#This Row],[CA tarif]]-T_[[#This Row],[CA HT]]</f>
        <v>275.5</v>
      </c>
      <c r="V828" s="13"/>
      <c r="W828" s="13"/>
      <c r="X828"/>
      <c r="Y828" s="9"/>
      <c r="AA828"/>
      <c r="AB828"/>
    </row>
    <row r="829" spans="1:28" ht="15" customHeight="1" x14ac:dyDescent="0.25">
      <c r="A829" s="6" t="s">
        <v>147</v>
      </c>
      <c r="B829" s="6" t="s">
        <v>148</v>
      </c>
      <c r="C829" s="6" t="s">
        <v>149</v>
      </c>
      <c r="D829" s="6" t="s">
        <v>85</v>
      </c>
      <c r="E829" s="6">
        <v>1</v>
      </c>
      <c r="F829" s="6" t="str">
        <f>VLOOKUP(T_[[#This Row],[N° représ]],ListeREPRESENTANTS,2,FALSE)</f>
        <v>Francis Rivière</v>
      </c>
      <c r="G829" s="6">
        <v>10787</v>
      </c>
      <c r="H829" s="9">
        <v>41194</v>
      </c>
      <c r="I829" s="9">
        <v>41208</v>
      </c>
      <c r="J829" s="9">
        <v>41211</v>
      </c>
      <c r="K829" s="7">
        <v>6</v>
      </c>
      <c r="L829" s="9" t="str">
        <f>VLOOKUP(T_[[#This Row],[Réf catégorie]],ListeCATEGORIES,2,FALSE)</f>
        <v>Viandes</v>
      </c>
      <c r="M829" s="6">
        <v>29</v>
      </c>
      <c r="N829" s="6" t="str">
        <f>VLOOKUP(T_[[#This Row],[Réf prod]],ListePRODUITS,2,FALSE)</f>
        <v>Thüringer Rostbratwurst</v>
      </c>
      <c r="O829" s="13">
        <v>618.95000000000005</v>
      </c>
      <c r="P829" s="6">
        <v>66</v>
      </c>
      <c r="Q829" s="13">
        <f t="shared" si="12"/>
        <v>40850.700000000004</v>
      </c>
      <c r="R829" s="14">
        <v>0.13</v>
      </c>
      <c r="S829" s="13">
        <v>35540.109000000004</v>
      </c>
      <c r="T829" s="13">
        <v>426.48130800000007</v>
      </c>
      <c r="U829" s="48">
        <f>T_[[#This Row],[CA tarif]]-T_[[#This Row],[CA HT]]</f>
        <v>5310.5910000000003</v>
      </c>
      <c r="V829" s="13"/>
      <c r="W829" s="13"/>
      <c r="X829"/>
      <c r="Y829" s="9"/>
      <c r="AA829"/>
      <c r="AB829"/>
    </row>
    <row r="830" spans="1:28" ht="15" customHeight="1" x14ac:dyDescent="0.25">
      <c r="A830" s="6" t="s">
        <v>189</v>
      </c>
      <c r="B830" s="6" t="s">
        <v>190</v>
      </c>
      <c r="C830" s="6" t="s">
        <v>191</v>
      </c>
      <c r="D830" s="6" t="s">
        <v>136</v>
      </c>
      <c r="E830" s="6">
        <v>7</v>
      </c>
      <c r="F830" s="6" t="str">
        <f>VLOOKUP(T_[[#This Row],[N° représ]],ListeREPRESENTANTS,2,FALSE)</f>
        <v>Jaime Dos Santos</v>
      </c>
      <c r="G830" s="6">
        <v>10788</v>
      </c>
      <c r="H830" s="9">
        <v>41197</v>
      </c>
      <c r="I830" s="9">
        <v>41225</v>
      </c>
      <c r="J830" s="9">
        <v>41235</v>
      </c>
      <c r="K830" s="7">
        <v>3</v>
      </c>
      <c r="L830" s="9" t="str">
        <f>VLOOKUP(T_[[#This Row],[Réf catégorie]],ListeCATEGORIES,2,FALSE)</f>
        <v>Desserts</v>
      </c>
      <c r="M830" s="6">
        <v>19</v>
      </c>
      <c r="N830" s="6" t="str">
        <f>VLOOKUP(T_[[#This Row],[Réf prod]],ListePRODUITS,2,FALSE)</f>
        <v>Teatime Chocolate Biscuits</v>
      </c>
      <c r="O830" s="13">
        <v>46</v>
      </c>
      <c r="P830" s="6">
        <v>83</v>
      </c>
      <c r="Q830" s="13">
        <f t="shared" si="12"/>
        <v>3818</v>
      </c>
      <c r="R830" s="14">
        <v>-0.01</v>
      </c>
      <c r="S830" s="13">
        <v>3856.18</v>
      </c>
      <c r="T830" s="13">
        <v>73.267420000000001</v>
      </c>
      <c r="U830" s="48">
        <f>T_[[#This Row],[CA tarif]]-T_[[#This Row],[CA HT]]</f>
        <v>-38.179999999999836</v>
      </c>
      <c r="V830" s="13"/>
      <c r="W830" s="13"/>
      <c r="X830"/>
      <c r="Y830" s="9"/>
      <c r="AA830"/>
      <c r="AB830"/>
    </row>
    <row r="831" spans="1:28" ht="15" customHeight="1" x14ac:dyDescent="0.25">
      <c r="A831" s="6" t="s">
        <v>189</v>
      </c>
      <c r="B831" s="6" t="s">
        <v>190</v>
      </c>
      <c r="C831" s="6" t="s">
        <v>191</v>
      </c>
      <c r="D831" s="6" t="s">
        <v>136</v>
      </c>
      <c r="E831" s="6">
        <v>7</v>
      </c>
      <c r="F831" s="6" t="str">
        <f>VLOOKUP(T_[[#This Row],[N° représ]],ListeREPRESENTANTS,2,FALSE)</f>
        <v>Jaime Dos Santos</v>
      </c>
      <c r="G831" s="6">
        <v>10788</v>
      </c>
      <c r="H831" s="9">
        <v>41197</v>
      </c>
      <c r="I831" s="9">
        <v>41225</v>
      </c>
      <c r="J831" s="9">
        <v>41235</v>
      </c>
      <c r="K831" s="7">
        <v>1</v>
      </c>
      <c r="L831" s="9" t="str">
        <f>VLOOKUP(T_[[#This Row],[Réf catégorie]],ListeCATEGORIES,2,FALSE)</f>
        <v>Boissons</v>
      </c>
      <c r="M831" s="6">
        <v>75</v>
      </c>
      <c r="N831" s="6" t="str">
        <f>VLOOKUP(T_[[#This Row],[Réf prod]],ListePRODUITS,2,FALSE)</f>
        <v>Rhönbräu Klosterbier</v>
      </c>
      <c r="O831" s="13">
        <v>38.75</v>
      </c>
      <c r="P831" s="6">
        <v>99</v>
      </c>
      <c r="Q831" s="13">
        <f t="shared" si="12"/>
        <v>3836.25</v>
      </c>
      <c r="R831" s="14">
        <v>0.04</v>
      </c>
      <c r="S831" s="13">
        <v>3682.7999999999997</v>
      </c>
      <c r="T831" s="13">
        <v>110.48399999999998</v>
      </c>
      <c r="U831" s="48">
        <f>T_[[#This Row],[CA tarif]]-T_[[#This Row],[CA HT]]</f>
        <v>153.45000000000027</v>
      </c>
      <c r="V831" s="13"/>
      <c r="W831" s="13"/>
      <c r="X831"/>
      <c r="Y831" s="9"/>
      <c r="AA831"/>
      <c r="AB831"/>
    </row>
    <row r="832" spans="1:28" ht="15" customHeight="1" x14ac:dyDescent="0.25">
      <c r="A832" s="6" t="s">
        <v>117</v>
      </c>
      <c r="B832" s="6" t="s">
        <v>118</v>
      </c>
      <c r="C832" s="6" t="s">
        <v>119</v>
      </c>
      <c r="D832" s="6" t="s">
        <v>85</v>
      </c>
      <c r="E832" s="6">
        <v>7</v>
      </c>
      <c r="F832" s="6" t="str">
        <f>VLOOKUP(T_[[#This Row],[N° représ]],ListeREPRESENTANTS,2,FALSE)</f>
        <v>Jaime Dos Santos</v>
      </c>
      <c r="G832" s="6">
        <v>10789</v>
      </c>
      <c r="H832" s="9">
        <v>41197</v>
      </c>
      <c r="I832" s="9">
        <v>41225</v>
      </c>
      <c r="J832" s="9">
        <v>41216</v>
      </c>
      <c r="K832" s="7">
        <v>8</v>
      </c>
      <c r="L832" s="9" t="str">
        <f>VLOOKUP(T_[[#This Row],[Réf catégorie]],ListeCATEGORIES,2,FALSE)</f>
        <v>Poissons et fruits de mer</v>
      </c>
      <c r="M832" s="6">
        <v>18</v>
      </c>
      <c r="N832" s="6" t="str">
        <f>VLOOKUP(T_[[#This Row],[Réf prod]],ListePRODUITS,2,FALSE)</f>
        <v>Carnarvon Tigers</v>
      </c>
      <c r="O832" s="13">
        <v>312.5</v>
      </c>
      <c r="P832" s="6">
        <v>40</v>
      </c>
      <c r="Q832" s="13">
        <f t="shared" si="12"/>
        <v>12500</v>
      </c>
      <c r="R832" s="14">
        <v>0.18</v>
      </c>
      <c r="S832" s="13">
        <v>10250</v>
      </c>
      <c r="T832" s="13">
        <v>328</v>
      </c>
      <c r="U832" s="48">
        <f>T_[[#This Row],[CA tarif]]-T_[[#This Row],[CA HT]]</f>
        <v>2250</v>
      </c>
      <c r="V832" s="13"/>
      <c r="W832" s="13"/>
      <c r="X832"/>
      <c r="Y832" s="9"/>
      <c r="AA832"/>
      <c r="AB832"/>
    </row>
    <row r="833" spans="1:28" ht="15" customHeight="1" x14ac:dyDescent="0.25">
      <c r="A833" s="6" t="s">
        <v>117</v>
      </c>
      <c r="B833" s="6" t="s">
        <v>118</v>
      </c>
      <c r="C833" s="6" t="s">
        <v>119</v>
      </c>
      <c r="D833" s="6" t="s">
        <v>85</v>
      </c>
      <c r="E833" s="6">
        <v>7</v>
      </c>
      <c r="F833" s="6" t="str">
        <f>VLOOKUP(T_[[#This Row],[N° représ]],ListeREPRESENTANTS,2,FALSE)</f>
        <v>Jaime Dos Santos</v>
      </c>
      <c r="G833" s="6">
        <v>10789</v>
      </c>
      <c r="H833" s="9">
        <v>41197</v>
      </c>
      <c r="I833" s="9">
        <v>41225</v>
      </c>
      <c r="J833" s="9">
        <v>41216</v>
      </c>
      <c r="K833" s="7">
        <v>1</v>
      </c>
      <c r="L833" s="9" t="str">
        <f>VLOOKUP(T_[[#This Row],[Réf catégorie]],ListeCATEGORIES,2,FALSE)</f>
        <v>Boissons</v>
      </c>
      <c r="M833" s="6">
        <v>35</v>
      </c>
      <c r="N833" s="6" t="str">
        <f>VLOOKUP(T_[[#This Row],[Réf prod]],ListePRODUITS,2,FALSE)</f>
        <v>Steeleye Stout</v>
      </c>
      <c r="O833" s="13">
        <v>90</v>
      </c>
      <c r="P833" s="6">
        <v>87</v>
      </c>
      <c r="Q833" s="13">
        <f t="shared" si="12"/>
        <v>7830</v>
      </c>
      <c r="R833" s="14">
        <v>0.16</v>
      </c>
      <c r="S833" s="13">
        <v>6577.2</v>
      </c>
      <c r="T833" s="13">
        <v>72.349199999999996</v>
      </c>
      <c r="U833" s="48">
        <f>T_[[#This Row],[CA tarif]]-T_[[#This Row],[CA HT]]</f>
        <v>1252.8000000000002</v>
      </c>
      <c r="V833" s="13"/>
      <c r="W833" s="13"/>
      <c r="X833"/>
      <c r="Y833" s="9"/>
      <c r="AA833"/>
      <c r="AB833"/>
    </row>
    <row r="834" spans="1:28" ht="15" customHeight="1" x14ac:dyDescent="0.25">
      <c r="A834" s="6" t="s">
        <v>117</v>
      </c>
      <c r="B834" s="6" t="s">
        <v>118</v>
      </c>
      <c r="C834" s="6" t="s">
        <v>119</v>
      </c>
      <c r="D834" s="6" t="s">
        <v>85</v>
      </c>
      <c r="E834" s="6">
        <v>7</v>
      </c>
      <c r="F834" s="6" t="str">
        <f>VLOOKUP(T_[[#This Row],[N° représ]],ListeREPRESENTANTS,2,FALSE)</f>
        <v>Jaime Dos Santos</v>
      </c>
      <c r="G834" s="6">
        <v>10789</v>
      </c>
      <c r="H834" s="9">
        <v>41197</v>
      </c>
      <c r="I834" s="9">
        <v>41225</v>
      </c>
      <c r="J834" s="9">
        <v>41216</v>
      </c>
      <c r="K834" s="7">
        <v>2</v>
      </c>
      <c r="L834" s="9" t="str">
        <f>VLOOKUP(T_[[#This Row],[Réf catégorie]],ListeCATEGORIES,2,FALSE)</f>
        <v>Condiments</v>
      </c>
      <c r="M834" s="6">
        <v>63</v>
      </c>
      <c r="N834" s="6" t="str">
        <f>VLOOKUP(T_[[#This Row],[Réf prod]],ListePRODUITS,2,FALSE)</f>
        <v>Vegie-spread</v>
      </c>
      <c r="O834" s="13">
        <v>219.5</v>
      </c>
      <c r="P834" s="6">
        <v>5</v>
      </c>
      <c r="Q834" s="13">
        <f t="shared" si="12"/>
        <v>1097.5</v>
      </c>
      <c r="R834" s="14">
        <v>0.17</v>
      </c>
      <c r="S834" s="13">
        <v>910.92499999999995</v>
      </c>
      <c r="T834" s="13">
        <v>22.773125</v>
      </c>
      <c r="U834" s="48">
        <f>T_[[#This Row],[CA tarif]]-T_[[#This Row],[CA HT]]</f>
        <v>186.57500000000005</v>
      </c>
      <c r="V834" s="13"/>
      <c r="W834" s="13"/>
      <c r="X834"/>
      <c r="Y834" s="9"/>
      <c r="AA834"/>
      <c r="AB834"/>
    </row>
    <row r="835" spans="1:28" ht="15" customHeight="1" x14ac:dyDescent="0.25">
      <c r="A835" s="6" t="s">
        <v>117</v>
      </c>
      <c r="B835" s="6" t="s">
        <v>118</v>
      </c>
      <c r="C835" s="6" t="s">
        <v>119</v>
      </c>
      <c r="D835" s="6" t="s">
        <v>85</v>
      </c>
      <c r="E835" s="6">
        <v>7</v>
      </c>
      <c r="F835" s="6" t="str">
        <f>VLOOKUP(T_[[#This Row],[N° représ]],ListeREPRESENTANTS,2,FALSE)</f>
        <v>Jaime Dos Santos</v>
      </c>
      <c r="G835" s="6">
        <v>10789</v>
      </c>
      <c r="H835" s="9">
        <v>41197</v>
      </c>
      <c r="I835" s="9">
        <v>41225</v>
      </c>
      <c r="J835" s="9">
        <v>41216</v>
      </c>
      <c r="K835" s="7">
        <v>3</v>
      </c>
      <c r="L835" s="9" t="str">
        <f>VLOOKUP(T_[[#This Row],[Réf catégorie]],ListeCATEGORIES,2,FALSE)</f>
        <v>Desserts</v>
      </c>
      <c r="M835" s="6">
        <v>68</v>
      </c>
      <c r="N835" s="6" t="str">
        <f>VLOOKUP(T_[[#This Row],[Réf prod]],ListePRODUITS,2,FALSE)</f>
        <v>Scottish Longbreads</v>
      </c>
      <c r="O835" s="13">
        <v>62.5</v>
      </c>
      <c r="P835" s="6">
        <v>18</v>
      </c>
      <c r="Q835" s="13">
        <f t="shared" si="12"/>
        <v>1125</v>
      </c>
      <c r="R835" s="14">
        <v>0.09</v>
      </c>
      <c r="S835" s="13">
        <v>1023.75</v>
      </c>
      <c r="T835" s="13">
        <v>21.498750000000001</v>
      </c>
      <c r="U835" s="48">
        <f>T_[[#This Row],[CA tarif]]-T_[[#This Row],[CA HT]]</f>
        <v>101.25</v>
      </c>
      <c r="V835" s="13"/>
      <c r="W835" s="13"/>
      <c r="X835"/>
      <c r="Y835" s="9"/>
      <c r="AA835"/>
      <c r="AB835"/>
    </row>
    <row r="836" spans="1:28" ht="15" customHeight="1" x14ac:dyDescent="0.25">
      <c r="A836" s="6" t="s">
        <v>296</v>
      </c>
      <c r="B836" s="6" t="s">
        <v>297</v>
      </c>
      <c r="C836" s="6" t="s">
        <v>298</v>
      </c>
      <c r="D836" s="6" t="s">
        <v>123</v>
      </c>
      <c r="E836" s="6">
        <v>6</v>
      </c>
      <c r="F836" s="6" t="str">
        <f>VLOOKUP(T_[[#This Row],[N° représ]],ListeREPRESENTANTS,2,FALSE)</f>
        <v>Ernst Junge</v>
      </c>
      <c r="G836" s="6">
        <v>10790</v>
      </c>
      <c r="H836" s="9">
        <v>41197</v>
      </c>
      <c r="I836" s="9">
        <v>41225</v>
      </c>
      <c r="J836" s="9">
        <v>41211</v>
      </c>
      <c r="K836" s="7">
        <v>7</v>
      </c>
      <c r="L836" s="9" t="str">
        <f>VLOOKUP(T_[[#This Row],[Réf catégorie]],ListeCATEGORIES,2,FALSE)</f>
        <v>Produits secs</v>
      </c>
      <c r="M836" s="6">
        <v>7</v>
      </c>
      <c r="N836" s="6" t="str">
        <f>VLOOKUP(T_[[#This Row],[Réf prod]],ListePRODUITS,2,FALSE)</f>
        <v>Uncle Bob's Organic Dried Pears</v>
      </c>
      <c r="O836" s="13">
        <v>150</v>
      </c>
      <c r="P836" s="6">
        <v>21</v>
      </c>
      <c r="Q836" s="13">
        <f t="shared" si="12"/>
        <v>3150</v>
      </c>
      <c r="R836" s="14">
        <v>0.02</v>
      </c>
      <c r="S836" s="13">
        <v>3087</v>
      </c>
      <c r="T836" s="13">
        <v>27.783000000000001</v>
      </c>
      <c r="U836" s="48">
        <f>T_[[#This Row],[CA tarif]]-T_[[#This Row],[CA HT]]</f>
        <v>63</v>
      </c>
      <c r="V836" s="13"/>
      <c r="W836" s="13"/>
      <c r="X836"/>
      <c r="Y836" s="9"/>
      <c r="AA836"/>
      <c r="AB836"/>
    </row>
    <row r="837" spans="1:28" ht="15" customHeight="1" x14ac:dyDescent="0.25">
      <c r="A837" s="6" t="s">
        <v>296</v>
      </c>
      <c r="B837" s="6" t="s">
        <v>297</v>
      </c>
      <c r="C837" s="6" t="s">
        <v>298</v>
      </c>
      <c r="D837" s="6" t="s">
        <v>123</v>
      </c>
      <c r="E837" s="6">
        <v>6</v>
      </c>
      <c r="F837" s="6" t="str">
        <f>VLOOKUP(T_[[#This Row],[N° représ]],ListeREPRESENTANTS,2,FALSE)</f>
        <v>Ernst Junge</v>
      </c>
      <c r="G837" s="6">
        <v>10790</v>
      </c>
      <c r="H837" s="9">
        <v>41197</v>
      </c>
      <c r="I837" s="9">
        <v>41225</v>
      </c>
      <c r="J837" s="9">
        <v>41211</v>
      </c>
      <c r="K837" s="7">
        <v>5</v>
      </c>
      <c r="L837" s="9" t="str">
        <f>VLOOKUP(T_[[#This Row],[Réf catégorie]],ListeCATEGORIES,2,FALSE)</f>
        <v>Pâtes et céréales</v>
      </c>
      <c r="M837" s="6">
        <v>56</v>
      </c>
      <c r="N837" s="6" t="str">
        <f>VLOOKUP(T_[[#This Row],[Réf prod]],ListePRODUITS,2,FALSE)</f>
        <v>Gnocchi di nonna Alice</v>
      </c>
      <c r="O837" s="13">
        <v>190</v>
      </c>
      <c r="P837" s="6">
        <v>1</v>
      </c>
      <c r="Q837" s="13">
        <f t="shared" ref="Q837:Q900" si="13">O837*P837</f>
        <v>190</v>
      </c>
      <c r="R837" s="14">
        <v>0.04</v>
      </c>
      <c r="S837" s="13">
        <v>182.4</v>
      </c>
      <c r="T837" s="13">
        <v>3.4655999999999998</v>
      </c>
      <c r="U837" s="48">
        <f>T_[[#This Row],[CA tarif]]-T_[[#This Row],[CA HT]]</f>
        <v>7.5999999999999943</v>
      </c>
      <c r="V837" s="13"/>
      <c r="W837" s="13"/>
      <c r="X837"/>
      <c r="Y837" s="9"/>
      <c r="AA837"/>
      <c r="AB837"/>
    </row>
    <row r="838" spans="1:28" ht="15" customHeight="1" x14ac:dyDescent="0.25">
      <c r="A838" s="6" t="s">
        <v>133</v>
      </c>
      <c r="B838" s="6" t="s">
        <v>134</v>
      </c>
      <c r="C838" s="6" t="s">
        <v>135</v>
      </c>
      <c r="D838" s="6" t="s">
        <v>136</v>
      </c>
      <c r="E838" s="6">
        <v>6</v>
      </c>
      <c r="F838" s="6" t="str">
        <f>VLOOKUP(T_[[#This Row],[N° représ]],ListeREPRESENTANTS,2,FALSE)</f>
        <v>Ernst Junge</v>
      </c>
      <c r="G838" s="6">
        <v>10791</v>
      </c>
      <c r="H838" s="9">
        <v>41198</v>
      </c>
      <c r="I838" s="9">
        <v>41226</v>
      </c>
      <c r="J838" s="9">
        <v>41217</v>
      </c>
      <c r="K838" s="7">
        <v>6</v>
      </c>
      <c r="L838" s="9" t="str">
        <f>VLOOKUP(T_[[#This Row],[Réf catégorie]],ListeCATEGORIES,2,FALSE)</f>
        <v>Viandes</v>
      </c>
      <c r="M838" s="6">
        <v>29</v>
      </c>
      <c r="N838" s="6" t="str">
        <f>VLOOKUP(T_[[#This Row],[Réf prod]],ListePRODUITS,2,FALSE)</f>
        <v>Thüringer Rostbratwurst</v>
      </c>
      <c r="O838" s="13">
        <v>618.95000000000005</v>
      </c>
      <c r="P838" s="6">
        <v>36</v>
      </c>
      <c r="Q838" s="13">
        <f t="shared" si="13"/>
        <v>22282.2</v>
      </c>
      <c r="R838" s="14">
        <v>0.01</v>
      </c>
      <c r="S838" s="13">
        <v>22059.378000000001</v>
      </c>
      <c r="T838" s="13">
        <v>595.603206</v>
      </c>
      <c r="U838" s="48">
        <f>T_[[#This Row],[CA tarif]]-T_[[#This Row],[CA HT]]</f>
        <v>222.82200000000012</v>
      </c>
      <c r="V838" s="13"/>
      <c r="W838" s="13"/>
      <c r="X838"/>
      <c r="Y838" s="9"/>
      <c r="AA838"/>
      <c r="AB838"/>
    </row>
    <row r="839" spans="1:28" ht="15" customHeight="1" x14ac:dyDescent="0.25">
      <c r="A839" s="6" t="s">
        <v>133</v>
      </c>
      <c r="B839" s="6" t="s">
        <v>134</v>
      </c>
      <c r="C839" s="6" t="s">
        <v>135</v>
      </c>
      <c r="D839" s="6" t="s">
        <v>136</v>
      </c>
      <c r="E839" s="6">
        <v>6</v>
      </c>
      <c r="F839" s="6" t="str">
        <f>VLOOKUP(T_[[#This Row],[N° représ]],ListeREPRESENTANTS,2,FALSE)</f>
        <v>Ernst Junge</v>
      </c>
      <c r="G839" s="6">
        <v>10791</v>
      </c>
      <c r="H839" s="9">
        <v>41198</v>
      </c>
      <c r="I839" s="9">
        <v>41226</v>
      </c>
      <c r="J839" s="9">
        <v>41217</v>
      </c>
      <c r="K839" s="7">
        <v>8</v>
      </c>
      <c r="L839" s="9" t="str">
        <f>VLOOKUP(T_[[#This Row],[Réf catégorie]],ListeCATEGORIES,2,FALSE)</f>
        <v>Poissons et fruits de mer</v>
      </c>
      <c r="M839" s="6">
        <v>41</v>
      </c>
      <c r="N839" s="6" t="str">
        <f>VLOOKUP(T_[[#This Row],[Réf prod]],ListePRODUITS,2,FALSE)</f>
        <v>Jack's New England Clam Chowder</v>
      </c>
      <c r="O839" s="13">
        <v>48.25</v>
      </c>
      <c r="P839" s="6">
        <v>20</v>
      </c>
      <c r="Q839" s="13">
        <f t="shared" si="13"/>
        <v>965</v>
      </c>
      <c r="R839" s="14">
        <v>-0.03</v>
      </c>
      <c r="S839" s="13">
        <v>993.95</v>
      </c>
      <c r="T839" s="13">
        <v>31.8064</v>
      </c>
      <c r="U839" s="48">
        <f>T_[[#This Row],[CA tarif]]-T_[[#This Row],[CA HT]]</f>
        <v>-28.950000000000045</v>
      </c>
      <c r="V839" s="13"/>
      <c r="W839" s="13"/>
      <c r="X839"/>
      <c r="Y839" s="9"/>
      <c r="AA839"/>
      <c r="AB839"/>
    </row>
    <row r="840" spans="1:28" ht="15" customHeight="1" x14ac:dyDescent="0.25">
      <c r="A840" s="6" t="s">
        <v>281</v>
      </c>
      <c r="B840" s="6" t="s">
        <v>282</v>
      </c>
      <c r="C840" s="6" t="s">
        <v>283</v>
      </c>
      <c r="D840" s="6" t="s">
        <v>284</v>
      </c>
      <c r="E840" s="6">
        <v>7</v>
      </c>
      <c r="F840" s="6" t="str">
        <f>VLOOKUP(T_[[#This Row],[N° représ]],ListeREPRESENTANTS,2,FALSE)</f>
        <v>Jaime Dos Santos</v>
      </c>
      <c r="G840" s="6">
        <v>10792</v>
      </c>
      <c r="H840" s="9">
        <v>41198</v>
      </c>
      <c r="I840" s="9">
        <v>41226</v>
      </c>
      <c r="J840" s="9">
        <v>41216</v>
      </c>
      <c r="K840" s="7">
        <v>1</v>
      </c>
      <c r="L840" s="9" t="str">
        <f>VLOOKUP(T_[[#This Row],[Réf catégorie]],ListeCATEGORIES,2,FALSE)</f>
        <v>Boissons</v>
      </c>
      <c r="M840" s="6">
        <v>2</v>
      </c>
      <c r="N840" s="6" t="str">
        <f>VLOOKUP(T_[[#This Row],[Réf prod]],ListePRODUITS,2,FALSE)</f>
        <v>Chang</v>
      </c>
      <c r="O840" s="13">
        <v>95</v>
      </c>
      <c r="P840" s="6">
        <v>44</v>
      </c>
      <c r="Q840" s="13">
        <f t="shared" si="13"/>
        <v>4180</v>
      </c>
      <c r="R840" s="14">
        <v>0.17</v>
      </c>
      <c r="S840" s="13">
        <v>3469.3999999999996</v>
      </c>
      <c r="T840" s="13">
        <v>6.9387999999999996</v>
      </c>
      <c r="U840" s="48">
        <f>T_[[#This Row],[CA tarif]]-T_[[#This Row],[CA HT]]</f>
        <v>710.60000000000036</v>
      </c>
      <c r="V840" s="13"/>
      <c r="W840" s="13"/>
      <c r="X840"/>
      <c r="Y840" s="9"/>
      <c r="AA840"/>
      <c r="AB840"/>
    </row>
    <row r="841" spans="1:28" ht="15" customHeight="1" x14ac:dyDescent="0.25">
      <c r="A841" s="6" t="s">
        <v>281</v>
      </c>
      <c r="B841" s="6" t="s">
        <v>282</v>
      </c>
      <c r="C841" s="6" t="s">
        <v>283</v>
      </c>
      <c r="D841" s="6" t="s">
        <v>284</v>
      </c>
      <c r="E841" s="6">
        <v>7</v>
      </c>
      <c r="F841" s="6" t="str">
        <f>VLOOKUP(T_[[#This Row],[N° représ]],ListeREPRESENTANTS,2,FALSE)</f>
        <v>Jaime Dos Santos</v>
      </c>
      <c r="G841" s="6">
        <v>10792</v>
      </c>
      <c r="H841" s="9">
        <v>41198</v>
      </c>
      <c r="I841" s="9">
        <v>41226</v>
      </c>
      <c r="J841" s="9">
        <v>41216</v>
      </c>
      <c r="K841" s="7">
        <v>6</v>
      </c>
      <c r="L841" s="9" t="str">
        <f>VLOOKUP(T_[[#This Row],[Réf catégorie]],ListeCATEGORIES,2,FALSE)</f>
        <v>Viandes</v>
      </c>
      <c r="M841" s="6">
        <v>54</v>
      </c>
      <c r="N841" s="6" t="str">
        <f>VLOOKUP(T_[[#This Row],[Réf prod]],ListePRODUITS,2,FALSE)</f>
        <v>Tourtière</v>
      </c>
      <c r="O841" s="13">
        <v>37.25</v>
      </c>
      <c r="P841" s="6">
        <v>21</v>
      </c>
      <c r="Q841" s="13">
        <f t="shared" si="13"/>
        <v>782.25</v>
      </c>
      <c r="R841" s="14">
        <v>0.05</v>
      </c>
      <c r="S841" s="13">
        <v>743.13749999999993</v>
      </c>
      <c r="T841" s="13">
        <v>10.403924999999999</v>
      </c>
      <c r="U841" s="48">
        <f>T_[[#This Row],[CA tarif]]-T_[[#This Row],[CA HT]]</f>
        <v>39.112500000000068</v>
      </c>
      <c r="V841" s="13"/>
      <c r="W841" s="13"/>
      <c r="X841"/>
      <c r="Y841" s="9"/>
      <c r="AA841"/>
      <c r="AB841"/>
    </row>
    <row r="842" spans="1:28" ht="15" customHeight="1" x14ac:dyDescent="0.25">
      <c r="A842" s="6" t="s">
        <v>281</v>
      </c>
      <c r="B842" s="6" t="s">
        <v>282</v>
      </c>
      <c r="C842" s="6" t="s">
        <v>283</v>
      </c>
      <c r="D842" s="6" t="s">
        <v>284</v>
      </c>
      <c r="E842" s="6">
        <v>7</v>
      </c>
      <c r="F842" s="6" t="str">
        <f>VLOOKUP(T_[[#This Row],[N° représ]],ListeREPRESENTANTS,2,FALSE)</f>
        <v>Jaime Dos Santos</v>
      </c>
      <c r="G842" s="6">
        <v>10792</v>
      </c>
      <c r="H842" s="9">
        <v>41198</v>
      </c>
      <c r="I842" s="9">
        <v>41226</v>
      </c>
      <c r="J842" s="9">
        <v>41216</v>
      </c>
      <c r="K842" s="7">
        <v>3</v>
      </c>
      <c r="L842" s="9" t="str">
        <f>VLOOKUP(T_[[#This Row],[Réf catégorie]],ListeCATEGORIES,2,FALSE)</f>
        <v>Desserts</v>
      </c>
      <c r="M842" s="6">
        <v>68</v>
      </c>
      <c r="N842" s="6" t="str">
        <f>VLOOKUP(T_[[#This Row],[Réf prod]],ListePRODUITS,2,FALSE)</f>
        <v>Scottish Longbreads</v>
      </c>
      <c r="O842" s="13">
        <v>62.5</v>
      </c>
      <c r="P842" s="6">
        <v>89</v>
      </c>
      <c r="Q842" s="13">
        <f t="shared" si="13"/>
        <v>5562.5</v>
      </c>
      <c r="R842" s="14">
        <v>0.08</v>
      </c>
      <c r="S842" s="13">
        <v>5117.5</v>
      </c>
      <c r="T842" s="13">
        <v>46.057499999999997</v>
      </c>
      <c r="U842" s="48">
        <f>T_[[#This Row],[CA tarif]]-T_[[#This Row],[CA HT]]</f>
        <v>445</v>
      </c>
      <c r="V842" s="13"/>
      <c r="W842" s="13"/>
      <c r="X842"/>
      <c r="Y842" s="9"/>
      <c r="AA842"/>
      <c r="AB842"/>
    </row>
    <row r="843" spans="1:28" ht="15" customHeight="1" x14ac:dyDescent="0.25">
      <c r="A843" s="6" t="s">
        <v>243</v>
      </c>
      <c r="B843" s="6" t="s">
        <v>244</v>
      </c>
      <c r="C843" s="6" t="s">
        <v>88</v>
      </c>
      <c r="D843" s="6" t="s">
        <v>89</v>
      </c>
      <c r="E843" s="6">
        <v>3</v>
      </c>
      <c r="F843" s="6" t="str">
        <f>VLOOKUP(T_[[#This Row],[N° représ]],ListeREPRESENTANTS,2,FALSE)</f>
        <v>Janet Leverling</v>
      </c>
      <c r="G843" s="6">
        <v>10793</v>
      </c>
      <c r="H843" s="9">
        <v>41199</v>
      </c>
      <c r="I843" s="9">
        <v>41227</v>
      </c>
      <c r="J843" s="9">
        <v>41224</v>
      </c>
      <c r="K843" s="7">
        <v>8</v>
      </c>
      <c r="L843" s="9" t="str">
        <f>VLOOKUP(T_[[#This Row],[Réf catégorie]],ListeCATEGORIES,2,FALSE)</f>
        <v>Poissons et fruits de mer</v>
      </c>
      <c r="M843" s="6">
        <v>41</v>
      </c>
      <c r="N843" s="6" t="str">
        <f>VLOOKUP(T_[[#This Row],[Réf prod]],ListePRODUITS,2,FALSE)</f>
        <v>Jack's New England Clam Chowder</v>
      </c>
      <c r="O843" s="13">
        <v>48.25</v>
      </c>
      <c r="P843" s="6">
        <v>67</v>
      </c>
      <c r="Q843" s="13">
        <f t="shared" si="13"/>
        <v>3232.75</v>
      </c>
      <c r="R843" s="14">
        <v>0.03</v>
      </c>
      <c r="S843" s="13">
        <v>3135.7674999999999</v>
      </c>
      <c r="T843" s="13">
        <v>84.665722500000001</v>
      </c>
      <c r="U843" s="48">
        <f>T_[[#This Row],[CA tarif]]-T_[[#This Row],[CA HT]]</f>
        <v>96.982500000000073</v>
      </c>
      <c r="V843" s="13"/>
      <c r="W843" s="13"/>
      <c r="X843"/>
      <c r="Y843" s="9"/>
      <c r="AA843"/>
      <c r="AB843"/>
    </row>
    <row r="844" spans="1:28" ht="15" customHeight="1" x14ac:dyDescent="0.25">
      <c r="A844" s="6" t="s">
        <v>243</v>
      </c>
      <c r="B844" s="6" t="s">
        <v>244</v>
      </c>
      <c r="C844" s="6" t="s">
        <v>88</v>
      </c>
      <c r="D844" s="6" t="s">
        <v>89</v>
      </c>
      <c r="E844" s="6">
        <v>3</v>
      </c>
      <c r="F844" s="6" t="str">
        <f>VLOOKUP(T_[[#This Row],[N° représ]],ListeREPRESENTANTS,2,FALSE)</f>
        <v>Janet Leverling</v>
      </c>
      <c r="G844" s="6">
        <v>10793</v>
      </c>
      <c r="H844" s="9">
        <v>41199</v>
      </c>
      <c r="I844" s="9">
        <v>41227</v>
      </c>
      <c r="J844" s="9">
        <v>41224</v>
      </c>
      <c r="K844" s="7">
        <v>5</v>
      </c>
      <c r="L844" s="9" t="str">
        <f>VLOOKUP(T_[[#This Row],[Réf catégorie]],ListeCATEGORIES,2,FALSE)</f>
        <v>Pâtes et céréales</v>
      </c>
      <c r="M844" s="6">
        <v>52</v>
      </c>
      <c r="N844" s="6" t="str">
        <f>VLOOKUP(T_[[#This Row],[Réf prod]],ListePRODUITS,2,FALSE)</f>
        <v>Filo Mix</v>
      </c>
      <c r="O844" s="13">
        <v>35</v>
      </c>
      <c r="P844" s="6">
        <v>45</v>
      </c>
      <c r="Q844" s="13">
        <f t="shared" si="13"/>
        <v>1575</v>
      </c>
      <c r="R844" s="14">
        <v>0.01</v>
      </c>
      <c r="S844" s="13">
        <v>1559.25</v>
      </c>
      <c r="T844" s="13">
        <v>37.421999999999997</v>
      </c>
      <c r="U844" s="48">
        <f>T_[[#This Row],[CA tarif]]-T_[[#This Row],[CA HT]]</f>
        <v>15.75</v>
      </c>
      <c r="V844" s="13"/>
      <c r="W844" s="13"/>
      <c r="X844"/>
      <c r="Y844" s="9"/>
      <c r="AA844"/>
      <c r="AB844"/>
    </row>
    <row r="845" spans="1:28" ht="15" customHeight="1" x14ac:dyDescent="0.25">
      <c r="A845" s="6" t="s">
        <v>267</v>
      </c>
      <c r="B845" s="6" t="s">
        <v>268</v>
      </c>
      <c r="C845" s="6" t="s">
        <v>122</v>
      </c>
      <c r="D845" s="6" t="s">
        <v>123</v>
      </c>
      <c r="E845" s="6">
        <v>6</v>
      </c>
      <c r="F845" s="6" t="str">
        <f>VLOOKUP(T_[[#This Row],[N° représ]],ListeREPRESENTANTS,2,FALSE)</f>
        <v>Ernst Junge</v>
      </c>
      <c r="G845" s="6">
        <v>10794</v>
      </c>
      <c r="H845" s="9">
        <v>41199</v>
      </c>
      <c r="I845" s="9">
        <v>41227</v>
      </c>
      <c r="J845" s="9">
        <v>41218</v>
      </c>
      <c r="K845" s="7">
        <v>7</v>
      </c>
      <c r="L845" s="9" t="str">
        <f>VLOOKUP(T_[[#This Row],[Réf catégorie]],ListeCATEGORIES,2,FALSE)</f>
        <v>Produits secs</v>
      </c>
      <c r="M845" s="6">
        <v>14</v>
      </c>
      <c r="N845" s="6" t="str">
        <f>VLOOKUP(T_[[#This Row],[Réf prod]],ListePRODUITS,2,FALSE)</f>
        <v>Tofu</v>
      </c>
      <c r="O845" s="13">
        <v>116.25</v>
      </c>
      <c r="P845" s="6">
        <v>89</v>
      </c>
      <c r="Q845" s="13">
        <f t="shared" si="13"/>
        <v>10346.25</v>
      </c>
      <c r="R845" s="14">
        <v>0.08</v>
      </c>
      <c r="S845" s="13">
        <v>9518.5500000000011</v>
      </c>
      <c r="T845" s="13">
        <v>85.666950000000014</v>
      </c>
      <c r="U845" s="48">
        <f>T_[[#This Row],[CA tarif]]-T_[[#This Row],[CA HT]]</f>
        <v>827.69999999999891</v>
      </c>
      <c r="V845" s="13"/>
      <c r="W845" s="13"/>
      <c r="X845"/>
      <c r="Y845" s="9"/>
      <c r="AA845"/>
      <c r="AB845"/>
    </row>
    <row r="846" spans="1:28" ht="15" customHeight="1" x14ac:dyDescent="0.25">
      <c r="A846" s="6" t="s">
        <v>267</v>
      </c>
      <c r="B846" s="6" t="s">
        <v>268</v>
      </c>
      <c r="C846" s="6" t="s">
        <v>122</v>
      </c>
      <c r="D846" s="6" t="s">
        <v>123</v>
      </c>
      <c r="E846" s="6">
        <v>6</v>
      </c>
      <c r="F846" s="6" t="str">
        <f>VLOOKUP(T_[[#This Row],[N° représ]],ListeREPRESENTANTS,2,FALSE)</f>
        <v>Ernst Junge</v>
      </c>
      <c r="G846" s="6">
        <v>10794</v>
      </c>
      <c r="H846" s="9">
        <v>41199</v>
      </c>
      <c r="I846" s="9">
        <v>41227</v>
      </c>
      <c r="J846" s="9">
        <v>41218</v>
      </c>
      <c r="K846" s="7">
        <v>6</v>
      </c>
      <c r="L846" s="9" t="str">
        <f>VLOOKUP(T_[[#This Row],[Réf catégorie]],ListeCATEGORIES,2,FALSE)</f>
        <v>Viandes</v>
      </c>
      <c r="M846" s="6">
        <v>54</v>
      </c>
      <c r="N846" s="6" t="str">
        <f>VLOOKUP(T_[[#This Row],[Réf prod]],ListePRODUITS,2,FALSE)</f>
        <v>Tourtière</v>
      </c>
      <c r="O846" s="13">
        <v>37.25</v>
      </c>
      <c r="P846" s="6">
        <v>19</v>
      </c>
      <c r="Q846" s="13">
        <f t="shared" si="13"/>
        <v>707.75</v>
      </c>
      <c r="R846" s="14">
        <v>7.0000000000000007E-2</v>
      </c>
      <c r="S846" s="13">
        <v>658.20749999999998</v>
      </c>
      <c r="T846" s="13">
        <v>7.8984899999999998</v>
      </c>
      <c r="U846" s="48">
        <f>T_[[#This Row],[CA tarif]]-T_[[#This Row],[CA HT]]</f>
        <v>49.542500000000018</v>
      </c>
      <c r="V846" s="13"/>
      <c r="W846" s="13"/>
      <c r="X846"/>
      <c r="Y846" s="9"/>
      <c r="AA846"/>
      <c r="AB846"/>
    </row>
    <row r="847" spans="1:28" ht="15" customHeight="1" x14ac:dyDescent="0.25">
      <c r="A847" s="6" t="s">
        <v>186</v>
      </c>
      <c r="B847" s="6" t="s">
        <v>187</v>
      </c>
      <c r="C847" s="6" t="s">
        <v>188</v>
      </c>
      <c r="D847" s="6" t="s">
        <v>140</v>
      </c>
      <c r="E847" s="6">
        <v>4</v>
      </c>
      <c r="F847" s="6" t="str">
        <f>VLOOKUP(T_[[#This Row],[N° représ]],ListeREPRESENTANTS,2,FALSE)</f>
        <v>Laura Callahan</v>
      </c>
      <c r="G847" s="6">
        <v>10795</v>
      </c>
      <c r="H847" s="9">
        <v>41199</v>
      </c>
      <c r="I847" s="9">
        <v>41227</v>
      </c>
      <c r="J847" s="9">
        <v>41236</v>
      </c>
      <c r="K847" s="7">
        <v>3</v>
      </c>
      <c r="L847" s="9" t="str">
        <f>VLOOKUP(T_[[#This Row],[Réf catégorie]],ListeCATEGORIES,2,FALSE)</f>
        <v>Desserts</v>
      </c>
      <c r="M847" s="6">
        <v>16</v>
      </c>
      <c r="N847" s="6" t="str">
        <f>VLOOKUP(T_[[#This Row],[Réf prod]],ListePRODUITS,2,FALSE)</f>
        <v>Pavlova</v>
      </c>
      <c r="O847" s="13">
        <v>87.25</v>
      </c>
      <c r="P847" s="6">
        <v>98</v>
      </c>
      <c r="Q847" s="13">
        <f t="shared" si="13"/>
        <v>8550.5</v>
      </c>
      <c r="R847" s="14">
        <v>0.16</v>
      </c>
      <c r="S847" s="13">
        <v>7182.42</v>
      </c>
      <c r="T847" s="13">
        <v>165.19566</v>
      </c>
      <c r="U847" s="48">
        <f>T_[[#This Row],[CA tarif]]-T_[[#This Row],[CA HT]]</f>
        <v>1368.08</v>
      </c>
      <c r="V847" s="13"/>
      <c r="W847" s="13"/>
      <c r="X847"/>
      <c r="Y847" s="9"/>
      <c r="AA847"/>
      <c r="AB847"/>
    </row>
    <row r="848" spans="1:28" ht="15" customHeight="1" x14ac:dyDescent="0.25">
      <c r="A848" s="6" t="s">
        <v>186</v>
      </c>
      <c r="B848" s="6" t="s">
        <v>187</v>
      </c>
      <c r="C848" s="6" t="s">
        <v>188</v>
      </c>
      <c r="D848" s="6" t="s">
        <v>140</v>
      </c>
      <c r="E848" s="6">
        <v>4</v>
      </c>
      <c r="F848" s="6" t="str">
        <f>VLOOKUP(T_[[#This Row],[N° représ]],ListeREPRESENTANTS,2,FALSE)</f>
        <v>Laura Callahan</v>
      </c>
      <c r="G848" s="6">
        <v>10795</v>
      </c>
      <c r="H848" s="9">
        <v>41199</v>
      </c>
      <c r="I848" s="9">
        <v>41227</v>
      </c>
      <c r="J848" s="9">
        <v>41236</v>
      </c>
      <c r="K848" s="7">
        <v>6</v>
      </c>
      <c r="L848" s="9" t="str">
        <f>VLOOKUP(T_[[#This Row],[Réf catégorie]],ListeCATEGORIES,2,FALSE)</f>
        <v>Viandes</v>
      </c>
      <c r="M848" s="6">
        <v>17</v>
      </c>
      <c r="N848" s="6" t="str">
        <f>VLOOKUP(T_[[#This Row],[Réf prod]],ListePRODUITS,2,FALSE)</f>
        <v>Alice Mutton</v>
      </c>
      <c r="O848" s="13">
        <v>195</v>
      </c>
      <c r="P848" s="6">
        <v>17</v>
      </c>
      <c r="Q848" s="13">
        <f t="shared" si="13"/>
        <v>3315</v>
      </c>
      <c r="R848" s="14">
        <v>0.05</v>
      </c>
      <c r="S848" s="13">
        <v>3149.25</v>
      </c>
      <c r="T848" s="13">
        <v>50.387999999999998</v>
      </c>
      <c r="U848" s="48">
        <f>T_[[#This Row],[CA tarif]]-T_[[#This Row],[CA HT]]</f>
        <v>165.75</v>
      </c>
      <c r="V848" s="13"/>
      <c r="W848" s="13"/>
      <c r="X848"/>
      <c r="Y848" s="9"/>
      <c r="AA848"/>
      <c r="AB848"/>
    </row>
    <row r="849" spans="1:28" ht="15" customHeight="1" x14ac:dyDescent="0.25">
      <c r="A849" s="6" t="s">
        <v>103</v>
      </c>
      <c r="B849" s="6" t="s">
        <v>104</v>
      </c>
      <c r="C849" s="6" t="s">
        <v>105</v>
      </c>
      <c r="D849" s="6" t="s">
        <v>106</v>
      </c>
      <c r="E849" s="6">
        <v>3</v>
      </c>
      <c r="F849" s="6" t="str">
        <f>VLOOKUP(T_[[#This Row],[N° représ]],ListeREPRESENTANTS,2,FALSE)</f>
        <v>Janet Leverling</v>
      </c>
      <c r="G849" s="6">
        <v>10796</v>
      </c>
      <c r="H849" s="9">
        <v>41200</v>
      </c>
      <c r="I849" s="9">
        <v>41228</v>
      </c>
      <c r="J849" s="9">
        <v>41230</v>
      </c>
      <c r="K849" s="7">
        <v>3</v>
      </c>
      <c r="L849" s="9" t="str">
        <f>VLOOKUP(T_[[#This Row],[Réf catégorie]],ListeCATEGORIES,2,FALSE)</f>
        <v>Desserts</v>
      </c>
      <c r="M849" s="6">
        <v>26</v>
      </c>
      <c r="N849" s="6" t="str">
        <f>VLOOKUP(T_[[#This Row],[Réf prod]],ListePRODUITS,2,FALSE)</f>
        <v>Gumbär Gummibärchen</v>
      </c>
      <c r="O849" s="13">
        <v>156.15</v>
      </c>
      <c r="P849" s="6">
        <v>57</v>
      </c>
      <c r="Q849" s="13">
        <f t="shared" si="13"/>
        <v>8900.5500000000011</v>
      </c>
      <c r="R849" s="14">
        <v>0.13</v>
      </c>
      <c r="S849" s="13">
        <v>7743.4785000000011</v>
      </c>
      <c r="T849" s="13">
        <v>247.79131200000003</v>
      </c>
      <c r="U849" s="48">
        <f>T_[[#This Row],[CA tarif]]-T_[[#This Row],[CA HT]]</f>
        <v>1157.0715</v>
      </c>
      <c r="V849" s="13"/>
      <c r="W849" s="13"/>
      <c r="X849"/>
      <c r="Y849" s="9"/>
      <c r="AA849"/>
      <c r="AB849"/>
    </row>
    <row r="850" spans="1:28" ht="15" customHeight="1" x14ac:dyDescent="0.25">
      <c r="A850" s="6" t="s">
        <v>103</v>
      </c>
      <c r="B850" s="6" t="s">
        <v>104</v>
      </c>
      <c r="C850" s="6" t="s">
        <v>105</v>
      </c>
      <c r="D850" s="6" t="s">
        <v>106</v>
      </c>
      <c r="E850" s="6">
        <v>3</v>
      </c>
      <c r="F850" s="6" t="str">
        <f>VLOOKUP(T_[[#This Row],[N° représ]],ListeREPRESENTANTS,2,FALSE)</f>
        <v>Janet Leverling</v>
      </c>
      <c r="G850" s="6">
        <v>10796</v>
      </c>
      <c r="H850" s="9">
        <v>41200</v>
      </c>
      <c r="I850" s="9">
        <v>41228</v>
      </c>
      <c r="J850" s="9">
        <v>41230</v>
      </c>
      <c r="K850" s="7">
        <v>2</v>
      </c>
      <c r="L850" s="9" t="str">
        <f>VLOOKUP(T_[[#This Row],[Réf catégorie]],ListeCATEGORIES,2,FALSE)</f>
        <v>Condiments</v>
      </c>
      <c r="M850" s="6">
        <v>44</v>
      </c>
      <c r="N850" s="6" t="str">
        <f>VLOOKUP(T_[[#This Row],[Réf prod]],ListePRODUITS,2,FALSE)</f>
        <v>Gula Malacca</v>
      </c>
      <c r="O850" s="13">
        <v>97.25</v>
      </c>
      <c r="P850" s="6">
        <v>95</v>
      </c>
      <c r="Q850" s="13">
        <f t="shared" si="13"/>
        <v>9238.75</v>
      </c>
      <c r="R850" s="14">
        <v>0.13</v>
      </c>
      <c r="S850" s="13">
        <v>8037.7124999999996</v>
      </c>
      <c r="T850" s="13">
        <v>120.5656875</v>
      </c>
      <c r="U850" s="48">
        <f>T_[[#This Row],[CA tarif]]-T_[[#This Row],[CA HT]]</f>
        <v>1201.0375000000004</v>
      </c>
      <c r="V850" s="13"/>
      <c r="W850" s="13"/>
      <c r="X850"/>
      <c r="Y850" s="9"/>
      <c r="AA850"/>
      <c r="AB850"/>
    </row>
    <row r="851" spans="1:28" ht="15" customHeight="1" x14ac:dyDescent="0.25">
      <c r="A851" s="6" t="s">
        <v>103</v>
      </c>
      <c r="B851" s="6" t="s">
        <v>104</v>
      </c>
      <c r="C851" s="6" t="s">
        <v>105</v>
      </c>
      <c r="D851" s="6" t="s">
        <v>106</v>
      </c>
      <c r="E851" s="6">
        <v>3</v>
      </c>
      <c r="F851" s="6" t="str">
        <f>VLOOKUP(T_[[#This Row],[N° représ]],ListeREPRESENTANTS,2,FALSE)</f>
        <v>Janet Leverling</v>
      </c>
      <c r="G851" s="6">
        <v>10796</v>
      </c>
      <c r="H851" s="9">
        <v>41200</v>
      </c>
      <c r="I851" s="9">
        <v>41228</v>
      </c>
      <c r="J851" s="9">
        <v>41230</v>
      </c>
      <c r="K851" s="7">
        <v>5</v>
      </c>
      <c r="L851" s="9" t="str">
        <f>VLOOKUP(T_[[#This Row],[Réf catégorie]],ListeCATEGORIES,2,FALSE)</f>
        <v>Pâtes et céréales</v>
      </c>
      <c r="M851" s="6">
        <v>64</v>
      </c>
      <c r="N851" s="6" t="str">
        <f>VLOOKUP(T_[[#This Row],[Réf prod]],ListePRODUITS,2,FALSE)</f>
        <v>Wimmers gute Semmelknödel</v>
      </c>
      <c r="O851" s="13">
        <v>166.25</v>
      </c>
      <c r="P851" s="6">
        <v>39</v>
      </c>
      <c r="Q851" s="13">
        <f t="shared" si="13"/>
        <v>6483.75</v>
      </c>
      <c r="R851" s="14">
        <v>0.03</v>
      </c>
      <c r="S851" s="13">
        <v>6289.2375000000002</v>
      </c>
      <c r="T851" s="13">
        <v>12.578475000000001</v>
      </c>
      <c r="U851" s="48">
        <f>T_[[#This Row],[CA tarif]]-T_[[#This Row],[CA HT]]</f>
        <v>194.51249999999982</v>
      </c>
      <c r="V851" s="13"/>
      <c r="W851" s="13"/>
      <c r="X851"/>
      <c r="Y851" s="9"/>
      <c r="AA851"/>
      <c r="AB851"/>
    </row>
    <row r="852" spans="1:28" ht="15" customHeight="1" x14ac:dyDescent="0.25">
      <c r="A852" s="6" t="s">
        <v>103</v>
      </c>
      <c r="B852" s="6" t="s">
        <v>104</v>
      </c>
      <c r="C852" s="6" t="s">
        <v>105</v>
      </c>
      <c r="D852" s="6" t="s">
        <v>106</v>
      </c>
      <c r="E852" s="6">
        <v>3</v>
      </c>
      <c r="F852" s="6" t="str">
        <f>VLOOKUP(T_[[#This Row],[N° représ]],ListeREPRESENTANTS,2,FALSE)</f>
        <v>Janet Leverling</v>
      </c>
      <c r="G852" s="6">
        <v>10796</v>
      </c>
      <c r="H852" s="9">
        <v>41200</v>
      </c>
      <c r="I852" s="9">
        <v>41228</v>
      </c>
      <c r="J852" s="9">
        <v>41230</v>
      </c>
      <c r="K852" s="7">
        <v>4</v>
      </c>
      <c r="L852" s="9" t="str">
        <f>VLOOKUP(T_[[#This Row],[Réf catégorie]],ListeCATEGORIES,2,FALSE)</f>
        <v>Produits laitiers</v>
      </c>
      <c r="M852" s="6">
        <v>69</v>
      </c>
      <c r="N852" s="6" t="str">
        <f>VLOOKUP(T_[[#This Row],[Réf prod]],ListePRODUITS,2,FALSE)</f>
        <v>Gudbrandsdalsost</v>
      </c>
      <c r="O852" s="13">
        <v>180</v>
      </c>
      <c r="P852" s="6">
        <v>88</v>
      </c>
      <c r="Q852" s="13">
        <f t="shared" si="13"/>
        <v>15840</v>
      </c>
      <c r="R852" s="14">
        <v>0.04</v>
      </c>
      <c r="S852" s="13">
        <v>15206.4</v>
      </c>
      <c r="T852" s="13">
        <v>334.54079999999999</v>
      </c>
      <c r="U852" s="48">
        <f>T_[[#This Row],[CA tarif]]-T_[[#This Row],[CA HT]]</f>
        <v>633.60000000000036</v>
      </c>
      <c r="V852" s="13"/>
      <c r="W852" s="13"/>
      <c r="X852"/>
      <c r="Y852" s="9"/>
      <c r="AA852"/>
      <c r="AB852"/>
    </row>
    <row r="853" spans="1:28" ht="15" customHeight="1" x14ac:dyDescent="0.25">
      <c r="A853" s="6" t="s">
        <v>322</v>
      </c>
      <c r="B853" s="6" t="s">
        <v>323</v>
      </c>
      <c r="C853" s="6" t="s">
        <v>165</v>
      </c>
      <c r="D853" s="6" t="s">
        <v>136</v>
      </c>
      <c r="E853" s="6">
        <v>8</v>
      </c>
      <c r="F853" s="6" t="str">
        <f>VLOOKUP(T_[[#This Row],[N° représ]],ListeREPRESENTANTS,2,FALSE)</f>
        <v>Hicham Esmal</v>
      </c>
      <c r="G853" s="6">
        <v>10797</v>
      </c>
      <c r="H853" s="9">
        <v>41200</v>
      </c>
      <c r="I853" s="9">
        <v>41228</v>
      </c>
      <c r="J853" s="9">
        <v>41221</v>
      </c>
      <c r="K853" s="7">
        <v>4</v>
      </c>
      <c r="L853" s="9" t="str">
        <f>VLOOKUP(T_[[#This Row],[Réf catégorie]],ListeCATEGORIES,2,FALSE)</f>
        <v>Produits laitiers</v>
      </c>
      <c r="M853" s="6">
        <v>11</v>
      </c>
      <c r="N853" s="6" t="str">
        <f>VLOOKUP(T_[[#This Row],[Réf prod]],ListePRODUITS,2,FALSE)</f>
        <v>Queso Cabrales</v>
      </c>
      <c r="O853" s="13">
        <v>105</v>
      </c>
      <c r="P853" s="6">
        <v>77</v>
      </c>
      <c r="Q853" s="13">
        <f t="shared" si="13"/>
        <v>8085</v>
      </c>
      <c r="R853" s="14">
        <v>-0.03</v>
      </c>
      <c r="S853" s="13">
        <v>8327.5500000000011</v>
      </c>
      <c r="T853" s="13">
        <v>241.49895000000004</v>
      </c>
      <c r="U853" s="48">
        <f>T_[[#This Row],[CA tarif]]-T_[[#This Row],[CA HT]]</f>
        <v>-242.55000000000109</v>
      </c>
      <c r="V853" s="13"/>
      <c r="W853" s="13"/>
      <c r="X853"/>
      <c r="Y853" s="9"/>
      <c r="AA853"/>
      <c r="AB853"/>
    </row>
    <row r="854" spans="1:28" ht="15" customHeight="1" x14ac:dyDescent="0.25">
      <c r="A854" s="6" t="s">
        <v>92</v>
      </c>
      <c r="B854" s="6" t="s">
        <v>93</v>
      </c>
      <c r="C854" s="6" t="s">
        <v>94</v>
      </c>
      <c r="D854" s="6" t="s">
        <v>89</v>
      </c>
      <c r="E854" s="6">
        <v>1</v>
      </c>
      <c r="F854" s="6" t="str">
        <f>VLOOKUP(T_[[#This Row],[N° représ]],ListeREPRESENTANTS,2,FALSE)</f>
        <v>Francis Rivière</v>
      </c>
      <c r="G854" s="6">
        <v>10798</v>
      </c>
      <c r="H854" s="9">
        <v>41201</v>
      </c>
      <c r="I854" s="9">
        <v>41229</v>
      </c>
      <c r="J854" s="9">
        <v>41221</v>
      </c>
      <c r="K854" s="7">
        <v>3</v>
      </c>
      <c r="L854" s="9" t="str">
        <f>VLOOKUP(T_[[#This Row],[Réf catégorie]],ListeCATEGORIES,2,FALSE)</f>
        <v>Desserts</v>
      </c>
      <c r="M854" s="6">
        <v>62</v>
      </c>
      <c r="N854" s="6" t="str">
        <f>VLOOKUP(T_[[#This Row],[Réf prod]],ListePRODUITS,2,FALSE)</f>
        <v>Tarte au sucre</v>
      </c>
      <c r="O854" s="13">
        <v>246.5</v>
      </c>
      <c r="P854" s="6">
        <v>58</v>
      </c>
      <c r="Q854" s="13">
        <f t="shared" si="13"/>
        <v>14297</v>
      </c>
      <c r="R854" s="14">
        <v>-0.03</v>
      </c>
      <c r="S854" s="13">
        <v>14725.91</v>
      </c>
      <c r="T854" s="13">
        <v>117.80728000000001</v>
      </c>
      <c r="U854" s="48">
        <f>T_[[#This Row],[CA tarif]]-T_[[#This Row],[CA HT]]</f>
        <v>-428.90999999999985</v>
      </c>
      <c r="V854" s="13"/>
      <c r="W854" s="13"/>
      <c r="X854"/>
      <c r="Y854" s="9"/>
      <c r="AA854"/>
      <c r="AB854"/>
    </row>
    <row r="855" spans="1:28" ht="15" customHeight="1" x14ac:dyDescent="0.25">
      <c r="A855" s="6" t="s">
        <v>92</v>
      </c>
      <c r="B855" s="6" t="s">
        <v>93</v>
      </c>
      <c r="C855" s="6" t="s">
        <v>94</v>
      </c>
      <c r="D855" s="6" t="s">
        <v>89</v>
      </c>
      <c r="E855" s="6">
        <v>1</v>
      </c>
      <c r="F855" s="6" t="str">
        <f>VLOOKUP(T_[[#This Row],[N° représ]],ListeREPRESENTANTS,2,FALSE)</f>
        <v>Francis Rivière</v>
      </c>
      <c r="G855" s="6">
        <v>10798</v>
      </c>
      <c r="H855" s="9">
        <v>41201</v>
      </c>
      <c r="I855" s="9">
        <v>41229</v>
      </c>
      <c r="J855" s="9">
        <v>41221</v>
      </c>
      <c r="K855" s="7">
        <v>4</v>
      </c>
      <c r="L855" s="9" t="str">
        <f>VLOOKUP(T_[[#This Row],[Réf catégorie]],ListeCATEGORIES,2,FALSE)</f>
        <v>Produits laitiers</v>
      </c>
      <c r="M855" s="6">
        <v>72</v>
      </c>
      <c r="N855" s="6" t="str">
        <f>VLOOKUP(T_[[#This Row],[Réf prod]],ListePRODUITS,2,FALSE)</f>
        <v>Mozzarella di Giovanni</v>
      </c>
      <c r="O855" s="13">
        <v>174</v>
      </c>
      <c r="P855" s="6">
        <v>39</v>
      </c>
      <c r="Q855" s="13">
        <f t="shared" si="13"/>
        <v>6786</v>
      </c>
      <c r="R855" s="14">
        <v>0.12</v>
      </c>
      <c r="S855" s="13">
        <v>5971.68</v>
      </c>
      <c r="T855" s="13">
        <v>161.23536000000001</v>
      </c>
      <c r="U855" s="48">
        <f>T_[[#This Row],[CA tarif]]-T_[[#This Row],[CA HT]]</f>
        <v>814.31999999999971</v>
      </c>
      <c r="V855" s="13"/>
      <c r="W855" s="13"/>
      <c r="X855"/>
      <c r="Y855" s="9"/>
      <c r="AA855"/>
      <c r="AB855"/>
    </row>
    <row r="856" spans="1:28" ht="15" customHeight="1" x14ac:dyDescent="0.25">
      <c r="A856" s="6" t="s">
        <v>173</v>
      </c>
      <c r="B856" s="6" t="s">
        <v>174</v>
      </c>
      <c r="C856" s="6" t="s">
        <v>135</v>
      </c>
      <c r="D856" s="6" t="s">
        <v>136</v>
      </c>
      <c r="E856" s="6">
        <v>2</v>
      </c>
      <c r="F856" s="6" t="str">
        <f>VLOOKUP(T_[[#This Row],[N° représ]],ListeREPRESENTANTS,2,FALSE)</f>
        <v>Anne Dodsworth</v>
      </c>
      <c r="G856" s="6">
        <v>10799</v>
      </c>
      <c r="H856" s="9">
        <v>41201</v>
      </c>
      <c r="I856" s="9">
        <v>41243</v>
      </c>
      <c r="J856" s="9">
        <v>41221</v>
      </c>
      <c r="K856" s="7">
        <v>8</v>
      </c>
      <c r="L856" s="9" t="str">
        <f>VLOOKUP(T_[[#This Row],[Réf catégorie]],ListeCATEGORIES,2,FALSE)</f>
        <v>Poissons et fruits de mer</v>
      </c>
      <c r="M856" s="6">
        <v>13</v>
      </c>
      <c r="N856" s="6" t="str">
        <f>VLOOKUP(T_[[#This Row],[Réf prod]],ListePRODUITS,2,FALSE)</f>
        <v>Konbu</v>
      </c>
      <c r="O856" s="13">
        <v>30</v>
      </c>
      <c r="P856" s="6">
        <v>17</v>
      </c>
      <c r="Q856" s="13">
        <f t="shared" si="13"/>
        <v>510</v>
      </c>
      <c r="R856" s="14">
        <v>0.09</v>
      </c>
      <c r="S856" s="13">
        <v>464.1</v>
      </c>
      <c r="T856" s="13">
        <v>12.066600000000001</v>
      </c>
      <c r="U856" s="48">
        <f>T_[[#This Row],[CA tarif]]-T_[[#This Row],[CA HT]]</f>
        <v>45.899999999999977</v>
      </c>
      <c r="V856" s="13"/>
      <c r="W856" s="13"/>
      <c r="X856"/>
      <c r="Y856" s="9"/>
      <c r="AA856"/>
      <c r="AB856"/>
    </row>
    <row r="857" spans="1:28" ht="15" customHeight="1" x14ac:dyDescent="0.25">
      <c r="A857" s="6" t="s">
        <v>173</v>
      </c>
      <c r="B857" s="6" t="s">
        <v>174</v>
      </c>
      <c r="C857" s="6" t="s">
        <v>135</v>
      </c>
      <c r="D857" s="6" t="s">
        <v>136</v>
      </c>
      <c r="E857" s="6">
        <v>2</v>
      </c>
      <c r="F857" s="6" t="str">
        <f>VLOOKUP(T_[[#This Row],[N° représ]],ListeREPRESENTANTS,2,FALSE)</f>
        <v>Anne Dodsworth</v>
      </c>
      <c r="G857" s="6">
        <v>10799</v>
      </c>
      <c r="H857" s="9">
        <v>41201</v>
      </c>
      <c r="I857" s="9">
        <v>41243</v>
      </c>
      <c r="J857" s="9">
        <v>41221</v>
      </c>
      <c r="K857" s="7">
        <v>1</v>
      </c>
      <c r="L857" s="9" t="str">
        <f>VLOOKUP(T_[[#This Row],[Réf catégorie]],ListeCATEGORIES,2,FALSE)</f>
        <v>Boissons</v>
      </c>
      <c r="M857" s="6">
        <v>24</v>
      </c>
      <c r="N857" s="6" t="str">
        <f>VLOOKUP(T_[[#This Row],[Réf prod]],ListePRODUITS,2,FALSE)</f>
        <v>Guaraná Fantástica</v>
      </c>
      <c r="O857" s="13">
        <v>22.5</v>
      </c>
      <c r="P857" s="6">
        <v>82</v>
      </c>
      <c r="Q857" s="13">
        <f t="shared" si="13"/>
        <v>1845</v>
      </c>
      <c r="R857" s="14">
        <v>-0.03</v>
      </c>
      <c r="S857" s="13">
        <v>1900.3500000000001</v>
      </c>
      <c r="T857" s="13">
        <v>5.7010500000000004</v>
      </c>
      <c r="U857" s="48">
        <f>T_[[#This Row],[CA tarif]]-T_[[#This Row],[CA HT]]</f>
        <v>-55.350000000000136</v>
      </c>
      <c r="V857" s="13"/>
      <c r="W857" s="13"/>
      <c r="X857"/>
      <c r="Y857" s="9"/>
      <c r="AA857"/>
      <c r="AB857"/>
    </row>
    <row r="858" spans="1:28" ht="15" customHeight="1" x14ac:dyDescent="0.25">
      <c r="A858" s="6" t="s">
        <v>173</v>
      </c>
      <c r="B858" s="6" t="s">
        <v>174</v>
      </c>
      <c r="C858" s="6" t="s">
        <v>135</v>
      </c>
      <c r="D858" s="6" t="s">
        <v>136</v>
      </c>
      <c r="E858" s="6">
        <v>2</v>
      </c>
      <c r="F858" s="6" t="str">
        <f>VLOOKUP(T_[[#This Row],[N° représ]],ListeREPRESENTANTS,2,FALSE)</f>
        <v>Anne Dodsworth</v>
      </c>
      <c r="G858" s="6">
        <v>10799</v>
      </c>
      <c r="H858" s="9">
        <v>41201</v>
      </c>
      <c r="I858" s="9">
        <v>41243</v>
      </c>
      <c r="J858" s="9">
        <v>41221</v>
      </c>
      <c r="K858" s="7">
        <v>4</v>
      </c>
      <c r="L858" s="9" t="str">
        <f>VLOOKUP(T_[[#This Row],[Réf catégorie]],ListeCATEGORIES,2,FALSE)</f>
        <v>Produits laitiers</v>
      </c>
      <c r="M858" s="6">
        <v>59</v>
      </c>
      <c r="N858" s="6" t="str">
        <f>VLOOKUP(T_[[#This Row],[Réf prod]],ListePRODUITS,2,FALSE)</f>
        <v>Raclette Courdavault</v>
      </c>
      <c r="O858" s="13">
        <v>275</v>
      </c>
      <c r="P858" s="6">
        <v>6</v>
      </c>
      <c r="Q858" s="13">
        <f t="shared" si="13"/>
        <v>1650</v>
      </c>
      <c r="R858" s="14">
        <v>0.04</v>
      </c>
      <c r="S858" s="13">
        <v>1584</v>
      </c>
      <c r="T858" s="13">
        <v>6.3360000000000003</v>
      </c>
      <c r="U858" s="48">
        <f>T_[[#This Row],[CA tarif]]-T_[[#This Row],[CA HT]]</f>
        <v>66</v>
      </c>
      <c r="V858" s="13"/>
      <c r="W858" s="13"/>
      <c r="X858"/>
      <c r="Y858" s="9"/>
      <c r="AA858"/>
      <c r="AB858"/>
    </row>
    <row r="859" spans="1:28" ht="15" customHeight="1" x14ac:dyDescent="0.25">
      <c r="A859" s="6" t="s">
        <v>90</v>
      </c>
      <c r="B859" s="6" t="s">
        <v>91</v>
      </c>
      <c r="C859" s="6" t="s">
        <v>88</v>
      </c>
      <c r="D859" s="6" t="s">
        <v>89</v>
      </c>
      <c r="E859" s="6">
        <v>7</v>
      </c>
      <c r="F859" s="6" t="str">
        <f>VLOOKUP(T_[[#This Row],[N° représ]],ListeREPRESENTANTS,2,FALSE)</f>
        <v>Jaime Dos Santos</v>
      </c>
      <c r="G859" s="6">
        <v>10800</v>
      </c>
      <c r="H859" s="9">
        <v>41201</v>
      </c>
      <c r="I859" s="9">
        <v>41229</v>
      </c>
      <c r="J859" s="9">
        <v>41221</v>
      </c>
      <c r="K859" s="7">
        <v>4</v>
      </c>
      <c r="L859" s="9" t="str">
        <f>VLOOKUP(T_[[#This Row],[Réf catégorie]],ListeCATEGORIES,2,FALSE)</f>
        <v>Produits laitiers</v>
      </c>
      <c r="M859" s="6">
        <v>11</v>
      </c>
      <c r="N859" s="6" t="str">
        <f>VLOOKUP(T_[[#This Row],[Réf prod]],ListePRODUITS,2,FALSE)</f>
        <v>Queso Cabrales</v>
      </c>
      <c r="O859" s="13">
        <v>105</v>
      </c>
      <c r="P859" s="6">
        <v>67</v>
      </c>
      <c r="Q859" s="13">
        <f t="shared" si="13"/>
        <v>7035</v>
      </c>
      <c r="R859" s="14">
        <v>0.04</v>
      </c>
      <c r="S859" s="13">
        <v>6753.5999999999995</v>
      </c>
      <c r="T859" s="13">
        <v>74.289599999999993</v>
      </c>
      <c r="U859" s="48">
        <f>T_[[#This Row],[CA tarif]]-T_[[#This Row],[CA HT]]</f>
        <v>281.40000000000055</v>
      </c>
      <c r="V859" s="13"/>
      <c r="W859" s="13"/>
      <c r="X859"/>
      <c r="Y859" s="9"/>
      <c r="AA859"/>
      <c r="AB859"/>
    </row>
    <row r="860" spans="1:28" ht="15" customHeight="1" x14ac:dyDescent="0.25">
      <c r="A860" s="6" t="s">
        <v>90</v>
      </c>
      <c r="B860" s="6" t="s">
        <v>91</v>
      </c>
      <c r="C860" s="6" t="s">
        <v>88</v>
      </c>
      <c r="D860" s="6" t="s">
        <v>89</v>
      </c>
      <c r="E860" s="6">
        <v>7</v>
      </c>
      <c r="F860" s="6" t="str">
        <f>VLOOKUP(T_[[#This Row],[N° représ]],ListeREPRESENTANTS,2,FALSE)</f>
        <v>Jaime Dos Santos</v>
      </c>
      <c r="G860" s="6">
        <v>10800</v>
      </c>
      <c r="H860" s="9">
        <v>41201</v>
      </c>
      <c r="I860" s="9">
        <v>41229</v>
      </c>
      <c r="J860" s="9">
        <v>41221</v>
      </c>
      <c r="K860" s="7">
        <v>7</v>
      </c>
      <c r="L860" s="9" t="str">
        <f>VLOOKUP(T_[[#This Row],[Réf catégorie]],ListeCATEGORIES,2,FALSE)</f>
        <v>Produits secs</v>
      </c>
      <c r="M860" s="6">
        <v>51</v>
      </c>
      <c r="N860" s="6" t="str">
        <f>VLOOKUP(T_[[#This Row],[Réf prod]],ListePRODUITS,2,FALSE)</f>
        <v>Manjimup Dried Apples</v>
      </c>
      <c r="O860" s="13">
        <v>265</v>
      </c>
      <c r="P860" s="6">
        <v>99</v>
      </c>
      <c r="Q860" s="13">
        <f t="shared" si="13"/>
        <v>26235</v>
      </c>
      <c r="R860" s="14">
        <v>0.2</v>
      </c>
      <c r="S860" s="13">
        <v>20988</v>
      </c>
      <c r="T860" s="13">
        <v>503.71199999999999</v>
      </c>
      <c r="U860" s="48">
        <f>T_[[#This Row],[CA tarif]]-T_[[#This Row],[CA HT]]</f>
        <v>5247</v>
      </c>
      <c r="V860" s="13"/>
      <c r="W860" s="13"/>
      <c r="X860"/>
      <c r="Y860" s="9"/>
      <c r="AA860"/>
      <c r="AB860"/>
    </row>
    <row r="861" spans="1:28" ht="15" customHeight="1" x14ac:dyDescent="0.25">
      <c r="A861" s="6" t="s">
        <v>90</v>
      </c>
      <c r="B861" s="6" t="s">
        <v>91</v>
      </c>
      <c r="C861" s="6" t="s">
        <v>88</v>
      </c>
      <c r="D861" s="6" t="s">
        <v>89</v>
      </c>
      <c r="E861" s="6">
        <v>7</v>
      </c>
      <c r="F861" s="6" t="str">
        <f>VLOOKUP(T_[[#This Row],[N° représ]],ListeREPRESENTANTS,2,FALSE)</f>
        <v>Jaime Dos Santos</v>
      </c>
      <c r="G861" s="6">
        <v>10800</v>
      </c>
      <c r="H861" s="9">
        <v>41201</v>
      </c>
      <c r="I861" s="9">
        <v>41229</v>
      </c>
      <c r="J861" s="9">
        <v>41221</v>
      </c>
      <c r="K861" s="7">
        <v>6</v>
      </c>
      <c r="L861" s="9" t="str">
        <f>VLOOKUP(T_[[#This Row],[Réf catégorie]],ListeCATEGORIES,2,FALSE)</f>
        <v>Viandes</v>
      </c>
      <c r="M861" s="6">
        <v>54</v>
      </c>
      <c r="N861" s="6" t="str">
        <f>VLOOKUP(T_[[#This Row],[Réf prod]],ListePRODUITS,2,FALSE)</f>
        <v>Tourtière</v>
      </c>
      <c r="O861" s="13">
        <v>37.25</v>
      </c>
      <c r="P861" s="6">
        <v>74</v>
      </c>
      <c r="Q861" s="13">
        <f t="shared" si="13"/>
        <v>2756.5</v>
      </c>
      <c r="R861" s="14">
        <v>0.05</v>
      </c>
      <c r="S861" s="13">
        <v>2618.6749999999997</v>
      </c>
      <c r="T861" s="13">
        <v>13.093374999999998</v>
      </c>
      <c r="U861" s="48">
        <f>T_[[#This Row],[CA tarif]]-T_[[#This Row],[CA HT]]</f>
        <v>137.82500000000027</v>
      </c>
      <c r="V861" s="13"/>
      <c r="W861" s="13"/>
      <c r="X861"/>
      <c r="Y861" s="9"/>
      <c r="AA861"/>
      <c r="AB861"/>
    </row>
    <row r="862" spans="1:28" ht="15" customHeight="1" x14ac:dyDescent="0.25">
      <c r="A862" s="6" t="s">
        <v>324</v>
      </c>
      <c r="B862" s="6" t="s">
        <v>325</v>
      </c>
      <c r="C862" s="6" t="s">
        <v>326</v>
      </c>
      <c r="D862" s="6" t="s">
        <v>238</v>
      </c>
      <c r="E862" s="6">
        <v>5</v>
      </c>
      <c r="F862" s="6" t="str">
        <f>VLOOKUP(T_[[#This Row],[N° représ]],ListeREPRESENTANTS,2,FALSE)</f>
        <v>Mohamed Ben Arfa</v>
      </c>
      <c r="G862" s="6">
        <v>10801</v>
      </c>
      <c r="H862" s="9">
        <v>41204</v>
      </c>
      <c r="I862" s="9">
        <v>41232</v>
      </c>
      <c r="J862" s="9">
        <v>41216</v>
      </c>
      <c r="K862" s="7">
        <v>6</v>
      </c>
      <c r="L862" s="9" t="str">
        <f>VLOOKUP(T_[[#This Row],[Réf catégorie]],ListeCATEGORIES,2,FALSE)</f>
        <v>Viandes</v>
      </c>
      <c r="M862" s="6">
        <v>17</v>
      </c>
      <c r="N862" s="6" t="str">
        <f>VLOOKUP(T_[[#This Row],[Réf prod]],ListePRODUITS,2,FALSE)</f>
        <v>Alice Mutton</v>
      </c>
      <c r="O862" s="13">
        <v>195</v>
      </c>
      <c r="P862" s="6">
        <v>57</v>
      </c>
      <c r="Q862" s="13">
        <f t="shared" si="13"/>
        <v>11115</v>
      </c>
      <c r="R862" s="14">
        <v>0.09</v>
      </c>
      <c r="S862" s="13">
        <v>10114.65</v>
      </c>
      <c r="T862" s="13">
        <v>50.573250000000002</v>
      </c>
      <c r="U862" s="48">
        <f>T_[[#This Row],[CA tarif]]-T_[[#This Row],[CA HT]]</f>
        <v>1000.3500000000004</v>
      </c>
      <c r="V862" s="13"/>
      <c r="W862" s="13"/>
      <c r="X862"/>
      <c r="Y862" s="9"/>
      <c r="AA862"/>
      <c r="AB862"/>
    </row>
    <row r="863" spans="1:28" ht="15" customHeight="1" x14ac:dyDescent="0.25">
      <c r="A863" s="6" t="s">
        <v>324</v>
      </c>
      <c r="B863" s="6" t="s">
        <v>325</v>
      </c>
      <c r="C863" s="6" t="s">
        <v>326</v>
      </c>
      <c r="D863" s="6" t="s">
        <v>238</v>
      </c>
      <c r="E863" s="6">
        <v>5</v>
      </c>
      <c r="F863" s="6" t="str">
        <f>VLOOKUP(T_[[#This Row],[N° représ]],ListeREPRESENTANTS,2,FALSE)</f>
        <v>Mohamed Ben Arfa</v>
      </c>
      <c r="G863" s="6">
        <v>10801</v>
      </c>
      <c r="H863" s="9">
        <v>41204</v>
      </c>
      <c r="I863" s="9">
        <v>41232</v>
      </c>
      <c r="J863" s="9">
        <v>41216</v>
      </c>
      <c r="K863" s="7">
        <v>6</v>
      </c>
      <c r="L863" s="9" t="str">
        <f>VLOOKUP(T_[[#This Row],[Réf catégorie]],ListeCATEGORIES,2,FALSE)</f>
        <v>Viandes</v>
      </c>
      <c r="M863" s="6">
        <v>29</v>
      </c>
      <c r="N863" s="6" t="str">
        <f>VLOOKUP(T_[[#This Row],[Réf prod]],ListePRODUITS,2,FALSE)</f>
        <v>Thüringer Rostbratwurst</v>
      </c>
      <c r="O863" s="13">
        <v>618.95000000000005</v>
      </c>
      <c r="P863" s="6">
        <v>36</v>
      </c>
      <c r="Q863" s="13">
        <f t="shared" si="13"/>
        <v>22282.2</v>
      </c>
      <c r="R863" s="14">
        <v>0.16</v>
      </c>
      <c r="S863" s="13">
        <v>18717.047999999999</v>
      </c>
      <c r="T863" s="13">
        <v>205.887528</v>
      </c>
      <c r="U863" s="48">
        <f>T_[[#This Row],[CA tarif]]-T_[[#This Row],[CA HT]]</f>
        <v>3565.1520000000019</v>
      </c>
      <c r="V863" s="13"/>
      <c r="W863" s="13"/>
      <c r="X863"/>
      <c r="Y863" s="9"/>
      <c r="AA863"/>
      <c r="AB863"/>
    </row>
    <row r="864" spans="1:28" ht="15" customHeight="1" x14ac:dyDescent="0.25">
      <c r="A864" s="6" t="s">
        <v>239</v>
      </c>
      <c r="B864" s="6" t="s">
        <v>240</v>
      </c>
      <c r="C864" s="6" t="s">
        <v>241</v>
      </c>
      <c r="D864" s="6" t="s">
        <v>242</v>
      </c>
      <c r="E864" s="6">
        <v>5</v>
      </c>
      <c r="F864" s="6" t="str">
        <f>VLOOKUP(T_[[#This Row],[N° représ]],ListeREPRESENTANTS,2,FALSE)</f>
        <v>Mohamed Ben Arfa</v>
      </c>
      <c r="G864" s="6">
        <v>10802</v>
      </c>
      <c r="H864" s="9">
        <v>41204</v>
      </c>
      <c r="I864" s="9">
        <v>41232</v>
      </c>
      <c r="J864" s="9">
        <v>41218</v>
      </c>
      <c r="K864" s="7">
        <v>8</v>
      </c>
      <c r="L864" s="9" t="str">
        <f>VLOOKUP(T_[[#This Row],[Réf catégorie]],ListeCATEGORIES,2,FALSE)</f>
        <v>Poissons et fruits de mer</v>
      </c>
      <c r="M864" s="6">
        <v>30</v>
      </c>
      <c r="N864" s="6" t="str">
        <f>VLOOKUP(T_[[#This Row],[Réf prod]],ListePRODUITS,2,FALSE)</f>
        <v>Nord-Ost Matjeshering</v>
      </c>
      <c r="O864" s="13">
        <v>129.44999999999999</v>
      </c>
      <c r="P864" s="6">
        <v>45</v>
      </c>
      <c r="Q864" s="13">
        <f t="shared" si="13"/>
        <v>5825.2499999999991</v>
      </c>
      <c r="R864" s="14">
        <v>0.11</v>
      </c>
      <c r="S864" s="13">
        <v>5184.4724999999989</v>
      </c>
      <c r="T864" s="13">
        <v>119.24286749999997</v>
      </c>
      <c r="U864" s="48">
        <f>T_[[#This Row],[CA tarif]]-T_[[#This Row],[CA HT]]</f>
        <v>640.77750000000015</v>
      </c>
      <c r="V864" s="13"/>
      <c r="W864" s="13"/>
      <c r="X864"/>
      <c r="Y864" s="9"/>
      <c r="AA864"/>
      <c r="AB864"/>
    </row>
    <row r="865" spans="1:28" ht="15" customHeight="1" x14ac:dyDescent="0.25">
      <c r="A865" s="6" t="s">
        <v>239</v>
      </c>
      <c r="B865" s="6" t="s">
        <v>240</v>
      </c>
      <c r="C865" s="6" t="s">
        <v>241</v>
      </c>
      <c r="D865" s="6" t="s">
        <v>242</v>
      </c>
      <c r="E865" s="6">
        <v>5</v>
      </c>
      <c r="F865" s="6" t="str">
        <f>VLOOKUP(T_[[#This Row],[N° représ]],ListeREPRESENTANTS,2,FALSE)</f>
        <v>Mohamed Ben Arfa</v>
      </c>
      <c r="G865" s="6">
        <v>10802</v>
      </c>
      <c r="H865" s="9">
        <v>41204</v>
      </c>
      <c r="I865" s="9">
        <v>41232</v>
      </c>
      <c r="J865" s="9">
        <v>41218</v>
      </c>
      <c r="K865" s="7">
        <v>7</v>
      </c>
      <c r="L865" s="9" t="str">
        <f>VLOOKUP(T_[[#This Row],[Réf catégorie]],ListeCATEGORIES,2,FALSE)</f>
        <v>Produits secs</v>
      </c>
      <c r="M865" s="6">
        <v>51</v>
      </c>
      <c r="N865" s="6" t="str">
        <f>VLOOKUP(T_[[#This Row],[Réf prod]],ListePRODUITS,2,FALSE)</f>
        <v>Manjimup Dried Apples</v>
      </c>
      <c r="O865" s="13">
        <v>265</v>
      </c>
      <c r="P865" s="6">
        <v>68</v>
      </c>
      <c r="Q865" s="13">
        <f t="shared" si="13"/>
        <v>18020</v>
      </c>
      <c r="R865" s="14">
        <v>-0.02</v>
      </c>
      <c r="S865" s="13">
        <v>18380.400000000001</v>
      </c>
      <c r="T865" s="13">
        <v>18.380400000000002</v>
      </c>
      <c r="U865" s="48">
        <f>T_[[#This Row],[CA tarif]]-T_[[#This Row],[CA HT]]</f>
        <v>-360.40000000000146</v>
      </c>
      <c r="V865" s="13"/>
      <c r="W865" s="13"/>
      <c r="X865"/>
      <c r="Y865" s="9"/>
      <c r="AA865"/>
      <c r="AB865"/>
    </row>
    <row r="866" spans="1:28" ht="15" customHeight="1" x14ac:dyDescent="0.25">
      <c r="A866" s="6" t="s">
        <v>239</v>
      </c>
      <c r="B866" s="6" t="s">
        <v>240</v>
      </c>
      <c r="C866" s="6" t="s">
        <v>241</v>
      </c>
      <c r="D866" s="6" t="s">
        <v>242</v>
      </c>
      <c r="E866" s="6">
        <v>5</v>
      </c>
      <c r="F866" s="6" t="str">
        <f>VLOOKUP(T_[[#This Row],[N° représ]],ListeREPRESENTANTS,2,FALSE)</f>
        <v>Mohamed Ben Arfa</v>
      </c>
      <c r="G866" s="6">
        <v>10802</v>
      </c>
      <c r="H866" s="9">
        <v>41204</v>
      </c>
      <c r="I866" s="9">
        <v>41232</v>
      </c>
      <c r="J866" s="9">
        <v>41218</v>
      </c>
      <c r="K866" s="7">
        <v>6</v>
      </c>
      <c r="L866" s="9" t="str">
        <f>VLOOKUP(T_[[#This Row],[Réf catégorie]],ListeCATEGORIES,2,FALSE)</f>
        <v>Viandes</v>
      </c>
      <c r="M866" s="6">
        <v>55</v>
      </c>
      <c r="N866" s="6" t="str">
        <f>VLOOKUP(T_[[#This Row],[Réf prod]],ListePRODUITS,2,FALSE)</f>
        <v>Pâté chinois</v>
      </c>
      <c r="O866" s="13">
        <v>120</v>
      </c>
      <c r="P866" s="6">
        <v>39</v>
      </c>
      <c r="Q866" s="13">
        <f t="shared" si="13"/>
        <v>4680</v>
      </c>
      <c r="R866" s="14">
        <v>0</v>
      </c>
      <c r="S866" s="13">
        <v>4680</v>
      </c>
      <c r="T866" s="13">
        <v>102.96</v>
      </c>
      <c r="U866" s="48">
        <f>T_[[#This Row],[CA tarif]]-T_[[#This Row],[CA HT]]</f>
        <v>0</v>
      </c>
      <c r="V866" s="13"/>
      <c r="W866" s="13"/>
      <c r="X866"/>
      <c r="Y866" s="9"/>
      <c r="AA866"/>
      <c r="AB866"/>
    </row>
    <row r="867" spans="1:28" ht="15" customHeight="1" x14ac:dyDescent="0.25">
      <c r="A867" s="6" t="s">
        <v>239</v>
      </c>
      <c r="B867" s="6" t="s">
        <v>240</v>
      </c>
      <c r="C867" s="6" t="s">
        <v>241</v>
      </c>
      <c r="D867" s="6" t="s">
        <v>242</v>
      </c>
      <c r="E867" s="6">
        <v>5</v>
      </c>
      <c r="F867" s="6" t="str">
        <f>VLOOKUP(T_[[#This Row],[N° représ]],ListeREPRESENTANTS,2,FALSE)</f>
        <v>Mohamed Ben Arfa</v>
      </c>
      <c r="G867" s="6">
        <v>10802</v>
      </c>
      <c r="H867" s="9">
        <v>41204</v>
      </c>
      <c r="I867" s="9">
        <v>41232</v>
      </c>
      <c r="J867" s="9">
        <v>41218</v>
      </c>
      <c r="K867" s="7">
        <v>3</v>
      </c>
      <c r="L867" s="9" t="str">
        <f>VLOOKUP(T_[[#This Row],[Réf catégorie]],ListeCATEGORIES,2,FALSE)</f>
        <v>Desserts</v>
      </c>
      <c r="M867" s="6">
        <v>62</v>
      </c>
      <c r="N867" s="6" t="str">
        <f>VLOOKUP(T_[[#This Row],[Réf prod]],ListePRODUITS,2,FALSE)</f>
        <v>Tarte au sucre</v>
      </c>
      <c r="O867" s="13">
        <v>246.5</v>
      </c>
      <c r="P867" s="6">
        <v>64</v>
      </c>
      <c r="Q867" s="13">
        <f t="shared" si="13"/>
        <v>15776</v>
      </c>
      <c r="R867" s="14">
        <v>7.0000000000000007E-2</v>
      </c>
      <c r="S867" s="13">
        <v>14671.679999999998</v>
      </c>
      <c r="T867" s="13">
        <v>88.030079999999984</v>
      </c>
      <c r="U867" s="48">
        <f>T_[[#This Row],[CA tarif]]-T_[[#This Row],[CA HT]]</f>
        <v>1104.3200000000015</v>
      </c>
      <c r="V867" s="13"/>
      <c r="W867" s="13"/>
      <c r="X867"/>
      <c r="Y867" s="9"/>
      <c r="AA867"/>
      <c r="AB867"/>
    </row>
    <row r="868" spans="1:28" ht="15" customHeight="1" x14ac:dyDescent="0.25">
      <c r="A868" s="6" t="s">
        <v>264</v>
      </c>
      <c r="B868" s="6" t="s">
        <v>265</v>
      </c>
      <c r="C868" s="6" t="s">
        <v>266</v>
      </c>
      <c r="D868" s="6" t="s">
        <v>123</v>
      </c>
      <c r="E868" s="6">
        <v>5</v>
      </c>
      <c r="F868" s="6" t="str">
        <f>VLOOKUP(T_[[#This Row],[N° représ]],ListeREPRESENTANTS,2,FALSE)</f>
        <v>Mohamed Ben Arfa</v>
      </c>
      <c r="G868" s="6">
        <v>10803</v>
      </c>
      <c r="H868" s="9">
        <v>41205</v>
      </c>
      <c r="I868" s="9">
        <v>41233</v>
      </c>
      <c r="J868" s="9">
        <v>41222</v>
      </c>
      <c r="K868" s="7">
        <v>3</v>
      </c>
      <c r="L868" s="9" t="str">
        <f>VLOOKUP(T_[[#This Row],[Réf catégorie]],ListeCATEGORIES,2,FALSE)</f>
        <v>Desserts</v>
      </c>
      <c r="M868" s="6">
        <v>19</v>
      </c>
      <c r="N868" s="6" t="str">
        <f>VLOOKUP(T_[[#This Row],[Réf prod]],ListePRODUITS,2,FALSE)</f>
        <v>Teatime Chocolate Biscuits</v>
      </c>
      <c r="O868" s="13">
        <v>46</v>
      </c>
      <c r="P868" s="6">
        <v>11</v>
      </c>
      <c r="Q868" s="13">
        <f t="shared" si="13"/>
        <v>506</v>
      </c>
      <c r="R868" s="14">
        <v>0.03</v>
      </c>
      <c r="S868" s="13">
        <v>490.82</v>
      </c>
      <c r="T868" s="13">
        <v>14.724600000000001</v>
      </c>
      <c r="U868" s="48">
        <f>T_[[#This Row],[CA tarif]]-T_[[#This Row],[CA HT]]</f>
        <v>15.180000000000007</v>
      </c>
      <c r="V868" s="13"/>
      <c r="W868" s="13"/>
      <c r="X868"/>
      <c r="Y868" s="9"/>
      <c r="AA868"/>
      <c r="AB868"/>
    </row>
    <row r="869" spans="1:28" ht="15" customHeight="1" x14ac:dyDescent="0.25">
      <c r="A869" s="6" t="s">
        <v>264</v>
      </c>
      <c r="B869" s="6" t="s">
        <v>265</v>
      </c>
      <c r="C869" s="6" t="s">
        <v>266</v>
      </c>
      <c r="D869" s="6" t="s">
        <v>123</v>
      </c>
      <c r="E869" s="6">
        <v>5</v>
      </c>
      <c r="F869" s="6" t="str">
        <f>VLOOKUP(T_[[#This Row],[N° représ]],ListeREPRESENTANTS,2,FALSE)</f>
        <v>Mohamed Ben Arfa</v>
      </c>
      <c r="G869" s="6">
        <v>10803</v>
      </c>
      <c r="H869" s="9">
        <v>41205</v>
      </c>
      <c r="I869" s="9">
        <v>41233</v>
      </c>
      <c r="J869" s="9">
        <v>41222</v>
      </c>
      <c r="K869" s="7">
        <v>3</v>
      </c>
      <c r="L869" s="9" t="str">
        <f>VLOOKUP(T_[[#This Row],[Réf catégorie]],ListeCATEGORIES,2,FALSE)</f>
        <v>Desserts</v>
      </c>
      <c r="M869" s="6">
        <v>25</v>
      </c>
      <c r="N869" s="6" t="str">
        <f>VLOOKUP(T_[[#This Row],[Réf prod]],ListePRODUITS,2,FALSE)</f>
        <v>NuNuCa Nuß-Nougat-Creme</v>
      </c>
      <c r="O869" s="13">
        <v>70</v>
      </c>
      <c r="P869" s="6">
        <v>7</v>
      </c>
      <c r="Q869" s="13">
        <f t="shared" si="13"/>
        <v>490</v>
      </c>
      <c r="R869" s="14">
        <v>0.15</v>
      </c>
      <c r="S869" s="13">
        <v>416.5</v>
      </c>
      <c r="T869" s="13">
        <v>5.4145000000000003</v>
      </c>
      <c r="U869" s="48">
        <f>T_[[#This Row],[CA tarif]]-T_[[#This Row],[CA HT]]</f>
        <v>73.5</v>
      </c>
      <c r="V869" s="13"/>
      <c r="W869" s="13"/>
      <c r="X869"/>
      <c r="Y869" s="9"/>
      <c r="AA869"/>
      <c r="AB869"/>
    </row>
    <row r="870" spans="1:28" ht="15" customHeight="1" x14ac:dyDescent="0.25">
      <c r="A870" s="6" t="s">
        <v>264</v>
      </c>
      <c r="B870" s="6" t="s">
        <v>265</v>
      </c>
      <c r="C870" s="6" t="s">
        <v>266</v>
      </c>
      <c r="D870" s="6" t="s">
        <v>123</v>
      </c>
      <c r="E870" s="6">
        <v>5</v>
      </c>
      <c r="F870" s="6" t="str">
        <f>VLOOKUP(T_[[#This Row],[N° représ]],ListeREPRESENTANTS,2,FALSE)</f>
        <v>Mohamed Ben Arfa</v>
      </c>
      <c r="G870" s="6">
        <v>10803</v>
      </c>
      <c r="H870" s="9">
        <v>41205</v>
      </c>
      <c r="I870" s="9">
        <v>41233</v>
      </c>
      <c r="J870" s="9">
        <v>41222</v>
      </c>
      <c r="K870" s="7">
        <v>4</v>
      </c>
      <c r="L870" s="9" t="str">
        <f>VLOOKUP(T_[[#This Row],[Réf catégorie]],ListeCATEGORIES,2,FALSE)</f>
        <v>Produits laitiers</v>
      </c>
      <c r="M870" s="6">
        <v>59</v>
      </c>
      <c r="N870" s="6" t="str">
        <f>VLOOKUP(T_[[#This Row],[Réf prod]],ListePRODUITS,2,FALSE)</f>
        <v>Raclette Courdavault</v>
      </c>
      <c r="O870" s="13">
        <v>275</v>
      </c>
      <c r="P870" s="6">
        <v>60</v>
      </c>
      <c r="Q870" s="13">
        <f t="shared" si="13"/>
        <v>16500</v>
      </c>
      <c r="R870" s="14">
        <v>-0.03</v>
      </c>
      <c r="S870" s="13">
        <v>16995</v>
      </c>
      <c r="T870" s="13">
        <v>492.85500000000002</v>
      </c>
      <c r="U870" s="48">
        <f>T_[[#This Row],[CA tarif]]-T_[[#This Row],[CA HT]]</f>
        <v>-495</v>
      </c>
      <c r="V870" s="13"/>
      <c r="W870" s="13"/>
      <c r="X870"/>
      <c r="Y870" s="9"/>
      <c r="AA870"/>
      <c r="AB870"/>
    </row>
    <row r="871" spans="1:28" ht="15" customHeight="1" x14ac:dyDescent="0.25">
      <c r="A871" s="6" t="s">
        <v>90</v>
      </c>
      <c r="B871" s="6" t="s">
        <v>91</v>
      </c>
      <c r="C871" s="6" t="s">
        <v>88</v>
      </c>
      <c r="D871" s="6" t="s">
        <v>89</v>
      </c>
      <c r="E871" s="6">
        <v>6</v>
      </c>
      <c r="F871" s="6" t="str">
        <f>VLOOKUP(T_[[#This Row],[N° représ]],ListeREPRESENTANTS,2,FALSE)</f>
        <v>Ernst Junge</v>
      </c>
      <c r="G871" s="6">
        <v>10804</v>
      </c>
      <c r="H871" s="9">
        <v>41205</v>
      </c>
      <c r="I871" s="9">
        <v>41233</v>
      </c>
      <c r="J871" s="9">
        <v>41223</v>
      </c>
      <c r="K871" s="7">
        <v>8</v>
      </c>
      <c r="L871" s="9" t="str">
        <f>VLOOKUP(T_[[#This Row],[Réf catégorie]],ListeCATEGORIES,2,FALSE)</f>
        <v>Poissons et fruits de mer</v>
      </c>
      <c r="M871" s="6">
        <v>10</v>
      </c>
      <c r="N871" s="6" t="str">
        <f>VLOOKUP(T_[[#This Row],[Réf prod]],ListePRODUITS,2,FALSE)</f>
        <v>Ikura</v>
      </c>
      <c r="O871" s="13">
        <v>155</v>
      </c>
      <c r="P871" s="6">
        <v>93</v>
      </c>
      <c r="Q871" s="13">
        <f t="shared" si="13"/>
        <v>14415</v>
      </c>
      <c r="R871" s="14">
        <v>0.04</v>
      </c>
      <c r="S871" s="13">
        <v>13838.4</v>
      </c>
      <c r="T871" s="13">
        <v>138.38399999999999</v>
      </c>
      <c r="U871" s="48">
        <f>T_[[#This Row],[CA tarif]]-T_[[#This Row],[CA HT]]</f>
        <v>576.60000000000036</v>
      </c>
      <c r="V871" s="13"/>
      <c r="W871" s="13"/>
      <c r="X871"/>
      <c r="Y871" s="9"/>
      <c r="AA871"/>
      <c r="AB871"/>
    </row>
    <row r="872" spans="1:28" ht="15" customHeight="1" x14ac:dyDescent="0.25">
      <c r="A872" s="6" t="s">
        <v>90</v>
      </c>
      <c r="B872" s="6" t="s">
        <v>91</v>
      </c>
      <c r="C872" s="6" t="s">
        <v>88</v>
      </c>
      <c r="D872" s="6" t="s">
        <v>89</v>
      </c>
      <c r="E872" s="6">
        <v>6</v>
      </c>
      <c r="F872" s="6" t="str">
        <f>VLOOKUP(T_[[#This Row],[N° représ]],ListeREPRESENTANTS,2,FALSE)</f>
        <v>Ernst Junge</v>
      </c>
      <c r="G872" s="6">
        <v>10804</v>
      </c>
      <c r="H872" s="9">
        <v>41205</v>
      </c>
      <c r="I872" s="9">
        <v>41233</v>
      </c>
      <c r="J872" s="9">
        <v>41223</v>
      </c>
      <c r="K872" s="7">
        <v>7</v>
      </c>
      <c r="L872" s="9" t="str">
        <f>VLOOKUP(T_[[#This Row],[Réf catégorie]],ListeCATEGORIES,2,FALSE)</f>
        <v>Produits secs</v>
      </c>
      <c r="M872" s="6">
        <v>28</v>
      </c>
      <c r="N872" s="6" t="str">
        <f>VLOOKUP(T_[[#This Row],[Réf prod]],ListePRODUITS,2,FALSE)</f>
        <v>Rössle Sauerkraut</v>
      </c>
      <c r="O872" s="13">
        <v>228</v>
      </c>
      <c r="P872" s="6">
        <v>64</v>
      </c>
      <c r="Q872" s="13">
        <f t="shared" si="13"/>
        <v>14592</v>
      </c>
      <c r="R872" s="14">
        <v>7.0000000000000007E-2</v>
      </c>
      <c r="S872" s="13">
        <v>13570.56</v>
      </c>
      <c r="T872" s="13">
        <v>217.12895999999998</v>
      </c>
      <c r="U872" s="48">
        <f>T_[[#This Row],[CA tarif]]-T_[[#This Row],[CA HT]]</f>
        <v>1021.4400000000005</v>
      </c>
      <c r="V872" s="13"/>
      <c r="W872" s="13"/>
      <c r="X872"/>
      <c r="Y872" s="9"/>
      <c r="AA872"/>
      <c r="AB872"/>
    </row>
    <row r="873" spans="1:28" ht="15" customHeight="1" x14ac:dyDescent="0.25">
      <c r="A873" s="6" t="s">
        <v>90</v>
      </c>
      <c r="B873" s="6" t="s">
        <v>91</v>
      </c>
      <c r="C873" s="6" t="s">
        <v>88</v>
      </c>
      <c r="D873" s="6" t="s">
        <v>89</v>
      </c>
      <c r="E873" s="6">
        <v>6</v>
      </c>
      <c r="F873" s="6" t="str">
        <f>VLOOKUP(T_[[#This Row],[N° représ]],ListeREPRESENTANTS,2,FALSE)</f>
        <v>Ernst Junge</v>
      </c>
      <c r="G873" s="6">
        <v>10804</v>
      </c>
      <c r="H873" s="9">
        <v>41205</v>
      </c>
      <c r="I873" s="9">
        <v>41233</v>
      </c>
      <c r="J873" s="9">
        <v>41223</v>
      </c>
      <c r="K873" s="7">
        <v>3</v>
      </c>
      <c r="L873" s="9" t="str">
        <f>VLOOKUP(T_[[#This Row],[Réf catégorie]],ListeCATEGORIES,2,FALSE)</f>
        <v>Desserts</v>
      </c>
      <c r="M873" s="6">
        <v>49</v>
      </c>
      <c r="N873" s="6" t="str">
        <f>VLOOKUP(T_[[#This Row],[Réf prod]],ListePRODUITS,2,FALSE)</f>
        <v>Maxilaku</v>
      </c>
      <c r="O873" s="13">
        <v>100</v>
      </c>
      <c r="P873" s="6">
        <v>85</v>
      </c>
      <c r="Q873" s="13">
        <f t="shared" si="13"/>
        <v>8500</v>
      </c>
      <c r="R873" s="14">
        <v>0.13</v>
      </c>
      <c r="S873" s="13">
        <v>7395</v>
      </c>
      <c r="T873" s="13">
        <v>59.16</v>
      </c>
      <c r="U873" s="48">
        <f>T_[[#This Row],[CA tarif]]-T_[[#This Row],[CA HT]]</f>
        <v>1105</v>
      </c>
      <c r="V873" s="13"/>
      <c r="W873" s="13"/>
      <c r="X873"/>
      <c r="Y873" s="9"/>
      <c r="AA873"/>
      <c r="AB873"/>
    </row>
    <row r="874" spans="1:28" ht="15" customHeight="1" x14ac:dyDescent="0.25">
      <c r="A874" s="6" t="s">
        <v>303</v>
      </c>
      <c r="B874" s="6" t="s">
        <v>304</v>
      </c>
      <c r="C874" s="6" t="s">
        <v>232</v>
      </c>
      <c r="D874" s="6" t="s">
        <v>81</v>
      </c>
      <c r="E874" s="6">
        <v>1</v>
      </c>
      <c r="F874" s="6" t="str">
        <f>VLOOKUP(T_[[#This Row],[N° représ]],ListeREPRESENTANTS,2,FALSE)</f>
        <v>Francis Rivière</v>
      </c>
      <c r="G874" s="6">
        <v>10805</v>
      </c>
      <c r="H874" s="9">
        <v>41205</v>
      </c>
      <c r="I874" s="9">
        <v>41233</v>
      </c>
      <c r="J874" s="9">
        <v>41225</v>
      </c>
      <c r="K874" s="7">
        <v>1</v>
      </c>
      <c r="L874" s="9" t="str">
        <f>VLOOKUP(T_[[#This Row],[Réf catégorie]],ListeCATEGORIES,2,FALSE)</f>
        <v>Boissons</v>
      </c>
      <c r="M874" s="6">
        <v>34</v>
      </c>
      <c r="N874" s="6" t="str">
        <f>VLOOKUP(T_[[#This Row],[Réf prod]],ListePRODUITS,2,FALSE)</f>
        <v>Sasquatch Ale</v>
      </c>
      <c r="O874" s="13">
        <v>70</v>
      </c>
      <c r="P874" s="6">
        <v>46</v>
      </c>
      <c r="Q874" s="13">
        <f t="shared" si="13"/>
        <v>3220</v>
      </c>
      <c r="R874" s="14">
        <v>0.06</v>
      </c>
      <c r="S874" s="13">
        <v>3026.7999999999997</v>
      </c>
      <c r="T874" s="13">
        <v>69.616399999999999</v>
      </c>
      <c r="U874" s="48">
        <f>T_[[#This Row],[CA tarif]]-T_[[#This Row],[CA HT]]</f>
        <v>193.20000000000027</v>
      </c>
      <c r="V874" s="13"/>
      <c r="W874" s="13"/>
      <c r="X874"/>
      <c r="Y874" s="9"/>
      <c r="AA874"/>
      <c r="AB874"/>
    </row>
    <row r="875" spans="1:28" ht="15" customHeight="1" x14ac:dyDescent="0.25">
      <c r="A875" s="6" t="s">
        <v>303</v>
      </c>
      <c r="B875" s="6" t="s">
        <v>304</v>
      </c>
      <c r="C875" s="6" t="s">
        <v>232</v>
      </c>
      <c r="D875" s="6" t="s">
        <v>81</v>
      </c>
      <c r="E875" s="6">
        <v>1</v>
      </c>
      <c r="F875" s="6" t="str">
        <f>VLOOKUP(T_[[#This Row],[N° représ]],ListeREPRESENTANTS,2,FALSE)</f>
        <v>Francis Rivière</v>
      </c>
      <c r="G875" s="6">
        <v>10805</v>
      </c>
      <c r="H875" s="9">
        <v>41205</v>
      </c>
      <c r="I875" s="9">
        <v>41233</v>
      </c>
      <c r="J875" s="9">
        <v>41225</v>
      </c>
      <c r="K875" s="7">
        <v>1</v>
      </c>
      <c r="L875" s="9" t="str">
        <f>VLOOKUP(T_[[#This Row],[Réf catégorie]],ListeCATEGORIES,2,FALSE)</f>
        <v>Boissons</v>
      </c>
      <c r="M875" s="6">
        <v>38</v>
      </c>
      <c r="N875" s="6" t="str">
        <f>VLOOKUP(T_[[#This Row],[Réf prod]],ListePRODUITS,2,FALSE)</f>
        <v>Côte de Blaye</v>
      </c>
      <c r="O875" s="13">
        <v>1317.5</v>
      </c>
      <c r="P875" s="6">
        <v>67</v>
      </c>
      <c r="Q875" s="13">
        <f t="shared" si="13"/>
        <v>88272.5</v>
      </c>
      <c r="R875" s="14">
        <v>0.14000000000000001</v>
      </c>
      <c r="S875" s="13">
        <v>75914.350000000006</v>
      </c>
      <c r="T875" s="13">
        <v>2657.00225</v>
      </c>
      <c r="U875" s="48">
        <f>T_[[#This Row],[CA tarif]]-T_[[#This Row],[CA HT]]</f>
        <v>12358.149999999994</v>
      </c>
      <c r="V875" s="13"/>
      <c r="W875" s="13"/>
      <c r="X875"/>
      <c r="Y875" s="9"/>
      <c r="AA875"/>
      <c r="AB875"/>
    </row>
    <row r="876" spans="1:28" ht="15" customHeight="1" x14ac:dyDescent="0.25">
      <c r="A876" s="6" t="s">
        <v>111</v>
      </c>
      <c r="B876" s="6" t="s">
        <v>112</v>
      </c>
      <c r="C876" s="6" t="s">
        <v>113</v>
      </c>
      <c r="D876" s="6" t="s">
        <v>85</v>
      </c>
      <c r="E876" s="6">
        <v>3</v>
      </c>
      <c r="F876" s="6" t="str">
        <f>VLOOKUP(T_[[#This Row],[N° représ]],ListeREPRESENTANTS,2,FALSE)</f>
        <v>Janet Leverling</v>
      </c>
      <c r="G876" s="6">
        <v>10806</v>
      </c>
      <c r="H876" s="9">
        <v>41206</v>
      </c>
      <c r="I876" s="9">
        <v>41234</v>
      </c>
      <c r="J876" s="9">
        <v>41221</v>
      </c>
      <c r="K876" s="7">
        <v>1</v>
      </c>
      <c r="L876" s="9" t="str">
        <f>VLOOKUP(T_[[#This Row],[Réf catégorie]],ListeCATEGORIES,2,FALSE)</f>
        <v>Boissons</v>
      </c>
      <c r="M876" s="6">
        <v>2</v>
      </c>
      <c r="N876" s="6" t="str">
        <f>VLOOKUP(T_[[#This Row],[Réf prod]],ListePRODUITS,2,FALSE)</f>
        <v>Chang</v>
      </c>
      <c r="O876" s="13">
        <v>95</v>
      </c>
      <c r="P876" s="6">
        <v>59</v>
      </c>
      <c r="Q876" s="13">
        <f t="shared" si="13"/>
        <v>5605</v>
      </c>
      <c r="R876" s="14">
        <v>0.18</v>
      </c>
      <c r="S876" s="13">
        <v>4596.1000000000004</v>
      </c>
      <c r="T876" s="13">
        <v>91.921999999999997</v>
      </c>
      <c r="U876" s="48">
        <f>T_[[#This Row],[CA tarif]]-T_[[#This Row],[CA HT]]</f>
        <v>1008.8999999999996</v>
      </c>
      <c r="V876" s="13"/>
      <c r="W876" s="13"/>
      <c r="X876"/>
      <c r="Y876" s="9"/>
      <c r="AA876"/>
      <c r="AB876"/>
    </row>
    <row r="877" spans="1:28" ht="15" customHeight="1" x14ac:dyDescent="0.25">
      <c r="A877" s="6" t="s">
        <v>111</v>
      </c>
      <c r="B877" s="6" t="s">
        <v>112</v>
      </c>
      <c r="C877" s="6" t="s">
        <v>113</v>
      </c>
      <c r="D877" s="6" t="s">
        <v>85</v>
      </c>
      <c r="E877" s="6">
        <v>3</v>
      </c>
      <c r="F877" s="6" t="str">
        <f>VLOOKUP(T_[[#This Row],[N° représ]],ListeREPRESENTANTS,2,FALSE)</f>
        <v>Janet Leverling</v>
      </c>
      <c r="G877" s="6">
        <v>10806</v>
      </c>
      <c r="H877" s="9">
        <v>41206</v>
      </c>
      <c r="I877" s="9">
        <v>41234</v>
      </c>
      <c r="J877" s="9">
        <v>41221</v>
      </c>
      <c r="K877" s="7">
        <v>2</v>
      </c>
      <c r="L877" s="9" t="str">
        <f>VLOOKUP(T_[[#This Row],[Réf catégorie]],ListeCATEGORIES,2,FALSE)</f>
        <v>Condiments</v>
      </c>
      <c r="M877" s="6">
        <v>65</v>
      </c>
      <c r="N877" s="6" t="str">
        <f>VLOOKUP(T_[[#This Row],[Réf prod]],ListePRODUITS,2,FALSE)</f>
        <v>Louisiana Fiery Hot Pepper Sauce</v>
      </c>
      <c r="O877" s="13">
        <v>105.25</v>
      </c>
      <c r="P877" s="6">
        <v>14</v>
      </c>
      <c r="Q877" s="13">
        <f t="shared" si="13"/>
        <v>1473.5</v>
      </c>
      <c r="R877" s="14">
        <v>0.13</v>
      </c>
      <c r="S877" s="13">
        <v>1281.9449999999999</v>
      </c>
      <c r="T877" s="13">
        <v>1.2819449999999999</v>
      </c>
      <c r="U877" s="48">
        <f>T_[[#This Row],[CA tarif]]-T_[[#This Row],[CA HT]]</f>
        <v>191.55500000000006</v>
      </c>
      <c r="V877" s="13"/>
      <c r="W877" s="13"/>
      <c r="X877"/>
      <c r="Y877" s="9"/>
      <c r="AA877"/>
      <c r="AB877"/>
    </row>
    <row r="878" spans="1:28" ht="15" customHeight="1" x14ac:dyDescent="0.25">
      <c r="A878" s="6" t="s">
        <v>111</v>
      </c>
      <c r="B878" s="6" t="s">
        <v>112</v>
      </c>
      <c r="C878" s="6" t="s">
        <v>113</v>
      </c>
      <c r="D878" s="6" t="s">
        <v>85</v>
      </c>
      <c r="E878" s="6">
        <v>3</v>
      </c>
      <c r="F878" s="6" t="str">
        <f>VLOOKUP(T_[[#This Row],[N° représ]],ListeREPRESENTANTS,2,FALSE)</f>
        <v>Janet Leverling</v>
      </c>
      <c r="G878" s="6">
        <v>10806</v>
      </c>
      <c r="H878" s="9">
        <v>41206</v>
      </c>
      <c r="I878" s="9">
        <v>41234</v>
      </c>
      <c r="J878" s="9">
        <v>41221</v>
      </c>
      <c r="K878" s="7">
        <v>7</v>
      </c>
      <c r="L878" s="9" t="str">
        <f>VLOOKUP(T_[[#This Row],[Réf catégorie]],ListeCATEGORIES,2,FALSE)</f>
        <v>Produits secs</v>
      </c>
      <c r="M878" s="6">
        <v>74</v>
      </c>
      <c r="N878" s="6" t="str">
        <f>VLOOKUP(T_[[#This Row],[Réf prod]],ListePRODUITS,2,FALSE)</f>
        <v>Longlife Tofu</v>
      </c>
      <c r="O878" s="13">
        <v>50</v>
      </c>
      <c r="P878" s="6">
        <v>49</v>
      </c>
      <c r="Q878" s="13">
        <f t="shared" si="13"/>
        <v>2450</v>
      </c>
      <c r="R878" s="14">
        <v>-0.02</v>
      </c>
      <c r="S878" s="13">
        <v>2499</v>
      </c>
      <c r="T878" s="13">
        <v>42.482999999999997</v>
      </c>
      <c r="U878" s="48">
        <f>T_[[#This Row],[CA tarif]]-T_[[#This Row],[CA HT]]</f>
        <v>-49</v>
      </c>
      <c r="V878" s="13"/>
      <c r="W878" s="13"/>
      <c r="X878"/>
      <c r="Y878" s="9"/>
      <c r="AA878"/>
      <c r="AB878"/>
    </row>
    <row r="879" spans="1:28" ht="15" customHeight="1" x14ac:dyDescent="0.25">
      <c r="A879" s="6" t="s">
        <v>305</v>
      </c>
      <c r="B879" s="6" t="s">
        <v>306</v>
      </c>
      <c r="C879" s="6" t="s">
        <v>307</v>
      </c>
      <c r="D879" s="6" t="s">
        <v>251</v>
      </c>
      <c r="E879" s="6">
        <v>5</v>
      </c>
      <c r="F879" s="6" t="str">
        <f>VLOOKUP(T_[[#This Row],[N° représ]],ListeREPRESENTANTS,2,FALSE)</f>
        <v>Mohamed Ben Arfa</v>
      </c>
      <c r="G879" s="6">
        <v>10807</v>
      </c>
      <c r="H879" s="9">
        <v>41206</v>
      </c>
      <c r="I879" s="9">
        <v>41234</v>
      </c>
      <c r="J879" s="9">
        <v>41246</v>
      </c>
      <c r="K879" s="7">
        <v>8</v>
      </c>
      <c r="L879" s="9" t="str">
        <f>VLOOKUP(T_[[#This Row],[Réf catégorie]],ListeCATEGORIES,2,FALSE)</f>
        <v>Poissons et fruits de mer</v>
      </c>
      <c r="M879" s="6">
        <v>40</v>
      </c>
      <c r="N879" s="6" t="str">
        <f>VLOOKUP(T_[[#This Row],[Réf prod]],ListePRODUITS,2,FALSE)</f>
        <v>Boston Crab Meat</v>
      </c>
      <c r="O879" s="13">
        <v>92</v>
      </c>
      <c r="P879" s="6">
        <v>22</v>
      </c>
      <c r="Q879" s="13">
        <f t="shared" si="13"/>
        <v>2024</v>
      </c>
      <c r="R879" s="14">
        <v>0.13</v>
      </c>
      <c r="S879" s="13">
        <v>1760.8799999999999</v>
      </c>
      <c r="T879" s="13">
        <v>21.130559999999999</v>
      </c>
      <c r="U879" s="48">
        <f>T_[[#This Row],[CA tarif]]-T_[[#This Row],[CA HT]]</f>
        <v>263.12000000000012</v>
      </c>
      <c r="V879" s="13"/>
      <c r="W879" s="13"/>
      <c r="X879"/>
      <c r="Y879" s="9"/>
      <c r="AA879"/>
      <c r="AB879"/>
    </row>
    <row r="880" spans="1:28" ht="15" customHeight="1" x14ac:dyDescent="0.25">
      <c r="A880" s="6" t="s">
        <v>272</v>
      </c>
      <c r="B880" s="6" t="s">
        <v>273</v>
      </c>
      <c r="C880" s="6" t="s">
        <v>274</v>
      </c>
      <c r="D880" s="6" t="s">
        <v>81</v>
      </c>
      <c r="E880" s="6">
        <v>1</v>
      </c>
      <c r="F880" s="6" t="str">
        <f>VLOOKUP(T_[[#This Row],[N° représ]],ListeREPRESENTANTS,2,FALSE)</f>
        <v>Francis Rivière</v>
      </c>
      <c r="G880" s="6">
        <v>10808</v>
      </c>
      <c r="H880" s="9">
        <v>41207</v>
      </c>
      <c r="I880" s="9">
        <v>41235</v>
      </c>
      <c r="J880" s="9">
        <v>41225</v>
      </c>
      <c r="K880" s="7">
        <v>5</v>
      </c>
      <c r="L880" s="9" t="str">
        <f>VLOOKUP(T_[[#This Row],[Réf catégorie]],ListeCATEGORIES,2,FALSE)</f>
        <v>Pâtes et céréales</v>
      </c>
      <c r="M880" s="6">
        <v>56</v>
      </c>
      <c r="N880" s="6" t="str">
        <f>VLOOKUP(T_[[#This Row],[Réf prod]],ListePRODUITS,2,FALSE)</f>
        <v>Gnocchi di nonna Alice</v>
      </c>
      <c r="O880" s="13">
        <v>190</v>
      </c>
      <c r="P880" s="6">
        <v>15</v>
      </c>
      <c r="Q880" s="13">
        <f t="shared" si="13"/>
        <v>2850</v>
      </c>
      <c r="R880" s="14">
        <v>7.0000000000000007E-2</v>
      </c>
      <c r="S880" s="13">
        <v>2650.5</v>
      </c>
      <c r="T880" s="13">
        <v>2.6505000000000001</v>
      </c>
      <c r="U880" s="48">
        <f>T_[[#This Row],[CA tarif]]-T_[[#This Row],[CA HT]]</f>
        <v>199.5</v>
      </c>
      <c r="V880" s="13"/>
      <c r="W880" s="13"/>
      <c r="X880"/>
      <c r="Y880" s="9"/>
      <c r="AA880"/>
      <c r="AB880"/>
    </row>
    <row r="881" spans="1:28" ht="15" customHeight="1" x14ac:dyDescent="0.25">
      <c r="A881" s="6" t="s">
        <v>272</v>
      </c>
      <c r="B881" s="6" t="s">
        <v>273</v>
      </c>
      <c r="C881" s="6" t="s">
        <v>274</v>
      </c>
      <c r="D881" s="6" t="s">
        <v>81</v>
      </c>
      <c r="E881" s="6">
        <v>1</v>
      </c>
      <c r="F881" s="6" t="str">
        <f>VLOOKUP(T_[[#This Row],[N° représ]],ListeREPRESENTANTS,2,FALSE)</f>
        <v>Francis Rivière</v>
      </c>
      <c r="G881" s="6">
        <v>10808</v>
      </c>
      <c r="H881" s="9">
        <v>41207</v>
      </c>
      <c r="I881" s="9">
        <v>41235</v>
      </c>
      <c r="J881" s="9">
        <v>41225</v>
      </c>
      <c r="K881" s="7">
        <v>1</v>
      </c>
      <c r="L881" s="9" t="str">
        <f>VLOOKUP(T_[[#This Row],[Réf catégorie]],ListeCATEGORIES,2,FALSE)</f>
        <v>Boissons</v>
      </c>
      <c r="M881" s="6">
        <v>76</v>
      </c>
      <c r="N881" s="6" t="str">
        <f>VLOOKUP(T_[[#This Row],[Réf prod]],ListePRODUITS,2,FALSE)</f>
        <v>Lakkalikööri</v>
      </c>
      <c r="O881" s="13">
        <v>90</v>
      </c>
      <c r="P881" s="6">
        <v>33</v>
      </c>
      <c r="Q881" s="13">
        <f t="shared" si="13"/>
        <v>2970</v>
      </c>
      <c r="R881" s="14">
        <v>0.2</v>
      </c>
      <c r="S881" s="13">
        <v>2376</v>
      </c>
      <c r="T881" s="13">
        <v>2.3759999999999999</v>
      </c>
      <c r="U881" s="48">
        <f>T_[[#This Row],[CA tarif]]-T_[[#This Row],[CA HT]]</f>
        <v>594</v>
      </c>
      <c r="V881" s="13"/>
      <c r="W881" s="13"/>
      <c r="X881"/>
      <c r="Y881" s="9"/>
      <c r="AA881"/>
      <c r="AB881"/>
    </row>
    <row r="882" spans="1:28" ht="15" customHeight="1" x14ac:dyDescent="0.25">
      <c r="A882" s="6" t="s">
        <v>264</v>
      </c>
      <c r="B882" s="6" t="s">
        <v>265</v>
      </c>
      <c r="C882" s="6" t="s">
        <v>266</v>
      </c>
      <c r="D882" s="6" t="s">
        <v>123</v>
      </c>
      <c r="E882" s="6">
        <v>8</v>
      </c>
      <c r="F882" s="6" t="str">
        <f>VLOOKUP(T_[[#This Row],[N° représ]],ListeREPRESENTANTS,2,FALSE)</f>
        <v>Hicham Esmal</v>
      </c>
      <c r="G882" s="6">
        <v>10809</v>
      </c>
      <c r="H882" s="9">
        <v>41207</v>
      </c>
      <c r="I882" s="9">
        <v>41235</v>
      </c>
      <c r="J882" s="9">
        <v>41223</v>
      </c>
      <c r="K882" s="7">
        <v>5</v>
      </c>
      <c r="L882" s="9" t="str">
        <f>VLOOKUP(T_[[#This Row],[Réf catégorie]],ListeCATEGORIES,2,FALSE)</f>
        <v>Pâtes et céréales</v>
      </c>
      <c r="M882" s="6">
        <v>52</v>
      </c>
      <c r="N882" s="6" t="str">
        <f>VLOOKUP(T_[[#This Row],[Réf prod]],ListePRODUITS,2,FALSE)</f>
        <v>Filo Mix</v>
      </c>
      <c r="O882" s="13">
        <v>35</v>
      </c>
      <c r="P882" s="6">
        <v>48</v>
      </c>
      <c r="Q882" s="13">
        <f t="shared" si="13"/>
        <v>1680</v>
      </c>
      <c r="R882" s="14">
        <v>0.06</v>
      </c>
      <c r="S882" s="13">
        <v>1579.1999999999998</v>
      </c>
      <c r="T882" s="13">
        <v>14.2128</v>
      </c>
      <c r="U882" s="48">
        <f>T_[[#This Row],[CA tarif]]-T_[[#This Row],[CA HT]]</f>
        <v>100.80000000000018</v>
      </c>
      <c r="V882" s="13"/>
      <c r="W882" s="13"/>
      <c r="X882"/>
      <c r="Y882" s="9"/>
      <c r="AA882"/>
      <c r="AB882"/>
    </row>
    <row r="883" spans="1:28" ht="15" customHeight="1" x14ac:dyDescent="0.25">
      <c r="A883" s="6" t="s">
        <v>152</v>
      </c>
      <c r="B883" s="6" t="s">
        <v>153</v>
      </c>
      <c r="C883" s="6" t="s">
        <v>154</v>
      </c>
      <c r="D883" s="6" t="s">
        <v>146</v>
      </c>
      <c r="E883" s="6">
        <v>1</v>
      </c>
      <c r="F883" s="6" t="str">
        <f>VLOOKUP(T_[[#This Row],[N° représ]],ListeREPRESENTANTS,2,FALSE)</f>
        <v>Francis Rivière</v>
      </c>
      <c r="G883" s="6">
        <v>10810</v>
      </c>
      <c r="H883" s="9">
        <v>41207</v>
      </c>
      <c r="I883" s="9">
        <v>41235</v>
      </c>
      <c r="J883" s="9">
        <v>41223</v>
      </c>
      <c r="K883" s="7">
        <v>8</v>
      </c>
      <c r="L883" s="9" t="str">
        <f>VLOOKUP(T_[[#This Row],[Réf catégorie]],ListeCATEGORIES,2,FALSE)</f>
        <v>Poissons et fruits de mer</v>
      </c>
      <c r="M883" s="6">
        <v>13</v>
      </c>
      <c r="N883" s="6" t="str">
        <f>VLOOKUP(T_[[#This Row],[Réf prod]],ListePRODUITS,2,FALSE)</f>
        <v>Konbu</v>
      </c>
      <c r="O883" s="13">
        <v>30</v>
      </c>
      <c r="P883" s="6">
        <v>14</v>
      </c>
      <c r="Q883" s="13">
        <f t="shared" si="13"/>
        <v>420</v>
      </c>
      <c r="R883" s="14">
        <v>0.19</v>
      </c>
      <c r="S883" s="13">
        <v>340.20000000000005</v>
      </c>
      <c r="T883" s="13">
        <v>11.226600000000003</v>
      </c>
      <c r="U883" s="48">
        <f>T_[[#This Row],[CA tarif]]-T_[[#This Row],[CA HT]]</f>
        <v>79.799999999999955</v>
      </c>
      <c r="V883" s="13"/>
      <c r="W883" s="13"/>
      <c r="X883"/>
      <c r="Y883" s="9"/>
      <c r="AA883"/>
      <c r="AB883"/>
    </row>
    <row r="884" spans="1:28" ht="15" customHeight="1" x14ac:dyDescent="0.25">
      <c r="A884" s="6" t="s">
        <v>152</v>
      </c>
      <c r="B884" s="6" t="s">
        <v>153</v>
      </c>
      <c r="C884" s="6" t="s">
        <v>154</v>
      </c>
      <c r="D884" s="6" t="s">
        <v>146</v>
      </c>
      <c r="E884" s="6">
        <v>1</v>
      </c>
      <c r="F884" s="6" t="str">
        <f>VLOOKUP(T_[[#This Row],[N° représ]],ListeREPRESENTANTS,2,FALSE)</f>
        <v>Francis Rivière</v>
      </c>
      <c r="G884" s="6">
        <v>10810</v>
      </c>
      <c r="H884" s="9">
        <v>41207</v>
      </c>
      <c r="I884" s="9">
        <v>41235</v>
      </c>
      <c r="J884" s="9">
        <v>41223</v>
      </c>
      <c r="K884" s="7">
        <v>3</v>
      </c>
      <c r="L884" s="9" t="str">
        <f>VLOOKUP(T_[[#This Row],[Réf catégorie]],ListeCATEGORIES,2,FALSE)</f>
        <v>Desserts</v>
      </c>
      <c r="M884" s="6">
        <v>25</v>
      </c>
      <c r="N884" s="6" t="str">
        <f>VLOOKUP(T_[[#This Row],[Réf prod]],ListePRODUITS,2,FALSE)</f>
        <v>NuNuCa Nuß-Nougat-Creme</v>
      </c>
      <c r="O884" s="13">
        <v>70</v>
      </c>
      <c r="P884" s="6">
        <v>20</v>
      </c>
      <c r="Q884" s="13">
        <f t="shared" si="13"/>
        <v>1400</v>
      </c>
      <c r="R884" s="14">
        <v>7.0000000000000007E-2</v>
      </c>
      <c r="S884" s="13">
        <v>1302</v>
      </c>
      <c r="T884" s="13">
        <v>5.2080000000000002</v>
      </c>
      <c r="U884" s="48">
        <f>T_[[#This Row],[CA tarif]]-T_[[#This Row],[CA HT]]</f>
        <v>98</v>
      </c>
      <c r="V884" s="13"/>
      <c r="W884" s="13"/>
      <c r="X884"/>
      <c r="Y884" s="9"/>
      <c r="AA884"/>
      <c r="AB884"/>
    </row>
    <row r="885" spans="1:28" ht="15" customHeight="1" x14ac:dyDescent="0.25">
      <c r="A885" s="6" t="s">
        <v>152</v>
      </c>
      <c r="B885" s="6" t="s">
        <v>153</v>
      </c>
      <c r="C885" s="6" t="s">
        <v>154</v>
      </c>
      <c r="D885" s="6" t="s">
        <v>146</v>
      </c>
      <c r="E885" s="6">
        <v>1</v>
      </c>
      <c r="F885" s="6" t="str">
        <f>VLOOKUP(T_[[#This Row],[N° représ]],ListeREPRESENTANTS,2,FALSE)</f>
        <v>Francis Rivière</v>
      </c>
      <c r="G885" s="6">
        <v>10810</v>
      </c>
      <c r="H885" s="9">
        <v>41207</v>
      </c>
      <c r="I885" s="9">
        <v>41235</v>
      </c>
      <c r="J885" s="9">
        <v>41223</v>
      </c>
      <c r="K885" s="7">
        <v>1</v>
      </c>
      <c r="L885" s="9" t="str">
        <f>VLOOKUP(T_[[#This Row],[Réf catégorie]],ListeCATEGORIES,2,FALSE)</f>
        <v>Boissons</v>
      </c>
      <c r="M885" s="6">
        <v>70</v>
      </c>
      <c r="N885" s="6" t="str">
        <f>VLOOKUP(T_[[#This Row],[Réf prod]],ListePRODUITS,2,FALSE)</f>
        <v>Outback Lager</v>
      </c>
      <c r="O885" s="13">
        <v>75</v>
      </c>
      <c r="P885" s="6">
        <v>97</v>
      </c>
      <c r="Q885" s="13">
        <f t="shared" si="13"/>
        <v>7275</v>
      </c>
      <c r="R885" s="14">
        <v>7.0000000000000007E-2</v>
      </c>
      <c r="S885" s="13">
        <v>6765.75</v>
      </c>
      <c r="T885" s="13">
        <v>169.14375000000001</v>
      </c>
      <c r="U885" s="48">
        <f>T_[[#This Row],[CA tarif]]-T_[[#This Row],[CA HT]]</f>
        <v>509.25</v>
      </c>
      <c r="V885" s="13"/>
      <c r="W885" s="13"/>
      <c r="X885"/>
      <c r="Y885" s="9"/>
      <c r="AA885"/>
      <c r="AB885"/>
    </row>
    <row r="886" spans="1:28" ht="15" customHeight="1" x14ac:dyDescent="0.25">
      <c r="A886" s="6" t="s">
        <v>127</v>
      </c>
      <c r="B886" s="6" t="s">
        <v>128</v>
      </c>
      <c r="C886" s="6" t="s">
        <v>129</v>
      </c>
      <c r="D886" s="6" t="s">
        <v>106</v>
      </c>
      <c r="E886" s="6">
        <v>4</v>
      </c>
      <c r="F886" s="6" t="str">
        <f>VLOOKUP(T_[[#This Row],[N° représ]],ListeREPRESENTANTS,2,FALSE)</f>
        <v>Laura Callahan</v>
      </c>
      <c r="G886" s="6">
        <v>10811</v>
      </c>
      <c r="H886" s="9">
        <v>41208</v>
      </c>
      <c r="I886" s="9">
        <v>41236</v>
      </c>
      <c r="J886" s="9">
        <v>41224</v>
      </c>
      <c r="K886" s="7">
        <v>3</v>
      </c>
      <c r="L886" s="9" t="str">
        <f>VLOOKUP(T_[[#This Row],[Réf catégorie]],ListeCATEGORIES,2,FALSE)</f>
        <v>Desserts</v>
      </c>
      <c r="M886" s="6">
        <v>19</v>
      </c>
      <c r="N886" s="6" t="str">
        <f>VLOOKUP(T_[[#This Row],[Réf prod]],ListePRODUITS,2,FALSE)</f>
        <v>Teatime Chocolate Biscuits</v>
      </c>
      <c r="O886" s="13">
        <v>46</v>
      </c>
      <c r="P886" s="6">
        <v>24</v>
      </c>
      <c r="Q886" s="13">
        <f t="shared" si="13"/>
        <v>1104</v>
      </c>
      <c r="R886" s="14">
        <v>0.11</v>
      </c>
      <c r="S886" s="13">
        <v>982.56000000000006</v>
      </c>
      <c r="T886" s="13">
        <v>8.8430400000000002</v>
      </c>
      <c r="U886" s="48">
        <f>T_[[#This Row],[CA tarif]]-T_[[#This Row],[CA HT]]</f>
        <v>121.43999999999994</v>
      </c>
      <c r="V886" s="13"/>
      <c r="W886" s="13"/>
      <c r="X886"/>
      <c r="Y886" s="9"/>
      <c r="AA886"/>
      <c r="AB886"/>
    </row>
    <row r="887" spans="1:28" ht="15" customHeight="1" x14ac:dyDescent="0.25">
      <c r="A887" s="6" t="s">
        <v>127</v>
      </c>
      <c r="B887" s="6" t="s">
        <v>128</v>
      </c>
      <c r="C887" s="6" t="s">
        <v>129</v>
      </c>
      <c r="D887" s="6" t="s">
        <v>106</v>
      </c>
      <c r="E887" s="6">
        <v>4</v>
      </c>
      <c r="F887" s="6" t="str">
        <f>VLOOKUP(T_[[#This Row],[N° représ]],ListeREPRESENTANTS,2,FALSE)</f>
        <v>Laura Callahan</v>
      </c>
      <c r="G887" s="6">
        <v>10811</v>
      </c>
      <c r="H887" s="9">
        <v>41208</v>
      </c>
      <c r="I887" s="9">
        <v>41236</v>
      </c>
      <c r="J887" s="9">
        <v>41224</v>
      </c>
      <c r="K887" s="7">
        <v>5</v>
      </c>
      <c r="L887" s="9" t="str">
        <f>VLOOKUP(T_[[#This Row],[Réf catégorie]],ListeCATEGORIES,2,FALSE)</f>
        <v>Pâtes et céréales</v>
      </c>
      <c r="M887" s="6">
        <v>23</v>
      </c>
      <c r="N887" s="6" t="str">
        <f>VLOOKUP(T_[[#This Row],[Réf prod]],ListePRODUITS,2,FALSE)</f>
        <v>Tunnbröd</v>
      </c>
      <c r="O887" s="13">
        <v>45</v>
      </c>
      <c r="P887" s="6">
        <v>34</v>
      </c>
      <c r="Q887" s="13">
        <f t="shared" si="13"/>
        <v>1530</v>
      </c>
      <c r="R887" s="14">
        <v>0.08</v>
      </c>
      <c r="S887" s="13">
        <v>1407.6000000000001</v>
      </c>
      <c r="T887" s="13">
        <v>14.076000000000002</v>
      </c>
      <c r="U887" s="48">
        <f>T_[[#This Row],[CA tarif]]-T_[[#This Row],[CA HT]]</f>
        <v>122.39999999999986</v>
      </c>
      <c r="V887" s="13"/>
      <c r="W887" s="13"/>
      <c r="X887"/>
      <c r="Y887" s="9"/>
      <c r="AA887"/>
      <c r="AB887"/>
    </row>
    <row r="888" spans="1:28" ht="15" customHeight="1" x14ac:dyDescent="0.25">
      <c r="A888" s="6" t="s">
        <v>127</v>
      </c>
      <c r="B888" s="6" t="s">
        <v>128</v>
      </c>
      <c r="C888" s="6" t="s">
        <v>129</v>
      </c>
      <c r="D888" s="6" t="s">
        <v>106</v>
      </c>
      <c r="E888" s="6">
        <v>4</v>
      </c>
      <c r="F888" s="6" t="str">
        <f>VLOOKUP(T_[[#This Row],[N° représ]],ListeREPRESENTANTS,2,FALSE)</f>
        <v>Laura Callahan</v>
      </c>
      <c r="G888" s="6">
        <v>10811</v>
      </c>
      <c r="H888" s="9">
        <v>41208</v>
      </c>
      <c r="I888" s="9">
        <v>41236</v>
      </c>
      <c r="J888" s="9">
        <v>41224</v>
      </c>
      <c r="K888" s="7">
        <v>8</v>
      </c>
      <c r="L888" s="9" t="str">
        <f>VLOOKUP(T_[[#This Row],[Réf catégorie]],ListeCATEGORIES,2,FALSE)</f>
        <v>Poissons et fruits de mer</v>
      </c>
      <c r="M888" s="6">
        <v>40</v>
      </c>
      <c r="N888" s="6" t="str">
        <f>VLOOKUP(T_[[#This Row],[Réf prod]],ListePRODUITS,2,FALSE)</f>
        <v>Boston Crab Meat</v>
      </c>
      <c r="O888" s="13">
        <v>92</v>
      </c>
      <c r="P888" s="6">
        <v>45</v>
      </c>
      <c r="Q888" s="13">
        <f t="shared" si="13"/>
        <v>4140</v>
      </c>
      <c r="R888" s="14">
        <v>0.15</v>
      </c>
      <c r="S888" s="13">
        <v>3519</v>
      </c>
      <c r="T888" s="13">
        <v>45.747</v>
      </c>
      <c r="U888" s="48">
        <f>T_[[#This Row],[CA tarif]]-T_[[#This Row],[CA HT]]</f>
        <v>621</v>
      </c>
      <c r="V888" s="13"/>
      <c r="W888" s="13"/>
      <c r="X888"/>
      <c r="Y888" s="9"/>
      <c r="AA888"/>
      <c r="AB888"/>
    </row>
    <row r="889" spans="1:28" ht="15" customHeight="1" x14ac:dyDescent="0.25">
      <c r="A889" s="6" t="s">
        <v>248</v>
      </c>
      <c r="B889" s="6" t="s">
        <v>249</v>
      </c>
      <c r="C889" s="6" t="s">
        <v>250</v>
      </c>
      <c r="D889" s="6" t="s">
        <v>251</v>
      </c>
      <c r="E889" s="6">
        <v>9</v>
      </c>
      <c r="F889" s="6" t="str">
        <f>VLOOKUP(T_[[#This Row],[N° représ]],ListeREPRESENTANTS,2,FALSE)</f>
        <v>Steven Buchanan</v>
      </c>
      <c r="G889" s="6">
        <v>10812</v>
      </c>
      <c r="H889" s="9">
        <v>41208</v>
      </c>
      <c r="I889" s="9">
        <v>41236</v>
      </c>
      <c r="J889" s="9">
        <v>41228</v>
      </c>
      <c r="K889" s="7">
        <v>4</v>
      </c>
      <c r="L889" s="9" t="str">
        <f>VLOOKUP(T_[[#This Row],[Réf catégorie]],ListeCATEGORIES,2,FALSE)</f>
        <v>Produits laitiers</v>
      </c>
      <c r="M889" s="6">
        <v>31</v>
      </c>
      <c r="N889" s="6" t="str">
        <f>VLOOKUP(T_[[#This Row],[Réf prod]],ListePRODUITS,2,FALSE)</f>
        <v>Gorgonzola Telino</v>
      </c>
      <c r="O889" s="13">
        <v>62.5</v>
      </c>
      <c r="P889" s="6">
        <v>76</v>
      </c>
      <c r="Q889" s="13">
        <f t="shared" si="13"/>
        <v>4750</v>
      </c>
      <c r="R889" s="14">
        <v>0.2</v>
      </c>
      <c r="S889" s="13">
        <v>3800</v>
      </c>
      <c r="T889" s="13">
        <v>98.8</v>
      </c>
      <c r="U889" s="48">
        <f>T_[[#This Row],[CA tarif]]-T_[[#This Row],[CA HT]]</f>
        <v>950</v>
      </c>
      <c r="V889" s="13"/>
      <c r="W889" s="13"/>
      <c r="X889"/>
      <c r="Y889" s="9"/>
      <c r="AA889"/>
      <c r="AB889"/>
    </row>
    <row r="890" spans="1:28" ht="15" customHeight="1" x14ac:dyDescent="0.25">
      <c r="A890" s="6" t="s">
        <v>248</v>
      </c>
      <c r="B890" s="6" t="s">
        <v>249</v>
      </c>
      <c r="C890" s="6" t="s">
        <v>250</v>
      </c>
      <c r="D890" s="6" t="s">
        <v>251</v>
      </c>
      <c r="E890" s="6">
        <v>9</v>
      </c>
      <c r="F890" s="6" t="str">
        <f>VLOOKUP(T_[[#This Row],[N° représ]],ListeREPRESENTANTS,2,FALSE)</f>
        <v>Steven Buchanan</v>
      </c>
      <c r="G890" s="6">
        <v>10812</v>
      </c>
      <c r="H890" s="9">
        <v>41208</v>
      </c>
      <c r="I890" s="9">
        <v>41236</v>
      </c>
      <c r="J890" s="9">
        <v>41228</v>
      </c>
      <c r="K890" s="7">
        <v>4</v>
      </c>
      <c r="L890" s="9" t="str">
        <f>VLOOKUP(T_[[#This Row],[Réf catégorie]],ListeCATEGORIES,2,FALSE)</f>
        <v>Produits laitiers</v>
      </c>
      <c r="M890" s="6">
        <v>72</v>
      </c>
      <c r="N890" s="6" t="str">
        <f>VLOOKUP(T_[[#This Row],[Réf prod]],ListePRODUITS,2,FALSE)</f>
        <v>Mozzarella di Giovanni</v>
      </c>
      <c r="O890" s="13">
        <v>174</v>
      </c>
      <c r="P890" s="6">
        <v>5</v>
      </c>
      <c r="Q890" s="13">
        <f t="shared" si="13"/>
        <v>870</v>
      </c>
      <c r="R890" s="14">
        <v>0.2</v>
      </c>
      <c r="S890" s="13">
        <v>696</v>
      </c>
      <c r="T890" s="13">
        <v>7.6559999999999997</v>
      </c>
      <c r="U890" s="48">
        <f>T_[[#This Row],[CA tarif]]-T_[[#This Row],[CA HT]]</f>
        <v>174</v>
      </c>
      <c r="V890" s="13"/>
      <c r="W890" s="13"/>
      <c r="X890"/>
      <c r="Y890" s="9"/>
      <c r="AA890"/>
      <c r="AB890"/>
    </row>
    <row r="891" spans="1:28" ht="15" customHeight="1" x14ac:dyDescent="0.25">
      <c r="A891" s="6" t="s">
        <v>248</v>
      </c>
      <c r="B891" s="6" t="s">
        <v>249</v>
      </c>
      <c r="C891" s="6" t="s">
        <v>250</v>
      </c>
      <c r="D891" s="6" t="s">
        <v>251</v>
      </c>
      <c r="E891" s="6">
        <v>9</v>
      </c>
      <c r="F891" s="6" t="str">
        <f>VLOOKUP(T_[[#This Row],[N° représ]],ListeREPRESENTANTS,2,FALSE)</f>
        <v>Steven Buchanan</v>
      </c>
      <c r="G891" s="6">
        <v>10812</v>
      </c>
      <c r="H891" s="9">
        <v>41208</v>
      </c>
      <c r="I891" s="9">
        <v>41236</v>
      </c>
      <c r="J891" s="9">
        <v>41228</v>
      </c>
      <c r="K891" s="7">
        <v>2</v>
      </c>
      <c r="L891" s="9" t="str">
        <f>VLOOKUP(T_[[#This Row],[Réf catégorie]],ListeCATEGORIES,2,FALSE)</f>
        <v>Condiments</v>
      </c>
      <c r="M891" s="6">
        <v>77</v>
      </c>
      <c r="N891" s="6" t="str">
        <f>VLOOKUP(T_[[#This Row],[Réf prod]],ListePRODUITS,2,FALSE)</f>
        <v>Original Frankfurter grüne Soße</v>
      </c>
      <c r="O891" s="13">
        <v>65</v>
      </c>
      <c r="P891" s="6">
        <v>20</v>
      </c>
      <c r="Q891" s="13">
        <f t="shared" si="13"/>
        <v>1300</v>
      </c>
      <c r="R891" s="14">
        <v>0.17</v>
      </c>
      <c r="S891" s="13">
        <v>1079</v>
      </c>
      <c r="T891" s="13">
        <v>5.3949999999999996</v>
      </c>
      <c r="U891" s="48">
        <f>T_[[#This Row],[CA tarif]]-T_[[#This Row],[CA HT]]</f>
        <v>221</v>
      </c>
      <c r="V891" s="13"/>
      <c r="W891" s="13"/>
      <c r="X891"/>
      <c r="Y891" s="9"/>
      <c r="AA891"/>
      <c r="AB891"/>
    </row>
    <row r="892" spans="1:28" ht="15" customHeight="1" x14ac:dyDescent="0.25">
      <c r="A892" s="6" t="s">
        <v>120</v>
      </c>
      <c r="B892" s="6" t="s">
        <v>121</v>
      </c>
      <c r="C892" s="6" t="s">
        <v>122</v>
      </c>
      <c r="D892" s="6" t="s">
        <v>123</v>
      </c>
      <c r="E892" s="6">
        <v>7</v>
      </c>
      <c r="F892" s="6" t="str">
        <f>VLOOKUP(T_[[#This Row],[N° représ]],ListeREPRESENTANTS,2,FALSE)</f>
        <v>Jaime Dos Santos</v>
      </c>
      <c r="G892" s="6">
        <v>10813</v>
      </c>
      <c r="H892" s="9">
        <v>41211</v>
      </c>
      <c r="I892" s="9">
        <v>41239</v>
      </c>
      <c r="J892" s="9">
        <v>41225</v>
      </c>
      <c r="K892" s="7">
        <v>1</v>
      </c>
      <c r="L892" s="9" t="str">
        <f>VLOOKUP(T_[[#This Row],[Réf catégorie]],ListeCATEGORIES,2,FALSE)</f>
        <v>Boissons</v>
      </c>
      <c r="M892" s="6">
        <v>2</v>
      </c>
      <c r="N892" s="6" t="str">
        <f>VLOOKUP(T_[[#This Row],[Réf prod]],ListePRODUITS,2,FALSE)</f>
        <v>Chang</v>
      </c>
      <c r="O892" s="13">
        <v>95</v>
      </c>
      <c r="P892" s="6">
        <v>19</v>
      </c>
      <c r="Q892" s="13">
        <f t="shared" si="13"/>
        <v>1805</v>
      </c>
      <c r="R892" s="14">
        <v>0.19</v>
      </c>
      <c r="S892" s="13">
        <v>1462.0500000000002</v>
      </c>
      <c r="T892" s="13">
        <v>1.4620500000000001</v>
      </c>
      <c r="U892" s="48">
        <f>T_[[#This Row],[CA tarif]]-T_[[#This Row],[CA HT]]</f>
        <v>342.94999999999982</v>
      </c>
      <c r="V892" s="13"/>
      <c r="W892" s="13"/>
      <c r="X892"/>
      <c r="Y892" s="9"/>
      <c r="AA892"/>
      <c r="AB892"/>
    </row>
    <row r="893" spans="1:28" ht="15" customHeight="1" x14ac:dyDescent="0.25">
      <c r="A893" s="6" t="s">
        <v>120</v>
      </c>
      <c r="B893" s="6" t="s">
        <v>121</v>
      </c>
      <c r="C893" s="6" t="s">
        <v>122</v>
      </c>
      <c r="D893" s="6" t="s">
        <v>123</v>
      </c>
      <c r="E893" s="6">
        <v>7</v>
      </c>
      <c r="F893" s="6" t="str">
        <f>VLOOKUP(T_[[#This Row],[N° représ]],ListeREPRESENTANTS,2,FALSE)</f>
        <v>Jaime Dos Santos</v>
      </c>
      <c r="G893" s="6">
        <v>10813</v>
      </c>
      <c r="H893" s="9">
        <v>41211</v>
      </c>
      <c r="I893" s="9">
        <v>41239</v>
      </c>
      <c r="J893" s="9">
        <v>41225</v>
      </c>
      <c r="K893" s="7">
        <v>8</v>
      </c>
      <c r="L893" s="9" t="str">
        <f>VLOOKUP(T_[[#This Row],[Réf catégorie]],ListeCATEGORIES,2,FALSE)</f>
        <v>Poissons et fruits de mer</v>
      </c>
      <c r="M893" s="6">
        <v>46</v>
      </c>
      <c r="N893" s="6" t="str">
        <f>VLOOKUP(T_[[#This Row],[Réf prod]],ListePRODUITS,2,FALSE)</f>
        <v>Spegesild</v>
      </c>
      <c r="O893" s="13">
        <v>60</v>
      </c>
      <c r="P893" s="6">
        <v>29</v>
      </c>
      <c r="Q893" s="13">
        <f t="shared" si="13"/>
        <v>1740</v>
      </c>
      <c r="R893" s="14">
        <v>0.1</v>
      </c>
      <c r="S893" s="13">
        <v>1566</v>
      </c>
      <c r="T893" s="13">
        <v>28.187999999999999</v>
      </c>
      <c r="U893" s="48">
        <f>T_[[#This Row],[CA tarif]]-T_[[#This Row],[CA HT]]</f>
        <v>174</v>
      </c>
      <c r="V893" s="13"/>
      <c r="W893" s="13"/>
      <c r="X893"/>
      <c r="Y893" s="9"/>
      <c r="AA893"/>
      <c r="AB893"/>
    </row>
    <row r="894" spans="1:28" ht="15" customHeight="1" x14ac:dyDescent="0.25">
      <c r="A894" s="6" t="s">
        <v>111</v>
      </c>
      <c r="B894" s="6" t="s">
        <v>112</v>
      </c>
      <c r="C894" s="6" t="s">
        <v>113</v>
      </c>
      <c r="D894" s="6" t="s">
        <v>85</v>
      </c>
      <c r="E894" s="6">
        <v>3</v>
      </c>
      <c r="F894" s="6" t="str">
        <f>VLOOKUP(T_[[#This Row],[N° représ]],ListeREPRESENTANTS,2,FALSE)</f>
        <v>Janet Leverling</v>
      </c>
      <c r="G894" s="6">
        <v>10814</v>
      </c>
      <c r="H894" s="9">
        <v>41211</v>
      </c>
      <c r="I894" s="9">
        <v>41239</v>
      </c>
      <c r="J894" s="9">
        <v>41230</v>
      </c>
      <c r="K894" s="7">
        <v>8</v>
      </c>
      <c r="L894" s="9" t="str">
        <f>VLOOKUP(T_[[#This Row],[Réf catégorie]],ListeCATEGORIES,2,FALSE)</f>
        <v>Poissons et fruits de mer</v>
      </c>
      <c r="M894" s="6">
        <v>41</v>
      </c>
      <c r="N894" s="6" t="str">
        <f>VLOOKUP(T_[[#This Row],[Réf prod]],ListePRODUITS,2,FALSE)</f>
        <v>Jack's New England Clam Chowder</v>
      </c>
      <c r="O894" s="13">
        <v>48.25</v>
      </c>
      <c r="P894" s="6">
        <v>86</v>
      </c>
      <c r="Q894" s="13">
        <f t="shared" si="13"/>
        <v>4149.5</v>
      </c>
      <c r="R894" s="14">
        <v>0.19</v>
      </c>
      <c r="S894" s="13">
        <v>3361.0950000000003</v>
      </c>
      <c r="T894" s="13">
        <v>33.610950000000003</v>
      </c>
      <c r="U894" s="48">
        <f>T_[[#This Row],[CA tarif]]-T_[[#This Row],[CA HT]]</f>
        <v>788.40499999999975</v>
      </c>
      <c r="V894" s="13"/>
      <c r="W894" s="13"/>
      <c r="X894"/>
      <c r="Y894" s="9"/>
      <c r="AA894"/>
      <c r="AB894"/>
    </row>
    <row r="895" spans="1:28" ht="15" customHeight="1" x14ac:dyDescent="0.25">
      <c r="A895" s="6" t="s">
        <v>111</v>
      </c>
      <c r="B895" s="6" t="s">
        <v>112</v>
      </c>
      <c r="C895" s="6" t="s">
        <v>113</v>
      </c>
      <c r="D895" s="6" t="s">
        <v>85</v>
      </c>
      <c r="E895" s="6">
        <v>3</v>
      </c>
      <c r="F895" s="6" t="str">
        <f>VLOOKUP(T_[[#This Row],[N° représ]],ListeREPRESENTANTS,2,FALSE)</f>
        <v>Janet Leverling</v>
      </c>
      <c r="G895" s="6">
        <v>10814</v>
      </c>
      <c r="H895" s="9">
        <v>41211</v>
      </c>
      <c r="I895" s="9">
        <v>41239</v>
      </c>
      <c r="J895" s="9">
        <v>41230</v>
      </c>
      <c r="K895" s="7">
        <v>1</v>
      </c>
      <c r="L895" s="9" t="str">
        <f>VLOOKUP(T_[[#This Row],[Réf catégorie]],ListeCATEGORIES,2,FALSE)</f>
        <v>Boissons</v>
      </c>
      <c r="M895" s="6">
        <v>43</v>
      </c>
      <c r="N895" s="6" t="str">
        <f>VLOOKUP(T_[[#This Row],[Réf prod]],ListePRODUITS,2,FALSE)</f>
        <v>Ipoh Coffee</v>
      </c>
      <c r="O895" s="13">
        <v>230</v>
      </c>
      <c r="P895" s="6">
        <v>56</v>
      </c>
      <c r="Q895" s="13">
        <f t="shared" si="13"/>
        <v>12880</v>
      </c>
      <c r="R895" s="14">
        <v>0.15</v>
      </c>
      <c r="S895" s="13">
        <v>10948</v>
      </c>
      <c r="T895" s="13">
        <v>32.844000000000001</v>
      </c>
      <c r="U895" s="48">
        <f>T_[[#This Row],[CA tarif]]-T_[[#This Row],[CA HT]]</f>
        <v>1932</v>
      </c>
      <c r="V895" s="13"/>
      <c r="W895" s="13"/>
      <c r="X895"/>
      <c r="Y895" s="9"/>
      <c r="AA895"/>
      <c r="AB895"/>
    </row>
    <row r="896" spans="1:28" ht="15" customHeight="1" x14ac:dyDescent="0.25">
      <c r="A896" s="6" t="s">
        <v>111</v>
      </c>
      <c r="B896" s="6" t="s">
        <v>112</v>
      </c>
      <c r="C896" s="6" t="s">
        <v>113</v>
      </c>
      <c r="D896" s="6" t="s">
        <v>85</v>
      </c>
      <c r="E896" s="6">
        <v>3</v>
      </c>
      <c r="F896" s="6" t="str">
        <f>VLOOKUP(T_[[#This Row],[N° représ]],ListeREPRESENTANTS,2,FALSE)</f>
        <v>Janet Leverling</v>
      </c>
      <c r="G896" s="6">
        <v>10814</v>
      </c>
      <c r="H896" s="9">
        <v>41211</v>
      </c>
      <c r="I896" s="9">
        <v>41239</v>
      </c>
      <c r="J896" s="9">
        <v>41230</v>
      </c>
      <c r="K896" s="7">
        <v>3</v>
      </c>
      <c r="L896" s="9" t="str">
        <f>VLOOKUP(T_[[#This Row],[Réf catégorie]],ListeCATEGORIES,2,FALSE)</f>
        <v>Desserts</v>
      </c>
      <c r="M896" s="6">
        <v>48</v>
      </c>
      <c r="N896" s="6" t="str">
        <f>VLOOKUP(T_[[#This Row],[Réf prod]],ListePRODUITS,2,FALSE)</f>
        <v>Chocolade</v>
      </c>
      <c r="O896" s="13">
        <v>63.75</v>
      </c>
      <c r="P896" s="6">
        <v>94</v>
      </c>
      <c r="Q896" s="13">
        <f t="shared" si="13"/>
        <v>5992.5</v>
      </c>
      <c r="R896" s="14">
        <v>0.16</v>
      </c>
      <c r="S896" s="13">
        <v>5033.7</v>
      </c>
      <c r="T896" s="13">
        <v>35.235900000000001</v>
      </c>
      <c r="U896" s="48">
        <f>T_[[#This Row],[CA tarif]]-T_[[#This Row],[CA HT]]</f>
        <v>958.80000000000018</v>
      </c>
      <c r="V896" s="13"/>
      <c r="W896" s="13"/>
      <c r="X896"/>
      <c r="Y896" s="9"/>
      <c r="AA896"/>
      <c r="AB896"/>
    </row>
    <row r="897" spans="1:28" ht="15" customHeight="1" x14ac:dyDescent="0.25">
      <c r="A897" s="6" t="s">
        <v>111</v>
      </c>
      <c r="B897" s="6" t="s">
        <v>112</v>
      </c>
      <c r="C897" s="6" t="s">
        <v>113</v>
      </c>
      <c r="D897" s="6" t="s">
        <v>85</v>
      </c>
      <c r="E897" s="6">
        <v>3</v>
      </c>
      <c r="F897" s="6" t="str">
        <f>VLOOKUP(T_[[#This Row],[N° représ]],ListeREPRESENTANTS,2,FALSE)</f>
        <v>Janet Leverling</v>
      </c>
      <c r="G897" s="6">
        <v>10814</v>
      </c>
      <c r="H897" s="9">
        <v>41211</v>
      </c>
      <c r="I897" s="9">
        <v>41239</v>
      </c>
      <c r="J897" s="9">
        <v>41230</v>
      </c>
      <c r="K897" s="7">
        <v>2</v>
      </c>
      <c r="L897" s="9" t="str">
        <f>VLOOKUP(T_[[#This Row],[Réf catégorie]],ListeCATEGORIES,2,FALSE)</f>
        <v>Condiments</v>
      </c>
      <c r="M897" s="6">
        <v>61</v>
      </c>
      <c r="N897" s="6" t="str">
        <f>VLOOKUP(T_[[#This Row],[Réf prod]],ListePRODUITS,2,FALSE)</f>
        <v>Sirop d'érable</v>
      </c>
      <c r="O897" s="13">
        <v>142.5</v>
      </c>
      <c r="P897" s="6">
        <v>78</v>
      </c>
      <c r="Q897" s="13">
        <f t="shared" si="13"/>
        <v>11115</v>
      </c>
      <c r="R897" s="14">
        <v>0.16</v>
      </c>
      <c r="S897" s="13">
        <v>9336.6</v>
      </c>
      <c r="T897" s="13">
        <v>168.05880000000002</v>
      </c>
      <c r="U897" s="48">
        <f>T_[[#This Row],[CA tarif]]-T_[[#This Row],[CA HT]]</f>
        <v>1778.3999999999996</v>
      </c>
      <c r="V897" s="13"/>
      <c r="W897" s="13"/>
      <c r="X897"/>
      <c r="Y897" s="9"/>
      <c r="AA897"/>
      <c r="AB897"/>
    </row>
    <row r="898" spans="1:28" ht="15" customHeight="1" x14ac:dyDescent="0.25">
      <c r="A898" s="6" t="s">
        <v>179</v>
      </c>
      <c r="B898" s="6" t="s">
        <v>180</v>
      </c>
      <c r="C898" s="6" t="s">
        <v>181</v>
      </c>
      <c r="D898" s="6" t="s">
        <v>81</v>
      </c>
      <c r="E898" s="6">
        <v>1</v>
      </c>
      <c r="F898" s="6" t="str">
        <f>VLOOKUP(T_[[#This Row],[N° représ]],ListeREPRESENTANTS,2,FALSE)</f>
        <v>Francis Rivière</v>
      </c>
      <c r="G898" s="6">
        <v>10815</v>
      </c>
      <c r="H898" s="9">
        <v>41211</v>
      </c>
      <c r="I898" s="9">
        <v>41239</v>
      </c>
      <c r="J898" s="9">
        <v>41230</v>
      </c>
      <c r="K898" s="7">
        <v>4</v>
      </c>
      <c r="L898" s="9" t="str">
        <f>VLOOKUP(T_[[#This Row],[Réf catégorie]],ListeCATEGORIES,2,FALSE)</f>
        <v>Produits laitiers</v>
      </c>
      <c r="M898" s="6">
        <v>33</v>
      </c>
      <c r="N898" s="6" t="str">
        <f>VLOOKUP(T_[[#This Row],[Réf prod]],ListePRODUITS,2,FALSE)</f>
        <v>Geitost</v>
      </c>
      <c r="O898" s="13">
        <v>12.5</v>
      </c>
      <c r="P898" s="6">
        <v>57</v>
      </c>
      <c r="Q898" s="13">
        <f t="shared" si="13"/>
        <v>712.5</v>
      </c>
      <c r="R898" s="14">
        <v>-0.01</v>
      </c>
      <c r="S898" s="13">
        <v>719.625</v>
      </c>
      <c r="T898" s="13">
        <v>24.46725</v>
      </c>
      <c r="U898" s="48">
        <f>T_[[#This Row],[CA tarif]]-T_[[#This Row],[CA HT]]</f>
        <v>-7.125</v>
      </c>
      <c r="V898" s="13"/>
      <c r="W898" s="13"/>
      <c r="X898"/>
      <c r="Y898" s="9"/>
      <c r="AA898"/>
      <c r="AB898"/>
    </row>
    <row r="899" spans="1:28" ht="15" customHeight="1" x14ac:dyDescent="0.25">
      <c r="A899" s="6" t="s">
        <v>213</v>
      </c>
      <c r="B899" s="6" t="s">
        <v>214</v>
      </c>
      <c r="C899" s="6" t="s">
        <v>215</v>
      </c>
      <c r="D899" s="6" t="s">
        <v>81</v>
      </c>
      <c r="E899" s="6">
        <v>5</v>
      </c>
      <c r="F899" s="6" t="str">
        <f>VLOOKUP(T_[[#This Row],[N° représ]],ListeREPRESENTANTS,2,FALSE)</f>
        <v>Mohamed Ben Arfa</v>
      </c>
      <c r="G899" s="6">
        <v>10816</v>
      </c>
      <c r="H899" s="9">
        <v>41212</v>
      </c>
      <c r="I899" s="9">
        <v>41240</v>
      </c>
      <c r="J899" s="9">
        <v>41251</v>
      </c>
      <c r="K899" s="7">
        <v>1</v>
      </c>
      <c r="L899" s="9" t="str">
        <f>VLOOKUP(T_[[#This Row],[Réf catégorie]],ListeCATEGORIES,2,FALSE)</f>
        <v>Boissons</v>
      </c>
      <c r="M899" s="6">
        <v>38</v>
      </c>
      <c r="N899" s="6" t="str">
        <f>VLOOKUP(T_[[#This Row],[Réf prod]],ListePRODUITS,2,FALSE)</f>
        <v>Côte de Blaye</v>
      </c>
      <c r="O899" s="13">
        <v>1317.5</v>
      </c>
      <c r="P899" s="6">
        <v>60</v>
      </c>
      <c r="Q899" s="13">
        <f t="shared" si="13"/>
        <v>79050</v>
      </c>
      <c r="R899" s="14">
        <v>-0.01</v>
      </c>
      <c r="S899" s="13">
        <v>79840.5</v>
      </c>
      <c r="T899" s="13">
        <v>2794.4175</v>
      </c>
      <c r="U899" s="48">
        <f>T_[[#This Row],[CA tarif]]-T_[[#This Row],[CA HT]]</f>
        <v>-790.5</v>
      </c>
      <c r="V899" s="13"/>
      <c r="W899" s="13"/>
      <c r="X899"/>
      <c r="Y899" s="9"/>
      <c r="AA899"/>
      <c r="AB899"/>
    </row>
    <row r="900" spans="1:28" ht="15" customHeight="1" x14ac:dyDescent="0.25">
      <c r="A900" s="6" t="s">
        <v>213</v>
      </c>
      <c r="B900" s="6" t="s">
        <v>214</v>
      </c>
      <c r="C900" s="6" t="s">
        <v>215</v>
      </c>
      <c r="D900" s="6" t="s">
        <v>81</v>
      </c>
      <c r="E900" s="6">
        <v>5</v>
      </c>
      <c r="F900" s="6" t="str">
        <f>VLOOKUP(T_[[#This Row],[N° représ]],ListeREPRESENTANTS,2,FALSE)</f>
        <v>Mohamed Ben Arfa</v>
      </c>
      <c r="G900" s="6">
        <v>10816</v>
      </c>
      <c r="H900" s="9">
        <v>41212</v>
      </c>
      <c r="I900" s="9">
        <v>41240</v>
      </c>
      <c r="J900" s="9">
        <v>41251</v>
      </c>
      <c r="K900" s="7">
        <v>3</v>
      </c>
      <c r="L900" s="9" t="str">
        <f>VLOOKUP(T_[[#This Row],[Réf catégorie]],ListeCATEGORIES,2,FALSE)</f>
        <v>Desserts</v>
      </c>
      <c r="M900" s="6">
        <v>62</v>
      </c>
      <c r="N900" s="6" t="str">
        <f>VLOOKUP(T_[[#This Row],[Réf prod]],ListePRODUITS,2,FALSE)</f>
        <v>Tarte au sucre</v>
      </c>
      <c r="O900" s="13">
        <v>246.5</v>
      </c>
      <c r="P900" s="6">
        <v>48</v>
      </c>
      <c r="Q900" s="13">
        <f t="shared" si="13"/>
        <v>11832</v>
      </c>
      <c r="R900" s="14">
        <v>0.13</v>
      </c>
      <c r="S900" s="13">
        <v>10293.84</v>
      </c>
      <c r="T900" s="13">
        <v>236.75832</v>
      </c>
      <c r="U900" s="48">
        <f>T_[[#This Row],[CA tarif]]-T_[[#This Row],[CA HT]]</f>
        <v>1538.1599999999999</v>
      </c>
      <c r="V900" s="13"/>
      <c r="W900" s="13"/>
      <c r="X900"/>
      <c r="Y900" s="9"/>
      <c r="AA900"/>
      <c r="AB900"/>
    </row>
    <row r="901" spans="1:28" ht="15" customHeight="1" x14ac:dyDescent="0.25">
      <c r="A901" s="6" t="s">
        <v>173</v>
      </c>
      <c r="B901" s="6" t="s">
        <v>174</v>
      </c>
      <c r="C901" s="6" t="s">
        <v>135</v>
      </c>
      <c r="D901" s="6" t="s">
        <v>136</v>
      </c>
      <c r="E901" s="6">
        <v>3</v>
      </c>
      <c r="F901" s="6" t="str">
        <f>VLOOKUP(T_[[#This Row],[N° représ]],ListeREPRESENTANTS,2,FALSE)</f>
        <v>Janet Leverling</v>
      </c>
      <c r="G901" s="6">
        <v>10817</v>
      </c>
      <c r="H901" s="9">
        <v>41212</v>
      </c>
      <c r="I901" s="9">
        <v>41226</v>
      </c>
      <c r="J901" s="9">
        <v>41229</v>
      </c>
      <c r="K901" s="7">
        <v>3</v>
      </c>
      <c r="L901" s="9" t="str">
        <f>VLOOKUP(T_[[#This Row],[Réf catégorie]],ListeCATEGORIES,2,FALSE)</f>
        <v>Desserts</v>
      </c>
      <c r="M901" s="6">
        <v>26</v>
      </c>
      <c r="N901" s="6" t="str">
        <f>VLOOKUP(T_[[#This Row],[Réf prod]],ListePRODUITS,2,FALSE)</f>
        <v>Gumbär Gummibärchen</v>
      </c>
      <c r="O901" s="13">
        <v>156.15</v>
      </c>
      <c r="P901" s="6">
        <v>84</v>
      </c>
      <c r="Q901" s="13">
        <f t="shared" ref="Q901:Q964" si="14">O901*P901</f>
        <v>13116.6</v>
      </c>
      <c r="R901" s="14">
        <v>0.11</v>
      </c>
      <c r="S901" s="13">
        <v>11673.774000000001</v>
      </c>
      <c r="T901" s="13">
        <v>198.45415800000004</v>
      </c>
      <c r="U901" s="48">
        <f>T_[[#This Row],[CA tarif]]-T_[[#This Row],[CA HT]]</f>
        <v>1442.8259999999991</v>
      </c>
      <c r="V901" s="13"/>
      <c r="W901" s="13"/>
      <c r="X901"/>
      <c r="Y901" s="9"/>
      <c r="AA901"/>
      <c r="AB901"/>
    </row>
    <row r="902" spans="1:28" ht="15" customHeight="1" x14ac:dyDescent="0.25">
      <c r="A902" s="6" t="s">
        <v>173</v>
      </c>
      <c r="B902" s="6" t="s">
        <v>174</v>
      </c>
      <c r="C902" s="6" t="s">
        <v>135</v>
      </c>
      <c r="D902" s="6" t="s">
        <v>136</v>
      </c>
      <c r="E902" s="6">
        <v>3</v>
      </c>
      <c r="F902" s="6" t="str">
        <f>VLOOKUP(T_[[#This Row],[N° représ]],ListeREPRESENTANTS,2,FALSE)</f>
        <v>Janet Leverling</v>
      </c>
      <c r="G902" s="6">
        <v>10817</v>
      </c>
      <c r="H902" s="9">
        <v>41212</v>
      </c>
      <c r="I902" s="9">
        <v>41226</v>
      </c>
      <c r="J902" s="9">
        <v>41229</v>
      </c>
      <c r="K902" s="7">
        <v>1</v>
      </c>
      <c r="L902" s="9" t="str">
        <f>VLOOKUP(T_[[#This Row],[Réf catégorie]],ListeCATEGORIES,2,FALSE)</f>
        <v>Boissons</v>
      </c>
      <c r="M902" s="6">
        <v>38</v>
      </c>
      <c r="N902" s="6" t="str">
        <f>VLOOKUP(T_[[#This Row],[Réf prod]],ListePRODUITS,2,FALSE)</f>
        <v>Côte de Blaye</v>
      </c>
      <c r="O902" s="13">
        <v>1317.5</v>
      </c>
      <c r="P902" s="6">
        <v>85</v>
      </c>
      <c r="Q902" s="13">
        <f t="shared" si="14"/>
        <v>111987.5</v>
      </c>
      <c r="R902" s="14">
        <v>0.14000000000000001</v>
      </c>
      <c r="S902" s="13">
        <v>96309.25</v>
      </c>
      <c r="T902" s="13">
        <v>1059.40175</v>
      </c>
      <c r="U902" s="48">
        <f>T_[[#This Row],[CA tarif]]-T_[[#This Row],[CA HT]]</f>
        <v>15678.25</v>
      </c>
      <c r="V902" s="13"/>
      <c r="W902" s="13"/>
      <c r="X902"/>
      <c r="Y902" s="9"/>
      <c r="AA902"/>
      <c r="AB902"/>
    </row>
    <row r="903" spans="1:28" ht="15" customHeight="1" x14ac:dyDescent="0.25">
      <c r="A903" s="6" t="s">
        <v>173</v>
      </c>
      <c r="B903" s="6" t="s">
        <v>174</v>
      </c>
      <c r="C903" s="6" t="s">
        <v>135</v>
      </c>
      <c r="D903" s="6" t="s">
        <v>136</v>
      </c>
      <c r="E903" s="6">
        <v>3</v>
      </c>
      <c r="F903" s="6" t="str">
        <f>VLOOKUP(T_[[#This Row],[N° représ]],ListeREPRESENTANTS,2,FALSE)</f>
        <v>Janet Leverling</v>
      </c>
      <c r="G903" s="6">
        <v>10817</v>
      </c>
      <c r="H903" s="9">
        <v>41212</v>
      </c>
      <c r="I903" s="9">
        <v>41226</v>
      </c>
      <c r="J903" s="9">
        <v>41229</v>
      </c>
      <c r="K903" s="7">
        <v>8</v>
      </c>
      <c r="L903" s="9" t="str">
        <f>VLOOKUP(T_[[#This Row],[Réf catégorie]],ListeCATEGORIES,2,FALSE)</f>
        <v>Poissons et fruits de mer</v>
      </c>
      <c r="M903" s="6">
        <v>40</v>
      </c>
      <c r="N903" s="6" t="str">
        <f>VLOOKUP(T_[[#This Row],[Réf prod]],ListePRODUITS,2,FALSE)</f>
        <v>Boston Crab Meat</v>
      </c>
      <c r="O903" s="13">
        <v>92</v>
      </c>
      <c r="P903" s="6">
        <v>43</v>
      </c>
      <c r="Q903" s="13">
        <f t="shared" si="14"/>
        <v>3956</v>
      </c>
      <c r="R903" s="14">
        <v>0.16</v>
      </c>
      <c r="S903" s="13">
        <v>3323.04</v>
      </c>
      <c r="T903" s="13">
        <v>86.399039999999999</v>
      </c>
      <c r="U903" s="48">
        <f>T_[[#This Row],[CA tarif]]-T_[[#This Row],[CA HT]]</f>
        <v>632.96</v>
      </c>
      <c r="V903" s="13"/>
      <c r="W903" s="13"/>
      <c r="X903"/>
      <c r="Y903" s="9"/>
      <c r="AA903"/>
      <c r="AB903"/>
    </row>
    <row r="904" spans="1:28" ht="15" customHeight="1" x14ac:dyDescent="0.25">
      <c r="A904" s="6" t="s">
        <v>173</v>
      </c>
      <c r="B904" s="6" t="s">
        <v>174</v>
      </c>
      <c r="C904" s="6" t="s">
        <v>135</v>
      </c>
      <c r="D904" s="6" t="s">
        <v>136</v>
      </c>
      <c r="E904" s="6">
        <v>3</v>
      </c>
      <c r="F904" s="6" t="str">
        <f>VLOOKUP(T_[[#This Row],[N° représ]],ListeREPRESENTANTS,2,FALSE)</f>
        <v>Janet Leverling</v>
      </c>
      <c r="G904" s="6">
        <v>10817</v>
      </c>
      <c r="H904" s="9">
        <v>41212</v>
      </c>
      <c r="I904" s="9">
        <v>41226</v>
      </c>
      <c r="J904" s="9">
        <v>41229</v>
      </c>
      <c r="K904" s="7">
        <v>3</v>
      </c>
      <c r="L904" s="9" t="str">
        <f>VLOOKUP(T_[[#This Row],[Réf catégorie]],ListeCATEGORIES,2,FALSE)</f>
        <v>Desserts</v>
      </c>
      <c r="M904" s="6">
        <v>62</v>
      </c>
      <c r="N904" s="6" t="str">
        <f>VLOOKUP(T_[[#This Row],[Réf prod]],ListePRODUITS,2,FALSE)</f>
        <v>Tarte au sucre</v>
      </c>
      <c r="O904" s="13">
        <v>246.5</v>
      </c>
      <c r="P904" s="6">
        <v>49</v>
      </c>
      <c r="Q904" s="13">
        <f t="shared" si="14"/>
        <v>12078.5</v>
      </c>
      <c r="R904" s="14">
        <v>0.14000000000000001</v>
      </c>
      <c r="S904" s="13">
        <v>10387.51</v>
      </c>
      <c r="T904" s="13">
        <v>10.387510000000001</v>
      </c>
      <c r="U904" s="48">
        <f>T_[[#This Row],[CA tarif]]-T_[[#This Row],[CA HT]]</f>
        <v>1690.9899999999998</v>
      </c>
      <c r="V904" s="13"/>
      <c r="W904" s="13"/>
      <c r="X904"/>
      <c r="Y904" s="9"/>
      <c r="AA904"/>
      <c r="AB904"/>
    </row>
    <row r="905" spans="1:28" ht="15" customHeight="1" x14ac:dyDescent="0.25">
      <c r="A905" s="6" t="s">
        <v>293</v>
      </c>
      <c r="B905" s="6" t="s">
        <v>294</v>
      </c>
      <c r="C905" s="6" t="s">
        <v>295</v>
      </c>
      <c r="D905" s="6" t="s">
        <v>251</v>
      </c>
      <c r="E905" s="6">
        <v>8</v>
      </c>
      <c r="F905" s="6" t="str">
        <f>VLOOKUP(T_[[#This Row],[N° représ]],ListeREPRESENTANTS,2,FALSE)</f>
        <v>Hicham Esmal</v>
      </c>
      <c r="G905" s="6">
        <v>10818</v>
      </c>
      <c r="H905" s="9">
        <v>41213</v>
      </c>
      <c r="I905" s="9">
        <v>41241</v>
      </c>
      <c r="J905" s="9">
        <v>41228</v>
      </c>
      <c r="K905" s="7">
        <v>4</v>
      </c>
      <c r="L905" s="9" t="str">
        <f>VLOOKUP(T_[[#This Row],[Réf catégorie]],ListeCATEGORIES,2,FALSE)</f>
        <v>Produits laitiers</v>
      </c>
      <c r="M905" s="6">
        <v>32</v>
      </c>
      <c r="N905" s="6" t="str">
        <f>VLOOKUP(T_[[#This Row],[Réf prod]],ListePRODUITS,2,FALSE)</f>
        <v>Mascarpone Fabioli</v>
      </c>
      <c r="O905" s="13">
        <v>160</v>
      </c>
      <c r="P905" s="6">
        <v>61</v>
      </c>
      <c r="Q905" s="13">
        <f t="shared" si="14"/>
        <v>9760</v>
      </c>
      <c r="R905" s="14">
        <v>-0.03</v>
      </c>
      <c r="S905" s="13">
        <v>10052.800000000001</v>
      </c>
      <c r="T905" s="13">
        <v>100.52800000000002</v>
      </c>
      <c r="U905" s="48">
        <f>T_[[#This Row],[CA tarif]]-T_[[#This Row],[CA HT]]</f>
        <v>-292.80000000000109</v>
      </c>
      <c r="V905" s="13"/>
      <c r="W905" s="13"/>
      <c r="X905"/>
      <c r="Y905" s="9"/>
      <c r="AA905"/>
      <c r="AB905"/>
    </row>
    <row r="906" spans="1:28" ht="15" customHeight="1" x14ac:dyDescent="0.25">
      <c r="A906" s="6" t="s">
        <v>293</v>
      </c>
      <c r="B906" s="6" t="s">
        <v>294</v>
      </c>
      <c r="C906" s="6" t="s">
        <v>295</v>
      </c>
      <c r="D906" s="6" t="s">
        <v>251</v>
      </c>
      <c r="E906" s="6">
        <v>8</v>
      </c>
      <c r="F906" s="6" t="str">
        <f>VLOOKUP(T_[[#This Row],[N° représ]],ListeREPRESENTANTS,2,FALSE)</f>
        <v>Hicham Esmal</v>
      </c>
      <c r="G906" s="6">
        <v>10818</v>
      </c>
      <c r="H906" s="9">
        <v>41213</v>
      </c>
      <c r="I906" s="9">
        <v>41241</v>
      </c>
      <c r="J906" s="9">
        <v>41228</v>
      </c>
      <c r="K906" s="7">
        <v>8</v>
      </c>
      <c r="L906" s="9" t="str">
        <f>VLOOKUP(T_[[#This Row],[Réf catégorie]],ListeCATEGORIES,2,FALSE)</f>
        <v>Poissons et fruits de mer</v>
      </c>
      <c r="M906" s="6">
        <v>41</v>
      </c>
      <c r="N906" s="6" t="str">
        <f>VLOOKUP(T_[[#This Row],[Réf prod]],ListePRODUITS,2,FALSE)</f>
        <v>Jack's New England Clam Chowder</v>
      </c>
      <c r="O906" s="13">
        <v>48.25</v>
      </c>
      <c r="P906" s="6">
        <v>22</v>
      </c>
      <c r="Q906" s="13">
        <f t="shared" si="14"/>
        <v>1061.5</v>
      </c>
      <c r="R906" s="14">
        <v>0.19</v>
      </c>
      <c r="S906" s="13">
        <v>859.81500000000005</v>
      </c>
      <c r="T906" s="13">
        <v>30.093525000000003</v>
      </c>
      <c r="U906" s="48">
        <f>T_[[#This Row],[CA tarif]]-T_[[#This Row],[CA HT]]</f>
        <v>201.68499999999995</v>
      </c>
      <c r="V906" s="13"/>
      <c r="W906" s="13"/>
      <c r="X906"/>
      <c r="Y906" s="9"/>
      <c r="AA906"/>
      <c r="AB906"/>
    </row>
    <row r="907" spans="1:28" ht="15" customHeight="1" x14ac:dyDescent="0.25">
      <c r="A907" s="6" t="s">
        <v>201</v>
      </c>
      <c r="B907" s="6" t="s">
        <v>202</v>
      </c>
      <c r="C907" s="6" t="s">
        <v>203</v>
      </c>
      <c r="D907" s="6" t="s">
        <v>204</v>
      </c>
      <c r="E907" s="6">
        <v>1</v>
      </c>
      <c r="F907" s="6" t="str">
        <f>VLOOKUP(T_[[#This Row],[N° représ]],ListeREPRESENTANTS,2,FALSE)</f>
        <v>Francis Rivière</v>
      </c>
      <c r="G907" s="6">
        <v>10819</v>
      </c>
      <c r="H907" s="9">
        <v>41213</v>
      </c>
      <c r="I907" s="9">
        <v>41241</v>
      </c>
      <c r="J907" s="9">
        <v>41232</v>
      </c>
      <c r="K907" s="7">
        <v>1</v>
      </c>
      <c r="L907" s="9" t="str">
        <f>VLOOKUP(T_[[#This Row],[Réf catégorie]],ListeCATEGORIES,2,FALSE)</f>
        <v>Boissons</v>
      </c>
      <c r="M907" s="6">
        <v>43</v>
      </c>
      <c r="N907" s="6" t="str">
        <f>VLOOKUP(T_[[#This Row],[Réf prod]],ListePRODUITS,2,FALSE)</f>
        <v>Ipoh Coffee</v>
      </c>
      <c r="O907" s="13">
        <v>230</v>
      </c>
      <c r="P907" s="6">
        <v>34</v>
      </c>
      <c r="Q907" s="13">
        <f t="shared" si="14"/>
        <v>7820</v>
      </c>
      <c r="R907" s="14">
        <v>0.01</v>
      </c>
      <c r="S907" s="13">
        <v>7741.8</v>
      </c>
      <c r="T907" s="13">
        <v>108.3852</v>
      </c>
      <c r="U907" s="48">
        <f>T_[[#This Row],[CA tarif]]-T_[[#This Row],[CA HT]]</f>
        <v>78.199999999999818</v>
      </c>
      <c r="V907" s="13"/>
      <c r="W907" s="13"/>
      <c r="X907"/>
      <c r="Y907" s="9"/>
      <c r="AA907"/>
      <c r="AB907"/>
    </row>
    <row r="908" spans="1:28" ht="15" customHeight="1" x14ac:dyDescent="0.25">
      <c r="A908" s="6" t="s">
        <v>201</v>
      </c>
      <c r="B908" s="6" t="s">
        <v>202</v>
      </c>
      <c r="C908" s="6" t="s">
        <v>203</v>
      </c>
      <c r="D908" s="6" t="s">
        <v>204</v>
      </c>
      <c r="E908" s="6">
        <v>1</v>
      </c>
      <c r="F908" s="6" t="str">
        <f>VLOOKUP(T_[[#This Row],[N° représ]],ListeREPRESENTANTS,2,FALSE)</f>
        <v>Francis Rivière</v>
      </c>
      <c r="G908" s="6">
        <v>10819</v>
      </c>
      <c r="H908" s="9">
        <v>41213</v>
      </c>
      <c r="I908" s="9">
        <v>41241</v>
      </c>
      <c r="J908" s="9">
        <v>41232</v>
      </c>
      <c r="K908" s="7">
        <v>1</v>
      </c>
      <c r="L908" s="9" t="str">
        <f>VLOOKUP(T_[[#This Row],[Réf catégorie]],ListeCATEGORIES,2,FALSE)</f>
        <v>Boissons</v>
      </c>
      <c r="M908" s="6">
        <v>75</v>
      </c>
      <c r="N908" s="6" t="str">
        <f>VLOOKUP(T_[[#This Row],[Réf prod]],ListePRODUITS,2,FALSE)</f>
        <v>Rhönbräu Klosterbier</v>
      </c>
      <c r="O908" s="13">
        <v>38.75</v>
      </c>
      <c r="P908" s="6">
        <v>45</v>
      </c>
      <c r="Q908" s="13">
        <f t="shared" si="14"/>
        <v>1743.75</v>
      </c>
      <c r="R908" s="14">
        <v>0.06</v>
      </c>
      <c r="S908" s="13">
        <v>1639.125</v>
      </c>
      <c r="T908" s="13">
        <v>29.504249999999999</v>
      </c>
      <c r="U908" s="48">
        <f>T_[[#This Row],[CA tarif]]-T_[[#This Row],[CA HT]]</f>
        <v>104.625</v>
      </c>
      <c r="V908" s="13"/>
      <c r="W908" s="13"/>
      <c r="X908"/>
      <c r="Y908" s="9"/>
      <c r="AA908"/>
      <c r="AB908"/>
    </row>
    <row r="909" spans="1:28" ht="15" customHeight="1" x14ac:dyDescent="0.25">
      <c r="A909" s="6" t="s">
        <v>114</v>
      </c>
      <c r="B909" s="6" t="s">
        <v>115</v>
      </c>
      <c r="C909" s="6" t="s">
        <v>116</v>
      </c>
      <c r="D909" s="6" t="s">
        <v>81</v>
      </c>
      <c r="E909" s="6">
        <v>3</v>
      </c>
      <c r="F909" s="6" t="str">
        <f>VLOOKUP(T_[[#This Row],[N° représ]],ListeREPRESENTANTS,2,FALSE)</f>
        <v>Janet Leverling</v>
      </c>
      <c r="G909" s="6">
        <v>10820</v>
      </c>
      <c r="H909" s="9">
        <v>41213</v>
      </c>
      <c r="I909" s="9">
        <v>41241</v>
      </c>
      <c r="J909" s="9">
        <v>41229</v>
      </c>
      <c r="K909" s="7">
        <v>5</v>
      </c>
      <c r="L909" s="9" t="str">
        <f>VLOOKUP(T_[[#This Row],[Réf catégorie]],ListeCATEGORIES,2,FALSE)</f>
        <v>Pâtes et céréales</v>
      </c>
      <c r="M909" s="6">
        <v>56</v>
      </c>
      <c r="N909" s="6" t="str">
        <f>VLOOKUP(T_[[#This Row],[Réf prod]],ListePRODUITS,2,FALSE)</f>
        <v>Gnocchi di nonna Alice</v>
      </c>
      <c r="O909" s="13">
        <v>190</v>
      </c>
      <c r="P909" s="6">
        <v>89</v>
      </c>
      <c r="Q909" s="13">
        <f t="shared" si="14"/>
        <v>16910</v>
      </c>
      <c r="R909" s="14">
        <v>0.2</v>
      </c>
      <c r="S909" s="13">
        <v>13528</v>
      </c>
      <c r="T909" s="13">
        <v>419.36799999999999</v>
      </c>
      <c r="U909" s="48">
        <f>T_[[#This Row],[CA tarif]]-T_[[#This Row],[CA HT]]</f>
        <v>3382</v>
      </c>
      <c r="V909" s="13"/>
      <c r="W909" s="13"/>
      <c r="X909"/>
      <c r="Y909" s="9"/>
      <c r="AA909"/>
      <c r="AB909"/>
    </row>
    <row r="910" spans="1:28" ht="15" customHeight="1" x14ac:dyDescent="0.25">
      <c r="A910" s="6" t="s">
        <v>316</v>
      </c>
      <c r="B910" s="6" t="s">
        <v>317</v>
      </c>
      <c r="C910" s="6" t="s">
        <v>318</v>
      </c>
      <c r="D910" s="6" t="s">
        <v>81</v>
      </c>
      <c r="E910" s="6">
        <v>7</v>
      </c>
      <c r="F910" s="6" t="str">
        <f>VLOOKUP(T_[[#This Row],[N° représ]],ListeREPRESENTANTS,2,FALSE)</f>
        <v>Jaime Dos Santos</v>
      </c>
      <c r="G910" s="6">
        <v>10821</v>
      </c>
      <c r="H910" s="9">
        <v>41214</v>
      </c>
      <c r="I910" s="9">
        <v>41242</v>
      </c>
      <c r="J910" s="9">
        <v>41231</v>
      </c>
      <c r="K910" s="7">
        <v>1</v>
      </c>
      <c r="L910" s="9" t="str">
        <f>VLOOKUP(T_[[#This Row],[Réf catégorie]],ListeCATEGORIES,2,FALSE)</f>
        <v>Boissons</v>
      </c>
      <c r="M910" s="6">
        <v>35</v>
      </c>
      <c r="N910" s="6" t="str">
        <f>VLOOKUP(T_[[#This Row],[Réf prod]],ListePRODUITS,2,FALSE)</f>
        <v>Steeleye Stout</v>
      </c>
      <c r="O910" s="13">
        <v>90</v>
      </c>
      <c r="P910" s="6">
        <v>87</v>
      </c>
      <c r="Q910" s="13">
        <f t="shared" si="14"/>
        <v>7830</v>
      </c>
      <c r="R910" s="14">
        <v>0.14000000000000001</v>
      </c>
      <c r="S910" s="13">
        <v>6733.8</v>
      </c>
      <c r="T910" s="13">
        <v>161.61120000000003</v>
      </c>
      <c r="U910" s="48">
        <f>T_[[#This Row],[CA tarif]]-T_[[#This Row],[CA HT]]</f>
        <v>1096.1999999999998</v>
      </c>
      <c r="V910" s="13"/>
      <c r="W910" s="13"/>
      <c r="X910"/>
      <c r="Y910" s="9"/>
      <c r="AA910"/>
      <c r="AB910"/>
    </row>
    <row r="911" spans="1:28" ht="15" customHeight="1" x14ac:dyDescent="0.25">
      <c r="A911" s="6" t="s">
        <v>316</v>
      </c>
      <c r="B911" s="6" t="s">
        <v>317</v>
      </c>
      <c r="C911" s="6" t="s">
        <v>318</v>
      </c>
      <c r="D911" s="6" t="s">
        <v>81</v>
      </c>
      <c r="E911" s="6">
        <v>7</v>
      </c>
      <c r="F911" s="6" t="str">
        <f>VLOOKUP(T_[[#This Row],[N° représ]],ListeREPRESENTANTS,2,FALSE)</f>
        <v>Jaime Dos Santos</v>
      </c>
      <c r="G911" s="6">
        <v>10821</v>
      </c>
      <c r="H911" s="9">
        <v>41214</v>
      </c>
      <c r="I911" s="9">
        <v>41242</v>
      </c>
      <c r="J911" s="9">
        <v>41231</v>
      </c>
      <c r="K911" s="7">
        <v>7</v>
      </c>
      <c r="L911" s="9" t="str">
        <f>VLOOKUP(T_[[#This Row],[Réf catégorie]],ListeCATEGORIES,2,FALSE)</f>
        <v>Produits secs</v>
      </c>
      <c r="M911" s="6">
        <v>51</v>
      </c>
      <c r="N911" s="6" t="str">
        <f>VLOOKUP(T_[[#This Row],[Réf prod]],ListePRODUITS,2,FALSE)</f>
        <v>Manjimup Dried Apples</v>
      </c>
      <c r="O911" s="13">
        <v>265</v>
      </c>
      <c r="P911" s="6">
        <v>10</v>
      </c>
      <c r="Q911" s="13">
        <f t="shared" si="14"/>
        <v>2650</v>
      </c>
      <c r="R911" s="14">
        <v>-0.01</v>
      </c>
      <c r="S911" s="13">
        <v>2676.5</v>
      </c>
      <c r="T911" s="13">
        <v>5.3529999999999998</v>
      </c>
      <c r="U911" s="48">
        <f>T_[[#This Row],[CA tarif]]-T_[[#This Row],[CA HT]]</f>
        <v>-26.5</v>
      </c>
      <c r="V911" s="13"/>
      <c r="W911" s="13"/>
      <c r="X911"/>
      <c r="Y911" s="9"/>
      <c r="AA911"/>
      <c r="AB911"/>
    </row>
    <row r="912" spans="1:28" ht="15" customHeight="1" x14ac:dyDescent="0.25">
      <c r="A912" s="6" t="s">
        <v>255</v>
      </c>
      <c r="B912" s="6" t="s">
        <v>256</v>
      </c>
      <c r="C912" s="6" t="s">
        <v>257</v>
      </c>
      <c r="D912" s="6" t="s">
        <v>81</v>
      </c>
      <c r="E912" s="6">
        <v>6</v>
      </c>
      <c r="F912" s="6" t="str">
        <f>VLOOKUP(T_[[#This Row],[N° représ]],ListeREPRESENTANTS,2,FALSE)</f>
        <v>Ernst Junge</v>
      </c>
      <c r="G912" s="6">
        <v>10822</v>
      </c>
      <c r="H912" s="9">
        <v>41214</v>
      </c>
      <c r="I912" s="9">
        <v>41242</v>
      </c>
      <c r="J912" s="9">
        <v>41232</v>
      </c>
      <c r="K912" s="7">
        <v>3</v>
      </c>
      <c r="L912" s="9" t="str">
        <f>VLOOKUP(T_[[#This Row],[Réf catégorie]],ListeCATEGORIES,2,FALSE)</f>
        <v>Desserts</v>
      </c>
      <c r="M912" s="6">
        <v>62</v>
      </c>
      <c r="N912" s="6" t="str">
        <f>VLOOKUP(T_[[#This Row],[Réf prod]],ListePRODUITS,2,FALSE)</f>
        <v>Tarte au sucre</v>
      </c>
      <c r="O912" s="13">
        <v>246.5</v>
      </c>
      <c r="P912" s="6">
        <v>55</v>
      </c>
      <c r="Q912" s="13">
        <f t="shared" si="14"/>
        <v>13557.5</v>
      </c>
      <c r="R912" s="14">
        <v>7.0000000000000007E-2</v>
      </c>
      <c r="S912" s="13">
        <v>12608.474999999999</v>
      </c>
      <c r="T912" s="13">
        <v>365.64577499999996</v>
      </c>
      <c r="U912" s="48">
        <f>T_[[#This Row],[CA tarif]]-T_[[#This Row],[CA HT]]</f>
        <v>949.02500000000146</v>
      </c>
      <c r="V912" s="13"/>
      <c r="W912" s="13"/>
      <c r="X912"/>
      <c r="Y912" s="9"/>
      <c r="AA912"/>
      <c r="AB912"/>
    </row>
    <row r="913" spans="1:28" ht="15" customHeight="1" x14ac:dyDescent="0.25">
      <c r="A913" s="6" t="s">
        <v>255</v>
      </c>
      <c r="B913" s="6" t="s">
        <v>256</v>
      </c>
      <c r="C913" s="6" t="s">
        <v>257</v>
      </c>
      <c r="D913" s="6" t="s">
        <v>81</v>
      </c>
      <c r="E913" s="6">
        <v>6</v>
      </c>
      <c r="F913" s="6" t="str">
        <f>VLOOKUP(T_[[#This Row],[N° représ]],ListeREPRESENTANTS,2,FALSE)</f>
        <v>Ernst Junge</v>
      </c>
      <c r="G913" s="6">
        <v>10822</v>
      </c>
      <c r="H913" s="9">
        <v>41214</v>
      </c>
      <c r="I913" s="9">
        <v>41242</v>
      </c>
      <c r="J913" s="9">
        <v>41232</v>
      </c>
      <c r="K913" s="7">
        <v>1</v>
      </c>
      <c r="L913" s="9" t="str">
        <f>VLOOKUP(T_[[#This Row],[Réf catégorie]],ListeCATEGORIES,2,FALSE)</f>
        <v>Boissons</v>
      </c>
      <c r="M913" s="6">
        <v>70</v>
      </c>
      <c r="N913" s="6" t="str">
        <f>VLOOKUP(T_[[#This Row],[Réf prod]],ListePRODUITS,2,FALSE)</f>
        <v>Outback Lager</v>
      </c>
      <c r="O913" s="13">
        <v>75</v>
      </c>
      <c r="P913" s="6">
        <v>27</v>
      </c>
      <c r="Q913" s="13">
        <f t="shared" si="14"/>
        <v>2025</v>
      </c>
      <c r="R913" s="14">
        <v>0.16</v>
      </c>
      <c r="S913" s="13">
        <v>1701</v>
      </c>
      <c r="T913" s="13">
        <v>45.927</v>
      </c>
      <c r="U913" s="48">
        <f>T_[[#This Row],[CA tarif]]-T_[[#This Row],[CA HT]]</f>
        <v>324</v>
      </c>
      <c r="V913" s="13"/>
      <c r="W913" s="13"/>
      <c r="X913"/>
      <c r="Y913" s="9"/>
      <c r="AA913"/>
      <c r="AB913"/>
    </row>
    <row r="914" spans="1:28" ht="15" customHeight="1" x14ac:dyDescent="0.25">
      <c r="A914" s="6" t="s">
        <v>160</v>
      </c>
      <c r="B914" s="6" t="s">
        <v>161</v>
      </c>
      <c r="C914" s="6" t="s">
        <v>162</v>
      </c>
      <c r="D914" s="6" t="s">
        <v>106</v>
      </c>
      <c r="E914" s="6">
        <v>9</v>
      </c>
      <c r="F914" s="6" t="str">
        <f>VLOOKUP(T_[[#This Row],[N° représ]],ListeREPRESENTANTS,2,FALSE)</f>
        <v>Steven Buchanan</v>
      </c>
      <c r="G914" s="6">
        <v>10823</v>
      </c>
      <c r="H914" s="9">
        <v>41215</v>
      </c>
      <c r="I914" s="9">
        <v>41243</v>
      </c>
      <c r="J914" s="9">
        <v>41229</v>
      </c>
      <c r="K914" s="7">
        <v>4</v>
      </c>
      <c r="L914" s="9" t="str">
        <f>VLOOKUP(T_[[#This Row],[Réf catégorie]],ListeCATEGORIES,2,FALSE)</f>
        <v>Produits laitiers</v>
      </c>
      <c r="M914" s="6">
        <v>11</v>
      </c>
      <c r="N914" s="6" t="str">
        <f>VLOOKUP(T_[[#This Row],[Réf prod]],ListePRODUITS,2,FALSE)</f>
        <v>Queso Cabrales</v>
      </c>
      <c r="O914" s="13">
        <v>105</v>
      </c>
      <c r="P914" s="6">
        <v>89</v>
      </c>
      <c r="Q914" s="13">
        <f t="shared" si="14"/>
        <v>9345</v>
      </c>
      <c r="R914" s="14">
        <v>0.2</v>
      </c>
      <c r="S914" s="13">
        <v>7476</v>
      </c>
      <c r="T914" s="13">
        <v>231.756</v>
      </c>
      <c r="U914" s="48">
        <f>T_[[#This Row],[CA tarif]]-T_[[#This Row],[CA HT]]</f>
        <v>1869</v>
      </c>
      <c r="V914" s="13"/>
      <c r="W914" s="13"/>
      <c r="X914"/>
      <c r="Y914" s="9"/>
      <c r="AA914"/>
      <c r="AB914"/>
    </row>
    <row r="915" spans="1:28" ht="15" customHeight="1" x14ac:dyDescent="0.25">
      <c r="A915" s="6" t="s">
        <v>160</v>
      </c>
      <c r="B915" s="6" t="s">
        <v>161</v>
      </c>
      <c r="C915" s="6" t="s">
        <v>162</v>
      </c>
      <c r="D915" s="6" t="s">
        <v>106</v>
      </c>
      <c r="E915" s="6">
        <v>9</v>
      </c>
      <c r="F915" s="6" t="str">
        <f>VLOOKUP(T_[[#This Row],[N° représ]],ListeREPRESENTANTS,2,FALSE)</f>
        <v>Steven Buchanan</v>
      </c>
      <c r="G915" s="6">
        <v>10823</v>
      </c>
      <c r="H915" s="9">
        <v>41215</v>
      </c>
      <c r="I915" s="9">
        <v>41243</v>
      </c>
      <c r="J915" s="9">
        <v>41229</v>
      </c>
      <c r="K915" s="7">
        <v>5</v>
      </c>
      <c r="L915" s="9" t="str">
        <f>VLOOKUP(T_[[#This Row],[Réf catégorie]],ListeCATEGORIES,2,FALSE)</f>
        <v>Pâtes et céréales</v>
      </c>
      <c r="M915" s="6">
        <v>57</v>
      </c>
      <c r="N915" s="6" t="str">
        <f>VLOOKUP(T_[[#This Row],[Réf prod]],ListePRODUITS,2,FALSE)</f>
        <v>Ravioli Angelo</v>
      </c>
      <c r="O915" s="13">
        <v>97.5</v>
      </c>
      <c r="P915" s="6">
        <v>33</v>
      </c>
      <c r="Q915" s="13">
        <f t="shared" si="14"/>
        <v>3217.5</v>
      </c>
      <c r="R915" s="14">
        <v>0.1</v>
      </c>
      <c r="S915" s="13">
        <v>2895.75</v>
      </c>
      <c r="T915" s="13">
        <v>31.853249999999999</v>
      </c>
      <c r="U915" s="48">
        <f>T_[[#This Row],[CA tarif]]-T_[[#This Row],[CA HT]]</f>
        <v>321.75</v>
      </c>
      <c r="V915" s="13"/>
      <c r="W915" s="13"/>
      <c r="X915"/>
      <c r="Y915" s="9"/>
      <c r="AA915"/>
      <c r="AB915"/>
    </row>
    <row r="916" spans="1:28" ht="15" customHeight="1" x14ac:dyDescent="0.25">
      <c r="A916" s="6" t="s">
        <v>160</v>
      </c>
      <c r="B916" s="6" t="s">
        <v>161</v>
      </c>
      <c r="C916" s="6" t="s">
        <v>162</v>
      </c>
      <c r="D916" s="6" t="s">
        <v>106</v>
      </c>
      <c r="E916" s="6">
        <v>9</v>
      </c>
      <c r="F916" s="6" t="str">
        <f>VLOOKUP(T_[[#This Row],[N° représ]],ListeREPRESENTANTS,2,FALSE)</f>
        <v>Steven Buchanan</v>
      </c>
      <c r="G916" s="6">
        <v>10823</v>
      </c>
      <c r="H916" s="9">
        <v>41215</v>
      </c>
      <c r="I916" s="9">
        <v>41243</v>
      </c>
      <c r="J916" s="9">
        <v>41229</v>
      </c>
      <c r="K916" s="7">
        <v>4</v>
      </c>
      <c r="L916" s="9" t="str">
        <f>VLOOKUP(T_[[#This Row],[Réf catégorie]],ListeCATEGORIES,2,FALSE)</f>
        <v>Produits laitiers</v>
      </c>
      <c r="M916" s="6">
        <v>59</v>
      </c>
      <c r="N916" s="6" t="str">
        <f>VLOOKUP(T_[[#This Row],[Réf prod]],ListePRODUITS,2,FALSE)</f>
        <v>Raclette Courdavault</v>
      </c>
      <c r="O916" s="13">
        <v>275</v>
      </c>
      <c r="P916" s="6">
        <v>50</v>
      </c>
      <c r="Q916" s="13">
        <f t="shared" si="14"/>
        <v>13750</v>
      </c>
      <c r="R916" s="14">
        <v>0.11</v>
      </c>
      <c r="S916" s="13">
        <v>12237.5</v>
      </c>
      <c r="T916" s="13">
        <v>159.08750000000001</v>
      </c>
      <c r="U916" s="48">
        <f>T_[[#This Row],[CA tarif]]-T_[[#This Row],[CA HT]]</f>
        <v>1512.5</v>
      </c>
      <c r="V916" s="13"/>
      <c r="W916" s="13"/>
      <c r="X916"/>
      <c r="Y916" s="9"/>
      <c r="AA916"/>
      <c r="AB916"/>
    </row>
    <row r="917" spans="1:28" ht="15" customHeight="1" x14ac:dyDescent="0.25">
      <c r="A917" s="6" t="s">
        <v>160</v>
      </c>
      <c r="B917" s="6" t="s">
        <v>161</v>
      </c>
      <c r="C917" s="6" t="s">
        <v>162</v>
      </c>
      <c r="D917" s="6" t="s">
        <v>106</v>
      </c>
      <c r="E917" s="6">
        <v>9</v>
      </c>
      <c r="F917" s="6" t="str">
        <f>VLOOKUP(T_[[#This Row],[N° représ]],ListeREPRESENTANTS,2,FALSE)</f>
        <v>Steven Buchanan</v>
      </c>
      <c r="G917" s="6">
        <v>10823</v>
      </c>
      <c r="H917" s="9">
        <v>41215</v>
      </c>
      <c r="I917" s="9">
        <v>41243</v>
      </c>
      <c r="J917" s="9">
        <v>41229</v>
      </c>
      <c r="K917" s="7">
        <v>2</v>
      </c>
      <c r="L917" s="9" t="str">
        <f>VLOOKUP(T_[[#This Row],[Réf catégorie]],ListeCATEGORIES,2,FALSE)</f>
        <v>Condiments</v>
      </c>
      <c r="M917" s="6">
        <v>77</v>
      </c>
      <c r="N917" s="6" t="str">
        <f>VLOOKUP(T_[[#This Row],[Réf prod]],ListePRODUITS,2,FALSE)</f>
        <v>Original Frankfurter grüne Soße</v>
      </c>
      <c r="O917" s="13">
        <v>65</v>
      </c>
      <c r="P917" s="6">
        <v>54</v>
      </c>
      <c r="Q917" s="13">
        <f t="shared" si="14"/>
        <v>3510</v>
      </c>
      <c r="R917" s="14">
        <v>0.08</v>
      </c>
      <c r="S917" s="13">
        <v>3229.2000000000003</v>
      </c>
      <c r="T917" s="13">
        <v>6.4584000000000001</v>
      </c>
      <c r="U917" s="48">
        <f>T_[[#This Row],[CA tarif]]-T_[[#This Row],[CA HT]]</f>
        <v>280.79999999999973</v>
      </c>
      <c r="V917" s="13"/>
      <c r="W917" s="13"/>
      <c r="X917"/>
      <c r="Y917" s="9"/>
      <c r="AA917"/>
      <c r="AB917"/>
    </row>
    <row r="918" spans="1:28" ht="15" customHeight="1" x14ac:dyDescent="0.25">
      <c r="A918" s="6" t="s">
        <v>223</v>
      </c>
      <c r="B918" s="6" t="s">
        <v>224</v>
      </c>
      <c r="C918" s="6" t="s">
        <v>225</v>
      </c>
      <c r="D918" s="6" t="s">
        <v>208</v>
      </c>
      <c r="E918" s="6">
        <v>4</v>
      </c>
      <c r="F918" s="6" t="str">
        <f>VLOOKUP(T_[[#This Row],[N° représ]],ListeREPRESENTANTS,2,FALSE)</f>
        <v>Laura Callahan</v>
      </c>
      <c r="G918" s="6">
        <v>10824</v>
      </c>
      <c r="H918" s="9">
        <v>41215</v>
      </c>
      <c r="I918" s="9">
        <v>41243</v>
      </c>
      <c r="J918" s="9">
        <v>41246</v>
      </c>
      <c r="K918" s="7">
        <v>8</v>
      </c>
      <c r="L918" s="9" t="str">
        <f>VLOOKUP(T_[[#This Row],[Réf catégorie]],ListeCATEGORIES,2,FALSE)</f>
        <v>Poissons et fruits de mer</v>
      </c>
      <c r="M918" s="6">
        <v>41</v>
      </c>
      <c r="N918" s="6" t="str">
        <f>VLOOKUP(T_[[#This Row],[Réf prod]],ListePRODUITS,2,FALSE)</f>
        <v>Jack's New England Clam Chowder</v>
      </c>
      <c r="O918" s="13">
        <v>48.25</v>
      </c>
      <c r="P918" s="6">
        <v>30</v>
      </c>
      <c r="Q918" s="13">
        <f t="shared" si="14"/>
        <v>1447.5</v>
      </c>
      <c r="R918" s="14">
        <v>0.11</v>
      </c>
      <c r="S918" s="13">
        <v>1288.2750000000001</v>
      </c>
      <c r="T918" s="13">
        <v>29.630324999999999</v>
      </c>
      <c r="U918" s="48">
        <f>T_[[#This Row],[CA tarif]]-T_[[#This Row],[CA HT]]</f>
        <v>159.22499999999991</v>
      </c>
      <c r="V918" s="13"/>
      <c r="W918" s="13"/>
      <c r="X918"/>
      <c r="Y918" s="9"/>
      <c r="AA918"/>
      <c r="AB918"/>
    </row>
    <row r="919" spans="1:28" ht="15" customHeight="1" x14ac:dyDescent="0.25">
      <c r="A919" s="6" t="s">
        <v>223</v>
      </c>
      <c r="B919" s="6" t="s">
        <v>224</v>
      </c>
      <c r="C919" s="6" t="s">
        <v>225</v>
      </c>
      <c r="D919" s="6" t="s">
        <v>208</v>
      </c>
      <c r="E919" s="6">
        <v>4</v>
      </c>
      <c r="F919" s="6" t="str">
        <f>VLOOKUP(T_[[#This Row],[N° représ]],ListeREPRESENTANTS,2,FALSE)</f>
        <v>Laura Callahan</v>
      </c>
      <c r="G919" s="6">
        <v>10824</v>
      </c>
      <c r="H919" s="9">
        <v>41215</v>
      </c>
      <c r="I919" s="9">
        <v>41243</v>
      </c>
      <c r="J919" s="9">
        <v>41246</v>
      </c>
      <c r="K919" s="7">
        <v>1</v>
      </c>
      <c r="L919" s="9" t="str">
        <f>VLOOKUP(T_[[#This Row],[Réf catégorie]],ListeCATEGORIES,2,FALSE)</f>
        <v>Boissons</v>
      </c>
      <c r="M919" s="6">
        <v>70</v>
      </c>
      <c r="N919" s="6" t="str">
        <f>VLOOKUP(T_[[#This Row],[Réf prod]],ListePRODUITS,2,FALSE)</f>
        <v>Outback Lager</v>
      </c>
      <c r="O919" s="13">
        <v>75</v>
      </c>
      <c r="P919" s="6">
        <v>35</v>
      </c>
      <c r="Q919" s="13">
        <f t="shared" si="14"/>
        <v>2625</v>
      </c>
      <c r="R919" s="14">
        <v>-0.03</v>
      </c>
      <c r="S919" s="13">
        <v>2703.75</v>
      </c>
      <c r="T919" s="13">
        <v>73.001249999999999</v>
      </c>
      <c r="U919" s="48">
        <f>T_[[#This Row],[CA tarif]]-T_[[#This Row],[CA HT]]</f>
        <v>-78.75</v>
      </c>
      <c r="V919" s="13"/>
      <c r="W919" s="13"/>
      <c r="X919"/>
      <c r="Y919" s="9"/>
      <c r="AA919"/>
      <c r="AB919"/>
    </row>
    <row r="920" spans="1:28" ht="15" customHeight="1" x14ac:dyDescent="0.25">
      <c r="A920" s="6" t="s">
        <v>322</v>
      </c>
      <c r="B920" s="6" t="s">
        <v>323</v>
      </c>
      <c r="C920" s="6" t="s">
        <v>165</v>
      </c>
      <c r="D920" s="6" t="s">
        <v>136</v>
      </c>
      <c r="E920" s="6">
        <v>7</v>
      </c>
      <c r="F920" s="6" t="str">
        <f>VLOOKUP(T_[[#This Row],[N° représ]],ListeREPRESENTANTS,2,FALSE)</f>
        <v>Jaime Dos Santos</v>
      </c>
      <c r="G920" s="6">
        <v>10825</v>
      </c>
      <c r="H920" s="9">
        <v>41215</v>
      </c>
      <c r="I920" s="9">
        <v>41243</v>
      </c>
      <c r="J920" s="9">
        <v>41230</v>
      </c>
      <c r="K920" s="7">
        <v>3</v>
      </c>
      <c r="L920" s="9" t="str">
        <f>VLOOKUP(T_[[#This Row],[Réf catégorie]],ListeCATEGORIES,2,FALSE)</f>
        <v>Desserts</v>
      </c>
      <c r="M920" s="6">
        <v>26</v>
      </c>
      <c r="N920" s="6" t="str">
        <f>VLOOKUP(T_[[#This Row],[Réf prod]],ListePRODUITS,2,FALSE)</f>
        <v>Gumbär Gummibärchen</v>
      </c>
      <c r="O920" s="13">
        <v>156.15</v>
      </c>
      <c r="P920" s="6">
        <v>84</v>
      </c>
      <c r="Q920" s="13">
        <f t="shared" si="14"/>
        <v>13116.6</v>
      </c>
      <c r="R920" s="14">
        <v>0.17</v>
      </c>
      <c r="S920" s="13">
        <v>10886.778</v>
      </c>
      <c r="T920" s="13">
        <v>97.981002000000004</v>
      </c>
      <c r="U920" s="48">
        <f>T_[[#This Row],[CA tarif]]-T_[[#This Row],[CA HT]]</f>
        <v>2229.8220000000001</v>
      </c>
      <c r="V920" s="13"/>
      <c r="W920" s="13"/>
      <c r="X920"/>
      <c r="Y920" s="9"/>
      <c r="AA920"/>
      <c r="AB920"/>
    </row>
    <row r="921" spans="1:28" ht="15" customHeight="1" x14ac:dyDescent="0.25">
      <c r="A921" s="6" t="s">
        <v>322</v>
      </c>
      <c r="B921" s="6" t="s">
        <v>323</v>
      </c>
      <c r="C921" s="6" t="s">
        <v>165</v>
      </c>
      <c r="D921" s="6" t="s">
        <v>136</v>
      </c>
      <c r="E921" s="6">
        <v>7</v>
      </c>
      <c r="F921" s="6" t="str">
        <f>VLOOKUP(T_[[#This Row],[N° représ]],ListeREPRESENTANTS,2,FALSE)</f>
        <v>Jaime Dos Santos</v>
      </c>
      <c r="G921" s="6">
        <v>10825</v>
      </c>
      <c r="H921" s="9">
        <v>41215</v>
      </c>
      <c r="I921" s="9">
        <v>41243</v>
      </c>
      <c r="J921" s="9">
        <v>41230</v>
      </c>
      <c r="K921" s="7">
        <v>6</v>
      </c>
      <c r="L921" s="9" t="str">
        <f>VLOOKUP(T_[[#This Row],[Réf catégorie]],ListeCATEGORIES,2,FALSE)</f>
        <v>Viandes</v>
      </c>
      <c r="M921" s="6">
        <v>53</v>
      </c>
      <c r="N921" s="6" t="str">
        <f>VLOOKUP(T_[[#This Row],[Réf prod]],ListePRODUITS,2,FALSE)</f>
        <v>Perth Pasties</v>
      </c>
      <c r="O921" s="13">
        <v>164</v>
      </c>
      <c r="P921" s="6">
        <v>72</v>
      </c>
      <c r="Q921" s="13">
        <f t="shared" si="14"/>
        <v>11808</v>
      </c>
      <c r="R921" s="14">
        <v>7.0000000000000007E-2</v>
      </c>
      <c r="S921" s="13">
        <v>10981.439999999999</v>
      </c>
      <c r="T921" s="13">
        <v>175.70303999999999</v>
      </c>
      <c r="U921" s="48">
        <f>T_[[#This Row],[CA tarif]]-T_[[#This Row],[CA HT]]</f>
        <v>826.56000000000131</v>
      </c>
      <c r="V921" s="13"/>
      <c r="W921" s="13"/>
      <c r="X921"/>
      <c r="Y921" s="9"/>
      <c r="AA921"/>
      <c r="AB921"/>
    </row>
    <row r="922" spans="1:28" ht="15" customHeight="1" x14ac:dyDescent="0.25">
      <c r="A922" s="6" t="s">
        <v>245</v>
      </c>
      <c r="B922" s="6" t="s">
        <v>246</v>
      </c>
      <c r="C922" s="6" t="s">
        <v>247</v>
      </c>
      <c r="D922" s="6" t="s">
        <v>85</v>
      </c>
      <c r="E922" s="6">
        <v>6</v>
      </c>
      <c r="F922" s="6" t="str">
        <f>VLOOKUP(T_[[#This Row],[N° représ]],ListeREPRESENTANTS,2,FALSE)</f>
        <v>Ernst Junge</v>
      </c>
      <c r="G922" s="6">
        <v>10826</v>
      </c>
      <c r="H922" s="9">
        <v>41218</v>
      </c>
      <c r="I922" s="9">
        <v>41246</v>
      </c>
      <c r="J922" s="9">
        <v>41253</v>
      </c>
      <c r="K922" s="7">
        <v>4</v>
      </c>
      <c r="L922" s="9" t="str">
        <f>VLOOKUP(T_[[#This Row],[Réf catégorie]],ListeCATEGORIES,2,FALSE)</f>
        <v>Produits laitiers</v>
      </c>
      <c r="M922" s="6">
        <v>31</v>
      </c>
      <c r="N922" s="6" t="str">
        <f>VLOOKUP(T_[[#This Row],[Réf prod]],ListePRODUITS,2,FALSE)</f>
        <v>Gorgonzola Telino</v>
      </c>
      <c r="O922" s="13">
        <v>62.5</v>
      </c>
      <c r="P922" s="6">
        <v>56</v>
      </c>
      <c r="Q922" s="13">
        <f t="shared" si="14"/>
        <v>3500</v>
      </c>
      <c r="R922" s="14">
        <v>0.08</v>
      </c>
      <c r="S922" s="13">
        <v>3220</v>
      </c>
      <c r="T922" s="13">
        <v>103.04</v>
      </c>
      <c r="U922" s="48">
        <f>T_[[#This Row],[CA tarif]]-T_[[#This Row],[CA HT]]</f>
        <v>280</v>
      </c>
      <c r="V922" s="13"/>
      <c r="W922" s="13"/>
      <c r="X922"/>
      <c r="Y922" s="9"/>
      <c r="AA922"/>
      <c r="AB922"/>
    </row>
    <row r="923" spans="1:28" ht="15" customHeight="1" x14ac:dyDescent="0.25">
      <c r="A923" s="6" t="s">
        <v>245</v>
      </c>
      <c r="B923" s="6" t="s">
        <v>246</v>
      </c>
      <c r="C923" s="6" t="s">
        <v>247</v>
      </c>
      <c r="D923" s="6" t="s">
        <v>85</v>
      </c>
      <c r="E923" s="6">
        <v>6</v>
      </c>
      <c r="F923" s="6" t="str">
        <f>VLOOKUP(T_[[#This Row],[N° représ]],ListeREPRESENTANTS,2,FALSE)</f>
        <v>Ernst Junge</v>
      </c>
      <c r="G923" s="6">
        <v>10826</v>
      </c>
      <c r="H923" s="9">
        <v>41218</v>
      </c>
      <c r="I923" s="9">
        <v>41246</v>
      </c>
      <c r="J923" s="9">
        <v>41253</v>
      </c>
      <c r="K923" s="7">
        <v>5</v>
      </c>
      <c r="L923" s="9" t="str">
        <f>VLOOKUP(T_[[#This Row],[Réf catégorie]],ListeCATEGORIES,2,FALSE)</f>
        <v>Pâtes et céréales</v>
      </c>
      <c r="M923" s="6">
        <v>57</v>
      </c>
      <c r="N923" s="6" t="str">
        <f>VLOOKUP(T_[[#This Row],[Réf prod]],ListePRODUITS,2,FALSE)</f>
        <v>Ravioli Angelo</v>
      </c>
      <c r="O923" s="13">
        <v>97.5</v>
      </c>
      <c r="P923" s="6">
        <v>87</v>
      </c>
      <c r="Q923" s="13">
        <f t="shared" si="14"/>
        <v>8482.5</v>
      </c>
      <c r="R923" s="14">
        <v>0.17</v>
      </c>
      <c r="S923" s="13">
        <v>7040.4749999999995</v>
      </c>
      <c r="T923" s="13">
        <v>0</v>
      </c>
      <c r="U923" s="48">
        <f>T_[[#This Row],[CA tarif]]-T_[[#This Row],[CA HT]]</f>
        <v>1442.0250000000005</v>
      </c>
      <c r="V923" s="13"/>
      <c r="W923" s="13"/>
      <c r="X923"/>
      <c r="Y923" s="9"/>
      <c r="AA923"/>
      <c r="AB923"/>
    </row>
    <row r="924" spans="1:28" ht="15" customHeight="1" x14ac:dyDescent="0.25">
      <c r="A924" s="6" t="s">
        <v>82</v>
      </c>
      <c r="B924" s="6" t="s">
        <v>83</v>
      </c>
      <c r="C924" s="6" t="s">
        <v>84</v>
      </c>
      <c r="D924" s="6" t="s">
        <v>85</v>
      </c>
      <c r="E924" s="6">
        <v>7</v>
      </c>
      <c r="F924" s="6" t="str">
        <f>VLOOKUP(T_[[#This Row],[N° représ]],ListeREPRESENTANTS,2,FALSE)</f>
        <v>Jaime Dos Santos</v>
      </c>
      <c r="G924" s="6">
        <v>10827</v>
      </c>
      <c r="H924" s="9">
        <v>41218</v>
      </c>
      <c r="I924" s="9">
        <v>41232</v>
      </c>
      <c r="J924" s="9">
        <v>41253</v>
      </c>
      <c r="K924" s="7">
        <v>8</v>
      </c>
      <c r="L924" s="9" t="str">
        <f>VLOOKUP(T_[[#This Row],[Réf catégorie]],ListeCATEGORIES,2,FALSE)</f>
        <v>Poissons et fruits de mer</v>
      </c>
      <c r="M924" s="6">
        <v>10</v>
      </c>
      <c r="N924" s="6" t="str">
        <f>VLOOKUP(T_[[#This Row],[Réf prod]],ListePRODUITS,2,FALSE)</f>
        <v>Ikura</v>
      </c>
      <c r="O924" s="13">
        <v>155</v>
      </c>
      <c r="P924" s="6">
        <v>96</v>
      </c>
      <c r="Q924" s="13">
        <f t="shared" si="14"/>
        <v>14880</v>
      </c>
      <c r="R924" s="14">
        <v>0.2</v>
      </c>
      <c r="S924" s="13">
        <v>11904</v>
      </c>
      <c r="T924" s="13">
        <v>83.328000000000003</v>
      </c>
      <c r="U924" s="48">
        <f>T_[[#This Row],[CA tarif]]-T_[[#This Row],[CA HT]]</f>
        <v>2976</v>
      </c>
      <c r="V924" s="13"/>
      <c r="W924" s="13"/>
      <c r="X924"/>
      <c r="Y924" s="9"/>
      <c r="AA924"/>
      <c r="AB924"/>
    </row>
    <row r="925" spans="1:28" ht="15" customHeight="1" x14ac:dyDescent="0.25">
      <c r="A925" s="6" t="s">
        <v>82</v>
      </c>
      <c r="B925" s="6" t="s">
        <v>83</v>
      </c>
      <c r="C925" s="6" t="s">
        <v>84</v>
      </c>
      <c r="D925" s="6" t="s">
        <v>85</v>
      </c>
      <c r="E925" s="6">
        <v>7</v>
      </c>
      <c r="F925" s="6" t="str">
        <f>VLOOKUP(T_[[#This Row],[N° représ]],ListeREPRESENTANTS,2,FALSE)</f>
        <v>Jaime Dos Santos</v>
      </c>
      <c r="G925" s="6">
        <v>10827</v>
      </c>
      <c r="H925" s="9">
        <v>41218</v>
      </c>
      <c r="I925" s="9">
        <v>41232</v>
      </c>
      <c r="J925" s="9">
        <v>41253</v>
      </c>
      <c r="K925" s="7">
        <v>1</v>
      </c>
      <c r="L925" s="9" t="str">
        <f>VLOOKUP(T_[[#This Row],[Réf catégorie]],ListeCATEGORIES,2,FALSE)</f>
        <v>Boissons</v>
      </c>
      <c r="M925" s="6">
        <v>39</v>
      </c>
      <c r="N925" s="6" t="str">
        <f>VLOOKUP(T_[[#This Row],[Réf prod]],ListePRODUITS,2,FALSE)</f>
        <v>Chartreuse verte</v>
      </c>
      <c r="O925" s="13">
        <v>90</v>
      </c>
      <c r="P925" s="6">
        <v>59</v>
      </c>
      <c r="Q925" s="13">
        <f t="shared" si="14"/>
        <v>5310</v>
      </c>
      <c r="R925" s="14">
        <v>0.09</v>
      </c>
      <c r="S925" s="13">
        <v>4832.1000000000004</v>
      </c>
      <c r="T925" s="13">
        <v>19.328400000000002</v>
      </c>
      <c r="U925" s="48">
        <f>T_[[#This Row],[CA tarif]]-T_[[#This Row],[CA HT]]</f>
        <v>477.89999999999964</v>
      </c>
      <c r="V925" s="13"/>
      <c r="W925" s="13"/>
      <c r="X925"/>
      <c r="Y925" s="9"/>
      <c r="AA925"/>
      <c r="AB925"/>
    </row>
    <row r="926" spans="1:28" ht="15" customHeight="1" x14ac:dyDescent="0.25">
      <c r="A926" s="6" t="s">
        <v>308</v>
      </c>
      <c r="B926" s="6" t="s">
        <v>309</v>
      </c>
      <c r="C926" s="6" t="s">
        <v>203</v>
      </c>
      <c r="D926" s="6" t="s">
        <v>204</v>
      </c>
      <c r="E926" s="6">
        <v>2</v>
      </c>
      <c r="F926" s="6" t="str">
        <f>VLOOKUP(T_[[#This Row],[N° représ]],ListeREPRESENTANTS,2,FALSE)</f>
        <v>Anne Dodsworth</v>
      </c>
      <c r="G926" s="6">
        <v>10828</v>
      </c>
      <c r="H926" s="9">
        <v>41219</v>
      </c>
      <c r="I926" s="9">
        <v>41233</v>
      </c>
      <c r="J926" s="9">
        <v>41251</v>
      </c>
      <c r="K926" s="7">
        <v>3</v>
      </c>
      <c r="L926" s="9" t="str">
        <f>VLOOKUP(T_[[#This Row],[Réf catégorie]],ListeCATEGORIES,2,FALSE)</f>
        <v>Desserts</v>
      </c>
      <c r="M926" s="6">
        <v>20</v>
      </c>
      <c r="N926" s="6" t="str">
        <f>VLOOKUP(T_[[#This Row],[Réf prod]],ListePRODUITS,2,FALSE)</f>
        <v>Sir Rodney's Marmalade</v>
      </c>
      <c r="O926" s="13">
        <v>405</v>
      </c>
      <c r="P926" s="6">
        <v>16</v>
      </c>
      <c r="Q926" s="13">
        <f t="shared" si="14"/>
        <v>6480</v>
      </c>
      <c r="R926" s="14">
        <v>0.18</v>
      </c>
      <c r="S926" s="13">
        <v>5313.6</v>
      </c>
      <c r="T926" s="13">
        <v>26.568000000000001</v>
      </c>
      <c r="U926" s="48">
        <f>T_[[#This Row],[CA tarif]]-T_[[#This Row],[CA HT]]</f>
        <v>1166.3999999999996</v>
      </c>
      <c r="V926" s="13"/>
      <c r="W926" s="13"/>
      <c r="X926"/>
      <c r="Y926" s="9"/>
      <c r="AA926"/>
      <c r="AB926"/>
    </row>
    <row r="927" spans="1:28" ht="15" customHeight="1" x14ac:dyDescent="0.25">
      <c r="A927" s="6" t="s">
        <v>308</v>
      </c>
      <c r="B927" s="6" t="s">
        <v>309</v>
      </c>
      <c r="C927" s="6" t="s">
        <v>203</v>
      </c>
      <c r="D927" s="6" t="s">
        <v>204</v>
      </c>
      <c r="E927" s="6">
        <v>2</v>
      </c>
      <c r="F927" s="6" t="str">
        <f>VLOOKUP(T_[[#This Row],[N° représ]],ListeREPRESENTANTS,2,FALSE)</f>
        <v>Anne Dodsworth</v>
      </c>
      <c r="G927" s="6">
        <v>10828</v>
      </c>
      <c r="H927" s="9">
        <v>41219</v>
      </c>
      <c r="I927" s="9">
        <v>41233</v>
      </c>
      <c r="J927" s="9">
        <v>41251</v>
      </c>
      <c r="K927" s="7">
        <v>1</v>
      </c>
      <c r="L927" s="9" t="str">
        <f>VLOOKUP(T_[[#This Row],[Réf catégorie]],ListeCATEGORIES,2,FALSE)</f>
        <v>Boissons</v>
      </c>
      <c r="M927" s="6">
        <v>38</v>
      </c>
      <c r="N927" s="6" t="str">
        <f>VLOOKUP(T_[[#This Row],[Réf prod]],ListePRODUITS,2,FALSE)</f>
        <v>Côte de Blaye</v>
      </c>
      <c r="O927" s="13">
        <v>1317.5</v>
      </c>
      <c r="P927" s="6">
        <v>48</v>
      </c>
      <c r="Q927" s="13">
        <f t="shared" si="14"/>
        <v>63240</v>
      </c>
      <c r="R927" s="14">
        <v>0.14000000000000001</v>
      </c>
      <c r="S927" s="13">
        <v>54386.400000000001</v>
      </c>
      <c r="T927" s="13">
        <v>1685.9784000000002</v>
      </c>
      <c r="U927" s="48">
        <f>T_[[#This Row],[CA tarif]]-T_[[#This Row],[CA HT]]</f>
        <v>8853.5999999999985</v>
      </c>
      <c r="V927" s="13"/>
      <c r="W927" s="13"/>
      <c r="X927"/>
      <c r="Y927" s="9"/>
      <c r="AA927"/>
      <c r="AB927"/>
    </row>
    <row r="928" spans="1:28" ht="15" customHeight="1" x14ac:dyDescent="0.25">
      <c r="A928" s="6" t="s">
        <v>92</v>
      </c>
      <c r="B928" s="6" t="s">
        <v>93</v>
      </c>
      <c r="C928" s="6" t="s">
        <v>94</v>
      </c>
      <c r="D928" s="6" t="s">
        <v>89</v>
      </c>
      <c r="E928" s="6">
        <v>2</v>
      </c>
      <c r="F928" s="6" t="str">
        <f>VLOOKUP(T_[[#This Row],[N° représ]],ListeREPRESENTANTS,2,FALSE)</f>
        <v>Anne Dodsworth</v>
      </c>
      <c r="G928" s="6">
        <v>10829</v>
      </c>
      <c r="H928" s="9">
        <v>41219</v>
      </c>
      <c r="I928" s="9">
        <v>41247</v>
      </c>
      <c r="J928" s="9">
        <v>41239</v>
      </c>
      <c r="K928" s="7">
        <v>1</v>
      </c>
      <c r="L928" s="9" t="str">
        <f>VLOOKUP(T_[[#This Row],[Réf catégorie]],ListeCATEGORIES,2,FALSE)</f>
        <v>Boissons</v>
      </c>
      <c r="M928" s="6">
        <v>2</v>
      </c>
      <c r="N928" s="6" t="str">
        <f>VLOOKUP(T_[[#This Row],[Réf prod]],ListePRODUITS,2,FALSE)</f>
        <v>Chang</v>
      </c>
      <c r="O928" s="13">
        <v>95</v>
      </c>
      <c r="P928" s="6">
        <v>20</v>
      </c>
      <c r="Q928" s="13">
        <f t="shared" si="14"/>
        <v>1900</v>
      </c>
      <c r="R928" s="14">
        <v>0.15</v>
      </c>
      <c r="S928" s="13">
        <v>1615</v>
      </c>
      <c r="T928" s="13">
        <v>20.995000000000001</v>
      </c>
      <c r="U928" s="48">
        <f>T_[[#This Row],[CA tarif]]-T_[[#This Row],[CA HT]]</f>
        <v>285</v>
      </c>
      <c r="V928" s="13"/>
      <c r="W928" s="13"/>
      <c r="X928"/>
      <c r="Y928" s="9"/>
      <c r="AA928"/>
      <c r="AB928"/>
    </row>
    <row r="929" spans="1:28" ht="15" customHeight="1" x14ac:dyDescent="0.25">
      <c r="A929" s="6" t="s">
        <v>92</v>
      </c>
      <c r="B929" s="6" t="s">
        <v>93</v>
      </c>
      <c r="C929" s="6" t="s">
        <v>94</v>
      </c>
      <c r="D929" s="6" t="s">
        <v>89</v>
      </c>
      <c r="E929" s="6">
        <v>2</v>
      </c>
      <c r="F929" s="6" t="str">
        <f>VLOOKUP(T_[[#This Row],[N° représ]],ListeREPRESENTANTS,2,FALSE)</f>
        <v>Anne Dodsworth</v>
      </c>
      <c r="G929" s="6">
        <v>10829</v>
      </c>
      <c r="H929" s="9">
        <v>41219</v>
      </c>
      <c r="I929" s="9">
        <v>41247</v>
      </c>
      <c r="J929" s="9">
        <v>41239</v>
      </c>
      <c r="K929" s="7">
        <v>2</v>
      </c>
      <c r="L929" s="9" t="str">
        <f>VLOOKUP(T_[[#This Row],[Réf catégorie]],ListeCATEGORIES,2,FALSE)</f>
        <v>Condiments</v>
      </c>
      <c r="M929" s="6">
        <v>8</v>
      </c>
      <c r="N929" s="6" t="str">
        <f>VLOOKUP(T_[[#This Row],[Réf prod]],ListePRODUITS,2,FALSE)</f>
        <v>Northwoods Cranberry Sauce</v>
      </c>
      <c r="O929" s="13">
        <v>200</v>
      </c>
      <c r="P929" s="6">
        <v>66</v>
      </c>
      <c r="Q929" s="13">
        <f t="shared" si="14"/>
        <v>13200</v>
      </c>
      <c r="R929" s="14">
        <v>0.13</v>
      </c>
      <c r="S929" s="13">
        <v>11484</v>
      </c>
      <c r="T929" s="13">
        <v>356.00400000000002</v>
      </c>
      <c r="U929" s="48">
        <f>T_[[#This Row],[CA tarif]]-T_[[#This Row],[CA HT]]</f>
        <v>1716</v>
      </c>
      <c r="V929" s="13"/>
      <c r="W929" s="13"/>
      <c r="X929"/>
      <c r="Y929" s="9"/>
      <c r="AA929"/>
      <c r="AB929"/>
    </row>
    <row r="930" spans="1:28" ht="15" customHeight="1" x14ac:dyDescent="0.25">
      <c r="A930" s="6" t="s">
        <v>92</v>
      </c>
      <c r="B930" s="6" t="s">
        <v>93</v>
      </c>
      <c r="C930" s="6" t="s">
        <v>94</v>
      </c>
      <c r="D930" s="6" t="s">
        <v>89</v>
      </c>
      <c r="E930" s="6">
        <v>2</v>
      </c>
      <c r="F930" s="6" t="str">
        <f>VLOOKUP(T_[[#This Row],[N° représ]],ListeREPRESENTANTS,2,FALSE)</f>
        <v>Anne Dodsworth</v>
      </c>
      <c r="G930" s="6">
        <v>10829</v>
      </c>
      <c r="H930" s="9">
        <v>41219</v>
      </c>
      <c r="I930" s="9">
        <v>41247</v>
      </c>
      <c r="J930" s="9">
        <v>41239</v>
      </c>
      <c r="K930" s="7">
        <v>8</v>
      </c>
      <c r="L930" s="9" t="str">
        <f>VLOOKUP(T_[[#This Row],[Réf catégorie]],ListeCATEGORIES,2,FALSE)</f>
        <v>Poissons et fruits de mer</v>
      </c>
      <c r="M930" s="6">
        <v>13</v>
      </c>
      <c r="N930" s="6" t="str">
        <f>VLOOKUP(T_[[#This Row],[Réf prod]],ListePRODUITS,2,FALSE)</f>
        <v>Konbu</v>
      </c>
      <c r="O930" s="13">
        <v>30</v>
      </c>
      <c r="P930" s="6">
        <v>75</v>
      </c>
      <c r="Q930" s="13">
        <f t="shared" si="14"/>
        <v>2250</v>
      </c>
      <c r="R930" s="14">
        <v>0.02</v>
      </c>
      <c r="S930" s="13">
        <v>2205</v>
      </c>
      <c r="T930" s="13">
        <v>6.6150000000000002</v>
      </c>
      <c r="U930" s="48">
        <f>T_[[#This Row],[CA tarif]]-T_[[#This Row],[CA HT]]</f>
        <v>45</v>
      </c>
      <c r="V930" s="13"/>
      <c r="W930" s="13"/>
      <c r="X930"/>
      <c r="Y930" s="9"/>
      <c r="AA930"/>
      <c r="AB930"/>
    </row>
    <row r="931" spans="1:28" ht="15" customHeight="1" x14ac:dyDescent="0.25">
      <c r="A931" s="6" t="s">
        <v>92</v>
      </c>
      <c r="B931" s="6" t="s">
        <v>93</v>
      </c>
      <c r="C931" s="6" t="s">
        <v>94</v>
      </c>
      <c r="D931" s="6" t="s">
        <v>89</v>
      </c>
      <c r="E931" s="6">
        <v>2</v>
      </c>
      <c r="F931" s="6" t="str">
        <f>VLOOKUP(T_[[#This Row],[N° représ]],ListeREPRESENTANTS,2,FALSE)</f>
        <v>Anne Dodsworth</v>
      </c>
      <c r="G931" s="6">
        <v>10829</v>
      </c>
      <c r="H931" s="9">
        <v>41219</v>
      </c>
      <c r="I931" s="9">
        <v>41247</v>
      </c>
      <c r="J931" s="9">
        <v>41239</v>
      </c>
      <c r="K931" s="7">
        <v>4</v>
      </c>
      <c r="L931" s="9" t="str">
        <f>VLOOKUP(T_[[#This Row],[Réf catégorie]],ListeCATEGORIES,2,FALSE)</f>
        <v>Produits laitiers</v>
      </c>
      <c r="M931" s="6">
        <v>60</v>
      </c>
      <c r="N931" s="6" t="str">
        <f>VLOOKUP(T_[[#This Row],[Réf prod]],ListePRODUITS,2,FALSE)</f>
        <v>Camembert Pierrot</v>
      </c>
      <c r="O931" s="13">
        <v>170</v>
      </c>
      <c r="P931" s="6">
        <v>85</v>
      </c>
      <c r="Q931" s="13">
        <f t="shared" si="14"/>
        <v>14450</v>
      </c>
      <c r="R931" s="14">
        <v>0.06</v>
      </c>
      <c r="S931" s="13">
        <v>13583</v>
      </c>
      <c r="T931" s="13">
        <v>13.583</v>
      </c>
      <c r="U931" s="48">
        <f>T_[[#This Row],[CA tarif]]-T_[[#This Row],[CA HT]]</f>
        <v>867</v>
      </c>
      <c r="V931" s="13"/>
      <c r="W931" s="13"/>
      <c r="X931"/>
      <c r="Y931" s="9"/>
      <c r="AA931"/>
      <c r="AB931"/>
    </row>
    <row r="932" spans="1:28" ht="15" customHeight="1" x14ac:dyDescent="0.25">
      <c r="A932" s="6" t="s">
        <v>155</v>
      </c>
      <c r="B932" s="6" t="s">
        <v>156</v>
      </c>
      <c r="C932" s="6" t="s">
        <v>132</v>
      </c>
      <c r="D932" s="6" t="s">
        <v>123</v>
      </c>
      <c r="E932" s="6">
        <v>5</v>
      </c>
      <c r="F932" s="6" t="str">
        <f>VLOOKUP(T_[[#This Row],[N° représ]],ListeREPRESENTANTS,2,FALSE)</f>
        <v>Mohamed Ben Arfa</v>
      </c>
      <c r="G932" s="6">
        <v>10830</v>
      </c>
      <c r="H932" s="9">
        <v>41219</v>
      </c>
      <c r="I932" s="9">
        <v>41261</v>
      </c>
      <c r="J932" s="9">
        <v>41237</v>
      </c>
      <c r="K932" s="7">
        <v>2</v>
      </c>
      <c r="L932" s="9" t="str">
        <f>VLOOKUP(T_[[#This Row],[Réf catégorie]],ListeCATEGORIES,2,FALSE)</f>
        <v>Condiments</v>
      </c>
      <c r="M932" s="6">
        <v>6</v>
      </c>
      <c r="N932" s="6" t="str">
        <f>VLOOKUP(T_[[#This Row],[Réf prod]],ListePRODUITS,2,FALSE)</f>
        <v>Grandma's Boysenberry Spread</v>
      </c>
      <c r="O932" s="13">
        <v>125</v>
      </c>
      <c r="P932" s="6">
        <v>37</v>
      </c>
      <c r="Q932" s="13">
        <f t="shared" si="14"/>
        <v>4625</v>
      </c>
      <c r="R932" s="14">
        <v>0.05</v>
      </c>
      <c r="S932" s="13">
        <v>4393.75</v>
      </c>
      <c r="T932" s="13">
        <v>140.6</v>
      </c>
      <c r="U932" s="48">
        <f>T_[[#This Row],[CA tarif]]-T_[[#This Row],[CA HT]]</f>
        <v>231.25</v>
      </c>
      <c r="V932" s="13"/>
      <c r="W932" s="13"/>
      <c r="X932"/>
      <c r="Y932" s="9"/>
      <c r="AA932"/>
      <c r="AB932"/>
    </row>
    <row r="933" spans="1:28" ht="15" customHeight="1" x14ac:dyDescent="0.25">
      <c r="A933" s="6" t="s">
        <v>155</v>
      </c>
      <c r="B933" s="6" t="s">
        <v>156</v>
      </c>
      <c r="C933" s="6" t="s">
        <v>132</v>
      </c>
      <c r="D933" s="6" t="s">
        <v>123</v>
      </c>
      <c r="E933" s="6">
        <v>5</v>
      </c>
      <c r="F933" s="6" t="str">
        <f>VLOOKUP(T_[[#This Row],[N° représ]],ListeREPRESENTANTS,2,FALSE)</f>
        <v>Mohamed Ben Arfa</v>
      </c>
      <c r="G933" s="6">
        <v>10830</v>
      </c>
      <c r="H933" s="9">
        <v>41219</v>
      </c>
      <c r="I933" s="9">
        <v>41261</v>
      </c>
      <c r="J933" s="9">
        <v>41237</v>
      </c>
      <c r="K933" s="7">
        <v>1</v>
      </c>
      <c r="L933" s="9" t="str">
        <f>VLOOKUP(T_[[#This Row],[Réf catégorie]],ListeCATEGORIES,2,FALSE)</f>
        <v>Boissons</v>
      </c>
      <c r="M933" s="6">
        <v>39</v>
      </c>
      <c r="N933" s="6" t="str">
        <f>VLOOKUP(T_[[#This Row],[Réf prod]],ListePRODUITS,2,FALSE)</f>
        <v>Chartreuse verte</v>
      </c>
      <c r="O933" s="13">
        <v>90</v>
      </c>
      <c r="P933" s="6">
        <v>44</v>
      </c>
      <c r="Q933" s="13">
        <f t="shared" si="14"/>
        <v>3960</v>
      </c>
      <c r="R933" s="14">
        <v>0.08</v>
      </c>
      <c r="S933" s="13">
        <v>3643.2000000000003</v>
      </c>
      <c r="T933" s="13">
        <v>72.864000000000004</v>
      </c>
      <c r="U933" s="48">
        <f>T_[[#This Row],[CA tarif]]-T_[[#This Row],[CA HT]]</f>
        <v>316.79999999999973</v>
      </c>
      <c r="V933" s="13"/>
      <c r="W933" s="13"/>
      <c r="X933"/>
      <c r="Y933" s="9"/>
      <c r="AA933"/>
      <c r="AB933"/>
    </row>
    <row r="934" spans="1:28" ht="15" customHeight="1" x14ac:dyDescent="0.25">
      <c r="A934" s="6" t="s">
        <v>155</v>
      </c>
      <c r="B934" s="6" t="s">
        <v>156</v>
      </c>
      <c r="C934" s="6" t="s">
        <v>132</v>
      </c>
      <c r="D934" s="6" t="s">
        <v>123</v>
      </c>
      <c r="E934" s="6">
        <v>5</v>
      </c>
      <c r="F934" s="6" t="str">
        <f>VLOOKUP(T_[[#This Row],[N° représ]],ListeREPRESENTANTS,2,FALSE)</f>
        <v>Mohamed Ben Arfa</v>
      </c>
      <c r="G934" s="6">
        <v>10830</v>
      </c>
      <c r="H934" s="9">
        <v>41219</v>
      </c>
      <c r="I934" s="9">
        <v>41261</v>
      </c>
      <c r="J934" s="9">
        <v>41237</v>
      </c>
      <c r="K934" s="7">
        <v>4</v>
      </c>
      <c r="L934" s="9" t="str">
        <f>VLOOKUP(T_[[#This Row],[Réf catégorie]],ListeCATEGORIES,2,FALSE)</f>
        <v>Produits laitiers</v>
      </c>
      <c r="M934" s="6">
        <v>60</v>
      </c>
      <c r="N934" s="6" t="str">
        <f>VLOOKUP(T_[[#This Row],[Réf prod]],ListePRODUITS,2,FALSE)</f>
        <v>Camembert Pierrot</v>
      </c>
      <c r="O934" s="13">
        <v>170</v>
      </c>
      <c r="P934" s="6">
        <v>69</v>
      </c>
      <c r="Q934" s="13">
        <f t="shared" si="14"/>
        <v>11730</v>
      </c>
      <c r="R934" s="14">
        <v>0</v>
      </c>
      <c r="S934" s="13">
        <v>11730</v>
      </c>
      <c r="T934" s="13">
        <v>375.36</v>
      </c>
      <c r="U934" s="48">
        <f>T_[[#This Row],[CA tarif]]-T_[[#This Row],[CA HT]]</f>
        <v>0</v>
      </c>
      <c r="V934" s="13"/>
      <c r="W934" s="13"/>
      <c r="X934"/>
      <c r="Y934" s="9"/>
      <c r="AA934"/>
      <c r="AB934"/>
    </row>
    <row r="935" spans="1:28" ht="15" customHeight="1" x14ac:dyDescent="0.25">
      <c r="A935" s="6" t="s">
        <v>155</v>
      </c>
      <c r="B935" s="6" t="s">
        <v>156</v>
      </c>
      <c r="C935" s="6" t="s">
        <v>132</v>
      </c>
      <c r="D935" s="6" t="s">
        <v>123</v>
      </c>
      <c r="E935" s="6">
        <v>5</v>
      </c>
      <c r="F935" s="6" t="str">
        <f>VLOOKUP(T_[[#This Row],[N° représ]],ListeREPRESENTANTS,2,FALSE)</f>
        <v>Mohamed Ben Arfa</v>
      </c>
      <c r="G935" s="6">
        <v>10830</v>
      </c>
      <c r="H935" s="9">
        <v>41219</v>
      </c>
      <c r="I935" s="9">
        <v>41261</v>
      </c>
      <c r="J935" s="9">
        <v>41237</v>
      </c>
      <c r="K935" s="7">
        <v>3</v>
      </c>
      <c r="L935" s="9" t="str">
        <f>VLOOKUP(T_[[#This Row],[Réf catégorie]],ListeCATEGORIES,2,FALSE)</f>
        <v>Desserts</v>
      </c>
      <c r="M935" s="6">
        <v>68</v>
      </c>
      <c r="N935" s="6" t="str">
        <f>VLOOKUP(T_[[#This Row],[Réf prod]],ListePRODUITS,2,FALSE)</f>
        <v>Scottish Longbreads</v>
      </c>
      <c r="O935" s="13">
        <v>62.5</v>
      </c>
      <c r="P935" s="6">
        <v>72</v>
      </c>
      <c r="Q935" s="13">
        <f t="shared" si="14"/>
        <v>4500</v>
      </c>
      <c r="R935" s="14">
        <v>-0.01</v>
      </c>
      <c r="S935" s="13">
        <v>4545</v>
      </c>
      <c r="T935" s="13">
        <v>18.18</v>
      </c>
      <c r="U935" s="48">
        <f>T_[[#This Row],[CA tarif]]-T_[[#This Row],[CA HT]]</f>
        <v>-45</v>
      </c>
      <c r="V935" s="13"/>
      <c r="W935" s="13"/>
      <c r="X935"/>
      <c r="Y935" s="9"/>
      <c r="AA935"/>
      <c r="AB935"/>
    </row>
    <row r="936" spans="1:28" ht="15" customHeight="1" x14ac:dyDescent="0.25">
      <c r="A936" s="6" t="s">
        <v>198</v>
      </c>
      <c r="B936" s="6" t="s">
        <v>199</v>
      </c>
      <c r="C936" s="6" t="s">
        <v>54</v>
      </c>
      <c r="D936" s="6" t="s">
        <v>200</v>
      </c>
      <c r="E936" s="6">
        <v>3</v>
      </c>
      <c r="F936" s="6" t="str">
        <f>VLOOKUP(T_[[#This Row],[N° représ]],ListeREPRESENTANTS,2,FALSE)</f>
        <v>Janet Leverling</v>
      </c>
      <c r="G936" s="6">
        <v>10831</v>
      </c>
      <c r="H936" s="9">
        <v>41220</v>
      </c>
      <c r="I936" s="9">
        <v>41248</v>
      </c>
      <c r="J936" s="9">
        <v>41239</v>
      </c>
      <c r="K936" s="7">
        <v>3</v>
      </c>
      <c r="L936" s="9" t="str">
        <f>VLOOKUP(T_[[#This Row],[Réf catégorie]],ListeCATEGORIES,2,FALSE)</f>
        <v>Desserts</v>
      </c>
      <c r="M936" s="6">
        <v>19</v>
      </c>
      <c r="N936" s="6" t="str">
        <f>VLOOKUP(T_[[#This Row],[Réf prod]],ListePRODUITS,2,FALSE)</f>
        <v>Teatime Chocolate Biscuits</v>
      </c>
      <c r="O936" s="13">
        <v>46</v>
      </c>
      <c r="P936" s="6">
        <v>18</v>
      </c>
      <c r="Q936" s="13">
        <f t="shared" si="14"/>
        <v>828</v>
      </c>
      <c r="R936" s="14">
        <v>0.11</v>
      </c>
      <c r="S936" s="13">
        <v>736.92</v>
      </c>
      <c r="T936" s="13">
        <v>14.001479999999999</v>
      </c>
      <c r="U936" s="48">
        <f>T_[[#This Row],[CA tarif]]-T_[[#This Row],[CA HT]]</f>
        <v>91.080000000000041</v>
      </c>
      <c r="V936" s="13"/>
      <c r="W936" s="13"/>
      <c r="X936"/>
      <c r="Y936" s="9"/>
      <c r="AA936"/>
      <c r="AB936"/>
    </row>
    <row r="937" spans="1:28" ht="15" customHeight="1" x14ac:dyDescent="0.25">
      <c r="A937" s="6" t="s">
        <v>198</v>
      </c>
      <c r="B937" s="6" t="s">
        <v>199</v>
      </c>
      <c r="C937" s="6" t="s">
        <v>54</v>
      </c>
      <c r="D937" s="6" t="s">
        <v>200</v>
      </c>
      <c r="E937" s="6">
        <v>3</v>
      </c>
      <c r="F937" s="6" t="str">
        <f>VLOOKUP(T_[[#This Row],[N° représ]],ListeREPRESENTANTS,2,FALSE)</f>
        <v>Janet Leverling</v>
      </c>
      <c r="G937" s="6">
        <v>10831</v>
      </c>
      <c r="H937" s="9">
        <v>41220</v>
      </c>
      <c r="I937" s="9">
        <v>41248</v>
      </c>
      <c r="J937" s="9">
        <v>41239</v>
      </c>
      <c r="K937" s="7">
        <v>1</v>
      </c>
      <c r="L937" s="9" t="str">
        <f>VLOOKUP(T_[[#This Row],[Réf catégorie]],ListeCATEGORIES,2,FALSE)</f>
        <v>Boissons</v>
      </c>
      <c r="M937" s="6">
        <v>35</v>
      </c>
      <c r="N937" s="6" t="str">
        <f>VLOOKUP(T_[[#This Row],[Réf prod]],ListePRODUITS,2,FALSE)</f>
        <v>Steeleye Stout</v>
      </c>
      <c r="O937" s="13">
        <v>90</v>
      </c>
      <c r="P937" s="6">
        <v>13</v>
      </c>
      <c r="Q937" s="13">
        <f t="shared" si="14"/>
        <v>1170</v>
      </c>
      <c r="R937" s="14">
        <v>0.09</v>
      </c>
      <c r="S937" s="13">
        <v>1064.7</v>
      </c>
      <c r="T937" s="13">
        <v>22.358700000000002</v>
      </c>
      <c r="U937" s="48">
        <f>T_[[#This Row],[CA tarif]]-T_[[#This Row],[CA HT]]</f>
        <v>105.29999999999995</v>
      </c>
      <c r="V937" s="13"/>
      <c r="W937" s="13"/>
      <c r="X937"/>
      <c r="Y937" s="9"/>
      <c r="AA937"/>
      <c r="AB937"/>
    </row>
    <row r="938" spans="1:28" ht="15" customHeight="1" x14ac:dyDescent="0.25">
      <c r="A938" s="6" t="s">
        <v>198</v>
      </c>
      <c r="B938" s="6" t="s">
        <v>199</v>
      </c>
      <c r="C938" s="6" t="s">
        <v>54</v>
      </c>
      <c r="D938" s="6" t="s">
        <v>200</v>
      </c>
      <c r="E938" s="6">
        <v>3</v>
      </c>
      <c r="F938" s="6" t="str">
        <f>VLOOKUP(T_[[#This Row],[N° représ]],ListeREPRESENTANTS,2,FALSE)</f>
        <v>Janet Leverling</v>
      </c>
      <c r="G938" s="6">
        <v>10831</v>
      </c>
      <c r="H938" s="9">
        <v>41220</v>
      </c>
      <c r="I938" s="9">
        <v>41248</v>
      </c>
      <c r="J938" s="9">
        <v>41239</v>
      </c>
      <c r="K938" s="7">
        <v>1</v>
      </c>
      <c r="L938" s="9" t="str">
        <f>VLOOKUP(T_[[#This Row],[Réf catégorie]],ListeCATEGORIES,2,FALSE)</f>
        <v>Boissons</v>
      </c>
      <c r="M938" s="6">
        <v>38</v>
      </c>
      <c r="N938" s="6" t="str">
        <f>VLOOKUP(T_[[#This Row],[Réf prod]],ListePRODUITS,2,FALSE)</f>
        <v>Côte de Blaye</v>
      </c>
      <c r="O938" s="13">
        <v>1317.5</v>
      </c>
      <c r="P938" s="6">
        <v>71</v>
      </c>
      <c r="Q938" s="13">
        <f t="shared" si="14"/>
        <v>93542.5</v>
      </c>
      <c r="R938" s="14">
        <v>0.01</v>
      </c>
      <c r="S938" s="13">
        <v>92607.074999999997</v>
      </c>
      <c r="T938" s="13">
        <v>926.07074999999998</v>
      </c>
      <c r="U938" s="48">
        <f>T_[[#This Row],[CA tarif]]-T_[[#This Row],[CA HT]]</f>
        <v>935.42500000000291</v>
      </c>
      <c r="V938" s="13"/>
      <c r="W938" s="13"/>
      <c r="X938"/>
      <c r="Y938" s="9"/>
      <c r="AA938"/>
      <c r="AB938"/>
    </row>
    <row r="939" spans="1:28" ht="15" customHeight="1" x14ac:dyDescent="0.25">
      <c r="A939" s="6" t="s">
        <v>198</v>
      </c>
      <c r="B939" s="6" t="s">
        <v>199</v>
      </c>
      <c r="C939" s="6" t="s">
        <v>54</v>
      </c>
      <c r="D939" s="6" t="s">
        <v>200</v>
      </c>
      <c r="E939" s="6">
        <v>3</v>
      </c>
      <c r="F939" s="6" t="str">
        <f>VLOOKUP(T_[[#This Row],[N° représ]],ListeREPRESENTANTS,2,FALSE)</f>
        <v>Janet Leverling</v>
      </c>
      <c r="G939" s="6">
        <v>10831</v>
      </c>
      <c r="H939" s="9">
        <v>41220</v>
      </c>
      <c r="I939" s="9">
        <v>41248</v>
      </c>
      <c r="J939" s="9">
        <v>41239</v>
      </c>
      <c r="K939" s="7">
        <v>1</v>
      </c>
      <c r="L939" s="9" t="str">
        <f>VLOOKUP(T_[[#This Row],[Réf catégorie]],ListeCATEGORIES,2,FALSE)</f>
        <v>Boissons</v>
      </c>
      <c r="M939" s="6">
        <v>43</v>
      </c>
      <c r="N939" s="6" t="str">
        <f>VLOOKUP(T_[[#This Row],[Réf prod]],ListePRODUITS,2,FALSE)</f>
        <v>Ipoh Coffee</v>
      </c>
      <c r="O939" s="13">
        <v>230</v>
      </c>
      <c r="P939" s="6">
        <v>92</v>
      </c>
      <c r="Q939" s="13">
        <f t="shared" si="14"/>
        <v>21160</v>
      </c>
      <c r="R939" s="14">
        <v>0.16</v>
      </c>
      <c r="S939" s="13">
        <v>17774.399999999998</v>
      </c>
      <c r="T939" s="13">
        <v>142.19519999999997</v>
      </c>
      <c r="U939" s="48">
        <f>T_[[#This Row],[CA tarif]]-T_[[#This Row],[CA HT]]</f>
        <v>3385.6000000000022</v>
      </c>
      <c r="V939" s="13"/>
      <c r="W939" s="13"/>
      <c r="X939"/>
      <c r="Y939" s="9"/>
      <c r="AA939"/>
      <c r="AB939"/>
    </row>
    <row r="940" spans="1:28" ht="15" customHeight="1" x14ac:dyDescent="0.25">
      <c r="A940" s="6" t="s">
        <v>147</v>
      </c>
      <c r="B940" s="6" t="s">
        <v>148</v>
      </c>
      <c r="C940" s="6" t="s">
        <v>149</v>
      </c>
      <c r="D940" s="6" t="s">
        <v>85</v>
      </c>
      <c r="E940" s="6">
        <v>1</v>
      </c>
      <c r="F940" s="6" t="str">
        <f>VLOOKUP(T_[[#This Row],[N° représ]],ListeREPRESENTANTS,2,FALSE)</f>
        <v>Francis Rivière</v>
      </c>
      <c r="G940" s="6">
        <v>10832</v>
      </c>
      <c r="H940" s="9">
        <v>41220</v>
      </c>
      <c r="I940" s="9">
        <v>41248</v>
      </c>
      <c r="J940" s="9">
        <v>41235</v>
      </c>
      <c r="K940" s="7">
        <v>8</v>
      </c>
      <c r="L940" s="9" t="str">
        <f>VLOOKUP(T_[[#This Row],[Réf catégorie]],ListeCATEGORIES,2,FALSE)</f>
        <v>Poissons et fruits de mer</v>
      </c>
      <c r="M940" s="6">
        <v>13</v>
      </c>
      <c r="N940" s="6" t="str">
        <f>VLOOKUP(T_[[#This Row],[Réf prod]],ListePRODUITS,2,FALSE)</f>
        <v>Konbu</v>
      </c>
      <c r="O940" s="13">
        <v>30</v>
      </c>
      <c r="P940" s="6">
        <v>61</v>
      </c>
      <c r="Q940" s="13">
        <f t="shared" si="14"/>
        <v>1830</v>
      </c>
      <c r="R940" s="14">
        <v>0.16</v>
      </c>
      <c r="S940" s="13">
        <v>1537.2</v>
      </c>
      <c r="T940" s="13">
        <v>24.595200000000002</v>
      </c>
      <c r="U940" s="48">
        <f>T_[[#This Row],[CA tarif]]-T_[[#This Row],[CA HT]]</f>
        <v>292.79999999999995</v>
      </c>
      <c r="V940" s="13"/>
      <c r="W940" s="13"/>
      <c r="X940"/>
      <c r="Y940" s="9"/>
      <c r="AA940"/>
      <c r="AB940"/>
    </row>
    <row r="941" spans="1:28" ht="15" customHeight="1" x14ac:dyDescent="0.25">
      <c r="A941" s="6" t="s">
        <v>147</v>
      </c>
      <c r="B941" s="6" t="s">
        <v>148</v>
      </c>
      <c r="C941" s="6" t="s">
        <v>149</v>
      </c>
      <c r="D941" s="6" t="s">
        <v>85</v>
      </c>
      <c r="E941" s="6">
        <v>1</v>
      </c>
      <c r="F941" s="6" t="str">
        <f>VLOOKUP(T_[[#This Row],[N° représ]],ListeREPRESENTANTS,2,FALSE)</f>
        <v>Francis Rivière</v>
      </c>
      <c r="G941" s="6">
        <v>10832</v>
      </c>
      <c r="H941" s="9">
        <v>41220</v>
      </c>
      <c r="I941" s="9">
        <v>41248</v>
      </c>
      <c r="J941" s="9">
        <v>41235</v>
      </c>
      <c r="K941" s="7">
        <v>3</v>
      </c>
      <c r="L941" s="9" t="str">
        <f>VLOOKUP(T_[[#This Row],[Réf catégorie]],ListeCATEGORIES,2,FALSE)</f>
        <v>Desserts</v>
      </c>
      <c r="M941" s="6">
        <v>25</v>
      </c>
      <c r="N941" s="6" t="str">
        <f>VLOOKUP(T_[[#This Row],[Réf prod]],ListePRODUITS,2,FALSE)</f>
        <v>NuNuCa Nuß-Nougat-Creme</v>
      </c>
      <c r="O941" s="13">
        <v>70</v>
      </c>
      <c r="P941" s="6">
        <v>98</v>
      </c>
      <c r="Q941" s="13">
        <f t="shared" si="14"/>
        <v>6860</v>
      </c>
      <c r="R941" s="14">
        <v>0.12</v>
      </c>
      <c r="S941" s="13">
        <v>6036.8</v>
      </c>
      <c r="T941" s="13">
        <v>144.88320000000002</v>
      </c>
      <c r="U941" s="48">
        <f>T_[[#This Row],[CA tarif]]-T_[[#This Row],[CA HT]]</f>
        <v>823.19999999999982</v>
      </c>
      <c r="V941" s="13"/>
      <c r="W941" s="13"/>
      <c r="X941"/>
      <c r="Y941" s="9"/>
      <c r="AA941"/>
      <c r="AB941"/>
    </row>
    <row r="942" spans="1:28" ht="15" customHeight="1" x14ac:dyDescent="0.25">
      <c r="A942" s="6" t="s">
        <v>147</v>
      </c>
      <c r="B942" s="6" t="s">
        <v>148</v>
      </c>
      <c r="C942" s="6" t="s">
        <v>149</v>
      </c>
      <c r="D942" s="6" t="s">
        <v>85</v>
      </c>
      <c r="E942" s="6">
        <v>1</v>
      </c>
      <c r="F942" s="6" t="str">
        <f>VLOOKUP(T_[[#This Row],[N° représ]],ListeREPRESENTANTS,2,FALSE)</f>
        <v>Francis Rivière</v>
      </c>
      <c r="G942" s="6">
        <v>10832</v>
      </c>
      <c r="H942" s="9">
        <v>41220</v>
      </c>
      <c r="I942" s="9">
        <v>41248</v>
      </c>
      <c r="J942" s="9">
        <v>41235</v>
      </c>
      <c r="K942" s="7">
        <v>2</v>
      </c>
      <c r="L942" s="9" t="str">
        <f>VLOOKUP(T_[[#This Row],[Réf catégorie]],ListeCATEGORIES,2,FALSE)</f>
        <v>Condiments</v>
      </c>
      <c r="M942" s="6">
        <v>44</v>
      </c>
      <c r="N942" s="6" t="str">
        <f>VLOOKUP(T_[[#This Row],[Réf prod]],ListePRODUITS,2,FALSE)</f>
        <v>Gula Malacca</v>
      </c>
      <c r="O942" s="13">
        <v>97.25</v>
      </c>
      <c r="P942" s="6">
        <v>50</v>
      </c>
      <c r="Q942" s="13">
        <f t="shared" si="14"/>
        <v>4862.5</v>
      </c>
      <c r="R942" s="14">
        <v>0.2</v>
      </c>
      <c r="S942" s="13">
        <v>3890</v>
      </c>
      <c r="T942" s="13">
        <v>124.48</v>
      </c>
      <c r="U942" s="48">
        <f>T_[[#This Row],[CA tarif]]-T_[[#This Row],[CA HT]]</f>
        <v>972.5</v>
      </c>
      <c r="V942" s="13"/>
      <c r="W942" s="13"/>
      <c r="X942"/>
      <c r="Y942" s="9"/>
      <c r="AA942"/>
      <c r="AB942"/>
    </row>
    <row r="943" spans="1:28" ht="15" customHeight="1" x14ac:dyDescent="0.25">
      <c r="A943" s="6" t="s">
        <v>147</v>
      </c>
      <c r="B943" s="6" t="s">
        <v>148</v>
      </c>
      <c r="C943" s="6" t="s">
        <v>149</v>
      </c>
      <c r="D943" s="6" t="s">
        <v>85</v>
      </c>
      <c r="E943" s="6">
        <v>1</v>
      </c>
      <c r="F943" s="6" t="str">
        <f>VLOOKUP(T_[[#This Row],[N° représ]],ListeREPRESENTANTS,2,FALSE)</f>
        <v>Francis Rivière</v>
      </c>
      <c r="G943" s="6">
        <v>10832</v>
      </c>
      <c r="H943" s="9">
        <v>41220</v>
      </c>
      <c r="I943" s="9">
        <v>41248</v>
      </c>
      <c r="J943" s="9">
        <v>41235</v>
      </c>
      <c r="K943" s="7">
        <v>5</v>
      </c>
      <c r="L943" s="9" t="str">
        <f>VLOOKUP(T_[[#This Row],[Réf catégorie]],ListeCATEGORIES,2,FALSE)</f>
        <v>Pâtes et céréales</v>
      </c>
      <c r="M943" s="6">
        <v>64</v>
      </c>
      <c r="N943" s="6" t="str">
        <f>VLOOKUP(T_[[#This Row],[Réf prod]],ListePRODUITS,2,FALSE)</f>
        <v>Wimmers gute Semmelknödel</v>
      </c>
      <c r="O943" s="13">
        <v>166.25</v>
      </c>
      <c r="P943" s="6">
        <v>3</v>
      </c>
      <c r="Q943" s="13">
        <f t="shared" si="14"/>
        <v>498.75</v>
      </c>
      <c r="R943" s="14">
        <v>0.19</v>
      </c>
      <c r="S943" s="13">
        <v>403.98750000000001</v>
      </c>
      <c r="T943" s="13">
        <v>0</v>
      </c>
      <c r="U943" s="48">
        <f>T_[[#This Row],[CA tarif]]-T_[[#This Row],[CA HT]]</f>
        <v>94.762499999999989</v>
      </c>
      <c r="V943" s="13"/>
      <c r="W943" s="13"/>
      <c r="X943"/>
      <c r="Y943" s="9"/>
      <c r="AA943"/>
      <c r="AB943"/>
    </row>
    <row r="944" spans="1:28" ht="15" customHeight="1" x14ac:dyDescent="0.25">
      <c r="A944" s="6" t="s">
        <v>177</v>
      </c>
      <c r="B944" s="6" t="s">
        <v>178</v>
      </c>
      <c r="C944" s="6" t="s">
        <v>159</v>
      </c>
      <c r="D944" s="6" t="s">
        <v>136</v>
      </c>
      <c r="E944" s="6">
        <v>6</v>
      </c>
      <c r="F944" s="6" t="str">
        <f>VLOOKUP(T_[[#This Row],[N° représ]],ListeREPRESENTANTS,2,FALSE)</f>
        <v>Ernst Junge</v>
      </c>
      <c r="G944" s="6">
        <v>10833</v>
      </c>
      <c r="H944" s="9">
        <v>41221</v>
      </c>
      <c r="I944" s="9">
        <v>41249</v>
      </c>
      <c r="J944" s="9">
        <v>41239</v>
      </c>
      <c r="K944" s="7">
        <v>7</v>
      </c>
      <c r="L944" s="9" t="str">
        <f>VLOOKUP(T_[[#This Row],[Réf catégorie]],ListeCATEGORIES,2,FALSE)</f>
        <v>Produits secs</v>
      </c>
      <c r="M944" s="6">
        <v>7</v>
      </c>
      <c r="N944" s="6" t="str">
        <f>VLOOKUP(T_[[#This Row],[Réf prod]],ListePRODUITS,2,FALSE)</f>
        <v>Uncle Bob's Organic Dried Pears</v>
      </c>
      <c r="O944" s="13">
        <v>150</v>
      </c>
      <c r="P944" s="6">
        <v>73</v>
      </c>
      <c r="Q944" s="13">
        <f t="shared" si="14"/>
        <v>10950</v>
      </c>
      <c r="R944" s="14">
        <v>-0.03</v>
      </c>
      <c r="S944" s="13">
        <v>11278.5</v>
      </c>
      <c r="T944" s="13">
        <v>372.19049999999999</v>
      </c>
      <c r="U944" s="48">
        <f>T_[[#This Row],[CA tarif]]-T_[[#This Row],[CA HT]]</f>
        <v>-328.5</v>
      </c>
      <c r="V944" s="13"/>
      <c r="W944" s="13"/>
      <c r="X944"/>
      <c r="Y944" s="9"/>
      <c r="AA944"/>
      <c r="AB944"/>
    </row>
    <row r="945" spans="1:28" ht="15" customHeight="1" x14ac:dyDescent="0.25">
      <c r="A945" s="6" t="s">
        <v>177</v>
      </c>
      <c r="B945" s="6" t="s">
        <v>178</v>
      </c>
      <c r="C945" s="6" t="s">
        <v>159</v>
      </c>
      <c r="D945" s="6" t="s">
        <v>136</v>
      </c>
      <c r="E945" s="6">
        <v>6</v>
      </c>
      <c r="F945" s="6" t="str">
        <f>VLOOKUP(T_[[#This Row],[N° représ]],ListeREPRESENTANTS,2,FALSE)</f>
        <v>Ernst Junge</v>
      </c>
      <c r="G945" s="6">
        <v>10833</v>
      </c>
      <c r="H945" s="9">
        <v>41221</v>
      </c>
      <c r="I945" s="9">
        <v>41249</v>
      </c>
      <c r="J945" s="9">
        <v>41239</v>
      </c>
      <c r="K945" s="7">
        <v>4</v>
      </c>
      <c r="L945" s="9" t="str">
        <f>VLOOKUP(T_[[#This Row],[Réf catégorie]],ListeCATEGORIES,2,FALSE)</f>
        <v>Produits laitiers</v>
      </c>
      <c r="M945" s="6">
        <v>31</v>
      </c>
      <c r="N945" s="6" t="str">
        <f>VLOOKUP(T_[[#This Row],[Réf prod]],ListePRODUITS,2,FALSE)</f>
        <v>Gorgonzola Telino</v>
      </c>
      <c r="O945" s="13">
        <v>62.5</v>
      </c>
      <c r="P945" s="6">
        <v>86</v>
      </c>
      <c r="Q945" s="13">
        <f t="shared" si="14"/>
        <v>5375</v>
      </c>
      <c r="R945" s="14">
        <v>0.17</v>
      </c>
      <c r="S945" s="13">
        <v>4461.25</v>
      </c>
      <c r="T945" s="13">
        <v>75.841250000000002</v>
      </c>
      <c r="U945" s="48">
        <f>T_[[#This Row],[CA tarif]]-T_[[#This Row],[CA HT]]</f>
        <v>913.75</v>
      </c>
      <c r="V945" s="13"/>
      <c r="W945" s="13"/>
      <c r="X945"/>
      <c r="Y945" s="9"/>
      <c r="AA945"/>
      <c r="AB945"/>
    </row>
    <row r="946" spans="1:28" ht="15" customHeight="1" x14ac:dyDescent="0.25">
      <c r="A946" s="6" t="s">
        <v>177</v>
      </c>
      <c r="B946" s="6" t="s">
        <v>178</v>
      </c>
      <c r="C946" s="6" t="s">
        <v>159</v>
      </c>
      <c r="D946" s="6" t="s">
        <v>136</v>
      </c>
      <c r="E946" s="6">
        <v>6</v>
      </c>
      <c r="F946" s="6" t="str">
        <f>VLOOKUP(T_[[#This Row],[N° représ]],ListeREPRESENTANTS,2,FALSE)</f>
        <v>Ernst Junge</v>
      </c>
      <c r="G946" s="6">
        <v>10833</v>
      </c>
      <c r="H946" s="9">
        <v>41221</v>
      </c>
      <c r="I946" s="9">
        <v>41249</v>
      </c>
      <c r="J946" s="9">
        <v>41239</v>
      </c>
      <c r="K946" s="7">
        <v>6</v>
      </c>
      <c r="L946" s="9" t="str">
        <f>VLOOKUP(T_[[#This Row],[Réf catégorie]],ListeCATEGORIES,2,FALSE)</f>
        <v>Viandes</v>
      </c>
      <c r="M946" s="6">
        <v>53</v>
      </c>
      <c r="N946" s="6" t="str">
        <f>VLOOKUP(T_[[#This Row],[Réf prod]],ListePRODUITS,2,FALSE)</f>
        <v>Perth Pasties</v>
      </c>
      <c r="O946" s="13">
        <v>164</v>
      </c>
      <c r="P946" s="6">
        <v>56</v>
      </c>
      <c r="Q946" s="13">
        <f t="shared" si="14"/>
        <v>9184</v>
      </c>
      <c r="R946" s="14">
        <v>0</v>
      </c>
      <c r="S946" s="13">
        <v>9184</v>
      </c>
      <c r="T946" s="13">
        <v>137.76</v>
      </c>
      <c r="U946" s="48">
        <f>T_[[#This Row],[CA tarif]]-T_[[#This Row],[CA HT]]</f>
        <v>0</v>
      </c>
      <c r="V946" s="13"/>
      <c r="W946" s="13"/>
      <c r="X946"/>
      <c r="Y946" s="9"/>
      <c r="AA946"/>
      <c r="AB946"/>
    </row>
    <row r="947" spans="1:28" ht="15" customHeight="1" x14ac:dyDescent="0.25">
      <c r="A947" s="6" t="s">
        <v>155</v>
      </c>
      <c r="B947" s="6" t="s">
        <v>156</v>
      </c>
      <c r="C947" s="6" t="s">
        <v>132</v>
      </c>
      <c r="D947" s="6" t="s">
        <v>123</v>
      </c>
      <c r="E947" s="6">
        <v>7</v>
      </c>
      <c r="F947" s="6" t="str">
        <f>VLOOKUP(T_[[#This Row],[N° représ]],ListeREPRESENTANTS,2,FALSE)</f>
        <v>Jaime Dos Santos</v>
      </c>
      <c r="G947" s="6">
        <v>10834</v>
      </c>
      <c r="H947" s="9">
        <v>41221</v>
      </c>
      <c r="I947" s="9">
        <v>41249</v>
      </c>
      <c r="J947" s="9">
        <v>41235</v>
      </c>
      <c r="K947" s="7">
        <v>6</v>
      </c>
      <c r="L947" s="9" t="str">
        <f>VLOOKUP(T_[[#This Row],[Réf catégorie]],ListeCATEGORIES,2,FALSE)</f>
        <v>Viandes</v>
      </c>
      <c r="M947" s="6">
        <v>29</v>
      </c>
      <c r="N947" s="6" t="str">
        <f>VLOOKUP(T_[[#This Row],[Réf prod]],ListePRODUITS,2,FALSE)</f>
        <v>Thüringer Rostbratwurst</v>
      </c>
      <c r="O947" s="13">
        <v>618.95000000000005</v>
      </c>
      <c r="P947" s="6">
        <v>86</v>
      </c>
      <c r="Q947" s="13">
        <f t="shared" si="14"/>
        <v>53229.700000000004</v>
      </c>
      <c r="R947" s="14">
        <v>0.06</v>
      </c>
      <c r="S947" s="13">
        <v>50035.917999999998</v>
      </c>
      <c r="T947" s="13">
        <v>1401.0057039999999</v>
      </c>
      <c r="U947" s="48">
        <f>T_[[#This Row],[CA tarif]]-T_[[#This Row],[CA HT]]</f>
        <v>3193.7820000000065</v>
      </c>
      <c r="V947" s="13"/>
      <c r="W947" s="13"/>
      <c r="X947"/>
      <c r="Y947" s="9"/>
      <c r="AA947"/>
      <c r="AB947"/>
    </row>
    <row r="948" spans="1:28" ht="15" customHeight="1" x14ac:dyDescent="0.25">
      <c r="A948" s="6" t="s">
        <v>155</v>
      </c>
      <c r="B948" s="6" t="s">
        <v>156</v>
      </c>
      <c r="C948" s="6" t="s">
        <v>132</v>
      </c>
      <c r="D948" s="6" t="s">
        <v>123</v>
      </c>
      <c r="E948" s="6">
        <v>7</v>
      </c>
      <c r="F948" s="6" t="str">
        <f>VLOOKUP(T_[[#This Row],[N° représ]],ListeREPRESENTANTS,2,FALSE)</f>
        <v>Jaime Dos Santos</v>
      </c>
      <c r="G948" s="6">
        <v>10834</v>
      </c>
      <c r="H948" s="9">
        <v>41221</v>
      </c>
      <c r="I948" s="9">
        <v>41249</v>
      </c>
      <c r="J948" s="9">
        <v>41235</v>
      </c>
      <c r="K948" s="7">
        <v>8</v>
      </c>
      <c r="L948" s="9" t="str">
        <f>VLOOKUP(T_[[#This Row],[Réf catégorie]],ListeCATEGORIES,2,FALSE)</f>
        <v>Poissons et fruits de mer</v>
      </c>
      <c r="M948" s="6">
        <v>30</v>
      </c>
      <c r="N948" s="6" t="str">
        <f>VLOOKUP(T_[[#This Row],[Réf prod]],ListePRODUITS,2,FALSE)</f>
        <v>Nord-Ost Matjeshering</v>
      </c>
      <c r="O948" s="13">
        <v>129.44999999999999</v>
      </c>
      <c r="P948" s="6">
        <v>100</v>
      </c>
      <c r="Q948" s="13">
        <f t="shared" si="14"/>
        <v>12944.999999999998</v>
      </c>
      <c r="R948" s="14">
        <v>0.2</v>
      </c>
      <c r="S948" s="13">
        <v>10356</v>
      </c>
      <c r="T948" s="13">
        <v>51.78</v>
      </c>
      <c r="U948" s="48">
        <f>T_[[#This Row],[CA tarif]]-T_[[#This Row],[CA HT]]</f>
        <v>2588.9999999999982</v>
      </c>
      <c r="V948" s="13"/>
      <c r="W948" s="13"/>
      <c r="X948"/>
      <c r="Y948" s="9"/>
      <c r="AA948"/>
      <c r="AB948"/>
    </row>
    <row r="949" spans="1:28" ht="15" customHeight="1" x14ac:dyDescent="0.25">
      <c r="A949" s="6" t="s">
        <v>301</v>
      </c>
      <c r="B949" s="6" t="s">
        <v>302</v>
      </c>
      <c r="C949" s="6" t="s">
        <v>260</v>
      </c>
      <c r="D949" s="6" t="s">
        <v>136</v>
      </c>
      <c r="E949" s="6">
        <v>7</v>
      </c>
      <c r="F949" s="6" t="str">
        <f>VLOOKUP(T_[[#This Row],[N° représ]],ListeREPRESENTANTS,2,FALSE)</f>
        <v>Jaime Dos Santos</v>
      </c>
      <c r="G949" s="6">
        <v>10835</v>
      </c>
      <c r="H949" s="9">
        <v>41221</v>
      </c>
      <c r="I949" s="9">
        <v>41249</v>
      </c>
      <c r="J949" s="9">
        <v>41237</v>
      </c>
      <c r="K949" s="7">
        <v>4</v>
      </c>
      <c r="L949" s="9" t="str">
        <f>VLOOKUP(T_[[#This Row],[Réf catégorie]],ListeCATEGORIES,2,FALSE)</f>
        <v>Produits laitiers</v>
      </c>
      <c r="M949" s="6">
        <v>59</v>
      </c>
      <c r="N949" s="6" t="str">
        <f>VLOOKUP(T_[[#This Row],[Réf prod]],ListePRODUITS,2,FALSE)</f>
        <v>Raclette Courdavault</v>
      </c>
      <c r="O949" s="13">
        <v>275</v>
      </c>
      <c r="P949" s="6">
        <v>4</v>
      </c>
      <c r="Q949" s="13">
        <f t="shared" si="14"/>
        <v>1100</v>
      </c>
      <c r="R949" s="14">
        <v>0.03</v>
      </c>
      <c r="S949" s="13">
        <v>1067</v>
      </c>
      <c r="T949" s="13">
        <v>7.4690000000000003</v>
      </c>
      <c r="U949" s="48">
        <f>T_[[#This Row],[CA tarif]]-T_[[#This Row],[CA HT]]</f>
        <v>33</v>
      </c>
      <c r="V949" s="13"/>
      <c r="W949" s="13"/>
      <c r="X949"/>
      <c r="Y949" s="9"/>
      <c r="AA949"/>
      <c r="AB949"/>
    </row>
    <row r="950" spans="1:28" ht="15" customHeight="1" x14ac:dyDescent="0.25">
      <c r="A950" s="6" t="s">
        <v>301</v>
      </c>
      <c r="B950" s="6" t="s">
        <v>302</v>
      </c>
      <c r="C950" s="6" t="s">
        <v>260</v>
      </c>
      <c r="D950" s="6" t="s">
        <v>136</v>
      </c>
      <c r="E950" s="6">
        <v>7</v>
      </c>
      <c r="F950" s="6" t="str">
        <f>VLOOKUP(T_[[#This Row],[N° représ]],ListeREPRESENTANTS,2,FALSE)</f>
        <v>Jaime Dos Santos</v>
      </c>
      <c r="G950" s="6">
        <v>10835</v>
      </c>
      <c r="H950" s="9">
        <v>41221</v>
      </c>
      <c r="I950" s="9">
        <v>41249</v>
      </c>
      <c r="J950" s="9">
        <v>41237</v>
      </c>
      <c r="K950" s="7">
        <v>2</v>
      </c>
      <c r="L950" s="9" t="str">
        <f>VLOOKUP(T_[[#This Row],[Réf catégorie]],ListeCATEGORIES,2,FALSE)</f>
        <v>Condiments</v>
      </c>
      <c r="M950" s="6">
        <v>77</v>
      </c>
      <c r="N950" s="6" t="str">
        <f>VLOOKUP(T_[[#This Row],[Réf prod]],ListePRODUITS,2,FALSE)</f>
        <v>Original Frankfurter grüne Soße</v>
      </c>
      <c r="O950" s="13">
        <v>65</v>
      </c>
      <c r="P950" s="6">
        <v>64</v>
      </c>
      <c r="Q950" s="13">
        <f t="shared" si="14"/>
        <v>4160</v>
      </c>
      <c r="R950" s="14">
        <v>0.2</v>
      </c>
      <c r="S950" s="13">
        <v>3328</v>
      </c>
      <c r="T950" s="13">
        <v>73.215999999999994</v>
      </c>
      <c r="U950" s="48">
        <f>T_[[#This Row],[CA tarif]]-T_[[#This Row],[CA HT]]</f>
        <v>832</v>
      </c>
      <c r="V950" s="13"/>
      <c r="W950" s="13"/>
      <c r="X950"/>
      <c r="Y950" s="9"/>
      <c r="AA950"/>
      <c r="AB950"/>
    </row>
    <row r="951" spans="1:28" ht="15" customHeight="1" x14ac:dyDescent="0.25">
      <c r="A951" s="6" t="s">
        <v>186</v>
      </c>
      <c r="B951" s="6" t="s">
        <v>187</v>
      </c>
      <c r="C951" s="6" t="s">
        <v>188</v>
      </c>
      <c r="D951" s="6" t="s">
        <v>140</v>
      </c>
      <c r="E951" s="6">
        <v>8</v>
      </c>
      <c r="F951" s="6" t="str">
        <f>VLOOKUP(T_[[#This Row],[N° représ]],ListeREPRESENTANTS,2,FALSE)</f>
        <v>Hicham Esmal</v>
      </c>
      <c r="G951" s="6">
        <v>10836</v>
      </c>
      <c r="H951" s="9">
        <v>41222</v>
      </c>
      <c r="I951" s="9">
        <v>41250</v>
      </c>
      <c r="J951" s="9">
        <v>41237</v>
      </c>
      <c r="K951" s="7">
        <v>5</v>
      </c>
      <c r="L951" s="9" t="str">
        <f>VLOOKUP(T_[[#This Row],[Réf catégorie]],ListeCATEGORIES,2,FALSE)</f>
        <v>Pâtes et céréales</v>
      </c>
      <c r="M951" s="6">
        <v>22</v>
      </c>
      <c r="N951" s="6" t="str">
        <f>VLOOKUP(T_[[#This Row],[Réf prod]],ListePRODUITS,2,FALSE)</f>
        <v>Gustaf's Knäckebröd</v>
      </c>
      <c r="O951" s="13">
        <v>105</v>
      </c>
      <c r="P951" s="6">
        <v>100</v>
      </c>
      <c r="Q951" s="13">
        <f t="shared" si="14"/>
        <v>10500</v>
      </c>
      <c r="R951" s="14">
        <v>0.03</v>
      </c>
      <c r="S951" s="13">
        <v>10185</v>
      </c>
      <c r="T951" s="13">
        <v>81.48</v>
      </c>
      <c r="U951" s="48">
        <f>T_[[#This Row],[CA tarif]]-T_[[#This Row],[CA HT]]</f>
        <v>315</v>
      </c>
      <c r="V951" s="13"/>
      <c r="W951" s="13"/>
      <c r="X951"/>
      <c r="Y951" s="9"/>
      <c r="AA951"/>
      <c r="AB951"/>
    </row>
    <row r="952" spans="1:28" ht="15" customHeight="1" x14ac:dyDescent="0.25">
      <c r="A952" s="6" t="s">
        <v>186</v>
      </c>
      <c r="B952" s="6" t="s">
        <v>187</v>
      </c>
      <c r="C952" s="6" t="s">
        <v>188</v>
      </c>
      <c r="D952" s="6" t="s">
        <v>140</v>
      </c>
      <c r="E952" s="6">
        <v>8</v>
      </c>
      <c r="F952" s="6" t="str">
        <f>VLOOKUP(T_[[#This Row],[N° représ]],ListeREPRESENTANTS,2,FALSE)</f>
        <v>Hicham Esmal</v>
      </c>
      <c r="G952" s="6">
        <v>10836</v>
      </c>
      <c r="H952" s="9">
        <v>41222</v>
      </c>
      <c r="I952" s="9">
        <v>41250</v>
      </c>
      <c r="J952" s="9">
        <v>41237</v>
      </c>
      <c r="K952" s="7">
        <v>1</v>
      </c>
      <c r="L952" s="9" t="str">
        <f>VLOOKUP(T_[[#This Row],[Réf catégorie]],ListeCATEGORIES,2,FALSE)</f>
        <v>Boissons</v>
      </c>
      <c r="M952" s="6">
        <v>35</v>
      </c>
      <c r="N952" s="6" t="str">
        <f>VLOOKUP(T_[[#This Row],[Réf prod]],ListePRODUITS,2,FALSE)</f>
        <v>Steeleye Stout</v>
      </c>
      <c r="O952" s="13">
        <v>90</v>
      </c>
      <c r="P952" s="6">
        <v>45</v>
      </c>
      <c r="Q952" s="13">
        <f t="shared" si="14"/>
        <v>4050</v>
      </c>
      <c r="R952" s="14">
        <v>0.13</v>
      </c>
      <c r="S952" s="13">
        <v>3523.5</v>
      </c>
      <c r="T952" s="13">
        <v>119.79900000000001</v>
      </c>
      <c r="U952" s="48">
        <f>T_[[#This Row],[CA tarif]]-T_[[#This Row],[CA HT]]</f>
        <v>526.5</v>
      </c>
      <c r="V952" s="13"/>
      <c r="W952" s="13"/>
      <c r="X952"/>
      <c r="Y952" s="9"/>
      <c r="AA952"/>
      <c r="AB952"/>
    </row>
    <row r="953" spans="1:28" ht="15" customHeight="1" x14ac:dyDescent="0.25">
      <c r="A953" s="6" t="s">
        <v>186</v>
      </c>
      <c r="B953" s="6" t="s">
        <v>187</v>
      </c>
      <c r="C953" s="6" t="s">
        <v>188</v>
      </c>
      <c r="D953" s="6" t="s">
        <v>140</v>
      </c>
      <c r="E953" s="6">
        <v>8</v>
      </c>
      <c r="F953" s="6" t="str">
        <f>VLOOKUP(T_[[#This Row],[N° représ]],ListeREPRESENTANTS,2,FALSE)</f>
        <v>Hicham Esmal</v>
      </c>
      <c r="G953" s="6">
        <v>10836</v>
      </c>
      <c r="H953" s="9">
        <v>41222</v>
      </c>
      <c r="I953" s="9">
        <v>41250</v>
      </c>
      <c r="J953" s="9">
        <v>41237</v>
      </c>
      <c r="K953" s="7">
        <v>5</v>
      </c>
      <c r="L953" s="9" t="str">
        <f>VLOOKUP(T_[[#This Row],[Réf catégorie]],ListeCATEGORIES,2,FALSE)</f>
        <v>Pâtes et céréales</v>
      </c>
      <c r="M953" s="6">
        <v>57</v>
      </c>
      <c r="N953" s="6" t="str">
        <f>VLOOKUP(T_[[#This Row],[Réf prod]],ListePRODUITS,2,FALSE)</f>
        <v>Ravioli Angelo</v>
      </c>
      <c r="O953" s="13">
        <v>97.5</v>
      </c>
      <c r="P953" s="6">
        <v>29</v>
      </c>
      <c r="Q953" s="13">
        <f t="shared" si="14"/>
        <v>2827.5</v>
      </c>
      <c r="R953" s="14">
        <v>-0.01</v>
      </c>
      <c r="S953" s="13">
        <v>2855.7750000000001</v>
      </c>
      <c r="T953" s="13">
        <v>8.5673250000000003</v>
      </c>
      <c r="U953" s="48">
        <f>T_[[#This Row],[CA tarif]]-T_[[#This Row],[CA HT]]</f>
        <v>-28.275000000000091</v>
      </c>
      <c r="V953" s="13"/>
      <c r="W953" s="13"/>
      <c r="X953"/>
      <c r="Y953" s="9"/>
      <c r="AA953"/>
      <c r="AB953"/>
    </row>
    <row r="954" spans="1:28" ht="15" customHeight="1" x14ac:dyDescent="0.25">
      <c r="A954" s="6" t="s">
        <v>186</v>
      </c>
      <c r="B954" s="6" t="s">
        <v>187</v>
      </c>
      <c r="C954" s="6" t="s">
        <v>188</v>
      </c>
      <c r="D954" s="6" t="s">
        <v>140</v>
      </c>
      <c r="E954" s="6">
        <v>8</v>
      </c>
      <c r="F954" s="6" t="str">
        <f>VLOOKUP(T_[[#This Row],[N° représ]],ListeREPRESENTANTS,2,FALSE)</f>
        <v>Hicham Esmal</v>
      </c>
      <c r="G954" s="6">
        <v>10836</v>
      </c>
      <c r="H954" s="9">
        <v>41222</v>
      </c>
      <c r="I954" s="9">
        <v>41250</v>
      </c>
      <c r="J954" s="9">
        <v>41237</v>
      </c>
      <c r="K954" s="7">
        <v>4</v>
      </c>
      <c r="L954" s="9" t="str">
        <f>VLOOKUP(T_[[#This Row],[Réf catégorie]],ListeCATEGORIES,2,FALSE)</f>
        <v>Produits laitiers</v>
      </c>
      <c r="M954" s="6">
        <v>60</v>
      </c>
      <c r="N954" s="6" t="str">
        <f>VLOOKUP(T_[[#This Row],[Réf prod]],ListePRODUITS,2,FALSE)</f>
        <v>Camembert Pierrot</v>
      </c>
      <c r="O954" s="13">
        <v>170</v>
      </c>
      <c r="P954" s="6">
        <v>53</v>
      </c>
      <c r="Q954" s="13">
        <f t="shared" si="14"/>
        <v>9010</v>
      </c>
      <c r="R954" s="14">
        <v>0.19</v>
      </c>
      <c r="S954" s="13">
        <v>7298.1</v>
      </c>
      <c r="T954" s="13">
        <v>72.980999999999995</v>
      </c>
      <c r="U954" s="48">
        <f>T_[[#This Row],[CA tarif]]-T_[[#This Row],[CA HT]]</f>
        <v>1711.8999999999996</v>
      </c>
      <c r="V954" s="13"/>
      <c r="W954" s="13"/>
      <c r="X954"/>
      <c r="Y954" s="9"/>
      <c r="AA954"/>
      <c r="AB954"/>
    </row>
    <row r="955" spans="1:28" ht="15" customHeight="1" x14ac:dyDescent="0.25">
      <c r="A955" s="6" t="s">
        <v>186</v>
      </c>
      <c r="B955" s="6" t="s">
        <v>187</v>
      </c>
      <c r="C955" s="6" t="s">
        <v>188</v>
      </c>
      <c r="D955" s="6" t="s">
        <v>140</v>
      </c>
      <c r="E955" s="6">
        <v>8</v>
      </c>
      <c r="F955" s="6" t="str">
        <f>VLOOKUP(T_[[#This Row],[N° représ]],ListeREPRESENTANTS,2,FALSE)</f>
        <v>Hicham Esmal</v>
      </c>
      <c r="G955" s="6">
        <v>10836</v>
      </c>
      <c r="H955" s="9">
        <v>41222</v>
      </c>
      <c r="I955" s="9">
        <v>41250</v>
      </c>
      <c r="J955" s="9">
        <v>41237</v>
      </c>
      <c r="K955" s="7">
        <v>5</v>
      </c>
      <c r="L955" s="9" t="str">
        <f>VLOOKUP(T_[[#This Row],[Réf catégorie]],ListeCATEGORIES,2,FALSE)</f>
        <v>Pâtes et céréales</v>
      </c>
      <c r="M955" s="6">
        <v>64</v>
      </c>
      <c r="N955" s="6" t="str">
        <f>VLOOKUP(T_[[#This Row],[Réf prod]],ListePRODUITS,2,FALSE)</f>
        <v>Wimmers gute Semmelknödel</v>
      </c>
      <c r="O955" s="13">
        <v>166.25</v>
      </c>
      <c r="P955" s="6">
        <v>67</v>
      </c>
      <c r="Q955" s="13">
        <f t="shared" si="14"/>
        <v>11138.75</v>
      </c>
      <c r="R955" s="14">
        <v>0.18</v>
      </c>
      <c r="S955" s="13">
        <v>9133.7750000000015</v>
      </c>
      <c r="T955" s="13">
        <v>137.00662500000004</v>
      </c>
      <c r="U955" s="48">
        <f>T_[[#This Row],[CA tarif]]-T_[[#This Row],[CA HT]]</f>
        <v>2004.9749999999985</v>
      </c>
      <c r="V955" s="13"/>
      <c r="W955" s="13"/>
      <c r="X955"/>
      <c r="Y955" s="9"/>
      <c r="AA955"/>
      <c r="AB955"/>
    </row>
    <row r="956" spans="1:28" ht="15" customHeight="1" x14ac:dyDescent="0.25">
      <c r="A956" s="6" t="s">
        <v>205</v>
      </c>
      <c r="B956" s="6" t="s">
        <v>206</v>
      </c>
      <c r="C956" s="6" t="s">
        <v>207</v>
      </c>
      <c r="D956" s="6" t="s">
        <v>208</v>
      </c>
      <c r="E956" s="6">
        <v>2</v>
      </c>
      <c r="F956" s="6" t="str">
        <f>VLOOKUP(T_[[#This Row],[N° représ]],ListeREPRESENTANTS,2,FALSE)</f>
        <v>Anne Dodsworth</v>
      </c>
      <c r="G956" s="6">
        <v>10837</v>
      </c>
      <c r="H956" s="9">
        <v>41222</v>
      </c>
      <c r="I956" s="9">
        <v>41250</v>
      </c>
      <c r="J956" s="9">
        <v>41239</v>
      </c>
      <c r="K956" s="7">
        <v>8</v>
      </c>
      <c r="L956" s="9" t="str">
        <f>VLOOKUP(T_[[#This Row],[Réf catégorie]],ListeCATEGORIES,2,FALSE)</f>
        <v>Poissons et fruits de mer</v>
      </c>
      <c r="M956" s="6">
        <v>13</v>
      </c>
      <c r="N956" s="6" t="str">
        <f>VLOOKUP(T_[[#This Row],[Réf prod]],ListePRODUITS,2,FALSE)</f>
        <v>Konbu</v>
      </c>
      <c r="O956" s="13">
        <v>30</v>
      </c>
      <c r="P956" s="6">
        <v>71</v>
      </c>
      <c r="Q956" s="13">
        <f t="shared" si="14"/>
        <v>2130</v>
      </c>
      <c r="R956" s="14">
        <v>0.12</v>
      </c>
      <c r="S956" s="13">
        <v>1874.4</v>
      </c>
      <c r="T956" s="13">
        <v>3.7488000000000001</v>
      </c>
      <c r="U956" s="48">
        <f>T_[[#This Row],[CA tarif]]-T_[[#This Row],[CA HT]]</f>
        <v>255.59999999999991</v>
      </c>
      <c r="V956" s="13"/>
      <c r="W956" s="13"/>
      <c r="X956"/>
      <c r="Y956" s="9"/>
      <c r="AA956"/>
      <c r="AB956"/>
    </row>
    <row r="957" spans="1:28" ht="15" customHeight="1" x14ac:dyDescent="0.25">
      <c r="A957" s="6" t="s">
        <v>205</v>
      </c>
      <c r="B957" s="6" t="s">
        <v>206</v>
      </c>
      <c r="C957" s="6" t="s">
        <v>207</v>
      </c>
      <c r="D957" s="6" t="s">
        <v>208</v>
      </c>
      <c r="E957" s="6">
        <v>2</v>
      </c>
      <c r="F957" s="6" t="str">
        <f>VLOOKUP(T_[[#This Row],[N° représ]],ListeREPRESENTANTS,2,FALSE)</f>
        <v>Anne Dodsworth</v>
      </c>
      <c r="G957" s="6">
        <v>10837</v>
      </c>
      <c r="H957" s="9">
        <v>41222</v>
      </c>
      <c r="I957" s="9">
        <v>41250</v>
      </c>
      <c r="J957" s="9">
        <v>41239</v>
      </c>
      <c r="K957" s="7">
        <v>8</v>
      </c>
      <c r="L957" s="9" t="str">
        <f>VLOOKUP(T_[[#This Row],[Réf catégorie]],ListeCATEGORIES,2,FALSE)</f>
        <v>Poissons et fruits de mer</v>
      </c>
      <c r="M957" s="6">
        <v>40</v>
      </c>
      <c r="N957" s="6" t="str">
        <f>VLOOKUP(T_[[#This Row],[Réf prod]],ListePRODUITS,2,FALSE)</f>
        <v>Boston Crab Meat</v>
      </c>
      <c r="O957" s="13">
        <v>92</v>
      </c>
      <c r="P957" s="6">
        <v>32</v>
      </c>
      <c r="Q957" s="13">
        <f t="shared" si="14"/>
        <v>2944</v>
      </c>
      <c r="R957" s="14">
        <v>0.04</v>
      </c>
      <c r="S957" s="13">
        <v>2826.24</v>
      </c>
      <c r="T957" s="13">
        <v>79.134720000000002</v>
      </c>
      <c r="U957" s="48">
        <f>T_[[#This Row],[CA tarif]]-T_[[#This Row],[CA HT]]</f>
        <v>117.76000000000022</v>
      </c>
      <c r="V957" s="13"/>
      <c r="W957" s="13"/>
      <c r="X957"/>
      <c r="Y957" s="9"/>
      <c r="AA957"/>
      <c r="AB957"/>
    </row>
    <row r="958" spans="1:28" ht="15" customHeight="1" x14ac:dyDescent="0.25">
      <c r="A958" s="6" t="s">
        <v>205</v>
      </c>
      <c r="B958" s="6" t="s">
        <v>206</v>
      </c>
      <c r="C958" s="6" t="s">
        <v>207</v>
      </c>
      <c r="D958" s="6" t="s">
        <v>208</v>
      </c>
      <c r="E958" s="6">
        <v>2</v>
      </c>
      <c r="F958" s="6" t="str">
        <f>VLOOKUP(T_[[#This Row],[N° représ]],ListeREPRESENTANTS,2,FALSE)</f>
        <v>Anne Dodsworth</v>
      </c>
      <c r="G958" s="6">
        <v>10837</v>
      </c>
      <c r="H958" s="9">
        <v>41222</v>
      </c>
      <c r="I958" s="9">
        <v>41250</v>
      </c>
      <c r="J958" s="9">
        <v>41239</v>
      </c>
      <c r="K958" s="7">
        <v>3</v>
      </c>
      <c r="L958" s="9" t="str">
        <f>VLOOKUP(T_[[#This Row],[Réf catégorie]],ListeCATEGORIES,2,FALSE)</f>
        <v>Desserts</v>
      </c>
      <c r="M958" s="6">
        <v>47</v>
      </c>
      <c r="N958" s="6" t="str">
        <f>VLOOKUP(T_[[#This Row],[Réf prod]],ListePRODUITS,2,FALSE)</f>
        <v>Zaanse koeken</v>
      </c>
      <c r="O958" s="13">
        <v>47.5</v>
      </c>
      <c r="P958" s="6">
        <v>39</v>
      </c>
      <c r="Q958" s="13">
        <f t="shared" si="14"/>
        <v>1852.5</v>
      </c>
      <c r="R958" s="14">
        <v>0.13</v>
      </c>
      <c r="S958" s="13">
        <v>1611.675</v>
      </c>
      <c r="T958" s="13">
        <v>3.2233499999999999</v>
      </c>
      <c r="U958" s="48">
        <f>T_[[#This Row],[CA tarif]]-T_[[#This Row],[CA HT]]</f>
        <v>240.82500000000005</v>
      </c>
      <c r="V958" s="13"/>
      <c r="W958" s="13"/>
      <c r="X958"/>
      <c r="Y958" s="9"/>
      <c r="AA958"/>
      <c r="AB958"/>
    </row>
    <row r="959" spans="1:28" ht="15" customHeight="1" x14ac:dyDescent="0.25">
      <c r="A959" s="6" t="s">
        <v>205</v>
      </c>
      <c r="B959" s="6" t="s">
        <v>206</v>
      </c>
      <c r="C959" s="6" t="s">
        <v>207</v>
      </c>
      <c r="D959" s="6" t="s">
        <v>208</v>
      </c>
      <c r="E959" s="6">
        <v>2</v>
      </c>
      <c r="F959" s="6" t="str">
        <f>VLOOKUP(T_[[#This Row],[N° représ]],ListeREPRESENTANTS,2,FALSE)</f>
        <v>Anne Dodsworth</v>
      </c>
      <c r="G959" s="6">
        <v>10837</v>
      </c>
      <c r="H959" s="9">
        <v>41222</v>
      </c>
      <c r="I959" s="9">
        <v>41250</v>
      </c>
      <c r="J959" s="9">
        <v>41239</v>
      </c>
      <c r="K959" s="7">
        <v>1</v>
      </c>
      <c r="L959" s="9" t="str">
        <f>VLOOKUP(T_[[#This Row],[Réf catégorie]],ListeCATEGORIES,2,FALSE)</f>
        <v>Boissons</v>
      </c>
      <c r="M959" s="6">
        <v>76</v>
      </c>
      <c r="N959" s="6" t="str">
        <f>VLOOKUP(T_[[#This Row],[Réf prod]],ListePRODUITS,2,FALSE)</f>
        <v>Lakkalikööri</v>
      </c>
      <c r="O959" s="13">
        <v>90</v>
      </c>
      <c r="P959" s="6">
        <v>68</v>
      </c>
      <c r="Q959" s="13">
        <f t="shared" si="14"/>
        <v>6120</v>
      </c>
      <c r="R959" s="14">
        <v>0.08</v>
      </c>
      <c r="S959" s="13">
        <v>5630.4000000000005</v>
      </c>
      <c r="T959" s="13">
        <v>78.825600000000009</v>
      </c>
      <c r="U959" s="48">
        <f>T_[[#This Row],[CA tarif]]-T_[[#This Row],[CA HT]]</f>
        <v>489.59999999999945</v>
      </c>
      <c r="V959" s="13"/>
      <c r="W959" s="13"/>
      <c r="X959"/>
      <c r="Y959" s="9"/>
      <c r="AA959"/>
      <c r="AB959"/>
    </row>
    <row r="960" spans="1:28" ht="15" customHeight="1" x14ac:dyDescent="0.25">
      <c r="A960" s="6" t="s">
        <v>127</v>
      </c>
      <c r="B960" s="6" t="s">
        <v>128</v>
      </c>
      <c r="C960" s="6" t="s">
        <v>129</v>
      </c>
      <c r="D960" s="6" t="s">
        <v>106</v>
      </c>
      <c r="E960" s="6">
        <v>3</v>
      </c>
      <c r="F960" s="6" t="str">
        <f>VLOOKUP(T_[[#This Row],[N° représ]],ListeREPRESENTANTS,2,FALSE)</f>
        <v>Janet Leverling</v>
      </c>
      <c r="G960" s="6">
        <v>10838</v>
      </c>
      <c r="H960" s="9">
        <v>41225</v>
      </c>
      <c r="I960" s="9">
        <v>41253</v>
      </c>
      <c r="J960" s="9">
        <v>41239</v>
      </c>
      <c r="K960" s="7">
        <v>1</v>
      </c>
      <c r="L960" s="9" t="str">
        <f>VLOOKUP(T_[[#This Row],[Réf catégorie]],ListeCATEGORIES,2,FALSE)</f>
        <v>Boissons</v>
      </c>
      <c r="M960" s="6">
        <v>1</v>
      </c>
      <c r="N960" s="6" t="str">
        <f>VLOOKUP(T_[[#This Row],[Réf prod]],ListePRODUITS,2,FALSE)</f>
        <v>Chai</v>
      </c>
      <c r="O960" s="13">
        <v>90</v>
      </c>
      <c r="P960" s="6">
        <v>57</v>
      </c>
      <c r="Q960" s="13">
        <f t="shared" si="14"/>
        <v>5130</v>
      </c>
      <c r="R960" s="14">
        <v>0.18</v>
      </c>
      <c r="S960" s="13">
        <v>4206.6000000000004</v>
      </c>
      <c r="T960" s="13">
        <v>96.751800000000003</v>
      </c>
      <c r="U960" s="48">
        <f>T_[[#This Row],[CA tarif]]-T_[[#This Row],[CA HT]]</f>
        <v>923.39999999999964</v>
      </c>
      <c r="V960" s="13"/>
      <c r="W960" s="13"/>
      <c r="X960"/>
      <c r="Y960" s="9"/>
      <c r="AA960"/>
      <c r="AB960"/>
    </row>
    <row r="961" spans="1:28" ht="15" customHeight="1" x14ac:dyDescent="0.25">
      <c r="A961" s="6" t="s">
        <v>127</v>
      </c>
      <c r="B961" s="6" t="s">
        <v>128</v>
      </c>
      <c r="C961" s="6" t="s">
        <v>129</v>
      </c>
      <c r="D961" s="6" t="s">
        <v>106</v>
      </c>
      <c r="E961" s="6">
        <v>3</v>
      </c>
      <c r="F961" s="6" t="str">
        <f>VLOOKUP(T_[[#This Row],[N° représ]],ListeREPRESENTANTS,2,FALSE)</f>
        <v>Janet Leverling</v>
      </c>
      <c r="G961" s="6">
        <v>10838</v>
      </c>
      <c r="H961" s="9">
        <v>41225</v>
      </c>
      <c r="I961" s="9">
        <v>41253</v>
      </c>
      <c r="J961" s="9">
        <v>41239</v>
      </c>
      <c r="K961" s="7">
        <v>8</v>
      </c>
      <c r="L961" s="9" t="str">
        <f>VLOOKUP(T_[[#This Row],[Réf catégorie]],ListeCATEGORIES,2,FALSE)</f>
        <v>Poissons et fruits de mer</v>
      </c>
      <c r="M961" s="6">
        <v>18</v>
      </c>
      <c r="N961" s="6" t="str">
        <f>VLOOKUP(T_[[#This Row],[Réf prod]],ListePRODUITS,2,FALSE)</f>
        <v>Carnarvon Tigers</v>
      </c>
      <c r="O961" s="13">
        <v>312.5</v>
      </c>
      <c r="P961" s="6">
        <v>34</v>
      </c>
      <c r="Q961" s="13">
        <f t="shared" si="14"/>
        <v>10625</v>
      </c>
      <c r="R961" s="14">
        <v>0.08</v>
      </c>
      <c r="S961" s="13">
        <v>9775</v>
      </c>
      <c r="T961" s="13">
        <v>87.974999999999994</v>
      </c>
      <c r="U961" s="48">
        <f>T_[[#This Row],[CA tarif]]-T_[[#This Row],[CA HT]]</f>
        <v>850</v>
      </c>
      <c r="V961" s="13"/>
      <c r="W961" s="13"/>
      <c r="X961"/>
      <c r="Y961" s="9"/>
      <c r="AA961"/>
      <c r="AB961"/>
    </row>
    <row r="962" spans="1:28" ht="15" customHeight="1" x14ac:dyDescent="0.25">
      <c r="A962" s="6" t="s">
        <v>127</v>
      </c>
      <c r="B962" s="6" t="s">
        <v>128</v>
      </c>
      <c r="C962" s="6" t="s">
        <v>129</v>
      </c>
      <c r="D962" s="6" t="s">
        <v>106</v>
      </c>
      <c r="E962" s="6">
        <v>3</v>
      </c>
      <c r="F962" s="6" t="str">
        <f>VLOOKUP(T_[[#This Row],[N° représ]],ListeREPRESENTANTS,2,FALSE)</f>
        <v>Janet Leverling</v>
      </c>
      <c r="G962" s="6">
        <v>10838</v>
      </c>
      <c r="H962" s="9">
        <v>41225</v>
      </c>
      <c r="I962" s="9">
        <v>41253</v>
      </c>
      <c r="J962" s="9">
        <v>41239</v>
      </c>
      <c r="K962" s="7">
        <v>8</v>
      </c>
      <c r="L962" s="9" t="str">
        <f>VLOOKUP(T_[[#This Row],[Réf catégorie]],ListeCATEGORIES,2,FALSE)</f>
        <v>Poissons et fruits de mer</v>
      </c>
      <c r="M962" s="6">
        <v>36</v>
      </c>
      <c r="N962" s="6" t="str">
        <f>VLOOKUP(T_[[#This Row],[Réf prod]],ListePRODUITS,2,FALSE)</f>
        <v>Inlagd Sill</v>
      </c>
      <c r="O962" s="13">
        <v>95</v>
      </c>
      <c r="P962" s="6">
        <v>4</v>
      </c>
      <c r="Q962" s="13">
        <f t="shared" si="14"/>
        <v>380</v>
      </c>
      <c r="R962" s="14">
        <v>0.11</v>
      </c>
      <c r="S962" s="13">
        <v>338.2</v>
      </c>
      <c r="T962" s="13">
        <v>3.7201999999999997</v>
      </c>
      <c r="U962" s="48">
        <f>T_[[#This Row],[CA tarif]]-T_[[#This Row],[CA HT]]</f>
        <v>41.800000000000011</v>
      </c>
      <c r="V962" s="13"/>
      <c r="W962" s="13"/>
      <c r="X962"/>
      <c r="Y962" s="9"/>
      <c r="AA962"/>
      <c r="AB962"/>
    </row>
    <row r="963" spans="1:28" ht="15" customHeight="1" x14ac:dyDescent="0.25">
      <c r="A963" s="6" t="s">
        <v>155</v>
      </c>
      <c r="B963" s="6" t="s">
        <v>156</v>
      </c>
      <c r="C963" s="6" t="s">
        <v>132</v>
      </c>
      <c r="D963" s="6" t="s">
        <v>123</v>
      </c>
      <c r="E963" s="6">
        <v>3</v>
      </c>
      <c r="F963" s="6" t="str">
        <f>VLOOKUP(T_[[#This Row],[N° représ]],ListeREPRESENTANTS,2,FALSE)</f>
        <v>Janet Leverling</v>
      </c>
      <c r="G963" s="6">
        <v>10839</v>
      </c>
      <c r="H963" s="9">
        <v>41225</v>
      </c>
      <c r="I963" s="9">
        <v>41253</v>
      </c>
      <c r="J963" s="9">
        <v>41238</v>
      </c>
      <c r="K963" s="7">
        <v>8</v>
      </c>
      <c r="L963" s="9" t="str">
        <f>VLOOKUP(T_[[#This Row],[Réf catégorie]],ListeCATEGORIES,2,FALSE)</f>
        <v>Poissons et fruits de mer</v>
      </c>
      <c r="M963" s="6">
        <v>58</v>
      </c>
      <c r="N963" s="6" t="str">
        <f>VLOOKUP(T_[[#This Row],[Réf prod]],ListePRODUITS,2,FALSE)</f>
        <v>Escargots de Bourgogne</v>
      </c>
      <c r="O963" s="13">
        <v>66.25</v>
      </c>
      <c r="P963" s="6">
        <v>86</v>
      </c>
      <c r="Q963" s="13">
        <f t="shared" si="14"/>
        <v>5697.5</v>
      </c>
      <c r="R963" s="14">
        <v>0.06</v>
      </c>
      <c r="S963" s="13">
        <v>5355.65</v>
      </c>
      <c r="T963" s="13">
        <v>32.133899999999997</v>
      </c>
      <c r="U963" s="48">
        <f>T_[[#This Row],[CA tarif]]-T_[[#This Row],[CA HT]]</f>
        <v>341.85000000000036</v>
      </c>
      <c r="V963" s="13"/>
      <c r="W963" s="13"/>
      <c r="X963"/>
      <c r="Y963" s="9"/>
      <c r="AA963"/>
      <c r="AB963"/>
    </row>
    <row r="964" spans="1:28" ht="15" customHeight="1" x14ac:dyDescent="0.25">
      <c r="A964" s="6" t="s">
        <v>155</v>
      </c>
      <c r="B964" s="6" t="s">
        <v>156</v>
      </c>
      <c r="C964" s="6" t="s">
        <v>132</v>
      </c>
      <c r="D964" s="6" t="s">
        <v>123</v>
      </c>
      <c r="E964" s="6">
        <v>3</v>
      </c>
      <c r="F964" s="6" t="str">
        <f>VLOOKUP(T_[[#This Row],[N° représ]],ListeREPRESENTANTS,2,FALSE)</f>
        <v>Janet Leverling</v>
      </c>
      <c r="G964" s="6">
        <v>10839</v>
      </c>
      <c r="H964" s="9">
        <v>41225</v>
      </c>
      <c r="I964" s="9">
        <v>41253</v>
      </c>
      <c r="J964" s="9">
        <v>41238</v>
      </c>
      <c r="K964" s="7">
        <v>4</v>
      </c>
      <c r="L964" s="9" t="str">
        <f>VLOOKUP(T_[[#This Row],[Réf catégorie]],ListeCATEGORIES,2,FALSE)</f>
        <v>Produits laitiers</v>
      </c>
      <c r="M964" s="6">
        <v>72</v>
      </c>
      <c r="N964" s="6" t="str">
        <f>VLOOKUP(T_[[#This Row],[Réf prod]],ListePRODUITS,2,FALSE)</f>
        <v>Mozzarella di Giovanni</v>
      </c>
      <c r="O964" s="13">
        <v>174</v>
      </c>
      <c r="P964" s="6">
        <v>93</v>
      </c>
      <c r="Q964" s="13">
        <f t="shared" si="14"/>
        <v>16182</v>
      </c>
      <c r="R964" s="14">
        <v>0.2</v>
      </c>
      <c r="S964" s="13">
        <v>12945.6</v>
      </c>
      <c r="T964" s="13">
        <v>194.184</v>
      </c>
      <c r="U964" s="48">
        <f>T_[[#This Row],[CA tarif]]-T_[[#This Row],[CA HT]]</f>
        <v>3236.3999999999996</v>
      </c>
      <c r="V964" s="13"/>
      <c r="W964" s="13"/>
      <c r="X964"/>
      <c r="Y964" s="9"/>
      <c r="AA964"/>
      <c r="AB964"/>
    </row>
    <row r="965" spans="1:28" ht="15" customHeight="1" x14ac:dyDescent="0.25">
      <c r="A965" s="6" t="s">
        <v>127</v>
      </c>
      <c r="B965" s="6" t="s">
        <v>128</v>
      </c>
      <c r="C965" s="6" t="s">
        <v>129</v>
      </c>
      <c r="D965" s="6" t="s">
        <v>106</v>
      </c>
      <c r="E965" s="6">
        <v>5</v>
      </c>
      <c r="F965" s="6" t="str">
        <f>VLOOKUP(T_[[#This Row],[N° représ]],ListeREPRESENTANTS,2,FALSE)</f>
        <v>Mohamed Ben Arfa</v>
      </c>
      <c r="G965" s="6">
        <v>10840</v>
      </c>
      <c r="H965" s="9">
        <v>41225</v>
      </c>
      <c r="I965" s="9">
        <v>41267</v>
      </c>
      <c r="J965" s="9">
        <v>41263</v>
      </c>
      <c r="K965" s="7">
        <v>3</v>
      </c>
      <c r="L965" s="9" t="str">
        <f>VLOOKUP(T_[[#This Row],[Réf catégorie]],ListeCATEGORIES,2,FALSE)</f>
        <v>Desserts</v>
      </c>
      <c r="M965" s="6">
        <v>25</v>
      </c>
      <c r="N965" s="6" t="str">
        <f>VLOOKUP(T_[[#This Row],[Réf prod]],ListePRODUITS,2,FALSE)</f>
        <v>NuNuCa Nuß-Nougat-Creme</v>
      </c>
      <c r="O965" s="13">
        <v>70</v>
      </c>
      <c r="P965" s="6">
        <v>30</v>
      </c>
      <c r="Q965" s="13">
        <f t="shared" ref="Q965:Q1028" si="15">O965*P965</f>
        <v>2100</v>
      </c>
      <c r="R965" s="14">
        <v>0.17</v>
      </c>
      <c r="S965" s="13">
        <v>1743</v>
      </c>
      <c r="T965" s="13">
        <v>57.518999999999998</v>
      </c>
      <c r="U965" s="48">
        <f>T_[[#This Row],[CA tarif]]-T_[[#This Row],[CA HT]]</f>
        <v>357</v>
      </c>
      <c r="V965" s="13"/>
      <c r="W965" s="13"/>
      <c r="X965"/>
      <c r="Y965" s="9"/>
      <c r="AA965"/>
      <c r="AB965"/>
    </row>
    <row r="966" spans="1:28" ht="15" customHeight="1" x14ac:dyDescent="0.25">
      <c r="A966" s="6" t="s">
        <v>127</v>
      </c>
      <c r="B966" s="6" t="s">
        <v>128</v>
      </c>
      <c r="C966" s="6" t="s">
        <v>129</v>
      </c>
      <c r="D966" s="6" t="s">
        <v>106</v>
      </c>
      <c r="E966" s="6">
        <v>5</v>
      </c>
      <c r="F966" s="6" t="str">
        <f>VLOOKUP(T_[[#This Row],[N° représ]],ListeREPRESENTANTS,2,FALSE)</f>
        <v>Mohamed Ben Arfa</v>
      </c>
      <c r="G966" s="6">
        <v>10840</v>
      </c>
      <c r="H966" s="9">
        <v>41225</v>
      </c>
      <c r="I966" s="9">
        <v>41267</v>
      </c>
      <c r="J966" s="9">
        <v>41263</v>
      </c>
      <c r="K966" s="7">
        <v>1</v>
      </c>
      <c r="L966" s="9" t="str">
        <f>VLOOKUP(T_[[#This Row],[Réf catégorie]],ListeCATEGORIES,2,FALSE)</f>
        <v>Boissons</v>
      </c>
      <c r="M966" s="6">
        <v>39</v>
      </c>
      <c r="N966" s="6" t="str">
        <f>VLOOKUP(T_[[#This Row],[Réf prod]],ListePRODUITS,2,FALSE)</f>
        <v>Chartreuse verte</v>
      </c>
      <c r="O966" s="13">
        <v>90</v>
      </c>
      <c r="P966" s="6">
        <v>34</v>
      </c>
      <c r="Q966" s="13">
        <f t="shared" si="15"/>
        <v>3060</v>
      </c>
      <c r="R966" s="14">
        <v>0.18</v>
      </c>
      <c r="S966" s="13">
        <v>2509.2000000000003</v>
      </c>
      <c r="T966" s="13">
        <v>72.766800000000003</v>
      </c>
      <c r="U966" s="48">
        <f>T_[[#This Row],[CA tarif]]-T_[[#This Row],[CA HT]]</f>
        <v>550.79999999999973</v>
      </c>
      <c r="V966" s="13"/>
      <c r="W966" s="13"/>
      <c r="X966"/>
      <c r="Y966" s="9"/>
      <c r="AA966"/>
      <c r="AB966"/>
    </row>
    <row r="967" spans="1:28" ht="15" customHeight="1" x14ac:dyDescent="0.25">
      <c r="A967" s="6" t="s">
        <v>99</v>
      </c>
      <c r="B967" s="6" t="s">
        <v>100</v>
      </c>
      <c r="C967" s="6" t="s">
        <v>101</v>
      </c>
      <c r="D967" s="6" t="s">
        <v>102</v>
      </c>
      <c r="E967" s="6">
        <v>9</v>
      </c>
      <c r="F967" s="6" t="str">
        <f>VLOOKUP(T_[[#This Row],[N° représ]],ListeREPRESENTANTS,2,FALSE)</f>
        <v>Steven Buchanan</v>
      </c>
      <c r="G967" s="6">
        <v>10841</v>
      </c>
      <c r="H967" s="9">
        <v>41226</v>
      </c>
      <c r="I967" s="9">
        <v>41254</v>
      </c>
      <c r="J967" s="9">
        <v>41245</v>
      </c>
      <c r="K967" s="7">
        <v>8</v>
      </c>
      <c r="L967" s="9" t="str">
        <f>VLOOKUP(T_[[#This Row],[Réf catégorie]],ListeCATEGORIES,2,FALSE)</f>
        <v>Poissons et fruits de mer</v>
      </c>
      <c r="M967" s="6">
        <v>10</v>
      </c>
      <c r="N967" s="6" t="str">
        <f>VLOOKUP(T_[[#This Row],[Réf prod]],ListePRODUITS,2,FALSE)</f>
        <v>Ikura</v>
      </c>
      <c r="O967" s="13">
        <v>155</v>
      </c>
      <c r="P967" s="6">
        <v>29</v>
      </c>
      <c r="Q967" s="13">
        <f t="shared" si="15"/>
        <v>4495</v>
      </c>
      <c r="R967" s="14">
        <v>0.13</v>
      </c>
      <c r="S967" s="13">
        <v>3910.65</v>
      </c>
      <c r="T967" s="13">
        <v>129.05144999999999</v>
      </c>
      <c r="U967" s="48">
        <f>T_[[#This Row],[CA tarif]]-T_[[#This Row],[CA HT]]</f>
        <v>584.34999999999991</v>
      </c>
      <c r="V967" s="13"/>
      <c r="W967" s="13"/>
      <c r="X967"/>
      <c r="Y967" s="9"/>
      <c r="AA967"/>
      <c r="AB967"/>
    </row>
    <row r="968" spans="1:28" ht="15" customHeight="1" x14ac:dyDescent="0.25">
      <c r="A968" s="6" t="s">
        <v>99</v>
      </c>
      <c r="B968" s="6" t="s">
        <v>100</v>
      </c>
      <c r="C968" s="6" t="s">
        <v>101</v>
      </c>
      <c r="D968" s="6" t="s">
        <v>102</v>
      </c>
      <c r="E968" s="6">
        <v>9</v>
      </c>
      <c r="F968" s="6" t="str">
        <f>VLOOKUP(T_[[#This Row],[N° représ]],ListeREPRESENTANTS,2,FALSE)</f>
        <v>Steven Buchanan</v>
      </c>
      <c r="G968" s="6">
        <v>10841</v>
      </c>
      <c r="H968" s="9">
        <v>41226</v>
      </c>
      <c r="I968" s="9">
        <v>41254</v>
      </c>
      <c r="J968" s="9">
        <v>41245</v>
      </c>
      <c r="K968" s="7">
        <v>5</v>
      </c>
      <c r="L968" s="9" t="str">
        <f>VLOOKUP(T_[[#This Row],[Réf catégorie]],ListeCATEGORIES,2,FALSE)</f>
        <v>Pâtes et céréales</v>
      </c>
      <c r="M968" s="6">
        <v>56</v>
      </c>
      <c r="N968" s="6" t="str">
        <f>VLOOKUP(T_[[#This Row],[Réf prod]],ListePRODUITS,2,FALSE)</f>
        <v>Gnocchi di nonna Alice</v>
      </c>
      <c r="O968" s="13">
        <v>190</v>
      </c>
      <c r="P968" s="6">
        <v>25</v>
      </c>
      <c r="Q968" s="13">
        <f t="shared" si="15"/>
        <v>4750</v>
      </c>
      <c r="R968" s="14">
        <v>-0.03</v>
      </c>
      <c r="S968" s="13">
        <v>4892.5</v>
      </c>
      <c r="T968" s="13">
        <v>92.957499999999996</v>
      </c>
      <c r="U968" s="48">
        <f>T_[[#This Row],[CA tarif]]-T_[[#This Row],[CA HT]]</f>
        <v>-142.5</v>
      </c>
      <c r="V968" s="13"/>
      <c r="W968" s="13"/>
      <c r="X968"/>
      <c r="Y968" s="9"/>
      <c r="AA968"/>
      <c r="AB968"/>
    </row>
    <row r="969" spans="1:28" ht="15" customHeight="1" x14ac:dyDescent="0.25">
      <c r="A969" s="6" t="s">
        <v>99</v>
      </c>
      <c r="B969" s="6" t="s">
        <v>100</v>
      </c>
      <c r="C969" s="6" t="s">
        <v>101</v>
      </c>
      <c r="D969" s="6" t="s">
        <v>102</v>
      </c>
      <c r="E969" s="6">
        <v>9</v>
      </c>
      <c r="F969" s="6" t="str">
        <f>VLOOKUP(T_[[#This Row],[N° représ]],ListeREPRESENTANTS,2,FALSE)</f>
        <v>Steven Buchanan</v>
      </c>
      <c r="G969" s="6">
        <v>10841</v>
      </c>
      <c r="H969" s="9">
        <v>41226</v>
      </c>
      <c r="I969" s="9">
        <v>41254</v>
      </c>
      <c r="J969" s="9">
        <v>41245</v>
      </c>
      <c r="K969" s="7">
        <v>4</v>
      </c>
      <c r="L969" s="9" t="str">
        <f>VLOOKUP(T_[[#This Row],[Réf catégorie]],ListeCATEGORIES,2,FALSE)</f>
        <v>Produits laitiers</v>
      </c>
      <c r="M969" s="6">
        <v>59</v>
      </c>
      <c r="N969" s="6" t="str">
        <f>VLOOKUP(T_[[#This Row],[Réf prod]],ListePRODUITS,2,FALSE)</f>
        <v>Raclette Courdavault</v>
      </c>
      <c r="O969" s="13">
        <v>275</v>
      </c>
      <c r="P969" s="6">
        <v>91</v>
      </c>
      <c r="Q969" s="13">
        <f t="shared" si="15"/>
        <v>25025</v>
      </c>
      <c r="R969" s="14">
        <v>0.15</v>
      </c>
      <c r="S969" s="13">
        <v>21271.25</v>
      </c>
      <c r="T969" s="13">
        <v>42.542499999999997</v>
      </c>
      <c r="U969" s="48">
        <f>T_[[#This Row],[CA tarif]]-T_[[#This Row],[CA HT]]</f>
        <v>3753.75</v>
      </c>
      <c r="V969" s="13"/>
      <c r="W969" s="13"/>
      <c r="X969"/>
      <c r="Y969" s="9"/>
      <c r="AA969"/>
      <c r="AB969"/>
    </row>
    <row r="970" spans="1:28" ht="15" customHeight="1" x14ac:dyDescent="0.25">
      <c r="A970" s="6" t="s">
        <v>99</v>
      </c>
      <c r="B970" s="6" t="s">
        <v>100</v>
      </c>
      <c r="C970" s="6" t="s">
        <v>101</v>
      </c>
      <c r="D970" s="6" t="s">
        <v>102</v>
      </c>
      <c r="E970" s="6">
        <v>9</v>
      </c>
      <c r="F970" s="6" t="str">
        <f>VLOOKUP(T_[[#This Row],[N° représ]],ListeREPRESENTANTS,2,FALSE)</f>
        <v>Steven Buchanan</v>
      </c>
      <c r="G970" s="6">
        <v>10841</v>
      </c>
      <c r="H970" s="9">
        <v>41226</v>
      </c>
      <c r="I970" s="9">
        <v>41254</v>
      </c>
      <c r="J970" s="9">
        <v>41245</v>
      </c>
      <c r="K970" s="7">
        <v>2</v>
      </c>
      <c r="L970" s="9" t="str">
        <f>VLOOKUP(T_[[#This Row],[Réf catégorie]],ListeCATEGORIES,2,FALSE)</f>
        <v>Condiments</v>
      </c>
      <c r="M970" s="6">
        <v>77</v>
      </c>
      <c r="N970" s="6" t="str">
        <f>VLOOKUP(T_[[#This Row],[Réf prod]],ListePRODUITS,2,FALSE)</f>
        <v>Original Frankfurter grüne Soße</v>
      </c>
      <c r="O970" s="13">
        <v>65</v>
      </c>
      <c r="P970" s="6">
        <v>83</v>
      </c>
      <c r="Q970" s="13">
        <f t="shared" si="15"/>
        <v>5395</v>
      </c>
      <c r="R970" s="14">
        <v>0</v>
      </c>
      <c r="S970" s="13">
        <v>5395</v>
      </c>
      <c r="T970" s="13">
        <v>124.08499999999999</v>
      </c>
      <c r="U970" s="48">
        <f>T_[[#This Row],[CA tarif]]-T_[[#This Row],[CA HT]]</f>
        <v>0</v>
      </c>
      <c r="V970" s="13"/>
      <c r="W970" s="13"/>
      <c r="X970"/>
      <c r="Y970" s="9"/>
      <c r="AA970"/>
      <c r="AB970"/>
    </row>
    <row r="971" spans="1:28" ht="15" customHeight="1" x14ac:dyDescent="0.25">
      <c r="A971" s="6" t="s">
        <v>194</v>
      </c>
      <c r="B971" s="6" t="s">
        <v>195</v>
      </c>
      <c r="C971" s="6" t="s">
        <v>97</v>
      </c>
      <c r="D971" s="6" t="s">
        <v>98</v>
      </c>
      <c r="E971" s="6">
        <v>7</v>
      </c>
      <c r="F971" s="6" t="str">
        <f>VLOOKUP(T_[[#This Row],[N° représ]],ListeREPRESENTANTS,2,FALSE)</f>
        <v>Jaime Dos Santos</v>
      </c>
      <c r="G971" s="6">
        <v>10842</v>
      </c>
      <c r="H971" s="9">
        <v>41226</v>
      </c>
      <c r="I971" s="9">
        <v>41254</v>
      </c>
      <c r="J971" s="9">
        <v>41245</v>
      </c>
      <c r="K971" s="7">
        <v>4</v>
      </c>
      <c r="L971" s="9" t="str">
        <f>VLOOKUP(T_[[#This Row],[Réf catégorie]],ListeCATEGORIES,2,FALSE)</f>
        <v>Produits laitiers</v>
      </c>
      <c r="M971" s="6">
        <v>11</v>
      </c>
      <c r="N971" s="6" t="str">
        <f>VLOOKUP(T_[[#This Row],[Réf prod]],ListePRODUITS,2,FALSE)</f>
        <v>Queso Cabrales</v>
      </c>
      <c r="O971" s="13">
        <v>105</v>
      </c>
      <c r="P971" s="6">
        <v>32</v>
      </c>
      <c r="Q971" s="13">
        <f t="shared" si="15"/>
        <v>3360</v>
      </c>
      <c r="R971" s="14">
        <v>0.16</v>
      </c>
      <c r="S971" s="13">
        <v>2822.4</v>
      </c>
      <c r="T971" s="13">
        <v>67.7376</v>
      </c>
      <c r="U971" s="48">
        <f>T_[[#This Row],[CA tarif]]-T_[[#This Row],[CA HT]]</f>
        <v>537.59999999999991</v>
      </c>
      <c r="V971" s="13"/>
      <c r="W971" s="13"/>
      <c r="X971"/>
      <c r="Y971" s="9"/>
      <c r="AA971"/>
      <c r="AB971"/>
    </row>
    <row r="972" spans="1:28" ht="15" customHeight="1" x14ac:dyDescent="0.25">
      <c r="A972" s="6" t="s">
        <v>194</v>
      </c>
      <c r="B972" s="6" t="s">
        <v>195</v>
      </c>
      <c r="C972" s="6" t="s">
        <v>97</v>
      </c>
      <c r="D972" s="6" t="s">
        <v>98</v>
      </c>
      <c r="E972" s="6">
        <v>7</v>
      </c>
      <c r="F972" s="6" t="str">
        <f>VLOOKUP(T_[[#This Row],[N° représ]],ListeREPRESENTANTS,2,FALSE)</f>
        <v>Jaime Dos Santos</v>
      </c>
      <c r="G972" s="6">
        <v>10842</v>
      </c>
      <c r="H972" s="9">
        <v>41226</v>
      </c>
      <c r="I972" s="9">
        <v>41254</v>
      </c>
      <c r="J972" s="9">
        <v>41245</v>
      </c>
      <c r="K972" s="7">
        <v>1</v>
      </c>
      <c r="L972" s="9" t="str">
        <f>VLOOKUP(T_[[#This Row],[Réf catégorie]],ListeCATEGORIES,2,FALSE)</f>
        <v>Boissons</v>
      </c>
      <c r="M972" s="6">
        <v>43</v>
      </c>
      <c r="N972" s="6" t="str">
        <f>VLOOKUP(T_[[#This Row],[Réf prod]],ListePRODUITS,2,FALSE)</f>
        <v>Ipoh Coffee</v>
      </c>
      <c r="O972" s="13">
        <v>230</v>
      </c>
      <c r="P972" s="6">
        <v>29</v>
      </c>
      <c r="Q972" s="13">
        <f t="shared" si="15"/>
        <v>6670</v>
      </c>
      <c r="R972" s="14">
        <v>0.2</v>
      </c>
      <c r="S972" s="13">
        <v>5336</v>
      </c>
      <c r="T972" s="13">
        <v>16.007999999999999</v>
      </c>
      <c r="U972" s="48">
        <f>T_[[#This Row],[CA tarif]]-T_[[#This Row],[CA HT]]</f>
        <v>1334</v>
      </c>
      <c r="V972" s="13"/>
      <c r="W972" s="13"/>
      <c r="X972"/>
      <c r="Y972" s="9"/>
      <c r="AA972"/>
      <c r="AB972"/>
    </row>
    <row r="973" spans="1:28" ht="15" customHeight="1" x14ac:dyDescent="0.25">
      <c r="A973" s="6" t="s">
        <v>194</v>
      </c>
      <c r="B973" s="6" t="s">
        <v>195</v>
      </c>
      <c r="C973" s="6" t="s">
        <v>97</v>
      </c>
      <c r="D973" s="6" t="s">
        <v>98</v>
      </c>
      <c r="E973" s="6">
        <v>7</v>
      </c>
      <c r="F973" s="6" t="str">
        <f>VLOOKUP(T_[[#This Row],[N° représ]],ListeREPRESENTANTS,2,FALSE)</f>
        <v>Jaime Dos Santos</v>
      </c>
      <c r="G973" s="6">
        <v>10842</v>
      </c>
      <c r="H973" s="9">
        <v>41226</v>
      </c>
      <c r="I973" s="9">
        <v>41254</v>
      </c>
      <c r="J973" s="9">
        <v>41245</v>
      </c>
      <c r="K973" s="7">
        <v>3</v>
      </c>
      <c r="L973" s="9" t="str">
        <f>VLOOKUP(T_[[#This Row],[Réf catégorie]],ListeCATEGORIES,2,FALSE)</f>
        <v>Desserts</v>
      </c>
      <c r="M973" s="6">
        <v>68</v>
      </c>
      <c r="N973" s="6" t="str">
        <f>VLOOKUP(T_[[#This Row],[Réf prod]],ListePRODUITS,2,FALSE)</f>
        <v>Scottish Longbreads</v>
      </c>
      <c r="O973" s="13">
        <v>62.5</v>
      </c>
      <c r="P973" s="6">
        <v>45</v>
      </c>
      <c r="Q973" s="13">
        <f t="shared" si="15"/>
        <v>2812.5</v>
      </c>
      <c r="R973" s="14">
        <v>0.06</v>
      </c>
      <c r="S973" s="13">
        <v>2643.75</v>
      </c>
      <c r="T973" s="13">
        <v>37.012500000000003</v>
      </c>
      <c r="U973" s="48">
        <f>T_[[#This Row],[CA tarif]]-T_[[#This Row],[CA HT]]</f>
        <v>168.75</v>
      </c>
      <c r="V973" s="13"/>
      <c r="W973" s="13"/>
      <c r="X973"/>
      <c r="Y973" s="9"/>
      <c r="AA973"/>
      <c r="AB973"/>
    </row>
    <row r="974" spans="1:28" ht="15" customHeight="1" x14ac:dyDescent="0.25">
      <c r="A974" s="6" t="s">
        <v>194</v>
      </c>
      <c r="B974" s="6" t="s">
        <v>195</v>
      </c>
      <c r="C974" s="6" t="s">
        <v>97</v>
      </c>
      <c r="D974" s="6" t="s">
        <v>98</v>
      </c>
      <c r="E974" s="6">
        <v>7</v>
      </c>
      <c r="F974" s="6" t="str">
        <f>VLOOKUP(T_[[#This Row],[N° représ]],ListeREPRESENTANTS,2,FALSE)</f>
        <v>Jaime Dos Santos</v>
      </c>
      <c r="G974" s="6">
        <v>10842</v>
      </c>
      <c r="H974" s="9">
        <v>41226</v>
      </c>
      <c r="I974" s="9">
        <v>41254</v>
      </c>
      <c r="J974" s="9">
        <v>41245</v>
      </c>
      <c r="K974" s="7">
        <v>1</v>
      </c>
      <c r="L974" s="9" t="str">
        <f>VLOOKUP(T_[[#This Row],[Réf catégorie]],ListeCATEGORIES,2,FALSE)</f>
        <v>Boissons</v>
      </c>
      <c r="M974" s="6">
        <v>70</v>
      </c>
      <c r="N974" s="6" t="str">
        <f>VLOOKUP(T_[[#This Row],[Réf prod]],ListePRODUITS,2,FALSE)</f>
        <v>Outback Lager</v>
      </c>
      <c r="O974" s="13">
        <v>75</v>
      </c>
      <c r="P974" s="6">
        <v>67</v>
      </c>
      <c r="Q974" s="13">
        <f t="shared" si="15"/>
        <v>5025</v>
      </c>
      <c r="R974" s="14">
        <v>0.14000000000000001</v>
      </c>
      <c r="S974" s="13">
        <v>4321.5</v>
      </c>
      <c r="T974" s="13">
        <v>0</v>
      </c>
      <c r="U974" s="48">
        <f>T_[[#This Row],[CA tarif]]-T_[[#This Row],[CA HT]]</f>
        <v>703.5</v>
      </c>
      <c r="V974" s="13"/>
      <c r="W974" s="13"/>
      <c r="X974"/>
      <c r="Y974" s="9"/>
      <c r="AA974"/>
      <c r="AB974"/>
    </row>
    <row r="975" spans="1:28" ht="15" customHeight="1" x14ac:dyDescent="0.25">
      <c r="A975" s="6" t="s">
        <v>111</v>
      </c>
      <c r="B975" s="6" t="s">
        <v>112</v>
      </c>
      <c r="C975" s="6" t="s">
        <v>113</v>
      </c>
      <c r="D975" s="6" t="s">
        <v>85</v>
      </c>
      <c r="E975" s="6">
        <v>5</v>
      </c>
      <c r="F975" s="6" t="str">
        <f>VLOOKUP(T_[[#This Row],[N° représ]],ListeREPRESENTANTS,2,FALSE)</f>
        <v>Mohamed Ben Arfa</v>
      </c>
      <c r="G975" s="6">
        <v>10843</v>
      </c>
      <c r="H975" s="9">
        <v>41227</v>
      </c>
      <c r="I975" s="9">
        <v>41255</v>
      </c>
      <c r="J975" s="9">
        <v>41242</v>
      </c>
      <c r="K975" s="7">
        <v>7</v>
      </c>
      <c r="L975" s="9" t="str">
        <f>VLOOKUP(T_[[#This Row],[Réf catégorie]],ListeCATEGORIES,2,FALSE)</f>
        <v>Produits secs</v>
      </c>
      <c r="M975" s="6">
        <v>51</v>
      </c>
      <c r="N975" s="6" t="str">
        <f>VLOOKUP(T_[[#This Row],[Réf prod]],ListePRODUITS,2,FALSE)</f>
        <v>Manjimup Dried Apples</v>
      </c>
      <c r="O975" s="13">
        <v>265</v>
      </c>
      <c r="P975" s="6">
        <v>46</v>
      </c>
      <c r="Q975" s="13">
        <f t="shared" si="15"/>
        <v>12190</v>
      </c>
      <c r="R975" s="14">
        <v>0.12</v>
      </c>
      <c r="S975" s="13">
        <v>10727.2</v>
      </c>
      <c r="T975" s="13">
        <v>21.4544</v>
      </c>
      <c r="U975" s="48">
        <f>T_[[#This Row],[CA tarif]]-T_[[#This Row],[CA HT]]</f>
        <v>1462.7999999999993</v>
      </c>
      <c r="V975" s="13"/>
      <c r="W975" s="13"/>
      <c r="X975"/>
      <c r="Y975" s="9"/>
      <c r="AA975"/>
      <c r="AB975"/>
    </row>
    <row r="976" spans="1:28" ht="15" customHeight="1" x14ac:dyDescent="0.25">
      <c r="A976" s="6" t="s">
        <v>137</v>
      </c>
      <c r="B976" s="6" t="s">
        <v>138</v>
      </c>
      <c r="C976" s="6" t="s">
        <v>139</v>
      </c>
      <c r="D976" s="6" t="s">
        <v>140</v>
      </c>
      <c r="E976" s="6">
        <v>4</v>
      </c>
      <c r="F976" s="6" t="str">
        <f>VLOOKUP(T_[[#This Row],[N° représ]],ListeREPRESENTANTS,2,FALSE)</f>
        <v>Laura Callahan</v>
      </c>
      <c r="G976" s="6">
        <v>10844</v>
      </c>
      <c r="H976" s="9">
        <v>41227</v>
      </c>
      <c r="I976" s="9">
        <v>41255</v>
      </c>
      <c r="J976" s="9">
        <v>41242</v>
      </c>
      <c r="K976" s="7">
        <v>5</v>
      </c>
      <c r="L976" s="9" t="str">
        <f>VLOOKUP(T_[[#This Row],[Réf catégorie]],ListeCATEGORIES,2,FALSE)</f>
        <v>Pâtes et céréales</v>
      </c>
      <c r="M976" s="6">
        <v>22</v>
      </c>
      <c r="N976" s="6" t="str">
        <f>VLOOKUP(T_[[#This Row],[Réf prod]],ListePRODUITS,2,FALSE)</f>
        <v>Gustaf's Knäckebröd</v>
      </c>
      <c r="O976" s="13">
        <v>105</v>
      </c>
      <c r="P976" s="6">
        <v>41</v>
      </c>
      <c r="Q976" s="13">
        <f t="shared" si="15"/>
        <v>4305</v>
      </c>
      <c r="R976" s="14">
        <v>0.1</v>
      </c>
      <c r="S976" s="13">
        <v>3874.5</v>
      </c>
      <c r="T976" s="13">
        <v>69.741</v>
      </c>
      <c r="U976" s="48">
        <f>T_[[#This Row],[CA tarif]]-T_[[#This Row],[CA HT]]</f>
        <v>430.5</v>
      </c>
      <c r="V976" s="13"/>
      <c r="W976" s="13"/>
      <c r="X976"/>
      <c r="Y976" s="9"/>
      <c r="AA976"/>
      <c r="AB976"/>
    </row>
    <row r="977" spans="1:28" ht="15" customHeight="1" x14ac:dyDescent="0.25">
      <c r="A977" s="6" t="s">
        <v>189</v>
      </c>
      <c r="B977" s="6" t="s">
        <v>190</v>
      </c>
      <c r="C977" s="6" t="s">
        <v>191</v>
      </c>
      <c r="D977" s="6" t="s">
        <v>136</v>
      </c>
      <c r="E977" s="6">
        <v>4</v>
      </c>
      <c r="F977" s="6" t="str">
        <f>VLOOKUP(T_[[#This Row],[N° représ]],ListeREPRESENTANTS,2,FALSE)</f>
        <v>Laura Callahan</v>
      </c>
      <c r="G977" s="6">
        <v>10845</v>
      </c>
      <c r="H977" s="9">
        <v>41227</v>
      </c>
      <c r="I977" s="9">
        <v>41241</v>
      </c>
      <c r="J977" s="9">
        <v>41246</v>
      </c>
      <c r="K977" s="7">
        <v>5</v>
      </c>
      <c r="L977" s="9" t="str">
        <f>VLOOKUP(T_[[#This Row],[Réf catégorie]],ListeCATEGORIES,2,FALSE)</f>
        <v>Pâtes et céréales</v>
      </c>
      <c r="M977" s="6">
        <v>23</v>
      </c>
      <c r="N977" s="6" t="str">
        <f>VLOOKUP(T_[[#This Row],[Réf prod]],ListePRODUITS,2,FALSE)</f>
        <v>Tunnbröd</v>
      </c>
      <c r="O977" s="13">
        <v>45</v>
      </c>
      <c r="P977" s="6">
        <v>74</v>
      </c>
      <c r="Q977" s="13">
        <f t="shared" si="15"/>
        <v>3330</v>
      </c>
      <c r="R977" s="14">
        <v>0</v>
      </c>
      <c r="S977" s="13">
        <v>3330</v>
      </c>
      <c r="T977" s="13">
        <v>53.28</v>
      </c>
      <c r="U977" s="48">
        <f>T_[[#This Row],[CA tarif]]-T_[[#This Row],[CA HT]]</f>
        <v>0</v>
      </c>
      <c r="V977" s="13"/>
      <c r="W977" s="13"/>
      <c r="X977"/>
      <c r="Y977" s="9"/>
      <c r="AA977"/>
      <c r="AB977"/>
    </row>
    <row r="978" spans="1:28" ht="15" customHeight="1" x14ac:dyDescent="0.25">
      <c r="A978" s="6" t="s">
        <v>189</v>
      </c>
      <c r="B978" s="6" t="s">
        <v>190</v>
      </c>
      <c r="C978" s="6" t="s">
        <v>191</v>
      </c>
      <c r="D978" s="6" t="s">
        <v>136</v>
      </c>
      <c r="E978" s="6">
        <v>4</v>
      </c>
      <c r="F978" s="6" t="str">
        <f>VLOOKUP(T_[[#This Row],[N° représ]],ListeREPRESENTANTS,2,FALSE)</f>
        <v>Laura Callahan</v>
      </c>
      <c r="G978" s="6">
        <v>10845</v>
      </c>
      <c r="H978" s="9">
        <v>41227</v>
      </c>
      <c r="I978" s="9">
        <v>41241</v>
      </c>
      <c r="J978" s="9">
        <v>41246</v>
      </c>
      <c r="K978" s="7">
        <v>1</v>
      </c>
      <c r="L978" s="9" t="str">
        <f>VLOOKUP(T_[[#This Row],[Réf catégorie]],ListeCATEGORIES,2,FALSE)</f>
        <v>Boissons</v>
      </c>
      <c r="M978" s="6">
        <v>35</v>
      </c>
      <c r="N978" s="6" t="str">
        <f>VLOOKUP(T_[[#This Row],[Réf prod]],ListePRODUITS,2,FALSE)</f>
        <v>Steeleye Stout</v>
      </c>
      <c r="O978" s="13">
        <v>90</v>
      </c>
      <c r="P978" s="6">
        <v>30</v>
      </c>
      <c r="Q978" s="13">
        <f t="shared" si="15"/>
        <v>2700</v>
      </c>
      <c r="R978" s="14">
        <v>0.06</v>
      </c>
      <c r="S978" s="13">
        <v>2538</v>
      </c>
      <c r="T978" s="13">
        <v>73.602000000000004</v>
      </c>
      <c r="U978" s="48">
        <f>T_[[#This Row],[CA tarif]]-T_[[#This Row],[CA HT]]</f>
        <v>162</v>
      </c>
      <c r="V978" s="13"/>
      <c r="W978" s="13"/>
      <c r="X978"/>
      <c r="Y978" s="9"/>
      <c r="AA978"/>
      <c r="AB978"/>
    </row>
    <row r="979" spans="1:28" ht="15" customHeight="1" x14ac:dyDescent="0.25">
      <c r="A979" s="6" t="s">
        <v>189</v>
      </c>
      <c r="B979" s="6" t="s">
        <v>190</v>
      </c>
      <c r="C979" s="6" t="s">
        <v>191</v>
      </c>
      <c r="D979" s="6" t="s">
        <v>136</v>
      </c>
      <c r="E979" s="6">
        <v>4</v>
      </c>
      <c r="F979" s="6" t="str">
        <f>VLOOKUP(T_[[#This Row],[N° représ]],ListeREPRESENTANTS,2,FALSE)</f>
        <v>Laura Callahan</v>
      </c>
      <c r="G979" s="6">
        <v>10845</v>
      </c>
      <c r="H979" s="9">
        <v>41227</v>
      </c>
      <c r="I979" s="9">
        <v>41241</v>
      </c>
      <c r="J979" s="9">
        <v>41246</v>
      </c>
      <c r="K979" s="7">
        <v>5</v>
      </c>
      <c r="L979" s="9" t="str">
        <f>VLOOKUP(T_[[#This Row],[Réf catégorie]],ListeCATEGORIES,2,FALSE)</f>
        <v>Pâtes et céréales</v>
      </c>
      <c r="M979" s="6">
        <v>42</v>
      </c>
      <c r="N979" s="6" t="str">
        <f>VLOOKUP(T_[[#This Row],[Réf prod]],ListePRODUITS,2,FALSE)</f>
        <v>Singaporean Hokkien Fried Mee</v>
      </c>
      <c r="O979" s="13">
        <v>70</v>
      </c>
      <c r="P979" s="6">
        <v>18</v>
      </c>
      <c r="Q979" s="13">
        <f t="shared" si="15"/>
        <v>1260</v>
      </c>
      <c r="R979" s="14">
        <v>0.03</v>
      </c>
      <c r="S979" s="13">
        <v>1222.2</v>
      </c>
      <c r="T979" s="13">
        <v>1.2222</v>
      </c>
      <c r="U979" s="48">
        <f>T_[[#This Row],[CA tarif]]-T_[[#This Row],[CA HT]]</f>
        <v>37.799999999999955</v>
      </c>
      <c r="V979" s="13"/>
      <c r="W979" s="13"/>
      <c r="X979"/>
      <c r="Y979" s="9"/>
      <c r="AA979"/>
      <c r="AB979"/>
    </row>
    <row r="980" spans="1:28" ht="15" customHeight="1" x14ac:dyDescent="0.25">
      <c r="A980" s="6" t="s">
        <v>189</v>
      </c>
      <c r="B980" s="6" t="s">
        <v>190</v>
      </c>
      <c r="C980" s="6" t="s">
        <v>191</v>
      </c>
      <c r="D980" s="6" t="s">
        <v>136</v>
      </c>
      <c r="E980" s="6">
        <v>4</v>
      </c>
      <c r="F980" s="6" t="str">
        <f>VLOOKUP(T_[[#This Row],[N° représ]],ListeREPRESENTANTS,2,FALSE)</f>
        <v>Laura Callahan</v>
      </c>
      <c r="G980" s="6">
        <v>10845</v>
      </c>
      <c r="H980" s="9">
        <v>41227</v>
      </c>
      <c r="I980" s="9">
        <v>41241</v>
      </c>
      <c r="J980" s="9">
        <v>41246</v>
      </c>
      <c r="K980" s="7">
        <v>8</v>
      </c>
      <c r="L980" s="9" t="str">
        <f>VLOOKUP(T_[[#This Row],[Réf catégorie]],ListeCATEGORIES,2,FALSE)</f>
        <v>Poissons et fruits de mer</v>
      </c>
      <c r="M980" s="6">
        <v>58</v>
      </c>
      <c r="N980" s="6" t="str">
        <f>VLOOKUP(T_[[#This Row],[Réf prod]],ListePRODUITS,2,FALSE)</f>
        <v>Escargots de Bourgogne</v>
      </c>
      <c r="O980" s="13">
        <v>66.25</v>
      </c>
      <c r="P980" s="6">
        <v>77</v>
      </c>
      <c r="Q980" s="13">
        <f t="shared" si="15"/>
        <v>5101.25</v>
      </c>
      <c r="R980" s="14">
        <v>0.2</v>
      </c>
      <c r="S980" s="13">
        <v>4081</v>
      </c>
      <c r="T980" s="13">
        <v>4.0810000000000004</v>
      </c>
      <c r="U980" s="48">
        <f>T_[[#This Row],[CA tarif]]-T_[[#This Row],[CA HT]]</f>
        <v>1020.25</v>
      </c>
      <c r="V980" s="13"/>
      <c r="W980" s="13"/>
      <c r="X980"/>
      <c r="Y980" s="9"/>
      <c r="AA980"/>
      <c r="AB980"/>
    </row>
    <row r="981" spans="1:28" ht="15" customHeight="1" x14ac:dyDescent="0.25">
      <c r="A981" s="6" t="s">
        <v>189</v>
      </c>
      <c r="B981" s="6" t="s">
        <v>190</v>
      </c>
      <c r="C981" s="6" t="s">
        <v>191</v>
      </c>
      <c r="D981" s="6" t="s">
        <v>136</v>
      </c>
      <c r="E981" s="6">
        <v>4</v>
      </c>
      <c r="F981" s="6" t="str">
        <f>VLOOKUP(T_[[#This Row],[N° représ]],ListeREPRESENTANTS,2,FALSE)</f>
        <v>Laura Callahan</v>
      </c>
      <c r="G981" s="6">
        <v>10845</v>
      </c>
      <c r="H981" s="9">
        <v>41227</v>
      </c>
      <c r="I981" s="9">
        <v>41241</v>
      </c>
      <c r="J981" s="9">
        <v>41246</v>
      </c>
      <c r="K981" s="7">
        <v>5</v>
      </c>
      <c r="L981" s="9" t="str">
        <f>VLOOKUP(T_[[#This Row],[Réf catégorie]],ListeCATEGORIES,2,FALSE)</f>
        <v>Pâtes et céréales</v>
      </c>
      <c r="M981" s="6">
        <v>64</v>
      </c>
      <c r="N981" s="6" t="str">
        <f>VLOOKUP(T_[[#This Row],[Réf prod]],ListePRODUITS,2,FALSE)</f>
        <v>Wimmers gute Semmelknödel</v>
      </c>
      <c r="O981" s="13">
        <v>166.25</v>
      </c>
      <c r="P981" s="6">
        <v>4</v>
      </c>
      <c r="Q981" s="13">
        <f t="shared" si="15"/>
        <v>665</v>
      </c>
      <c r="R981" s="14">
        <v>0.01</v>
      </c>
      <c r="S981" s="13">
        <v>658.35</v>
      </c>
      <c r="T981" s="13">
        <v>15.800400000000002</v>
      </c>
      <c r="U981" s="48">
        <f>T_[[#This Row],[CA tarif]]-T_[[#This Row],[CA HT]]</f>
        <v>6.6499999999999773</v>
      </c>
      <c r="V981" s="13"/>
      <c r="W981" s="13"/>
      <c r="X981"/>
      <c r="Y981" s="9"/>
      <c r="AA981"/>
      <c r="AB981"/>
    </row>
    <row r="982" spans="1:28" ht="15" customHeight="1" x14ac:dyDescent="0.25">
      <c r="A982" s="6" t="s">
        <v>99</v>
      </c>
      <c r="B982" s="6" t="s">
        <v>100</v>
      </c>
      <c r="C982" s="6" t="s">
        <v>101</v>
      </c>
      <c r="D982" s="6" t="s">
        <v>102</v>
      </c>
      <c r="E982" s="6">
        <v>1</v>
      </c>
      <c r="F982" s="6" t="str">
        <f>VLOOKUP(T_[[#This Row],[N° représ]],ListeREPRESENTANTS,2,FALSE)</f>
        <v>Francis Rivière</v>
      </c>
      <c r="G982" s="6">
        <v>10846</v>
      </c>
      <c r="H982" s="9">
        <v>41228</v>
      </c>
      <c r="I982" s="9">
        <v>41270</v>
      </c>
      <c r="J982" s="9">
        <v>41239</v>
      </c>
      <c r="K982" s="7">
        <v>2</v>
      </c>
      <c r="L982" s="9" t="str">
        <f>VLOOKUP(T_[[#This Row],[Réf catégorie]],ListeCATEGORIES,2,FALSE)</f>
        <v>Condiments</v>
      </c>
      <c r="M982" s="6">
        <v>4</v>
      </c>
      <c r="N982" s="6" t="str">
        <f>VLOOKUP(T_[[#This Row],[Réf prod]],ListePRODUITS,2,FALSE)</f>
        <v>Chef Anton's Cajun Seasoning</v>
      </c>
      <c r="O982" s="13">
        <v>110</v>
      </c>
      <c r="P982" s="6">
        <v>59</v>
      </c>
      <c r="Q982" s="13">
        <f t="shared" si="15"/>
        <v>6490</v>
      </c>
      <c r="R982" s="14">
        <v>0.02</v>
      </c>
      <c r="S982" s="13">
        <v>6360.2</v>
      </c>
      <c r="T982" s="13">
        <v>159.005</v>
      </c>
      <c r="U982" s="48">
        <f>T_[[#This Row],[CA tarif]]-T_[[#This Row],[CA HT]]</f>
        <v>129.80000000000018</v>
      </c>
      <c r="V982" s="13"/>
      <c r="W982" s="13"/>
      <c r="X982"/>
      <c r="Y982" s="9"/>
      <c r="AA982"/>
      <c r="AB982"/>
    </row>
    <row r="983" spans="1:28" ht="15" customHeight="1" x14ac:dyDescent="0.25">
      <c r="A983" s="6" t="s">
        <v>99</v>
      </c>
      <c r="B983" s="6" t="s">
        <v>100</v>
      </c>
      <c r="C983" s="6" t="s">
        <v>101</v>
      </c>
      <c r="D983" s="6" t="s">
        <v>102</v>
      </c>
      <c r="E983" s="6">
        <v>1</v>
      </c>
      <c r="F983" s="6" t="str">
        <f>VLOOKUP(T_[[#This Row],[N° représ]],ListeREPRESENTANTS,2,FALSE)</f>
        <v>Francis Rivière</v>
      </c>
      <c r="G983" s="6">
        <v>10846</v>
      </c>
      <c r="H983" s="9">
        <v>41228</v>
      </c>
      <c r="I983" s="9">
        <v>41270</v>
      </c>
      <c r="J983" s="9">
        <v>41239</v>
      </c>
      <c r="K983" s="7">
        <v>1</v>
      </c>
      <c r="L983" s="9" t="str">
        <f>VLOOKUP(T_[[#This Row],[Réf catégorie]],ListeCATEGORIES,2,FALSE)</f>
        <v>Boissons</v>
      </c>
      <c r="M983" s="6">
        <v>70</v>
      </c>
      <c r="N983" s="6" t="str">
        <f>VLOOKUP(T_[[#This Row],[Réf prod]],ListePRODUITS,2,FALSE)</f>
        <v>Outback Lager</v>
      </c>
      <c r="O983" s="13">
        <v>75</v>
      </c>
      <c r="P983" s="6">
        <v>75</v>
      </c>
      <c r="Q983" s="13">
        <f t="shared" si="15"/>
        <v>5625</v>
      </c>
      <c r="R983" s="14">
        <v>0.05</v>
      </c>
      <c r="S983" s="13">
        <v>5343.75</v>
      </c>
      <c r="T983" s="13">
        <v>128.25</v>
      </c>
      <c r="U983" s="48">
        <f>T_[[#This Row],[CA tarif]]-T_[[#This Row],[CA HT]]</f>
        <v>281.25</v>
      </c>
      <c r="V983" s="13"/>
      <c r="W983" s="13"/>
      <c r="X983"/>
      <c r="Y983" s="9"/>
      <c r="AA983"/>
      <c r="AB983"/>
    </row>
    <row r="984" spans="1:28" ht="15" customHeight="1" x14ac:dyDescent="0.25">
      <c r="A984" s="6" t="s">
        <v>99</v>
      </c>
      <c r="B984" s="6" t="s">
        <v>100</v>
      </c>
      <c r="C984" s="6" t="s">
        <v>101</v>
      </c>
      <c r="D984" s="6" t="s">
        <v>102</v>
      </c>
      <c r="E984" s="6">
        <v>1</v>
      </c>
      <c r="F984" s="6" t="str">
        <f>VLOOKUP(T_[[#This Row],[N° représ]],ListeREPRESENTANTS,2,FALSE)</f>
        <v>Francis Rivière</v>
      </c>
      <c r="G984" s="6">
        <v>10846</v>
      </c>
      <c r="H984" s="9">
        <v>41228</v>
      </c>
      <c r="I984" s="9">
        <v>41270</v>
      </c>
      <c r="J984" s="9">
        <v>41239</v>
      </c>
      <c r="K984" s="7">
        <v>7</v>
      </c>
      <c r="L984" s="9" t="str">
        <f>VLOOKUP(T_[[#This Row],[Réf catégorie]],ListeCATEGORIES,2,FALSE)</f>
        <v>Produits secs</v>
      </c>
      <c r="M984" s="6">
        <v>74</v>
      </c>
      <c r="N984" s="6" t="str">
        <f>VLOOKUP(T_[[#This Row],[Réf prod]],ListePRODUITS,2,FALSE)</f>
        <v>Longlife Tofu</v>
      </c>
      <c r="O984" s="13">
        <v>50</v>
      </c>
      <c r="P984" s="6">
        <v>21</v>
      </c>
      <c r="Q984" s="13">
        <f t="shared" si="15"/>
        <v>1050</v>
      </c>
      <c r="R984" s="14">
        <v>0.1</v>
      </c>
      <c r="S984" s="13">
        <v>945</v>
      </c>
      <c r="T984" s="13">
        <v>27.405000000000001</v>
      </c>
      <c r="U984" s="48">
        <f>T_[[#This Row],[CA tarif]]-T_[[#This Row],[CA HT]]</f>
        <v>105</v>
      </c>
      <c r="V984" s="13"/>
      <c r="W984" s="13"/>
      <c r="X984"/>
      <c r="Y984" s="9"/>
      <c r="AA984"/>
      <c r="AB984"/>
    </row>
    <row r="985" spans="1:28" ht="15" customHeight="1" x14ac:dyDescent="0.25">
      <c r="A985" s="6" t="s">
        <v>179</v>
      </c>
      <c r="B985" s="6" t="s">
        <v>180</v>
      </c>
      <c r="C985" s="6" t="s">
        <v>181</v>
      </c>
      <c r="D985" s="6" t="s">
        <v>81</v>
      </c>
      <c r="E985" s="6">
        <v>5</v>
      </c>
      <c r="F985" s="6" t="str">
        <f>VLOOKUP(T_[[#This Row],[N° représ]],ListeREPRESENTANTS,2,FALSE)</f>
        <v>Mohamed Ben Arfa</v>
      </c>
      <c r="G985" s="6">
        <v>10847</v>
      </c>
      <c r="H985" s="9">
        <v>41228</v>
      </c>
      <c r="I985" s="9">
        <v>41242</v>
      </c>
      <c r="J985" s="9">
        <v>41257</v>
      </c>
      <c r="K985" s="7">
        <v>1</v>
      </c>
      <c r="L985" s="9" t="str">
        <f>VLOOKUP(T_[[#This Row],[Réf catégorie]],ListeCATEGORIES,2,FALSE)</f>
        <v>Boissons</v>
      </c>
      <c r="M985" s="6">
        <v>1</v>
      </c>
      <c r="N985" s="6" t="str">
        <f>VLOOKUP(T_[[#This Row],[Réf prod]],ListePRODUITS,2,FALSE)</f>
        <v>Chai</v>
      </c>
      <c r="O985" s="13">
        <v>90</v>
      </c>
      <c r="P985" s="6">
        <v>90</v>
      </c>
      <c r="Q985" s="13">
        <f t="shared" si="15"/>
        <v>8100</v>
      </c>
      <c r="R985" s="14">
        <v>0.02</v>
      </c>
      <c r="S985" s="13">
        <v>7938</v>
      </c>
      <c r="T985" s="13">
        <v>79.38</v>
      </c>
      <c r="U985" s="48">
        <f>T_[[#This Row],[CA tarif]]-T_[[#This Row],[CA HT]]</f>
        <v>162</v>
      </c>
      <c r="V985" s="13"/>
      <c r="W985" s="13"/>
      <c r="X985"/>
      <c r="Y985" s="9"/>
      <c r="AA985"/>
      <c r="AB985"/>
    </row>
    <row r="986" spans="1:28" ht="15" customHeight="1" x14ac:dyDescent="0.25">
      <c r="A986" s="6" t="s">
        <v>179</v>
      </c>
      <c r="B986" s="6" t="s">
        <v>180</v>
      </c>
      <c r="C986" s="6" t="s">
        <v>181</v>
      </c>
      <c r="D986" s="6" t="s">
        <v>81</v>
      </c>
      <c r="E986" s="6">
        <v>5</v>
      </c>
      <c r="F986" s="6" t="str">
        <f>VLOOKUP(T_[[#This Row],[N° représ]],ListeREPRESENTANTS,2,FALSE)</f>
        <v>Mohamed Ben Arfa</v>
      </c>
      <c r="G986" s="6">
        <v>10847</v>
      </c>
      <c r="H986" s="9">
        <v>41228</v>
      </c>
      <c r="I986" s="9">
        <v>41242</v>
      </c>
      <c r="J986" s="9">
        <v>41257</v>
      </c>
      <c r="K986" s="7">
        <v>3</v>
      </c>
      <c r="L986" s="9" t="str">
        <f>VLOOKUP(T_[[#This Row],[Réf catégorie]],ListeCATEGORIES,2,FALSE)</f>
        <v>Desserts</v>
      </c>
      <c r="M986" s="6">
        <v>19</v>
      </c>
      <c r="N986" s="6" t="str">
        <f>VLOOKUP(T_[[#This Row],[Réf prod]],ListePRODUITS,2,FALSE)</f>
        <v>Teatime Chocolate Biscuits</v>
      </c>
      <c r="O986" s="13">
        <v>46</v>
      </c>
      <c r="P986" s="6">
        <v>10</v>
      </c>
      <c r="Q986" s="13">
        <f t="shared" si="15"/>
        <v>460</v>
      </c>
      <c r="R986" s="14">
        <v>0.01</v>
      </c>
      <c r="S986" s="13">
        <v>455.4</v>
      </c>
      <c r="T986" s="13">
        <v>2.7323999999999997</v>
      </c>
      <c r="U986" s="48">
        <f>T_[[#This Row],[CA tarif]]-T_[[#This Row],[CA HT]]</f>
        <v>4.6000000000000227</v>
      </c>
      <c r="V986" s="13"/>
      <c r="W986" s="13"/>
      <c r="X986"/>
      <c r="Y986" s="9"/>
      <c r="AA986"/>
      <c r="AB986"/>
    </row>
    <row r="987" spans="1:28" ht="15" customHeight="1" x14ac:dyDescent="0.25">
      <c r="A987" s="6" t="s">
        <v>179</v>
      </c>
      <c r="B987" s="6" t="s">
        <v>180</v>
      </c>
      <c r="C987" s="6" t="s">
        <v>181</v>
      </c>
      <c r="D987" s="6" t="s">
        <v>81</v>
      </c>
      <c r="E987" s="6">
        <v>5</v>
      </c>
      <c r="F987" s="6" t="str">
        <f>VLOOKUP(T_[[#This Row],[N° représ]],ListeREPRESENTANTS,2,FALSE)</f>
        <v>Mohamed Ben Arfa</v>
      </c>
      <c r="G987" s="6">
        <v>10847</v>
      </c>
      <c r="H987" s="9">
        <v>41228</v>
      </c>
      <c r="I987" s="9">
        <v>41242</v>
      </c>
      <c r="J987" s="9">
        <v>41257</v>
      </c>
      <c r="K987" s="7">
        <v>8</v>
      </c>
      <c r="L987" s="9" t="str">
        <f>VLOOKUP(T_[[#This Row],[Réf catégorie]],ListeCATEGORIES,2,FALSE)</f>
        <v>Poissons et fruits de mer</v>
      </c>
      <c r="M987" s="6">
        <v>37</v>
      </c>
      <c r="N987" s="6" t="str">
        <f>VLOOKUP(T_[[#This Row],[Réf prod]],ListePRODUITS,2,FALSE)</f>
        <v>Gravad lax</v>
      </c>
      <c r="O987" s="13">
        <v>130</v>
      </c>
      <c r="P987" s="6">
        <v>39</v>
      </c>
      <c r="Q987" s="13">
        <f t="shared" si="15"/>
        <v>5070</v>
      </c>
      <c r="R987" s="14">
        <v>0.14000000000000001</v>
      </c>
      <c r="S987" s="13">
        <v>4360.2</v>
      </c>
      <c r="T987" s="13">
        <v>148.24679999999998</v>
      </c>
      <c r="U987" s="48">
        <f>T_[[#This Row],[CA tarif]]-T_[[#This Row],[CA HT]]</f>
        <v>709.80000000000018</v>
      </c>
      <c r="V987" s="13"/>
      <c r="W987" s="13"/>
      <c r="X987"/>
      <c r="Y987" s="9"/>
      <c r="AA987"/>
      <c r="AB987"/>
    </row>
    <row r="988" spans="1:28" ht="15" customHeight="1" x14ac:dyDescent="0.25">
      <c r="A988" s="6" t="s">
        <v>179</v>
      </c>
      <c r="B988" s="6" t="s">
        <v>180</v>
      </c>
      <c r="C988" s="6" t="s">
        <v>181</v>
      </c>
      <c r="D988" s="6" t="s">
        <v>81</v>
      </c>
      <c r="E988" s="6">
        <v>5</v>
      </c>
      <c r="F988" s="6" t="str">
        <f>VLOOKUP(T_[[#This Row],[N° représ]],ListeREPRESENTANTS,2,FALSE)</f>
        <v>Mohamed Ben Arfa</v>
      </c>
      <c r="G988" s="6">
        <v>10847</v>
      </c>
      <c r="H988" s="9">
        <v>41228</v>
      </c>
      <c r="I988" s="9">
        <v>41242</v>
      </c>
      <c r="J988" s="9">
        <v>41257</v>
      </c>
      <c r="K988" s="7">
        <v>8</v>
      </c>
      <c r="L988" s="9" t="str">
        <f>VLOOKUP(T_[[#This Row],[Réf catégorie]],ListeCATEGORIES,2,FALSE)</f>
        <v>Poissons et fruits de mer</v>
      </c>
      <c r="M988" s="6">
        <v>45</v>
      </c>
      <c r="N988" s="6" t="str">
        <f>VLOOKUP(T_[[#This Row],[Réf prod]],ListePRODUITS,2,FALSE)</f>
        <v>Røgede sild</v>
      </c>
      <c r="O988" s="13">
        <v>47.5</v>
      </c>
      <c r="P988" s="6">
        <v>24</v>
      </c>
      <c r="Q988" s="13">
        <f t="shared" si="15"/>
        <v>1140</v>
      </c>
      <c r="R988" s="14">
        <v>7.0000000000000007E-2</v>
      </c>
      <c r="S988" s="13">
        <v>1060.1999999999998</v>
      </c>
      <c r="T988" s="13">
        <v>30.745799999999996</v>
      </c>
      <c r="U988" s="48">
        <f>T_[[#This Row],[CA tarif]]-T_[[#This Row],[CA HT]]</f>
        <v>79.800000000000182</v>
      </c>
      <c r="V988" s="13"/>
      <c r="W988" s="13"/>
      <c r="X988"/>
      <c r="Y988" s="9"/>
      <c r="AA988"/>
      <c r="AB988"/>
    </row>
    <row r="989" spans="1:28" ht="15" customHeight="1" x14ac:dyDescent="0.25">
      <c r="A989" s="6" t="s">
        <v>179</v>
      </c>
      <c r="B989" s="6" t="s">
        <v>180</v>
      </c>
      <c r="C989" s="6" t="s">
        <v>181</v>
      </c>
      <c r="D989" s="6" t="s">
        <v>81</v>
      </c>
      <c r="E989" s="6">
        <v>5</v>
      </c>
      <c r="F989" s="6" t="str">
        <f>VLOOKUP(T_[[#This Row],[N° représ]],ListeREPRESENTANTS,2,FALSE)</f>
        <v>Mohamed Ben Arfa</v>
      </c>
      <c r="G989" s="6">
        <v>10847</v>
      </c>
      <c r="H989" s="9">
        <v>41228</v>
      </c>
      <c r="I989" s="9">
        <v>41242</v>
      </c>
      <c r="J989" s="9">
        <v>41257</v>
      </c>
      <c r="K989" s="7">
        <v>4</v>
      </c>
      <c r="L989" s="9" t="str">
        <f>VLOOKUP(T_[[#This Row],[Réf catégorie]],ListeCATEGORIES,2,FALSE)</f>
        <v>Produits laitiers</v>
      </c>
      <c r="M989" s="6">
        <v>60</v>
      </c>
      <c r="N989" s="6" t="str">
        <f>VLOOKUP(T_[[#This Row],[Réf prod]],ListePRODUITS,2,FALSE)</f>
        <v>Camembert Pierrot</v>
      </c>
      <c r="O989" s="13">
        <v>170</v>
      </c>
      <c r="P989" s="6">
        <v>69</v>
      </c>
      <c r="Q989" s="13">
        <f t="shared" si="15"/>
        <v>11730</v>
      </c>
      <c r="R989" s="14">
        <v>0.16</v>
      </c>
      <c r="S989" s="13">
        <v>9853.1999999999989</v>
      </c>
      <c r="T989" s="13">
        <v>147.79799999999997</v>
      </c>
      <c r="U989" s="48">
        <f>T_[[#This Row],[CA tarif]]-T_[[#This Row],[CA HT]]</f>
        <v>1876.8000000000011</v>
      </c>
      <c r="V989" s="13"/>
      <c r="W989" s="13"/>
      <c r="X989"/>
      <c r="Y989" s="9"/>
      <c r="AA989"/>
      <c r="AB989"/>
    </row>
    <row r="990" spans="1:28" ht="15" customHeight="1" x14ac:dyDescent="0.25">
      <c r="A990" s="6" t="s">
        <v>179</v>
      </c>
      <c r="B990" s="6" t="s">
        <v>180</v>
      </c>
      <c r="C990" s="6" t="s">
        <v>181</v>
      </c>
      <c r="D990" s="6" t="s">
        <v>81</v>
      </c>
      <c r="E990" s="6">
        <v>5</v>
      </c>
      <c r="F990" s="6" t="str">
        <f>VLOOKUP(T_[[#This Row],[N° représ]],ListeREPRESENTANTS,2,FALSE)</f>
        <v>Mohamed Ben Arfa</v>
      </c>
      <c r="G990" s="6">
        <v>10847</v>
      </c>
      <c r="H990" s="9">
        <v>41228</v>
      </c>
      <c r="I990" s="9">
        <v>41242</v>
      </c>
      <c r="J990" s="9">
        <v>41257</v>
      </c>
      <c r="K990" s="7">
        <v>4</v>
      </c>
      <c r="L990" s="9" t="str">
        <f>VLOOKUP(T_[[#This Row],[Réf catégorie]],ListeCATEGORIES,2,FALSE)</f>
        <v>Produits laitiers</v>
      </c>
      <c r="M990" s="6">
        <v>71</v>
      </c>
      <c r="N990" s="6" t="str">
        <f>VLOOKUP(T_[[#This Row],[Réf prod]],ListePRODUITS,2,FALSE)</f>
        <v>Fløtemysost</v>
      </c>
      <c r="O990" s="13">
        <v>107.5</v>
      </c>
      <c r="P990" s="6">
        <v>61</v>
      </c>
      <c r="Q990" s="13">
        <f t="shared" si="15"/>
        <v>6557.5</v>
      </c>
      <c r="R990" s="14">
        <v>7.0000000000000007E-2</v>
      </c>
      <c r="S990" s="13">
        <v>6098.4749999999995</v>
      </c>
      <c r="T990" s="13">
        <v>115.87102499999999</v>
      </c>
      <c r="U990" s="48">
        <f>T_[[#This Row],[CA tarif]]-T_[[#This Row],[CA HT]]</f>
        <v>459.02500000000055</v>
      </c>
      <c r="V990" s="13"/>
      <c r="W990" s="13"/>
      <c r="X990"/>
      <c r="Y990" s="9"/>
      <c r="AA990"/>
      <c r="AB990"/>
    </row>
    <row r="991" spans="1:28" ht="15" customHeight="1" x14ac:dyDescent="0.25">
      <c r="A991" s="6" t="s">
        <v>327</v>
      </c>
      <c r="B991" s="6" t="s">
        <v>328</v>
      </c>
      <c r="C991" s="6" t="s">
        <v>88</v>
      </c>
      <c r="D991" s="6" t="s">
        <v>89</v>
      </c>
      <c r="E991" s="6">
        <v>8</v>
      </c>
      <c r="F991" s="6" t="str">
        <f>VLOOKUP(T_[[#This Row],[N° représ]],ListeREPRESENTANTS,2,FALSE)</f>
        <v>Hicham Esmal</v>
      </c>
      <c r="G991" s="6">
        <v>10848</v>
      </c>
      <c r="H991" s="9">
        <v>41229</v>
      </c>
      <c r="I991" s="9">
        <v>41257</v>
      </c>
      <c r="J991" s="9">
        <v>41245</v>
      </c>
      <c r="K991" s="7">
        <v>2</v>
      </c>
      <c r="L991" s="9" t="str">
        <f>VLOOKUP(T_[[#This Row],[Réf catégorie]],ListeCATEGORIES,2,FALSE)</f>
        <v>Condiments</v>
      </c>
      <c r="M991" s="6">
        <v>5</v>
      </c>
      <c r="N991" s="6" t="str">
        <f>VLOOKUP(T_[[#This Row],[Réf prod]],ListePRODUITS,2,FALSE)</f>
        <v>Chef Anton's Gumbo Mix</v>
      </c>
      <c r="O991" s="13">
        <v>106.75</v>
      </c>
      <c r="P991" s="6">
        <v>11</v>
      </c>
      <c r="Q991" s="13">
        <f t="shared" si="15"/>
        <v>1174.25</v>
      </c>
      <c r="R991" s="14">
        <v>0.2</v>
      </c>
      <c r="S991" s="13">
        <v>939.40000000000009</v>
      </c>
      <c r="T991" s="13">
        <v>21.606200000000001</v>
      </c>
      <c r="U991" s="48">
        <f>T_[[#This Row],[CA tarif]]-T_[[#This Row],[CA HT]]</f>
        <v>234.84999999999991</v>
      </c>
      <c r="V991" s="13"/>
      <c r="W991" s="13"/>
      <c r="X991"/>
      <c r="Y991" s="9"/>
      <c r="AA991"/>
      <c r="AB991"/>
    </row>
    <row r="992" spans="1:28" ht="15" customHeight="1" x14ac:dyDescent="0.25">
      <c r="A992" s="6" t="s">
        <v>327</v>
      </c>
      <c r="B992" s="6" t="s">
        <v>328</v>
      </c>
      <c r="C992" s="6" t="s">
        <v>88</v>
      </c>
      <c r="D992" s="6" t="s">
        <v>89</v>
      </c>
      <c r="E992" s="6">
        <v>8</v>
      </c>
      <c r="F992" s="6" t="str">
        <f>VLOOKUP(T_[[#This Row],[N° représ]],ListeREPRESENTANTS,2,FALSE)</f>
        <v>Hicham Esmal</v>
      </c>
      <c r="G992" s="6">
        <v>10848</v>
      </c>
      <c r="H992" s="9">
        <v>41229</v>
      </c>
      <c r="I992" s="9">
        <v>41257</v>
      </c>
      <c r="J992" s="9">
        <v>41245</v>
      </c>
      <c r="K992" s="7">
        <v>6</v>
      </c>
      <c r="L992" s="9" t="str">
        <f>VLOOKUP(T_[[#This Row],[Réf catégorie]],ListeCATEGORIES,2,FALSE)</f>
        <v>Viandes</v>
      </c>
      <c r="M992" s="6">
        <v>9</v>
      </c>
      <c r="N992" s="6" t="str">
        <f>VLOOKUP(T_[[#This Row],[Réf prod]],ListePRODUITS,2,FALSE)</f>
        <v>Mishi Kobe Niku</v>
      </c>
      <c r="O992" s="13">
        <v>485</v>
      </c>
      <c r="P992" s="6">
        <v>24</v>
      </c>
      <c r="Q992" s="13">
        <f t="shared" si="15"/>
        <v>11640</v>
      </c>
      <c r="R992" s="14">
        <v>0.08</v>
      </c>
      <c r="S992" s="13">
        <v>10708.800000000001</v>
      </c>
      <c r="T992" s="13">
        <v>299.84640000000002</v>
      </c>
      <c r="U992" s="48">
        <f>T_[[#This Row],[CA tarif]]-T_[[#This Row],[CA HT]]</f>
        <v>931.19999999999891</v>
      </c>
      <c r="V992" s="13"/>
      <c r="W992" s="13"/>
      <c r="X992"/>
      <c r="Y992" s="9"/>
      <c r="AA992"/>
      <c r="AB992"/>
    </row>
    <row r="993" spans="1:28" ht="15" customHeight="1" x14ac:dyDescent="0.25">
      <c r="A993" s="6" t="s">
        <v>173</v>
      </c>
      <c r="B993" s="6" t="s">
        <v>174</v>
      </c>
      <c r="C993" s="6" t="s">
        <v>135</v>
      </c>
      <c r="D993" s="6" t="s">
        <v>136</v>
      </c>
      <c r="E993" s="6">
        <v>2</v>
      </c>
      <c r="F993" s="6" t="str">
        <f>VLOOKUP(T_[[#This Row],[N° représ]],ListeREPRESENTANTS,2,FALSE)</f>
        <v>Anne Dodsworth</v>
      </c>
      <c r="G993" s="6">
        <v>10849</v>
      </c>
      <c r="H993" s="9">
        <v>41229</v>
      </c>
      <c r="I993" s="9">
        <v>41257</v>
      </c>
      <c r="J993" s="9">
        <v>41246</v>
      </c>
      <c r="K993" s="7">
        <v>2</v>
      </c>
      <c r="L993" s="9" t="str">
        <f>VLOOKUP(T_[[#This Row],[Réf catégorie]],ListeCATEGORIES,2,FALSE)</f>
        <v>Condiments</v>
      </c>
      <c r="M993" s="6">
        <v>3</v>
      </c>
      <c r="N993" s="6" t="str">
        <f>VLOOKUP(T_[[#This Row],[Réf prod]],ListePRODUITS,2,FALSE)</f>
        <v>Aniseed Syrup</v>
      </c>
      <c r="O993" s="13">
        <v>50</v>
      </c>
      <c r="P993" s="6">
        <v>71</v>
      </c>
      <c r="Q993" s="13">
        <f t="shared" si="15"/>
        <v>3550</v>
      </c>
      <c r="R993" s="14">
        <v>0.17</v>
      </c>
      <c r="S993" s="13">
        <v>2946.5</v>
      </c>
      <c r="T993" s="13">
        <v>41.250999999999998</v>
      </c>
      <c r="U993" s="48">
        <f>T_[[#This Row],[CA tarif]]-T_[[#This Row],[CA HT]]</f>
        <v>603.5</v>
      </c>
      <c r="V993" s="13"/>
      <c r="W993" s="13"/>
      <c r="X993"/>
      <c r="Y993" s="9"/>
      <c r="AA993"/>
      <c r="AB993"/>
    </row>
    <row r="994" spans="1:28" ht="15" customHeight="1" x14ac:dyDescent="0.25">
      <c r="A994" s="6" t="s">
        <v>173</v>
      </c>
      <c r="B994" s="6" t="s">
        <v>174</v>
      </c>
      <c r="C994" s="6" t="s">
        <v>135</v>
      </c>
      <c r="D994" s="6" t="s">
        <v>136</v>
      </c>
      <c r="E994" s="6">
        <v>2</v>
      </c>
      <c r="F994" s="6" t="str">
        <f>VLOOKUP(T_[[#This Row],[N° représ]],ListeREPRESENTANTS,2,FALSE)</f>
        <v>Anne Dodsworth</v>
      </c>
      <c r="G994" s="6">
        <v>10849</v>
      </c>
      <c r="H994" s="9">
        <v>41229</v>
      </c>
      <c r="I994" s="9">
        <v>41257</v>
      </c>
      <c r="J994" s="9">
        <v>41246</v>
      </c>
      <c r="K994" s="7">
        <v>3</v>
      </c>
      <c r="L994" s="9" t="str">
        <f>VLOOKUP(T_[[#This Row],[Réf catégorie]],ListeCATEGORIES,2,FALSE)</f>
        <v>Desserts</v>
      </c>
      <c r="M994" s="6">
        <v>26</v>
      </c>
      <c r="N994" s="6" t="str">
        <f>VLOOKUP(T_[[#This Row],[Réf prod]],ListePRODUITS,2,FALSE)</f>
        <v>Gumbär Gummibärchen</v>
      </c>
      <c r="O994" s="13">
        <v>156.15</v>
      </c>
      <c r="P994" s="6">
        <v>90</v>
      </c>
      <c r="Q994" s="13">
        <f t="shared" si="15"/>
        <v>14053.5</v>
      </c>
      <c r="R994" s="14">
        <v>0.2</v>
      </c>
      <c r="S994" s="13">
        <v>11242.800000000001</v>
      </c>
      <c r="T994" s="13">
        <v>303.55560000000003</v>
      </c>
      <c r="U994" s="48">
        <f>T_[[#This Row],[CA tarif]]-T_[[#This Row],[CA HT]]</f>
        <v>2810.6999999999989</v>
      </c>
      <c r="V994" s="13"/>
      <c r="W994" s="13"/>
      <c r="X994"/>
      <c r="Y994" s="9"/>
      <c r="AA994"/>
      <c r="AB994"/>
    </row>
    <row r="995" spans="1:28" ht="15" customHeight="1" x14ac:dyDescent="0.25">
      <c r="A995" s="6" t="s">
        <v>111</v>
      </c>
      <c r="B995" s="6" t="s">
        <v>112</v>
      </c>
      <c r="C995" s="6" t="s">
        <v>113</v>
      </c>
      <c r="D995" s="6" t="s">
        <v>85</v>
      </c>
      <c r="E995" s="6">
        <v>7</v>
      </c>
      <c r="F995" s="6" t="str">
        <f>VLOOKUP(T_[[#This Row],[N° représ]],ListeREPRESENTANTS,2,FALSE)</f>
        <v>Jaime Dos Santos</v>
      </c>
      <c r="G995" s="6">
        <v>10850</v>
      </c>
      <c r="H995" s="9">
        <v>41229</v>
      </c>
      <c r="I995" s="9">
        <v>41271</v>
      </c>
      <c r="J995" s="9">
        <v>41246</v>
      </c>
      <c r="K995" s="7">
        <v>3</v>
      </c>
      <c r="L995" s="9" t="str">
        <f>VLOOKUP(T_[[#This Row],[Réf catégorie]],ListeCATEGORIES,2,FALSE)</f>
        <v>Desserts</v>
      </c>
      <c r="M995" s="6">
        <v>25</v>
      </c>
      <c r="N995" s="6" t="str">
        <f>VLOOKUP(T_[[#This Row],[Réf prod]],ListePRODUITS,2,FALSE)</f>
        <v>NuNuCa Nuß-Nougat-Creme</v>
      </c>
      <c r="O995" s="13">
        <v>70</v>
      </c>
      <c r="P995" s="6">
        <v>71</v>
      </c>
      <c r="Q995" s="13">
        <f t="shared" si="15"/>
        <v>4970</v>
      </c>
      <c r="R995" s="14">
        <v>0.15</v>
      </c>
      <c r="S995" s="13">
        <v>4224.5</v>
      </c>
      <c r="T995" s="13">
        <v>84.49</v>
      </c>
      <c r="U995" s="48">
        <f>T_[[#This Row],[CA tarif]]-T_[[#This Row],[CA HT]]</f>
        <v>745.5</v>
      </c>
      <c r="V995" s="13"/>
      <c r="W995" s="13"/>
      <c r="X995"/>
      <c r="Y995" s="9"/>
      <c r="AA995"/>
      <c r="AB995"/>
    </row>
    <row r="996" spans="1:28" ht="15" customHeight="1" x14ac:dyDescent="0.25">
      <c r="A996" s="6" t="s">
        <v>111</v>
      </c>
      <c r="B996" s="6" t="s">
        <v>112</v>
      </c>
      <c r="C996" s="6" t="s">
        <v>113</v>
      </c>
      <c r="D996" s="6" t="s">
        <v>85</v>
      </c>
      <c r="E996" s="6">
        <v>7</v>
      </c>
      <c r="F996" s="6" t="str">
        <f>VLOOKUP(T_[[#This Row],[N° représ]],ListeREPRESENTANTS,2,FALSE)</f>
        <v>Jaime Dos Santos</v>
      </c>
      <c r="G996" s="6">
        <v>10850</v>
      </c>
      <c r="H996" s="9">
        <v>41229</v>
      </c>
      <c r="I996" s="9">
        <v>41271</v>
      </c>
      <c r="J996" s="9">
        <v>41246</v>
      </c>
      <c r="K996" s="7">
        <v>4</v>
      </c>
      <c r="L996" s="9" t="str">
        <f>VLOOKUP(T_[[#This Row],[Réf catégorie]],ListeCATEGORIES,2,FALSE)</f>
        <v>Produits laitiers</v>
      </c>
      <c r="M996" s="6">
        <v>33</v>
      </c>
      <c r="N996" s="6" t="str">
        <f>VLOOKUP(T_[[#This Row],[Réf prod]],ListePRODUITS,2,FALSE)</f>
        <v>Geitost</v>
      </c>
      <c r="O996" s="13">
        <v>12.5</v>
      </c>
      <c r="P996" s="6">
        <v>47</v>
      </c>
      <c r="Q996" s="13">
        <f t="shared" si="15"/>
        <v>587.5</v>
      </c>
      <c r="R996" s="14">
        <v>0.05</v>
      </c>
      <c r="S996" s="13">
        <v>558.125</v>
      </c>
      <c r="T996" s="13">
        <v>5.5812499999999998</v>
      </c>
      <c r="U996" s="48">
        <f>T_[[#This Row],[CA tarif]]-T_[[#This Row],[CA HT]]</f>
        <v>29.375</v>
      </c>
      <c r="V996" s="13"/>
      <c r="W996" s="13"/>
      <c r="X996"/>
      <c r="Y996" s="9"/>
      <c r="AA996"/>
      <c r="AB996"/>
    </row>
    <row r="997" spans="1:28" ht="15" customHeight="1" x14ac:dyDescent="0.25">
      <c r="A997" s="6" t="s">
        <v>111</v>
      </c>
      <c r="B997" s="6" t="s">
        <v>112</v>
      </c>
      <c r="C997" s="6" t="s">
        <v>113</v>
      </c>
      <c r="D997" s="6" t="s">
        <v>85</v>
      </c>
      <c r="E997" s="6">
        <v>7</v>
      </c>
      <c r="F997" s="6" t="str">
        <f>VLOOKUP(T_[[#This Row],[N° représ]],ListeREPRESENTANTS,2,FALSE)</f>
        <v>Jaime Dos Santos</v>
      </c>
      <c r="G997" s="6">
        <v>10850</v>
      </c>
      <c r="H997" s="9">
        <v>41229</v>
      </c>
      <c r="I997" s="9">
        <v>41271</v>
      </c>
      <c r="J997" s="9">
        <v>41246</v>
      </c>
      <c r="K997" s="7">
        <v>1</v>
      </c>
      <c r="L997" s="9" t="str">
        <f>VLOOKUP(T_[[#This Row],[Réf catégorie]],ListeCATEGORIES,2,FALSE)</f>
        <v>Boissons</v>
      </c>
      <c r="M997" s="6">
        <v>70</v>
      </c>
      <c r="N997" s="6" t="str">
        <f>VLOOKUP(T_[[#This Row],[Réf prod]],ListePRODUITS,2,FALSE)</f>
        <v>Outback Lager</v>
      </c>
      <c r="O997" s="13">
        <v>75</v>
      </c>
      <c r="P997" s="6">
        <v>9</v>
      </c>
      <c r="Q997" s="13">
        <f t="shared" si="15"/>
        <v>675</v>
      </c>
      <c r="R997" s="14">
        <v>0.08</v>
      </c>
      <c r="S997" s="13">
        <v>621</v>
      </c>
      <c r="T997" s="13">
        <v>5.5890000000000004</v>
      </c>
      <c r="U997" s="48">
        <f>T_[[#This Row],[CA tarif]]-T_[[#This Row],[CA HT]]</f>
        <v>54</v>
      </c>
      <c r="V997" s="13"/>
      <c r="W997" s="13"/>
      <c r="X997"/>
      <c r="Y997" s="9"/>
      <c r="AA997"/>
      <c r="AB997"/>
    </row>
    <row r="998" spans="1:28" ht="15" customHeight="1" x14ac:dyDescent="0.25">
      <c r="A998" s="6" t="s">
        <v>120</v>
      </c>
      <c r="B998" s="6" t="s">
        <v>121</v>
      </c>
      <c r="C998" s="6" t="s">
        <v>122</v>
      </c>
      <c r="D998" s="6" t="s">
        <v>123</v>
      </c>
      <c r="E998" s="6">
        <v>9</v>
      </c>
      <c r="F998" s="6" t="str">
        <f>VLOOKUP(T_[[#This Row],[N° représ]],ListeREPRESENTANTS,2,FALSE)</f>
        <v>Steven Buchanan</v>
      </c>
      <c r="G998" s="6">
        <v>10851</v>
      </c>
      <c r="H998" s="9">
        <v>41232</v>
      </c>
      <c r="I998" s="9">
        <v>41260</v>
      </c>
      <c r="J998" s="9">
        <v>41249</v>
      </c>
      <c r="K998" s="7">
        <v>1</v>
      </c>
      <c r="L998" s="9" t="str">
        <f>VLOOKUP(T_[[#This Row],[Réf catégorie]],ListeCATEGORIES,2,FALSE)</f>
        <v>Boissons</v>
      </c>
      <c r="M998" s="6">
        <v>2</v>
      </c>
      <c r="N998" s="6" t="str">
        <f>VLOOKUP(T_[[#This Row],[Réf prod]],ListePRODUITS,2,FALSE)</f>
        <v>Chang</v>
      </c>
      <c r="O998" s="13">
        <v>95</v>
      </c>
      <c r="P998" s="6">
        <v>54</v>
      </c>
      <c r="Q998" s="13">
        <f t="shared" si="15"/>
        <v>5130</v>
      </c>
      <c r="R998" s="14">
        <v>0.04</v>
      </c>
      <c r="S998" s="13">
        <v>4924.8</v>
      </c>
      <c r="T998" s="13">
        <v>78.796800000000005</v>
      </c>
      <c r="U998" s="48">
        <f>T_[[#This Row],[CA tarif]]-T_[[#This Row],[CA HT]]</f>
        <v>205.19999999999982</v>
      </c>
      <c r="V998" s="13"/>
      <c r="W998" s="13"/>
      <c r="X998"/>
      <c r="Y998" s="9"/>
      <c r="AA998"/>
      <c r="AB998"/>
    </row>
    <row r="999" spans="1:28" ht="15" customHeight="1" x14ac:dyDescent="0.25">
      <c r="A999" s="6" t="s">
        <v>120</v>
      </c>
      <c r="B999" s="6" t="s">
        <v>121</v>
      </c>
      <c r="C999" s="6" t="s">
        <v>122</v>
      </c>
      <c r="D999" s="6" t="s">
        <v>123</v>
      </c>
      <c r="E999" s="6">
        <v>9</v>
      </c>
      <c r="F999" s="6" t="str">
        <f>VLOOKUP(T_[[#This Row],[N° représ]],ListeREPRESENTANTS,2,FALSE)</f>
        <v>Steven Buchanan</v>
      </c>
      <c r="G999" s="6">
        <v>10851</v>
      </c>
      <c r="H999" s="9">
        <v>41232</v>
      </c>
      <c r="I999" s="9">
        <v>41260</v>
      </c>
      <c r="J999" s="9">
        <v>41249</v>
      </c>
      <c r="K999" s="7">
        <v>3</v>
      </c>
      <c r="L999" s="9" t="str">
        <f>VLOOKUP(T_[[#This Row],[Réf catégorie]],ListeCATEGORIES,2,FALSE)</f>
        <v>Desserts</v>
      </c>
      <c r="M999" s="6">
        <v>25</v>
      </c>
      <c r="N999" s="6" t="str">
        <f>VLOOKUP(T_[[#This Row],[Réf prod]],ListePRODUITS,2,FALSE)</f>
        <v>NuNuCa Nuß-Nougat-Creme</v>
      </c>
      <c r="O999" s="13">
        <v>70</v>
      </c>
      <c r="P999" s="6">
        <v>70</v>
      </c>
      <c r="Q999" s="13">
        <f t="shared" si="15"/>
        <v>4900</v>
      </c>
      <c r="R999" s="14">
        <v>0.15</v>
      </c>
      <c r="S999" s="13">
        <v>4165</v>
      </c>
      <c r="T999" s="13">
        <v>83.3</v>
      </c>
      <c r="U999" s="48">
        <f>T_[[#This Row],[CA tarif]]-T_[[#This Row],[CA HT]]</f>
        <v>735</v>
      </c>
      <c r="V999" s="13"/>
      <c r="W999" s="13"/>
      <c r="X999"/>
      <c r="Y999" s="9"/>
      <c r="AA999"/>
      <c r="AB999"/>
    </row>
    <row r="1000" spans="1:28" ht="15" customHeight="1" x14ac:dyDescent="0.25">
      <c r="A1000" s="6" t="s">
        <v>120</v>
      </c>
      <c r="B1000" s="6" t="s">
        <v>121</v>
      </c>
      <c r="C1000" s="6" t="s">
        <v>122</v>
      </c>
      <c r="D1000" s="6" t="s">
        <v>123</v>
      </c>
      <c r="E1000" s="6">
        <v>9</v>
      </c>
      <c r="F1000" s="6" t="str">
        <f>VLOOKUP(T_[[#This Row],[N° représ]],ListeREPRESENTANTS,2,FALSE)</f>
        <v>Steven Buchanan</v>
      </c>
      <c r="G1000" s="6">
        <v>10851</v>
      </c>
      <c r="H1000" s="9">
        <v>41232</v>
      </c>
      <c r="I1000" s="9">
        <v>41260</v>
      </c>
      <c r="J1000" s="9">
        <v>41249</v>
      </c>
      <c r="K1000" s="7">
        <v>5</v>
      </c>
      <c r="L1000" s="9" t="str">
        <f>VLOOKUP(T_[[#This Row],[Réf catégorie]],ListeCATEGORIES,2,FALSE)</f>
        <v>Pâtes et céréales</v>
      </c>
      <c r="M1000" s="6">
        <v>57</v>
      </c>
      <c r="N1000" s="6" t="str">
        <f>VLOOKUP(T_[[#This Row],[Réf prod]],ListePRODUITS,2,FALSE)</f>
        <v>Ravioli Angelo</v>
      </c>
      <c r="O1000" s="13">
        <v>97.5</v>
      </c>
      <c r="P1000" s="6">
        <v>13</v>
      </c>
      <c r="Q1000" s="13">
        <f t="shared" si="15"/>
        <v>1267.5</v>
      </c>
      <c r="R1000" s="14">
        <v>0.09</v>
      </c>
      <c r="S1000" s="13">
        <v>1153.425</v>
      </c>
      <c r="T1000" s="13">
        <v>3.4602749999999998</v>
      </c>
      <c r="U1000" s="48">
        <f>T_[[#This Row],[CA tarif]]-T_[[#This Row],[CA HT]]</f>
        <v>114.07500000000005</v>
      </c>
      <c r="V1000" s="13"/>
      <c r="W1000" s="13"/>
      <c r="X1000"/>
      <c r="Y1000" s="9"/>
      <c r="AA1000"/>
      <c r="AB1000"/>
    </row>
    <row r="1001" spans="1:28" ht="15" customHeight="1" x14ac:dyDescent="0.25">
      <c r="A1001" s="6" t="s">
        <v>120</v>
      </c>
      <c r="B1001" s="6" t="s">
        <v>121</v>
      </c>
      <c r="C1001" s="6" t="s">
        <v>122</v>
      </c>
      <c r="D1001" s="6" t="s">
        <v>123</v>
      </c>
      <c r="E1001" s="6">
        <v>9</v>
      </c>
      <c r="F1001" s="6" t="str">
        <f>VLOOKUP(T_[[#This Row],[N° représ]],ListeREPRESENTANTS,2,FALSE)</f>
        <v>Steven Buchanan</v>
      </c>
      <c r="G1001" s="6">
        <v>10851</v>
      </c>
      <c r="H1001" s="9">
        <v>41232</v>
      </c>
      <c r="I1001" s="9">
        <v>41260</v>
      </c>
      <c r="J1001" s="9">
        <v>41249</v>
      </c>
      <c r="K1001" s="7">
        <v>4</v>
      </c>
      <c r="L1001" s="9" t="str">
        <f>VLOOKUP(T_[[#This Row],[Réf catégorie]],ListeCATEGORIES,2,FALSE)</f>
        <v>Produits laitiers</v>
      </c>
      <c r="M1001" s="6">
        <v>59</v>
      </c>
      <c r="N1001" s="6" t="str">
        <f>VLOOKUP(T_[[#This Row],[Réf prod]],ListePRODUITS,2,FALSE)</f>
        <v>Raclette Courdavault</v>
      </c>
      <c r="O1001" s="13">
        <v>275</v>
      </c>
      <c r="P1001" s="6">
        <v>54</v>
      </c>
      <c r="Q1001" s="13">
        <f t="shared" si="15"/>
        <v>14850</v>
      </c>
      <c r="R1001" s="14">
        <v>0.01</v>
      </c>
      <c r="S1001" s="13">
        <v>14701.5</v>
      </c>
      <c r="T1001" s="13">
        <v>308.73149999999998</v>
      </c>
      <c r="U1001" s="48">
        <f>T_[[#This Row],[CA tarif]]-T_[[#This Row],[CA HT]]</f>
        <v>148.5</v>
      </c>
      <c r="V1001" s="13"/>
      <c r="W1001" s="13"/>
      <c r="X1001"/>
      <c r="Y1001" s="9"/>
      <c r="AA1001"/>
      <c r="AB1001"/>
    </row>
    <row r="1002" spans="1:28" ht="15" customHeight="1" x14ac:dyDescent="0.25">
      <c r="A1002" s="6" t="s">
        <v>114</v>
      </c>
      <c r="B1002" s="6" t="s">
        <v>115</v>
      </c>
      <c r="C1002" s="6" t="s">
        <v>116</v>
      </c>
      <c r="D1002" s="6" t="s">
        <v>81</v>
      </c>
      <c r="E1002" s="6">
        <v>4</v>
      </c>
      <c r="F1002" s="6" t="str">
        <f>VLOOKUP(T_[[#This Row],[N° représ]],ListeREPRESENTANTS,2,FALSE)</f>
        <v>Laura Callahan</v>
      </c>
      <c r="G1002" s="6">
        <v>10852</v>
      </c>
      <c r="H1002" s="9">
        <v>41232</v>
      </c>
      <c r="I1002" s="9">
        <v>41246</v>
      </c>
      <c r="J1002" s="9">
        <v>41246</v>
      </c>
      <c r="K1002" s="7">
        <v>1</v>
      </c>
      <c r="L1002" s="9" t="str">
        <f>VLOOKUP(T_[[#This Row],[Réf catégorie]],ListeCATEGORIES,2,FALSE)</f>
        <v>Boissons</v>
      </c>
      <c r="M1002" s="6">
        <v>2</v>
      </c>
      <c r="N1002" s="6" t="str">
        <f>VLOOKUP(T_[[#This Row],[Réf prod]],ListePRODUITS,2,FALSE)</f>
        <v>Chang</v>
      </c>
      <c r="O1002" s="13">
        <v>95</v>
      </c>
      <c r="P1002" s="6">
        <v>41</v>
      </c>
      <c r="Q1002" s="13">
        <f t="shared" si="15"/>
        <v>3895</v>
      </c>
      <c r="R1002" s="14">
        <v>0.03</v>
      </c>
      <c r="S1002" s="13">
        <v>3778.15</v>
      </c>
      <c r="T1002" s="13">
        <v>109.56635</v>
      </c>
      <c r="U1002" s="48">
        <f>T_[[#This Row],[CA tarif]]-T_[[#This Row],[CA HT]]</f>
        <v>116.84999999999991</v>
      </c>
      <c r="V1002" s="13"/>
      <c r="W1002" s="13"/>
      <c r="X1002"/>
      <c r="Y1002" s="9"/>
      <c r="AA1002"/>
      <c r="AB1002"/>
    </row>
    <row r="1003" spans="1:28" ht="15" customHeight="1" x14ac:dyDescent="0.25">
      <c r="A1003" s="6" t="s">
        <v>114</v>
      </c>
      <c r="B1003" s="6" t="s">
        <v>115</v>
      </c>
      <c r="C1003" s="6" t="s">
        <v>116</v>
      </c>
      <c r="D1003" s="6" t="s">
        <v>81</v>
      </c>
      <c r="E1003" s="6">
        <v>4</v>
      </c>
      <c r="F1003" s="6" t="str">
        <f>VLOOKUP(T_[[#This Row],[N° représ]],ListeREPRESENTANTS,2,FALSE)</f>
        <v>Laura Callahan</v>
      </c>
      <c r="G1003" s="6">
        <v>10852</v>
      </c>
      <c r="H1003" s="9">
        <v>41232</v>
      </c>
      <c r="I1003" s="9">
        <v>41246</v>
      </c>
      <c r="J1003" s="9">
        <v>41246</v>
      </c>
      <c r="K1003" s="7">
        <v>6</v>
      </c>
      <c r="L1003" s="9" t="str">
        <f>VLOOKUP(T_[[#This Row],[Réf catégorie]],ListeCATEGORIES,2,FALSE)</f>
        <v>Viandes</v>
      </c>
      <c r="M1003" s="6">
        <v>17</v>
      </c>
      <c r="N1003" s="6" t="str">
        <f>VLOOKUP(T_[[#This Row],[Réf prod]],ListePRODUITS,2,FALSE)</f>
        <v>Alice Mutton</v>
      </c>
      <c r="O1003" s="13">
        <v>195</v>
      </c>
      <c r="P1003" s="6">
        <v>80</v>
      </c>
      <c r="Q1003" s="13">
        <f t="shared" si="15"/>
        <v>15600</v>
      </c>
      <c r="R1003" s="14">
        <v>0.05</v>
      </c>
      <c r="S1003" s="13">
        <v>14820</v>
      </c>
      <c r="T1003" s="13">
        <v>370.5</v>
      </c>
      <c r="U1003" s="48">
        <f>T_[[#This Row],[CA tarif]]-T_[[#This Row],[CA HT]]</f>
        <v>780</v>
      </c>
      <c r="V1003" s="13"/>
      <c r="W1003" s="13"/>
      <c r="X1003"/>
      <c r="Y1003" s="9"/>
      <c r="AA1003"/>
      <c r="AB1003"/>
    </row>
    <row r="1004" spans="1:28" ht="15" customHeight="1" x14ac:dyDescent="0.25">
      <c r="A1004" s="6" t="s">
        <v>114</v>
      </c>
      <c r="B1004" s="6" t="s">
        <v>115</v>
      </c>
      <c r="C1004" s="6" t="s">
        <v>116</v>
      </c>
      <c r="D1004" s="6" t="s">
        <v>81</v>
      </c>
      <c r="E1004" s="6">
        <v>4</v>
      </c>
      <c r="F1004" s="6" t="str">
        <f>VLOOKUP(T_[[#This Row],[N° représ]],ListeREPRESENTANTS,2,FALSE)</f>
        <v>Laura Callahan</v>
      </c>
      <c r="G1004" s="6">
        <v>10852</v>
      </c>
      <c r="H1004" s="9">
        <v>41232</v>
      </c>
      <c r="I1004" s="9">
        <v>41246</v>
      </c>
      <c r="J1004" s="9">
        <v>41246</v>
      </c>
      <c r="K1004" s="7">
        <v>3</v>
      </c>
      <c r="L1004" s="9" t="str">
        <f>VLOOKUP(T_[[#This Row],[Réf catégorie]],ListeCATEGORIES,2,FALSE)</f>
        <v>Desserts</v>
      </c>
      <c r="M1004" s="6">
        <v>62</v>
      </c>
      <c r="N1004" s="6" t="str">
        <f>VLOOKUP(T_[[#This Row],[Réf prod]],ListePRODUITS,2,FALSE)</f>
        <v>Tarte au sucre</v>
      </c>
      <c r="O1004" s="13">
        <v>246.5</v>
      </c>
      <c r="P1004" s="6">
        <v>18</v>
      </c>
      <c r="Q1004" s="13">
        <f t="shared" si="15"/>
        <v>4437</v>
      </c>
      <c r="R1004" s="14">
        <v>0</v>
      </c>
      <c r="S1004" s="13">
        <v>4437</v>
      </c>
      <c r="T1004" s="13">
        <v>88.74</v>
      </c>
      <c r="U1004" s="48">
        <f>T_[[#This Row],[CA tarif]]-T_[[#This Row],[CA HT]]</f>
        <v>0</v>
      </c>
      <c r="V1004" s="13"/>
      <c r="W1004" s="13"/>
      <c r="X1004"/>
      <c r="Y1004" s="9"/>
      <c r="AA1004"/>
      <c r="AB1004"/>
    </row>
    <row r="1005" spans="1:28" ht="15" customHeight="1" x14ac:dyDescent="0.25">
      <c r="A1005" s="6" t="s">
        <v>163</v>
      </c>
      <c r="B1005" s="6" t="s">
        <v>164</v>
      </c>
      <c r="C1005" s="6" t="s">
        <v>165</v>
      </c>
      <c r="D1005" s="6" t="s">
        <v>136</v>
      </c>
      <c r="E1005" s="6">
        <v>2</v>
      </c>
      <c r="F1005" s="6" t="str">
        <f>VLOOKUP(T_[[#This Row],[N° représ]],ListeREPRESENTANTS,2,FALSE)</f>
        <v>Anne Dodsworth</v>
      </c>
      <c r="G1005" s="6">
        <v>10853</v>
      </c>
      <c r="H1005" s="9">
        <v>41233</v>
      </c>
      <c r="I1005" s="9">
        <v>41261</v>
      </c>
      <c r="J1005" s="9">
        <v>41250</v>
      </c>
      <c r="K1005" s="7">
        <v>8</v>
      </c>
      <c r="L1005" s="9" t="str">
        <f>VLOOKUP(T_[[#This Row],[Réf catégorie]],ListeCATEGORIES,2,FALSE)</f>
        <v>Poissons et fruits de mer</v>
      </c>
      <c r="M1005" s="6">
        <v>18</v>
      </c>
      <c r="N1005" s="6" t="str">
        <f>VLOOKUP(T_[[#This Row],[Réf prod]],ListePRODUITS,2,FALSE)</f>
        <v>Carnarvon Tigers</v>
      </c>
      <c r="O1005" s="13">
        <v>312.5</v>
      </c>
      <c r="P1005" s="6">
        <v>96</v>
      </c>
      <c r="Q1005" s="13">
        <f t="shared" si="15"/>
        <v>30000</v>
      </c>
      <c r="R1005" s="14">
        <v>0.03</v>
      </c>
      <c r="S1005" s="13">
        <v>29100</v>
      </c>
      <c r="T1005" s="13">
        <v>291</v>
      </c>
      <c r="U1005" s="48">
        <f>T_[[#This Row],[CA tarif]]-T_[[#This Row],[CA HT]]</f>
        <v>900</v>
      </c>
      <c r="V1005" s="13"/>
      <c r="W1005" s="13"/>
      <c r="X1005"/>
      <c r="Y1005" s="9"/>
      <c r="AA1005"/>
      <c r="AB1005"/>
    </row>
    <row r="1006" spans="1:28" ht="15" customHeight="1" x14ac:dyDescent="0.25">
      <c r="A1006" s="6" t="s">
        <v>186</v>
      </c>
      <c r="B1006" s="6" t="s">
        <v>187</v>
      </c>
      <c r="C1006" s="6" t="s">
        <v>188</v>
      </c>
      <c r="D1006" s="6" t="s">
        <v>140</v>
      </c>
      <c r="E1006" s="6">
        <v>3</v>
      </c>
      <c r="F1006" s="6" t="str">
        <f>VLOOKUP(T_[[#This Row],[N° représ]],ListeREPRESENTANTS,2,FALSE)</f>
        <v>Janet Leverling</v>
      </c>
      <c r="G1006" s="6">
        <v>10854</v>
      </c>
      <c r="H1006" s="9">
        <v>41233</v>
      </c>
      <c r="I1006" s="9">
        <v>41261</v>
      </c>
      <c r="J1006" s="9">
        <v>41252</v>
      </c>
      <c r="K1006" s="7">
        <v>8</v>
      </c>
      <c r="L1006" s="9" t="str">
        <f>VLOOKUP(T_[[#This Row],[Réf catégorie]],ListeCATEGORIES,2,FALSE)</f>
        <v>Poissons et fruits de mer</v>
      </c>
      <c r="M1006" s="6">
        <v>10</v>
      </c>
      <c r="N1006" s="6" t="str">
        <f>VLOOKUP(T_[[#This Row],[Réf prod]],ListePRODUITS,2,FALSE)</f>
        <v>Ikura</v>
      </c>
      <c r="O1006" s="13">
        <v>155</v>
      </c>
      <c r="P1006" s="6">
        <v>20</v>
      </c>
      <c r="Q1006" s="13">
        <f t="shared" si="15"/>
        <v>3100</v>
      </c>
      <c r="R1006" s="14">
        <v>-0.01</v>
      </c>
      <c r="S1006" s="13">
        <v>3131</v>
      </c>
      <c r="T1006" s="13">
        <v>68.882000000000005</v>
      </c>
      <c r="U1006" s="48">
        <f>T_[[#This Row],[CA tarif]]-T_[[#This Row],[CA HT]]</f>
        <v>-31</v>
      </c>
      <c r="V1006" s="13"/>
      <c r="W1006" s="13"/>
      <c r="X1006"/>
      <c r="Y1006" s="9"/>
      <c r="AA1006"/>
      <c r="AB1006"/>
    </row>
    <row r="1007" spans="1:28" ht="15" customHeight="1" x14ac:dyDescent="0.25">
      <c r="A1007" s="6" t="s">
        <v>186</v>
      </c>
      <c r="B1007" s="6" t="s">
        <v>187</v>
      </c>
      <c r="C1007" s="6" t="s">
        <v>188</v>
      </c>
      <c r="D1007" s="6" t="s">
        <v>140</v>
      </c>
      <c r="E1007" s="6">
        <v>3</v>
      </c>
      <c r="F1007" s="6" t="str">
        <f>VLOOKUP(T_[[#This Row],[N° représ]],ListeREPRESENTANTS,2,FALSE)</f>
        <v>Janet Leverling</v>
      </c>
      <c r="G1007" s="6">
        <v>10854</v>
      </c>
      <c r="H1007" s="9">
        <v>41233</v>
      </c>
      <c r="I1007" s="9">
        <v>41261</v>
      </c>
      <c r="J1007" s="9">
        <v>41252</v>
      </c>
      <c r="K1007" s="7">
        <v>8</v>
      </c>
      <c r="L1007" s="9" t="str">
        <f>VLOOKUP(T_[[#This Row],[Réf catégorie]],ListeCATEGORIES,2,FALSE)</f>
        <v>Poissons et fruits de mer</v>
      </c>
      <c r="M1007" s="6">
        <v>13</v>
      </c>
      <c r="N1007" s="6" t="str">
        <f>VLOOKUP(T_[[#This Row],[Réf prod]],ListePRODUITS,2,FALSE)</f>
        <v>Konbu</v>
      </c>
      <c r="O1007" s="13">
        <v>30</v>
      </c>
      <c r="P1007" s="6">
        <v>70</v>
      </c>
      <c r="Q1007" s="13">
        <f t="shared" si="15"/>
        <v>2100</v>
      </c>
      <c r="R1007" s="14">
        <v>-0.02</v>
      </c>
      <c r="S1007" s="13">
        <v>2142</v>
      </c>
      <c r="T1007" s="13">
        <v>53.55</v>
      </c>
      <c r="U1007" s="48">
        <f>T_[[#This Row],[CA tarif]]-T_[[#This Row],[CA HT]]</f>
        <v>-42</v>
      </c>
      <c r="V1007" s="13"/>
      <c r="W1007" s="13"/>
      <c r="X1007"/>
      <c r="Y1007" s="9"/>
      <c r="AA1007"/>
      <c r="AB1007"/>
    </row>
    <row r="1008" spans="1:28" ht="15" customHeight="1" x14ac:dyDescent="0.25">
      <c r="A1008" s="6" t="s">
        <v>272</v>
      </c>
      <c r="B1008" s="6" t="s">
        <v>273</v>
      </c>
      <c r="C1008" s="6" t="s">
        <v>274</v>
      </c>
      <c r="D1008" s="6" t="s">
        <v>81</v>
      </c>
      <c r="E1008" s="6">
        <v>3</v>
      </c>
      <c r="F1008" s="6" t="str">
        <f>VLOOKUP(T_[[#This Row],[N° représ]],ListeREPRESENTANTS,2,FALSE)</f>
        <v>Janet Leverling</v>
      </c>
      <c r="G1008" s="6">
        <v>10855</v>
      </c>
      <c r="H1008" s="9">
        <v>41233</v>
      </c>
      <c r="I1008" s="9">
        <v>41261</v>
      </c>
      <c r="J1008" s="9">
        <v>41251</v>
      </c>
      <c r="K1008" s="7">
        <v>3</v>
      </c>
      <c r="L1008" s="9" t="str">
        <f>VLOOKUP(T_[[#This Row],[Réf catégorie]],ListeCATEGORIES,2,FALSE)</f>
        <v>Desserts</v>
      </c>
      <c r="M1008" s="6">
        <v>16</v>
      </c>
      <c r="N1008" s="6" t="str">
        <f>VLOOKUP(T_[[#This Row],[Réf prod]],ListePRODUITS,2,FALSE)</f>
        <v>Pavlova</v>
      </c>
      <c r="O1008" s="13">
        <v>87.25</v>
      </c>
      <c r="P1008" s="6">
        <v>98</v>
      </c>
      <c r="Q1008" s="13">
        <f t="shared" si="15"/>
        <v>8550.5</v>
      </c>
      <c r="R1008" s="14">
        <v>0</v>
      </c>
      <c r="S1008" s="13">
        <v>8550.5</v>
      </c>
      <c r="T1008" s="13">
        <v>282.16649999999998</v>
      </c>
      <c r="U1008" s="48">
        <f>T_[[#This Row],[CA tarif]]-T_[[#This Row],[CA HT]]</f>
        <v>0</v>
      </c>
      <c r="V1008" s="13"/>
      <c r="W1008" s="13"/>
      <c r="X1008"/>
      <c r="Y1008" s="9"/>
      <c r="AA1008"/>
      <c r="AB1008"/>
    </row>
    <row r="1009" spans="1:28" ht="15" customHeight="1" x14ac:dyDescent="0.25">
      <c r="A1009" s="6" t="s">
        <v>272</v>
      </c>
      <c r="B1009" s="6" t="s">
        <v>273</v>
      </c>
      <c r="C1009" s="6" t="s">
        <v>274</v>
      </c>
      <c r="D1009" s="6" t="s">
        <v>81</v>
      </c>
      <c r="E1009" s="6">
        <v>3</v>
      </c>
      <c r="F1009" s="6" t="str">
        <f>VLOOKUP(T_[[#This Row],[N° représ]],ListeREPRESENTANTS,2,FALSE)</f>
        <v>Janet Leverling</v>
      </c>
      <c r="G1009" s="6">
        <v>10855</v>
      </c>
      <c r="H1009" s="9">
        <v>41233</v>
      </c>
      <c r="I1009" s="9">
        <v>41261</v>
      </c>
      <c r="J1009" s="9">
        <v>41251</v>
      </c>
      <c r="K1009" s="7">
        <v>4</v>
      </c>
      <c r="L1009" s="9" t="str">
        <f>VLOOKUP(T_[[#This Row],[Réf catégorie]],ListeCATEGORIES,2,FALSE)</f>
        <v>Produits laitiers</v>
      </c>
      <c r="M1009" s="6">
        <v>31</v>
      </c>
      <c r="N1009" s="6" t="str">
        <f>VLOOKUP(T_[[#This Row],[Réf prod]],ListePRODUITS,2,FALSE)</f>
        <v>Gorgonzola Telino</v>
      </c>
      <c r="O1009" s="13">
        <v>62.5</v>
      </c>
      <c r="P1009" s="6">
        <v>82</v>
      </c>
      <c r="Q1009" s="13">
        <f t="shared" si="15"/>
        <v>5125</v>
      </c>
      <c r="R1009" s="14">
        <v>0.15</v>
      </c>
      <c r="S1009" s="13">
        <v>4356.25</v>
      </c>
      <c r="T1009" s="13">
        <v>26.137499999999999</v>
      </c>
      <c r="U1009" s="48">
        <f>T_[[#This Row],[CA tarif]]-T_[[#This Row],[CA HT]]</f>
        <v>768.75</v>
      </c>
      <c r="V1009" s="13"/>
      <c r="W1009" s="13"/>
      <c r="X1009"/>
      <c r="Y1009" s="9"/>
      <c r="AA1009"/>
      <c r="AB1009"/>
    </row>
    <row r="1010" spans="1:28" ht="15" customHeight="1" x14ac:dyDescent="0.25">
      <c r="A1010" s="6" t="s">
        <v>272</v>
      </c>
      <c r="B1010" s="6" t="s">
        <v>273</v>
      </c>
      <c r="C1010" s="6" t="s">
        <v>274</v>
      </c>
      <c r="D1010" s="6" t="s">
        <v>81</v>
      </c>
      <c r="E1010" s="6">
        <v>3</v>
      </c>
      <c r="F1010" s="6" t="str">
        <f>VLOOKUP(T_[[#This Row],[N° représ]],ListeREPRESENTANTS,2,FALSE)</f>
        <v>Janet Leverling</v>
      </c>
      <c r="G1010" s="6">
        <v>10855</v>
      </c>
      <c r="H1010" s="9">
        <v>41233</v>
      </c>
      <c r="I1010" s="9">
        <v>41261</v>
      </c>
      <c r="J1010" s="9">
        <v>41251</v>
      </c>
      <c r="K1010" s="7">
        <v>5</v>
      </c>
      <c r="L1010" s="9" t="str">
        <f>VLOOKUP(T_[[#This Row],[Réf catégorie]],ListeCATEGORIES,2,FALSE)</f>
        <v>Pâtes et céréales</v>
      </c>
      <c r="M1010" s="6">
        <v>56</v>
      </c>
      <c r="N1010" s="6" t="str">
        <f>VLOOKUP(T_[[#This Row],[Réf prod]],ListePRODUITS,2,FALSE)</f>
        <v>Gnocchi di nonna Alice</v>
      </c>
      <c r="O1010" s="13">
        <v>190</v>
      </c>
      <c r="P1010" s="6">
        <v>7</v>
      </c>
      <c r="Q1010" s="13">
        <f t="shared" si="15"/>
        <v>1330</v>
      </c>
      <c r="R1010" s="14">
        <v>0.17</v>
      </c>
      <c r="S1010" s="13">
        <v>1103.8999999999999</v>
      </c>
      <c r="T1010" s="13">
        <v>14.3507</v>
      </c>
      <c r="U1010" s="48">
        <f>T_[[#This Row],[CA tarif]]-T_[[#This Row],[CA HT]]</f>
        <v>226.10000000000014</v>
      </c>
      <c r="V1010" s="13"/>
      <c r="W1010" s="13"/>
      <c r="X1010"/>
      <c r="Y1010" s="9"/>
      <c r="AA1010"/>
      <c r="AB1010"/>
    </row>
    <row r="1011" spans="1:28" ht="15" customHeight="1" x14ac:dyDescent="0.25">
      <c r="A1011" s="6" t="s">
        <v>272</v>
      </c>
      <c r="B1011" s="6" t="s">
        <v>273</v>
      </c>
      <c r="C1011" s="6" t="s">
        <v>274</v>
      </c>
      <c r="D1011" s="6" t="s">
        <v>81</v>
      </c>
      <c r="E1011" s="6">
        <v>3</v>
      </c>
      <c r="F1011" s="6" t="str">
        <f>VLOOKUP(T_[[#This Row],[N° représ]],ListeREPRESENTANTS,2,FALSE)</f>
        <v>Janet Leverling</v>
      </c>
      <c r="G1011" s="6">
        <v>10855</v>
      </c>
      <c r="H1011" s="9">
        <v>41233</v>
      </c>
      <c r="I1011" s="9">
        <v>41261</v>
      </c>
      <c r="J1011" s="9">
        <v>41251</v>
      </c>
      <c r="K1011" s="7">
        <v>2</v>
      </c>
      <c r="L1011" s="9" t="str">
        <f>VLOOKUP(T_[[#This Row],[Réf catégorie]],ListeCATEGORIES,2,FALSE)</f>
        <v>Condiments</v>
      </c>
      <c r="M1011" s="6">
        <v>65</v>
      </c>
      <c r="N1011" s="6" t="str">
        <f>VLOOKUP(T_[[#This Row],[Réf prod]],ListePRODUITS,2,FALSE)</f>
        <v>Louisiana Fiery Hot Pepper Sauce</v>
      </c>
      <c r="O1011" s="13">
        <v>105.25</v>
      </c>
      <c r="P1011" s="6">
        <v>15</v>
      </c>
      <c r="Q1011" s="13">
        <f t="shared" si="15"/>
        <v>1578.75</v>
      </c>
      <c r="R1011" s="14">
        <v>0.1</v>
      </c>
      <c r="S1011" s="13">
        <v>1420.875</v>
      </c>
      <c r="T1011" s="13">
        <v>7.1043750000000001</v>
      </c>
      <c r="U1011" s="48">
        <f>T_[[#This Row],[CA tarif]]-T_[[#This Row],[CA HT]]</f>
        <v>157.875</v>
      </c>
      <c r="V1011" s="13"/>
      <c r="W1011" s="13"/>
      <c r="X1011"/>
      <c r="Y1011" s="9"/>
      <c r="AA1011"/>
      <c r="AB1011"/>
    </row>
    <row r="1012" spans="1:28" ht="15" customHeight="1" x14ac:dyDescent="0.25">
      <c r="A1012" s="6" t="s">
        <v>175</v>
      </c>
      <c r="B1012" s="6" t="s">
        <v>176</v>
      </c>
      <c r="C1012" s="6" t="s">
        <v>97</v>
      </c>
      <c r="D1012" s="6" t="s">
        <v>98</v>
      </c>
      <c r="E1012" s="6">
        <v>3</v>
      </c>
      <c r="F1012" s="6" t="str">
        <f>VLOOKUP(T_[[#This Row],[N° représ]],ListeREPRESENTANTS,2,FALSE)</f>
        <v>Janet Leverling</v>
      </c>
      <c r="G1012" s="6">
        <v>10856</v>
      </c>
      <c r="H1012" s="9">
        <v>41234</v>
      </c>
      <c r="I1012" s="9">
        <v>41262</v>
      </c>
      <c r="J1012" s="9">
        <v>41257</v>
      </c>
      <c r="K1012" s="7">
        <v>1</v>
      </c>
      <c r="L1012" s="9" t="str">
        <f>VLOOKUP(T_[[#This Row],[Réf catégorie]],ListeCATEGORIES,2,FALSE)</f>
        <v>Boissons</v>
      </c>
      <c r="M1012" s="6">
        <v>2</v>
      </c>
      <c r="N1012" s="6" t="str">
        <f>VLOOKUP(T_[[#This Row],[Réf prod]],ListePRODUITS,2,FALSE)</f>
        <v>Chang</v>
      </c>
      <c r="O1012" s="13">
        <v>95</v>
      </c>
      <c r="P1012" s="6">
        <v>17</v>
      </c>
      <c r="Q1012" s="13">
        <f t="shared" si="15"/>
        <v>1615</v>
      </c>
      <c r="R1012" s="14">
        <v>0.04</v>
      </c>
      <c r="S1012" s="13">
        <v>1550.3999999999999</v>
      </c>
      <c r="T1012" s="13">
        <v>38.76</v>
      </c>
      <c r="U1012" s="48">
        <f>T_[[#This Row],[CA tarif]]-T_[[#This Row],[CA HT]]</f>
        <v>64.600000000000136</v>
      </c>
      <c r="V1012" s="13"/>
      <c r="W1012" s="13"/>
      <c r="X1012"/>
      <c r="Y1012" s="9"/>
      <c r="AA1012"/>
      <c r="AB1012"/>
    </row>
    <row r="1013" spans="1:28" ht="15" customHeight="1" x14ac:dyDescent="0.25">
      <c r="A1013" s="6" t="s">
        <v>175</v>
      </c>
      <c r="B1013" s="6" t="s">
        <v>176</v>
      </c>
      <c r="C1013" s="6" t="s">
        <v>97</v>
      </c>
      <c r="D1013" s="6" t="s">
        <v>98</v>
      </c>
      <c r="E1013" s="6">
        <v>3</v>
      </c>
      <c r="F1013" s="6" t="str">
        <f>VLOOKUP(T_[[#This Row],[N° représ]],ListeREPRESENTANTS,2,FALSE)</f>
        <v>Janet Leverling</v>
      </c>
      <c r="G1013" s="6">
        <v>10856</v>
      </c>
      <c r="H1013" s="9">
        <v>41234</v>
      </c>
      <c r="I1013" s="9">
        <v>41262</v>
      </c>
      <c r="J1013" s="9">
        <v>41257</v>
      </c>
      <c r="K1013" s="7">
        <v>5</v>
      </c>
      <c r="L1013" s="9" t="str">
        <f>VLOOKUP(T_[[#This Row],[Réf catégorie]],ListeCATEGORIES,2,FALSE)</f>
        <v>Pâtes et céréales</v>
      </c>
      <c r="M1013" s="6">
        <v>42</v>
      </c>
      <c r="N1013" s="6" t="str">
        <f>VLOOKUP(T_[[#This Row],[Réf prod]],ListePRODUITS,2,FALSE)</f>
        <v>Singaporean Hokkien Fried Mee</v>
      </c>
      <c r="O1013" s="13">
        <v>70</v>
      </c>
      <c r="P1013" s="6">
        <v>77</v>
      </c>
      <c r="Q1013" s="13">
        <f t="shared" si="15"/>
        <v>5390</v>
      </c>
      <c r="R1013" s="14">
        <v>0.01</v>
      </c>
      <c r="S1013" s="13">
        <v>5336.1</v>
      </c>
      <c r="T1013" s="13">
        <v>154.74690000000001</v>
      </c>
      <c r="U1013" s="48">
        <f>T_[[#This Row],[CA tarif]]-T_[[#This Row],[CA HT]]</f>
        <v>53.899999999999636</v>
      </c>
      <c r="V1013" s="13"/>
      <c r="W1013" s="13"/>
      <c r="X1013"/>
      <c r="Y1013" s="9"/>
      <c r="AA1013"/>
      <c r="AB1013"/>
    </row>
    <row r="1014" spans="1:28" ht="15" customHeight="1" x14ac:dyDescent="0.25">
      <c r="A1014" s="6" t="s">
        <v>205</v>
      </c>
      <c r="B1014" s="6" t="s">
        <v>206</v>
      </c>
      <c r="C1014" s="6" t="s">
        <v>207</v>
      </c>
      <c r="D1014" s="6" t="s">
        <v>208</v>
      </c>
      <c r="E1014" s="6">
        <v>4</v>
      </c>
      <c r="F1014" s="6" t="str">
        <f>VLOOKUP(T_[[#This Row],[N° représ]],ListeREPRESENTANTS,2,FALSE)</f>
        <v>Laura Callahan</v>
      </c>
      <c r="G1014" s="6">
        <v>10857</v>
      </c>
      <c r="H1014" s="9">
        <v>41234</v>
      </c>
      <c r="I1014" s="9">
        <v>41262</v>
      </c>
      <c r="J1014" s="9">
        <v>41253</v>
      </c>
      <c r="K1014" s="7">
        <v>2</v>
      </c>
      <c r="L1014" s="9" t="str">
        <f>VLOOKUP(T_[[#This Row],[Réf catégorie]],ListeCATEGORIES,2,FALSE)</f>
        <v>Condiments</v>
      </c>
      <c r="M1014" s="6">
        <v>3</v>
      </c>
      <c r="N1014" s="6" t="str">
        <f>VLOOKUP(T_[[#This Row],[Réf prod]],ListePRODUITS,2,FALSE)</f>
        <v>Aniseed Syrup</v>
      </c>
      <c r="O1014" s="13">
        <v>50</v>
      </c>
      <c r="P1014" s="6">
        <v>31</v>
      </c>
      <c r="Q1014" s="13">
        <f t="shared" si="15"/>
        <v>1550</v>
      </c>
      <c r="R1014" s="14">
        <v>0.18</v>
      </c>
      <c r="S1014" s="13">
        <v>1271</v>
      </c>
      <c r="T1014" s="13">
        <v>34.317</v>
      </c>
      <c r="U1014" s="48">
        <f>T_[[#This Row],[CA tarif]]-T_[[#This Row],[CA HT]]</f>
        <v>279</v>
      </c>
      <c r="V1014" s="13"/>
      <c r="W1014" s="13"/>
      <c r="X1014"/>
      <c r="Y1014" s="9"/>
      <c r="AA1014"/>
      <c r="AB1014"/>
    </row>
    <row r="1015" spans="1:28" ht="15" customHeight="1" x14ac:dyDescent="0.25">
      <c r="A1015" s="6" t="s">
        <v>205</v>
      </c>
      <c r="B1015" s="6" t="s">
        <v>206</v>
      </c>
      <c r="C1015" s="6" t="s">
        <v>207</v>
      </c>
      <c r="D1015" s="6" t="s">
        <v>208</v>
      </c>
      <c r="E1015" s="6">
        <v>4</v>
      </c>
      <c r="F1015" s="6" t="str">
        <f>VLOOKUP(T_[[#This Row],[N° représ]],ListeREPRESENTANTS,2,FALSE)</f>
        <v>Laura Callahan</v>
      </c>
      <c r="G1015" s="6">
        <v>10857</v>
      </c>
      <c r="H1015" s="9">
        <v>41234</v>
      </c>
      <c r="I1015" s="9">
        <v>41262</v>
      </c>
      <c r="J1015" s="9">
        <v>41253</v>
      </c>
      <c r="K1015" s="7">
        <v>3</v>
      </c>
      <c r="L1015" s="9" t="str">
        <f>VLOOKUP(T_[[#This Row],[Réf catégorie]],ListeCATEGORIES,2,FALSE)</f>
        <v>Desserts</v>
      </c>
      <c r="M1015" s="6">
        <v>26</v>
      </c>
      <c r="N1015" s="6" t="str">
        <f>VLOOKUP(T_[[#This Row],[Réf prod]],ListePRODUITS,2,FALSE)</f>
        <v>Gumbär Gummibärchen</v>
      </c>
      <c r="O1015" s="13">
        <v>156.15</v>
      </c>
      <c r="P1015" s="6">
        <v>91</v>
      </c>
      <c r="Q1015" s="13">
        <f t="shared" si="15"/>
        <v>14209.65</v>
      </c>
      <c r="R1015" s="14">
        <v>0.1</v>
      </c>
      <c r="S1015" s="13">
        <v>12788.684999999999</v>
      </c>
      <c r="T1015" s="13">
        <v>191.830275</v>
      </c>
      <c r="U1015" s="48">
        <f>T_[[#This Row],[CA tarif]]-T_[[#This Row],[CA HT]]</f>
        <v>1420.9650000000001</v>
      </c>
      <c r="V1015" s="13"/>
      <c r="W1015" s="13"/>
      <c r="X1015"/>
      <c r="Y1015" s="9"/>
      <c r="AA1015"/>
      <c r="AB1015"/>
    </row>
    <row r="1016" spans="1:28" ht="15" customHeight="1" x14ac:dyDescent="0.25">
      <c r="A1016" s="6" t="s">
        <v>205</v>
      </c>
      <c r="B1016" s="6" t="s">
        <v>206</v>
      </c>
      <c r="C1016" s="6" t="s">
        <v>207</v>
      </c>
      <c r="D1016" s="6" t="s">
        <v>208</v>
      </c>
      <c r="E1016" s="6">
        <v>4</v>
      </c>
      <c r="F1016" s="6" t="str">
        <f>VLOOKUP(T_[[#This Row],[N° représ]],ListeREPRESENTANTS,2,FALSE)</f>
        <v>Laura Callahan</v>
      </c>
      <c r="G1016" s="6">
        <v>10857</v>
      </c>
      <c r="H1016" s="9">
        <v>41234</v>
      </c>
      <c r="I1016" s="9">
        <v>41262</v>
      </c>
      <c r="J1016" s="9">
        <v>41253</v>
      </c>
      <c r="K1016" s="7">
        <v>6</v>
      </c>
      <c r="L1016" s="9" t="str">
        <f>VLOOKUP(T_[[#This Row],[Réf catégorie]],ListeCATEGORIES,2,FALSE)</f>
        <v>Viandes</v>
      </c>
      <c r="M1016" s="6">
        <v>29</v>
      </c>
      <c r="N1016" s="6" t="str">
        <f>VLOOKUP(T_[[#This Row],[Réf prod]],ListePRODUITS,2,FALSE)</f>
        <v>Thüringer Rostbratwurst</v>
      </c>
      <c r="O1016" s="13">
        <v>618.95000000000005</v>
      </c>
      <c r="P1016" s="6">
        <v>47</v>
      </c>
      <c r="Q1016" s="13">
        <f t="shared" si="15"/>
        <v>29090.65</v>
      </c>
      <c r="R1016" s="14">
        <v>0.04</v>
      </c>
      <c r="S1016" s="13">
        <v>27927.024000000001</v>
      </c>
      <c r="T1016" s="13">
        <v>139.63512</v>
      </c>
      <c r="U1016" s="48">
        <f>T_[[#This Row],[CA tarif]]-T_[[#This Row],[CA HT]]</f>
        <v>1163.6260000000002</v>
      </c>
      <c r="V1016" s="13"/>
      <c r="W1016" s="13"/>
      <c r="X1016"/>
      <c r="Y1016" s="9"/>
      <c r="AA1016"/>
      <c r="AB1016"/>
    </row>
    <row r="1017" spans="1:28" ht="15" customHeight="1" x14ac:dyDescent="0.25">
      <c r="A1017" s="6" t="s">
        <v>329</v>
      </c>
      <c r="B1017" s="6" t="s">
        <v>330</v>
      </c>
      <c r="C1017" s="6" t="s">
        <v>331</v>
      </c>
      <c r="D1017" s="6" t="s">
        <v>85</v>
      </c>
      <c r="E1017" s="6">
        <v>1</v>
      </c>
      <c r="F1017" s="6" t="str">
        <f>VLOOKUP(T_[[#This Row],[N° représ]],ListeREPRESENTANTS,2,FALSE)</f>
        <v>Francis Rivière</v>
      </c>
      <c r="G1017" s="6">
        <v>10858</v>
      </c>
      <c r="H1017" s="9">
        <v>41235</v>
      </c>
      <c r="I1017" s="9">
        <v>41263</v>
      </c>
      <c r="J1017" s="9">
        <v>41250</v>
      </c>
      <c r="K1017" s="7">
        <v>7</v>
      </c>
      <c r="L1017" s="9" t="str">
        <f>VLOOKUP(T_[[#This Row],[Réf catégorie]],ListeCATEGORIES,2,FALSE)</f>
        <v>Produits secs</v>
      </c>
      <c r="M1017" s="6">
        <v>7</v>
      </c>
      <c r="N1017" s="6" t="str">
        <f>VLOOKUP(T_[[#This Row],[Réf prod]],ListePRODUITS,2,FALSE)</f>
        <v>Uncle Bob's Organic Dried Pears</v>
      </c>
      <c r="O1017" s="13">
        <v>150</v>
      </c>
      <c r="P1017" s="6">
        <v>66</v>
      </c>
      <c r="Q1017" s="13">
        <f t="shared" si="15"/>
        <v>9900</v>
      </c>
      <c r="R1017" s="14">
        <v>0.09</v>
      </c>
      <c r="S1017" s="13">
        <v>9009</v>
      </c>
      <c r="T1017" s="13">
        <v>171.17099999999999</v>
      </c>
      <c r="U1017" s="48">
        <f>T_[[#This Row],[CA tarif]]-T_[[#This Row],[CA HT]]</f>
        <v>891</v>
      </c>
      <c r="V1017" s="13"/>
      <c r="W1017" s="13"/>
      <c r="X1017"/>
      <c r="Y1017" s="9"/>
      <c r="AA1017"/>
      <c r="AB1017"/>
    </row>
    <row r="1018" spans="1:28" ht="15" customHeight="1" x14ac:dyDescent="0.25">
      <c r="A1018" s="6" t="s">
        <v>329</v>
      </c>
      <c r="B1018" s="6" t="s">
        <v>330</v>
      </c>
      <c r="C1018" s="6" t="s">
        <v>331</v>
      </c>
      <c r="D1018" s="6" t="s">
        <v>85</v>
      </c>
      <c r="E1018" s="6">
        <v>1</v>
      </c>
      <c r="F1018" s="6" t="str">
        <f>VLOOKUP(T_[[#This Row],[N° représ]],ListeREPRESENTANTS,2,FALSE)</f>
        <v>Francis Rivière</v>
      </c>
      <c r="G1018" s="6">
        <v>10858</v>
      </c>
      <c r="H1018" s="9">
        <v>41235</v>
      </c>
      <c r="I1018" s="9">
        <v>41263</v>
      </c>
      <c r="J1018" s="9">
        <v>41250</v>
      </c>
      <c r="K1018" s="7">
        <v>3</v>
      </c>
      <c r="L1018" s="9" t="str">
        <f>VLOOKUP(T_[[#This Row],[Réf catégorie]],ListeCATEGORIES,2,FALSE)</f>
        <v>Desserts</v>
      </c>
      <c r="M1018" s="6">
        <v>27</v>
      </c>
      <c r="N1018" s="6" t="str">
        <f>VLOOKUP(T_[[#This Row],[Réf prod]],ListePRODUITS,2,FALSE)</f>
        <v>Schoggi Schokolade</v>
      </c>
      <c r="O1018" s="13">
        <v>219.5</v>
      </c>
      <c r="P1018" s="6">
        <v>11</v>
      </c>
      <c r="Q1018" s="13">
        <f t="shared" si="15"/>
        <v>2414.5</v>
      </c>
      <c r="R1018" s="14">
        <v>0.11</v>
      </c>
      <c r="S1018" s="13">
        <v>2148.9050000000002</v>
      </c>
      <c r="T1018" s="13">
        <v>49.424815000000002</v>
      </c>
      <c r="U1018" s="48">
        <f>T_[[#This Row],[CA tarif]]-T_[[#This Row],[CA HT]]</f>
        <v>265.5949999999998</v>
      </c>
      <c r="V1018" s="13"/>
      <c r="W1018" s="13"/>
      <c r="X1018"/>
      <c r="Y1018" s="9"/>
      <c r="AA1018"/>
      <c r="AB1018"/>
    </row>
    <row r="1019" spans="1:28" ht="15" customHeight="1" x14ac:dyDescent="0.25">
      <c r="A1019" s="6" t="s">
        <v>329</v>
      </c>
      <c r="B1019" s="6" t="s">
        <v>330</v>
      </c>
      <c r="C1019" s="6" t="s">
        <v>331</v>
      </c>
      <c r="D1019" s="6" t="s">
        <v>85</v>
      </c>
      <c r="E1019" s="6">
        <v>1</v>
      </c>
      <c r="F1019" s="6" t="str">
        <f>VLOOKUP(T_[[#This Row],[N° représ]],ListeREPRESENTANTS,2,FALSE)</f>
        <v>Francis Rivière</v>
      </c>
      <c r="G1019" s="6">
        <v>10858</v>
      </c>
      <c r="H1019" s="9">
        <v>41235</v>
      </c>
      <c r="I1019" s="9">
        <v>41263</v>
      </c>
      <c r="J1019" s="9">
        <v>41250</v>
      </c>
      <c r="K1019" s="7">
        <v>1</v>
      </c>
      <c r="L1019" s="9" t="str">
        <f>VLOOKUP(T_[[#This Row],[Réf catégorie]],ListeCATEGORIES,2,FALSE)</f>
        <v>Boissons</v>
      </c>
      <c r="M1019" s="6">
        <v>70</v>
      </c>
      <c r="N1019" s="6" t="str">
        <f>VLOOKUP(T_[[#This Row],[Réf prod]],ListePRODUITS,2,FALSE)</f>
        <v>Outback Lager</v>
      </c>
      <c r="O1019" s="13">
        <v>75</v>
      </c>
      <c r="P1019" s="6">
        <v>79</v>
      </c>
      <c r="Q1019" s="13">
        <f t="shared" si="15"/>
        <v>5925</v>
      </c>
      <c r="R1019" s="14">
        <v>0.12</v>
      </c>
      <c r="S1019" s="13">
        <v>5214</v>
      </c>
      <c r="T1019" s="13">
        <v>72.995999999999995</v>
      </c>
      <c r="U1019" s="48">
        <f>T_[[#This Row],[CA tarif]]-T_[[#This Row],[CA HT]]</f>
        <v>711</v>
      </c>
      <c r="V1019" s="13"/>
      <c r="W1019" s="13"/>
      <c r="X1019"/>
      <c r="Y1019" s="9"/>
      <c r="AA1019"/>
      <c r="AB1019"/>
    </row>
    <row r="1020" spans="1:28" ht="15" customHeight="1" x14ac:dyDescent="0.25">
      <c r="A1020" s="6" t="s">
        <v>133</v>
      </c>
      <c r="B1020" s="6" t="s">
        <v>134</v>
      </c>
      <c r="C1020" s="6" t="s">
        <v>135</v>
      </c>
      <c r="D1020" s="6" t="s">
        <v>136</v>
      </c>
      <c r="E1020" s="6">
        <v>7</v>
      </c>
      <c r="F1020" s="6" t="str">
        <f>VLOOKUP(T_[[#This Row],[N° représ]],ListeREPRESENTANTS,2,FALSE)</f>
        <v>Jaime Dos Santos</v>
      </c>
      <c r="G1020" s="6">
        <v>10859</v>
      </c>
      <c r="H1020" s="9">
        <v>41235</v>
      </c>
      <c r="I1020" s="9">
        <v>41263</v>
      </c>
      <c r="J1020" s="9">
        <v>41249</v>
      </c>
      <c r="K1020" s="7">
        <v>1</v>
      </c>
      <c r="L1020" s="9" t="str">
        <f>VLOOKUP(T_[[#This Row],[Réf catégorie]],ListeCATEGORIES,2,FALSE)</f>
        <v>Boissons</v>
      </c>
      <c r="M1020" s="6">
        <v>24</v>
      </c>
      <c r="N1020" s="6" t="str">
        <f>VLOOKUP(T_[[#This Row],[Réf prod]],ListePRODUITS,2,FALSE)</f>
        <v>Guaraná Fantástica</v>
      </c>
      <c r="O1020" s="13">
        <v>22.5</v>
      </c>
      <c r="P1020" s="6">
        <v>94</v>
      </c>
      <c r="Q1020" s="13">
        <f t="shared" si="15"/>
        <v>2115</v>
      </c>
      <c r="R1020" s="14">
        <v>-0.02</v>
      </c>
      <c r="S1020" s="13">
        <v>2157.3000000000002</v>
      </c>
      <c r="T1020" s="13">
        <v>69.033600000000007</v>
      </c>
      <c r="U1020" s="48">
        <f>T_[[#This Row],[CA tarif]]-T_[[#This Row],[CA HT]]</f>
        <v>-42.300000000000182</v>
      </c>
      <c r="V1020" s="13"/>
      <c r="W1020" s="13"/>
      <c r="X1020"/>
      <c r="Y1020" s="9"/>
      <c r="AA1020"/>
      <c r="AB1020"/>
    </row>
    <row r="1021" spans="1:28" ht="15" customHeight="1" x14ac:dyDescent="0.25">
      <c r="A1021" s="6" t="s">
        <v>133</v>
      </c>
      <c r="B1021" s="6" t="s">
        <v>134</v>
      </c>
      <c r="C1021" s="6" t="s">
        <v>135</v>
      </c>
      <c r="D1021" s="6" t="s">
        <v>136</v>
      </c>
      <c r="E1021" s="6">
        <v>7</v>
      </c>
      <c r="F1021" s="6" t="str">
        <f>VLOOKUP(T_[[#This Row],[N° représ]],ListeREPRESENTANTS,2,FALSE)</f>
        <v>Jaime Dos Santos</v>
      </c>
      <c r="G1021" s="6">
        <v>10859</v>
      </c>
      <c r="H1021" s="9">
        <v>41235</v>
      </c>
      <c r="I1021" s="9">
        <v>41263</v>
      </c>
      <c r="J1021" s="9">
        <v>41249</v>
      </c>
      <c r="K1021" s="7">
        <v>6</v>
      </c>
      <c r="L1021" s="9" t="str">
        <f>VLOOKUP(T_[[#This Row],[Réf catégorie]],ListeCATEGORIES,2,FALSE)</f>
        <v>Viandes</v>
      </c>
      <c r="M1021" s="6">
        <v>54</v>
      </c>
      <c r="N1021" s="6" t="str">
        <f>VLOOKUP(T_[[#This Row],[Réf prod]],ListePRODUITS,2,FALSE)</f>
        <v>Tourtière</v>
      </c>
      <c r="O1021" s="13">
        <v>37.25</v>
      </c>
      <c r="P1021" s="6">
        <v>78</v>
      </c>
      <c r="Q1021" s="13">
        <f t="shared" si="15"/>
        <v>2905.5</v>
      </c>
      <c r="R1021" s="14">
        <v>0.02</v>
      </c>
      <c r="S1021" s="13">
        <v>2847.39</v>
      </c>
      <c r="T1021" s="13">
        <v>2.8473899999999999</v>
      </c>
      <c r="U1021" s="48">
        <f>T_[[#This Row],[CA tarif]]-T_[[#This Row],[CA HT]]</f>
        <v>58.110000000000127</v>
      </c>
      <c r="V1021" s="13"/>
      <c r="W1021" s="13"/>
      <c r="X1021"/>
      <c r="Y1021" s="9"/>
      <c r="AA1021"/>
      <c r="AB1021"/>
    </row>
    <row r="1022" spans="1:28" ht="15" customHeight="1" x14ac:dyDescent="0.25">
      <c r="A1022" s="6" t="s">
        <v>133</v>
      </c>
      <c r="B1022" s="6" t="s">
        <v>134</v>
      </c>
      <c r="C1022" s="6" t="s">
        <v>135</v>
      </c>
      <c r="D1022" s="6" t="s">
        <v>136</v>
      </c>
      <c r="E1022" s="6">
        <v>7</v>
      </c>
      <c r="F1022" s="6" t="str">
        <f>VLOOKUP(T_[[#This Row],[N° représ]],ListeREPRESENTANTS,2,FALSE)</f>
        <v>Jaime Dos Santos</v>
      </c>
      <c r="G1022" s="6">
        <v>10859</v>
      </c>
      <c r="H1022" s="9">
        <v>41235</v>
      </c>
      <c r="I1022" s="9">
        <v>41263</v>
      </c>
      <c r="J1022" s="9">
        <v>41249</v>
      </c>
      <c r="K1022" s="7">
        <v>5</v>
      </c>
      <c r="L1022" s="9" t="str">
        <f>VLOOKUP(T_[[#This Row],[Réf catégorie]],ListeCATEGORIES,2,FALSE)</f>
        <v>Pâtes et céréales</v>
      </c>
      <c r="M1022" s="6">
        <v>64</v>
      </c>
      <c r="N1022" s="6" t="str">
        <f>VLOOKUP(T_[[#This Row],[Réf prod]],ListePRODUITS,2,FALSE)</f>
        <v>Wimmers gute Semmelknödel</v>
      </c>
      <c r="O1022" s="13">
        <v>166.25</v>
      </c>
      <c r="P1022" s="6">
        <v>11</v>
      </c>
      <c r="Q1022" s="13">
        <f t="shared" si="15"/>
        <v>1828.75</v>
      </c>
      <c r="R1022" s="14">
        <v>0</v>
      </c>
      <c r="S1022" s="13">
        <v>1828.75</v>
      </c>
      <c r="T1022" s="13">
        <v>12.80125</v>
      </c>
      <c r="U1022" s="48">
        <f>T_[[#This Row],[CA tarif]]-T_[[#This Row],[CA HT]]</f>
        <v>0</v>
      </c>
      <c r="V1022" s="13"/>
      <c r="W1022" s="13"/>
      <c r="X1022"/>
      <c r="Y1022" s="9"/>
      <c r="AA1022"/>
      <c r="AB1022"/>
    </row>
    <row r="1023" spans="1:28" ht="15" customHeight="1" x14ac:dyDescent="0.25">
      <c r="A1023" s="6" t="s">
        <v>299</v>
      </c>
      <c r="B1023" s="6" t="s">
        <v>300</v>
      </c>
      <c r="C1023" s="6" t="s">
        <v>280</v>
      </c>
      <c r="D1023" s="6" t="s">
        <v>85</v>
      </c>
      <c r="E1023" s="6">
        <v>3</v>
      </c>
      <c r="F1023" s="6" t="str">
        <f>VLOOKUP(T_[[#This Row],[N° représ]],ListeREPRESENTANTS,2,FALSE)</f>
        <v>Janet Leverling</v>
      </c>
      <c r="G1023" s="6">
        <v>10860</v>
      </c>
      <c r="H1023" s="9">
        <v>41235</v>
      </c>
      <c r="I1023" s="9">
        <v>41263</v>
      </c>
      <c r="J1023" s="9">
        <v>41251</v>
      </c>
      <c r="K1023" s="7">
        <v>7</v>
      </c>
      <c r="L1023" s="9" t="str">
        <f>VLOOKUP(T_[[#This Row],[Réf catégorie]],ListeCATEGORIES,2,FALSE)</f>
        <v>Produits secs</v>
      </c>
      <c r="M1023" s="6">
        <v>51</v>
      </c>
      <c r="N1023" s="6" t="str">
        <f>VLOOKUP(T_[[#This Row],[Réf prod]],ListePRODUITS,2,FALSE)</f>
        <v>Manjimup Dried Apples</v>
      </c>
      <c r="O1023" s="13">
        <v>265</v>
      </c>
      <c r="P1023" s="6">
        <v>2</v>
      </c>
      <c r="Q1023" s="13">
        <f t="shared" si="15"/>
        <v>530</v>
      </c>
      <c r="R1023" s="14">
        <v>0.04</v>
      </c>
      <c r="S1023" s="13">
        <v>508.79999999999995</v>
      </c>
      <c r="T1023" s="13">
        <v>0</v>
      </c>
      <c r="U1023" s="48">
        <f>T_[[#This Row],[CA tarif]]-T_[[#This Row],[CA HT]]</f>
        <v>21.200000000000045</v>
      </c>
      <c r="V1023" s="13"/>
      <c r="W1023" s="13"/>
      <c r="X1023"/>
      <c r="Y1023" s="9"/>
      <c r="AA1023"/>
      <c r="AB1023"/>
    </row>
    <row r="1024" spans="1:28" ht="15" customHeight="1" x14ac:dyDescent="0.25">
      <c r="A1024" s="6" t="s">
        <v>299</v>
      </c>
      <c r="B1024" s="6" t="s">
        <v>300</v>
      </c>
      <c r="C1024" s="6" t="s">
        <v>280</v>
      </c>
      <c r="D1024" s="6" t="s">
        <v>85</v>
      </c>
      <c r="E1024" s="6">
        <v>3</v>
      </c>
      <c r="F1024" s="6" t="str">
        <f>VLOOKUP(T_[[#This Row],[N° représ]],ListeREPRESENTANTS,2,FALSE)</f>
        <v>Janet Leverling</v>
      </c>
      <c r="G1024" s="6">
        <v>10860</v>
      </c>
      <c r="H1024" s="9">
        <v>41235</v>
      </c>
      <c r="I1024" s="9">
        <v>41263</v>
      </c>
      <c r="J1024" s="9">
        <v>41251</v>
      </c>
      <c r="K1024" s="7">
        <v>1</v>
      </c>
      <c r="L1024" s="9" t="str">
        <f>VLOOKUP(T_[[#This Row],[Réf catégorie]],ListeCATEGORIES,2,FALSE)</f>
        <v>Boissons</v>
      </c>
      <c r="M1024" s="6">
        <v>76</v>
      </c>
      <c r="N1024" s="6" t="str">
        <f>VLOOKUP(T_[[#This Row],[Réf prod]],ListePRODUITS,2,FALSE)</f>
        <v>Lakkalikööri</v>
      </c>
      <c r="O1024" s="13">
        <v>90</v>
      </c>
      <c r="P1024" s="6">
        <v>56</v>
      </c>
      <c r="Q1024" s="13">
        <f t="shared" si="15"/>
        <v>5040</v>
      </c>
      <c r="R1024" s="14">
        <v>0</v>
      </c>
      <c r="S1024" s="13">
        <v>5040</v>
      </c>
      <c r="T1024" s="13">
        <v>30.24</v>
      </c>
      <c r="U1024" s="48">
        <f>T_[[#This Row],[CA tarif]]-T_[[#This Row],[CA HT]]</f>
        <v>0</v>
      </c>
      <c r="V1024" s="13"/>
      <c r="W1024" s="13"/>
      <c r="X1024"/>
      <c r="Y1024" s="9"/>
      <c r="AA1024"/>
      <c r="AB1024"/>
    </row>
    <row r="1025" spans="1:28" ht="15" customHeight="1" x14ac:dyDescent="0.25">
      <c r="A1025" s="6" t="s">
        <v>78</v>
      </c>
      <c r="B1025" s="6" t="s">
        <v>79</v>
      </c>
      <c r="C1025" s="6" t="s">
        <v>80</v>
      </c>
      <c r="D1025" s="6" t="s">
        <v>81</v>
      </c>
      <c r="E1025" s="6">
        <v>5</v>
      </c>
      <c r="F1025" s="6" t="str">
        <f>VLOOKUP(T_[[#This Row],[N° représ]],ListeREPRESENTANTS,2,FALSE)</f>
        <v>Mohamed Ben Arfa</v>
      </c>
      <c r="G1025" s="6">
        <v>10861</v>
      </c>
      <c r="H1025" s="9">
        <v>41236</v>
      </c>
      <c r="I1025" s="9">
        <v>41264</v>
      </c>
      <c r="J1025" s="9">
        <v>41264</v>
      </c>
      <c r="K1025" s="7">
        <v>6</v>
      </c>
      <c r="L1025" s="9" t="str">
        <f>VLOOKUP(T_[[#This Row],[Réf catégorie]],ListeCATEGORIES,2,FALSE)</f>
        <v>Viandes</v>
      </c>
      <c r="M1025" s="6">
        <v>17</v>
      </c>
      <c r="N1025" s="6" t="str">
        <f>VLOOKUP(T_[[#This Row],[Réf prod]],ListePRODUITS,2,FALSE)</f>
        <v>Alice Mutton</v>
      </c>
      <c r="O1025" s="13">
        <v>195</v>
      </c>
      <c r="P1025" s="6">
        <v>87</v>
      </c>
      <c r="Q1025" s="13">
        <f t="shared" si="15"/>
        <v>16965</v>
      </c>
      <c r="R1025" s="14">
        <v>0.2</v>
      </c>
      <c r="S1025" s="13">
        <v>13572</v>
      </c>
      <c r="T1025" s="13">
        <v>285.012</v>
      </c>
      <c r="U1025" s="48">
        <f>T_[[#This Row],[CA tarif]]-T_[[#This Row],[CA HT]]</f>
        <v>3393</v>
      </c>
      <c r="V1025" s="13"/>
      <c r="W1025" s="13"/>
      <c r="X1025"/>
      <c r="Y1025" s="9"/>
      <c r="AA1025"/>
      <c r="AB1025"/>
    </row>
    <row r="1026" spans="1:28" ht="15" customHeight="1" x14ac:dyDescent="0.25">
      <c r="A1026" s="6" t="s">
        <v>78</v>
      </c>
      <c r="B1026" s="6" t="s">
        <v>79</v>
      </c>
      <c r="C1026" s="6" t="s">
        <v>80</v>
      </c>
      <c r="D1026" s="6" t="s">
        <v>81</v>
      </c>
      <c r="E1026" s="6">
        <v>5</v>
      </c>
      <c r="F1026" s="6" t="str">
        <f>VLOOKUP(T_[[#This Row],[N° représ]],ListeREPRESENTANTS,2,FALSE)</f>
        <v>Mohamed Ben Arfa</v>
      </c>
      <c r="G1026" s="6">
        <v>10861</v>
      </c>
      <c r="H1026" s="9">
        <v>41236</v>
      </c>
      <c r="I1026" s="9">
        <v>41264</v>
      </c>
      <c r="J1026" s="9">
        <v>41264</v>
      </c>
      <c r="K1026" s="7">
        <v>8</v>
      </c>
      <c r="L1026" s="9" t="str">
        <f>VLOOKUP(T_[[#This Row],[Réf catégorie]],ListeCATEGORIES,2,FALSE)</f>
        <v>Poissons et fruits de mer</v>
      </c>
      <c r="M1026" s="6">
        <v>18</v>
      </c>
      <c r="N1026" s="6" t="str">
        <f>VLOOKUP(T_[[#This Row],[Réf prod]],ListePRODUITS,2,FALSE)</f>
        <v>Carnarvon Tigers</v>
      </c>
      <c r="O1026" s="13">
        <v>312.5</v>
      </c>
      <c r="P1026" s="6">
        <v>57</v>
      </c>
      <c r="Q1026" s="13">
        <f t="shared" si="15"/>
        <v>17812.5</v>
      </c>
      <c r="R1026" s="14">
        <v>0.17</v>
      </c>
      <c r="S1026" s="13">
        <v>14784.375</v>
      </c>
      <c r="T1026" s="13">
        <v>517.453125</v>
      </c>
      <c r="U1026" s="48">
        <f>T_[[#This Row],[CA tarif]]-T_[[#This Row],[CA HT]]</f>
        <v>3028.125</v>
      </c>
      <c r="V1026" s="13"/>
      <c r="W1026" s="13"/>
      <c r="X1026"/>
      <c r="Y1026" s="9"/>
      <c r="AA1026"/>
      <c r="AB1026"/>
    </row>
    <row r="1027" spans="1:28" ht="15" customHeight="1" x14ac:dyDescent="0.25">
      <c r="A1027" s="6" t="s">
        <v>78</v>
      </c>
      <c r="B1027" s="6" t="s">
        <v>79</v>
      </c>
      <c r="C1027" s="6" t="s">
        <v>80</v>
      </c>
      <c r="D1027" s="6" t="s">
        <v>81</v>
      </c>
      <c r="E1027" s="6">
        <v>5</v>
      </c>
      <c r="F1027" s="6" t="str">
        <f>VLOOKUP(T_[[#This Row],[N° représ]],ListeREPRESENTANTS,2,FALSE)</f>
        <v>Mohamed Ben Arfa</v>
      </c>
      <c r="G1027" s="6">
        <v>10861</v>
      </c>
      <c r="H1027" s="9">
        <v>41236</v>
      </c>
      <c r="I1027" s="9">
        <v>41264</v>
      </c>
      <c r="J1027" s="9">
        <v>41264</v>
      </c>
      <c r="K1027" s="7">
        <v>3</v>
      </c>
      <c r="L1027" s="9" t="str">
        <f>VLOOKUP(T_[[#This Row],[Réf catégorie]],ListeCATEGORIES,2,FALSE)</f>
        <v>Desserts</v>
      </c>
      <c r="M1027" s="6">
        <v>21</v>
      </c>
      <c r="N1027" s="6" t="str">
        <f>VLOOKUP(T_[[#This Row],[Réf prod]],ListePRODUITS,2,FALSE)</f>
        <v>Sir Rodney's Scones</v>
      </c>
      <c r="O1027" s="13">
        <v>50</v>
      </c>
      <c r="P1027" s="6">
        <v>48</v>
      </c>
      <c r="Q1027" s="13">
        <f t="shared" si="15"/>
        <v>2400</v>
      </c>
      <c r="R1027" s="14">
        <v>0.15</v>
      </c>
      <c r="S1027" s="13">
        <v>2040</v>
      </c>
      <c r="T1027" s="13">
        <v>69.36</v>
      </c>
      <c r="U1027" s="48">
        <f>T_[[#This Row],[CA tarif]]-T_[[#This Row],[CA HT]]</f>
        <v>360</v>
      </c>
      <c r="V1027" s="13"/>
      <c r="W1027" s="13"/>
      <c r="X1027"/>
      <c r="Y1027" s="9"/>
      <c r="AA1027"/>
      <c r="AB1027"/>
    </row>
    <row r="1028" spans="1:28" ht="15" customHeight="1" x14ac:dyDescent="0.25">
      <c r="A1028" s="6" t="s">
        <v>78</v>
      </c>
      <c r="B1028" s="6" t="s">
        <v>79</v>
      </c>
      <c r="C1028" s="6" t="s">
        <v>80</v>
      </c>
      <c r="D1028" s="6" t="s">
        <v>81</v>
      </c>
      <c r="E1028" s="6">
        <v>5</v>
      </c>
      <c r="F1028" s="6" t="str">
        <f>VLOOKUP(T_[[#This Row],[N° représ]],ListeREPRESENTANTS,2,FALSE)</f>
        <v>Mohamed Ben Arfa</v>
      </c>
      <c r="G1028" s="6">
        <v>10861</v>
      </c>
      <c r="H1028" s="9">
        <v>41236</v>
      </c>
      <c r="I1028" s="9">
        <v>41264</v>
      </c>
      <c r="J1028" s="9">
        <v>41264</v>
      </c>
      <c r="K1028" s="7">
        <v>4</v>
      </c>
      <c r="L1028" s="9" t="str">
        <f>VLOOKUP(T_[[#This Row],[Réf catégorie]],ListeCATEGORIES,2,FALSE)</f>
        <v>Produits laitiers</v>
      </c>
      <c r="M1028" s="6">
        <v>33</v>
      </c>
      <c r="N1028" s="6" t="str">
        <f>VLOOKUP(T_[[#This Row],[Réf prod]],ListePRODUITS,2,FALSE)</f>
        <v>Geitost</v>
      </c>
      <c r="O1028" s="13">
        <v>12.5</v>
      </c>
      <c r="P1028" s="6">
        <v>51</v>
      </c>
      <c r="Q1028" s="13">
        <f t="shared" si="15"/>
        <v>637.5</v>
      </c>
      <c r="R1028" s="14">
        <v>0.16</v>
      </c>
      <c r="S1028" s="13">
        <v>535.5</v>
      </c>
      <c r="T1028" s="13">
        <v>5.8905000000000003</v>
      </c>
      <c r="U1028" s="48">
        <f>T_[[#This Row],[CA tarif]]-T_[[#This Row],[CA HT]]</f>
        <v>102</v>
      </c>
      <c r="V1028" s="13"/>
      <c r="W1028" s="13"/>
      <c r="X1028"/>
      <c r="Y1028" s="9"/>
      <c r="AA1028"/>
      <c r="AB1028"/>
    </row>
    <row r="1029" spans="1:28" ht="15" customHeight="1" x14ac:dyDescent="0.25">
      <c r="A1029" s="6" t="s">
        <v>78</v>
      </c>
      <c r="B1029" s="6" t="s">
        <v>79</v>
      </c>
      <c r="C1029" s="6" t="s">
        <v>80</v>
      </c>
      <c r="D1029" s="6" t="s">
        <v>81</v>
      </c>
      <c r="E1029" s="6">
        <v>5</v>
      </c>
      <c r="F1029" s="6" t="str">
        <f>VLOOKUP(T_[[#This Row],[N° représ]],ListeREPRESENTANTS,2,FALSE)</f>
        <v>Mohamed Ben Arfa</v>
      </c>
      <c r="G1029" s="6">
        <v>10861</v>
      </c>
      <c r="H1029" s="9">
        <v>41236</v>
      </c>
      <c r="I1029" s="9">
        <v>41264</v>
      </c>
      <c r="J1029" s="9">
        <v>41264</v>
      </c>
      <c r="K1029" s="7">
        <v>3</v>
      </c>
      <c r="L1029" s="9" t="str">
        <f>VLOOKUP(T_[[#This Row],[Réf catégorie]],ListeCATEGORIES,2,FALSE)</f>
        <v>Desserts</v>
      </c>
      <c r="M1029" s="6">
        <v>62</v>
      </c>
      <c r="N1029" s="6" t="str">
        <f>VLOOKUP(T_[[#This Row],[Réf prod]],ListePRODUITS,2,FALSE)</f>
        <v>Tarte au sucre</v>
      </c>
      <c r="O1029" s="13">
        <v>246.5</v>
      </c>
      <c r="P1029" s="6">
        <v>36</v>
      </c>
      <c r="Q1029" s="13">
        <f t="shared" ref="Q1029:Q1092" si="16">O1029*P1029</f>
        <v>8874</v>
      </c>
      <c r="R1029" s="14">
        <v>0.2</v>
      </c>
      <c r="S1029" s="13">
        <v>7099.2000000000007</v>
      </c>
      <c r="T1029" s="13">
        <v>63.892800000000001</v>
      </c>
      <c r="U1029" s="48">
        <f>T_[[#This Row],[CA tarif]]-T_[[#This Row],[CA HT]]</f>
        <v>1774.7999999999993</v>
      </c>
      <c r="V1029" s="13"/>
      <c r="W1029" s="13"/>
      <c r="X1029"/>
      <c r="Y1029" s="9"/>
      <c r="AA1029"/>
      <c r="AB1029"/>
    </row>
    <row r="1030" spans="1:28" ht="15" customHeight="1" x14ac:dyDescent="0.25">
      <c r="A1030" s="6" t="s">
        <v>157</v>
      </c>
      <c r="B1030" s="6" t="s">
        <v>158</v>
      </c>
      <c r="C1030" s="6" t="s">
        <v>159</v>
      </c>
      <c r="D1030" s="6" t="s">
        <v>136</v>
      </c>
      <c r="E1030" s="6">
        <v>4</v>
      </c>
      <c r="F1030" s="6" t="str">
        <f>VLOOKUP(T_[[#This Row],[N° représ]],ListeREPRESENTANTS,2,FALSE)</f>
        <v>Laura Callahan</v>
      </c>
      <c r="G1030" s="6">
        <v>10862</v>
      </c>
      <c r="H1030" s="9">
        <v>41236</v>
      </c>
      <c r="I1030" s="9">
        <v>41278</v>
      </c>
      <c r="J1030" s="9">
        <v>41249</v>
      </c>
      <c r="K1030" s="7">
        <v>4</v>
      </c>
      <c r="L1030" s="9" t="str">
        <f>VLOOKUP(T_[[#This Row],[Réf catégorie]],ListeCATEGORIES,2,FALSE)</f>
        <v>Produits laitiers</v>
      </c>
      <c r="M1030" s="6">
        <v>11</v>
      </c>
      <c r="N1030" s="6" t="str">
        <f>VLOOKUP(T_[[#This Row],[Réf prod]],ListePRODUITS,2,FALSE)</f>
        <v>Queso Cabrales</v>
      </c>
      <c r="O1030" s="13">
        <v>105</v>
      </c>
      <c r="P1030" s="6">
        <v>31</v>
      </c>
      <c r="Q1030" s="13">
        <f t="shared" si="16"/>
        <v>3255</v>
      </c>
      <c r="R1030" s="14">
        <v>0.02</v>
      </c>
      <c r="S1030" s="13">
        <v>3189.9</v>
      </c>
      <c r="T1030" s="13">
        <v>76.557600000000008</v>
      </c>
      <c r="U1030" s="48">
        <f>T_[[#This Row],[CA tarif]]-T_[[#This Row],[CA HT]]</f>
        <v>65.099999999999909</v>
      </c>
      <c r="V1030" s="13"/>
      <c r="W1030" s="13"/>
      <c r="X1030"/>
      <c r="Y1030" s="9"/>
      <c r="AA1030"/>
      <c r="AB1030"/>
    </row>
    <row r="1031" spans="1:28" ht="15" customHeight="1" x14ac:dyDescent="0.25">
      <c r="A1031" s="6" t="s">
        <v>157</v>
      </c>
      <c r="B1031" s="6" t="s">
        <v>158</v>
      </c>
      <c r="C1031" s="6" t="s">
        <v>159</v>
      </c>
      <c r="D1031" s="6" t="s">
        <v>136</v>
      </c>
      <c r="E1031" s="6">
        <v>4</v>
      </c>
      <c r="F1031" s="6" t="str">
        <f>VLOOKUP(T_[[#This Row],[N° représ]],ListeREPRESENTANTS,2,FALSE)</f>
        <v>Laura Callahan</v>
      </c>
      <c r="G1031" s="6">
        <v>10862</v>
      </c>
      <c r="H1031" s="9">
        <v>41236</v>
      </c>
      <c r="I1031" s="9">
        <v>41278</v>
      </c>
      <c r="J1031" s="9">
        <v>41249</v>
      </c>
      <c r="K1031" s="7">
        <v>5</v>
      </c>
      <c r="L1031" s="9" t="str">
        <f>VLOOKUP(T_[[#This Row],[Réf catégorie]],ListeCATEGORIES,2,FALSE)</f>
        <v>Pâtes et céréales</v>
      </c>
      <c r="M1031" s="6">
        <v>52</v>
      </c>
      <c r="N1031" s="6" t="str">
        <f>VLOOKUP(T_[[#This Row],[Réf prod]],ListePRODUITS,2,FALSE)</f>
        <v>Filo Mix</v>
      </c>
      <c r="O1031" s="13">
        <v>35</v>
      </c>
      <c r="P1031" s="6">
        <v>52</v>
      </c>
      <c r="Q1031" s="13">
        <f t="shared" si="16"/>
        <v>1820</v>
      </c>
      <c r="R1031" s="14">
        <v>0.18</v>
      </c>
      <c r="S1031" s="13">
        <v>1492.4</v>
      </c>
      <c r="T1031" s="13">
        <v>32.832800000000006</v>
      </c>
      <c r="U1031" s="48">
        <f>T_[[#This Row],[CA tarif]]-T_[[#This Row],[CA HT]]</f>
        <v>327.59999999999991</v>
      </c>
      <c r="V1031" s="13"/>
      <c r="W1031" s="13"/>
      <c r="X1031"/>
      <c r="Y1031" s="9"/>
      <c r="AA1031"/>
      <c r="AB1031"/>
    </row>
    <row r="1032" spans="1:28" ht="15" customHeight="1" x14ac:dyDescent="0.25">
      <c r="A1032" s="6" t="s">
        <v>103</v>
      </c>
      <c r="B1032" s="6" t="s">
        <v>104</v>
      </c>
      <c r="C1032" s="6" t="s">
        <v>105</v>
      </c>
      <c r="D1032" s="6" t="s">
        <v>106</v>
      </c>
      <c r="E1032" s="6">
        <v>5</v>
      </c>
      <c r="F1032" s="6" t="str">
        <f>VLOOKUP(T_[[#This Row],[N° représ]],ListeREPRESENTANTS,2,FALSE)</f>
        <v>Mohamed Ben Arfa</v>
      </c>
      <c r="G1032" s="6">
        <v>10863</v>
      </c>
      <c r="H1032" s="9">
        <v>41239</v>
      </c>
      <c r="I1032" s="9">
        <v>41267</v>
      </c>
      <c r="J1032" s="9">
        <v>41264</v>
      </c>
      <c r="K1032" s="7">
        <v>1</v>
      </c>
      <c r="L1032" s="9" t="str">
        <f>VLOOKUP(T_[[#This Row],[Réf catégorie]],ListeCATEGORIES,2,FALSE)</f>
        <v>Boissons</v>
      </c>
      <c r="M1032" s="6">
        <v>1</v>
      </c>
      <c r="N1032" s="6" t="str">
        <f>VLOOKUP(T_[[#This Row],[Réf prod]],ListePRODUITS,2,FALSE)</f>
        <v>Chai</v>
      </c>
      <c r="O1032" s="13">
        <v>90</v>
      </c>
      <c r="P1032" s="6">
        <v>80</v>
      </c>
      <c r="Q1032" s="13">
        <f t="shared" si="16"/>
        <v>7200</v>
      </c>
      <c r="R1032" s="14">
        <v>0.06</v>
      </c>
      <c r="S1032" s="13">
        <v>6768</v>
      </c>
      <c r="T1032" s="13">
        <v>121.824</v>
      </c>
      <c r="U1032" s="48">
        <f>T_[[#This Row],[CA tarif]]-T_[[#This Row],[CA HT]]</f>
        <v>432</v>
      </c>
      <c r="V1032" s="13"/>
      <c r="W1032" s="13"/>
      <c r="X1032"/>
      <c r="Y1032" s="9"/>
      <c r="AA1032"/>
      <c r="AB1032"/>
    </row>
    <row r="1033" spans="1:28" ht="15" customHeight="1" x14ac:dyDescent="0.25">
      <c r="A1033" s="6" t="s">
        <v>103</v>
      </c>
      <c r="B1033" s="6" t="s">
        <v>104</v>
      </c>
      <c r="C1033" s="6" t="s">
        <v>105</v>
      </c>
      <c r="D1033" s="6" t="s">
        <v>106</v>
      </c>
      <c r="E1033" s="6">
        <v>5</v>
      </c>
      <c r="F1033" s="6" t="str">
        <f>VLOOKUP(T_[[#This Row],[N° représ]],ListeREPRESENTANTS,2,FALSE)</f>
        <v>Mohamed Ben Arfa</v>
      </c>
      <c r="G1033" s="6">
        <v>10863</v>
      </c>
      <c r="H1033" s="9">
        <v>41239</v>
      </c>
      <c r="I1033" s="9">
        <v>41267</v>
      </c>
      <c r="J1033" s="9">
        <v>41264</v>
      </c>
      <c r="K1033" s="7">
        <v>8</v>
      </c>
      <c r="L1033" s="9" t="str">
        <f>VLOOKUP(T_[[#This Row],[Réf catégorie]],ListeCATEGORIES,2,FALSE)</f>
        <v>Poissons et fruits de mer</v>
      </c>
      <c r="M1033" s="6">
        <v>58</v>
      </c>
      <c r="N1033" s="6" t="str">
        <f>VLOOKUP(T_[[#This Row],[Réf prod]],ListePRODUITS,2,FALSE)</f>
        <v>Escargots de Bourgogne</v>
      </c>
      <c r="O1033" s="13">
        <v>66.25</v>
      </c>
      <c r="P1033" s="6">
        <v>38</v>
      </c>
      <c r="Q1033" s="13">
        <f t="shared" si="16"/>
        <v>2517.5</v>
      </c>
      <c r="R1033" s="14">
        <v>0.02</v>
      </c>
      <c r="S1033" s="13">
        <v>2467.15</v>
      </c>
      <c r="T1033" s="13">
        <v>24.671500000000002</v>
      </c>
      <c r="U1033" s="48">
        <f>T_[[#This Row],[CA tarif]]-T_[[#This Row],[CA HT]]</f>
        <v>50.349999999999909</v>
      </c>
      <c r="V1033" s="13"/>
      <c r="W1033" s="13"/>
      <c r="X1033"/>
      <c r="Y1033" s="9"/>
      <c r="AA1033"/>
      <c r="AB1033"/>
    </row>
    <row r="1034" spans="1:28" ht="15" customHeight="1" x14ac:dyDescent="0.25">
      <c r="A1034" s="6" t="s">
        <v>243</v>
      </c>
      <c r="B1034" s="6" t="s">
        <v>244</v>
      </c>
      <c r="C1034" s="6" t="s">
        <v>88</v>
      </c>
      <c r="D1034" s="6" t="s">
        <v>89</v>
      </c>
      <c r="E1034" s="6">
        <v>5</v>
      </c>
      <c r="F1034" s="6" t="str">
        <f>VLOOKUP(T_[[#This Row],[N° représ]],ListeREPRESENTANTS,2,FALSE)</f>
        <v>Mohamed Ben Arfa</v>
      </c>
      <c r="G1034" s="6">
        <v>10864</v>
      </c>
      <c r="H1034" s="9">
        <v>41239</v>
      </c>
      <c r="I1034" s="9">
        <v>41267</v>
      </c>
      <c r="J1034" s="9">
        <v>41256</v>
      </c>
      <c r="K1034" s="7">
        <v>1</v>
      </c>
      <c r="L1034" s="9" t="str">
        <f>VLOOKUP(T_[[#This Row],[Réf catégorie]],ListeCATEGORIES,2,FALSE)</f>
        <v>Boissons</v>
      </c>
      <c r="M1034" s="6">
        <v>35</v>
      </c>
      <c r="N1034" s="6" t="str">
        <f>VLOOKUP(T_[[#This Row],[Réf prod]],ListePRODUITS,2,FALSE)</f>
        <v>Steeleye Stout</v>
      </c>
      <c r="O1034" s="13">
        <v>90</v>
      </c>
      <c r="P1034" s="6">
        <v>51</v>
      </c>
      <c r="Q1034" s="13">
        <f t="shared" si="16"/>
        <v>4590</v>
      </c>
      <c r="R1034" s="14">
        <v>0.16</v>
      </c>
      <c r="S1034" s="13">
        <v>3855.6</v>
      </c>
      <c r="T1034" s="13">
        <v>111.8124</v>
      </c>
      <c r="U1034" s="48">
        <f>T_[[#This Row],[CA tarif]]-T_[[#This Row],[CA HT]]</f>
        <v>734.40000000000009</v>
      </c>
      <c r="V1034" s="13"/>
      <c r="W1034" s="13"/>
      <c r="X1034"/>
      <c r="Y1034" s="9"/>
      <c r="AA1034"/>
      <c r="AB1034"/>
    </row>
    <row r="1035" spans="1:28" ht="15" customHeight="1" x14ac:dyDescent="0.25">
      <c r="A1035" s="6" t="s">
        <v>243</v>
      </c>
      <c r="B1035" s="6" t="s">
        <v>244</v>
      </c>
      <c r="C1035" s="6" t="s">
        <v>88</v>
      </c>
      <c r="D1035" s="6" t="s">
        <v>89</v>
      </c>
      <c r="E1035" s="6">
        <v>5</v>
      </c>
      <c r="F1035" s="6" t="str">
        <f>VLOOKUP(T_[[#This Row],[N° représ]],ListeREPRESENTANTS,2,FALSE)</f>
        <v>Mohamed Ben Arfa</v>
      </c>
      <c r="G1035" s="6">
        <v>10864</v>
      </c>
      <c r="H1035" s="9">
        <v>41239</v>
      </c>
      <c r="I1035" s="9">
        <v>41267</v>
      </c>
      <c r="J1035" s="9">
        <v>41256</v>
      </c>
      <c r="K1035" s="7">
        <v>1</v>
      </c>
      <c r="L1035" s="9" t="str">
        <f>VLOOKUP(T_[[#This Row],[Réf catégorie]],ListeCATEGORIES,2,FALSE)</f>
        <v>Boissons</v>
      </c>
      <c r="M1035" s="6">
        <v>67</v>
      </c>
      <c r="N1035" s="6" t="str">
        <f>VLOOKUP(T_[[#This Row],[Réf prod]],ListePRODUITS,2,FALSE)</f>
        <v>Laughing Lumberjack Lager</v>
      </c>
      <c r="O1035" s="13">
        <v>70</v>
      </c>
      <c r="P1035" s="6">
        <v>15</v>
      </c>
      <c r="Q1035" s="13">
        <f t="shared" si="16"/>
        <v>1050</v>
      </c>
      <c r="R1035" s="14">
        <v>0</v>
      </c>
      <c r="S1035" s="13">
        <v>1050</v>
      </c>
      <c r="T1035" s="13">
        <v>1.05</v>
      </c>
      <c r="U1035" s="48">
        <f>T_[[#This Row],[CA tarif]]-T_[[#This Row],[CA HT]]</f>
        <v>0</v>
      </c>
      <c r="V1035" s="13"/>
      <c r="W1035" s="13"/>
      <c r="X1035"/>
      <c r="Y1035" s="9"/>
      <c r="AA1035"/>
      <c r="AB1035"/>
    </row>
    <row r="1036" spans="1:28" ht="15" customHeight="1" x14ac:dyDescent="0.25">
      <c r="A1036" s="6" t="s">
        <v>189</v>
      </c>
      <c r="B1036" s="6" t="s">
        <v>190</v>
      </c>
      <c r="C1036" s="6" t="s">
        <v>191</v>
      </c>
      <c r="D1036" s="6" t="s">
        <v>136</v>
      </c>
      <c r="E1036" s="6">
        <v>1</v>
      </c>
      <c r="F1036" s="6" t="str">
        <f>VLOOKUP(T_[[#This Row],[N° représ]],ListeREPRESENTANTS,2,FALSE)</f>
        <v>Francis Rivière</v>
      </c>
      <c r="G1036" s="6">
        <v>10865</v>
      </c>
      <c r="H1036" s="9">
        <v>41239</v>
      </c>
      <c r="I1036" s="9">
        <v>41253</v>
      </c>
      <c r="J1036" s="9">
        <v>41259</v>
      </c>
      <c r="K1036" s="7">
        <v>1</v>
      </c>
      <c r="L1036" s="9" t="str">
        <f>VLOOKUP(T_[[#This Row],[Réf catégorie]],ListeCATEGORIES,2,FALSE)</f>
        <v>Boissons</v>
      </c>
      <c r="M1036" s="6">
        <v>38</v>
      </c>
      <c r="N1036" s="6" t="str">
        <f>VLOOKUP(T_[[#This Row],[Réf prod]],ListePRODUITS,2,FALSE)</f>
        <v>Côte de Blaye</v>
      </c>
      <c r="O1036" s="13">
        <v>1317.5</v>
      </c>
      <c r="P1036" s="6">
        <v>26</v>
      </c>
      <c r="Q1036" s="13">
        <f t="shared" si="16"/>
        <v>34255</v>
      </c>
      <c r="R1036" s="14">
        <v>-0.03</v>
      </c>
      <c r="S1036" s="13">
        <v>35282.65</v>
      </c>
      <c r="T1036" s="13">
        <v>776.2183</v>
      </c>
      <c r="U1036" s="48">
        <f>T_[[#This Row],[CA tarif]]-T_[[#This Row],[CA HT]]</f>
        <v>-1027.6500000000015</v>
      </c>
      <c r="V1036" s="13"/>
      <c r="W1036" s="13"/>
      <c r="X1036"/>
      <c r="Y1036" s="9"/>
      <c r="AA1036"/>
      <c r="AB1036"/>
    </row>
    <row r="1037" spans="1:28" ht="15" customHeight="1" x14ac:dyDescent="0.25">
      <c r="A1037" s="6" t="s">
        <v>189</v>
      </c>
      <c r="B1037" s="6" t="s">
        <v>190</v>
      </c>
      <c r="C1037" s="6" t="s">
        <v>191</v>
      </c>
      <c r="D1037" s="6" t="s">
        <v>136</v>
      </c>
      <c r="E1037" s="6">
        <v>1</v>
      </c>
      <c r="F1037" s="6" t="str">
        <f>VLOOKUP(T_[[#This Row],[N° représ]],ListeREPRESENTANTS,2,FALSE)</f>
        <v>Francis Rivière</v>
      </c>
      <c r="G1037" s="6">
        <v>10865</v>
      </c>
      <c r="H1037" s="9">
        <v>41239</v>
      </c>
      <c r="I1037" s="9">
        <v>41253</v>
      </c>
      <c r="J1037" s="9">
        <v>41259</v>
      </c>
      <c r="K1037" s="7">
        <v>1</v>
      </c>
      <c r="L1037" s="9" t="str">
        <f>VLOOKUP(T_[[#This Row],[Réf catégorie]],ListeCATEGORIES,2,FALSE)</f>
        <v>Boissons</v>
      </c>
      <c r="M1037" s="6">
        <v>39</v>
      </c>
      <c r="N1037" s="6" t="str">
        <f>VLOOKUP(T_[[#This Row],[Réf prod]],ListePRODUITS,2,FALSE)</f>
        <v>Chartreuse verte</v>
      </c>
      <c r="O1037" s="13">
        <v>90</v>
      </c>
      <c r="P1037" s="6">
        <v>1</v>
      </c>
      <c r="Q1037" s="13">
        <f t="shared" si="16"/>
        <v>90</v>
      </c>
      <c r="R1037" s="14">
        <v>0.2</v>
      </c>
      <c r="S1037" s="13">
        <v>72</v>
      </c>
      <c r="T1037" s="13">
        <v>1.224</v>
      </c>
      <c r="U1037" s="48">
        <f>T_[[#This Row],[CA tarif]]-T_[[#This Row],[CA HT]]</f>
        <v>18</v>
      </c>
      <c r="V1037" s="13"/>
      <c r="W1037" s="13"/>
      <c r="X1037"/>
      <c r="Y1037" s="9"/>
      <c r="AA1037"/>
      <c r="AB1037"/>
    </row>
    <row r="1038" spans="1:28" ht="15" customHeight="1" x14ac:dyDescent="0.25">
      <c r="A1038" s="6" t="s">
        <v>205</v>
      </c>
      <c r="B1038" s="6" t="s">
        <v>206</v>
      </c>
      <c r="C1038" s="6" t="s">
        <v>207</v>
      </c>
      <c r="D1038" s="6" t="s">
        <v>208</v>
      </c>
      <c r="E1038" s="6">
        <v>9</v>
      </c>
      <c r="F1038" s="6" t="str">
        <f>VLOOKUP(T_[[#This Row],[N° représ]],ListeREPRESENTANTS,2,FALSE)</f>
        <v>Steven Buchanan</v>
      </c>
      <c r="G1038" s="6">
        <v>10866</v>
      </c>
      <c r="H1038" s="9">
        <v>41240</v>
      </c>
      <c r="I1038" s="9">
        <v>41268</v>
      </c>
      <c r="J1038" s="9">
        <v>41259</v>
      </c>
      <c r="K1038" s="7">
        <v>1</v>
      </c>
      <c r="L1038" s="9" t="str">
        <f>VLOOKUP(T_[[#This Row],[Réf catégorie]],ListeCATEGORIES,2,FALSE)</f>
        <v>Boissons</v>
      </c>
      <c r="M1038" s="6">
        <v>2</v>
      </c>
      <c r="N1038" s="6" t="str">
        <f>VLOOKUP(T_[[#This Row],[Réf prod]],ListePRODUITS,2,FALSE)</f>
        <v>Chang</v>
      </c>
      <c r="O1038" s="13">
        <v>95</v>
      </c>
      <c r="P1038" s="6">
        <v>81</v>
      </c>
      <c r="Q1038" s="13">
        <f t="shared" si="16"/>
        <v>7695</v>
      </c>
      <c r="R1038" s="14">
        <v>0.01</v>
      </c>
      <c r="S1038" s="13">
        <v>7618.05</v>
      </c>
      <c r="T1038" s="13">
        <v>144.74295000000001</v>
      </c>
      <c r="U1038" s="48">
        <f>T_[[#This Row],[CA tarif]]-T_[[#This Row],[CA HT]]</f>
        <v>76.949999999999818</v>
      </c>
      <c r="V1038" s="13"/>
      <c r="W1038" s="13"/>
      <c r="X1038"/>
      <c r="Y1038" s="9"/>
      <c r="AA1038"/>
      <c r="AB1038"/>
    </row>
    <row r="1039" spans="1:28" ht="15" customHeight="1" x14ac:dyDescent="0.25">
      <c r="A1039" s="6" t="s">
        <v>205</v>
      </c>
      <c r="B1039" s="6" t="s">
        <v>206</v>
      </c>
      <c r="C1039" s="6" t="s">
        <v>207</v>
      </c>
      <c r="D1039" s="6" t="s">
        <v>208</v>
      </c>
      <c r="E1039" s="6">
        <v>9</v>
      </c>
      <c r="F1039" s="6" t="str">
        <f>VLOOKUP(T_[[#This Row],[N° représ]],ListeREPRESENTANTS,2,FALSE)</f>
        <v>Steven Buchanan</v>
      </c>
      <c r="G1039" s="6">
        <v>10866</v>
      </c>
      <c r="H1039" s="9">
        <v>41240</v>
      </c>
      <c r="I1039" s="9">
        <v>41268</v>
      </c>
      <c r="J1039" s="9">
        <v>41259</v>
      </c>
      <c r="K1039" s="7">
        <v>1</v>
      </c>
      <c r="L1039" s="9" t="str">
        <f>VLOOKUP(T_[[#This Row],[Réf catégorie]],ListeCATEGORIES,2,FALSE)</f>
        <v>Boissons</v>
      </c>
      <c r="M1039" s="6">
        <v>24</v>
      </c>
      <c r="N1039" s="6" t="str">
        <f>VLOOKUP(T_[[#This Row],[Réf prod]],ListePRODUITS,2,FALSE)</f>
        <v>Guaraná Fantástica</v>
      </c>
      <c r="O1039" s="13">
        <v>22.5</v>
      </c>
      <c r="P1039" s="6">
        <v>85</v>
      </c>
      <c r="Q1039" s="13">
        <f t="shared" si="16"/>
        <v>1912.5</v>
      </c>
      <c r="R1039" s="14">
        <v>-0.03</v>
      </c>
      <c r="S1039" s="13">
        <v>1969.875</v>
      </c>
      <c r="T1039" s="13">
        <v>33.487875000000003</v>
      </c>
      <c r="U1039" s="48">
        <f>T_[[#This Row],[CA tarif]]-T_[[#This Row],[CA HT]]</f>
        <v>-57.375</v>
      </c>
      <c r="V1039" s="13"/>
      <c r="W1039" s="13"/>
      <c r="X1039"/>
      <c r="Y1039" s="9"/>
      <c r="AA1039"/>
      <c r="AB1039"/>
    </row>
    <row r="1040" spans="1:28" ht="15" customHeight="1" x14ac:dyDescent="0.25">
      <c r="A1040" s="6" t="s">
        <v>205</v>
      </c>
      <c r="B1040" s="6" t="s">
        <v>206</v>
      </c>
      <c r="C1040" s="6" t="s">
        <v>207</v>
      </c>
      <c r="D1040" s="6" t="s">
        <v>208</v>
      </c>
      <c r="E1040" s="6">
        <v>9</v>
      </c>
      <c r="F1040" s="6" t="str">
        <f>VLOOKUP(T_[[#This Row],[N° représ]],ListeREPRESENTANTS,2,FALSE)</f>
        <v>Steven Buchanan</v>
      </c>
      <c r="G1040" s="6">
        <v>10866</v>
      </c>
      <c r="H1040" s="9">
        <v>41240</v>
      </c>
      <c r="I1040" s="9">
        <v>41268</v>
      </c>
      <c r="J1040" s="9">
        <v>41259</v>
      </c>
      <c r="K1040" s="7">
        <v>8</v>
      </c>
      <c r="L1040" s="9" t="str">
        <f>VLOOKUP(T_[[#This Row],[Réf catégorie]],ListeCATEGORIES,2,FALSE)</f>
        <v>Poissons et fruits de mer</v>
      </c>
      <c r="M1040" s="6">
        <v>30</v>
      </c>
      <c r="N1040" s="6" t="str">
        <f>VLOOKUP(T_[[#This Row],[Réf prod]],ListePRODUITS,2,FALSE)</f>
        <v>Nord-Ost Matjeshering</v>
      </c>
      <c r="O1040" s="13">
        <v>129.44999999999999</v>
      </c>
      <c r="P1040" s="6">
        <v>38</v>
      </c>
      <c r="Q1040" s="13">
        <f t="shared" si="16"/>
        <v>4919.0999999999995</v>
      </c>
      <c r="R1040" s="14">
        <v>0.18</v>
      </c>
      <c r="S1040" s="13">
        <v>4033.6619999999998</v>
      </c>
      <c r="T1040" s="13">
        <v>60.504930000000002</v>
      </c>
      <c r="U1040" s="48">
        <f>T_[[#This Row],[CA tarif]]-T_[[#This Row],[CA HT]]</f>
        <v>885.43799999999965</v>
      </c>
      <c r="V1040" s="13"/>
      <c r="W1040" s="13"/>
      <c r="X1040"/>
      <c r="Y1040" s="9"/>
      <c r="AA1040"/>
      <c r="AB1040"/>
    </row>
    <row r="1041" spans="1:28" ht="15" customHeight="1" x14ac:dyDescent="0.25">
      <c r="A1041" s="6" t="s">
        <v>230</v>
      </c>
      <c r="B1041" s="6" t="s">
        <v>231</v>
      </c>
      <c r="C1041" s="6" t="s">
        <v>232</v>
      </c>
      <c r="D1041" s="6" t="s">
        <v>81</v>
      </c>
      <c r="E1041" s="6">
        <v>6</v>
      </c>
      <c r="F1041" s="6" t="str">
        <f>VLOOKUP(T_[[#This Row],[N° représ]],ListeREPRESENTANTS,2,FALSE)</f>
        <v>Ernst Junge</v>
      </c>
      <c r="G1041" s="6">
        <v>10867</v>
      </c>
      <c r="H1041" s="9">
        <v>41240</v>
      </c>
      <c r="I1041" s="9">
        <v>41282</v>
      </c>
      <c r="J1041" s="9">
        <v>41258</v>
      </c>
      <c r="K1041" s="7">
        <v>6</v>
      </c>
      <c r="L1041" s="9" t="str">
        <f>VLOOKUP(T_[[#This Row],[Réf catégorie]],ListeCATEGORIES,2,FALSE)</f>
        <v>Viandes</v>
      </c>
      <c r="M1041" s="6">
        <v>53</v>
      </c>
      <c r="N1041" s="6" t="str">
        <f>VLOOKUP(T_[[#This Row],[Réf prod]],ListePRODUITS,2,FALSE)</f>
        <v>Perth Pasties</v>
      </c>
      <c r="O1041" s="13">
        <v>164</v>
      </c>
      <c r="P1041" s="6">
        <v>81</v>
      </c>
      <c r="Q1041" s="13">
        <f t="shared" si="16"/>
        <v>13284</v>
      </c>
      <c r="R1041" s="14">
        <v>-0.02</v>
      </c>
      <c r="S1041" s="13">
        <v>13549.68</v>
      </c>
      <c r="T1041" s="13">
        <v>0</v>
      </c>
      <c r="U1041" s="48">
        <f>T_[[#This Row],[CA tarif]]-T_[[#This Row],[CA HT]]</f>
        <v>-265.68000000000029</v>
      </c>
      <c r="V1041" s="13"/>
      <c r="W1041" s="13"/>
      <c r="X1041"/>
      <c r="Y1041" s="9"/>
      <c r="AA1041"/>
      <c r="AB1041"/>
    </row>
    <row r="1042" spans="1:28" ht="15" customHeight="1" x14ac:dyDescent="0.25">
      <c r="A1042" s="6" t="s">
        <v>130</v>
      </c>
      <c r="B1042" s="6" t="s">
        <v>131</v>
      </c>
      <c r="C1042" s="6" t="s">
        <v>132</v>
      </c>
      <c r="D1042" s="6" t="s">
        <v>123</v>
      </c>
      <c r="E1042" s="6">
        <v>8</v>
      </c>
      <c r="F1042" s="6" t="str">
        <f>VLOOKUP(T_[[#This Row],[N° représ]],ListeREPRESENTANTS,2,FALSE)</f>
        <v>Hicham Esmal</v>
      </c>
      <c r="G1042" s="6">
        <v>10868</v>
      </c>
      <c r="H1042" s="9">
        <v>41241</v>
      </c>
      <c r="I1042" s="9">
        <v>41269</v>
      </c>
      <c r="J1042" s="9">
        <v>41270</v>
      </c>
      <c r="K1042" s="7">
        <v>3</v>
      </c>
      <c r="L1042" s="9" t="str">
        <f>VLOOKUP(T_[[#This Row],[Réf catégorie]],ListeCATEGORIES,2,FALSE)</f>
        <v>Desserts</v>
      </c>
      <c r="M1042" s="6">
        <v>26</v>
      </c>
      <c r="N1042" s="6" t="str">
        <f>VLOOKUP(T_[[#This Row],[Réf prod]],ListePRODUITS,2,FALSE)</f>
        <v>Gumbär Gummibärchen</v>
      </c>
      <c r="O1042" s="13">
        <v>156.15</v>
      </c>
      <c r="P1042" s="6">
        <v>39</v>
      </c>
      <c r="Q1042" s="13">
        <f t="shared" si="16"/>
        <v>6089.85</v>
      </c>
      <c r="R1042" s="14">
        <v>-0.01</v>
      </c>
      <c r="S1042" s="13">
        <v>6150.7485000000006</v>
      </c>
      <c r="T1042" s="13">
        <v>116.86422150000001</v>
      </c>
      <c r="U1042" s="48">
        <f>T_[[#This Row],[CA tarif]]-T_[[#This Row],[CA HT]]</f>
        <v>-60.89850000000024</v>
      </c>
      <c r="V1042" s="13"/>
      <c r="W1042" s="13"/>
      <c r="X1042"/>
      <c r="Y1042" s="9"/>
      <c r="AA1042"/>
      <c r="AB1042"/>
    </row>
    <row r="1043" spans="1:28" ht="15" customHeight="1" x14ac:dyDescent="0.25">
      <c r="A1043" s="6" t="s">
        <v>130</v>
      </c>
      <c r="B1043" s="6" t="s">
        <v>131</v>
      </c>
      <c r="C1043" s="6" t="s">
        <v>132</v>
      </c>
      <c r="D1043" s="6" t="s">
        <v>123</v>
      </c>
      <c r="E1043" s="6">
        <v>8</v>
      </c>
      <c r="F1043" s="6" t="str">
        <f>VLOOKUP(T_[[#This Row],[N° représ]],ListeREPRESENTANTS,2,FALSE)</f>
        <v>Hicham Esmal</v>
      </c>
      <c r="G1043" s="6">
        <v>10868</v>
      </c>
      <c r="H1043" s="9">
        <v>41241</v>
      </c>
      <c r="I1043" s="9">
        <v>41269</v>
      </c>
      <c r="J1043" s="9">
        <v>41270</v>
      </c>
      <c r="K1043" s="7">
        <v>1</v>
      </c>
      <c r="L1043" s="9" t="str">
        <f>VLOOKUP(T_[[#This Row],[Réf catégorie]],ListeCATEGORIES,2,FALSE)</f>
        <v>Boissons</v>
      </c>
      <c r="M1043" s="6">
        <v>35</v>
      </c>
      <c r="N1043" s="6" t="str">
        <f>VLOOKUP(T_[[#This Row],[Réf prod]],ListePRODUITS,2,FALSE)</f>
        <v>Steeleye Stout</v>
      </c>
      <c r="O1043" s="13">
        <v>90</v>
      </c>
      <c r="P1043" s="6">
        <v>56</v>
      </c>
      <c r="Q1043" s="13">
        <f t="shared" si="16"/>
        <v>5040</v>
      </c>
      <c r="R1043" s="14">
        <v>0.17</v>
      </c>
      <c r="S1043" s="13">
        <v>4183.2</v>
      </c>
      <c r="T1043" s="13">
        <v>75.297599999999989</v>
      </c>
      <c r="U1043" s="48">
        <f>T_[[#This Row],[CA tarif]]-T_[[#This Row],[CA HT]]</f>
        <v>856.80000000000018</v>
      </c>
      <c r="V1043" s="13"/>
      <c r="W1043" s="13"/>
      <c r="X1043"/>
      <c r="Y1043" s="9"/>
      <c r="AA1043"/>
      <c r="AB1043"/>
    </row>
    <row r="1044" spans="1:28" ht="15" customHeight="1" x14ac:dyDescent="0.25">
      <c r="A1044" s="6" t="s">
        <v>130</v>
      </c>
      <c r="B1044" s="6" t="s">
        <v>131</v>
      </c>
      <c r="C1044" s="6" t="s">
        <v>132</v>
      </c>
      <c r="D1044" s="6" t="s">
        <v>123</v>
      </c>
      <c r="E1044" s="6">
        <v>8</v>
      </c>
      <c r="F1044" s="6" t="str">
        <f>VLOOKUP(T_[[#This Row],[N° représ]],ListeREPRESENTANTS,2,FALSE)</f>
        <v>Hicham Esmal</v>
      </c>
      <c r="G1044" s="6">
        <v>10868</v>
      </c>
      <c r="H1044" s="9">
        <v>41241</v>
      </c>
      <c r="I1044" s="9">
        <v>41269</v>
      </c>
      <c r="J1044" s="9">
        <v>41270</v>
      </c>
      <c r="K1044" s="7">
        <v>3</v>
      </c>
      <c r="L1044" s="9" t="str">
        <f>VLOOKUP(T_[[#This Row],[Réf catégorie]],ListeCATEGORIES,2,FALSE)</f>
        <v>Desserts</v>
      </c>
      <c r="M1044" s="6">
        <v>49</v>
      </c>
      <c r="N1044" s="6" t="str">
        <f>VLOOKUP(T_[[#This Row],[Réf prod]],ListePRODUITS,2,FALSE)</f>
        <v>Maxilaku</v>
      </c>
      <c r="O1044" s="13">
        <v>100</v>
      </c>
      <c r="P1044" s="6">
        <v>43</v>
      </c>
      <c r="Q1044" s="13">
        <f t="shared" si="16"/>
        <v>4300</v>
      </c>
      <c r="R1044" s="14">
        <v>0.11</v>
      </c>
      <c r="S1044" s="13">
        <v>3827</v>
      </c>
      <c r="T1044" s="13">
        <v>118.637</v>
      </c>
      <c r="U1044" s="48">
        <f>T_[[#This Row],[CA tarif]]-T_[[#This Row],[CA HT]]</f>
        <v>473</v>
      </c>
      <c r="V1044" s="13"/>
      <c r="W1044" s="13"/>
      <c r="X1044"/>
      <c r="Y1044" s="9"/>
      <c r="AA1044"/>
      <c r="AB1044"/>
    </row>
    <row r="1045" spans="1:28" ht="15" customHeight="1" x14ac:dyDescent="0.25">
      <c r="A1045" s="6" t="s">
        <v>90</v>
      </c>
      <c r="B1045" s="6" t="s">
        <v>91</v>
      </c>
      <c r="C1045" s="6" t="s">
        <v>88</v>
      </c>
      <c r="D1045" s="6" t="s">
        <v>89</v>
      </c>
      <c r="E1045" s="6">
        <v>9</v>
      </c>
      <c r="F1045" s="6" t="str">
        <f>VLOOKUP(T_[[#This Row],[N° représ]],ListeREPRESENTANTS,2,FALSE)</f>
        <v>Steven Buchanan</v>
      </c>
      <c r="G1045" s="6">
        <v>10869</v>
      </c>
      <c r="H1045" s="9">
        <v>41241</v>
      </c>
      <c r="I1045" s="9">
        <v>41269</v>
      </c>
      <c r="J1045" s="9">
        <v>41256</v>
      </c>
      <c r="K1045" s="7">
        <v>1</v>
      </c>
      <c r="L1045" s="9" t="str">
        <f>VLOOKUP(T_[[#This Row],[Réf catégorie]],ListeCATEGORIES,2,FALSE)</f>
        <v>Boissons</v>
      </c>
      <c r="M1045" s="6">
        <v>1</v>
      </c>
      <c r="N1045" s="6" t="str">
        <f>VLOOKUP(T_[[#This Row],[Réf prod]],ListePRODUITS,2,FALSE)</f>
        <v>Chai</v>
      </c>
      <c r="O1045" s="13">
        <v>90</v>
      </c>
      <c r="P1045" s="6">
        <v>35</v>
      </c>
      <c r="Q1045" s="13">
        <f t="shared" si="16"/>
        <v>3150</v>
      </c>
      <c r="R1045" s="14">
        <v>-0.02</v>
      </c>
      <c r="S1045" s="13">
        <v>3213</v>
      </c>
      <c r="T1045" s="13">
        <v>57.834000000000003</v>
      </c>
      <c r="U1045" s="48">
        <f>T_[[#This Row],[CA tarif]]-T_[[#This Row],[CA HT]]</f>
        <v>-63</v>
      </c>
      <c r="V1045" s="13"/>
      <c r="W1045" s="13"/>
      <c r="X1045"/>
      <c r="Y1045" s="9"/>
      <c r="AA1045"/>
      <c r="AB1045"/>
    </row>
    <row r="1046" spans="1:28" ht="15" customHeight="1" x14ac:dyDescent="0.25">
      <c r="A1046" s="6" t="s">
        <v>90</v>
      </c>
      <c r="B1046" s="6" t="s">
        <v>91</v>
      </c>
      <c r="C1046" s="6" t="s">
        <v>88</v>
      </c>
      <c r="D1046" s="6" t="s">
        <v>89</v>
      </c>
      <c r="E1046" s="6">
        <v>9</v>
      </c>
      <c r="F1046" s="6" t="str">
        <f>VLOOKUP(T_[[#This Row],[N° représ]],ListeREPRESENTANTS,2,FALSE)</f>
        <v>Steven Buchanan</v>
      </c>
      <c r="G1046" s="6">
        <v>10869</v>
      </c>
      <c r="H1046" s="9">
        <v>41241</v>
      </c>
      <c r="I1046" s="9">
        <v>41269</v>
      </c>
      <c r="J1046" s="9">
        <v>41256</v>
      </c>
      <c r="K1046" s="7">
        <v>4</v>
      </c>
      <c r="L1046" s="9" t="str">
        <f>VLOOKUP(T_[[#This Row],[Réf catégorie]],ListeCATEGORIES,2,FALSE)</f>
        <v>Produits laitiers</v>
      </c>
      <c r="M1046" s="6">
        <v>11</v>
      </c>
      <c r="N1046" s="6" t="str">
        <f>VLOOKUP(T_[[#This Row],[Réf prod]],ListePRODUITS,2,FALSE)</f>
        <v>Queso Cabrales</v>
      </c>
      <c r="O1046" s="13">
        <v>105</v>
      </c>
      <c r="P1046" s="6">
        <v>40</v>
      </c>
      <c r="Q1046" s="13">
        <f t="shared" si="16"/>
        <v>4200</v>
      </c>
      <c r="R1046" s="14">
        <v>0.11</v>
      </c>
      <c r="S1046" s="13">
        <v>3738</v>
      </c>
      <c r="T1046" s="13">
        <v>130.83000000000001</v>
      </c>
      <c r="U1046" s="48">
        <f>T_[[#This Row],[CA tarif]]-T_[[#This Row],[CA HT]]</f>
        <v>462</v>
      </c>
      <c r="V1046" s="13"/>
      <c r="W1046" s="13"/>
      <c r="X1046"/>
      <c r="Y1046" s="9"/>
      <c r="AA1046"/>
      <c r="AB1046"/>
    </row>
    <row r="1047" spans="1:28" ht="15" customHeight="1" x14ac:dyDescent="0.25">
      <c r="A1047" s="6" t="s">
        <v>90</v>
      </c>
      <c r="B1047" s="6" t="s">
        <v>91</v>
      </c>
      <c r="C1047" s="6" t="s">
        <v>88</v>
      </c>
      <c r="D1047" s="6" t="s">
        <v>89</v>
      </c>
      <c r="E1047" s="6">
        <v>9</v>
      </c>
      <c r="F1047" s="6" t="str">
        <f>VLOOKUP(T_[[#This Row],[N° représ]],ListeREPRESENTANTS,2,FALSE)</f>
        <v>Steven Buchanan</v>
      </c>
      <c r="G1047" s="6">
        <v>10869</v>
      </c>
      <c r="H1047" s="9">
        <v>41241</v>
      </c>
      <c r="I1047" s="9">
        <v>41269</v>
      </c>
      <c r="J1047" s="9">
        <v>41256</v>
      </c>
      <c r="K1047" s="7">
        <v>5</v>
      </c>
      <c r="L1047" s="9" t="str">
        <f>VLOOKUP(T_[[#This Row],[Réf catégorie]],ListeCATEGORIES,2,FALSE)</f>
        <v>Pâtes et céréales</v>
      </c>
      <c r="M1047" s="6">
        <v>23</v>
      </c>
      <c r="N1047" s="6" t="str">
        <f>VLOOKUP(T_[[#This Row],[Réf prod]],ListePRODUITS,2,FALSE)</f>
        <v>Tunnbröd</v>
      </c>
      <c r="O1047" s="13">
        <v>45</v>
      </c>
      <c r="P1047" s="6">
        <v>31</v>
      </c>
      <c r="Q1047" s="13">
        <f t="shared" si="16"/>
        <v>1395</v>
      </c>
      <c r="R1047" s="14">
        <v>0.04</v>
      </c>
      <c r="S1047" s="13">
        <v>1339.2</v>
      </c>
      <c r="T1047" s="13">
        <v>26.783999999999999</v>
      </c>
      <c r="U1047" s="48">
        <f>T_[[#This Row],[CA tarif]]-T_[[#This Row],[CA HT]]</f>
        <v>55.799999999999955</v>
      </c>
      <c r="V1047" s="13"/>
      <c r="W1047" s="13"/>
      <c r="X1047"/>
      <c r="Y1047" s="9"/>
      <c r="AA1047"/>
      <c r="AB1047"/>
    </row>
    <row r="1048" spans="1:28" ht="15" customHeight="1" x14ac:dyDescent="0.25">
      <c r="A1048" s="6" t="s">
        <v>90</v>
      </c>
      <c r="B1048" s="6" t="s">
        <v>91</v>
      </c>
      <c r="C1048" s="6" t="s">
        <v>88</v>
      </c>
      <c r="D1048" s="6" t="s">
        <v>89</v>
      </c>
      <c r="E1048" s="6">
        <v>9</v>
      </c>
      <c r="F1048" s="6" t="str">
        <f>VLOOKUP(T_[[#This Row],[N° représ]],ListeREPRESENTANTS,2,FALSE)</f>
        <v>Steven Buchanan</v>
      </c>
      <c r="G1048" s="6">
        <v>10869</v>
      </c>
      <c r="H1048" s="9">
        <v>41241</v>
      </c>
      <c r="I1048" s="9">
        <v>41269</v>
      </c>
      <c r="J1048" s="9">
        <v>41256</v>
      </c>
      <c r="K1048" s="7">
        <v>3</v>
      </c>
      <c r="L1048" s="9" t="str">
        <f>VLOOKUP(T_[[#This Row],[Réf catégorie]],ListeCATEGORIES,2,FALSE)</f>
        <v>Desserts</v>
      </c>
      <c r="M1048" s="6">
        <v>68</v>
      </c>
      <c r="N1048" s="6" t="str">
        <f>VLOOKUP(T_[[#This Row],[Réf prod]],ListePRODUITS,2,FALSE)</f>
        <v>Scottish Longbreads</v>
      </c>
      <c r="O1048" s="13">
        <v>62.5</v>
      </c>
      <c r="P1048" s="6">
        <v>17</v>
      </c>
      <c r="Q1048" s="13">
        <f t="shared" si="16"/>
        <v>1062.5</v>
      </c>
      <c r="R1048" s="14">
        <v>0.14000000000000001</v>
      </c>
      <c r="S1048" s="13">
        <v>913.75</v>
      </c>
      <c r="T1048" s="13">
        <v>21.016249999999999</v>
      </c>
      <c r="U1048" s="48">
        <f>T_[[#This Row],[CA tarif]]-T_[[#This Row],[CA HT]]</f>
        <v>148.75</v>
      </c>
      <c r="V1048" s="13"/>
      <c r="W1048" s="13"/>
      <c r="X1048"/>
      <c r="Y1048" s="9"/>
      <c r="AA1048"/>
      <c r="AB1048"/>
    </row>
    <row r="1049" spans="1:28" ht="15" customHeight="1" x14ac:dyDescent="0.25">
      <c r="A1049" s="6" t="s">
        <v>281</v>
      </c>
      <c r="B1049" s="6" t="s">
        <v>282</v>
      </c>
      <c r="C1049" s="6" t="s">
        <v>283</v>
      </c>
      <c r="D1049" s="6" t="s">
        <v>284</v>
      </c>
      <c r="E1049" s="6">
        <v>9</v>
      </c>
      <c r="F1049" s="6" t="str">
        <f>VLOOKUP(T_[[#This Row],[N° représ]],ListeREPRESENTANTS,2,FALSE)</f>
        <v>Steven Buchanan</v>
      </c>
      <c r="G1049" s="6">
        <v>10870</v>
      </c>
      <c r="H1049" s="9">
        <v>41241</v>
      </c>
      <c r="I1049" s="9">
        <v>41269</v>
      </c>
      <c r="J1049" s="9">
        <v>41260</v>
      </c>
      <c r="K1049" s="7">
        <v>1</v>
      </c>
      <c r="L1049" s="9" t="str">
        <f>VLOOKUP(T_[[#This Row],[Réf catégorie]],ListeCATEGORIES,2,FALSE)</f>
        <v>Boissons</v>
      </c>
      <c r="M1049" s="6">
        <v>35</v>
      </c>
      <c r="N1049" s="6" t="str">
        <f>VLOOKUP(T_[[#This Row],[Réf prod]],ListePRODUITS,2,FALSE)</f>
        <v>Steeleye Stout</v>
      </c>
      <c r="O1049" s="13">
        <v>90</v>
      </c>
      <c r="P1049" s="6">
        <v>43</v>
      </c>
      <c r="Q1049" s="13">
        <f t="shared" si="16"/>
        <v>3870</v>
      </c>
      <c r="R1049" s="14">
        <v>7.0000000000000007E-2</v>
      </c>
      <c r="S1049" s="13">
        <v>3599.1</v>
      </c>
      <c r="T1049" s="13">
        <v>111.57209999999999</v>
      </c>
      <c r="U1049" s="48">
        <f>T_[[#This Row],[CA tarif]]-T_[[#This Row],[CA HT]]</f>
        <v>270.90000000000009</v>
      </c>
      <c r="V1049" s="13"/>
      <c r="W1049" s="13"/>
      <c r="X1049"/>
      <c r="Y1049" s="9"/>
      <c r="AA1049"/>
      <c r="AB1049"/>
    </row>
    <row r="1050" spans="1:28" ht="15" customHeight="1" x14ac:dyDescent="0.25">
      <c r="A1050" s="6" t="s">
        <v>281</v>
      </c>
      <c r="B1050" s="6" t="s">
        <v>282</v>
      </c>
      <c r="C1050" s="6" t="s">
        <v>283</v>
      </c>
      <c r="D1050" s="6" t="s">
        <v>284</v>
      </c>
      <c r="E1050" s="6">
        <v>9</v>
      </c>
      <c r="F1050" s="6" t="str">
        <f>VLOOKUP(T_[[#This Row],[N° représ]],ListeREPRESENTANTS,2,FALSE)</f>
        <v>Steven Buchanan</v>
      </c>
      <c r="G1050" s="6">
        <v>10870</v>
      </c>
      <c r="H1050" s="9">
        <v>41241</v>
      </c>
      <c r="I1050" s="9">
        <v>41269</v>
      </c>
      <c r="J1050" s="9">
        <v>41260</v>
      </c>
      <c r="K1050" s="7">
        <v>7</v>
      </c>
      <c r="L1050" s="9" t="str">
        <f>VLOOKUP(T_[[#This Row],[Réf catégorie]],ListeCATEGORIES,2,FALSE)</f>
        <v>Produits secs</v>
      </c>
      <c r="M1050" s="6">
        <v>51</v>
      </c>
      <c r="N1050" s="6" t="str">
        <f>VLOOKUP(T_[[#This Row],[Réf prod]],ListePRODUITS,2,FALSE)</f>
        <v>Manjimup Dried Apples</v>
      </c>
      <c r="O1050" s="13">
        <v>265</v>
      </c>
      <c r="P1050" s="6">
        <v>59</v>
      </c>
      <c r="Q1050" s="13">
        <f t="shared" si="16"/>
        <v>15635</v>
      </c>
      <c r="R1050" s="14">
        <v>0.18</v>
      </c>
      <c r="S1050" s="13">
        <v>12820.7</v>
      </c>
      <c r="T1050" s="13">
        <v>448.72449999999998</v>
      </c>
      <c r="U1050" s="48">
        <f>T_[[#This Row],[CA tarif]]-T_[[#This Row],[CA HT]]</f>
        <v>2814.2999999999993</v>
      </c>
      <c r="V1050" s="13"/>
      <c r="W1050" s="13"/>
      <c r="X1050"/>
      <c r="Y1050" s="9"/>
      <c r="AA1050"/>
      <c r="AB1050"/>
    </row>
    <row r="1051" spans="1:28" ht="15" customHeight="1" x14ac:dyDescent="0.25">
      <c r="A1051" s="6" t="s">
        <v>82</v>
      </c>
      <c r="B1051" s="6" t="s">
        <v>83</v>
      </c>
      <c r="C1051" s="6" t="s">
        <v>84</v>
      </c>
      <c r="D1051" s="6" t="s">
        <v>85</v>
      </c>
      <c r="E1051" s="6">
        <v>2</v>
      </c>
      <c r="F1051" s="6" t="str">
        <f>VLOOKUP(T_[[#This Row],[N° représ]],ListeREPRESENTANTS,2,FALSE)</f>
        <v>Anne Dodsworth</v>
      </c>
      <c r="G1051" s="6">
        <v>10871</v>
      </c>
      <c r="H1051" s="9">
        <v>41242</v>
      </c>
      <c r="I1051" s="9">
        <v>41270</v>
      </c>
      <c r="J1051" s="9">
        <v>41257</v>
      </c>
      <c r="K1051" s="7">
        <v>2</v>
      </c>
      <c r="L1051" s="9" t="str">
        <f>VLOOKUP(T_[[#This Row],[Réf catégorie]],ListeCATEGORIES,2,FALSE)</f>
        <v>Condiments</v>
      </c>
      <c r="M1051" s="6">
        <v>6</v>
      </c>
      <c r="N1051" s="6" t="str">
        <f>VLOOKUP(T_[[#This Row],[Réf prod]],ListePRODUITS,2,FALSE)</f>
        <v>Grandma's Boysenberry Spread</v>
      </c>
      <c r="O1051" s="13">
        <v>125</v>
      </c>
      <c r="P1051" s="6">
        <v>97</v>
      </c>
      <c r="Q1051" s="13">
        <f t="shared" si="16"/>
        <v>12125</v>
      </c>
      <c r="R1051" s="14">
        <v>0.17</v>
      </c>
      <c r="S1051" s="13">
        <v>10063.75</v>
      </c>
      <c r="T1051" s="13">
        <v>161.02000000000001</v>
      </c>
      <c r="U1051" s="48">
        <f>T_[[#This Row],[CA tarif]]-T_[[#This Row],[CA HT]]</f>
        <v>2061.25</v>
      </c>
      <c r="V1051" s="13"/>
      <c r="W1051" s="13"/>
      <c r="X1051"/>
      <c r="Y1051" s="9"/>
      <c r="AA1051"/>
      <c r="AB1051"/>
    </row>
    <row r="1052" spans="1:28" ht="15" customHeight="1" x14ac:dyDescent="0.25">
      <c r="A1052" s="6" t="s">
        <v>82</v>
      </c>
      <c r="B1052" s="6" t="s">
        <v>83</v>
      </c>
      <c r="C1052" s="6" t="s">
        <v>84</v>
      </c>
      <c r="D1052" s="6" t="s">
        <v>85</v>
      </c>
      <c r="E1052" s="6">
        <v>2</v>
      </c>
      <c r="F1052" s="6" t="str">
        <f>VLOOKUP(T_[[#This Row],[N° représ]],ListeREPRESENTANTS,2,FALSE)</f>
        <v>Anne Dodsworth</v>
      </c>
      <c r="G1052" s="6">
        <v>10871</v>
      </c>
      <c r="H1052" s="9">
        <v>41242</v>
      </c>
      <c r="I1052" s="9">
        <v>41270</v>
      </c>
      <c r="J1052" s="9">
        <v>41257</v>
      </c>
      <c r="K1052" s="7">
        <v>3</v>
      </c>
      <c r="L1052" s="9" t="str">
        <f>VLOOKUP(T_[[#This Row],[Réf catégorie]],ListeCATEGORIES,2,FALSE)</f>
        <v>Desserts</v>
      </c>
      <c r="M1052" s="6">
        <v>16</v>
      </c>
      <c r="N1052" s="6" t="str">
        <f>VLOOKUP(T_[[#This Row],[Réf prod]],ListePRODUITS,2,FALSE)</f>
        <v>Pavlova</v>
      </c>
      <c r="O1052" s="13">
        <v>87.25</v>
      </c>
      <c r="P1052" s="6">
        <v>11</v>
      </c>
      <c r="Q1052" s="13">
        <f t="shared" si="16"/>
        <v>959.75</v>
      </c>
      <c r="R1052" s="14">
        <v>0.13</v>
      </c>
      <c r="S1052" s="13">
        <v>834.98249999999996</v>
      </c>
      <c r="T1052" s="13">
        <v>20.8745625</v>
      </c>
      <c r="U1052" s="48">
        <f>T_[[#This Row],[CA tarif]]-T_[[#This Row],[CA HT]]</f>
        <v>124.76750000000004</v>
      </c>
      <c r="V1052" s="13"/>
      <c r="W1052" s="13"/>
      <c r="X1052"/>
      <c r="Y1052" s="9"/>
      <c r="AA1052"/>
      <c r="AB1052"/>
    </row>
    <row r="1053" spans="1:28" ht="15" customHeight="1" x14ac:dyDescent="0.25">
      <c r="A1053" s="6" t="s">
        <v>82</v>
      </c>
      <c r="B1053" s="6" t="s">
        <v>83</v>
      </c>
      <c r="C1053" s="6" t="s">
        <v>84</v>
      </c>
      <c r="D1053" s="6" t="s">
        <v>85</v>
      </c>
      <c r="E1053" s="6">
        <v>2</v>
      </c>
      <c r="F1053" s="6" t="str">
        <f>VLOOKUP(T_[[#This Row],[N° représ]],ListeREPRESENTANTS,2,FALSE)</f>
        <v>Anne Dodsworth</v>
      </c>
      <c r="G1053" s="6">
        <v>10871</v>
      </c>
      <c r="H1053" s="9">
        <v>41242</v>
      </c>
      <c r="I1053" s="9">
        <v>41270</v>
      </c>
      <c r="J1053" s="9">
        <v>41257</v>
      </c>
      <c r="K1053" s="7">
        <v>6</v>
      </c>
      <c r="L1053" s="9" t="str">
        <f>VLOOKUP(T_[[#This Row],[Réf catégorie]],ListeCATEGORIES,2,FALSE)</f>
        <v>Viandes</v>
      </c>
      <c r="M1053" s="6">
        <v>17</v>
      </c>
      <c r="N1053" s="6" t="str">
        <f>VLOOKUP(T_[[#This Row],[Réf prod]],ListePRODUITS,2,FALSE)</f>
        <v>Alice Mutton</v>
      </c>
      <c r="O1053" s="13">
        <v>195</v>
      </c>
      <c r="P1053" s="6">
        <v>27</v>
      </c>
      <c r="Q1053" s="13">
        <f t="shared" si="16"/>
        <v>5265</v>
      </c>
      <c r="R1053" s="14">
        <v>0.17</v>
      </c>
      <c r="S1053" s="13">
        <v>4369.95</v>
      </c>
      <c r="T1053" s="13">
        <v>96.138899999999992</v>
      </c>
      <c r="U1053" s="48">
        <f>T_[[#This Row],[CA tarif]]-T_[[#This Row],[CA HT]]</f>
        <v>895.05000000000018</v>
      </c>
      <c r="V1053" s="13"/>
      <c r="W1053" s="13"/>
      <c r="X1053"/>
      <c r="Y1053" s="9"/>
      <c r="AA1053"/>
      <c r="AB1053"/>
    </row>
    <row r="1054" spans="1:28" ht="15" customHeight="1" x14ac:dyDescent="0.25">
      <c r="A1054" s="6" t="s">
        <v>235</v>
      </c>
      <c r="B1054" s="6" t="s">
        <v>236</v>
      </c>
      <c r="C1054" s="6" t="s">
        <v>237</v>
      </c>
      <c r="D1054" s="6" t="s">
        <v>238</v>
      </c>
      <c r="E1054" s="6">
        <v>9</v>
      </c>
      <c r="F1054" s="6" t="str">
        <f>VLOOKUP(T_[[#This Row],[N° représ]],ListeREPRESENTANTS,2,FALSE)</f>
        <v>Steven Buchanan</v>
      </c>
      <c r="G1054" s="6">
        <v>10872</v>
      </c>
      <c r="H1054" s="9">
        <v>41242</v>
      </c>
      <c r="I1054" s="9">
        <v>41270</v>
      </c>
      <c r="J1054" s="9">
        <v>41256</v>
      </c>
      <c r="K1054" s="7">
        <v>6</v>
      </c>
      <c r="L1054" s="9" t="str">
        <f>VLOOKUP(T_[[#This Row],[Réf catégorie]],ListeCATEGORIES,2,FALSE)</f>
        <v>Viandes</v>
      </c>
      <c r="M1054" s="6">
        <v>55</v>
      </c>
      <c r="N1054" s="6" t="str">
        <f>VLOOKUP(T_[[#This Row],[Réf prod]],ListePRODUITS,2,FALSE)</f>
        <v>Pâté chinois</v>
      </c>
      <c r="O1054" s="13">
        <v>120</v>
      </c>
      <c r="P1054" s="6">
        <v>16</v>
      </c>
      <c r="Q1054" s="13">
        <f t="shared" si="16"/>
        <v>1920</v>
      </c>
      <c r="R1054" s="14">
        <v>0</v>
      </c>
      <c r="S1054" s="13">
        <v>1920</v>
      </c>
      <c r="T1054" s="13">
        <v>19.2</v>
      </c>
      <c r="U1054" s="48">
        <f>T_[[#This Row],[CA tarif]]-T_[[#This Row],[CA HT]]</f>
        <v>0</v>
      </c>
      <c r="V1054" s="13"/>
      <c r="W1054" s="13"/>
      <c r="X1054"/>
      <c r="Y1054" s="9"/>
      <c r="AA1054"/>
      <c r="AB1054"/>
    </row>
    <row r="1055" spans="1:28" ht="15" customHeight="1" x14ac:dyDescent="0.25">
      <c r="A1055" s="6" t="s">
        <v>235</v>
      </c>
      <c r="B1055" s="6" t="s">
        <v>236</v>
      </c>
      <c r="C1055" s="6" t="s">
        <v>237</v>
      </c>
      <c r="D1055" s="6" t="s">
        <v>238</v>
      </c>
      <c r="E1055" s="6">
        <v>9</v>
      </c>
      <c r="F1055" s="6" t="str">
        <f>VLOOKUP(T_[[#This Row],[N° représ]],ListeREPRESENTANTS,2,FALSE)</f>
        <v>Steven Buchanan</v>
      </c>
      <c r="G1055" s="6">
        <v>10872</v>
      </c>
      <c r="H1055" s="9">
        <v>41242</v>
      </c>
      <c r="I1055" s="9">
        <v>41270</v>
      </c>
      <c r="J1055" s="9">
        <v>41256</v>
      </c>
      <c r="K1055" s="7">
        <v>3</v>
      </c>
      <c r="L1055" s="9" t="str">
        <f>VLOOKUP(T_[[#This Row],[Réf catégorie]],ListeCATEGORIES,2,FALSE)</f>
        <v>Desserts</v>
      </c>
      <c r="M1055" s="6">
        <v>62</v>
      </c>
      <c r="N1055" s="6" t="str">
        <f>VLOOKUP(T_[[#This Row],[Réf prod]],ListePRODUITS,2,FALSE)</f>
        <v>Tarte au sucre</v>
      </c>
      <c r="O1055" s="13">
        <v>246.5</v>
      </c>
      <c r="P1055" s="6">
        <v>59</v>
      </c>
      <c r="Q1055" s="13">
        <f t="shared" si="16"/>
        <v>14543.5</v>
      </c>
      <c r="R1055" s="14">
        <v>0.06</v>
      </c>
      <c r="S1055" s="13">
        <v>13670.89</v>
      </c>
      <c r="T1055" s="13">
        <v>328.10136</v>
      </c>
      <c r="U1055" s="48">
        <f>T_[[#This Row],[CA tarif]]-T_[[#This Row],[CA HT]]</f>
        <v>872.61000000000058</v>
      </c>
      <c r="V1055" s="13"/>
      <c r="W1055" s="13"/>
      <c r="X1055"/>
      <c r="Y1055" s="9"/>
      <c r="AA1055"/>
      <c r="AB1055"/>
    </row>
    <row r="1056" spans="1:28" ht="15" customHeight="1" x14ac:dyDescent="0.25">
      <c r="A1056" s="6" t="s">
        <v>235</v>
      </c>
      <c r="B1056" s="6" t="s">
        <v>236</v>
      </c>
      <c r="C1056" s="6" t="s">
        <v>237</v>
      </c>
      <c r="D1056" s="6" t="s">
        <v>238</v>
      </c>
      <c r="E1056" s="6">
        <v>9</v>
      </c>
      <c r="F1056" s="6" t="str">
        <f>VLOOKUP(T_[[#This Row],[N° représ]],ListeREPRESENTANTS,2,FALSE)</f>
        <v>Steven Buchanan</v>
      </c>
      <c r="G1056" s="6">
        <v>10872</v>
      </c>
      <c r="H1056" s="9">
        <v>41242</v>
      </c>
      <c r="I1056" s="9">
        <v>41270</v>
      </c>
      <c r="J1056" s="9">
        <v>41256</v>
      </c>
      <c r="K1056" s="7">
        <v>5</v>
      </c>
      <c r="L1056" s="9" t="str">
        <f>VLOOKUP(T_[[#This Row],[Réf catégorie]],ListeCATEGORIES,2,FALSE)</f>
        <v>Pâtes et céréales</v>
      </c>
      <c r="M1056" s="6">
        <v>64</v>
      </c>
      <c r="N1056" s="6" t="str">
        <f>VLOOKUP(T_[[#This Row],[Réf prod]],ListePRODUITS,2,FALSE)</f>
        <v>Wimmers gute Semmelknödel</v>
      </c>
      <c r="O1056" s="13">
        <v>166.25</v>
      </c>
      <c r="P1056" s="6">
        <v>77</v>
      </c>
      <c r="Q1056" s="13">
        <f t="shared" si="16"/>
        <v>12801.25</v>
      </c>
      <c r="R1056" s="14">
        <v>0.05</v>
      </c>
      <c r="S1056" s="13">
        <v>12161.1875</v>
      </c>
      <c r="T1056" s="13">
        <v>279.7073125</v>
      </c>
      <c r="U1056" s="48">
        <f>T_[[#This Row],[CA tarif]]-T_[[#This Row],[CA HT]]</f>
        <v>640.0625</v>
      </c>
      <c r="V1056" s="13"/>
      <c r="W1056" s="13"/>
      <c r="X1056"/>
      <c r="Y1056" s="9"/>
      <c r="AA1056"/>
      <c r="AB1056"/>
    </row>
    <row r="1057" spans="1:28" ht="15" customHeight="1" x14ac:dyDescent="0.25">
      <c r="A1057" s="6" t="s">
        <v>235</v>
      </c>
      <c r="B1057" s="6" t="s">
        <v>236</v>
      </c>
      <c r="C1057" s="6" t="s">
        <v>237</v>
      </c>
      <c r="D1057" s="6" t="s">
        <v>238</v>
      </c>
      <c r="E1057" s="6">
        <v>9</v>
      </c>
      <c r="F1057" s="6" t="str">
        <f>VLOOKUP(T_[[#This Row],[N° représ]],ListeREPRESENTANTS,2,FALSE)</f>
        <v>Steven Buchanan</v>
      </c>
      <c r="G1057" s="6">
        <v>10872</v>
      </c>
      <c r="H1057" s="9">
        <v>41242</v>
      </c>
      <c r="I1057" s="9">
        <v>41270</v>
      </c>
      <c r="J1057" s="9">
        <v>41256</v>
      </c>
      <c r="K1057" s="7">
        <v>2</v>
      </c>
      <c r="L1057" s="9" t="str">
        <f>VLOOKUP(T_[[#This Row],[Réf catégorie]],ListeCATEGORIES,2,FALSE)</f>
        <v>Condiments</v>
      </c>
      <c r="M1057" s="6">
        <v>65</v>
      </c>
      <c r="N1057" s="6" t="str">
        <f>VLOOKUP(T_[[#This Row],[Réf prod]],ListePRODUITS,2,FALSE)</f>
        <v>Louisiana Fiery Hot Pepper Sauce</v>
      </c>
      <c r="O1057" s="13">
        <v>105.25</v>
      </c>
      <c r="P1057" s="6">
        <v>28</v>
      </c>
      <c r="Q1057" s="13">
        <f t="shared" si="16"/>
        <v>2947</v>
      </c>
      <c r="R1057" s="14">
        <v>0.03</v>
      </c>
      <c r="S1057" s="13">
        <v>2858.59</v>
      </c>
      <c r="T1057" s="13">
        <v>45.737439999999999</v>
      </c>
      <c r="U1057" s="48">
        <f>T_[[#This Row],[CA tarif]]-T_[[#This Row],[CA HT]]</f>
        <v>88.409999999999854</v>
      </c>
      <c r="V1057" s="13"/>
      <c r="W1057" s="13"/>
      <c r="X1057"/>
      <c r="Y1057" s="9"/>
      <c r="AA1057"/>
      <c r="AB1057"/>
    </row>
    <row r="1058" spans="1:28" ht="15" customHeight="1" x14ac:dyDescent="0.25">
      <c r="A1058" s="6" t="s">
        <v>285</v>
      </c>
      <c r="B1058" s="6" t="s">
        <v>286</v>
      </c>
      <c r="C1058" s="6" t="s">
        <v>287</v>
      </c>
      <c r="D1058" s="6" t="s">
        <v>212</v>
      </c>
      <c r="E1058" s="6">
        <v>5</v>
      </c>
      <c r="F1058" s="6" t="str">
        <f>VLOOKUP(T_[[#This Row],[N° représ]],ListeREPRESENTANTS,2,FALSE)</f>
        <v>Mohamed Ben Arfa</v>
      </c>
      <c r="G1058" s="6">
        <v>10873</v>
      </c>
      <c r="H1058" s="9">
        <v>41243</v>
      </c>
      <c r="I1058" s="9">
        <v>41271</v>
      </c>
      <c r="J1058" s="9">
        <v>41256</v>
      </c>
      <c r="K1058" s="7">
        <v>3</v>
      </c>
      <c r="L1058" s="9" t="str">
        <f>VLOOKUP(T_[[#This Row],[Réf catégorie]],ListeCATEGORIES,2,FALSE)</f>
        <v>Desserts</v>
      </c>
      <c r="M1058" s="6">
        <v>21</v>
      </c>
      <c r="N1058" s="6" t="str">
        <f>VLOOKUP(T_[[#This Row],[Réf prod]],ListePRODUITS,2,FALSE)</f>
        <v>Sir Rodney's Scones</v>
      </c>
      <c r="O1058" s="13">
        <v>50</v>
      </c>
      <c r="P1058" s="6">
        <v>18</v>
      </c>
      <c r="Q1058" s="13">
        <f t="shared" si="16"/>
        <v>900</v>
      </c>
      <c r="R1058" s="14">
        <v>0.15</v>
      </c>
      <c r="S1058" s="13">
        <v>765</v>
      </c>
      <c r="T1058" s="13">
        <v>26.01</v>
      </c>
      <c r="U1058" s="48">
        <f>T_[[#This Row],[CA tarif]]-T_[[#This Row],[CA HT]]</f>
        <v>135</v>
      </c>
      <c r="V1058" s="13"/>
      <c r="W1058" s="13"/>
      <c r="X1058"/>
      <c r="Y1058" s="9"/>
      <c r="AA1058"/>
      <c r="AB1058"/>
    </row>
    <row r="1059" spans="1:28" ht="15" customHeight="1" x14ac:dyDescent="0.25">
      <c r="A1059" s="6" t="s">
        <v>285</v>
      </c>
      <c r="B1059" s="6" t="s">
        <v>286</v>
      </c>
      <c r="C1059" s="6" t="s">
        <v>287</v>
      </c>
      <c r="D1059" s="6" t="s">
        <v>212</v>
      </c>
      <c r="E1059" s="6">
        <v>5</v>
      </c>
      <c r="F1059" s="6" t="str">
        <f>VLOOKUP(T_[[#This Row],[N° représ]],ListeREPRESENTANTS,2,FALSE)</f>
        <v>Mohamed Ben Arfa</v>
      </c>
      <c r="G1059" s="6">
        <v>10873</v>
      </c>
      <c r="H1059" s="9">
        <v>41243</v>
      </c>
      <c r="I1059" s="9">
        <v>41271</v>
      </c>
      <c r="J1059" s="9">
        <v>41256</v>
      </c>
      <c r="K1059" s="7">
        <v>7</v>
      </c>
      <c r="L1059" s="9" t="str">
        <f>VLOOKUP(T_[[#This Row],[Réf catégorie]],ListeCATEGORIES,2,FALSE)</f>
        <v>Produits secs</v>
      </c>
      <c r="M1059" s="6">
        <v>28</v>
      </c>
      <c r="N1059" s="6" t="str">
        <f>VLOOKUP(T_[[#This Row],[Réf prod]],ListePRODUITS,2,FALSE)</f>
        <v>Rössle Sauerkraut</v>
      </c>
      <c r="O1059" s="13">
        <v>228</v>
      </c>
      <c r="P1059" s="6">
        <v>70</v>
      </c>
      <c r="Q1059" s="13">
        <f t="shared" si="16"/>
        <v>15960</v>
      </c>
      <c r="R1059" s="14">
        <v>0.01</v>
      </c>
      <c r="S1059" s="13">
        <v>15800.4</v>
      </c>
      <c r="T1059" s="13">
        <v>458.21159999999998</v>
      </c>
      <c r="U1059" s="48">
        <f>T_[[#This Row],[CA tarif]]-T_[[#This Row],[CA HT]]</f>
        <v>159.60000000000036</v>
      </c>
      <c r="V1059" s="13"/>
      <c r="W1059" s="13"/>
      <c r="X1059"/>
      <c r="Y1059" s="9"/>
      <c r="AA1059"/>
      <c r="AB1059"/>
    </row>
    <row r="1060" spans="1:28" ht="15" customHeight="1" x14ac:dyDescent="0.25">
      <c r="A1060" s="6" t="s">
        <v>235</v>
      </c>
      <c r="B1060" s="6" t="s">
        <v>236</v>
      </c>
      <c r="C1060" s="6" t="s">
        <v>237</v>
      </c>
      <c r="D1060" s="6" t="s">
        <v>238</v>
      </c>
      <c r="E1060" s="6">
        <v>9</v>
      </c>
      <c r="F1060" s="6" t="str">
        <f>VLOOKUP(T_[[#This Row],[N° représ]],ListeREPRESENTANTS,2,FALSE)</f>
        <v>Steven Buchanan</v>
      </c>
      <c r="G1060" s="6">
        <v>10874</v>
      </c>
      <c r="H1060" s="9">
        <v>41243</v>
      </c>
      <c r="I1060" s="9">
        <v>41271</v>
      </c>
      <c r="J1060" s="9">
        <v>41258</v>
      </c>
      <c r="K1060" s="7">
        <v>8</v>
      </c>
      <c r="L1060" s="9" t="str">
        <f>VLOOKUP(T_[[#This Row],[Réf catégorie]],ListeCATEGORIES,2,FALSE)</f>
        <v>Poissons et fruits de mer</v>
      </c>
      <c r="M1060" s="6">
        <v>10</v>
      </c>
      <c r="N1060" s="6" t="str">
        <f>VLOOKUP(T_[[#This Row],[Réf prod]],ListePRODUITS,2,FALSE)</f>
        <v>Ikura</v>
      </c>
      <c r="O1060" s="13">
        <v>155</v>
      </c>
      <c r="P1060" s="6">
        <v>64</v>
      </c>
      <c r="Q1060" s="13">
        <f t="shared" si="16"/>
        <v>9920</v>
      </c>
      <c r="R1060" s="14">
        <v>0.15</v>
      </c>
      <c r="S1060" s="13">
        <v>8432</v>
      </c>
      <c r="T1060" s="13">
        <v>278.25599999999997</v>
      </c>
      <c r="U1060" s="48">
        <f>T_[[#This Row],[CA tarif]]-T_[[#This Row],[CA HT]]</f>
        <v>1488</v>
      </c>
      <c r="V1060" s="13"/>
      <c r="W1060" s="13"/>
      <c r="X1060"/>
      <c r="Y1060" s="9"/>
      <c r="AA1060"/>
      <c r="AB1060"/>
    </row>
    <row r="1061" spans="1:28" ht="15" customHeight="1" x14ac:dyDescent="0.25">
      <c r="A1061" s="6" t="s">
        <v>205</v>
      </c>
      <c r="B1061" s="6" t="s">
        <v>206</v>
      </c>
      <c r="C1061" s="6" t="s">
        <v>207</v>
      </c>
      <c r="D1061" s="6" t="s">
        <v>208</v>
      </c>
      <c r="E1061" s="6">
        <v>5</v>
      </c>
      <c r="F1061" s="6" t="str">
        <f>VLOOKUP(T_[[#This Row],[N° représ]],ListeREPRESENTANTS,2,FALSE)</f>
        <v>Mohamed Ben Arfa</v>
      </c>
      <c r="G1061" s="6">
        <v>10875</v>
      </c>
      <c r="H1061" s="9">
        <v>41243</v>
      </c>
      <c r="I1061" s="9">
        <v>41271</v>
      </c>
      <c r="J1061" s="9">
        <v>41278</v>
      </c>
      <c r="K1061" s="7">
        <v>3</v>
      </c>
      <c r="L1061" s="9" t="str">
        <f>VLOOKUP(T_[[#This Row],[Réf catégorie]],ListeCATEGORIES,2,FALSE)</f>
        <v>Desserts</v>
      </c>
      <c r="M1061" s="6">
        <v>19</v>
      </c>
      <c r="N1061" s="6" t="str">
        <f>VLOOKUP(T_[[#This Row],[Réf prod]],ListePRODUITS,2,FALSE)</f>
        <v>Teatime Chocolate Biscuits</v>
      </c>
      <c r="O1061" s="13">
        <v>46</v>
      </c>
      <c r="P1061" s="6">
        <v>71</v>
      </c>
      <c r="Q1061" s="13">
        <f t="shared" si="16"/>
        <v>3266</v>
      </c>
      <c r="R1061" s="14">
        <v>0.17</v>
      </c>
      <c r="S1061" s="13">
        <v>2710.7799999999997</v>
      </c>
      <c r="T1061" s="13">
        <v>2.7107799999999997</v>
      </c>
      <c r="U1061" s="48">
        <f>T_[[#This Row],[CA tarif]]-T_[[#This Row],[CA HT]]</f>
        <v>555.22000000000025</v>
      </c>
      <c r="V1061" s="13"/>
      <c r="W1061" s="13"/>
      <c r="X1061"/>
      <c r="Y1061" s="9"/>
      <c r="AA1061"/>
      <c r="AB1061"/>
    </row>
    <row r="1062" spans="1:28" ht="15" customHeight="1" x14ac:dyDescent="0.25">
      <c r="A1062" s="6" t="s">
        <v>205</v>
      </c>
      <c r="B1062" s="6" t="s">
        <v>206</v>
      </c>
      <c r="C1062" s="6" t="s">
        <v>207</v>
      </c>
      <c r="D1062" s="6" t="s">
        <v>208</v>
      </c>
      <c r="E1062" s="6">
        <v>5</v>
      </c>
      <c r="F1062" s="6" t="str">
        <f>VLOOKUP(T_[[#This Row],[N° représ]],ListeREPRESENTANTS,2,FALSE)</f>
        <v>Mohamed Ben Arfa</v>
      </c>
      <c r="G1062" s="6">
        <v>10875</v>
      </c>
      <c r="H1062" s="9">
        <v>41243</v>
      </c>
      <c r="I1062" s="9">
        <v>41271</v>
      </c>
      <c r="J1062" s="9">
        <v>41278</v>
      </c>
      <c r="K1062" s="7">
        <v>3</v>
      </c>
      <c r="L1062" s="9" t="str">
        <f>VLOOKUP(T_[[#This Row],[Réf catégorie]],ListeCATEGORIES,2,FALSE)</f>
        <v>Desserts</v>
      </c>
      <c r="M1062" s="6">
        <v>47</v>
      </c>
      <c r="N1062" s="6" t="str">
        <f>VLOOKUP(T_[[#This Row],[Réf prod]],ListePRODUITS,2,FALSE)</f>
        <v>Zaanse koeken</v>
      </c>
      <c r="O1062" s="13">
        <v>47.5</v>
      </c>
      <c r="P1062" s="6">
        <v>80</v>
      </c>
      <c r="Q1062" s="13">
        <f t="shared" si="16"/>
        <v>3800</v>
      </c>
      <c r="R1062" s="14">
        <v>0.2</v>
      </c>
      <c r="S1062" s="13">
        <v>3040</v>
      </c>
      <c r="T1062" s="13">
        <v>27.36</v>
      </c>
      <c r="U1062" s="48">
        <f>T_[[#This Row],[CA tarif]]-T_[[#This Row],[CA HT]]</f>
        <v>760</v>
      </c>
      <c r="V1062" s="13"/>
      <c r="W1062" s="13"/>
      <c r="X1062"/>
      <c r="Y1062" s="9"/>
      <c r="AA1062"/>
      <c r="AB1062"/>
    </row>
    <row r="1063" spans="1:28" ht="15" customHeight="1" x14ac:dyDescent="0.25">
      <c r="A1063" s="6" t="s">
        <v>205</v>
      </c>
      <c r="B1063" s="6" t="s">
        <v>206</v>
      </c>
      <c r="C1063" s="6" t="s">
        <v>207</v>
      </c>
      <c r="D1063" s="6" t="s">
        <v>208</v>
      </c>
      <c r="E1063" s="6">
        <v>5</v>
      </c>
      <c r="F1063" s="6" t="str">
        <f>VLOOKUP(T_[[#This Row],[N° représ]],ListeREPRESENTANTS,2,FALSE)</f>
        <v>Mohamed Ben Arfa</v>
      </c>
      <c r="G1063" s="6">
        <v>10875</v>
      </c>
      <c r="H1063" s="9">
        <v>41243</v>
      </c>
      <c r="I1063" s="9">
        <v>41271</v>
      </c>
      <c r="J1063" s="9">
        <v>41278</v>
      </c>
      <c r="K1063" s="7">
        <v>3</v>
      </c>
      <c r="L1063" s="9" t="str">
        <f>VLOOKUP(T_[[#This Row],[Réf catégorie]],ListeCATEGORIES,2,FALSE)</f>
        <v>Desserts</v>
      </c>
      <c r="M1063" s="6">
        <v>49</v>
      </c>
      <c r="N1063" s="6" t="str">
        <f>VLOOKUP(T_[[#This Row],[Réf prod]],ListePRODUITS,2,FALSE)</f>
        <v>Maxilaku</v>
      </c>
      <c r="O1063" s="13">
        <v>100</v>
      </c>
      <c r="P1063" s="6">
        <v>39</v>
      </c>
      <c r="Q1063" s="13">
        <f t="shared" si="16"/>
        <v>3900</v>
      </c>
      <c r="R1063" s="14">
        <v>0.12</v>
      </c>
      <c r="S1063" s="13">
        <v>3432</v>
      </c>
      <c r="T1063" s="13">
        <v>102.96</v>
      </c>
      <c r="U1063" s="48">
        <f>T_[[#This Row],[CA tarif]]-T_[[#This Row],[CA HT]]</f>
        <v>468</v>
      </c>
      <c r="V1063" s="13"/>
      <c r="W1063" s="13"/>
      <c r="X1063"/>
      <c r="Y1063" s="9"/>
      <c r="AA1063"/>
      <c r="AB1063"/>
    </row>
    <row r="1064" spans="1:28" ht="15" customHeight="1" x14ac:dyDescent="0.25">
      <c r="A1064" s="6" t="s">
        <v>82</v>
      </c>
      <c r="B1064" s="6" t="s">
        <v>83</v>
      </c>
      <c r="C1064" s="6" t="s">
        <v>84</v>
      </c>
      <c r="D1064" s="6" t="s">
        <v>85</v>
      </c>
      <c r="E1064" s="6">
        <v>8</v>
      </c>
      <c r="F1064" s="6" t="str">
        <f>VLOOKUP(T_[[#This Row],[N° représ]],ListeREPRESENTANTS,2,FALSE)</f>
        <v>Hicham Esmal</v>
      </c>
      <c r="G1064" s="6">
        <v>10876</v>
      </c>
      <c r="H1064" s="9">
        <v>41246</v>
      </c>
      <c r="I1064" s="9">
        <v>41274</v>
      </c>
      <c r="J1064" s="9">
        <v>41259</v>
      </c>
      <c r="K1064" s="7">
        <v>8</v>
      </c>
      <c r="L1064" s="9" t="str">
        <f>VLOOKUP(T_[[#This Row],[Réf catégorie]],ListeCATEGORIES,2,FALSE)</f>
        <v>Poissons et fruits de mer</v>
      </c>
      <c r="M1064" s="6">
        <v>46</v>
      </c>
      <c r="N1064" s="6" t="str">
        <f>VLOOKUP(T_[[#This Row],[Réf prod]],ListePRODUITS,2,FALSE)</f>
        <v>Spegesild</v>
      </c>
      <c r="O1064" s="13">
        <v>60</v>
      </c>
      <c r="P1064" s="6">
        <v>69</v>
      </c>
      <c r="Q1064" s="13">
        <f t="shared" si="16"/>
        <v>4140</v>
      </c>
      <c r="R1064" s="14">
        <v>0.08</v>
      </c>
      <c r="S1064" s="13">
        <v>3808.8</v>
      </c>
      <c r="T1064" s="13">
        <v>3.8088000000000002</v>
      </c>
      <c r="U1064" s="48">
        <f>T_[[#This Row],[CA tarif]]-T_[[#This Row],[CA HT]]</f>
        <v>331.19999999999982</v>
      </c>
      <c r="V1064" s="13"/>
      <c r="W1064" s="13"/>
      <c r="X1064"/>
      <c r="Y1064" s="9"/>
      <c r="AA1064"/>
      <c r="AB1064"/>
    </row>
    <row r="1065" spans="1:28" ht="15" customHeight="1" x14ac:dyDescent="0.25">
      <c r="A1065" s="6" t="s">
        <v>82</v>
      </c>
      <c r="B1065" s="6" t="s">
        <v>83</v>
      </c>
      <c r="C1065" s="6" t="s">
        <v>84</v>
      </c>
      <c r="D1065" s="6" t="s">
        <v>85</v>
      </c>
      <c r="E1065" s="6">
        <v>8</v>
      </c>
      <c r="F1065" s="6" t="str">
        <f>VLOOKUP(T_[[#This Row],[N° représ]],ListeREPRESENTANTS,2,FALSE)</f>
        <v>Hicham Esmal</v>
      </c>
      <c r="G1065" s="6">
        <v>10876</v>
      </c>
      <c r="H1065" s="9">
        <v>41246</v>
      </c>
      <c r="I1065" s="9">
        <v>41274</v>
      </c>
      <c r="J1065" s="9">
        <v>41259</v>
      </c>
      <c r="K1065" s="7">
        <v>5</v>
      </c>
      <c r="L1065" s="9" t="str">
        <f>VLOOKUP(T_[[#This Row],[Réf catégorie]],ListeCATEGORIES,2,FALSE)</f>
        <v>Pâtes et céréales</v>
      </c>
      <c r="M1065" s="6">
        <v>64</v>
      </c>
      <c r="N1065" s="6" t="str">
        <f>VLOOKUP(T_[[#This Row],[Réf prod]],ListePRODUITS,2,FALSE)</f>
        <v>Wimmers gute Semmelknödel</v>
      </c>
      <c r="O1065" s="13">
        <v>166.25</v>
      </c>
      <c r="P1065" s="6">
        <v>42</v>
      </c>
      <c r="Q1065" s="13">
        <f t="shared" si="16"/>
        <v>6982.5</v>
      </c>
      <c r="R1065" s="14">
        <v>0.15</v>
      </c>
      <c r="S1065" s="13">
        <v>5935.125</v>
      </c>
      <c r="T1065" s="13">
        <v>178.05375000000001</v>
      </c>
      <c r="U1065" s="48">
        <f>T_[[#This Row],[CA tarif]]-T_[[#This Row],[CA HT]]</f>
        <v>1047.375</v>
      </c>
      <c r="V1065" s="13"/>
      <c r="W1065" s="13"/>
      <c r="X1065"/>
      <c r="Y1065" s="9"/>
      <c r="AA1065"/>
      <c r="AB1065"/>
    </row>
    <row r="1066" spans="1:28" ht="15" customHeight="1" x14ac:dyDescent="0.25">
      <c r="A1066" s="6" t="s">
        <v>120</v>
      </c>
      <c r="B1066" s="6" t="s">
        <v>121</v>
      </c>
      <c r="C1066" s="6" t="s">
        <v>122</v>
      </c>
      <c r="D1066" s="6" t="s">
        <v>123</v>
      </c>
      <c r="E1066" s="6">
        <v>7</v>
      </c>
      <c r="F1066" s="6" t="str">
        <f>VLOOKUP(T_[[#This Row],[N° représ]],ListeREPRESENTANTS,2,FALSE)</f>
        <v>Jaime Dos Santos</v>
      </c>
      <c r="G1066" s="6">
        <v>10877</v>
      </c>
      <c r="H1066" s="9">
        <v>41246</v>
      </c>
      <c r="I1066" s="9">
        <v>41274</v>
      </c>
      <c r="J1066" s="9">
        <v>41266</v>
      </c>
      <c r="K1066" s="7">
        <v>3</v>
      </c>
      <c r="L1066" s="9" t="str">
        <f>VLOOKUP(T_[[#This Row],[Réf catégorie]],ListeCATEGORIES,2,FALSE)</f>
        <v>Desserts</v>
      </c>
      <c r="M1066" s="6">
        <v>16</v>
      </c>
      <c r="N1066" s="6" t="str">
        <f>VLOOKUP(T_[[#This Row],[Réf prod]],ListePRODUITS,2,FALSE)</f>
        <v>Pavlova</v>
      </c>
      <c r="O1066" s="13">
        <v>87.25</v>
      </c>
      <c r="P1066" s="6">
        <v>11</v>
      </c>
      <c r="Q1066" s="13">
        <f t="shared" si="16"/>
        <v>959.75</v>
      </c>
      <c r="R1066" s="14">
        <v>0.02</v>
      </c>
      <c r="S1066" s="13">
        <v>940.55499999999995</v>
      </c>
      <c r="T1066" s="13">
        <v>24.454429999999999</v>
      </c>
      <c r="U1066" s="48">
        <f>T_[[#This Row],[CA tarif]]-T_[[#This Row],[CA HT]]</f>
        <v>19.19500000000005</v>
      </c>
      <c r="V1066" s="13"/>
      <c r="W1066" s="13"/>
      <c r="X1066"/>
      <c r="Y1066" s="9"/>
      <c r="AA1066"/>
      <c r="AB1066"/>
    </row>
    <row r="1067" spans="1:28" ht="15" customHeight="1" x14ac:dyDescent="0.25">
      <c r="A1067" s="6" t="s">
        <v>120</v>
      </c>
      <c r="B1067" s="6" t="s">
        <v>121</v>
      </c>
      <c r="C1067" s="6" t="s">
        <v>122</v>
      </c>
      <c r="D1067" s="6" t="s">
        <v>123</v>
      </c>
      <c r="E1067" s="6">
        <v>7</v>
      </c>
      <c r="F1067" s="6" t="str">
        <f>VLOOKUP(T_[[#This Row],[N° représ]],ListeREPRESENTANTS,2,FALSE)</f>
        <v>Jaime Dos Santos</v>
      </c>
      <c r="G1067" s="6">
        <v>10877</v>
      </c>
      <c r="H1067" s="9">
        <v>41246</v>
      </c>
      <c r="I1067" s="9">
        <v>41274</v>
      </c>
      <c r="J1067" s="9">
        <v>41266</v>
      </c>
      <c r="K1067" s="7">
        <v>8</v>
      </c>
      <c r="L1067" s="9" t="str">
        <f>VLOOKUP(T_[[#This Row],[Réf catégorie]],ListeCATEGORIES,2,FALSE)</f>
        <v>Poissons et fruits de mer</v>
      </c>
      <c r="M1067" s="6">
        <v>18</v>
      </c>
      <c r="N1067" s="6" t="str">
        <f>VLOOKUP(T_[[#This Row],[Réf prod]],ListePRODUITS,2,FALSE)</f>
        <v>Carnarvon Tigers</v>
      </c>
      <c r="O1067" s="13">
        <v>312.5</v>
      </c>
      <c r="P1067" s="6">
        <v>75</v>
      </c>
      <c r="Q1067" s="13">
        <f t="shared" si="16"/>
        <v>23437.5</v>
      </c>
      <c r="R1067" s="14">
        <v>0.01</v>
      </c>
      <c r="S1067" s="13">
        <v>23203.125</v>
      </c>
      <c r="T1067" s="13">
        <v>603.28125</v>
      </c>
      <c r="U1067" s="48">
        <f>T_[[#This Row],[CA tarif]]-T_[[#This Row],[CA HT]]</f>
        <v>234.375</v>
      </c>
      <c r="V1067" s="13"/>
      <c r="W1067" s="13"/>
      <c r="X1067"/>
      <c r="Y1067" s="9"/>
      <c r="AA1067"/>
      <c r="AB1067"/>
    </row>
    <row r="1068" spans="1:28" ht="15" customHeight="1" x14ac:dyDescent="0.25">
      <c r="A1068" s="6" t="s">
        <v>189</v>
      </c>
      <c r="B1068" s="6" t="s">
        <v>190</v>
      </c>
      <c r="C1068" s="6" t="s">
        <v>191</v>
      </c>
      <c r="D1068" s="6" t="s">
        <v>136</v>
      </c>
      <c r="E1068" s="6">
        <v>5</v>
      </c>
      <c r="F1068" s="6" t="str">
        <f>VLOOKUP(T_[[#This Row],[N° représ]],ListeREPRESENTANTS,2,FALSE)</f>
        <v>Mohamed Ben Arfa</v>
      </c>
      <c r="G1068" s="6">
        <v>10878</v>
      </c>
      <c r="H1068" s="9">
        <v>41247</v>
      </c>
      <c r="I1068" s="9">
        <v>41275</v>
      </c>
      <c r="J1068" s="9">
        <v>41259</v>
      </c>
      <c r="K1068" s="7">
        <v>3</v>
      </c>
      <c r="L1068" s="9" t="str">
        <f>VLOOKUP(T_[[#This Row],[Réf catégorie]],ListeCATEGORIES,2,FALSE)</f>
        <v>Desserts</v>
      </c>
      <c r="M1068" s="6">
        <v>20</v>
      </c>
      <c r="N1068" s="6" t="str">
        <f>VLOOKUP(T_[[#This Row],[Réf prod]],ListePRODUITS,2,FALSE)</f>
        <v>Sir Rodney's Marmalade</v>
      </c>
      <c r="O1068" s="13">
        <v>405</v>
      </c>
      <c r="P1068" s="6">
        <v>45</v>
      </c>
      <c r="Q1068" s="13">
        <f t="shared" si="16"/>
        <v>18225</v>
      </c>
      <c r="R1068" s="14">
        <v>0.16</v>
      </c>
      <c r="S1068" s="13">
        <v>15309</v>
      </c>
      <c r="T1068" s="13">
        <v>336.798</v>
      </c>
      <c r="U1068" s="48">
        <f>T_[[#This Row],[CA tarif]]-T_[[#This Row],[CA HT]]</f>
        <v>2916</v>
      </c>
      <c r="V1068" s="13"/>
      <c r="W1068" s="13"/>
      <c r="X1068"/>
      <c r="Y1068" s="9"/>
      <c r="AA1068"/>
      <c r="AB1068"/>
    </row>
    <row r="1069" spans="1:28" ht="15" customHeight="1" x14ac:dyDescent="0.25">
      <c r="A1069" s="6" t="s">
        <v>285</v>
      </c>
      <c r="B1069" s="6" t="s">
        <v>286</v>
      </c>
      <c r="C1069" s="6" t="s">
        <v>287</v>
      </c>
      <c r="D1069" s="6" t="s">
        <v>212</v>
      </c>
      <c r="E1069" s="6">
        <v>3</v>
      </c>
      <c r="F1069" s="6" t="str">
        <f>VLOOKUP(T_[[#This Row],[N° représ]],ListeREPRESENTANTS,2,FALSE)</f>
        <v>Janet Leverling</v>
      </c>
      <c r="G1069" s="6">
        <v>10879</v>
      </c>
      <c r="H1069" s="9">
        <v>41247</v>
      </c>
      <c r="I1069" s="9">
        <v>41275</v>
      </c>
      <c r="J1069" s="9">
        <v>41259</v>
      </c>
      <c r="K1069" s="7">
        <v>8</v>
      </c>
      <c r="L1069" s="9" t="str">
        <f>VLOOKUP(T_[[#This Row],[Réf catégorie]],ListeCATEGORIES,2,FALSE)</f>
        <v>Poissons et fruits de mer</v>
      </c>
      <c r="M1069" s="6">
        <v>40</v>
      </c>
      <c r="N1069" s="6" t="str">
        <f>VLOOKUP(T_[[#This Row],[Réf prod]],ListePRODUITS,2,FALSE)</f>
        <v>Boston Crab Meat</v>
      </c>
      <c r="O1069" s="13">
        <v>92</v>
      </c>
      <c r="P1069" s="6">
        <v>41</v>
      </c>
      <c r="Q1069" s="13">
        <f t="shared" si="16"/>
        <v>3772</v>
      </c>
      <c r="R1069" s="14">
        <v>0.06</v>
      </c>
      <c r="S1069" s="13">
        <v>3545.68</v>
      </c>
      <c r="T1069" s="13">
        <v>99.279039999999995</v>
      </c>
      <c r="U1069" s="48">
        <f>T_[[#This Row],[CA tarif]]-T_[[#This Row],[CA HT]]</f>
        <v>226.32000000000016</v>
      </c>
      <c r="V1069" s="13"/>
      <c r="W1069" s="13"/>
      <c r="X1069"/>
      <c r="Y1069" s="9"/>
      <c r="AA1069"/>
      <c r="AB1069"/>
    </row>
    <row r="1070" spans="1:28" ht="15" customHeight="1" x14ac:dyDescent="0.25">
      <c r="A1070" s="6" t="s">
        <v>285</v>
      </c>
      <c r="B1070" s="6" t="s">
        <v>286</v>
      </c>
      <c r="C1070" s="6" t="s">
        <v>287</v>
      </c>
      <c r="D1070" s="6" t="s">
        <v>212</v>
      </c>
      <c r="E1070" s="6">
        <v>3</v>
      </c>
      <c r="F1070" s="6" t="str">
        <f>VLOOKUP(T_[[#This Row],[N° représ]],ListeREPRESENTANTS,2,FALSE)</f>
        <v>Janet Leverling</v>
      </c>
      <c r="G1070" s="6">
        <v>10879</v>
      </c>
      <c r="H1070" s="9">
        <v>41247</v>
      </c>
      <c r="I1070" s="9">
        <v>41275</v>
      </c>
      <c r="J1070" s="9">
        <v>41259</v>
      </c>
      <c r="K1070" s="7">
        <v>2</v>
      </c>
      <c r="L1070" s="9" t="str">
        <f>VLOOKUP(T_[[#This Row],[Réf catégorie]],ListeCATEGORIES,2,FALSE)</f>
        <v>Condiments</v>
      </c>
      <c r="M1070" s="6">
        <v>65</v>
      </c>
      <c r="N1070" s="6" t="str">
        <f>VLOOKUP(T_[[#This Row],[Réf prod]],ListePRODUITS,2,FALSE)</f>
        <v>Louisiana Fiery Hot Pepper Sauce</v>
      </c>
      <c r="O1070" s="13">
        <v>105.25</v>
      </c>
      <c r="P1070" s="6">
        <v>88</v>
      </c>
      <c r="Q1070" s="13">
        <f t="shared" si="16"/>
        <v>9262</v>
      </c>
      <c r="R1070" s="14">
        <v>7.0000000000000007E-2</v>
      </c>
      <c r="S1070" s="13">
        <v>8613.66</v>
      </c>
      <c r="T1070" s="13">
        <v>163.65954000000002</v>
      </c>
      <c r="U1070" s="48">
        <f>T_[[#This Row],[CA tarif]]-T_[[#This Row],[CA HT]]</f>
        <v>648.34000000000015</v>
      </c>
      <c r="V1070" s="13"/>
      <c r="W1070" s="13"/>
      <c r="X1070"/>
      <c r="Y1070" s="9"/>
      <c r="AA1070"/>
      <c r="AB1070"/>
    </row>
    <row r="1071" spans="1:28" ht="15" customHeight="1" x14ac:dyDescent="0.25">
      <c r="A1071" s="6" t="s">
        <v>285</v>
      </c>
      <c r="B1071" s="6" t="s">
        <v>286</v>
      </c>
      <c r="C1071" s="6" t="s">
        <v>287</v>
      </c>
      <c r="D1071" s="6" t="s">
        <v>212</v>
      </c>
      <c r="E1071" s="6">
        <v>3</v>
      </c>
      <c r="F1071" s="6" t="str">
        <f>VLOOKUP(T_[[#This Row],[N° représ]],ListeREPRESENTANTS,2,FALSE)</f>
        <v>Janet Leverling</v>
      </c>
      <c r="G1071" s="6">
        <v>10879</v>
      </c>
      <c r="H1071" s="9">
        <v>41247</v>
      </c>
      <c r="I1071" s="9">
        <v>41275</v>
      </c>
      <c r="J1071" s="9">
        <v>41259</v>
      </c>
      <c r="K1071" s="7">
        <v>1</v>
      </c>
      <c r="L1071" s="9" t="str">
        <f>VLOOKUP(T_[[#This Row],[Réf catégorie]],ListeCATEGORIES,2,FALSE)</f>
        <v>Boissons</v>
      </c>
      <c r="M1071" s="6">
        <v>76</v>
      </c>
      <c r="N1071" s="6" t="str">
        <f>VLOOKUP(T_[[#This Row],[Réf prod]],ListePRODUITS,2,FALSE)</f>
        <v>Lakkalikööri</v>
      </c>
      <c r="O1071" s="13">
        <v>90</v>
      </c>
      <c r="P1071" s="6">
        <v>64</v>
      </c>
      <c r="Q1071" s="13">
        <f t="shared" si="16"/>
        <v>5760</v>
      </c>
      <c r="R1071" s="14">
        <v>0.01</v>
      </c>
      <c r="S1071" s="13">
        <v>5702.4</v>
      </c>
      <c r="T1071" s="13">
        <v>188.17919999999998</v>
      </c>
      <c r="U1071" s="48">
        <f>T_[[#This Row],[CA tarif]]-T_[[#This Row],[CA HT]]</f>
        <v>57.600000000000364</v>
      </c>
      <c r="V1071" s="13"/>
      <c r="W1071" s="13"/>
      <c r="X1071"/>
      <c r="Y1071" s="9"/>
      <c r="AA1071"/>
      <c r="AB1071"/>
    </row>
    <row r="1072" spans="1:28" ht="15" customHeight="1" x14ac:dyDescent="0.25">
      <c r="A1072" s="6" t="s">
        <v>223</v>
      </c>
      <c r="B1072" s="6" t="s">
        <v>224</v>
      </c>
      <c r="C1072" s="6" t="s">
        <v>225</v>
      </c>
      <c r="D1072" s="6" t="s">
        <v>208</v>
      </c>
      <c r="E1072" s="6">
        <v>8</v>
      </c>
      <c r="F1072" s="6" t="str">
        <f>VLOOKUP(T_[[#This Row],[N° représ]],ListeREPRESENTANTS,2,FALSE)</f>
        <v>Hicham Esmal</v>
      </c>
      <c r="G1072" s="6">
        <v>10880</v>
      </c>
      <c r="H1072" s="9">
        <v>41247</v>
      </c>
      <c r="I1072" s="9">
        <v>41289</v>
      </c>
      <c r="J1072" s="9">
        <v>41265</v>
      </c>
      <c r="K1072" s="7">
        <v>5</v>
      </c>
      <c r="L1072" s="9" t="str">
        <f>VLOOKUP(T_[[#This Row],[Réf catégorie]],ListeCATEGORIES,2,FALSE)</f>
        <v>Pâtes et céréales</v>
      </c>
      <c r="M1072" s="6">
        <v>23</v>
      </c>
      <c r="N1072" s="6" t="str">
        <f>VLOOKUP(T_[[#This Row],[Réf prod]],ListePRODUITS,2,FALSE)</f>
        <v>Tunnbröd</v>
      </c>
      <c r="O1072" s="13">
        <v>45</v>
      </c>
      <c r="P1072" s="6">
        <v>5</v>
      </c>
      <c r="Q1072" s="13">
        <f t="shared" si="16"/>
        <v>225</v>
      </c>
      <c r="R1072" s="14">
        <v>0.16</v>
      </c>
      <c r="S1072" s="13">
        <v>189</v>
      </c>
      <c r="T1072" s="13">
        <v>2.2679999999999998</v>
      </c>
      <c r="U1072" s="48">
        <f>T_[[#This Row],[CA tarif]]-T_[[#This Row],[CA HT]]</f>
        <v>36</v>
      </c>
      <c r="V1072" s="13"/>
      <c r="W1072" s="13"/>
      <c r="X1072"/>
      <c r="Y1072" s="9"/>
      <c r="AA1072"/>
      <c r="AB1072"/>
    </row>
    <row r="1073" spans="1:28" ht="15" customHeight="1" x14ac:dyDescent="0.25">
      <c r="A1073" s="6" t="s">
        <v>223</v>
      </c>
      <c r="B1073" s="6" t="s">
        <v>224</v>
      </c>
      <c r="C1073" s="6" t="s">
        <v>225</v>
      </c>
      <c r="D1073" s="6" t="s">
        <v>208</v>
      </c>
      <c r="E1073" s="6">
        <v>8</v>
      </c>
      <c r="F1073" s="6" t="str">
        <f>VLOOKUP(T_[[#This Row],[N° représ]],ListeREPRESENTANTS,2,FALSE)</f>
        <v>Hicham Esmal</v>
      </c>
      <c r="G1073" s="6">
        <v>10880</v>
      </c>
      <c r="H1073" s="9">
        <v>41247</v>
      </c>
      <c r="I1073" s="9">
        <v>41289</v>
      </c>
      <c r="J1073" s="9">
        <v>41265</v>
      </c>
      <c r="K1073" s="7">
        <v>2</v>
      </c>
      <c r="L1073" s="9" t="str">
        <f>VLOOKUP(T_[[#This Row],[Réf catégorie]],ListeCATEGORIES,2,FALSE)</f>
        <v>Condiments</v>
      </c>
      <c r="M1073" s="6">
        <v>61</v>
      </c>
      <c r="N1073" s="6" t="str">
        <f>VLOOKUP(T_[[#This Row],[Réf prod]],ListePRODUITS,2,FALSE)</f>
        <v>Sirop d'érable</v>
      </c>
      <c r="O1073" s="13">
        <v>142.5</v>
      </c>
      <c r="P1073" s="6">
        <v>48</v>
      </c>
      <c r="Q1073" s="13">
        <f t="shared" si="16"/>
        <v>6840</v>
      </c>
      <c r="R1073" s="14">
        <v>0.06</v>
      </c>
      <c r="S1073" s="13">
        <v>6429.5999999999995</v>
      </c>
      <c r="T1073" s="13">
        <v>141.45119999999997</v>
      </c>
      <c r="U1073" s="48">
        <f>T_[[#This Row],[CA tarif]]-T_[[#This Row],[CA HT]]</f>
        <v>410.40000000000055</v>
      </c>
      <c r="V1073" s="13"/>
      <c r="W1073" s="13"/>
      <c r="X1073"/>
      <c r="Y1073" s="9"/>
      <c r="AA1073"/>
      <c r="AB1073"/>
    </row>
    <row r="1074" spans="1:28" ht="15" customHeight="1" x14ac:dyDescent="0.25">
      <c r="A1074" s="6" t="s">
        <v>223</v>
      </c>
      <c r="B1074" s="6" t="s">
        <v>224</v>
      </c>
      <c r="C1074" s="6" t="s">
        <v>225</v>
      </c>
      <c r="D1074" s="6" t="s">
        <v>208</v>
      </c>
      <c r="E1074" s="6">
        <v>8</v>
      </c>
      <c r="F1074" s="6" t="str">
        <f>VLOOKUP(T_[[#This Row],[N° représ]],ListeREPRESENTANTS,2,FALSE)</f>
        <v>Hicham Esmal</v>
      </c>
      <c r="G1074" s="6">
        <v>10880</v>
      </c>
      <c r="H1074" s="9">
        <v>41247</v>
      </c>
      <c r="I1074" s="9">
        <v>41289</v>
      </c>
      <c r="J1074" s="9">
        <v>41265</v>
      </c>
      <c r="K1074" s="7">
        <v>1</v>
      </c>
      <c r="L1074" s="9" t="str">
        <f>VLOOKUP(T_[[#This Row],[Réf catégorie]],ListeCATEGORIES,2,FALSE)</f>
        <v>Boissons</v>
      </c>
      <c r="M1074" s="6">
        <v>70</v>
      </c>
      <c r="N1074" s="6" t="str">
        <f>VLOOKUP(T_[[#This Row],[Réf prod]],ListePRODUITS,2,FALSE)</f>
        <v>Outback Lager</v>
      </c>
      <c r="O1074" s="13">
        <v>75</v>
      </c>
      <c r="P1074" s="6">
        <v>88</v>
      </c>
      <c r="Q1074" s="13">
        <f t="shared" si="16"/>
        <v>6600</v>
      </c>
      <c r="R1074" s="14">
        <v>0.1</v>
      </c>
      <c r="S1074" s="13">
        <v>5940</v>
      </c>
      <c r="T1074" s="13">
        <v>172.26</v>
      </c>
      <c r="U1074" s="48">
        <f>T_[[#This Row],[CA tarif]]-T_[[#This Row],[CA HT]]</f>
        <v>660</v>
      </c>
      <c r="V1074" s="13"/>
      <c r="W1074" s="13"/>
      <c r="X1074"/>
      <c r="Y1074" s="9"/>
      <c r="AA1074"/>
      <c r="AB1074"/>
    </row>
    <row r="1075" spans="1:28" ht="15" customHeight="1" x14ac:dyDescent="0.25">
      <c r="A1075" s="6" t="s">
        <v>201</v>
      </c>
      <c r="B1075" s="6" t="s">
        <v>202</v>
      </c>
      <c r="C1075" s="6" t="s">
        <v>203</v>
      </c>
      <c r="D1075" s="6" t="s">
        <v>204</v>
      </c>
      <c r="E1075" s="6">
        <v>5</v>
      </c>
      <c r="F1075" s="6" t="str">
        <f>VLOOKUP(T_[[#This Row],[N° représ]],ListeREPRESENTANTS,2,FALSE)</f>
        <v>Mohamed Ben Arfa</v>
      </c>
      <c r="G1075" s="6">
        <v>10881</v>
      </c>
      <c r="H1075" s="9">
        <v>41248</v>
      </c>
      <c r="I1075" s="9">
        <v>41276</v>
      </c>
      <c r="J1075" s="9">
        <v>41265</v>
      </c>
      <c r="K1075" s="7">
        <v>8</v>
      </c>
      <c r="L1075" s="9" t="str">
        <f>VLOOKUP(T_[[#This Row],[Réf catégorie]],ListeCATEGORIES,2,FALSE)</f>
        <v>Poissons et fruits de mer</v>
      </c>
      <c r="M1075" s="6">
        <v>73</v>
      </c>
      <c r="N1075" s="6" t="str">
        <f>VLOOKUP(T_[[#This Row],[Réf prod]],ListePRODUITS,2,FALSE)</f>
        <v>Röd Kaviar</v>
      </c>
      <c r="O1075" s="13">
        <v>75</v>
      </c>
      <c r="P1075" s="6">
        <v>86</v>
      </c>
      <c r="Q1075" s="13">
        <f t="shared" si="16"/>
        <v>6450</v>
      </c>
      <c r="R1075" s="14">
        <v>0.11</v>
      </c>
      <c r="S1075" s="13">
        <v>5740.5</v>
      </c>
      <c r="T1075" s="13">
        <v>103.32899999999999</v>
      </c>
      <c r="U1075" s="48">
        <f>T_[[#This Row],[CA tarif]]-T_[[#This Row],[CA HT]]</f>
        <v>709.5</v>
      </c>
      <c r="V1075" s="13"/>
      <c r="W1075" s="13"/>
      <c r="X1075"/>
      <c r="Y1075" s="9"/>
      <c r="AA1075"/>
      <c r="AB1075"/>
    </row>
    <row r="1076" spans="1:28" ht="15" customHeight="1" x14ac:dyDescent="0.25">
      <c r="A1076" s="6" t="s">
        <v>179</v>
      </c>
      <c r="B1076" s="6" t="s">
        <v>180</v>
      </c>
      <c r="C1076" s="6" t="s">
        <v>181</v>
      </c>
      <c r="D1076" s="6" t="s">
        <v>81</v>
      </c>
      <c r="E1076" s="6">
        <v>5</v>
      </c>
      <c r="F1076" s="6" t="str">
        <f>VLOOKUP(T_[[#This Row],[N° représ]],ListeREPRESENTANTS,2,FALSE)</f>
        <v>Mohamed Ben Arfa</v>
      </c>
      <c r="G1076" s="6">
        <v>10882</v>
      </c>
      <c r="H1076" s="9">
        <v>41248</v>
      </c>
      <c r="I1076" s="9">
        <v>41276</v>
      </c>
      <c r="J1076" s="9">
        <v>41267</v>
      </c>
      <c r="K1076" s="7">
        <v>5</v>
      </c>
      <c r="L1076" s="9" t="str">
        <f>VLOOKUP(T_[[#This Row],[Réf catégorie]],ListeCATEGORIES,2,FALSE)</f>
        <v>Pâtes et céréales</v>
      </c>
      <c r="M1076" s="6">
        <v>42</v>
      </c>
      <c r="N1076" s="6" t="str">
        <f>VLOOKUP(T_[[#This Row],[Réf prod]],ListePRODUITS,2,FALSE)</f>
        <v>Singaporean Hokkien Fried Mee</v>
      </c>
      <c r="O1076" s="13">
        <v>70</v>
      </c>
      <c r="P1076" s="6">
        <v>64</v>
      </c>
      <c r="Q1076" s="13">
        <f t="shared" si="16"/>
        <v>4480</v>
      </c>
      <c r="R1076" s="14">
        <v>-0.01</v>
      </c>
      <c r="S1076" s="13">
        <v>4524.8</v>
      </c>
      <c r="T1076" s="13">
        <v>131.2192</v>
      </c>
      <c r="U1076" s="48">
        <f>T_[[#This Row],[CA tarif]]-T_[[#This Row],[CA HT]]</f>
        <v>-44.800000000000182</v>
      </c>
      <c r="V1076" s="13"/>
      <c r="W1076" s="13"/>
      <c r="X1076"/>
      <c r="Y1076" s="9"/>
      <c r="AA1076"/>
      <c r="AB1076"/>
    </row>
    <row r="1077" spans="1:28" ht="15" customHeight="1" x14ac:dyDescent="0.25">
      <c r="A1077" s="6" t="s">
        <v>179</v>
      </c>
      <c r="B1077" s="6" t="s">
        <v>180</v>
      </c>
      <c r="C1077" s="6" t="s">
        <v>181</v>
      </c>
      <c r="D1077" s="6" t="s">
        <v>81</v>
      </c>
      <c r="E1077" s="6">
        <v>5</v>
      </c>
      <c r="F1077" s="6" t="str">
        <f>VLOOKUP(T_[[#This Row],[N° représ]],ListeREPRESENTANTS,2,FALSE)</f>
        <v>Mohamed Ben Arfa</v>
      </c>
      <c r="G1077" s="6">
        <v>10882</v>
      </c>
      <c r="H1077" s="9">
        <v>41248</v>
      </c>
      <c r="I1077" s="9">
        <v>41276</v>
      </c>
      <c r="J1077" s="9">
        <v>41267</v>
      </c>
      <c r="K1077" s="7">
        <v>3</v>
      </c>
      <c r="L1077" s="9" t="str">
        <f>VLOOKUP(T_[[#This Row],[Réf catégorie]],ListeCATEGORIES,2,FALSE)</f>
        <v>Desserts</v>
      </c>
      <c r="M1077" s="6">
        <v>49</v>
      </c>
      <c r="N1077" s="6" t="str">
        <f>VLOOKUP(T_[[#This Row],[Réf prod]],ListePRODUITS,2,FALSE)</f>
        <v>Maxilaku</v>
      </c>
      <c r="O1077" s="13">
        <v>100</v>
      </c>
      <c r="P1077" s="6">
        <v>50</v>
      </c>
      <c r="Q1077" s="13">
        <f t="shared" si="16"/>
        <v>5000</v>
      </c>
      <c r="R1077" s="14">
        <v>0.17</v>
      </c>
      <c r="S1077" s="13">
        <v>4150</v>
      </c>
      <c r="T1077" s="13">
        <v>24.9</v>
      </c>
      <c r="U1077" s="48">
        <f>T_[[#This Row],[CA tarif]]-T_[[#This Row],[CA HT]]</f>
        <v>850</v>
      </c>
      <c r="V1077" s="13"/>
      <c r="W1077" s="13"/>
      <c r="X1077"/>
      <c r="Y1077" s="9"/>
      <c r="AA1077"/>
      <c r="AB1077"/>
    </row>
    <row r="1078" spans="1:28" ht="15" customHeight="1" x14ac:dyDescent="0.25">
      <c r="A1078" s="6" t="s">
        <v>179</v>
      </c>
      <c r="B1078" s="6" t="s">
        <v>180</v>
      </c>
      <c r="C1078" s="6" t="s">
        <v>181</v>
      </c>
      <c r="D1078" s="6" t="s">
        <v>81</v>
      </c>
      <c r="E1078" s="6">
        <v>5</v>
      </c>
      <c r="F1078" s="6" t="str">
        <f>VLOOKUP(T_[[#This Row],[N° représ]],ListeREPRESENTANTS,2,FALSE)</f>
        <v>Mohamed Ben Arfa</v>
      </c>
      <c r="G1078" s="6">
        <v>10882</v>
      </c>
      <c r="H1078" s="9">
        <v>41248</v>
      </c>
      <c r="I1078" s="9">
        <v>41276</v>
      </c>
      <c r="J1078" s="9">
        <v>41267</v>
      </c>
      <c r="K1078" s="7">
        <v>6</v>
      </c>
      <c r="L1078" s="9" t="str">
        <f>VLOOKUP(T_[[#This Row],[Réf catégorie]],ListeCATEGORIES,2,FALSE)</f>
        <v>Viandes</v>
      </c>
      <c r="M1078" s="6">
        <v>54</v>
      </c>
      <c r="N1078" s="6" t="str">
        <f>VLOOKUP(T_[[#This Row],[Réf prod]],ListePRODUITS,2,FALSE)</f>
        <v>Tourtière</v>
      </c>
      <c r="O1078" s="13">
        <v>37.25</v>
      </c>
      <c r="P1078" s="6">
        <v>8</v>
      </c>
      <c r="Q1078" s="13">
        <f t="shared" si="16"/>
        <v>298</v>
      </c>
      <c r="R1078" s="14">
        <v>-0.03</v>
      </c>
      <c r="S1078" s="13">
        <v>306.94</v>
      </c>
      <c r="T1078" s="13">
        <v>6.1387999999999998</v>
      </c>
      <c r="U1078" s="48">
        <f>T_[[#This Row],[CA tarif]]-T_[[#This Row],[CA HT]]</f>
        <v>-8.9399999999999977</v>
      </c>
      <c r="V1078" s="13"/>
      <c r="W1078" s="13"/>
      <c r="X1078"/>
      <c r="Y1078" s="9"/>
      <c r="AA1078"/>
      <c r="AB1078"/>
    </row>
    <row r="1079" spans="1:28" ht="15" customHeight="1" x14ac:dyDescent="0.25">
      <c r="A1079" s="6" t="s">
        <v>230</v>
      </c>
      <c r="B1079" s="6" t="s">
        <v>231</v>
      </c>
      <c r="C1079" s="6" t="s">
        <v>232</v>
      </c>
      <c r="D1079" s="6" t="s">
        <v>81</v>
      </c>
      <c r="E1079" s="6">
        <v>4</v>
      </c>
      <c r="F1079" s="6" t="str">
        <f>VLOOKUP(T_[[#This Row],[N° représ]],ListeREPRESENTANTS,2,FALSE)</f>
        <v>Laura Callahan</v>
      </c>
      <c r="G1079" s="6">
        <v>10883</v>
      </c>
      <c r="H1079" s="9">
        <v>41249</v>
      </c>
      <c r="I1079" s="9">
        <v>41277</v>
      </c>
      <c r="J1079" s="9">
        <v>41267</v>
      </c>
      <c r="K1079" s="7">
        <v>1</v>
      </c>
      <c r="L1079" s="9" t="str">
        <f>VLOOKUP(T_[[#This Row],[Réf catégorie]],ListeCATEGORIES,2,FALSE)</f>
        <v>Boissons</v>
      </c>
      <c r="M1079" s="6">
        <v>24</v>
      </c>
      <c r="N1079" s="6" t="str">
        <f>VLOOKUP(T_[[#This Row],[Réf prod]],ListePRODUITS,2,FALSE)</f>
        <v>Guaraná Fantástica</v>
      </c>
      <c r="O1079" s="13">
        <v>22.5</v>
      </c>
      <c r="P1079" s="6">
        <v>59</v>
      </c>
      <c r="Q1079" s="13">
        <f t="shared" si="16"/>
        <v>1327.5</v>
      </c>
      <c r="R1079" s="14">
        <v>0.04</v>
      </c>
      <c r="S1079" s="13">
        <v>1274.3999999999999</v>
      </c>
      <c r="T1079" s="13">
        <v>26.7624</v>
      </c>
      <c r="U1079" s="48">
        <f>T_[[#This Row],[CA tarif]]-T_[[#This Row],[CA HT]]</f>
        <v>53.100000000000136</v>
      </c>
      <c r="V1079" s="13"/>
      <c r="W1079" s="13"/>
      <c r="X1079"/>
      <c r="Y1079" s="9"/>
      <c r="AA1079"/>
      <c r="AB1079"/>
    </row>
    <row r="1080" spans="1:28" ht="15" customHeight="1" x14ac:dyDescent="0.25">
      <c r="A1080" s="6" t="s">
        <v>261</v>
      </c>
      <c r="B1080" s="6" t="s">
        <v>262</v>
      </c>
      <c r="C1080" s="6" t="s">
        <v>263</v>
      </c>
      <c r="D1080" s="6" t="s">
        <v>81</v>
      </c>
      <c r="E1080" s="6">
        <v>5</v>
      </c>
      <c r="F1080" s="6" t="str">
        <f>VLOOKUP(T_[[#This Row],[N° représ]],ListeREPRESENTANTS,2,FALSE)</f>
        <v>Mohamed Ben Arfa</v>
      </c>
      <c r="G1080" s="6">
        <v>10884</v>
      </c>
      <c r="H1080" s="9">
        <v>41249</v>
      </c>
      <c r="I1080" s="9">
        <v>41277</v>
      </c>
      <c r="J1080" s="9">
        <v>41260</v>
      </c>
      <c r="K1080" s="7">
        <v>3</v>
      </c>
      <c r="L1080" s="9" t="str">
        <f>VLOOKUP(T_[[#This Row],[Réf catégorie]],ListeCATEGORIES,2,FALSE)</f>
        <v>Desserts</v>
      </c>
      <c r="M1080" s="6">
        <v>21</v>
      </c>
      <c r="N1080" s="6" t="str">
        <f>VLOOKUP(T_[[#This Row],[Réf prod]],ListePRODUITS,2,FALSE)</f>
        <v>Sir Rodney's Scones</v>
      </c>
      <c r="O1080" s="13">
        <v>50</v>
      </c>
      <c r="P1080" s="6">
        <v>48</v>
      </c>
      <c r="Q1080" s="13">
        <f t="shared" si="16"/>
        <v>2400</v>
      </c>
      <c r="R1080" s="14">
        <v>0.19</v>
      </c>
      <c r="S1080" s="13">
        <v>1944.0000000000002</v>
      </c>
      <c r="T1080" s="13">
        <v>56.376000000000005</v>
      </c>
      <c r="U1080" s="48">
        <f>T_[[#This Row],[CA tarif]]-T_[[#This Row],[CA HT]]</f>
        <v>455.99999999999977</v>
      </c>
      <c r="V1080" s="13"/>
      <c r="W1080" s="13"/>
      <c r="X1080"/>
      <c r="Y1080" s="9"/>
      <c r="AA1080"/>
      <c r="AB1080"/>
    </row>
    <row r="1081" spans="1:28" ht="15" customHeight="1" x14ac:dyDescent="0.25">
      <c r="A1081" s="6" t="s">
        <v>261</v>
      </c>
      <c r="B1081" s="6" t="s">
        <v>262</v>
      </c>
      <c r="C1081" s="6" t="s">
        <v>263</v>
      </c>
      <c r="D1081" s="6" t="s">
        <v>81</v>
      </c>
      <c r="E1081" s="6">
        <v>5</v>
      </c>
      <c r="F1081" s="6" t="str">
        <f>VLOOKUP(T_[[#This Row],[N° représ]],ListeREPRESENTANTS,2,FALSE)</f>
        <v>Mohamed Ben Arfa</v>
      </c>
      <c r="G1081" s="6">
        <v>10884</v>
      </c>
      <c r="H1081" s="9">
        <v>41249</v>
      </c>
      <c r="I1081" s="9">
        <v>41277</v>
      </c>
      <c r="J1081" s="9">
        <v>41260</v>
      </c>
      <c r="K1081" s="7">
        <v>5</v>
      </c>
      <c r="L1081" s="9" t="str">
        <f>VLOOKUP(T_[[#This Row],[Réf catégorie]],ListeCATEGORIES,2,FALSE)</f>
        <v>Pâtes et céréales</v>
      </c>
      <c r="M1081" s="6">
        <v>56</v>
      </c>
      <c r="N1081" s="6" t="str">
        <f>VLOOKUP(T_[[#This Row],[Réf prod]],ListePRODUITS,2,FALSE)</f>
        <v>Gnocchi di nonna Alice</v>
      </c>
      <c r="O1081" s="13">
        <v>190</v>
      </c>
      <c r="P1081" s="6">
        <v>40</v>
      </c>
      <c r="Q1081" s="13">
        <f t="shared" si="16"/>
        <v>7600</v>
      </c>
      <c r="R1081" s="14">
        <v>-0.03</v>
      </c>
      <c r="S1081" s="13">
        <v>7828</v>
      </c>
      <c r="T1081" s="13">
        <v>70.451999999999998</v>
      </c>
      <c r="U1081" s="48">
        <f>T_[[#This Row],[CA tarif]]-T_[[#This Row],[CA HT]]</f>
        <v>-228</v>
      </c>
      <c r="V1081" s="13"/>
      <c r="W1081" s="13"/>
      <c r="X1081"/>
      <c r="Y1081" s="9"/>
      <c r="AA1081"/>
      <c r="AB1081"/>
    </row>
    <row r="1082" spans="1:28" ht="15" customHeight="1" x14ac:dyDescent="0.25">
      <c r="A1082" s="6" t="s">
        <v>261</v>
      </c>
      <c r="B1082" s="6" t="s">
        <v>262</v>
      </c>
      <c r="C1082" s="6" t="s">
        <v>263</v>
      </c>
      <c r="D1082" s="6" t="s">
        <v>81</v>
      </c>
      <c r="E1082" s="6">
        <v>5</v>
      </c>
      <c r="F1082" s="6" t="str">
        <f>VLOOKUP(T_[[#This Row],[N° représ]],ListeREPRESENTANTS,2,FALSE)</f>
        <v>Mohamed Ben Arfa</v>
      </c>
      <c r="G1082" s="6">
        <v>10884</v>
      </c>
      <c r="H1082" s="9">
        <v>41249</v>
      </c>
      <c r="I1082" s="9">
        <v>41277</v>
      </c>
      <c r="J1082" s="9">
        <v>41260</v>
      </c>
      <c r="K1082" s="7">
        <v>2</v>
      </c>
      <c r="L1082" s="9" t="str">
        <f>VLOOKUP(T_[[#This Row],[Réf catégorie]],ListeCATEGORIES,2,FALSE)</f>
        <v>Condiments</v>
      </c>
      <c r="M1082" s="6">
        <v>65</v>
      </c>
      <c r="N1082" s="6" t="str">
        <f>VLOOKUP(T_[[#This Row],[Réf prod]],ListePRODUITS,2,FALSE)</f>
        <v>Louisiana Fiery Hot Pepper Sauce</v>
      </c>
      <c r="O1082" s="13">
        <v>105.25</v>
      </c>
      <c r="P1082" s="6">
        <v>71</v>
      </c>
      <c r="Q1082" s="13">
        <f t="shared" si="16"/>
        <v>7472.75</v>
      </c>
      <c r="R1082" s="14">
        <v>0.16</v>
      </c>
      <c r="S1082" s="13">
        <v>6277.11</v>
      </c>
      <c r="T1082" s="13">
        <v>163.20486</v>
      </c>
      <c r="U1082" s="48">
        <f>T_[[#This Row],[CA tarif]]-T_[[#This Row],[CA HT]]</f>
        <v>1195.6400000000003</v>
      </c>
      <c r="V1082" s="13"/>
      <c r="W1082" s="13"/>
      <c r="X1082"/>
      <c r="Y1082" s="9"/>
      <c r="AA1082"/>
      <c r="AB1082"/>
    </row>
    <row r="1083" spans="1:28" ht="15" customHeight="1" x14ac:dyDescent="0.25">
      <c r="A1083" s="6" t="s">
        <v>99</v>
      </c>
      <c r="B1083" s="6" t="s">
        <v>100</v>
      </c>
      <c r="C1083" s="6" t="s">
        <v>101</v>
      </c>
      <c r="D1083" s="6" t="s">
        <v>102</v>
      </c>
      <c r="E1083" s="6">
        <v>6</v>
      </c>
      <c r="F1083" s="6" t="str">
        <f>VLOOKUP(T_[[#This Row],[N° représ]],ListeREPRESENTANTS,2,FALSE)</f>
        <v>Ernst Junge</v>
      </c>
      <c r="G1083" s="6">
        <v>10885</v>
      </c>
      <c r="H1083" s="9">
        <v>41249</v>
      </c>
      <c r="I1083" s="9">
        <v>41277</v>
      </c>
      <c r="J1083" s="9">
        <v>41265</v>
      </c>
      <c r="K1083" s="7">
        <v>1</v>
      </c>
      <c r="L1083" s="9" t="str">
        <f>VLOOKUP(T_[[#This Row],[Réf catégorie]],ListeCATEGORIES,2,FALSE)</f>
        <v>Boissons</v>
      </c>
      <c r="M1083" s="6">
        <v>2</v>
      </c>
      <c r="N1083" s="6" t="str">
        <f>VLOOKUP(T_[[#This Row],[Réf prod]],ListePRODUITS,2,FALSE)</f>
        <v>Chang</v>
      </c>
      <c r="O1083" s="13">
        <v>95</v>
      </c>
      <c r="P1083" s="6">
        <v>21</v>
      </c>
      <c r="Q1083" s="13">
        <f t="shared" si="16"/>
        <v>1995</v>
      </c>
      <c r="R1083" s="14">
        <v>0.01</v>
      </c>
      <c r="S1083" s="13">
        <v>1975.05</v>
      </c>
      <c r="T1083" s="13">
        <v>7.9001999999999999</v>
      </c>
      <c r="U1083" s="48">
        <f>T_[[#This Row],[CA tarif]]-T_[[#This Row],[CA HT]]</f>
        <v>19.950000000000045</v>
      </c>
      <c r="V1083" s="13"/>
      <c r="W1083" s="13"/>
      <c r="X1083"/>
      <c r="Y1083" s="9"/>
      <c r="AA1083"/>
      <c r="AB1083"/>
    </row>
    <row r="1084" spans="1:28" ht="15" customHeight="1" x14ac:dyDescent="0.25">
      <c r="A1084" s="6" t="s">
        <v>99</v>
      </c>
      <c r="B1084" s="6" t="s">
        <v>100</v>
      </c>
      <c r="C1084" s="6" t="s">
        <v>101</v>
      </c>
      <c r="D1084" s="6" t="s">
        <v>102</v>
      </c>
      <c r="E1084" s="6">
        <v>6</v>
      </c>
      <c r="F1084" s="6" t="str">
        <f>VLOOKUP(T_[[#This Row],[N° représ]],ListeREPRESENTANTS,2,FALSE)</f>
        <v>Ernst Junge</v>
      </c>
      <c r="G1084" s="6">
        <v>10885</v>
      </c>
      <c r="H1084" s="9">
        <v>41249</v>
      </c>
      <c r="I1084" s="9">
        <v>41277</v>
      </c>
      <c r="J1084" s="9">
        <v>41265</v>
      </c>
      <c r="K1084" s="7">
        <v>1</v>
      </c>
      <c r="L1084" s="9" t="str">
        <f>VLOOKUP(T_[[#This Row],[Réf catégorie]],ListeCATEGORIES,2,FALSE)</f>
        <v>Boissons</v>
      </c>
      <c r="M1084" s="6">
        <v>24</v>
      </c>
      <c r="N1084" s="6" t="str">
        <f>VLOOKUP(T_[[#This Row],[Réf prod]],ListePRODUITS,2,FALSE)</f>
        <v>Guaraná Fantástica</v>
      </c>
      <c r="O1084" s="13">
        <v>22.5</v>
      </c>
      <c r="P1084" s="6">
        <v>50</v>
      </c>
      <c r="Q1084" s="13">
        <f t="shared" si="16"/>
        <v>1125</v>
      </c>
      <c r="R1084" s="14">
        <v>0.16</v>
      </c>
      <c r="S1084" s="13">
        <v>945</v>
      </c>
      <c r="T1084" s="13">
        <v>17.010000000000002</v>
      </c>
      <c r="U1084" s="48">
        <f>T_[[#This Row],[CA tarif]]-T_[[#This Row],[CA HT]]</f>
        <v>180</v>
      </c>
      <c r="V1084" s="13"/>
      <c r="W1084" s="13"/>
      <c r="X1084"/>
      <c r="Y1084" s="9"/>
      <c r="AA1084"/>
      <c r="AB1084"/>
    </row>
    <row r="1085" spans="1:28" ht="15" customHeight="1" x14ac:dyDescent="0.25">
      <c r="A1085" s="6" t="s">
        <v>99</v>
      </c>
      <c r="B1085" s="6" t="s">
        <v>100</v>
      </c>
      <c r="C1085" s="6" t="s">
        <v>101</v>
      </c>
      <c r="D1085" s="6" t="s">
        <v>102</v>
      </c>
      <c r="E1085" s="6">
        <v>6</v>
      </c>
      <c r="F1085" s="6" t="str">
        <f>VLOOKUP(T_[[#This Row],[N° représ]],ListeREPRESENTANTS,2,FALSE)</f>
        <v>Ernst Junge</v>
      </c>
      <c r="G1085" s="6">
        <v>10885</v>
      </c>
      <c r="H1085" s="9">
        <v>41249</v>
      </c>
      <c r="I1085" s="9">
        <v>41277</v>
      </c>
      <c r="J1085" s="9">
        <v>41265</v>
      </c>
      <c r="K1085" s="7">
        <v>1</v>
      </c>
      <c r="L1085" s="9" t="str">
        <f>VLOOKUP(T_[[#This Row],[Réf catégorie]],ListeCATEGORIES,2,FALSE)</f>
        <v>Boissons</v>
      </c>
      <c r="M1085" s="6">
        <v>70</v>
      </c>
      <c r="N1085" s="6" t="str">
        <f>VLOOKUP(T_[[#This Row],[Réf prod]],ListePRODUITS,2,FALSE)</f>
        <v>Outback Lager</v>
      </c>
      <c r="O1085" s="13">
        <v>75</v>
      </c>
      <c r="P1085" s="6">
        <v>29</v>
      </c>
      <c r="Q1085" s="13">
        <f t="shared" si="16"/>
        <v>2175</v>
      </c>
      <c r="R1085" s="14">
        <v>0.18</v>
      </c>
      <c r="S1085" s="13">
        <v>1783.5000000000002</v>
      </c>
      <c r="T1085" s="13">
        <v>24.969000000000005</v>
      </c>
      <c r="U1085" s="48">
        <f>T_[[#This Row],[CA tarif]]-T_[[#This Row],[CA HT]]</f>
        <v>391.49999999999977</v>
      </c>
      <c r="V1085" s="13"/>
      <c r="W1085" s="13"/>
      <c r="X1085"/>
      <c r="Y1085" s="9"/>
      <c r="AA1085"/>
      <c r="AB1085"/>
    </row>
    <row r="1086" spans="1:28" ht="15" customHeight="1" x14ac:dyDescent="0.25">
      <c r="A1086" s="6" t="s">
        <v>99</v>
      </c>
      <c r="B1086" s="6" t="s">
        <v>100</v>
      </c>
      <c r="C1086" s="6" t="s">
        <v>101</v>
      </c>
      <c r="D1086" s="6" t="s">
        <v>102</v>
      </c>
      <c r="E1086" s="6">
        <v>6</v>
      </c>
      <c r="F1086" s="6" t="str">
        <f>VLOOKUP(T_[[#This Row],[N° représ]],ListeREPRESENTANTS,2,FALSE)</f>
        <v>Ernst Junge</v>
      </c>
      <c r="G1086" s="6">
        <v>10885</v>
      </c>
      <c r="H1086" s="9">
        <v>41249</v>
      </c>
      <c r="I1086" s="9">
        <v>41277</v>
      </c>
      <c r="J1086" s="9">
        <v>41265</v>
      </c>
      <c r="K1086" s="7">
        <v>2</v>
      </c>
      <c r="L1086" s="9" t="str">
        <f>VLOOKUP(T_[[#This Row],[Réf catégorie]],ListeCATEGORIES,2,FALSE)</f>
        <v>Condiments</v>
      </c>
      <c r="M1086" s="6">
        <v>77</v>
      </c>
      <c r="N1086" s="6" t="str">
        <f>VLOOKUP(T_[[#This Row],[Réf prod]],ListePRODUITS,2,FALSE)</f>
        <v>Original Frankfurter grüne Soße</v>
      </c>
      <c r="O1086" s="13">
        <v>65</v>
      </c>
      <c r="P1086" s="6">
        <v>53</v>
      </c>
      <c r="Q1086" s="13">
        <f t="shared" si="16"/>
        <v>3445</v>
      </c>
      <c r="R1086" s="14">
        <v>7.0000000000000007E-2</v>
      </c>
      <c r="S1086" s="13">
        <v>3203.85</v>
      </c>
      <c r="T1086" s="13">
        <v>38.446199999999997</v>
      </c>
      <c r="U1086" s="48">
        <f>T_[[#This Row],[CA tarif]]-T_[[#This Row],[CA HT]]</f>
        <v>241.15000000000009</v>
      </c>
      <c r="V1086" s="13"/>
      <c r="W1086" s="13"/>
      <c r="X1086"/>
      <c r="Y1086" s="9"/>
      <c r="AA1086"/>
      <c r="AB1086"/>
    </row>
    <row r="1087" spans="1:28" ht="15" customHeight="1" x14ac:dyDescent="0.25">
      <c r="A1087" s="6" t="s">
        <v>228</v>
      </c>
      <c r="B1087" s="6" t="s">
        <v>229</v>
      </c>
      <c r="C1087" s="6" t="s">
        <v>122</v>
      </c>
      <c r="D1087" s="6" t="s">
        <v>123</v>
      </c>
      <c r="E1087" s="6">
        <v>7</v>
      </c>
      <c r="F1087" s="6" t="str">
        <f>VLOOKUP(T_[[#This Row],[N° représ]],ListeREPRESENTANTS,2,FALSE)</f>
        <v>Jaime Dos Santos</v>
      </c>
      <c r="G1087" s="6">
        <v>10886</v>
      </c>
      <c r="H1087" s="9">
        <v>41250</v>
      </c>
      <c r="I1087" s="9">
        <v>41278</v>
      </c>
      <c r="J1087" s="9">
        <v>41277</v>
      </c>
      <c r="K1087" s="7">
        <v>8</v>
      </c>
      <c r="L1087" s="9" t="str">
        <f>VLOOKUP(T_[[#This Row],[Réf catégorie]],ListeCATEGORIES,2,FALSE)</f>
        <v>Poissons et fruits de mer</v>
      </c>
      <c r="M1087" s="6">
        <v>10</v>
      </c>
      <c r="N1087" s="6" t="str">
        <f>VLOOKUP(T_[[#This Row],[Réf prod]],ListePRODUITS,2,FALSE)</f>
        <v>Ikura</v>
      </c>
      <c r="O1087" s="13">
        <v>155</v>
      </c>
      <c r="P1087" s="6">
        <v>64</v>
      </c>
      <c r="Q1087" s="13">
        <f t="shared" si="16"/>
        <v>9920</v>
      </c>
      <c r="R1087" s="14">
        <v>-0.02</v>
      </c>
      <c r="S1087" s="13">
        <v>10118.4</v>
      </c>
      <c r="T1087" s="13">
        <v>344.0256</v>
      </c>
      <c r="U1087" s="48">
        <f>T_[[#This Row],[CA tarif]]-T_[[#This Row],[CA HT]]</f>
        <v>-198.39999999999964</v>
      </c>
      <c r="V1087" s="13"/>
      <c r="W1087" s="13"/>
      <c r="X1087"/>
      <c r="Y1087" s="9"/>
      <c r="AA1087"/>
      <c r="AB1087"/>
    </row>
    <row r="1088" spans="1:28" ht="15" customHeight="1" x14ac:dyDescent="0.25">
      <c r="A1088" s="6" t="s">
        <v>228</v>
      </c>
      <c r="B1088" s="6" t="s">
        <v>229</v>
      </c>
      <c r="C1088" s="6" t="s">
        <v>122</v>
      </c>
      <c r="D1088" s="6" t="s">
        <v>123</v>
      </c>
      <c r="E1088" s="6">
        <v>7</v>
      </c>
      <c r="F1088" s="6" t="str">
        <f>VLOOKUP(T_[[#This Row],[N° représ]],ListeREPRESENTANTS,2,FALSE)</f>
        <v>Jaime Dos Santos</v>
      </c>
      <c r="G1088" s="6">
        <v>10886</v>
      </c>
      <c r="H1088" s="9">
        <v>41250</v>
      </c>
      <c r="I1088" s="9">
        <v>41278</v>
      </c>
      <c r="J1088" s="9">
        <v>41277</v>
      </c>
      <c r="K1088" s="7">
        <v>4</v>
      </c>
      <c r="L1088" s="9" t="str">
        <f>VLOOKUP(T_[[#This Row],[Réf catégorie]],ListeCATEGORIES,2,FALSE)</f>
        <v>Produits laitiers</v>
      </c>
      <c r="M1088" s="6">
        <v>31</v>
      </c>
      <c r="N1088" s="6" t="str">
        <f>VLOOKUP(T_[[#This Row],[Réf prod]],ListePRODUITS,2,FALSE)</f>
        <v>Gorgonzola Telino</v>
      </c>
      <c r="O1088" s="13">
        <v>62.5</v>
      </c>
      <c r="P1088" s="6">
        <v>18</v>
      </c>
      <c r="Q1088" s="13">
        <f t="shared" si="16"/>
        <v>1125</v>
      </c>
      <c r="R1088" s="14">
        <v>0.2</v>
      </c>
      <c r="S1088" s="13">
        <v>900</v>
      </c>
      <c r="T1088" s="13">
        <v>10.8</v>
      </c>
      <c r="U1088" s="48">
        <f>T_[[#This Row],[CA tarif]]-T_[[#This Row],[CA HT]]</f>
        <v>225</v>
      </c>
      <c r="V1088" s="13"/>
      <c r="W1088" s="13"/>
      <c r="X1088"/>
      <c r="Y1088" s="9"/>
      <c r="AA1088"/>
      <c r="AB1088"/>
    </row>
    <row r="1089" spans="1:28" ht="15" customHeight="1" x14ac:dyDescent="0.25">
      <c r="A1089" s="6" t="s">
        <v>228</v>
      </c>
      <c r="B1089" s="6" t="s">
        <v>229</v>
      </c>
      <c r="C1089" s="6" t="s">
        <v>122</v>
      </c>
      <c r="D1089" s="6" t="s">
        <v>123</v>
      </c>
      <c r="E1089" s="6">
        <v>7</v>
      </c>
      <c r="F1089" s="6" t="str">
        <f>VLOOKUP(T_[[#This Row],[N° représ]],ListeREPRESENTANTS,2,FALSE)</f>
        <v>Jaime Dos Santos</v>
      </c>
      <c r="G1089" s="6">
        <v>10886</v>
      </c>
      <c r="H1089" s="9">
        <v>41250</v>
      </c>
      <c r="I1089" s="9">
        <v>41278</v>
      </c>
      <c r="J1089" s="9">
        <v>41277</v>
      </c>
      <c r="K1089" s="7">
        <v>2</v>
      </c>
      <c r="L1089" s="9" t="str">
        <f>VLOOKUP(T_[[#This Row],[Réf catégorie]],ListeCATEGORIES,2,FALSE)</f>
        <v>Condiments</v>
      </c>
      <c r="M1089" s="6">
        <v>77</v>
      </c>
      <c r="N1089" s="6" t="str">
        <f>VLOOKUP(T_[[#This Row],[Réf prod]],ListePRODUITS,2,FALSE)</f>
        <v>Original Frankfurter grüne Soße</v>
      </c>
      <c r="O1089" s="13">
        <v>65</v>
      </c>
      <c r="P1089" s="6">
        <v>48</v>
      </c>
      <c r="Q1089" s="13">
        <f t="shared" si="16"/>
        <v>3120</v>
      </c>
      <c r="R1089" s="14">
        <v>0.04</v>
      </c>
      <c r="S1089" s="13">
        <v>2995.2</v>
      </c>
      <c r="T1089" s="13">
        <v>38.937599999999996</v>
      </c>
      <c r="U1089" s="48">
        <f>T_[[#This Row],[CA tarif]]-T_[[#This Row],[CA HT]]</f>
        <v>124.80000000000018</v>
      </c>
      <c r="V1089" s="13"/>
      <c r="W1089" s="13"/>
      <c r="X1089"/>
      <c r="Y1089" s="9"/>
      <c r="AA1089"/>
      <c r="AB1089"/>
    </row>
    <row r="1090" spans="1:28" ht="15" customHeight="1" x14ac:dyDescent="0.25">
      <c r="A1090" s="6" t="s">
        <v>252</v>
      </c>
      <c r="B1090" s="6" t="s">
        <v>253</v>
      </c>
      <c r="C1090" s="6" t="s">
        <v>254</v>
      </c>
      <c r="D1090" s="6" t="s">
        <v>238</v>
      </c>
      <c r="E1090" s="6">
        <v>4</v>
      </c>
      <c r="F1090" s="6" t="str">
        <f>VLOOKUP(T_[[#This Row],[N° représ]],ListeREPRESENTANTS,2,FALSE)</f>
        <v>Laura Callahan</v>
      </c>
      <c r="G1090" s="6">
        <v>10887</v>
      </c>
      <c r="H1090" s="9">
        <v>41250</v>
      </c>
      <c r="I1090" s="9">
        <v>41278</v>
      </c>
      <c r="J1090" s="9">
        <v>41263</v>
      </c>
      <c r="K1090" s="7">
        <v>3</v>
      </c>
      <c r="L1090" s="9" t="str">
        <f>VLOOKUP(T_[[#This Row],[Réf catégorie]],ListeCATEGORIES,2,FALSE)</f>
        <v>Desserts</v>
      </c>
      <c r="M1090" s="6">
        <v>25</v>
      </c>
      <c r="N1090" s="6" t="str">
        <f>VLOOKUP(T_[[#This Row],[Réf prod]],ListePRODUITS,2,FALSE)</f>
        <v>NuNuCa Nuß-Nougat-Creme</v>
      </c>
      <c r="O1090" s="13">
        <v>70</v>
      </c>
      <c r="P1090" s="6">
        <v>58</v>
      </c>
      <c r="Q1090" s="13">
        <f t="shared" si="16"/>
        <v>4060</v>
      </c>
      <c r="R1090" s="14">
        <v>0.14000000000000001</v>
      </c>
      <c r="S1090" s="13">
        <v>3491.6</v>
      </c>
      <c r="T1090" s="13">
        <v>118.7144</v>
      </c>
      <c r="U1090" s="48">
        <f>T_[[#This Row],[CA tarif]]-T_[[#This Row],[CA HT]]</f>
        <v>568.40000000000009</v>
      </c>
      <c r="V1090" s="13"/>
      <c r="W1090" s="13"/>
      <c r="X1090"/>
      <c r="Y1090" s="9"/>
      <c r="AA1090"/>
      <c r="AB1090"/>
    </row>
    <row r="1091" spans="1:28" ht="15" customHeight="1" x14ac:dyDescent="0.25">
      <c r="A1091" s="6" t="s">
        <v>235</v>
      </c>
      <c r="B1091" s="6" t="s">
        <v>236</v>
      </c>
      <c r="C1091" s="6" t="s">
        <v>237</v>
      </c>
      <c r="D1091" s="6" t="s">
        <v>238</v>
      </c>
      <c r="E1091" s="6">
        <v>7</v>
      </c>
      <c r="F1091" s="6" t="str">
        <f>VLOOKUP(T_[[#This Row],[N° représ]],ListeREPRESENTANTS,2,FALSE)</f>
        <v>Jaime Dos Santos</v>
      </c>
      <c r="G1091" s="6">
        <v>10888</v>
      </c>
      <c r="H1091" s="9">
        <v>41253</v>
      </c>
      <c r="I1091" s="9">
        <v>41281</v>
      </c>
      <c r="J1091" s="9">
        <v>41270</v>
      </c>
      <c r="K1091" s="7">
        <v>1</v>
      </c>
      <c r="L1091" s="9" t="str">
        <f>VLOOKUP(T_[[#This Row],[Réf catégorie]],ListeCATEGORIES,2,FALSE)</f>
        <v>Boissons</v>
      </c>
      <c r="M1091" s="6">
        <v>2</v>
      </c>
      <c r="N1091" s="6" t="str">
        <f>VLOOKUP(T_[[#This Row],[Réf prod]],ListePRODUITS,2,FALSE)</f>
        <v>Chang</v>
      </c>
      <c r="O1091" s="13">
        <v>95</v>
      </c>
      <c r="P1091" s="6">
        <v>91</v>
      </c>
      <c r="Q1091" s="13">
        <f t="shared" si="16"/>
        <v>8645</v>
      </c>
      <c r="R1091" s="14">
        <v>0.04</v>
      </c>
      <c r="S1091" s="13">
        <v>8299.1999999999989</v>
      </c>
      <c r="T1091" s="13">
        <v>149.38559999999998</v>
      </c>
      <c r="U1091" s="48">
        <f>T_[[#This Row],[CA tarif]]-T_[[#This Row],[CA HT]]</f>
        <v>345.80000000000109</v>
      </c>
      <c r="V1091" s="13"/>
      <c r="W1091" s="13"/>
      <c r="X1091"/>
      <c r="Y1091" s="9"/>
      <c r="AA1091"/>
      <c r="AB1091"/>
    </row>
    <row r="1092" spans="1:28" ht="15" customHeight="1" x14ac:dyDescent="0.25">
      <c r="A1092" s="6" t="s">
        <v>235</v>
      </c>
      <c r="B1092" s="6" t="s">
        <v>236</v>
      </c>
      <c r="C1092" s="6" t="s">
        <v>237</v>
      </c>
      <c r="D1092" s="6" t="s">
        <v>238</v>
      </c>
      <c r="E1092" s="6">
        <v>7</v>
      </c>
      <c r="F1092" s="6" t="str">
        <f>VLOOKUP(T_[[#This Row],[N° représ]],ListeREPRESENTANTS,2,FALSE)</f>
        <v>Jaime Dos Santos</v>
      </c>
      <c r="G1092" s="6">
        <v>10888</v>
      </c>
      <c r="H1092" s="9">
        <v>41253</v>
      </c>
      <c r="I1092" s="9">
        <v>41281</v>
      </c>
      <c r="J1092" s="9">
        <v>41270</v>
      </c>
      <c r="K1092" s="7">
        <v>3</v>
      </c>
      <c r="L1092" s="9" t="str">
        <f>VLOOKUP(T_[[#This Row],[Réf catégorie]],ListeCATEGORIES,2,FALSE)</f>
        <v>Desserts</v>
      </c>
      <c r="M1092" s="6">
        <v>68</v>
      </c>
      <c r="N1092" s="6" t="str">
        <f>VLOOKUP(T_[[#This Row],[Réf prod]],ListePRODUITS,2,FALSE)</f>
        <v>Scottish Longbreads</v>
      </c>
      <c r="O1092" s="13">
        <v>62.5</v>
      </c>
      <c r="P1092" s="6">
        <v>59</v>
      </c>
      <c r="Q1092" s="13">
        <f t="shared" si="16"/>
        <v>3687.5</v>
      </c>
      <c r="R1092" s="14">
        <v>7.0000000000000007E-2</v>
      </c>
      <c r="S1092" s="13">
        <v>3429.3749999999995</v>
      </c>
      <c r="T1092" s="13">
        <v>48.01124999999999</v>
      </c>
      <c r="U1092" s="48">
        <f>T_[[#This Row],[CA tarif]]-T_[[#This Row],[CA HT]]</f>
        <v>258.12500000000045</v>
      </c>
      <c r="V1092" s="13"/>
      <c r="W1092" s="13"/>
      <c r="X1092"/>
      <c r="Y1092" s="9"/>
      <c r="AA1092"/>
      <c r="AB1092"/>
    </row>
    <row r="1093" spans="1:28" ht="15" customHeight="1" x14ac:dyDescent="0.25">
      <c r="A1093" s="6" t="s">
        <v>114</v>
      </c>
      <c r="B1093" s="6" t="s">
        <v>115</v>
      </c>
      <c r="C1093" s="6" t="s">
        <v>116</v>
      </c>
      <c r="D1093" s="6" t="s">
        <v>81</v>
      </c>
      <c r="E1093" s="6">
        <v>2</v>
      </c>
      <c r="F1093" s="6" t="str">
        <f>VLOOKUP(T_[[#This Row],[N° représ]],ListeREPRESENTANTS,2,FALSE)</f>
        <v>Anne Dodsworth</v>
      </c>
      <c r="G1093" s="6">
        <v>10889</v>
      </c>
      <c r="H1093" s="9">
        <v>41253</v>
      </c>
      <c r="I1093" s="9">
        <v>41281</v>
      </c>
      <c r="J1093" s="9">
        <v>41270</v>
      </c>
      <c r="K1093" s="7">
        <v>4</v>
      </c>
      <c r="L1093" s="9" t="str">
        <f>VLOOKUP(T_[[#This Row],[Réf catégorie]],ListeCATEGORIES,2,FALSE)</f>
        <v>Produits laitiers</v>
      </c>
      <c r="M1093" s="6">
        <v>11</v>
      </c>
      <c r="N1093" s="6" t="str">
        <f>VLOOKUP(T_[[#This Row],[Réf prod]],ListePRODUITS,2,FALSE)</f>
        <v>Queso Cabrales</v>
      </c>
      <c r="O1093" s="13">
        <v>105</v>
      </c>
      <c r="P1093" s="6">
        <v>80</v>
      </c>
      <c r="Q1093" s="13">
        <f t="shared" ref="Q1093:Q1156" si="17">O1093*P1093</f>
        <v>8400</v>
      </c>
      <c r="R1093" s="14">
        <v>0.06</v>
      </c>
      <c r="S1093" s="13">
        <v>7896</v>
      </c>
      <c r="T1093" s="13">
        <v>55.271999999999998</v>
      </c>
      <c r="U1093" s="48">
        <f>T_[[#This Row],[CA tarif]]-T_[[#This Row],[CA HT]]</f>
        <v>504</v>
      </c>
      <c r="V1093" s="13"/>
      <c r="W1093" s="13"/>
      <c r="X1093"/>
      <c r="Y1093" s="9"/>
      <c r="AA1093"/>
      <c r="AB1093"/>
    </row>
    <row r="1094" spans="1:28" ht="15" customHeight="1" x14ac:dyDescent="0.25">
      <c r="A1094" s="6" t="s">
        <v>114</v>
      </c>
      <c r="B1094" s="6" t="s">
        <v>115</v>
      </c>
      <c r="C1094" s="6" t="s">
        <v>116</v>
      </c>
      <c r="D1094" s="6" t="s">
        <v>81</v>
      </c>
      <c r="E1094" s="6">
        <v>2</v>
      </c>
      <c r="F1094" s="6" t="str">
        <f>VLOOKUP(T_[[#This Row],[N° représ]],ListeREPRESENTANTS,2,FALSE)</f>
        <v>Anne Dodsworth</v>
      </c>
      <c r="G1094" s="6">
        <v>10889</v>
      </c>
      <c r="H1094" s="9">
        <v>41253</v>
      </c>
      <c r="I1094" s="9">
        <v>41281</v>
      </c>
      <c r="J1094" s="9">
        <v>41270</v>
      </c>
      <c r="K1094" s="7">
        <v>1</v>
      </c>
      <c r="L1094" s="9" t="str">
        <f>VLOOKUP(T_[[#This Row],[Réf catégorie]],ListeCATEGORIES,2,FALSE)</f>
        <v>Boissons</v>
      </c>
      <c r="M1094" s="6">
        <v>38</v>
      </c>
      <c r="N1094" s="6" t="str">
        <f>VLOOKUP(T_[[#This Row],[Réf prod]],ListePRODUITS,2,FALSE)</f>
        <v>Côte de Blaye</v>
      </c>
      <c r="O1094" s="13">
        <v>1317.5</v>
      </c>
      <c r="P1094" s="6">
        <v>41</v>
      </c>
      <c r="Q1094" s="13">
        <f t="shared" si="17"/>
        <v>54017.5</v>
      </c>
      <c r="R1094" s="14">
        <v>0.15</v>
      </c>
      <c r="S1094" s="13">
        <v>45914.875</v>
      </c>
      <c r="T1094" s="13">
        <v>459.14875000000001</v>
      </c>
      <c r="U1094" s="48">
        <f>T_[[#This Row],[CA tarif]]-T_[[#This Row],[CA HT]]</f>
        <v>8102.625</v>
      </c>
      <c r="V1094" s="13"/>
      <c r="W1094" s="13"/>
      <c r="X1094"/>
      <c r="Y1094" s="9"/>
      <c r="AA1094"/>
      <c r="AB1094"/>
    </row>
    <row r="1095" spans="1:28" ht="15" customHeight="1" x14ac:dyDescent="0.25">
      <c r="A1095" s="6" t="s">
        <v>278</v>
      </c>
      <c r="B1095" s="6" t="s">
        <v>279</v>
      </c>
      <c r="C1095" s="6" t="s">
        <v>280</v>
      </c>
      <c r="D1095" s="6" t="s">
        <v>85</v>
      </c>
      <c r="E1095" s="6">
        <v>8</v>
      </c>
      <c r="F1095" s="6" t="str">
        <f>VLOOKUP(T_[[#This Row],[N° représ]],ListeREPRESENTANTS,2,FALSE)</f>
        <v>Hicham Esmal</v>
      </c>
      <c r="G1095" s="6">
        <v>10890</v>
      </c>
      <c r="H1095" s="9">
        <v>41253</v>
      </c>
      <c r="I1095" s="9">
        <v>41281</v>
      </c>
      <c r="J1095" s="9">
        <v>41265</v>
      </c>
      <c r="K1095" s="7">
        <v>6</v>
      </c>
      <c r="L1095" s="9" t="str">
        <f>VLOOKUP(T_[[#This Row],[Réf catégorie]],ListeCATEGORIES,2,FALSE)</f>
        <v>Viandes</v>
      </c>
      <c r="M1095" s="6">
        <v>17</v>
      </c>
      <c r="N1095" s="6" t="str">
        <f>VLOOKUP(T_[[#This Row],[Réf prod]],ListePRODUITS,2,FALSE)</f>
        <v>Alice Mutton</v>
      </c>
      <c r="O1095" s="13">
        <v>195</v>
      </c>
      <c r="P1095" s="6">
        <v>70</v>
      </c>
      <c r="Q1095" s="13">
        <f t="shared" si="17"/>
        <v>13650</v>
      </c>
      <c r="R1095" s="14">
        <v>0.15</v>
      </c>
      <c r="S1095" s="13">
        <v>11602.5</v>
      </c>
      <c r="T1095" s="13">
        <v>359.67750000000001</v>
      </c>
      <c r="U1095" s="48">
        <f>T_[[#This Row],[CA tarif]]-T_[[#This Row],[CA HT]]</f>
        <v>2047.5</v>
      </c>
      <c r="V1095" s="13"/>
      <c r="W1095" s="13"/>
      <c r="X1095"/>
      <c r="Y1095" s="9"/>
      <c r="AA1095"/>
      <c r="AB1095"/>
    </row>
    <row r="1096" spans="1:28" ht="15" customHeight="1" x14ac:dyDescent="0.25">
      <c r="A1096" s="6" t="s">
        <v>278</v>
      </c>
      <c r="B1096" s="6" t="s">
        <v>279</v>
      </c>
      <c r="C1096" s="6" t="s">
        <v>280</v>
      </c>
      <c r="D1096" s="6" t="s">
        <v>85</v>
      </c>
      <c r="E1096" s="6">
        <v>8</v>
      </c>
      <c r="F1096" s="6" t="str">
        <f>VLOOKUP(T_[[#This Row],[N° représ]],ListeREPRESENTANTS,2,FALSE)</f>
        <v>Hicham Esmal</v>
      </c>
      <c r="G1096" s="6">
        <v>10890</v>
      </c>
      <c r="H1096" s="9">
        <v>41253</v>
      </c>
      <c r="I1096" s="9">
        <v>41281</v>
      </c>
      <c r="J1096" s="9">
        <v>41265</v>
      </c>
      <c r="K1096" s="7">
        <v>1</v>
      </c>
      <c r="L1096" s="9" t="str">
        <f>VLOOKUP(T_[[#This Row],[Réf catégorie]],ListeCATEGORIES,2,FALSE)</f>
        <v>Boissons</v>
      </c>
      <c r="M1096" s="6">
        <v>34</v>
      </c>
      <c r="N1096" s="6" t="str">
        <f>VLOOKUP(T_[[#This Row],[Réf prod]],ListePRODUITS,2,FALSE)</f>
        <v>Sasquatch Ale</v>
      </c>
      <c r="O1096" s="13">
        <v>70</v>
      </c>
      <c r="P1096" s="6">
        <v>53</v>
      </c>
      <c r="Q1096" s="13">
        <f t="shared" si="17"/>
        <v>3710</v>
      </c>
      <c r="R1096" s="14">
        <v>0.02</v>
      </c>
      <c r="S1096" s="13">
        <v>3635.7999999999997</v>
      </c>
      <c r="T1096" s="13">
        <v>90.894999999999996</v>
      </c>
      <c r="U1096" s="48">
        <f>T_[[#This Row],[CA tarif]]-T_[[#This Row],[CA HT]]</f>
        <v>74.200000000000273</v>
      </c>
      <c r="V1096" s="13"/>
      <c r="W1096" s="13"/>
      <c r="X1096"/>
      <c r="Y1096" s="9"/>
      <c r="AA1096"/>
      <c r="AB1096"/>
    </row>
    <row r="1097" spans="1:28" ht="15" customHeight="1" x14ac:dyDescent="0.25">
      <c r="A1097" s="6" t="s">
        <v>278</v>
      </c>
      <c r="B1097" s="6" t="s">
        <v>279</v>
      </c>
      <c r="C1097" s="6" t="s">
        <v>280</v>
      </c>
      <c r="D1097" s="6" t="s">
        <v>85</v>
      </c>
      <c r="E1097" s="6">
        <v>8</v>
      </c>
      <c r="F1097" s="6" t="str">
        <f>VLOOKUP(T_[[#This Row],[N° représ]],ListeREPRESENTANTS,2,FALSE)</f>
        <v>Hicham Esmal</v>
      </c>
      <c r="G1097" s="6">
        <v>10890</v>
      </c>
      <c r="H1097" s="9">
        <v>41253</v>
      </c>
      <c r="I1097" s="9">
        <v>41281</v>
      </c>
      <c r="J1097" s="9">
        <v>41265</v>
      </c>
      <c r="K1097" s="7">
        <v>8</v>
      </c>
      <c r="L1097" s="9" t="str">
        <f>VLOOKUP(T_[[#This Row],[Réf catégorie]],ListeCATEGORIES,2,FALSE)</f>
        <v>Poissons et fruits de mer</v>
      </c>
      <c r="M1097" s="6">
        <v>41</v>
      </c>
      <c r="N1097" s="6" t="str">
        <f>VLOOKUP(T_[[#This Row],[Réf prod]],ListePRODUITS,2,FALSE)</f>
        <v>Jack's New England Clam Chowder</v>
      </c>
      <c r="O1097" s="13">
        <v>48.25</v>
      </c>
      <c r="P1097" s="6">
        <v>83</v>
      </c>
      <c r="Q1097" s="13">
        <f t="shared" si="17"/>
        <v>4004.75</v>
      </c>
      <c r="R1097" s="14">
        <v>0.08</v>
      </c>
      <c r="S1097" s="13">
        <v>3684.3700000000003</v>
      </c>
      <c r="T1097" s="13">
        <v>121.58421000000001</v>
      </c>
      <c r="U1097" s="48">
        <f>T_[[#This Row],[CA tarif]]-T_[[#This Row],[CA HT]]</f>
        <v>320.37999999999965</v>
      </c>
      <c r="V1097" s="13"/>
      <c r="W1097" s="13"/>
      <c r="X1097"/>
      <c r="Y1097" s="9"/>
      <c r="AA1097"/>
      <c r="AB1097"/>
    </row>
    <row r="1098" spans="1:28" ht="15" customHeight="1" x14ac:dyDescent="0.25">
      <c r="A1098" s="6" t="s">
        <v>157</v>
      </c>
      <c r="B1098" s="6" t="s">
        <v>158</v>
      </c>
      <c r="C1098" s="6" t="s">
        <v>159</v>
      </c>
      <c r="D1098" s="6" t="s">
        <v>136</v>
      </c>
      <c r="E1098" s="6">
        <v>8</v>
      </c>
      <c r="F1098" s="6" t="str">
        <f>VLOOKUP(T_[[#This Row],[N° représ]],ListeREPRESENTANTS,2,FALSE)</f>
        <v>Hicham Esmal</v>
      </c>
      <c r="G1098" s="6">
        <v>10891</v>
      </c>
      <c r="H1098" s="9">
        <v>41254</v>
      </c>
      <c r="I1098" s="9">
        <v>41282</v>
      </c>
      <c r="J1098" s="9">
        <v>41266</v>
      </c>
      <c r="K1098" s="7">
        <v>8</v>
      </c>
      <c r="L1098" s="9" t="str">
        <f>VLOOKUP(T_[[#This Row],[Réf catégorie]],ListeCATEGORIES,2,FALSE)</f>
        <v>Poissons et fruits de mer</v>
      </c>
      <c r="M1098" s="6">
        <v>30</v>
      </c>
      <c r="N1098" s="6" t="str">
        <f>VLOOKUP(T_[[#This Row],[Réf prod]],ListePRODUITS,2,FALSE)</f>
        <v>Nord-Ost Matjeshering</v>
      </c>
      <c r="O1098" s="13">
        <v>129.44999999999999</v>
      </c>
      <c r="P1098" s="6">
        <v>82</v>
      </c>
      <c r="Q1098" s="13">
        <f t="shared" si="17"/>
        <v>10614.9</v>
      </c>
      <c r="R1098" s="14">
        <v>-0.01</v>
      </c>
      <c r="S1098" s="13">
        <v>10721.048999999999</v>
      </c>
      <c r="T1098" s="13">
        <v>235.86307799999997</v>
      </c>
      <c r="U1098" s="48">
        <f>T_[[#This Row],[CA tarif]]-T_[[#This Row],[CA HT]]</f>
        <v>-106.14899999999943</v>
      </c>
      <c r="V1098" s="13"/>
      <c r="W1098" s="13"/>
      <c r="X1098"/>
      <c r="Y1098" s="9"/>
      <c r="AA1098"/>
      <c r="AB1098"/>
    </row>
    <row r="1099" spans="1:28" ht="15" customHeight="1" x14ac:dyDescent="0.25">
      <c r="A1099" s="6" t="s">
        <v>216</v>
      </c>
      <c r="B1099" s="6" t="s">
        <v>217</v>
      </c>
      <c r="C1099" s="6" t="s">
        <v>218</v>
      </c>
      <c r="D1099" s="6" t="s">
        <v>102</v>
      </c>
      <c r="E1099" s="6">
        <v>5</v>
      </c>
      <c r="F1099" s="6" t="str">
        <f>VLOOKUP(T_[[#This Row],[N° représ]],ListeREPRESENTANTS,2,FALSE)</f>
        <v>Mohamed Ben Arfa</v>
      </c>
      <c r="G1099" s="6">
        <v>10892</v>
      </c>
      <c r="H1099" s="9">
        <v>41254</v>
      </c>
      <c r="I1099" s="9">
        <v>41282</v>
      </c>
      <c r="J1099" s="9">
        <v>41266</v>
      </c>
      <c r="K1099" s="7">
        <v>4</v>
      </c>
      <c r="L1099" s="9" t="str">
        <f>VLOOKUP(T_[[#This Row],[Réf catégorie]],ListeCATEGORIES,2,FALSE)</f>
        <v>Produits laitiers</v>
      </c>
      <c r="M1099" s="6">
        <v>59</v>
      </c>
      <c r="N1099" s="6" t="str">
        <f>VLOOKUP(T_[[#This Row],[Réf prod]],ListePRODUITS,2,FALSE)</f>
        <v>Raclette Courdavault</v>
      </c>
      <c r="O1099" s="13">
        <v>275</v>
      </c>
      <c r="P1099" s="6">
        <v>1</v>
      </c>
      <c r="Q1099" s="13">
        <f t="shared" si="17"/>
        <v>275</v>
      </c>
      <c r="R1099" s="14">
        <v>-0.03</v>
      </c>
      <c r="S1099" s="13">
        <v>283.25</v>
      </c>
      <c r="T1099" s="13">
        <v>8.4975000000000005</v>
      </c>
      <c r="U1099" s="48">
        <f>T_[[#This Row],[CA tarif]]-T_[[#This Row],[CA HT]]</f>
        <v>-8.25</v>
      </c>
      <c r="V1099" s="13"/>
      <c r="W1099" s="13"/>
      <c r="X1099"/>
      <c r="Y1099" s="9"/>
      <c r="AA1099"/>
      <c r="AB1099"/>
    </row>
    <row r="1100" spans="1:28" ht="15" customHeight="1" x14ac:dyDescent="0.25">
      <c r="A1100" s="6" t="s">
        <v>173</v>
      </c>
      <c r="B1100" s="6" t="s">
        <v>174</v>
      </c>
      <c r="C1100" s="6" t="s">
        <v>135</v>
      </c>
      <c r="D1100" s="6" t="s">
        <v>136</v>
      </c>
      <c r="E1100" s="6">
        <v>2</v>
      </c>
      <c r="F1100" s="6" t="str">
        <f>VLOOKUP(T_[[#This Row],[N° représ]],ListeREPRESENTANTS,2,FALSE)</f>
        <v>Anne Dodsworth</v>
      </c>
      <c r="G1100" s="6">
        <v>10893</v>
      </c>
      <c r="H1100" s="9">
        <v>41255</v>
      </c>
      <c r="I1100" s="9">
        <v>41283</v>
      </c>
      <c r="J1100" s="9">
        <v>41267</v>
      </c>
      <c r="K1100" s="7">
        <v>2</v>
      </c>
      <c r="L1100" s="9" t="str">
        <f>VLOOKUP(T_[[#This Row],[Réf catégorie]],ListeCATEGORIES,2,FALSE)</f>
        <v>Condiments</v>
      </c>
      <c r="M1100" s="6">
        <v>8</v>
      </c>
      <c r="N1100" s="6" t="str">
        <f>VLOOKUP(T_[[#This Row],[Réf prod]],ListePRODUITS,2,FALSE)</f>
        <v>Northwoods Cranberry Sauce</v>
      </c>
      <c r="O1100" s="13">
        <v>200</v>
      </c>
      <c r="P1100" s="6">
        <v>62</v>
      </c>
      <c r="Q1100" s="13">
        <f t="shared" si="17"/>
        <v>12400</v>
      </c>
      <c r="R1100" s="14">
        <v>0.06</v>
      </c>
      <c r="S1100" s="13">
        <v>11656</v>
      </c>
      <c r="T1100" s="13">
        <v>104.904</v>
      </c>
      <c r="U1100" s="48">
        <f>T_[[#This Row],[CA tarif]]-T_[[#This Row],[CA HT]]</f>
        <v>744</v>
      </c>
      <c r="V1100" s="13"/>
      <c r="W1100" s="13"/>
      <c r="X1100"/>
      <c r="Y1100" s="9"/>
      <c r="AA1100"/>
      <c r="AB1100"/>
    </row>
    <row r="1101" spans="1:28" ht="15" customHeight="1" x14ac:dyDescent="0.25">
      <c r="A1101" s="6" t="s">
        <v>173</v>
      </c>
      <c r="B1101" s="6" t="s">
        <v>174</v>
      </c>
      <c r="C1101" s="6" t="s">
        <v>135</v>
      </c>
      <c r="D1101" s="6" t="s">
        <v>136</v>
      </c>
      <c r="E1101" s="6">
        <v>2</v>
      </c>
      <c r="F1101" s="6" t="str">
        <f>VLOOKUP(T_[[#This Row],[N° représ]],ListeREPRESENTANTS,2,FALSE)</f>
        <v>Anne Dodsworth</v>
      </c>
      <c r="G1101" s="6">
        <v>10893</v>
      </c>
      <c r="H1101" s="9">
        <v>41255</v>
      </c>
      <c r="I1101" s="9">
        <v>41283</v>
      </c>
      <c r="J1101" s="9">
        <v>41267</v>
      </c>
      <c r="K1101" s="7">
        <v>1</v>
      </c>
      <c r="L1101" s="9" t="str">
        <f>VLOOKUP(T_[[#This Row],[Réf catégorie]],ListeCATEGORIES,2,FALSE)</f>
        <v>Boissons</v>
      </c>
      <c r="M1101" s="6">
        <v>24</v>
      </c>
      <c r="N1101" s="6" t="str">
        <f>VLOOKUP(T_[[#This Row],[Réf prod]],ListePRODUITS,2,FALSE)</f>
        <v>Guaraná Fantástica</v>
      </c>
      <c r="O1101" s="13">
        <v>22.5</v>
      </c>
      <c r="P1101" s="6">
        <v>58</v>
      </c>
      <c r="Q1101" s="13">
        <f t="shared" si="17"/>
        <v>1305</v>
      </c>
      <c r="R1101" s="14">
        <v>-0.03</v>
      </c>
      <c r="S1101" s="13">
        <v>1344.15</v>
      </c>
      <c r="T1101" s="13">
        <v>29.571300000000004</v>
      </c>
      <c r="U1101" s="48">
        <f>T_[[#This Row],[CA tarif]]-T_[[#This Row],[CA HT]]</f>
        <v>-39.150000000000091</v>
      </c>
      <c r="V1101" s="13"/>
      <c r="W1101" s="13"/>
      <c r="X1101"/>
      <c r="Y1101" s="9"/>
      <c r="AA1101"/>
      <c r="AB1101"/>
    </row>
    <row r="1102" spans="1:28" ht="15" customHeight="1" x14ac:dyDescent="0.25">
      <c r="A1102" s="6" t="s">
        <v>173</v>
      </c>
      <c r="B1102" s="6" t="s">
        <v>174</v>
      </c>
      <c r="C1102" s="6" t="s">
        <v>135</v>
      </c>
      <c r="D1102" s="6" t="s">
        <v>136</v>
      </c>
      <c r="E1102" s="6">
        <v>2</v>
      </c>
      <c r="F1102" s="6" t="str">
        <f>VLOOKUP(T_[[#This Row],[N° représ]],ListeREPRESENTANTS,2,FALSE)</f>
        <v>Anne Dodsworth</v>
      </c>
      <c r="G1102" s="6">
        <v>10893</v>
      </c>
      <c r="H1102" s="9">
        <v>41255</v>
      </c>
      <c r="I1102" s="9">
        <v>41283</v>
      </c>
      <c r="J1102" s="9">
        <v>41267</v>
      </c>
      <c r="K1102" s="7">
        <v>6</v>
      </c>
      <c r="L1102" s="9" t="str">
        <f>VLOOKUP(T_[[#This Row],[Réf catégorie]],ListeCATEGORIES,2,FALSE)</f>
        <v>Viandes</v>
      </c>
      <c r="M1102" s="6">
        <v>29</v>
      </c>
      <c r="N1102" s="6" t="str">
        <f>VLOOKUP(T_[[#This Row],[Réf prod]],ListePRODUITS,2,FALSE)</f>
        <v>Thüringer Rostbratwurst</v>
      </c>
      <c r="O1102" s="13">
        <v>618.95000000000005</v>
      </c>
      <c r="P1102" s="6">
        <v>99</v>
      </c>
      <c r="Q1102" s="13">
        <f t="shared" si="17"/>
        <v>61276.05</v>
      </c>
      <c r="R1102" s="14">
        <v>0.09</v>
      </c>
      <c r="S1102" s="13">
        <v>55761.205500000004</v>
      </c>
      <c r="T1102" s="13">
        <v>1170.9853155000001</v>
      </c>
      <c r="U1102" s="48">
        <f>T_[[#This Row],[CA tarif]]-T_[[#This Row],[CA HT]]</f>
        <v>5514.8444999999992</v>
      </c>
      <c r="V1102" s="13"/>
      <c r="W1102" s="13"/>
      <c r="X1102"/>
      <c r="Y1102" s="9"/>
      <c r="AA1102"/>
      <c r="AB1102"/>
    </row>
    <row r="1103" spans="1:28" ht="15" customHeight="1" x14ac:dyDescent="0.25">
      <c r="A1103" s="6" t="s">
        <v>173</v>
      </c>
      <c r="B1103" s="6" t="s">
        <v>174</v>
      </c>
      <c r="C1103" s="6" t="s">
        <v>135</v>
      </c>
      <c r="D1103" s="6" t="s">
        <v>136</v>
      </c>
      <c r="E1103" s="6">
        <v>2</v>
      </c>
      <c r="F1103" s="6" t="str">
        <f>VLOOKUP(T_[[#This Row],[N° représ]],ListeREPRESENTANTS,2,FALSE)</f>
        <v>Anne Dodsworth</v>
      </c>
      <c r="G1103" s="6">
        <v>10893</v>
      </c>
      <c r="H1103" s="9">
        <v>41255</v>
      </c>
      <c r="I1103" s="9">
        <v>41283</v>
      </c>
      <c r="J1103" s="9">
        <v>41267</v>
      </c>
      <c r="K1103" s="7">
        <v>8</v>
      </c>
      <c r="L1103" s="9" t="str">
        <f>VLOOKUP(T_[[#This Row],[Réf catégorie]],ListeCATEGORIES,2,FALSE)</f>
        <v>Poissons et fruits de mer</v>
      </c>
      <c r="M1103" s="6">
        <v>30</v>
      </c>
      <c r="N1103" s="6" t="str">
        <f>VLOOKUP(T_[[#This Row],[Réf prod]],ListePRODUITS,2,FALSE)</f>
        <v>Nord-Ost Matjeshering</v>
      </c>
      <c r="O1103" s="13">
        <v>129.44999999999999</v>
      </c>
      <c r="P1103" s="6">
        <v>56</v>
      </c>
      <c r="Q1103" s="13">
        <f t="shared" si="17"/>
        <v>7249.1999999999989</v>
      </c>
      <c r="R1103" s="14">
        <v>0.11</v>
      </c>
      <c r="S1103" s="13">
        <v>6451.7879999999996</v>
      </c>
      <c r="T1103" s="13">
        <v>70.969667999999984</v>
      </c>
      <c r="U1103" s="48">
        <f>T_[[#This Row],[CA tarif]]-T_[[#This Row],[CA HT]]</f>
        <v>797.41199999999935</v>
      </c>
      <c r="V1103" s="13"/>
      <c r="W1103" s="13"/>
      <c r="X1103"/>
      <c r="Y1103" s="9"/>
      <c r="AA1103"/>
      <c r="AB1103"/>
    </row>
    <row r="1104" spans="1:28" ht="15" customHeight="1" x14ac:dyDescent="0.25">
      <c r="A1104" s="6" t="s">
        <v>173</v>
      </c>
      <c r="B1104" s="6" t="s">
        <v>174</v>
      </c>
      <c r="C1104" s="6" t="s">
        <v>135</v>
      </c>
      <c r="D1104" s="6" t="s">
        <v>136</v>
      </c>
      <c r="E1104" s="6">
        <v>2</v>
      </c>
      <c r="F1104" s="6" t="str">
        <f>VLOOKUP(T_[[#This Row],[N° représ]],ListeREPRESENTANTS,2,FALSE)</f>
        <v>Anne Dodsworth</v>
      </c>
      <c r="G1104" s="6">
        <v>10893</v>
      </c>
      <c r="H1104" s="9">
        <v>41255</v>
      </c>
      <c r="I1104" s="9">
        <v>41283</v>
      </c>
      <c r="J1104" s="9">
        <v>41267</v>
      </c>
      <c r="K1104" s="7">
        <v>8</v>
      </c>
      <c r="L1104" s="9" t="str">
        <f>VLOOKUP(T_[[#This Row],[Réf catégorie]],ListeCATEGORIES,2,FALSE)</f>
        <v>Poissons et fruits de mer</v>
      </c>
      <c r="M1104" s="6">
        <v>36</v>
      </c>
      <c r="N1104" s="6" t="str">
        <f>VLOOKUP(T_[[#This Row],[Réf prod]],ListePRODUITS,2,FALSE)</f>
        <v>Inlagd Sill</v>
      </c>
      <c r="O1104" s="13">
        <v>95</v>
      </c>
      <c r="P1104" s="6">
        <v>68</v>
      </c>
      <c r="Q1104" s="13">
        <f t="shared" si="17"/>
        <v>6460</v>
      </c>
      <c r="R1104" s="14">
        <v>-0.02</v>
      </c>
      <c r="S1104" s="13">
        <v>6589.2</v>
      </c>
      <c r="T1104" s="13">
        <v>85.659599999999998</v>
      </c>
      <c r="U1104" s="48">
        <f>T_[[#This Row],[CA tarif]]-T_[[#This Row],[CA HT]]</f>
        <v>-129.19999999999982</v>
      </c>
      <c r="V1104" s="13"/>
      <c r="W1104" s="13"/>
      <c r="X1104"/>
      <c r="Y1104" s="9"/>
      <c r="AA1104"/>
      <c r="AB1104"/>
    </row>
    <row r="1105" spans="1:28" ht="15" customHeight="1" x14ac:dyDescent="0.25">
      <c r="A1105" s="6" t="s">
        <v>179</v>
      </c>
      <c r="B1105" s="6" t="s">
        <v>180</v>
      </c>
      <c r="C1105" s="6" t="s">
        <v>181</v>
      </c>
      <c r="D1105" s="6" t="s">
        <v>81</v>
      </c>
      <c r="E1105" s="6">
        <v>7</v>
      </c>
      <c r="F1105" s="6" t="str">
        <f>VLOOKUP(T_[[#This Row],[N° représ]],ListeREPRESENTANTS,2,FALSE)</f>
        <v>Jaime Dos Santos</v>
      </c>
      <c r="G1105" s="6">
        <v>10894</v>
      </c>
      <c r="H1105" s="9">
        <v>41255</v>
      </c>
      <c r="I1105" s="9">
        <v>41283</v>
      </c>
      <c r="J1105" s="9">
        <v>41267</v>
      </c>
      <c r="K1105" s="7">
        <v>8</v>
      </c>
      <c r="L1105" s="9" t="str">
        <f>VLOOKUP(T_[[#This Row],[Réf catégorie]],ListeCATEGORIES,2,FALSE)</f>
        <v>Poissons et fruits de mer</v>
      </c>
      <c r="M1105" s="6">
        <v>13</v>
      </c>
      <c r="N1105" s="6" t="str">
        <f>VLOOKUP(T_[[#This Row],[Réf prod]],ListePRODUITS,2,FALSE)</f>
        <v>Konbu</v>
      </c>
      <c r="O1105" s="13">
        <v>30</v>
      </c>
      <c r="P1105" s="6">
        <v>18</v>
      </c>
      <c r="Q1105" s="13">
        <f t="shared" si="17"/>
        <v>540</v>
      </c>
      <c r="R1105" s="14">
        <v>0.19</v>
      </c>
      <c r="S1105" s="13">
        <v>437.40000000000003</v>
      </c>
      <c r="T1105" s="13">
        <v>8.7479999999999993</v>
      </c>
      <c r="U1105" s="48">
        <f>T_[[#This Row],[CA tarif]]-T_[[#This Row],[CA HT]]</f>
        <v>102.59999999999997</v>
      </c>
      <c r="V1105" s="13"/>
      <c r="W1105" s="13"/>
      <c r="X1105"/>
      <c r="Y1105" s="9"/>
      <c r="AA1105"/>
      <c r="AB1105"/>
    </row>
    <row r="1106" spans="1:28" ht="15" customHeight="1" x14ac:dyDescent="0.25">
      <c r="A1106" s="6" t="s">
        <v>179</v>
      </c>
      <c r="B1106" s="6" t="s">
        <v>180</v>
      </c>
      <c r="C1106" s="6" t="s">
        <v>181</v>
      </c>
      <c r="D1106" s="6" t="s">
        <v>81</v>
      </c>
      <c r="E1106" s="6">
        <v>7</v>
      </c>
      <c r="F1106" s="6" t="str">
        <f>VLOOKUP(T_[[#This Row],[N° représ]],ListeREPRESENTANTS,2,FALSE)</f>
        <v>Jaime Dos Santos</v>
      </c>
      <c r="G1106" s="6">
        <v>10894</v>
      </c>
      <c r="H1106" s="9">
        <v>41255</v>
      </c>
      <c r="I1106" s="9">
        <v>41283</v>
      </c>
      <c r="J1106" s="9">
        <v>41267</v>
      </c>
      <c r="K1106" s="7">
        <v>4</v>
      </c>
      <c r="L1106" s="9" t="str">
        <f>VLOOKUP(T_[[#This Row],[Réf catégorie]],ListeCATEGORIES,2,FALSE)</f>
        <v>Produits laitiers</v>
      </c>
      <c r="M1106" s="6">
        <v>69</v>
      </c>
      <c r="N1106" s="6" t="str">
        <f>VLOOKUP(T_[[#This Row],[Réf prod]],ListePRODUITS,2,FALSE)</f>
        <v>Gudbrandsdalsost</v>
      </c>
      <c r="O1106" s="13">
        <v>180</v>
      </c>
      <c r="P1106" s="6">
        <v>76</v>
      </c>
      <c r="Q1106" s="13">
        <f t="shared" si="17"/>
        <v>13680</v>
      </c>
      <c r="R1106" s="14">
        <v>0.18</v>
      </c>
      <c r="S1106" s="13">
        <v>11217.6</v>
      </c>
      <c r="T1106" s="13">
        <v>224.352</v>
      </c>
      <c r="U1106" s="48">
        <f>T_[[#This Row],[CA tarif]]-T_[[#This Row],[CA HT]]</f>
        <v>2462.3999999999996</v>
      </c>
      <c r="V1106" s="13"/>
      <c r="W1106" s="13"/>
      <c r="X1106"/>
      <c r="Y1106" s="9"/>
      <c r="AA1106"/>
      <c r="AB1106"/>
    </row>
    <row r="1107" spans="1:28" ht="15" customHeight="1" x14ac:dyDescent="0.25">
      <c r="A1107" s="6" t="s">
        <v>179</v>
      </c>
      <c r="B1107" s="6" t="s">
        <v>180</v>
      </c>
      <c r="C1107" s="6" t="s">
        <v>181</v>
      </c>
      <c r="D1107" s="6" t="s">
        <v>81</v>
      </c>
      <c r="E1107" s="6">
        <v>7</v>
      </c>
      <c r="F1107" s="6" t="str">
        <f>VLOOKUP(T_[[#This Row],[N° représ]],ListeREPRESENTANTS,2,FALSE)</f>
        <v>Jaime Dos Santos</v>
      </c>
      <c r="G1107" s="6">
        <v>10894</v>
      </c>
      <c r="H1107" s="9">
        <v>41255</v>
      </c>
      <c r="I1107" s="9">
        <v>41283</v>
      </c>
      <c r="J1107" s="9">
        <v>41267</v>
      </c>
      <c r="K1107" s="7">
        <v>1</v>
      </c>
      <c r="L1107" s="9" t="str">
        <f>VLOOKUP(T_[[#This Row],[Réf catégorie]],ListeCATEGORIES,2,FALSE)</f>
        <v>Boissons</v>
      </c>
      <c r="M1107" s="6">
        <v>75</v>
      </c>
      <c r="N1107" s="6" t="str">
        <f>VLOOKUP(T_[[#This Row],[Réf prod]],ListePRODUITS,2,FALSE)</f>
        <v>Rhönbräu Klosterbier</v>
      </c>
      <c r="O1107" s="13">
        <v>38.75</v>
      </c>
      <c r="P1107" s="6">
        <v>37</v>
      </c>
      <c r="Q1107" s="13">
        <f t="shared" si="17"/>
        <v>1433.75</v>
      </c>
      <c r="R1107" s="14">
        <v>0.17</v>
      </c>
      <c r="S1107" s="13">
        <v>1190.0125</v>
      </c>
      <c r="T1107" s="13">
        <v>36.890387500000003</v>
      </c>
      <c r="U1107" s="48">
        <f>T_[[#This Row],[CA tarif]]-T_[[#This Row],[CA HT]]</f>
        <v>243.73749999999995</v>
      </c>
      <c r="V1107" s="13"/>
      <c r="W1107" s="13"/>
      <c r="X1107"/>
      <c r="Y1107" s="9"/>
      <c r="AA1107"/>
      <c r="AB1107"/>
    </row>
    <row r="1108" spans="1:28" ht="15" customHeight="1" x14ac:dyDescent="0.25">
      <c r="A1108" s="6" t="s">
        <v>186</v>
      </c>
      <c r="B1108" s="6" t="s">
        <v>187</v>
      </c>
      <c r="C1108" s="6" t="s">
        <v>188</v>
      </c>
      <c r="D1108" s="6" t="s">
        <v>140</v>
      </c>
      <c r="E1108" s="6">
        <v>3</v>
      </c>
      <c r="F1108" s="6" t="str">
        <f>VLOOKUP(T_[[#This Row],[N° représ]],ListeREPRESENTANTS,2,FALSE)</f>
        <v>Janet Leverling</v>
      </c>
      <c r="G1108" s="6">
        <v>10895</v>
      </c>
      <c r="H1108" s="9">
        <v>41255</v>
      </c>
      <c r="I1108" s="9">
        <v>41283</v>
      </c>
      <c r="J1108" s="9">
        <v>41270</v>
      </c>
      <c r="K1108" s="7">
        <v>1</v>
      </c>
      <c r="L1108" s="9" t="str">
        <f>VLOOKUP(T_[[#This Row],[Réf catégorie]],ListeCATEGORIES,2,FALSE)</f>
        <v>Boissons</v>
      </c>
      <c r="M1108" s="6">
        <v>24</v>
      </c>
      <c r="N1108" s="6" t="str">
        <f>VLOOKUP(T_[[#This Row],[Réf prod]],ListePRODUITS,2,FALSE)</f>
        <v>Guaraná Fantástica</v>
      </c>
      <c r="O1108" s="13">
        <v>22.5</v>
      </c>
      <c r="P1108" s="6">
        <v>33</v>
      </c>
      <c r="Q1108" s="13">
        <f t="shared" si="17"/>
        <v>742.5</v>
      </c>
      <c r="R1108" s="14">
        <v>0.13</v>
      </c>
      <c r="S1108" s="13">
        <v>645.97500000000002</v>
      </c>
      <c r="T1108" s="13">
        <v>17.441324999999999</v>
      </c>
      <c r="U1108" s="48">
        <f>T_[[#This Row],[CA tarif]]-T_[[#This Row],[CA HT]]</f>
        <v>96.524999999999977</v>
      </c>
      <c r="V1108" s="13"/>
      <c r="W1108" s="13"/>
      <c r="X1108"/>
      <c r="Y1108" s="9"/>
      <c r="AA1108"/>
      <c r="AB1108"/>
    </row>
    <row r="1109" spans="1:28" ht="15" customHeight="1" x14ac:dyDescent="0.25">
      <c r="A1109" s="6" t="s">
        <v>186</v>
      </c>
      <c r="B1109" s="6" t="s">
        <v>187</v>
      </c>
      <c r="C1109" s="6" t="s">
        <v>188</v>
      </c>
      <c r="D1109" s="6" t="s">
        <v>140</v>
      </c>
      <c r="E1109" s="6">
        <v>3</v>
      </c>
      <c r="F1109" s="6" t="str">
        <f>VLOOKUP(T_[[#This Row],[N° représ]],ListeREPRESENTANTS,2,FALSE)</f>
        <v>Janet Leverling</v>
      </c>
      <c r="G1109" s="6">
        <v>10895</v>
      </c>
      <c r="H1109" s="9">
        <v>41255</v>
      </c>
      <c r="I1109" s="9">
        <v>41283</v>
      </c>
      <c r="J1109" s="9">
        <v>41270</v>
      </c>
      <c r="K1109" s="7">
        <v>1</v>
      </c>
      <c r="L1109" s="9" t="str">
        <f>VLOOKUP(T_[[#This Row],[Réf catégorie]],ListeCATEGORIES,2,FALSE)</f>
        <v>Boissons</v>
      </c>
      <c r="M1109" s="6">
        <v>39</v>
      </c>
      <c r="N1109" s="6" t="str">
        <f>VLOOKUP(T_[[#This Row],[Réf prod]],ListePRODUITS,2,FALSE)</f>
        <v>Chartreuse verte</v>
      </c>
      <c r="O1109" s="13">
        <v>90</v>
      </c>
      <c r="P1109" s="6">
        <v>37</v>
      </c>
      <c r="Q1109" s="13">
        <f t="shared" si="17"/>
        <v>3330</v>
      </c>
      <c r="R1109" s="14">
        <v>0.16</v>
      </c>
      <c r="S1109" s="13">
        <v>2797.2</v>
      </c>
      <c r="T1109" s="13">
        <v>69.930000000000007</v>
      </c>
      <c r="U1109" s="48">
        <f>T_[[#This Row],[CA tarif]]-T_[[#This Row],[CA HT]]</f>
        <v>532.80000000000018</v>
      </c>
      <c r="V1109" s="13"/>
      <c r="W1109" s="13"/>
      <c r="X1109"/>
      <c r="Y1109" s="9"/>
      <c r="AA1109"/>
      <c r="AB1109"/>
    </row>
    <row r="1110" spans="1:28" ht="15" customHeight="1" x14ac:dyDescent="0.25">
      <c r="A1110" s="6" t="s">
        <v>186</v>
      </c>
      <c r="B1110" s="6" t="s">
        <v>187</v>
      </c>
      <c r="C1110" s="6" t="s">
        <v>188</v>
      </c>
      <c r="D1110" s="6" t="s">
        <v>140</v>
      </c>
      <c r="E1110" s="6">
        <v>3</v>
      </c>
      <c r="F1110" s="6" t="str">
        <f>VLOOKUP(T_[[#This Row],[N° représ]],ListeREPRESENTANTS,2,FALSE)</f>
        <v>Janet Leverling</v>
      </c>
      <c r="G1110" s="6">
        <v>10895</v>
      </c>
      <c r="H1110" s="9">
        <v>41255</v>
      </c>
      <c r="I1110" s="9">
        <v>41283</v>
      </c>
      <c r="J1110" s="9">
        <v>41270</v>
      </c>
      <c r="K1110" s="7">
        <v>8</v>
      </c>
      <c r="L1110" s="9" t="str">
        <f>VLOOKUP(T_[[#This Row],[Réf catégorie]],ListeCATEGORIES,2,FALSE)</f>
        <v>Poissons et fruits de mer</v>
      </c>
      <c r="M1110" s="6">
        <v>40</v>
      </c>
      <c r="N1110" s="6" t="str">
        <f>VLOOKUP(T_[[#This Row],[Réf prod]],ListePRODUITS,2,FALSE)</f>
        <v>Boston Crab Meat</v>
      </c>
      <c r="O1110" s="13">
        <v>92</v>
      </c>
      <c r="P1110" s="6">
        <v>21</v>
      </c>
      <c r="Q1110" s="13">
        <f t="shared" si="17"/>
        <v>1932</v>
      </c>
      <c r="R1110" s="14">
        <v>0.08</v>
      </c>
      <c r="S1110" s="13">
        <v>1777.44</v>
      </c>
      <c r="T1110" s="13">
        <v>56.878080000000004</v>
      </c>
      <c r="U1110" s="48">
        <f>T_[[#This Row],[CA tarif]]-T_[[#This Row],[CA HT]]</f>
        <v>154.55999999999995</v>
      </c>
      <c r="V1110" s="13"/>
      <c r="W1110" s="13"/>
      <c r="X1110"/>
      <c r="Y1110" s="9"/>
      <c r="AA1110"/>
      <c r="AB1110"/>
    </row>
    <row r="1111" spans="1:28" ht="15" customHeight="1" x14ac:dyDescent="0.25">
      <c r="A1111" s="6" t="s">
        <v>186</v>
      </c>
      <c r="B1111" s="6" t="s">
        <v>187</v>
      </c>
      <c r="C1111" s="6" t="s">
        <v>188</v>
      </c>
      <c r="D1111" s="6" t="s">
        <v>140</v>
      </c>
      <c r="E1111" s="6">
        <v>3</v>
      </c>
      <c r="F1111" s="6" t="str">
        <f>VLOOKUP(T_[[#This Row],[N° représ]],ListeREPRESENTANTS,2,FALSE)</f>
        <v>Janet Leverling</v>
      </c>
      <c r="G1111" s="6">
        <v>10895</v>
      </c>
      <c r="H1111" s="9">
        <v>41255</v>
      </c>
      <c r="I1111" s="9">
        <v>41283</v>
      </c>
      <c r="J1111" s="9">
        <v>41270</v>
      </c>
      <c r="K1111" s="7">
        <v>4</v>
      </c>
      <c r="L1111" s="9" t="str">
        <f>VLOOKUP(T_[[#This Row],[Réf catégorie]],ListeCATEGORIES,2,FALSE)</f>
        <v>Produits laitiers</v>
      </c>
      <c r="M1111" s="6">
        <v>60</v>
      </c>
      <c r="N1111" s="6" t="str">
        <f>VLOOKUP(T_[[#This Row],[Réf prod]],ListePRODUITS,2,FALSE)</f>
        <v>Camembert Pierrot</v>
      </c>
      <c r="O1111" s="13">
        <v>170</v>
      </c>
      <c r="P1111" s="6">
        <v>78</v>
      </c>
      <c r="Q1111" s="13">
        <f t="shared" si="17"/>
        <v>13260</v>
      </c>
      <c r="R1111" s="14">
        <v>0.16</v>
      </c>
      <c r="S1111" s="13">
        <v>11138.4</v>
      </c>
      <c r="T1111" s="13">
        <v>211.62960000000001</v>
      </c>
      <c r="U1111" s="48">
        <f>T_[[#This Row],[CA tarif]]-T_[[#This Row],[CA HT]]</f>
        <v>2121.6000000000004</v>
      </c>
      <c r="V1111" s="13"/>
      <c r="W1111" s="13"/>
      <c r="X1111"/>
      <c r="Y1111" s="9"/>
      <c r="AA1111"/>
      <c r="AB1111"/>
    </row>
    <row r="1112" spans="1:28" ht="15" customHeight="1" x14ac:dyDescent="0.25">
      <c r="A1112" s="6" t="s">
        <v>216</v>
      </c>
      <c r="B1112" s="6" t="s">
        <v>217</v>
      </c>
      <c r="C1112" s="6" t="s">
        <v>218</v>
      </c>
      <c r="D1112" s="6" t="s">
        <v>102</v>
      </c>
      <c r="E1112" s="6">
        <v>8</v>
      </c>
      <c r="F1112" s="6" t="str">
        <f>VLOOKUP(T_[[#This Row],[N° représ]],ListeREPRESENTANTS,2,FALSE)</f>
        <v>Hicham Esmal</v>
      </c>
      <c r="G1112" s="6">
        <v>10896</v>
      </c>
      <c r="H1112" s="9">
        <v>41256</v>
      </c>
      <c r="I1112" s="9">
        <v>41284</v>
      </c>
      <c r="J1112" s="9">
        <v>41274</v>
      </c>
      <c r="K1112" s="7">
        <v>8</v>
      </c>
      <c r="L1112" s="9" t="str">
        <f>VLOOKUP(T_[[#This Row],[Réf catégorie]],ListeCATEGORIES,2,FALSE)</f>
        <v>Poissons et fruits de mer</v>
      </c>
      <c r="M1112" s="6">
        <v>45</v>
      </c>
      <c r="N1112" s="6" t="str">
        <f>VLOOKUP(T_[[#This Row],[Réf prod]],ListePRODUITS,2,FALSE)</f>
        <v>Røgede sild</v>
      </c>
      <c r="O1112" s="13">
        <v>47.5</v>
      </c>
      <c r="P1112" s="6">
        <v>4</v>
      </c>
      <c r="Q1112" s="13">
        <f t="shared" si="17"/>
        <v>190</v>
      </c>
      <c r="R1112" s="14">
        <v>0.13</v>
      </c>
      <c r="S1112" s="13">
        <v>165.3</v>
      </c>
      <c r="T1112" s="13">
        <v>2.8101000000000003</v>
      </c>
      <c r="U1112" s="48">
        <f>T_[[#This Row],[CA tarif]]-T_[[#This Row],[CA HT]]</f>
        <v>24.699999999999989</v>
      </c>
      <c r="V1112" s="13"/>
      <c r="W1112" s="13"/>
      <c r="X1112"/>
      <c r="Y1112" s="9"/>
      <c r="AA1112"/>
      <c r="AB1112"/>
    </row>
    <row r="1113" spans="1:28" ht="15" customHeight="1" x14ac:dyDescent="0.25">
      <c r="A1113" s="6" t="s">
        <v>216</v>
      </c>
      <c r="B1113" s="6" t="s">
        <v>217</v>
      </c>
      <c r="C1113" s="6" t="s">
        <v>218</v>
      </c>
      <c r="D1113" s="6" t="s">
        <v>102</v>
      </c>
      <c r="E1113" s="6">
        <v>8</v>
      </c>
      <c r="F1113" s="6" t="str">
        <f>VLOOKUP(T_[[#This Row],[N° représ]],ListeREPRESENTANTS,2,FALSE)</f>
        <v>Hicham Esmal</v>
      </c>
      <c r="G1113" s="6">
        <v>10896</v>
      </c>
      <c r="H1113" s="9">
        <v>41256</v>
      </c>
      <c r="I1113" s="9">
        <v>41284</v>
      </c>
      <c r="J1113" s="9">
        <v>41274</v>
      </c>
      <c r="K1113" s="7">
        <v>5</v>
      </c>
      <c r="L1113" s="9" t="str">
        <f>VLOOKUP(T_[[#This Row],[Réf catégorie]],ListeCATEGORIES,2,FALSE)</f>
        <v>Pâtes et céréales</v>
      </c>
      <c r="M1113" s="6">
        <v>56</v>
      </c>
      <c r="N1113" s="6" t="str">
        <f>VLOOKUP(T_[[#This Row],[Réf prod]],ListePRODUITS,2,FALSE)</f>
        <v>Gnocchi di nonna Alice</v>
      </c>
      <c r="O1113" s="13">
        <v>190</v>
      </c>
      <c r="P1113" s="6">
        <v>14</v>
      </c>
      <c r="Q1113" s="13">
        <f t="shared" si="17"/>
        <v>2660</v>
      </c>
      <c r="R1113" s="14">
        <v>-0.03</v>
      </c>
      <c r="S1113" s="13">
        <v>2739.8</v>
      </c>
      <c r="T1113" s="13">
        <v>10.959200000000001</v>
      </c>
      <c r="U1113" s="48">
        <f>T_[[#This Row],[CA tarif]]-T_[[#This Row],[CA HT]]</f>
        <v>-79.800000000000182</v>
      </c>
      <c r="V1113" s="13"/>
      <c r="W1113" s="13"/>
      <c r="X1113"/>
      <c r="Y1113" s="9"/>
      <c r="AA1113"/>
      <c r="AB1113"/>
    </row>
    <row r="1114" spans="1:28" ht="15" customHeight="1" x14ac:dyDescent="0.25">
      <c r="A1114" s="6" t="s">
        <v>166</v>
      </c>
      <c r="B1114" s="6" t="s">
        <v>167</v>
      </c>
      <c r="C1114" s="6" t="s">
        <v>168</v>
      </c>
      <c r="D1114" s="6" t="s">
        <v>169</v>
      </c>
      <c r="E1114" s="6">
        <v>3</v>
      </c>
      <c r="F1114" s="6" t="str">
        <f>VLOOKUP(T_[[#This Row],[N° représ]],ListeREPRESENTANTS,2,FALSE)</f>
        <v>Janet Leverling</v>
      </c>
      <c r="G1114" s="6">
        <v>10897</v>
      </c>
      <c r="H1114" s="9">
        <v>41256</v>
      </c>
      <c r="I1114" s="9">
        <v>41284</v>
      </c>
      <c r="J1114" s="9">
        <v>41272</v>
      </c>
      <c r="K1114" s="7">
        <v>6</v>
      </c>
      <c r="L1114" s="9" t="str">
        <f>VLOOKUP(T_[[#This Row],[Réf catégorie]],ListeCATEGORIES,2,FALSE)</f>
        <v>Viandes</v>
      </c>
      <c r="M1114" s="6">
        <v>29</v>
      </c>
      <c r="N1114" s="6" t="str">
        <f>VLOOKUP(T_[[#This Row],[Réf prod]],ListePRODUITS,2,FALSE)</f>
        <v>Thüringer Rostbratwurst</v>
      </c>
      <c r="O1114" s="13">
        <v>618.95000000000005</v>
      </c>
      <c r="P1114" s="6">
        <v>34</v>
      </c>
      <c r="Q1114" s="13">
        <f t="shared" si="17"/>
        <v>21044.300000000003</v>
      </c>
      <c r="R1114" s="14">
        <v>0.09</v>
      </c>
      <c r="S1114" s="13">
        <v>19150.313000000002</v>
      </c>
      <c r="T1114" s="13">
        <v>651.1106420000001</v>
      </c>
      <c r="U1114" s="48">
        <f>T_[[#This Row],[CA tarif]]-T_[[#This Row],[CA HT]]</f>
        <v>1893.987000000001</v>
      </c>
      <c r="V1114" s="13"/>
      <c r="W1114" s="13"/>
      <c r="X1114"/>
      <c r="Y1114" s="9"/>
      <c r="AA1114"/>
      <c r="AB1114"/>
    </row>
    <row r="1115" spans="1:28" ht="15" customHeight="1" x14ac:dyDescent="0.25">
      <c r="A1115" s="6" t="s">
        <v>166</v>
      </c>
      <c r="B1115" s="6" t="s">
        <v>167</v>
      </c>
      <c r="C1115" s="6" t="s">
        <v>168</v>
      </c>
      <c r="D1115" s="6" t="s">
        <v>169</v>
      </c>
      <c r="E1115" s="6">
        <v>3</v>
      </c>
      <c r="F1115" s="6" t="str">
        <f>VLOOKUP(T_[[#This Row],[N° représ]],ListeREPRESENTANTS,2,FALSE)</f>
        <v>Janet Leverling</v>
      </c>
      <c r="G1115" s="6">
        <v>10897</v>
      </c>
      <c r="H1115" s="9">
        <v>41256</v>
      </c>
      <c r="I1115" s="9">
        <v>41284</v>
      </c>
      <c r="J1115" s="9">
        <v>41272</v>
      </c>
      <c r="K1115" s="7">
        <v>8</v>
      </c>
      <c r="L1115" s="9" t="str">
        <f>VLOOKUP(T_[[#This Row],[Réf catégorie]],ListeCATEGORIES,2,FALSE)</f>
        <v>Poissons et fruits de mer</v>
      </c>
      <c r="M1115" s="6">
        <v>30</v>
      </c>
      <c r="N1115" s="6" t="str">
        <f>VLOOKUP(T_[[#This Row],[Réf prod]],ListePRODUITS,2,FALSE)</f>
        <v>Nord-Ost Matjeshering</v>
      </c>
      <c r="O1115" s="13">
        <v>129.44999999999999</v>
      </c>
      <c r="P1115" s="6">
        <v>59</v>
      </c>
      <c r="Q1115" s="13">
        <f t="shared" si="17"/>
        <v>7637.5499999999993</v>
      </c>
      <c r="R1115" s="14">
        <v>-0.01</v>
      </c>
      <c r="S1115" s="13">
        <v>7713.9254999999994</v>
      </c>
      <c r="T1115" s="13">
        <v>262.27346699999998</v>
      </c>
      <c r="U1115" s="48">
        <f>T_[[#This Row],[CA tarif]]-T_[[#This Row],[CA HT]]</f>
        <v>-76.375500000000102</v>
      </c>
      <c r="V1115" s="13"/>
      <c r="W1115" s="13"/>
      <c r="X1115"/>
      <c r="Y1115" s="9"/>
      <c r="AA1115"/>
      <c r="AB1115"/>
    </row>
    <row r="1116" spans="1:28" ht="15" customHeight="1" x14ac:dyDescent="0.25">
      <c r="A1116" s="6" t="s">
        <v>219</v>
      </c>
      <c r="B1116" s="6" t="s">
        <v>220</v>
      </c>
      <c r="C1116" s="6" t="s">
        <v>203</v>
      </c>
      <c r="D1116" s="6" t="s">
        <v>204</v>
      </c>
      <c r="E1116" s="6">
        <v>5</v>
      </c>
      <c r="F1116" s="6" t="str">
        <f>VLOOKUP(T_[[#This Row],[N° représ]],ListeREPRESENTANTS,2,FALSE)</f>
        <v>Mohamed Ben Arfa</v>
      </c>
      <c r="G1116" s="6">
        <v>10898</v>
      </c>
      <c r="H1116" s="9">
        <v>41257</v>
      </c>
      <c r="I1116" s="9">
        <v>41285</v>
      </c>
      <c r="J1116" s="9">
        <v>41281</v>
      </c>
      <c r="K1116" s="7">
        <v>8</v>
      </c>
      <c r="L1116" s="9" t="str">
        <f>VLOOKUP(T_[[#This Row],[Réf catégorie]],ListeCATEGORIES,2,FALSE)</f>
        <v>Poissons et fruits de mer</v>
      </c>
      <c r="M1116" s="6">
        <v>13</v>
      </c>
      <c r="N1116" s="6" t="str">
        <f>VLOOKUP(T_[[#This Row],[Réf prod]],ListePRODUITS,2,FALSE)</f>
        <v>Konbu</v>
      </c>
      <c r="O1116" s="13">
        <v>30</v>
      </c>
      <c r="P1116" s="6">
        <v>1</v>
      </c>
      <c r="Q1116" s="13">
        <f t="shared" si="17"/>
        <v>30</v>
      </c>
      <c r="R1116" s="14">
        <v>0.2</v>
      </c>
      <c r="S1116" s="13">
        <v>24</v>
      </c>
      <c r="T1116" s="13">
        <v>0.12</v>
      </c>
      <c r="U1116" s="48">
        <f>T_[[#This Row],[CA tarif]]-T_[[#This Row],[CA HT]]</f>
        <v>6</v>
      </c>
      <c r="V1116" s="13"/>
      <c r="W1116" s="13"/>
      <c r="X1116"/>
      <c r="Y1116" s="9"/>
      <c r="AA1116"/>
      <c r="AB1116"/>
    </row>
    <row r="1117" spans="1:28" ht="15" customHeight="1" x14ac:dyDescent="0.25">
      <c r="A1117" s="6" t="s">
        <v>160</v>
      </c>
      <c r="B1117" s="6" t="s">
        <v>161</v>
      </c>
      <c r="C1117" s="6" t="s">
        <v>162</v>
      </c>
      <c r="D1117" s="6" t="s">
        <v>106</v>
      </c>
      <c r="E1117" s="6">
        <v>9</v>
      </c>
      <c r="F1117" s="6" t="str">
        <f>VLOOKUP(T_[[#This Row],[N° représ]],ListeREPRESENTANTS,2,FALSE)</f>
        <v>Steven Buchanan</v>
      </c>
      <c r="G1117" s="6">
        <v>10899</v>
      </c>
      <c r="H1117" s="9">
        <v>41257</v>
      </c>
      <c r="I1117" s="9">
        <v>41285</v>
      </c>
      <c r="J1117" s="9">
        <v>41273</v>
      </c>
      <c r="K1117" s="7">
        <v>1</v>
      </c>
      <c r="L1117" s="9" t="str">
        <f>VLOOKUP(T_[[#This Row],[Réf catégorie]],ListeCATEGORIES,2,FALSE)</f>
        <v>Boissons</v>
      </c>
      <c r="M1117" s="6">
        <v>39</v>
      </c>
      <c r="N1117" s="6" t="str">
        <f>VLOOKUP(T_[[#This Row],[Réf prod]],ListePRODUITS,2,FALSE)</f>
        <v>Chartreuse verte</v>
      </c>
      <c r="O1117" s="13">
        <v>90</v>
      </c>
      <c r="P1117" s="6">
        <v>25</v>
      </c>
      <c r="Q1117" s="13">
        <f t="shared" si="17"/>
        <v>2250</v>
      </c>
      <c r="R1117" s="14">
        <v>0.18</v>
      </c>
      <c r="S1117" s="13">
        <v>1845.0000000000002</v>
      </c>
      <c r="T1117" s="13">
        <v>59.040000000000006</v>
      </c>
      <c r="U1117" s="48">
        <f>T_[[#This Row],[CA tarif]]-T_[[#This Row],[CA HT]]</f>
        <v>404.99999999999977</v>
      </c>
      <c r="V1117" s="13"/>
      <c r="W1117" s="13"/>
      <c r="X1117"/>
      <c r="Y1117" s="9"/>
      <c r="AA1117"/>
      <c r="AB1117"/>
    </row>
    <row r="1118" spans="1:28" ht="15" customHeight="1" x14ac:dyDescent="0.25">
      <c r="A1118" s="6" t="s">
        <v>264</v>
      </c>
      <c r="B1118" s="6" t="s">
        <v>265</v>
      </c>
      <c r="C1118" s="6" t="s">
        <v>266</v>
      </c>
      <c r="D1118" s="6" t="s">
        <v>123</v>
      </c>
      <c r="E1118" s="6">
        <v>7</v>
      </c>
      <c r="F1118" s="6" t="str">
        <f>VLOOKUP(T_[[#This Row],[N° représ]],ListeREPRESENTANTS,2,FALSE)</f>
        <v>Jaime Dos Santos</v>
      </c>
      <c r="G1118" s="6">
        <v>10900</v>
      </c>
      <c r="H1118" s="9">
        <v>41257</v>
      </c>
      <c r="I1118" s="9">
        <v>41285</v>
      </c>
      <c r="J1118" s="9">
        <v>41279</v>
      </c>
      <c r="K1118" s="7">
        <v>1</v>
      </c>
      <c r="L1118" s="9" t="str">
        <f>VLOOKUP(T_[[#This Row],[Réf catégorie]],ListeCATEGORIES,2,FALSE)</f>
        <v>Boissons</v>
      </c>
      <c r="M1118" s="6">
        <v>70</v>
      </c>
      <c r="N1118" s="6" t="str">
        <f>VLOOKUP(T_[[#This Row],[Réf prod]],ListePRODUITS,2,FALSE)</f>
        <v>Outback Lager</v>
      </c>
      <c r="O1118" s="13">
        <v>75</v>
      </c>
      <c r="P1118" s="6">
        <v>75</v>
      </c>
      <c r="Q1118" s="13">
        <f t="shared" si="17"/>
        <v>5625</v>
      </c>
      <c r="R1118" s="14">
        <v>0.15</v>
      </c>
      <c r="S1118" s="13">
        <v>4781.25</v>
      </c>
      <c r="T1118" s="13">
        <v>62.15625</v>
      </c>
      <c r="U1118" s="48">
        <f>T_[[#This Row],[CA tarif]]-T_[[#This Row],[CA HT]]</f>
        <v>843.75</v>
      </c>
      <c r="V1118" s="13"/>
      <c r="W1118" s="13"/>
      <c r="X1118"/>
      <c r="Y1118" s="9"/>
      <c r="AA1118"/>
      <c r="AB1118"/>
    </row>
    <row r="1119" spans="1:28" ht="15" customHeight="1" x14ac:dyDescent="0.25">
      <c r="A1119" s="6" t="s">
        <v>103</v>
      </c>
      <c r="B1119" s="6" t="s">
        <v>104</v>
      </c>
      <c r="C1119" s="6" t="s">
        <v>105</v>
      </c>
      <c r="D1119" s="6" t="s">
        <v>106</v>
      </c>
      <c r="E1119" s="6">
        <v>5</v>
      </c>
      <c r="F1119" s="6" t="str">
        <f>VLOOKUP(T_[[#This Row],[N° représ]],ListeREPRESENTANTS,2,FALSE)</f>
        <v>Mohamed Ben Arfa</v>
      </c>
      <c r="G1119" s="6">
        <v>10901</v>
      </c>
      <c r="H1119" s="9">
        <v>41260</v>
      </c>
      <c r="I1119" s="9">
        <v>41288</v>
      </c>
      <c r="J1119" s="9">
        <v>41273</v>
      </c>
      <c r="K1119" s="7">
        <v>8</v>
      </c>
      <c r="L1119" s="9" t="str">
        <f>VLOOKUP(T_[[#This Row],[Réf catégorie]],ListeCATEGORIES,2,FALSE)</f>
        <v>Poissons et fruits de mer</v>
      </c>
      <c r="M1119" s="6">
        <v>41</v>
      </c>
      <c r="N1119" s="6" t="str">
        <f>VLOOKUP(T_[[#This Row],[Réf prod]],ListePRODUITS,2,FALSE)</f>
        <v>Jack's New England Clam Chowder</v>
      </c>
      <c r="O1119" s="13">
        <v>48.25</v>
      </c>
      <c r="P1119" s="6">
        <v>33</v>
      </c>
      <c r="Q1119" s="13">
        <f t="shared" si="17"/>
        <v>1592.25</v>
      </c>
      <c r="R1119" s="14">
        <v>0.14000000000000001</v>
      </c>
      <c r="S1119" s="13">
        <v>1369.335</v>
      </c>
      <c r="T1119" s="13">
        <v>24.648029999999999</v>
      </c>
      <c r="U1119" s="48">
        <f>T_[[#This Row],[CA tarif]]-T_[[#This Row],[CA HT]]</f>
        <v>222.91499999999996</v>
      </c>
      <c r="V1119" s="13"/>
      <c r="W1119" s="13"/>
      <c r="X1119"/>
      <c r="Y1119" s="9"/>
      <c r="AA1119"/>
      <c r="AB1119"/>
    </row>
    <row r="1120" spans="1:28" ht="15" customHeight="1" x14ac:dyDescent="0.25">
      <c r="A1120" s="6" t="s">
        <v>103</v>
      </c>
      <c r="B1120" s="6" t="s">
        <v>104</v>
      </c>
      <c r="C1120" s="6" t="s">
        <v>105</v>
      </c>
      <c r="D1120" s="6" t="s">
        <v>106</v>
      </c>
      <c r="E1120" s="6">
        <v>5</v>
      </c>
      <c r="F1120" s="6" t="str">
        <f>VLOOKUP(T_[[#This Row],[N° représ]],ListeREPRESENTANTS,2,FALSE)</f>
        <v>Mohamed Ben Arfa</v>
      </c>
      <c r="G1120" s="6">
        <v>10901</v>
      </c>
      <c r="H1120" s="9">
        <v>41260</v>
      </c>
      <c r="I1120" s="9">
        <v>41288</v>
      </c>
      <c r="J1120" s="9">
        <v>41273</v>
      </c>
      <c r="K1120" s="7">
        <v>4</v>
      </c>
      <c r="L1120" s="9" t="str">
        <f>VLOOKUP(T_[[#This Row],[Réf catégorie]],ListeCATEGORIES,2,FALSE)</f>
        <v>Produits laitiers</v>
      </c>
      <c r="M1120" s="6">
        <v>71</v>
      </c>
      <c r="N1120" s="6" t="str">
        <f>VLOOKUP(T_[[#This Row],[Réf prod]],ListePRODUITS,2,FALSE)</f>
        <v>Fløtemysost</v>
      </c>
      <c r="O1120" s="13">
        <v>107.5</v>
      </c>
      <c r="P1120" s="6">
        <v>42</v>
      </c>
      <c r="Q1120" s="13">
        <f t="shared" si="17"/>
        <v>4515</v>
      </c>
      <c r="R1120" s="14">
        <v>0.15</v>
      </c>
      <c r="S1120" s="13">
        <v>3837.75</v>
      </c>
      <c r="T1120" s="13">
        <v>69.079499999999996</v>
      </c>
      <c r="U1120" s="48">
        <f>T_[[#This Row],[CA tarif]]-T_[[#This Row],[CA HT]]</f>
        <v>677.25</v>
      </c>
      <c r="V1120" s="13"/>
      <c r="W1120" s="13"/>
      <c r="X1120"/>
      <c r="Y1120" s="9"/>
      <c r="AA1120"/>
      <c r="AB1120"/>
    </row>
    <row r="1121" spans="1:28" ht="15" customHeight="1" x14ac:dyDescent="0.25">
      <c r="A1121" s="6" t="s">
        <v>223</v>
      </c>
      <c r="B1121" s="6" t="s">
        <v>224</v>
      </c>
      <c r="C1121" s="6" t="s">
        <v>225</v>
      </c>
      <c r="D1121" s="6" t="s">
        <v>208</v>
      </c>
      <c r="E1121" s="6">
        <v>7</v>
      </c>
      <c r="F1121" s="6" t="str">
        <f>VLOOKUP(T_[[#This Row],[N° représ]],ListeREPRESENTANTS,2,FALSE)</f>
        <v>Jaime Dos Santos</v>
      </c>
      <c r="G1121" s="6">
        <v>10902</v>
      </c>
      <c r="H1121" s="9">
        <v>41260</v>
      </c>
      <c r="I1121" s="9">
        <v>41288</v>
      </c>
      <c r="J1121" s="9">
        <v>41278</v>
      </c>
      <c r="K1121" s="7">
        <v>6</v>
      </c>
      <c r="L1121" s="9" t="str">
        <f>VLOOKUP(T_[[#This Row],[Réf catégorie]],ListeCATEGORIES,2,FALSE)</f>
        <v>Viandes</v>
      </c>
      <c r="M1121" s="6">
        <v>55</v>
      </c>
      <c r="N1121" s="6" t="str">
        <f>VLOOKUP(T_[[#This Row],[Réf prod]],ListePRODUITS,2,FALSE)</f>
        <v>Pâté chinois</v>
      </c>
      <c r="O1121" s="13">
        <v>120</v>
      </c>
      <c r="P1121" s="6">
        <v>87</v>
      </c>
      <c r="Q1121" s="13">
        <f t="shared" si="17"/>
        <v>10440</v>
      </c>
      <c r="R1121" s="14">
        <v>0.02</v>
      </c>
      <c r="S1121" s="13">
        <v>10231.199999999999</v>
      </c>
      <c r="T1121" s="13">
        <v>358.09199999999993</v>
      </c>
      <c r="U1121" s="48">
        <f>T_[[#This Row],[CA tarif]]-T_[[#This Row],[CA HT]]</f>
        <v>208.80000000000109</v>
      </c>
      <c r="V1121" s="13"/>
      <c r="W1121" s="13"/>
      <c r="X1121"/>
      <c r="Y1121" s="9"/>
      <c r="AA1121"/>
      <c r="AB1121"/>
    </row>
    <row r="1122" spans="1:28" ht="15" customHeight="1" x14ac:dyDescent="0.25">
      <c r="A1122" s="6" t="s">
        <v>223</v>
      </c>
      <c r="B1122" s="6" t="s">
        <v>224</v>
      </c>
      <c r="C1122" s="6" t="s">
        <v>225</v>
      </c>
      <c r="D1122" s="6" t="s">
        <v>208</v>
      </c>
      <c r="E1122" s="6">
        <v>7</v>
      </c>
      <c r="F1122" s="6" t="str">
        <f>VLOOKUP(T_[[#This Row],[N° représ]],ListeREPRESENTANTS,2,FALSE)</f>
        <v>Jaime Dos Santos</v>
      </c>
      <c r="G1122" s="6">
        <v>10902</v>
      </c>
      <c r="H1122" s="9">
        <v>41260</v>
      </c>
      <c r="I1122" s="9">
        <v>41288</v>
      </c>
      <c r="J1122" s="9">
        <v>41278</v>
      </c>
      <c r="K1122" s="7">
        <v>3</v>
      </c>
      <c r="L1122" s="9" t="str">
        <f>VLOOKUP(T_[[#This Row],[Réf catégorie]],ListeCATEGORIES,2,FALSE)</f>
        <v>Desserts</v>
      </c>
      <c r="M1122" s="6">
        <v>62</v>
      </c>
      <c r="N1122" s="6" t="str">
        <f>VLOOKUP(T_[[#This Row],[Réf prod]],ListePRODUITS,2,FALSE)</f>
        <v>Tarte au sucre</v>
      </c>
      <c r="O1122" s="13">
        <v>246.5</v>
      </c>
      <c r="P1122" s="6">
        <v>32</v>
      </c>
      <c r="Q1122" s="13">
        <f t="shared" si="17"/>
        <v>7888</v>
      </c>
      <c r="R1122" s="14">
        <v>0.05</v>
      </c>
      <c r="S1122" s="13">
        <v>7493.5999999999995</v>
      </c>
      <c r="T1122" s="13">
        <v>262.27600000000001</v>
      </c>
      <c r="U1122" s="48">
        <f>T_[[#This Row],[CA tarif]]-T_[[#This Row],[CA HT]]</f>
        <v>394.40000000000055</v>
      </c>
      <c r="V1122" s="13"/>
      <c r="W1122" s="13"/>
      <c r="X1122"/>
      <c r="Y1122" s="9"/>
      <c r="AA1122"/>
      <c r="AB1122"/>
    </row>
    <row r="1123" spans="1:28" ht="15" customHeight="1" x14ac:dyDescent="0.25">
      <c r="A1123" s="6" t="s">
        <v>228</v>
      </c>
      <c r="B1123" s="6" t="s">
        <v>229</v>
      </c>
      <c r="C1123" s="6" t="s">
        <v>122</v>
      </c>
      <c r="D1123" s="6" t="s">
        <v>123</v>
      </c>
      <c r="E1123" s="6">
        <v>3</v>
      </c>
      <c r="F1123" s="6" t="str">
        <f>VLOOKUP(T_[[#This Row],[N° représ]],ListeREPRESENTANTS,2,FALSE)</f>
        <v>Janet Leverling</v>
      </c>
      <c r="G1123" s="6">
        <v>10903</v>
      </c>
      <c r="H1123" s="9">
        <v>41261</v>
      </c>
      <c r="I1123" s="9">
        <v>41289</v>
      </c>
      <c r="J1123" s="9">
        <v>41279</v>
      </c>
      <c r="K1123" s="7">
        <v>8</v>
      </c>
      <c r="L1123" s="9" t="str">
        <f>VLOOKUP(T_[[#This Row],[Réf catégorie]],ListeCATEGORIES,2,FALSE)</f>
        <v>Poissons et fruits de mer</v>
      </c>
      <c r="M1123" s="6">
        <v>13</v>
      </c>
      <c r="N1123" s="6" t="str">
        <f>VLOOKUP(T_[[#This Row],[Réf prod]],ListePRODUITS,2,FALSE)</f>
        <v>Konbu</v>
      </c>
      <c r="O1123" s="13">
        <v>30</v>
      </c>
      <c r="P1123" s="6">
        <v>36</v>
      </c>
      <c r="Q1123" s="13">
        <f t="shared" si="17"/>
        <v>1080</v>
      </c>
      <c r="R1123" s="14">
        <v>0.01</v>
      </c>
      <c r="S1123" s="13">
        <v>1069.2</v>
      </c>
      <c r="T1123" s="13">
        <v>12.830400000000001</v>
      </c>
      <c r="U1123" s="48">
        <f>T_[[#This Row],[CA tarif]]-T_[[#This Row],[CA HT]]</f>
        <v>10.799999999999955</v>
      </c>
      <c r="V1123" s="13"/>
      <c r="W1123" s="13"/>
      <c r="X1123"/>
      <c r="Y1123" s="9"/>
      <c r="AA1123"/>
      <c r="AB1123"/>
    </row>
    <row r="1124" spans="1:28" ht="15" customHeight="1" x14ac:dyDescent="0.25">
      <c r="A1124" s="6" t="s">
        <v>228</v>
      </c>
      <c r="B1124" s="6" t="s">
        <v>229</v>
      </c>
      <c r="C1124" s="6" t="s">
        <v>122</v>
      </c>
      <c r="D1124" s="6" t="s">
        <v>123</v>
      </c>
      <c r="E1124" s="6">
        <v>3</v>
      </c>
      <c r="F1124" s="6" t="str">
        <f>VLOOKUP(T_[[#This Row],[N° représ]],ListeREPRESENTANTS,2,FALSE)</f>
        <v>Janet Leverling</v>
      </c>
      <c r="G1124" s="6">
        <v>10903</v>
      </c>
      <c r="H1124" s="9">
        <v>41261</v>
      </c>
      <c r="I1124" s="9">
        <v>41289</v>
      </c>
      <c r="J1124" s="9">
        <v>41279</v>
      </c>
      <c r="K1124" s="7">
        <v>2</v>
      </c>
      <c r="L1124" s="9" t="str">
        <f>VLOOKUP(T_[[#This Row],[Réf catégorie]],ListeCATEGORIES,2,FALSE)</f>
        <v>Condiments</v>
      </c>
      <c r="M1124" s="6">
        <v>65</v>
      </c>
      <c r="N1124" s="6" t="str">
        <f>VLOOKUP(T_[[#This Row],[Réf prod]],ListePRODUITS,2,FALSE)</f>
        <v>Louisiana Fiery Hot Pepper Sauce</v>
      </c>
      <c r="O1124" s="13">
        <v>105.25</v>
      </c>
      <c r="P1124" s="6">
        <v>96</v>
      </c>
      <c r="Q1124" s="13">
        <f t="shared" si="17"/>
        <v>10104</v>
      </c>
      <c r="R1124" s="14">
        <v>0.14000000000000001</v>
      </c>
      <c r="S1124" s="13">
        <v>8689.44</v>
      </c>
      <c r="T1124" s="13">
        <v>78.20496</v>
      </c>
      <c r="U1124" s="48">
        <f>T_[[#This Row],[CA tarif]]-T_[[#This Row],[CA HT]]</f>
        <v>1414.5599999999995</v>
      </c>
      <c r="V1124" s="13"/>
      <c r="W1124" s="13"/>
      <c r="X1124"/>
      <c r="Y1124" s="9"/>
      <c r="AA1124"/>
      <c r="AB1124"/>
    </row>
    <row r="1125" spans="1:28" ht="15" customHeight="1" x14ac:dyDescent="0.25">
      <c r="A1125" s="6" t="s">
        <v>228</v>
      </c>
      <c r="B1125" s="6" t="s">
        <v>229</v>
      </c>
      <c r="C1125" s="6" t="s">
        <v>122</v>
      </c>
      <c r="D1125" s="6" t="s">
        <v>123</v>
      </c>
      <c r="E1125" s="6">
        <v>3</v>
      </c>
      <c r="F1125" s="6" t="str">
        <f>VLOOKUP(T_[[#This Row],[N° représ]],ListeREPRESENTANTS,2,FALSE)</f>
        <v>Janet Leverling</v>
      </c>
      <c r="G1125" s="6">
        <v>10903</v>
      </c>
      <c r="H1125" s="9">
        <v>41261</v>
      </c>
      <c r="I1125" s="9">
        <v>41289</v>
      </c>
      <c r="J1125" s="9">
        <v>41279</v>
      </c>
      <c r="K1125" s="7">
        <v>3</v>
      </c>
      <c r="L1125" s="9" t="str">
        <f>VLOOKUP(T_[[#This Row],[Réf catégorie]],ListeCATEGORIES,2,FALSE)</f>
        <v>Desserts</v>
      </c>
      <c r="M1125" s="6">
        <v>68</v>
      </c>
      <c r="N1125" s="6" t="str">
        <f>VLOOKUP(T_[[#This Row],[Réf prod]],ListePRODUITS,2,FALSE)</f>
        <v>Scottish Longbreads</v>
      </c>
      <c r="O1125" s="13">
        <v>62.5</v>
      </c>
      <c r="P1125" s="6">
        <v>78</v>
      </c>
      <c r="Q1125" s="13">
        <f t="shared" si="17"/>
        <v>4875</v>
      </c>
      <c r="R1125" s="14">
        <v>0.18</v>
      </c>
      <c r="S1125" s="13">
        <v>3997.5000000000005</v>
      </c>
      <c r="T1125" s="13">
        <v>75.952500000000015</v>
      </c>
      <c r="U1125" s="48">
        <f>T_[[#This Row],[CA tarif]]-T_[[#This Row],[CA HT]]</f>
        <v>877.49999999999955</v>
      </c>
      <c r="V1125" s="13"/>
      <c r="W1125" s="13"/>
      <c r="X1125"/>
      <c r="Y1125" s="9"/>
      <c r="AA1125"/>
      <c r="AB1125"/>
    </row>
    <row r="1126" spans="1:28" ht="15" customHeight="1" x14ac:dyDescent="0.25">
      <c r="A1126" s="6" t="s">
        <v>78</v>
      </c>
      <c r="B1126" s="6" t="s">
        <v>79</v>
      </c>
      <c r="C1126" s="6" t="s">
        <v>80</v>
      </c>
      <c r="D1126" s="6" t="s">
        <v>81</v>
      </c>
      <c r="E1126" s="6">
        <v>3</v>
      </c>
      <c r="F1126" s="6" t="str">
        <f>VLOOKUP(T_[[#This Row],[N° représ]],ListeREPRESENTANTS,2,FALSE)</f>
        <v>Janet Leverling</v>
      </c>
      <c r="G1126" s="6">
        <v>10904</v>
      </c>
      <c r="H1126" s="9">
        <v>41261</v>
      </c>
      <c r="I1126" s="9">
        <v>41289</v>
      </c>
      <c r="J1126" s="9">
        <v>41274</v>
      </c>
      <c r="K1126" s="7">
        <v>8</v>
      </c>
      <c r="L1126" s="9" t="str">
        <f>VLOOKUP(T_[[#This Row],[Réf catégorie]],ListeCATEGORIES,2,FALSE)</f>
        <v>Poissons et fruits de mer</v>
      </c>
      <c r="M1126" s="6">
        <v>58</v>
      </c>
      <c r="N1126" s="6" t="str">
        <f>VLOOKUP(T_[[#This Row],[Réf prod]],ListePRODUITS,2,FALSE)</f>
        <v>Escargots de Bourgogne</v>
      </c>
      <c r="O1126" s="13">
        <v>66.25</v>
      </c>
      <c r="P1126" s="6">
        <v>87</v>
      </c>
      <c r="Q1126" s="13">
        <f t="shared" si="17"/>
        <v>5763.75</v>
      </c>
      <c r="R1126" s="14">
        <v>0.13</v>
      </c>
      <c r="S1126" s="13">
        <v>5014.4624999999996</v>
      </c>
      <c r="T1126" s="13">
        <v>90.260324999999995</v>
      </c>
      <c r="U1126" s="48">
        <f>T_[[#This Row],[CA tarif]]-T_[[#This Row],[CA HT]]</f>
        <v>749.28750000000036</v>
      </c>
      <c r="V1126" s="13"/>
      <c r="W1126" s="13"/>
      <c r="X1126"/>
      <c r="Y1126" s="9"/>
      <c r="AA1126"/>
      <c r="AB1126"/>
    </row>
    <row r="1127" spans="1:28" ht="15" customHeight="1" x14ac:dyDescent="0.25">
      <c r="A1127" s="6" t="s">
        <v>78</v>
      </c>
      <c r="B1127" s="6" t="s">
        <v>79</v>
      </c>
      <c r="C1127" s="6" t="s">
        <v>80</v>
      </c>
      <c r="D1127" s="6" t="s">
        <v>81</v>
      </c>
      <c r="E1127" s="6">
        <v>3</v>
      </c>
      <c r="F1127" s="6" t="str">
        <f>VLOOKUP(T_[[#This Row],[N° représ]],ListeREPRESENTANTS,2,FALSE)</f>
        <v>Janet Leverling</v>
      </c>
      <c r="G1127" s="6">
        <v>10904</v>
      </c>
      <c r="H1127" s="9">
        <v>41261</v>
      </c>
      <c r="I1127" s="9">
        <v>41289</v>
      </c>
      <c r="J1127" s="9">
        <v>41274</v>
      </c>
      <c r="K1127" s="7">
        <v>3</v>
      </c>
      <c r="L1127" s="9" t="str">
        <f>VLOOKUP(T_[[#This Row],[Réf catégorie]],ListeCATEGORIES,2,FALSE)</f>
        <v>Desserts</v>
      </c>
      <c r="M1127" s="6">
        <v>62</v>
      </c>
      <c r="N1127" s="6" t="str">
        <f>VLOOKUP(T_[[#This Row],[Réf prod]],ListePRODUITS,2,FALSE)</f>
        <v>Tarte au sucre</v>
      </c>
      <c r="O1127" s="13">
        <v>246.5</v>
      </c>
      <c r="P1127" s="6">
        <v>72</v>
      </c>
      <c r="Q1127" s="13">
        <f t="shared" si="17"/>
        <v>17748</v>
      </c>
      <c r="R1127" s="14">
        <v>0.08</v>
      </c>
      <c r="S1127" s="13">
        <v>16328.16</v>
      </c>
      <c r="T1127" s="13">
        <v>538.82928000000004</v>
      </c>
      <c r="U1127" s="48">
        <f>T_[[#This Row],[CA tarif]]-T_[[#This Row],[CA HT]]</f>
        <v>1419.8400000000001</v>
      </c>
      <c r="V1127" s="13"/>
      <c r="W1127" s="13"/>
      <c r="X1127"/>
      <c r="Y1127" s="9"/>
      <c r="AA1127"/>
      <c r="AB1127"/>
    </row>
    <row r="1128" spans="1:28" ht="15" customHeight="1" x14ac:dyDescent="0.25">
      <c r="A1128" s="6" t="s">
        <v>264</v>
      </c>
      <c r="B1128" s="6" t="s">
        <v>265</v>
      </c>
      <c r="C1128" s="6" t="s">
        <v>266</v>
      </c>
      <c r="D1128" s="6" t="s">
        <v>123</v>
      </c>
      <c r="E1128" s="6">
        <v>2</v>
      </c>
      <c r="F1128" s="6" t="str">
        <f>VLOOKUP(T_[[#This Row],[N° représ]],ListeREPRESENTANTS,2,FALSE)</f>
        <v>Anne Dodsworth</v>
      </c>
      <c r="G1128" s="6">
        <v>10905</v>
      </c>
      <c r="H1128" s="9">
        <v>41261</v>
      </c>
      <c r="I1128" s="9">
        <v>41289</v>
      </c>
      <c r="J1128" s="9">
        <v>41281</v>
      </c>
      <c r="K1128" s="7">
        <v>1</v>
      </c>
      <c r="L1128" s="9" t="str">
        <f>VLOOKUP(T_[[#This Row],[Réf catégorie]],ListeCATEGORIES,2,FALSE)</f>
        <v>Boissons</v>
      </c>
      <c r="M1128" s="6">
        <v>1</v>
      </c>
      <c r="N1128" s="6" t="str">
        <f>VLOOKUP(T_[[#This Row],[Réf prod]],ListePRODUITS,2,FALSE)</f>
        <v>Chai</v>
      </c>
      <c r="O1128" s="13">
        <v>90</v>
      </c>
      <c r="P1128" s="6">
        <v>20</v>
      </c>
      <c r="Q1128" s="13">
        <f t="shared" si="17"/>
        <v>1800</v>
      </c>
      <c r="R1128" s="14">
        <v>0.01</v>
      </c>
      <c r="S1128" s="13">
        <v>1782</v>
      </c>
      <c r="T1128" s="13">
        <v>23.166</v>
      </c>
      <c r="U1128" s="48">
        <f>T_[[#This Row],[CA tarif]]-T_[[#This Row],[CA HT]]</f>
        <v>18</v>
      </c>
      <c r="V1128" s="13"/>
      <c r="W1128" s="13"/>
      <c r="X1128"/>
      <c r="Y1128" s="9"/>
      <c r="AA1128"/>
      <c r="AB1128"/>
    </row>
    <row r="1129" spans="1:28" ht="15" customHeight="1" x14ac:dyDescent="0.25">
      <c r="A1129" s="6" t="s">
        <v>281</v>
      </c>
      <c r="B1129" s="6" t="s">
        <v>282</v>
      </c>
      <c r="C1129" s="6" t="s">
        <v>283</v>
      </c>
      <c r="D1129" s="6" t="s">
        <v>284</v>
      </c>
      <c r="E1129" s="6">
        <v>5</v>
      </c>
      <c r="F1129" s="6" t="str">
        <f>VLOOKUP(T_[[#This Row],[N° représ]],ListeREPRESENTANTS,2,FALSE)</f>
        <v>Mohamed Ben Arfa</v>
      </c>
      <c r="G1129" s="6">
        <v>10906</v>
      </c>
      <c r="H1129" s="9">
        <v>41262</v>
      </c>
      <c r="I1129" s="9">
        <v>41276</v>
      </c>
      <c r="J1129" s="9">
        <v>41278</v>
      </c>
      <c r="K1129" s="7">
        <v>2</v>
      </c>
      <c r="L1129" s="9" t="str">
        <f>VLOOKUP(T_[[#This Row],[Réf catégorie]],ListeCATEGORIES,2,FALSE)</f>
        <v>Condiments</v>
      </c>
      <c r="M1129" s="6">
        <v>61</v>
      </c>
      <c r="N1129" s="6" t="str">
        <f>VLOOKUP(T_[[#This Row],[Réf prod]],ListePRODUITS,2,FALSE)</f>
        <v>Sirop d'érable</v>
      </c>
      <c r="O1129" s="13">
        <v>142.5</v>
      </c>
      <c r="P1129" s="6">
        <v>43</v>
      </c>
      <c r="Q1129" s="13">
        <f t="shared" si="17"/>
        <v>6127.5</v>
      </c>
      <c r="R1129" s="14">
        <v>0.15</v>
      </c>
      <c r="S1129" s="13">
        <v>5208.375</v>
      </c>
      <c r="T1129" s="13">
        <v>161.45962499999999</v>
      </c>
      <c r="U1129" s="48">
        <f>T_[[#This Row],[CA tarif]]-T_[[#This Row],[CA HT]]</f>
        <v>919.125</v>
      </c>
      <c r="V1129" s="13"/>
      <c r="W1129" s="13"/>
      <c r="X1129"/>
      <c r="Y1129" s="9"/>
      <c r="AA1129"/>
      <c r="AB1129"/>
    </row>
    <row r="1130" spans="1:28" ht="15" customHeight="1" x14ac:dyDescent="0.25">
      <c r="A1130" s="6" t="s">
        <v>313</v>
      </c>
      <c r="B1130" s="6" t="s">
        <v>314</v>
      </c>
      <c r="C1130" s="6" t="s">
        <v>315</v>
      </c>
      <c r="D1130" s="6" t="s">
        <v>85</v>
      </c>
      <c r="E1130" s="6">
        <v>6</v>
      </c>
      <c r="F1130" s="6" t="str">
        <f>VLOOKUP(T_[[#This Row],[N° représ]],ListeREPRESENTANTS,2,FALSE)</f>
        <v>Ernst Junge</v>
      </c>
      <c r="G1130" s="6">
        <v>10907</v>
      </c>
      <c r="H1130" s="9">
        <v>41262</v>
      </c>
      <c r="I1130" s="9">
        <v>41290</v>
      </c>
      <c r="J1130" s="9">
        <v>41274</v>
      </c>
      <c r="K1130" s="7">
        <v>1</v>
      </c>
      <c r="L1130" s="9" t="str">
        <f>VLOOKUP(T_[[#This Row],[Réf catégorie]],ListeCATEGORIES,2,FALSE)</f>
        <v>Boissons</v>
      </c>
      <c r="M1130" s="6">
        <v>75</v>
      </c>
      <c r="N1130" s="6" t="str">
        <f>VLOOKUP(T_[[#This Row],[Réf prod]],ListePRODUITS,2,FALSE)</f>
        <v>Rhönbräu Klosterbier</v>
      </c>
      <c r="O1130" s="13">
        <v>38.75</v>
      </c>
      <c r="P1130" s="6">
        <v>5</v>
      </c>
      <c r="Q1130" s="13">
        <f t="shared" si="17"/>
        <v>193.75</v>
      </c>
      <c r="R1130" s="14">
        <v>0.1</v>
      </c>
      <c r="S1130" s="13">
        <v>174.375</v>
      </c>
      <c r="T1130" s="13">
        <v>0.87187499999999996</v>
      </c>
      <c r="U1130" s="48">
        <f>T_[[#This Row],[CA tarif]]-T_[[#This Row],[CA HT]]</f>
        <v>19.375</v>
      </c>
      <c r="V1130" s="13"/>
      <c r="W1130" s="13"/>
      <c r="X1130"/>
      <c r="Y1130" s="9"/>
      <c r="AA1130"/>
      <c r="AB1130"/>
    </row>
    <row r="1131" spans="1:28" ht="15" customHeight="1" x14ac:dyDescent="0.25">
      <c r="A1131" s="6" t="s">
        <v>248</v>
      </c>
      <c r="B1131" s="6" t="s">
        <v>249</v>
      </c>
      <c r="C1131" s="6" t="s">
        <v>250</v>
      </c>
      <c r="D1131" s="6" t="s">
        <v>251</v>
      </c>
      <c r="E1131" s="6">
        <v>5</v>
      </c>
      <c r="F1131" s="6" t="str">
        <f>VLOOKUP(T_[[#This Row],[N° représ]],ListeREPRESENTANTS,2,FALSE)</f>
        <v>Mohamed Ben Arfa</v>
      </c>
      <c r="G1131" s="6">
        <v>10908</v>
      </c>
      <c r="H1131" s="9">
        <v>41263</v>
      </c>
      <c r="I1131" s="9">
        <v>41291</v>
      </c>
      <c r="J1131" s="9">
        <v>41281</v>
      </c>
      <c r="K1131" s="7">
        <v>7</v>
      </c>
      <c r="L1131" s="9" t="str">
        <f>VLOOKUP(T_[[#This Row],[Réf catégorie]],ListeCATEGORIES,2,FALSE)</f>
        <v>Produits secs</v>
      </c>
      <c r="M1131" s="6">
        <v>7</v>
      </c>
      <c r="N1131" s="6" t="str">
        <f>VLOOKUP(T_[[#This Row],[Réf prod]],ListePRODUITS,2,FALSE)</f>
        <v>Uncle Bob's Organic Dried Pears</v>
      </c>
      <c r="O1131" s="13">
        <v>150</v>
      </c>
      <c r="P1131" s="6">
        <v>47</v>
      </c>
      <c r="Q1131" s="13">
        <f t="shared" si="17"/>
        <v>7050</v>
      </c>
      <c r="R1131" s="14">
        <v>0.16</v>
      </c>
      <c r="S1131" s="13">
        <v>5922</v>
      </c>
      <c r="T1131" s="13">
        <v>0</v>
      </c>
      <c r="U1131" s="48">
        <f>T_[[#This Row],[CA tarif]]-T_[[#This Row],[CA HT]]</f>
        <v>1128</v>
      </c>
      <c r="V1131" s="13"/>
      <c r="W1131" s="13"/>
      <c r="X1131"/>
      <c r="Y1131" s="9"/>
      <c r="AA1131"/>
      <c r="AB1131"/>
    </row>
    <row r="1132" spans="1:28" ht="15" customHeight="1" x14ac:dyDescent="0.25">
      <c r="A1132" s="6" t="s">
        <v>248</v>
      </c>
      <c r="B1132" s="6" t="s">
        <v>249</v>
      </c>
      <c r="C1132" s="6" t="s">
        <v>250</v>
      </c>
      <c r="D1132" s="6" t="s">
        <v>251</v>
      </c>
      <c r="E1132" s="6">
        <v>5</v>
      </c>
      <c r="F1132" s="6" t="str">
        <f>VLOOKUP(T_[[#This Row],[N° représ]],ListeREPRESENTANTS,2,FALSE)</f>
        <v>Mohamed Ben Arfa</v>
      </c>
      <c r="G1132" s="6">
        <v>10908</v>
      </c>
      <c r="H1132" s="9">
        <v>41263</v>
      </c>
      <c r="I1132" s="9">
        <v>41291</v>
      </c>
      <c r="J1132" s="9">
        <v>41281</v>
      </c>
      <c r="K1132" s="7">
        <v>5</v>
      </c>
      <c r="L1132" s="9" t="str">
        <f>VLOOKUP(T_[[#This Row],[Réf catégorie]],ListeCATEGORIES,2,FALSE)</f>
        <v>Pâtes et céréales</v>
      </c>
      <c r="M1132" s="6">
        <v>52</v>
      </c>
      <c r="N1132" s="6" t="str">
        <f>VLOOKUP(T_[[#This Row],[Réf prod]],ListePRODUITS,2,FALSE)</f>
        <v>Filo Mix</v>
      </c>
      <c r="O1132" s="13">
        <v>35</v>
      </c>
      <c r="P1132" s="6">
        <v>29</v>
      </c>
      <c r="Q1132" s="13">
        <f t="shared" si="17"/>
        <v>1015</v>
      </c>
      <c r="R1132" s="14">
        <v>0.12</v>
      </c>
      <c r="S1132" s="13">
        <v>893.2</v>
      </c>
      <c r="T1132" s="13">
        <v>15.184400000000002</v>
      </c>
      <c r="U1132" s="48">
        <f>T_[[#This Row],[CA tarif]]-T_[[#This Row],[CA HT]]</f>
        <v>121.79999999999995</v>
      </c>
      <c r="V1132" s="13"/>
      <c r="W1132" s="13"/>
      <c r="X1132"/>
      <c r="Y1132" s="9"/>
      <c r="AA1132"/>
      <c r="AB1132"/>
    </row>
    <row r="1133" spans="1:28" ht="15" customHeight="1" x14ac:dyDescent="0.25">
      <c r="A1133" s="6" t="s">
        <v>198</v>
      </c>
      <c r="B1133" s="6" t="s">
        <v>199</v>
      </c>
      <c r="C1133" s="6" t="s">
        <v>54</v>
      </c>
      <c r="D1133" s="6" t="s">
        <v>200</v>
      </c>
      <c r="E1133" s="6">
        <v>7</v>
      </c>
      <c r="F1133" s="6" t="str">
        <f>VLOOKUP(T_[[#This Row],[N° représ]],ListeREPRESENTANTS,2,FALSE)</f>
        <v>Jaime Dos Santos</v>
      </c>
      <c r="G1133" s="6">
        <v>10909</v>
      </c>
      <c r="H1133" s="9">
        <v>41263</v>
      </c>
      <c r="I1133" s="9">
        <v>41291</v>
      </c>
      <c r="J1133" s="9">
        <v>41285</v>
      </c>
      <c r="K1133" s="7">
        <v>7</v>
      </c>
      <c r="L1133" s="9" t="str">
        <f>VLOOKUP(T_[[#This Row],[Réf catégorie]],ListeCATEGORIES,2,FALSE)</f>
        <v>Produits secs</v>
      </c>
      <c r="M1133" s="6">
        <v>7</v>
      </c>
      <c r="N1133" s="6" t="str">
        <f>VLOOKUP(T_[[#This Row],[Réf prod]],ListePRODUITS,2,FALSE)</f>
        <v>Uncle Bob's Organic Dried Pears</v>
      </c>
      <c r="O1133" s="13">
        <v>150</v>
      </c>
      <c r="P1133" s="6">
        <v>27</v>
      </c>
      <c r="Q1133" s="13">
        <f t="shared" si="17"/>
        <v>4050</v>
      </c>
      <c r="R1133" s="14">
        <v>0.12</v>
      </c>
      <c r="S1133" s="13">
        <v>3564</v>
      </c>
      <c r="T1133" s="13">
        <v>60.588000000000001</v>
      </c>
      <c r="U1133" s="48">
        <f>T_[[#This Row],[CA tarif]]-T_[[#This Row],[CA HT]]</f>
        <v>486</v>
      </c>
      <c r="V1133" s="13"/>
      <c r="W1133" s="13"/>
      <c r="X1133"/>
      <c r="Y1133" s="9"/>
      <c r="AA1133"/>
      <c r="AB1133"/>
    </row>
    <row r="1134" spans="1:28" ht="15" customHeight="1" x14ac:dyDescent="0.25">
      <c r="A1134" s="6" t="s">
        <v>198</v>
      </c>
      <c r="B1134" s="6" t="s">
        <v>199</v>
      </c>
      <c r="C1134" s="6" t="s">
        <v>54</v>
      </c>
      <c r="D1134" s="6" t="s">
        <v>200</v>
      </c>
      <c r="E1134" s="6">
        <v>7</v>
      </c>
      <c r="F1134" s="6" t="str">
        <f>VLOOKUP(T_[[#This Row],[N° représ]],ListeREPRESENTANTS,2,FALSE)</f>
        <v>Jaime Dos Santos</v>
      </c>
      <c r="G1134" s="6">
        <v>10909</v>
      </c>
      <c r="H1134" s="9">
        <v>41263</v>
      </c>
      <c r="I1134" s="9">
        <v>41291</v>
      </c>
      <c r="J1134" s="9">
        <v>41285</v>
      </c>
      <c r="K1134" s="7">
        <v>3</v>
      </c>
      <c r="L1134" s="9" t="str">
        <f>VLOOKUP(T_[[#This Row],[Réf catégorie]],ListeCATEGORIES,2,FALSE)</f>
        <v>Desserts</v>
      </c>
      <c r="M1134" s="6">
        <v>16</v>
      </c>
      <c r="N1134" s="6" t="str">
        <f>VLOOKUP(T_[[#This Row],[Réf prod]],ListePRODUITS,2,FALSE)</f>
        <v>Pavlova</v>
      </c>
      <c r="O1134" s="13">
        <v>87.25</v>
      </c>
      <c r="P1134" s="6">
        <v>91</v>
      </c>
      <c r="Q1134" s="13">
        <f t="shared" si="17"/>
        <v>7939.75</v>
      </c>
      <c r="R1134" s="14">
        <v>0.16</v>
      </c>
      <c r="S1134" s="13">
        <v>6669.3899999999994</v>
      </c>
      <c r="T1134" s="13">
        <v>100.04084999999999</v>
      </c>
      <c r="U1134" s="48">
        <f>T_[[#This Row],[CA tarif]]-T_[[#This Row],[CA HT]]</f>
        <v>1270.3600000000006</v>
      </c>
      <c r="V1134" s="13"/>
      <c r="W1134" s="13"/>
      <c r="X1134"/>
      <c r="Y1134" s="9"/>
      <c r="AA1134"/>
      <c r="AB1134"/>
    </row>
    <row r="1135" spans="1:28" ht="15" customHeight="1" x14ac:dyDescent="0.25">
      <c r="A1135" s="6" t="s">
        <v>198</v>
      </c>
      <c r="B1135" s="6" t="s">
        <v>199</v>
      </c>
      <c r="C1135" s="6" t="s">
        <v>54</v>
      </c>
      <c r="D1135" s="6" t="s">
        <v>200</v>
      </c>
      <c r="E1135" s="6">
        <v>7</v>
      </c>
      <c r="F1135" s="6" t="str">
        <f>VLOOKUP(T_[[#This Row],[N° représ]],ListeREPRESENTANTS,2,FALSE)</f>
        <v>Jaime Dos Santos</v>
      </c>
      <c r="G1135" s="6">
        <v>10909</v>
      </c>
      <c r="H1135" s="9">
        <v>41263</v>
      </c>
      <c r="I1135" s="9">
        <v>41291</v>
      </c>
      <c r="J1135" s="9">
        <v>41285</v>
      </c>
      <c r="K1135" s="7">
        <v>8</v>
      </c>
      <c r="L1135" s="9" t="str">
        <f>VLOOKUP(T_[[#This Row],[Réf catégorie]],ListeCATEGORIES,2,FALSE)</f>
        <v>Poissons et fruits de mer</v>
      </c>
      <c r="M1135" s="6">
        <v>41</v>
      </c>
      <c r="N1135" s="6" t="str">
        <f>VLOOKUP(T_[[#This Row],[Réf prod]],ListePRODUITS,2,FALSE)</f>
        <v>Jack's New England Clam Chowder</v>
      </c>
      <c r="O1135" s="13">
        <v>48.25</v>
      </c>
      <c r="P1135" s="6">
        <v>98</v>
      </c>
      <c r="Q1135" s="13">
        <f t="shared" si="17"/>
        <v>4728.5</v>
      </c>
      <c r="R1135" s="14">
        <v>0.06</v>
      </c>
      <c r="S1135" s="13">
        <v>4444.79</v>
      </c>
      <c r="T1135" s="13">
        <v>75.561429999999987</v>
      </c>
      <c r="U1135" s="48">
        <f>T_[[#This Row],[CA tarif]]-T_[[#This Row],[CA HT]]</f>
        <v>283.71000000000004</v>
      </c>
      <c r="V1135" s="13"/>
      <c r="W1135" s="13"/>
      <c r="X1135"/>
      <c r="Y1135" s="9"/>
      <c r="AA1135"/>
      <c r="AB1135"/>
    </row>
    <row r="1136" spans="1:28" ht="15" customHeight="1" x14ac:dyDescent="0.25">
      <c r="A1136" s="6" t="s">
        <v>285</v>
      </c>
      <c r="B1136" s="6" t="s">
        <v>286</v>
      </c>
      <c r="C1136" s="6" t="s">
        <v>287</v>
      </c>
      <c r="D1136" s="6" t="s">
        <v>212</v>
      </c>
      <c r="E1136" s="6">
        <v>7</v>
      </c>
      <c r="F1136" s="6" t="str">
        <f>VLOOKUP(T_[[#This Row],[N° représ]],ListeREPRESENTANTS,2,FALSE)</f>
        <v>Jaime Dos Santos</v>
      </c>
      <c r="G1136" s="6">
        <v>10910</v>
      </c>
      <c r="H1136" s="9">
        <v>41263</v>
      </c>
      <c r="I1136" s="9">
        <v>41291</v>
      </c>
      <c r="J1136" s="9">
        <v>41279</v>
      </c>
      <c r="K1136" s="7">
        <v>3</v>
      </c>
      <c r="L1136" s="9" t="str">
        <f>VLOOKUP(T_[[#This Row],[Réf catégorie]],ListeCATEGORIES,2,FALSE)</f>
        <v>Desserts</v>
      </c>
      <c r="M1136" s="6">
        <v>19</v>
      </c>
      <c r="N1136" s="6" t="str">
        <f>VLOOKUP(T_[[#This Row],[Réf prod]],ListePRODUITS,2,FALSE)</f>
        <v>Teatime Chocolate Biscuits</v>
      </c>
      <c r="O1136" s="13">
        <v>46</v>
      </c>
      <c r="P1136" s="6">
        <v>14</v>
      </c>
      <c r="Q1136" s="13">
        <f t="shared" si="17"/>
        <v>644</v>
      </c>
      <c r="R1136" s="14">
        <v>7.0000000000000007E-2</v>
      </c>
      <c r="S1136" s="13">
        <v>598.91999999999996</v>
      </c>
      <c r="T1136" s="13">
        <v>19.764359999999996</v>
      </c>
      <c r="U1136" s="48">
        <f>T_[[#This Row],[CA tarif]]-T_[[#This Row],[CA HT]]</f>
        <v>45.080000000000041</v>
      </c>
      <c r="V1136" s="13"/>
      <c r="W1136" s="13"/>
      <c r="X1136"/>
      <c r="Y1136" s="9"/>
      <c r="AA1136"/>
      <c r="AB1136"/>
    </row>
    <row r="1137" spans="1:28" ht="15" customHeight="1" x14ac:dyDescent="0.25">
      <c r="A1137" s="6" t="s">
        <v>285</v>
      </c>
      <c r="B1137" s="6" t="s">
        <v>286</v>
      </c>
      <c r="C1137" s="6" t="s">
        <v>287</v>
      </c>
      <c r="D1137" s="6" t="s">
        <v>212</v>
      </c>
      <c r="E1137" s="6">
        <v>7</v>
      </c>
      <c r="F1137" s="6" t="str">
        <f>VLOOKUP(T_[[#This Row],[N° représ]],ListeREPRESENTANTS,2,FALSE)</f>
        <v>Jaime Dos Santos</v>
      </c>
      <c r="G1137" s="6">
        <v>10910</v>
      </c>
      <c r="H1137" s="9">
        <v>41263</v>
      </c>
      <c r="I1137" s="9">
        <v>41291</v>
      </c>
      <c r="J1137" s="9">
        <v>41279</v>
      </c>
      <c r="K1137" s="7">
        <v>3</v>
      </c>
      <c r="L1137" s="9" t="str">
        <f>VLOOKUP(T_[[#This Row],[Réf catégorie]],ListeCATEGORIES,2,FALSE)</f>
        <v>Desserts</v>
      </c>
      <c r="M1137" s="6">
        <v>49</v>
      </c>
      <c r="N1137" s="6" t="str">
        <f>VLOOKUP(T_[[#This Row],[Réf prod]],ListePRODUITS,2,FALSE)</f>
        <v>Maxilaku</v>
      </c>
      <c r="O1137" s="13">
        <v>100</v>
      </c>
      <c r="P1137" s="6">
        <v>82</v>
      </c>
      <c r="Q1137" s="13">
        <f t="shared" si="17"/>
        <v>8200</v>
      </c>
      <c r="R1137" s="14">
        <v>0.02</v>
      </c>
      <c r="S1137" s="13">
        <v>8036</v>
      </c>
      <c r="T1137" s="13">
        <v>184.828</v>
      </c>
      <c r="U1137" s="48">
        <f>T_[[#This Row],[CA tarif]]-T_[[#This Row],[CA HT]]</f>
        <v>164</v>
      </c>
      <c r="V1137" s="13"/>
      <c r="W1137" s="13"/>
      <c r="X1137"/>
      <c r="Y1137" s="9"/>
      <c r="AA1137"/>
      <c r="AB1137"/>
    </row>
    <row r="1138" spans="1:28" ht="15" customHeight="1" x14ac:dyDescent="0.25">
      <c r="A1138" s="6" t="s">
        <v>285</v>
      </c>
      <c r="B1138" s="6" t="s">
        <v>286</v>
      </c>
      <c r="C1138" s="6" t="s">
        <v>287</v>
      </c>
      <c r="D1138" s="6" t="s">
        <v>212</v>
      </c>
      <c r="E1138" s="6">
        <v>7</v>
      </c>
      <c r="F1138" s="6" t="str">
        <f>VLOOKUP(T_[[#This Row],[N° représ]],ListeREPRESENTANTS,2,FALSE)</f>
        <v>Jaime Dos Santos</v>
      </c>
      <c r="G1138" s="6">
        <v>10910</v>
      </c>
      <c r="H1138" s="9">
        <v>41263</v>
      </c>
      <c r="I1138" s="9">
        <v>41291</v>
      </c>
      <c r="J1138" s="9">
        <v>41279</v>
      </c>
      <c r="K1138" s="7">
        <v>2</v>
      </c>
      <c r="L1138" s="9" t="str">
        <f>VLOOKUP(T_[[#This Row],[Réf catégorie]],ListeCATEGORIES,2,FALSE)</f>
        <v>Condiments</v>
      </c>
      <c r="M1138" s="6">
        <v>61</v>
      </c>
      <c r="N1138" s="6" t="str">
        <f>VLOOKUP(T_[[#This Row],[Réf prod]],ListePRODUITS,2,FALSE)</f>
        <v>Sirop d'érable</v>
      </c>
      <c r="O1138" s="13">
        <v>142.5</v>
      </c>
      <c r="P1138" s="6">
        <v>74</v>
      </c>
      <c r="Q1138" s="13">
        <f t="shared" si="17"/>
        <v>10545</v>
      </c>
      <c r="R1138" s="14">
        <v>0.06</v>
      </c>
      <c r="S1138" s="13">
        <v>9912.2999999999993</v>
      </c>
      <c r="T1138" s="13">
        <v>168.50909999999999</v>
      </c>
      <c r="U1138" s="48">
        <f>T_[[#This Row],[CA tarif]]-T_[[#This Row],[CA HT]]</f>
        <v>632.70000000000073</v>
      </c>
      <c r="V1138" s="13"/>
      <c r="W1138" s="13"/>
      <c r="X1138"/>
      <c r="Y1138" s="9"/>
      <c r="AA1138"/>
      <c r="AB1138"/>
    </row>
    <row r="1139" spans="1:28" ht="15" customHeight="1" x14ac:dyDescent="0.25">
      <c r="A1139" s="6" t="s">
        <v>235</v>
      </c>
      <c r="B1139" s="6" t="s">
        <v>236</v>
      </c>
      <c r="C1139" s="6" t="s">
        <v>237</v>
      </c>
      <c r="D1139" s="6" t="s">
        <v>238</v>
      </c>
      <c r="E1139" s="6">
        <v>3</v>
      </c>
      <c r="F1139" s="6" t="str">
        <f>VLOOKUP(T_[[#This Row],[N° représ]],ListeREPRESENTANTS,2,FALSE)</f>
        <v>Janet Leverling</v>
      </c>
      <c r="G1139" s="6">
        <v>10911</v>
      </c>
      <c r="H1139" s="9">
        <v>41263</v>
      </c>
      <c r="I1139" s="9">
        <v>41291</v>
      </c>
      <c r="J1139" s="9">
        <v>41280</v>
      </c>
      <c r="K1139" s="7">
        <v>1</v>
      </c>
      <c r="L1139" s="9" t="str">
        <f>VLOOKUP(T_[[#This Row],[Réf catégorie]],ListeCATEGORIES,2,FALSE)</f>
        <v>Boissons</v>
      </c>
      <c r="M1139" s="6">
        <v>1</v>
      </c>
      <c r="N1139" s="6" t="str">
        <f>VLOOKUP(T_[[#This Row],[Réf prod]],ListePRODUITS,2,FALSE)</f>
        <v>Chai</v>
      </c>
      <c r="O1139" s="13">
        <v>90</v>
      </c>
      <c r="P1139" s="6">
        <v>82</v>
      </c>
      <c r="Q1139" s="13">
        <f t="shared" si="17"/>
        <v>7380</v>
      </c>
      <c r="R1139" s="14">
        <v>0.18</v>
      </c>
      <c r="S1139" s="13">
        <v>6051.6</v>
      </c>
      <c r="T1139" s="13">
        <v>157.3416</v>
      </c>
      <c r="U1139" s="48">
        <f>T_[[#This Row],[CA tarif]]-T_[[#This Row],[CA HT]]</f>
        <v>1328.3999999999996</v>
      </c>
      <c r="V1139" s="13"/>
      <c r="W1139" s="13"/>
      <c r="X1139"/>
      <c r="Y1139" s="9"/>
      <c r="AA1139"/>
      <c r="AB1139"/>
    </row>
    <row r="1140" spans="1:28" ht="15" customHeight="1" x14ac:dyDescent="0.25">
      <c r="A1140" s="6" t="s">
        <v>235</v>
      </c>
      <c r="B1140" s="6" t="s">
        <v>236</v>
      </c>
      <c r="C1140" s="6" t="s">
        <v>237</v>
      </c>
      <c r="D1140" s="6" t="s">
        <v>238</v>
      </c>
      <c r="E1140" s="6">
        <v>3</v>
      </c>
      <c r="F1140" s="6" t="str">
        <f>VLOOKUP(T_[[#This Row],[N° représ]],ListeREPRESENTANTS,2,FALSE)</f>
        <v>Janet Leverling</v>
      </c>
      <c r="G1140" s="6">
        <v>10911</v>
      </c>
      <c r="H1140" s="9">
        <v>41263</v>
      </c>
      <c r="I1140" s="9">
        <v>41291</v>
      </c>
      <c r="J1140" s="9">
        <v>41280</v>
      </c>
      <c r="K1140" s="7">
        <v>6</v>
      </c>
      <c r="L1140" s="9" t="str">
        <f>VLOOKUP(T_[[#This Row],[Réf catégorie]],ListeCATEGORIES,2,FALSE)</f>
        <v>Viandes</v>
      </c>
      <c r="M1140" s="6">
        <v>17</v>
      </c>
      <c r="N1140" s="6" t="str">
        <f>VLOOKUP(T_[[#This Row],[Réf prod]],ListePRODUITS,2,FALSE)</f>
        <v>Alice Mutton</v>
      </c>
      <c r="O1140" s="13">
        <v>195</v>
      </c>
      <c r="P1140" s="6">
        <v>52</v>
      </c>
      <c r="Q1140" s="13">
        <f t="shared" si="17"/>
        <v>10140</v>
      </c>
      <c r="R1140" s="14">
        <v>0.1</v>
      </c>
      <c r="S1140" s="13">
        <v>9126</v>
      </c>
      <c r="T1140" s="13">
        <v>9.1259999999999994</v>
      </c>
      <c r="U1140" s="48">
        <f>T_[[#This Row],[CA tarif]]-T_[[#This Row],[CA HT]]</f>
        <v>1014</v>
      </c>
      <c r="V1140" s="13"/>
      <c r="W1140" s="13"/>
      <c r="X1140"/>
      <c r="Y1140" s="9"/>
      <c r="AA1140"/>
      <c r="AB1140"/>
    </row>
    <row r="1141" spans="1:28" ht="15" customHeight="1" x14ac:dyDescent="0.25">
      <c r="A1141" s="6" t="s">
        <v>235</v>
      </c>
      <c r="B1141" s="6" t="s">
        <v>236</v>
      </c>
      <c r="C1141" s="6" t="s">
        <v>237</v>
      </c>
      <c r="D1141" s="6" t="s">
        <v>238</v>
      </c>
      <c r="E1141" s="6">
        <v>3</v>
      </c>
      <c r="F1141" s="6" t="str">
        <f>VLOOKUP(T_[[#This Row],[N° représ]],ListeREPRESENTANTS,2,FALSE)</f>
        <v>Janet Leverling</v>
      </c>
      <c r="G1141" s="6">
        <v>10911</v>
      </c>
      <c r="H1141" s="9">
        <v>41263</v>
      </c>
      <c r="I1141" s="9">
        <v>41291</v>
      </c>
      <c r="J1141" s="9">
        <v>41280</v>
      </c>
      <c r="K1141" s="7">
        <v>1</v>
      </c>
      <c r="L1141" s="9" t="str">
        <f>VLOOKUP(T_[[#This Row],[Réf catégorie]],ListeCATEGORIES,2,FALSE)</f>
        <v>Boissons</v>
      </c>
      <c r="M1141" s="6">
        <v>67</v>
      </c>
      <c r="N1141" s="6" t="str">
        <f>VLOOKUP(T_[[#This Row],[Réf prod]],ListePRODUITS,2,FALSE)</f>
        <v>Laughing Lumberjack Lager</v>
      </c>
      <c r="O1141" s="13">
        <v>70</v>
      </c>
      <c r="P1141" s="6">
        <v>25</v>
      </c>
      <c r="Q1141" s="13">
        <f t="shared" si="17"/>
        <v>1750</v>
      </c>
      <c r="R1141" s="14">
        <v>7.0000000000000007E-2</v>
      </c>
      <c r="S1141" s="13">
        <v>1627.5</v>
      </c>
      <c r="T1141" s="13">
        <v>40.6875</v>
      </c>
      <c r="U1141" s="48">
        <f>T_[[#This Row],[CA tarif]]-T_[[#This Row],[CA HT]]</f>
        <v>122.5</v>
      </c>
      <c r="V1141" s="13"/>
      <c r="W1141" s="13"/>
      <c r="X1141"/>
      <c r="Y1141" s="9"/>
      <c r="AA1141"/>
      <c r="AB1141"/>
    </row>
    <row r="1142" spans="1:28" ht="15" customHeight="1" x14ac:dyDescent="0.25">
      <c r="A1142" s="6" t="s">
        <v>166</v>
      </c>
      <c r="B1142" s="6" t="s">
        <v>167</v>
      </c>
      <c r="C1142" s="6" t="s">
        <v>168</v>
      </c>
      <c r="D1142" s="6" t="s">
        <v>169</v>
      </c>
      <c r="E1142" s="6">
        <v>1</v>
      </c>
      <c r="F1142" s="6" t="str">
        <f>VLOOKUP(T_[[#This Row],[N° représ]],ListeREPRESENTANTS,2,FALSE)</f>
        <v>Francis Rivière</v>
      </c>
      <c r="G1142" s="6">
        <v>10912</v>
      </c>
      <c r="H1142" s="9">
        <v>41263</v>
      </c>
      <c r="I1142" s="9">
        <v>41291</v>
      </c>
      <c r="J1142" s="9">
        <v>41293</v>
      </c>
      <c r="K1142" s="7">
        <v>4</v>
      </c>
      <c r="L1142" s="9" t="str">
        <f>VLOOKUP(T_[[#This Row],[Réf catégorie]],ListeCATEGORIES,2,FALSE)</f>
        <v>Produits laitiers</v>
      </c>
      <c r="M1142" s="6">
        <v>11</v>
      </c>
      <c r="N1142" s="6" t="str">
        <f>VLOOKUP(T_[[#This Row],[Réf prod]],ListePRODUITS,2,FALSE)</f>
        <v>Queso Cabrales</v>
      </c>
      <c r="O1142" s="13">
        <v>105</v>
      </c>
      <c r="P1142" s="6">
        <v>17</v>
      </c>
      <c r="Q1142" s="13">
        <f t="shared" si="17"/>
        <v>1785</v>
      </c>
      <c r="R1142" s="14">
        <v>0.06</v>
      </c>
      <c r="S1142" s="13">
        <v>1677.8999999999999</v>
      </c>
      <c r="T1142" s="13">
        <v>58.726499999999994</v>
      </c>
      <c r="U1142" s="48">
        <f>T_[[#This Row],[CA tarif]]-T_[[#This Row],[CA HT]]</f>
        <v>107.10000000000014</v>
      </c>
      <c r="V1142" s="13"/>
      <c r="W1142" s="13"/>
      <c r="X1142"/>
      <c r="Y1142" s="9"/>
      <c r="AA1142"/>
      <c r="AB1142"/>
    </row>
    <row r="1143" spans="1:28" ht="15" customHeight="1" x14ac:dyDescent="0.25">
      <c r="A1143" s="6" t="s">
        <v>166</v>
      </c>
      <c r="B1143" s="6" t="s">
        <v>167</v>
      </c>
      <c r="C1143" s="6" t="s">
        <v>168</v>
      </c>
      <c r="D1143" s="6" t="s">
        <v>169</v>
      </c>
      <c r="E1143" s="6">
        <v>1</v>
      </c>
      <c r="F1143" s="6" t="str">
        <f>VLOOKUP(T_[[#This Row],[N° représ]],ListeREPRESENTANTS,2,FALSE)</f>
        <v>Francis Rivière</v>
      </c>
      <c r="G1143" s="6">
        <v>10912</v>
      </c>
      <c r="H1143" s="9">
        <v>41263</v>
      </c>
      <c r="I1143" s="9">
        <v>41291</v>
      </c>
      <c r="J1143" s="9">
        <v>41293</v>
      </c>
      <c r="K1143" s="7">
        <v>6</v>
      </c>
      <c r="L1143" s="9" t="str">
        <f>VLOOKUP(T_[[#This Row],[Réf catégorie]],ListeCATEGORIES,2,FALSE)</f>
        <v>Viandes</v>
      </c>
      <c r="M1143" s="6">
        <v>29</v>
      </c>
      <c r="N1143" s="6" t="str">
        <f>VLOOKUP(T_[[#This Row],[Réf prod]],ListePRODUITS,2,FALSE)</f>
        <v>Thüringer Rostbratwurst</v>
      </c>
      <c r="O1143" s="13">
        <v>618.95000000000005</v>
      </c>
      <c r="P1143" s="6">
        <v>54</v>
      </c>
      <c r="Q1143" s="13">
        <f t="shared" si="17"/>
        <v>33423.300000000003</v>
      </c>
      <c r="R1143" s="14">
        <v>0.18</v>
      </c>
      <c r="S1143" s="13">
        <v>27407.106000000003</v>
      </c>
      <c r="T1143" s="13">
        <v>328.88527200000004</v>
      </c>
      <c r="U1143" s="48">
        <f>T_[[#This Row],[CA tarif]]-T_[[#This Row],[CA HT]]</f>
        <v>6016.1939999999995</v>
      </c>
      <c r="V1143" s="13"/>
      <c r="W1143" s="13"/>
      <c r="X1143"/>
      <c r="Y1143" s="9"/>
      <c r="AA1143"/>
      <c r="AB1143"/>
    </row>
    <row r="1144" spans="1:28" ht="15" customHeight="1" x14ac:dyDescent="0.25">
      <c r="A1144" s="6" t="s">
        <v>130</v>
      </c>
      <c r="B1144" s="6" t="s">
        <v>131</v>
      </c>
      <c r="C1144" s="6" t="s">
        <v>132</v>
      </c>
      <c r="D1144" s="6" t="s">
        <v>123</v>
      </c>
      <c r="E1144" s="6">
        <v>5</v>
      </c>
      <c r="F1144" s="6" t="str">
        <f>VLOOKUP(T_[[#This Row],[N° représ]],ListeREPRESENTANTS,2,FALSE)</f>
        <v>Mohamed Ben Arfa</v>
      </c>
      <c r="G1144" s="6">
        <v>10913</v>
      </c>
      <c r="H1144" s="9">
        <v>41263</v>
      </c>
      <c r="I1144" s="9">
        <v>41291</v>
      </c>
      <c r="J1144" s="9">
        <v>41279</v>
      </c>
      <c r="K1144" s="7">
        <v>2</v>
      </c>
      <c r="L1144" s="9" t="str">
        <f>VLOOKUP(T_[[#This Row],[Réf catégorie]],ListeCATEGORIES,2,FALSE)</f>
        <v>Condiments</v>
      </c>
      <c r="M1144" s="6">
        <v>4</v>
      </c>
      <c r="N1144" s="6" t="str">
        <f>VLOOKUP(T_[[#This Row],[Réf prod]],ListePRODUITS,2,FALSE)</f>
        <v>Chef Anton's Cajun Seasoning</v>
      </c>
      <c r="O1144" s="13">
        <v>110</v>
      </c>
      <c r="P1144" s="6">
        <v>14</v>
      </c>
      <c r="Q1144" s="13">
        <f t="shared" si="17"/>
        <v>1540</v>
      </c>
      <c r="R1144" s="14">
        <v>0</v>
      </c>
      <c r="S1144" s="13">
        <v>1540</v>
      </c>
      <c r="T1144" s="13">
        <v>23.1</v>
      </c>
      <c r="U1144" s="48">
        <f>T_[[#This Row],[CA tarif]]-T_[[#This Row],[CA HT]]</f>
        <v>0</v>
      </c>
      <c r="V1144" s="13"/>
      <c r="W1144" s="13"/>
      <c r="X1144"/>
      <c r="Y1144" s="9"/>
      <c r="AA1144"/>
      <c r="AB1144"/>
    </row>
    <row r="1145" spans="1:28" ht="15" customHeight="1" x14ac:dyDescent="0.25">
      <c r="A1145" s="6" t="s">
        <v>130</v>
      </c>
      <c r="B1145" s="6" t="s">
        <v>131</v>
      </c>
      <c r="C1145" s="6" t="s">
        <v>132</v>
      </c>
      <c r="D1145" s="6" t="s">
        <v>123</v>
      </c>
      <c r="E1145" s="6">
        <v>5</v>
      </c>
      <c r="F1145" s="6" t="str">
        <f>VLOOKUP(T_[[#This Row],[N° représ]],ListeREPRESENTANTS,2,FALSE)</f>
        <v>Mohamed Ben Arfa</v>
      </c>
      <c r="G1145" s="6">
        <v>10913</v>
      </c>
      <c r="H1145" s="9">
        <v>41263</v>
      </c>
      <c r="I1145" s="9">
        <v>41291</v>
      </c>
      <c r="J1145" s="9">
        <v>41279</v>
      </c>
      <c r="K1145" s="7">
        <v>4</v>
      </c>
      <c r="L1145" s="9" t="str">
        <f>VLOOKUP(T_[[#This Row],[Réf catégorie]],ListeCATEGORIES,2,FALSE)</f>
        <v>Produits laitiers</v>
      </c>
      <c r="M1145" s="6">
        <v>33</v>
      </c>
      <c r="N1145" s="6" t="str">
        <f>VLOOKUP(T_[[#This Row],[Réf prod]],ListePRODUITS,2,FALSE)</f>
        <v>Geitost</v>
      </c>
      <c r="O1145" s="13">
        <v>12.5</v>
      </c>
      <c r="P1145" s="6">
        <v>14</v>
      </c>
      <c r="Q1145" s="13">
        <f t="shared" si="17"/>
        <v>175</v>
      </c>
      <c r="R1145" s="14">
        <v>0.06</v>
      </c>
      <c r="S1145" s="13">
        <v>164.5</v>
      </c>
      <c r="T1145" s="13">
        <v>4.1124999999999998</v>
      </c>
      <c r="U1145" s="48">
        <f>T_[[#This Row],[CA tarif]]-T_[[#This Row],[CA HT]]</f>
        <v>10.5</v>
      </c>
      <c r="V1145" s="13"/>
      <c r="W1145" s="13"/>
      <c r="X1145"/>
      <c r="Y1145" s="9"/>
      <c r="AA1145"/>
      <c r="AB1145"/>
    </row>
    <row r="1146" spans="1:28" ht="15" customHeight="1" x14ac:dyDescent="0.25">
      <c r="A1146" s="6" t="s">
        <v>130</v>
      </c>
      <c r="B1146" s="6" t="s">
        <v>131</v>
      </c>
      <c r="C1146" s="6" t="s">
        <v>132</v>
      </c>
      <c r="D1146" s="6" t="s">
        <v>123</v>
      </c>
      <c r="E1146" s="6">
        <v>5</v>
      </c>
      <c r="F1146" s="6" t="str">
        <f>VLOOKUP(T_[[#This Row],[N° représ]],ListeREPRESENTANTS,2,FALSE)</f>
        <v>Mohamed Ben Arfa</v>
      </c>
      <c r="G1146" s="6">
        <v>10913</v>
      </c>
      <c r="H1146" s="9">
        <v>41263</v>
      </c>
      <c r="I1146" s="9">
        <v>41291</v>
      </c>
      <c r="J1146" s="9">
        <v>41279</v>
      </c>
      <c r="K1146" s="7">
        <v>8</v>
      </c>
      <c r="L1146" s="9" t="str">
        <f>VLOOKUP(T_[[#This Row],[Réf catégorie]],ListeCATEGORIES,2,FALSE)</f>
        <v>Poissons et fruits de mer</v>
      </c>
      <c r="M1146" s="6">
        <v>58</v>
      </c>
      <c r="N1146" s="6" t="str">
        <f>VLOOKUP(T_[[#This Row],[Réf prod]],ListePRODUITS,2,FALSE)</f>
        <v>Escargots de Bourgogne</v>
      </c>
      <c r="O1146" s="13">
        <v>66.25</v>
      </c>
      <c r="P1146" s="6">
        <v>64</v>
      </c>
      <c r="Q1146" s="13">
        <f t="shared" si="17"/>
        <v>4240</v>
      </c>
      <c r="R1146" s="14">
        <v>0.09</v>
      </c>
      <c r="S1146" s="13">
        <v>3858.4</v>
      </c>
      <c r="T1146" s="13">
        <v>104.1768</v>
      </c>
      <c r="U1146" s="48">
        <f>T_[[#This Row],[CA tarif]]-T_[[#This Row],[CA HT]]</f>
        <v>381.59999999999991</v>
      </c>
      <c r="V1146" s="13"/>
      <c r="W1146" s="13"/>
      <c r="X1146"/>
      <c r="Y1146" s="9"/>
      <c r="AA1146"/>
      <c r="AB1146"/>
    </row>
    <row r="1147" spans="1:28" ht="15" customHeight="1" x14ac:dyDescent="0.25">
      <c r="A1147" s="6" t="s">
        <v>130</v>
      </c>
      <c r="B1147" s="6" t="s">
        <v>131</v>
      </c>
      <c r="C1147" s="6" t="s">
        <v>132</v>
      </c>
      <c r="D1147" s="6" t="s">
        <v>123</v>
      </c>
      <c r="E1147" s="6">
        <v>6</v>
      </c>
      <c r="F1147" s="6" t="str">
        <f>VLOOKUP(T_[[#This Row],[N° représ]],ListeREPRESENTANTS,2,FALSE)</f>
        <v>Ernst Junge</v>
      </c>
      <c r="G1147" s="6">
        <v>10914</v>
      </c>
      <c r="H1147" s="9">
        <v>41264</v>
      </c>
      <c r="I1147" s="9">
        <v>41292</v>
      </c>
      <c r="J1147" s="9">
        <v>41277</v>
      </c>
      <c r="K1147" s="7">
        <v>4</v>
      </c>
      <c r="L1147" s="9" t="str">
        <f>VLOOKUP(T_[[#This Row],[Réf catégorie]],ListeCATEGORIES,2,FALSE)</f>
        <v>Produits laitiers</v>
      </c>
      <c r="M1147" s="6">
        <v>71</v>
      </c>
      <c r="N1147" s="6" t="str">
        <f>VLOOKUP(T_[[#This Row],[Réf prod]],ListePRODUITS,2,FALSE)</f>
        <v>Fløtemysost</v>
      </c>
      <c r="O1147" s="13">
        <v>107.5</v>
      </c>
      <c r="P1147" s="6">
        <v>100</v>
      </c>
      <c r="Q1147" s="13">
        <f t="shared" si="17"/>
        <v>10750</v>
      </c>
      <c r="R1147" s="14">
        <v>0.16</v>
      </c>
      <c r="S1147" s="13">
        <v>9030</v>
      </c>
      <c r="T1147" s="13">
        <v>252.84</v>
      </c>
      <c r="U1147" s="48">
        <f>T_[[#This Row],[CA tarif]]-T_[[#This Row],[CA HT]]</f>
        <v>1720</v>
      </c>
      <c r="V1147" s="13"/>
      <c r="W1147" s="13"/>
      <c r="X1147"/>
      <c r="Y1147" s="9"/>
      <c r="AA1147"/>
      <c r="AB1147"/>
    </row>
    <row r="1148" spans="1:28" ht="15" customHeight="1" x14ac:dyDescent="0.25">
      <c r="A1148" s="6" t="s">
        <v>194</v>
      </c>
      <c r="B1148" s="6" t="s">
        <v>195</v>
      </c>
      <c r="C1148" s="6" t="s">
        <v>97</v>
      </c>
      <c r="D1148" s="6" t="s">
        <v>98</v>
      </c>
      <c r="E1148" s="6">
        <v>1</v>
      </c>
      <c r="F1148" s="6" t="str">
        <f>VLOOKUP(T_[[#This Row],[N° représ]],ListeREPRESENTANTS,2,FALSE)</f>
        <v>Francis Rivière</v>
      </c>
      <c r="G1148" s="6">
        <v>10915</v>
      </c>
      <c r="H1148" s="9">
        <v>41264</v>
      </c>
      <c r="I1148" s="9">
        <v>41292</v>
      </c>
      <c r="J1148" s="9">
        <v>41277</v>
      </c>
      <c r="K1148" s="7">
        <v>6</v>
      </c>
      <c r="L1148" s="9" t="str">
        <f>VLOOKUP(T_[[#This Row],[Réf catégorie]],ListeCATEGORIES,2,FALSE)</f>
        <v>Viandes</v>
      </c>
      <c r="M1148" s="6">
        <v>17</v>
      </c>
      <c r="N1148" s="6" t="str">
        <f>VLOOKUP(T_[[#This Row],[Réf prod]],ListePRODUITS,2,FALSE)</f>
        <v>Alice Mutton</v>
      </c>
      <c r="O1148" s="13">
        <v>195</v>
      </c>
      <c r="P1148" s="6">
        <v>90</v>
      </c>
      <c r="Q1148" s="13">
        <f t="shared" si="17"/>
        <v>17550</v>
      </c>
      <c r="R1148" s="14">
        <v>-0.01</v>
      </c>
      <c r="S1148" s="13">
        <v>17725.5</v>
      </c>
      <c r="T1148" s="13">
        <v>425.41199999999998</v>
      </c>
      <c r="U1148" s="48">
        <f>T_[[#This Row],[CA tarif]]-T_[[#This Row],[CA HT]]</f>
        <v>-175.5</v>
      </c>
      <c r="V1148" s="13"/>
      <c r="W1148" s="13"/>
      <c r="X1148"/>
      <c r="Y1148" s="9"/>
      <c r="AA1148"/>
      <c r="AB1148"/>
    </row>
    <row r="1149" spans="1:28" ht="15" customHeight="1" x14ac:dyDescent="0.25">
      <c r="A1149" s="6" t="s">
        <v>194</v>
      </c>
      <c r="B1149" s="6" t="s">
        <v>195</v>
      </c>
      <c r="C1149" s="6" t="s">
        <v>97</v>
      </c>
      <c r="D1149" s="6" t="s">
        <v>98</v>
      </c>
      <c r="E1149" s="6">
        <v>1</v>
      </c>
      <c r="F1149" s="6" t="str">
        <f>VLOOKUP(T_[[#This Row],[N° représ]],ListeREPRESENTANTS,2,FALSE)</f>
        <v>Francis Rivière</v>
      </c>
      <c r="G1149" s="6">
        <v>10915</v>
      </c>
      <c r="H1149" s="9">
        <v>41264</v>
      </c>
      <c r="I1149" s="9">
        <v>41292</v>
      </c>
      <c r="J1149" s="9">
        <v>41277</v>
      </c>
      <c r="K1149" s="7">
        <v>4</v>
      </c>
      <c r="L1149" s="9" t="str">
        <f>VLOOKUP(T_[[#This Row],[Réf catégorie]],ListeCATEGORIES,2,FALSE)</f>
        <v>Produits laitiers</v>
      </c>
      <c r="M1149" s="6">
        <v>33</v>
      </c>
      <c r="N1149" s="6" t="str">
        <f>VLOOKUP(T_[[#This Row],[Réf prod]],ListePRODUITS,2,FALSE)</f>
        <v>Geitost</v>
      </c>
      <c r="O1149" s="13">
        <v>12.5</v>
      </c>
      <c r="P1149" s="6">
        <v>82</v>
      </c>
      <c r="Q1149" s="13">
        <f t="shared" si="17"/>
        <v>1025</v>
      </c>
      <c r="R1149" s="14">
        <v>0.13</v>
      </c>
      <c r="S1149" s="13">
        <v>891.75</v>
      </c>
      <c r="T1149" s="13">
        <v>21.402000000000001</v>
      </c>
      <c r="U1149" s="48">
        <f>T_[[#This Row],[CA tarif]]-T_[[#This Row],[CA HT]]</f>
        <v>133.25</v>
      </c>
      <c r="V1149" s="13"/>
      <c r="W1149" s="13"/>
      <c r="X1149"/>
      <c r="Y1149" s="9"/>
      <c r="AA1149"/>
      <c r="AB1149"/>
    </row>
    <row r="1150" spans="1:28" ht="15" customHeight="1" x14ac:dyDescent="0.25">
      <c r="A1150" s="6" t="s">
        <v>194</v>
      </c>
      <c r="B1150" s="6" t="s">
        <v>195</v>
      </c>
      <c r="C1150" s="6" t="s">
        <v>97</v>
      </c>
      <c r="D1150" s="6" t="s">
        <v>98</v>
      </c>
      <c r="E1150" s="6">
        <v>1</v>
      </c>
      <c r="F1150" s="6" t="str">
        <f>VLOOKUP(T_[[#This Row],[N° représ]],ListeREPRESENTANTS,2,FALSE)</f>
        <v>Francis Rivière</v>
      </c>
      <c r="G1150" s="6">
        <v>10915</v>
      </c>
      <c r="H1150" s="9">
        <v>41264</v>
      </c>
      <c r="I1150" s="9">
        <v>41292</v>
      </c>
      <c r="J1150" s="9">
        <v>41277</v>
      </c>
      <c r="K1150" s="7">
        <v>6</v>
      </c>
      <c r="L1150" s="9" t="str">
        <f>VLOOKUP(T_[[#This Row],[Réf catégorie]],ListeCATEGORIES,2,FALSE)</f>
        <v>Viandes</v>
      </c>
      <c r="M1150" s="6">
        <v>54</v>
      </c>
      <c r="N1150" s="6" t="str">
        <f>VLOOKUP(T_[[#This Row],[Réf prod]],ListePRODUITS,2,FALSE)</f>
        <v>Tourtière</v>
      </c>
      <c r="O1150" s="13">
        <v>37.25</v>
      </c>
      <c r="P1150" s="6">
        <v>33</v>
      </c>
      <c r="Q1150" s="13">
        <f t="shared" si="17"/>
        <v>1229.25</v>
      </c>
      <c r="R1150" s="14">
        <v>0.18</v>
      </c>
      <c r="S1150" s="13">
        <v>1007.9850000000001</v>
      </c>
      <c r="T1150" s="13">
        <v>22.17567</v>
      </c>
      <c r="U1150" s="48">
        <f>T_[[#This Row],[CA tarif]]-T_[[#This Row],[CA HT]]</f>
        <v>221.26499999999987</v>
      </c>
      <c r="V1150" s="13"/>
      <c r="W1150" s="13"/>
      <c r="X1150"/>
      <c r="Y1150" s="9"/>
      <c r="AA1150"/>
      <c r="AB1150"/>
    </row>
    <row r="1151" spans="1:28" ht="15" customHeight="1" x14ac:dyDescent="0.25">
      <c r="A1151" s="6" t="s">
        <v>308</v>
      </c>
      <c r="B1151" s="6" t="s">
        <v>309</v>
      </c>
      <c r="C1151" s="6" t="s">
        <v>203</v>
      </c>
      <c r="D1151" s="6" t="s">
        <v>204</v>
      </c>
      <c r="E1151" s="6">
        <v>7</v>
      </c>
      <c r="F1151" s="6" t="str">
        <f>VLOOKUP(T_[[#This Row],[N° représ]],ListeREPRESENTANTS,2,FALSE)</f>
        <v>Jaime Dos Santos</v>
      </c>
      <c r="G1151" s="6">
        <v>10916</v>
      </c>
      <c r="H1151" s="9">
        <v>41264</v>
      </c>
      <c r="I1151" s="9">
        <v>41292</v>
      </c>
      <c r="J1151" s="9">
        <v>41284</v>
      </c>
      <c r="K1151" s="7">
        <v>3</v>
      </c>
      <c r="L1151" s="9" t="str">
        <f>VLOOKUP(T_[[#This Row],[Réf catégorie]],ListeCATEGORIES,2,FALSE)</f>
        <v>Desserts</v>
      </c>
      <c r="M1151" s="6">
        <v>16</v>
      </c>
      <c r="N1151" s="6" t="str">
        <f>VLOOKUP(T_[[#This Row],[Réf prod]],ListePRODUITS,2,FALSE)</f>
        <v>Pavlova</v>
      </c>
      <c r="O1151" s="13">
        <v>87.25</v>
      </c>
      <c r="P1151" s="6">
        <v>26</v>
      </c>
      <c r="Q1151" s="13">
        <f t="shared" si="17"/>
        <v>2268.5</v>
      </c>
      <c r="R1151" s="14">
        <v>0.06</v>
      </c>
      <c r="S1151" s="13">
        <v>2132.39</v>
      </c>
      <c r="T1151" s="13">
        <v>17.05912</v>
      </c>
      <c r="U1151" s="48">
        <f>T_[[#This Row],[CA tarif]]-T_[[#This Row],[CA HT]]</f>
        <v>136.11000000000013</v>
      </c>
      <c r="V1151" s="13"/>
      <c r="W1151" s="13"/>
      <c r="X1151"/>
      <c r="Y1151" s="9"/>
      <c r="AA1151"/>
      <c r="AB1151"/>
    </row>
    <row r="1152" spans="1:28" ht="15" customHeight="1" x14ac:dyDescent="0.25">
      <c r="A1152" s="6" t="s">
        <v>308</v>
      </c>
      <c r="B1152" s="6" t="s">
        <v>309</v>
      </c>
      <c r="C1152" s="6" t="s">
        <v>203</v>
      </c>
      <c r="D1152" s="6" t="s">
        <v>204</v>
      </c>
      <c r="E1152" s="6">
        <v>7</v>
      </c>
      <c r="F1152" s="6" t="str">
        <f>VLOOKUP(T_[[#This Row],[N° représ]],ListeREPRESENTANTS,2,FALSE)</f>
        <v>Jaime Dos Santos</v>
      </c>
      <c r="G1152" s="6">
        <v>10916</v>
      </c>
      <c r="H1152" s="9">
        <v>41264</v>
      </c>
      <c r="I1152" s="9">
        <v>41292</v>
      </c>
      <c r="J1152" s="9">
        <v>41284</v>
      </c>
      <c r="K1152" s="7">
        <v>4</v>
      </c>
      <c r="L1152" s="9" t="str">
        <f>VLOOKUP(T_[[#This Row],[Réf catégorie]],ListeCATEGORIES,2,FALSE)</f>
        <v>Produits laitiers</v>
      </c>
      <c r="M1152" s="6">
        <v>32</v>
      </c>
      <c r="N1152" s="6" t="str">
        <f>VLOOKUP(T_[[#This Row],[Réf prod]],ListePRODUITS,2,FALSE)</f>
        <v>Mascarpone Fabioli</v>
      </c>
      <c r="O1152" s="13">
        <v>160</v>
      </c>
      <c r="P1152" s="6">
        <v>31</v>
      </c>
      <c r="Q1152" s="13">
        <f t="shared" si="17"/>
        <v>4960</v>
      </c>
      <c r="R1152" s="14">
        <v>-0.02</v>
      </c>
      <c r="S1152" s="13">
        <v>5059.2</v>
      </c>
      <c r="T1152" s="13">
        <v>146.71679999999998</v>
      </c>
      <c r="U1152" s="48">
        <f>T_[[#This Row],[CA tarif]]-T_[[#This Row],[CA HT]]</f>
        <v>-99.199999999999818</v>
      </c>
      <c r="V1152" s="13"/>
      <c r="W1152" s="13"/>
      <c r="X1152"/>
      <c r="Y1152" s="9"/>
      <c r="AA1152"/>
      <c r="AB1152"/>
    </row>
    <row r="1153" spans="1:28" ht="15" customHeight="1" x14ac:dyDescent="0.25">
      <c r="A1153" s="6" t="s">
        <v>308</v>
      </c>
      <c r="B1153" s="6" t="s">
        <v>309</v>
      </c>
      <c r="C1153" s="6" t="s">
        <v>203</v>
      </c>
      <c r="D1153" s="6" t="s">
        <v>204</v>
      </c>
      <c r="E1153" s="6">
        <v>7</v>
      </c>
      <c r="F1153" s="6" t="str">
        <f>VLOOKUP(T_[[#This Row],[N° représ]],ListeREPRESENTANTS,2,FALSE)</f>
        <v>Jaime Dos Santos</v>
      </c>
      <c r="G1153" s="6">
        <v>10916</v>
      </c>
      <c r="H1153" s="9">
        <v>41264</v>
      </c>
      <c r="I1153" s="9">
        <v>41292</v>
      </c>
      <c r="J1153" s="9">
        <v>41284</v>
      </c>
      <c r="K1153" s="7">
        <v>5</v>
      </c>
      <c r="L1153" s="9" t="str">
        <f>VLOOKUP(T_[[#This Row],[Réf catégorie]],ListeCATEGORIES,2,FALSE)</f>
        <v>Pâtes et céréales</v>
      </c>
      <c r="M1153" s="6">
        <v>57</v>
      </c>
      <c r="N1153" s="6" t="str">
        <f>VLOOKUP(T_[[#This Row],[Réf prod]],ListePRODUITS,2,FALSE)</f>
        <v>Ravioli Angelo</v>
      </c>
      <c r="O1153" s="13">
        <v>97.5</v>
      </c>
      <c r="P1153" s="6">
        <v>33</v>
      </c>
      <c r="Q1153" s="13">
        <f t="shared" si="17"/>
        <v>3217.5</v>
      </c>
      <c r="R1153" s="14">
        <v>0.15</v>
      </c>
      <c r="S1153" s="13">
        <v>2734.875</v>
      </c>
      <c r="T1153" s="13">
        <v>5.4697500000000003</v>
      </c>
      <c r="U1153" s="48">
        <f>T_[[#This Row],[CA tarif]]-T_[[#This Row],[CA HT]]</f>
        <v>482.625</v>
      </c>
      <c r="V1153" s="13"/>
      <c r="W1153" s="13"/>
      <c r="X1153"/>
      <c r="Y1153" s="9"/>
      <c r="AA1153"/>
      <c r="AB1153"/>
    </row>
    <row r="1154" spans="1:28" ht="15" customHeight="1" x14ac:dyDescent="0.25">
      <c r="A1154" s="6" t="s">
        <v>332</v>
      </c>
      <c r="B1154" s="6" t="s">
        <v>333</v>
      </c>
      <c r="C1154" s="6" t="s">
        <v>326</v>
      </c>
      <c r="D1154" s="6" t="s">
        <v>238</v>
      </c>
      <c r="E1154" s="6">
        <v>5</v>
      </c>
      <c r="F1154" s="6" t="str">
        <f>VLOOKUP(T_[[#This Row],[N° représ]],ListeREPRESENTANTS,2,FALSE)</f>
        <v>Mohamed Ben Arfa</v>
      </c>
      <c r="G1154" s="6">
        <v>10917</v>
      </c>
      <c r="H1154" s="9">
        <v>41267</v>
      </c>
      <c r="I1154" s="9">
        <v>41295</v>
      </c>
      <c r="J1154" s="9">
        <v>41286</v>
      </c>
      <c r="K1154" s="7">
        <v>8</v>
      </c>
      <c r="L1154" s="9" t="str">
        <f>VLOOKUP(T_[[#This Row],[Réf catégorie]],ListeCATEGORIES,2,FALSE)</f>
        <v>Poissons et fruits de mer</v>
      </c>
      <c r="M1154" s="6">
        <v>30</v>
      </c>
      <c r="N1154" s="6" t="str">
        <f>VLOOKUP(T_[[#This Row],[Réf prod]],ListePRODUITS,2,FALSE)</f>
        <v>Nord-Ost Matjeshering</v>
      </c>
      <c r="O1154" s="13">
        <v>129.44999999999999</v>
      </c>
      <c r="P1154" s="6">
        <v>100</v>
      </c>
      <c r="Q1154" s="13">
        <f t="shared" si="17"/>
        <v>12944.999999999998</v>
      </c>
      <c r="R1154" s="14">
        <v>-0.01</v>
      </c>
      <c r="S1154" s="13">
        <v>13074.449999999999</v>
      </c>
      <c r="T1154" s="13">
        <v>104.59559999999999</v>
      </c>
      <c r="U1154" s="48">
        <f>T_[[#This Row],[CA tarif]]-T_[[#This Row],[CA HT]]</f>
        <v>-129.45000000000073</v>
      </c>
      <c r="V1154" s="13"/>
      <c r="W1154" s="13"/>
      <c r="X1154"/>
      <c r="Y1154" s="9"/>
      <c r="AA1154"/>
      <c r="AB1154"/>
    </row>
    <row r="1155" spans="1:28" ht="15" customHeight="1" x14ac:dyDescent="0.25">
      <c r="A1155" s="6" t="s">
        <v>332</v>
      </c>
      <c r="B1155" s="6" t="s">
        <v>333</v>
      </c>
      <c r="C1155" s="6" t="s">
        <v>326</v>
      </c>
      <c r="D1155" s="6" t="s">
        <v>238</v>
      </c>
      <c r="E1155" s="6">
        <v>5</v>
      </c>
      <c r="F1155" s="6" t="str">
        <f>VLOOKUP(T_[[#This Row],[N° représ]],ListeREPRESENTANTS,2,FALSE)</f>
        <v>Mohamed Ben Arfa</v>
      </c>
      <c r="G1155" s="6">
        <v>10917</v>
      </c>
      <c r="H1155" s="9">
        <v>41267</v>
      </c>
      <c r="I1155" s="9">
        <v>41295</v>
      </c>
      <c r="J1155" s="9">
        <v>41286</v>
      </c>
      <c r="K1155" s="7">
        <v>4</v>
      </c>
      <c r="L1155" s="9" t="str">
        <f>VLOOKUP(T_[[#This Row],[Réf catégorie]],ListeCATEGORIES,2,FALSE)</f>
        <v>Produits laitiers</v>
      </c>
      <c r="M1155" s="6">
        <v>60</v>
      </c>
      <c r="N1155" s="6" t="str">
        <f>VLOOKUP(T_[[#This Row],[Réf prod]],ListePRODUITS,2,FALSE)</f>
        <v>Camembert Pierrot</v>
      </c>
      <c r="O1155" s="13">
        <v>170</v>
      </c>
      <c r="P1155" s="6">
        <v>18</v>
      </c>
      <c r="Q1155" s="13">
        <f t="shared" si="17"/>
        <v>3060</v>
      </c>
      <c r="R1155" s="14">
        <v>0.1</v>
      </c>
      <c r="S1155" s="13">
        <v>2754</v>
      </c>
      <c r="T1155" s="13">
        <v>19.277999999999999</v>
      </c>
      <c r="U1155" s="48">
        <f>T_[[#This Row],[CA tarif]]-T_[[#This Row],[CA HT]]</f>
        <v>306</v>
      </c>
      <c r="V1155" s="13"/>
      <c r="W1155" s="13"/>
      <c r="X1155"/>
      <c r="Y1155" s="9"/>
      <c r="AA1155"/>
      <c r="AB1155"/>
    </row>
    <row r="1156" spans="1:28" ht="15" customHeight="1" x14ac:dyDescent="0.25">
      <c r="A1156" s="6" t="s">
        <v>143</v>
      </c>
      <c r="B1156" s="6" t="s">
        <v>144</v>
      </c>
      <c r="C1156" s="6" t="s">
        <v>145</v>
      </c>
      <c r="D1156" s="6" t="s">
        <v>146</v>
      </c>
      <c r="E1156" s="6">
        <v>3</v>
      </c>
      <c r="F1156" s="6" t="str">
        <f>VLOOKUP(T_[[#This Row],[N° représ]],ListeREPRESENTANTS,2,FALSE)</f>
        <v>Janet Leverling</v>
      </c>
      <c r="G1156" s="6">
        <v>10918</v>
      </c>
      <c r="H1156" s="9">
        <v>41267</v>
      </c>
      <c r="I1156" s="9">
        <v>41295</v>
      </c>
      <c r="J1156" s="9">
        <v>41286</v>
      </c>
      <c r="K1156" s="7">
        <v>1</v>
      </c>
      <c r="L1156" s="9" t="str">
        <f>VLOOKUP(T_[[#This Row],[Réf catégorie]],ListeCATEGORIES,2,FALSE)</f>
        <v>Boissons</v>
      </c>
      <c r="M1156" s="6">
        <v>1</v>
      </c>
      <c r="N1156" s="6" t="str">
        <f>VLOOKUP(T_[[#This Row],[Réf prod]],ListePRODUITS,2,FALSE)</f>
        <v>Chai</v>
      </c>
      <c r="O1156" s="13">
        <v>90</v>
      </c>
      <c r="P1156" s="6">
        <v>22</v>
      </c>
      <c r="Q1156" s="13">
        <f t="shared" si="17"/>
        <v>1980</v>
      </c>
      <c r="R1156" s="14">
        <v>0</v>
      </c>
      <c r="S1156" s="13">
        <v>1980</v>
      </c>
      <c r="T1156" s="13">
        <v>1.98</v>
      </c>
      <c r="U1156" s="48">
        <f>T_[[#This Row],[CA tarif]]-T_[[#This Row],[CA HT]]</f>
        <v>0</v>
      </c>
      <c r="V1156" s="13"/>
      <c r="W1156" s="13"/>
      <c r="X1156"/>
      <c r="Y1156" s="9"/>
      <c r="AA1156"/>
      <c r="AB1156"/>
    </row>
    <row r="1157" spans="1:28" ht="15" customHeight="1" x14ac:dyDescent="0.25">
      <c r="A1157" s="6" t="s">
        <v>143</v>
      </c>
      <c r="B1157" s="6" t="s">
        <v>144</v>
      </c>
      <c r="C1157" s="6" t="s">
        <v>145</v>
      </c>
      <c r="D1157" s="6" t="s">
        <v>146</v>
      </c>
      <c r="E1157" s="6">
        <v>3</v>
      </c>
      <c r="F1157" s="6" t="str">
        <f>VLOOKUP(T_[[#This Row],[N° représ]],ListeREPRESENTANTS,2,FALSE)</f>
        <v>Janet Leverling</v>
      </c>
      <c r="G1157" s="6">
        <v>10918</v>
      </c>
      <c r="H1157" s="9">
        <v>41267</v>
      </c>
      <c r="I1157" s="9">
        <v>41295</v>
      </c>
      <c r="J1157" s="9">
        <v>41286</v>
      </c>
      <c r="K1157" s="7">
        <v>4</v>
      </c>
      <c r="L1157" s="9" t="str">
        <f>VLOOKUP(T_[[#This Row],[Réf catégorie]],ListeCATEGORIES,2,FALSE)</f>
        <v>Produits laitiers</v>
      </c>
      <c r="M1157" s="6">
        <v>60</v>
      </c>
      <c r="N1157" s="6" t="str">
        <f>VLOOKUP(T_[[#This Row],[Réf prod]],ListePRODUITS,2,FALSE)</f>
        <v>Camembert Pierrot</v>
      </c>
      <c r="O1157" s="13">
        <v>170</v>
      </c>
      <c r="P1157" s="6">
        <v>51</v>
      </c>
      <c r="Q1157" s="13">
        <f t="shared" ref="Q1157:Q1220" si="18">O1157*P1157</f>
        <v>8670</v>
      </c>
      <c r="R1157" s="14">
        <v>0.01</v>
      </c>
      <c r="S1157" s="13">
        <v>8583.2999999999993</v>
      </c>
      <c r="T1157" s="13">
        <v>137.33279999999999</v>
      </c>
      <c r="U1157" s="48">
        <f>T_[[#This Row],[CA tarif]]-T_[[#This Row],[CA HT]]</f>
        <v>86.700000000000728</v>
      </c>
      <c r="V1157" s="13"/>
      <c r="W1157" s="13"/>
      <c r="X1157"/>
      <c r="Y1157" s="9"/>
      <c r="AA1157"/>
      <c r="AB1157"/>
    </row>
    <row r="1158" spans="1:28" ht="15" customHeight="1" x14ac:dyDescent="0.25">
      <c r="A1158" s="6" t="s">
        <v>127</v>
      </c>
      <c r="B1158" s="6" t="s">
        <v>128</v>
      </c>
      <c r="C1158" s="6" t="s">
        <v>129</v>
      </c>
      <c r="D1158" s="6" t="s">
        <v>106</v>
      </c>
      <c r="E1158" s="6">
        <v>1</v>
      </c>
      <c r="F1158" s="6" t="str">
        <f>VLOOKUP(T_[[#This Row],[N° représ]],ListeREPRESENTANTS,2,FALSE)</f>
        <v>Francis Rivière</v>
      </c>
      <c r="G1158" s="6">
        <v>10919</v>
      </c>
      <c r="H1158" s="9">
        <v>41267</v>
      </c>
      <c r="I1158" s="9">
        <v>41295</v>
      </c>
      <c r="J1158" s="9">
        <v>41279</v>
      </c>
      <c r="K1158" s="7">
        <v>3</v>
      </c>
      <c r="L1158" s="9" t="str">
        <f>VLOOKUP(T_[[#This Row],[Réf catégorie]],ListeCATEGORIES,2,FALSE)</f>
        <v>Desserts</v>
      </c>
      <c r="M1158" s="6">
        <v>16</v>
      </c>
      <c r="N1158" s="6" t="str">
        <f>VLOOKUP(T_[[#This Row],[Réf prod]],ListePRODUITS,2,FALSE)</f>
        <v>Pavlova</v>
      </c>
      <c r="O1158" s="13">
        <v>87.25</v>
      </c>
      <c r="P1158" s="6">
        <v>86</v>
      </c>
      <c r="Q1158" s="13">
        <f t="shared" si="18"/>
        <v>7503.5</v>
      </c>
      <c r="R1158" s="14">
        <v>0.11</v>
      </c>
      <c r="S1158" s="13">
        <v>6678.1149999999998</v>
      </c>
      <c r="T1158" s="13">
        <v>200.34344999999999</v>
      </c>
      <c r="U1158" s="48">
        <f>T_[[#This Row],[CA tarif]]-T_[[#This Row],[CA HT]]</f>
        <v>825.38500000000022</v>
      </c>
      <c r="V1158" s="13"/>
      <c r="W1158" s="13"/>
      <c r="X1158"/>
      <c r="Y1158" s="9"/>
      <c r="AA1158"/>
      <c r="AB1158"/>
    </row>
    <row r="1159" spans="1:28" ht="15" customHeight="1" x14ac:dyDescent="0.25">
      <c r="A1159" s="6" t="s">
        <v>127</v>
      </c>
      <c r="B1159" s="6" t="s">
        <v>128</v>
      </c>
      <c r="C1159" s="6" t="s">
        <v>129</v>
      </c>
      <c r="D1159" s="6" t="s">
        <v>106</v>
      </c>
      <c r="E1159" s="6">
        <v>1</v>
      </c>
      <c r="F1159" s="6" t="str">
        <f>VLOOKUP(T_[[#This Row],[N° représ]],ListeREPRESENTANTS,2,FALSE)</f>
        <v>Francis Rivière</v>
      </c>
      <c r="G1159" s="6">
        <v>10919</v>
      </c>
      <c r="H1159" s="9">
        <v>41267</v>
      </c>
      <c r="I1159" s="9">
        <v>41295</v>
      </c>
      <c r="J1159" s="9">
        <v>41279</v>
      </c>
      <c r="K1159" s="7">
        <v>3</v>
      </c>
      <c r="L1159" s="9" t="str">
        <f>VLOOKUP(T_[[#This Row],[Réf catégorie]],ListeCATEGORIES,2,FALSE)</f>
        <v>Desserts</v>
      </c>
      <c r="M1159" s="6">
        <v>25</v>
      </c>
      <c r="N1159" s="6" t="str">
        <f>VLOOKUP(T_[[#This Row],[Réf prod]],ListePRODUITS,2,FALSE)</f>
        <v>NuNuCa Nuß-Nougat-Creme</v>
      </c>
      <c r="O1159" s="13">
        <v>70</v>
      </c>
      <c r="P1159" s="6">
        <v>88</v>
      </c>
      <c r="Q1159" s="13">
        <f t="shared" si="18"/>
        <v>6160</v>
      </c>
      <c r="R1159" s="14">
        <v>0.14000000000000001</v>
      </c>
      <c r="S1159" s="13">
        <v>5297.6</v>
      </c>
      <c r="T1159" s="13">
        <v>90.059200000000018</v>
      </c>
      <c r="U1159" s="48">
        <f>T_[[#This Row],[CA tarif]]-T_[[#This Row],[CA HT]]</f>
        <v>862.39999999999964</v>
      </c>
      <c r="V1159" s="13"/>
      <c r="W1159" s="13"/>
      <c r="X1159"/>
      <c r="Y1159" s="9"/>
      <c r="AA1159"/>
      <c r="AB1159"/>
    </row>
    <row r="1160" spans="1:28" ht="15" customHeight="1" x14ac:dyDescent="0.25">
      <c r="A1160" s="6" t="s">
        <v>127</v>
      </c>
      <c r="B1160" s="6" t="s">
        <v>128</v>
      </c>
      <c r="C1160" s="6" t="s">
        <v>129</v>
      </c>
      <c r="D1160" s="6" t="s">
        <v>106</v>
      </c>
      <c r="E1160" s="6">
        <v>1</v>
      </c>
      <c r="F1160" s="6" t="str">
        <f>VLOOKUP(T_[[#This Row],[N° représ]],ListeREPRESENTANTS,2,FALSE)</f>
        <v>Francis Rivière</v>
      </c>
      <c r="G1160" s="6">
        <v>10919</v>
      </c>
      <c r="H1160" s="9">
        <v>41267</v>
      </c>
      <c r="I1160" s="9">
        <v>41295</v>
      </c>
      <c r="J1160" s="9">
        <v>41279</v>
      </c>
      <c r="K1160" s="7">
        <v>8</v>
      </c>
      <c r="L1160" s="9" t="str">
        <f>VLOOKUP(T_[[#This Row],[Réf catégorie]],ListeCATEGORIES,2,FALSE)</f>
        <v>Poissons et fruits de mer</v>
      </c>
      <c r="M1160" s="6">
        <v>40</v>
      </c>
      <c r="N1160" s="6" t="str">
        <f>VLOOKUP(T_[[#This Row],[Réf prod]],ListePRODUITS,2,FALSE)</f>
        <v>Boston Crab Meat</v>
      </c>
      <c r="O1160" s="13">
        <v>92</v>
      </c>
      <c r="P1160" s="6">
        <v>91</v>
      </c>
      <c r="Q1160" s="13">
        <f t="shared" si="18"/>
        <v>8372</v>
      </c>
      <c r="R1160" s="14">
        <v>0.01</v>
      </c>
      <c r="S1160" s="13">
        <v>8288.2800000000007</v>
      </c>
      <c r="T1160" s="13">
        <v>33.153120000000001</v>
      </c>
      <c r="U1160" s="48">
        <f>T_[[#This Row],[CA tarif]]-T_[[#This Row],[CA HT]]</f>
        <v>83.719999999999345</v>
      </c>
      <c r="V1160" s="13"/>
      <c r="W1160" s="13"/>
      <c r="X1160"/>
      <c r="Y1160" s="9"/>
      <c r="AA1160"/>
      <c r="AB1160"/>
    </row>
    <row r="1161" spans="1:28" ht="15" customHeight="1" x14ac:dyDescent="0.25">
      <c r="A1161" s="6" t="s">
        <v>243</v>
      </c>
      <c r="B1161" s="6" t="s">
        <v>244</v>
      </c>
      <c r="C1161" s="6" t="s">
        <v>88</v>
      </c>
      <c r="D1161" s="6" t="s">
        <v>89</v>
      </c>
      <c r="E1161" s="6">
        <v>5</v>
      </c>
      <c r="F1161" s="6" t="str">
        <f>VLOOKUP(T_[[#This Row],[N° représ]],ListeREPRESENTANTS,2,FALSE)</f>
        <v>Mohamed Ben Arfa</v>
      </c>
      <c r="G1161" s="6">
        <v>10920</v>
      </c>
      <c r="H1161" s="9">
        <v>41268</v>
      </c>
      <c r="I1161" s="9">
        <v>41296</v>
      </c>
      <c r="J1161" s="9">
        <v>41284</v>
      </c>
      <c r="K1161" s="7">
        <v>3</v>
      </c>
      <c r="L1161" s="9" t="str">
        <f>VLOOKUP(T_[[#This Row],[Réf catégorie]],ListeCATEGORIES,2,FALSE)</f>
        <v>Desserts</v>
      </c>
      <c r="M1161" s="6">
        <v>50</v>
      </c>
      <c r="N1161" s="6" t="str">
        <f>VLOOKUP(T_[[#This Row],[Réf prod]],ListePRODUITS,2,FALSE)</f>
        <v>Valkoinen suklaa</v>
      </c>
      <c r="O1161" s="13">
        <v>81.25</v>
      </c>
      <c r="P1161" s="6">
        <v>100</v>
      </c>
      <c r="Q1161" s="13">
        <f t="shared" si="18"/>
        <v>8125</v>
      </c>
      <c r="R1161" s="14">
        <v>0.17</v>
      </c>
      <c r="S1161" s="13">
        <v>6743.75</v>
      </c>
      <c r="T1161" s="13">
        <v>87.668750000000003</v>
      </c>
      <c r="U1161" s="48">
        <f>T_[[#This Row],[CA tarif]]-T_[[#This Row],[CA HT]]</f>
        <v>1381.25</v>
      </c>
      <c r="V1161" s="13"/>
      <c r="W1161" s="13"/>
      <c r="X1161"/>
      <c r="Y1161" s="9"/>
      <c r="AA1161"/>
      <c r="AB1161"/>
    </row>
    <row r="1162" spans="1:28" ht="15" customHeight="1" x14ac:dyDescent="0.25">
      <c r="A1162" s="6" t="s">
        <v>269</v>
      </c>
      <c r="B1162" s="6" t="s">
        <v>270</v>
      </c>
      <c r="C1162" s="6" t="s">
        <v>271</v>
      </c>
      <c r="D1162" s="6" t="s">
        <v>242</v>
      </c>
      <c r="E1162" s="6">
        <v>7</v>
      </c>
      <c r="F1162" s="6" t="str">
        <f>VLOOKUP(T_[[#This Row],[N° représ]],ListeREPRESENTANTS,2,FALSE)</f>
        <v>Jaime Dos Santos</v>
      </c>
      <c r="G1162" s="6">
        <v>10921</v>
      </c>
      <c r="H1162" s="9">
        <v>41268</v>
      </c>
      <c r="I1162" s="9">
        <v>41310</v>
      </c>
      <c r="J1162" s="9">
        <v>41284</v>
      </c>
      <c r="K1162" s="7">
        <v>1</v>
      </c>
      <c r="L1162" s="9" t="str">
        <f>VLOOKUP(T_[[#This Row],[Réf catégorie]],ListeCATEGORIES,2,FALSE)</f>
        <v>Boissons</v>
      </c>
      <c r="M1162" s="6">
        <v>35</v>
      </c>
      <c r="N1162" s="6" t="str">
        <f>VLOOKUP(T_[[#This Row],[Réf prod]],ListePRODUITS,2,FALSE)</f>
        <v>Steeleye Stout</v>
      </c>
      <c r="O1162" s="13">
        <v>90</v>
      </c>
      <c r="P1162" s="6">
        <v>19</v>
      </c>
      <c r="Q1162" s="13">
        <f t="shared" si="18"/>
        <v>1710</v>
      </c>
      <c r="R1162" s="14">
        <v>-0.02</v>
      </c>
      <c r="S1162" s="13">
        <v>1744.2</v>
      </c>
      <c r="T1162" s="13">
        <v>61.046999999999997</v>
      </c>
      <c r="U1162" s="48">
        <f>T_[[#This Row],[CA tarif]]-T_[[#This Row],[CA HT]]</f>
        <v>-34.200000000000045</v>
      </c>
      <c r="V1162" s="13"/>
      <c r="W1162" s="13"/>
      <c r="X1162"/>
      <c r="Y1162" s="9"/>
      <c r="AA1162"/>
      <c r="AB1162"/>
    </row>
    <row r="1163" spans="1:28" ht="15" customHeight="1" x14ac:dyDescent="0.25">
      <c r="A1163" s="6" t="s">
        <v>269</v>
      </c>
      <c r="B1163" s="6" t="s">
        <v>270</v>
      </c>
      <c r="C1163" s="6" t="s">
        <v>271</v>
      </c>
      <c r="D1163" s="6" t="s">
        <v>242</v>
      </c>
      <c r="E1163" s="6">
        <v>7</v>
      </c>
      <c r="F1163" s="6" t="str">
        <f>VLOOKUP(T_[[#This Row],[N° représ]],ListeREPRESENTANTS,2,FALSE)</f>
        <v>Jaime Dos Santos</v>
      </c>
      <c r="G1163" s="6">
        <v>10921</v>
      </c>
      <c r="H1163" s="9">
        <v>41268</v>
      </c>
      <c r="I1163" s="9">
        <v>41310</v>
      </c>
      <c r="J1163" s="9">
        <v>41284</v>
      </c>
      <c r="K1163" s="7">
        <v>2</v>
      </c>
      <c r="L1163" s="9" t="str">
        <f>VLOOKUP(T_[[#This Row],[Réf catégorie]],ListeCATEGORIES,2,FALSE)</f>
        <v>Condiments</v>
      </c>
      <c r="M1163" s="6">
        <v>63</v>
      </c>
      <c r="N1163" s="6" t="str">
        <f>VLOOKUP(T_[[#This Row],[Réf prod]],ListePRODUITS,2,FALSE)</f>
        <v>Vegie-spread</v>
      </c>
      <c r="O1163" s="13">
        <v>219.5</v>
      </c>
      <c r="P1163" s="6">
        <v>96</v>
      </c>
      <c r="Q1163" s="13">
        <f t="shared" si="18"/>
        <v>21072</v>
      </c>
      <c r="R1163" s="14">
        <v>0.08</v>
      </c>
      <c r="S1163" s="13">
        <v>19386.240000000002</v>
      </c>
      <c r="T1163" s="13">
        <v>368.33856000000003</v>
      </c>
      <c r="U1163" s="48">
        <f>T_[[#This Row],[CA tarif]]-T_[[#This Row],[CA HT]]</f>
        <v>1685.7599999999984</v>
      </c>
      <c r="V1163" s="13"/>
      <c r="W1163" s="13"/>
      <c r="X1163"/>
      <c r="Y1163" s="9"/>
      <c r="AA1163"/>
      <c r="AB1163"/>
    </row>
    <row r="1164" spans="1:28" ht="15" customHeight="1" x14ac:dyDescent="0.25">
      <c r="A1164" s="6" t="s">
        <v>228</v>
      </c>
      <c r="B1164" s="6" t="s">
        <v>229</v>
      </c>
      <c r="C1164" s="6" t="s">
        <v>122</v>
      </c>
      <c r="D1164" s="6" t="s">
        <v>123</v>
      </c>
      <c r="E1164" s="6">
        <v>9</v>
      </c>
      <c r="F1164" s="6" t="str">
        <f>VLOOKUP(T_[[#This Row],[N° représ]],ListeREPRESENTANTS,2,FALSE)</f>
        <v>Steven Buchanan</v>
      </c>
      <c r="G1164" s="6">
        <v>10922</v>
      </c>
      <c r="H1164" s="9">
        <v>41268</v>
      </c>
      <c r="I1164" s="9">
        <v>41296</v>
      </c>
      <c r="J1164" s="9">
        <v>41280</v>
      </c>
      <c r="K1164" s="7">
        <v>6</v>
      </c>
      <c r="L1164" s="9" t="str">
        <f>VLOOKUP(T_[[#This Row],[Réf catégorie]],ListeCATEGORIES,2,FALSE)</f>
        <v>Viandes</v>
      </c>
      <c r="M1164" s="6">
        <v>17</v>
      </c>
      <c r="N1164" s="6" t="str">
        <f>VLOOKUP(T_[[#This Row],[Réf prod]],ListePRODUITS,2,FALSE)</f>
        <v>Alice Mutton</v>
      </c>
      <c r="O1164" s="13">
        <v>195</v>
      </c>
      <c r="P1164" s="6">
        <v>57</v>
      </c>
      <c r="Q1164" s="13">
        <f t="shared" si="18"/>
        <v>11115</v>
      </c>
      <c r="R1164" s="14">
        <v>0.18</v>
      </c>
      <c r="S1164" s="13">
        <v>9114.3000000000011</v>
      </c>
      <c r="T1164" s="13">
        <v>127.60020000000002</v>
      </c>
      <c r="U1164" s="48">
        <f>T_[[#This Row],[CA tarif]]-T_[[#This Row],[CA HT]]</f>
        <v>2000.6999999999989</v>
      </c>
      <c r="V1164" s="13"/>
      <c r="W1164" s="13"/>
      <c r="X1164"/>
      <c r="Y1164" s="9"/>
      <c r="AA1164"/>
      <c r="AB1164"/>
    </row>
    <row r="1165" spans="1:28" ht="15" customHeight="1" x14ac:dyDescent="0.25">
      <c r="A1165" s="6" t="s">
        <v>228</v>
      </c>
      <c r="B1165" s="6" t="s">
        <v>229</v>
      </c>
      <c r="C1165" s="6" t="s">
        <v>122</v>
      </c>
      <c r="D1165" s="6" t="s">
        <v>123</v>
      </c>
      <c r="E1165" s="6">
        <v>9</v>
      </c>
      <c r="F1165" s="6" t="str">
        <f>VLOOKUP(T_[[#This Row],[N° représ]],ListeREPRESENTANTS,2,FALSE)</f>
        <v>Steven Buchanan</v>
      </c>
      <c r="G1165" s="6">
        <v>10922</v>
      </c>
      <c r="H1165" s="9">
        <v>41268</v>
      </c>
      <c r="I1165" s="9">
        <v>41296</v>
      </c>
      <c r="J1165" s="9">
        <v>41280</v>
      </c>
      <c r="K1165" s="7">
        <v>1</v>
      </c>
      <c r="L1165" s="9" t="str">
        <f>VLOOKUP(T_[[#This Row],[Réf catégorie]],ListeCATEGORIES,2,FALSE)</f>
        <v>Boissons</v>
      </c>
      <c r="M1165" s="6">
        <v>24</v>
      </c>
      <c r="N1165" s="6" t="str">
        <f>VLOOKUP(T_[[#This Row],[Réf prod]],ListePRODUITS,2,FALSE)</f>
        <v>Guaraná Fantástica</v>
      </c>
      <c r="O1165" s="13">
        <v>22.5</v>
      </c>
      <c r="P1165" s="6">
        <v>76</v>
      </c>
      <c r="Q1165" s="13">
        <f t="shared" si="18"/>
        <v>1710</v>
      </c>
      <c r="R1165" s="14">
        <v>0.06</v>
      </c>
      <c r="S1165" s="13">
        <v>1607.3999999999999</v>
      </c>
      <c r="T1165" s="13">
        <v>0</v>
      </c>
      <c r="U1165" s="48">
        <f>T_[[#This Row],[CA tarif]]-T_[[#This Row],[CA HT]]</f>
        <v>102.60000000000014</v>
      </c>
      <c r="V1165" s="13"/>
      <c r="W1165" s="13"/>
      <c r="X1165"/>
      <c r="Y1165" s="9"/>
      <c r="AA1165"/>
      <c r="AB1165"/>
    </row>
    <row r="1166" spans="1:28" ht="15" customHeight="1" x14ac:dyDescent="0.25">
      <c r="A1166" s="6" t="s">
        <v>147</v>
      </c>
      <c r="B1166" s="6" t="s">
        <v>148</v>
      </c>
      <c r="C1166" s="6" t="s">
        <v>149</v>
      </c>
      <c r="D1166" s="6" t="s">
        <v>85</v>
      </c>
      <c r="E1166" s="6">
        <v>8</v>
      </c>
      <c r="F1166" s="6" t="str">
        <f>VLOOKUP(T_[[#This Row],[N° représ]],ListeREPRESENTANTS,2,FALSE)</f>
        <v>Hicham Esmal</v>
      </c>
      <c r="G1166" s="6">
        <v>10923</v>
      </c>
      <c r="H1166" s="9">
        <v>41268</v>
      </c>
      <c r="I1166" s="9">
        <v>41310</v>
      </c>
      <c r="J1166" s="9">
        <v>41288</v>
      </c>
      <c r="K1166" s="7">
        <v>5</v>
      </c>
      <c r="L1166" s="9" t="str">
        <f>VLOOKUP(T_[[#This Row],[Réf catégorie]],ListeCATEGORIES,2,FALSE)</f>
        <v>Pâtes et céréales</v>
      </c>
      <c r="M1166" s="6">
        <v>42</v>
      </c>
      <c r="N1166" s="6" t="str">
        <f>VLOOKUP(T_[[#This Row],[Réf prod]],ListePRODUITS,2,FALSE)</f>
        <v>Singaporean Hokkien Fried Mee</v>
      </c>
      <c r="O1166" s="13">
        <v>70</v>
      </c>
      <c r="P1166" s="6">
        <v>12</v>
      </c>
      <c r="Q1166" s="13">
        <f t="shared" si="18"/>
        <v>840</v>
      </c>
      <c r="R1166" s="14">
        <v>0.13</v>
      </c>
      <c r="S1166" s="13">
        <v>730.8</v>
      </c>
      <c r="T1166" s="13">
        <v>23.3856</v>
      </c>
      <c r="U1166" s="48">
        <f>T_[[#This Row],[CA tarif]]-T_[[#This Row],[CA HT]]</f>
        <v>109.20000000000005</v>
      </c>
      <c r="V1166" s="13"/>
      <c r="W1166" s="13"/>
      <c r="X1166"/>
      <c r="Y1166" s="9"/>
      <c r="AA1166"/>
      <c r="AB1166"/>
    </row>
    <row r="1167" spans="1:28" ht="15" customHeight="1" x14ac:dyDescent="0.25">
      <c r="A1167" s="6" t="s">
        <v>147</v>
      </c>
      <c r="B1167" s="6" t="s">
        <v>148</v>
      </c>
      <c r="C1167" s="6" t="s">
        <v>149</v>
      </c>
      <c r="D1167" s="6" t="s">
        <v>85</v>
      </c>
      <c r="E1167" s="6">
        <v>8</v>
      </c>
      <c r="F1167" s="6" t="str">
        <f>VLOOKUP(T_[[#This Row],[N° représ]],ListeREPRESENTANTS,2,FALSE)</f>
        <v>Hicham Esmal</v>
      </c>
      <c r="G1167" s="6">
        <v>10923</v>
      </c>
      <c r="H1167" s="9">
        <v>41268</v>
      </c>
      <c r="I1167" s="9">
        <v>41310</v>
      </c>
      <c r="J1167" s="9">
        <v>41288</v>
      </c>
      <c r="K1167" s="7">
        <v>1</v>
      </c>
      <c r="L1167" s="9" t="str">
        <f>VLOOKUP(T_[[#This Row],[Réf catégorie]],ListeCATEGORIES,2,FALSE)</f>
        <v>Boissons</v>
      </c>
      <c r="M1167" s="6">
        <v>43</v>
      </c>
      <c r="N1167" s="6" t="str">
        <f>VLOOKUP(T_[[#This Row],[Réf prod]],ListePRODUITS,2,FALSE)</f>
        <v>Ipoh Coffee</v>
      </c>
      <c r="O1167" s="13">
        <v>230</v>
      </c>
      <c r="P1167" s="6">
        <v>41</v>
      </c>
      <c r="Q1167" s="13">
        <f t="shared" si="18"/>
        <v>9430</v>
      </c>
      <c r="R1167" s="14">
        <v>0.18</v>
      </c>
      <c r="S1167" s="13">
        <v>7732.6</v>
      </c>
      <c r="T1167" s="13">
        <v>54.128200000000007</v>
      </c>
      <c r="U1167" s="48">
        <f>T_[[#This Row],[CA tarif]]-T_[[#This Row],[CA HT]]</f>
        <v>1697.3999999999996</v>
      </c>
      <c r="V1167" s="13"/>
      <c r="W1167" s="13"/>
      <c r="X1167"/>
      <c r="Y1167" s="9"/>
      <c r="AA1167"/>
      <c r="AB1167"/>
    </row>
    <row r="1168" spans="1:28" ht="15" customHeight="1" x14ac:dyDescent="0.25">
      <c r="A1168" s="6" t="s">
        <v>147</v>
      </c>
      <c r="B1168" s="6" t="s">
        <v>148</v>
      </c>
      <c r="C1168" s="6" t="s">
        <v>149</v>
      </c>
      <c r="D1168" s="6" t="s">
        <v>85</v>
      </c>
      <c r="E1168" s="6">
        <v>8</v>
      </c>
      <c r="F1168" s="6" t="str">
        <f>VLOOKUP(T_[[#This Row],[N° représ]],ListeREPRESENTANTS,2,FALSE)</f>
        <v>Hicham Esmal</v>
      </c>
      <c r="G1168" s="6">
        <v>10923</v>
      </c>
      <c r="H1168" s="9">
        <v>41268</v>
      </c>
      <c r="I1168" s="9">
        <v>41310</v>
      </c>
      <c r="J1168" s="9">
        <v>41288</v>
      </c>
      <c r="K1168" s="7">
        <v>1</v>
      </c>
      <c r="L1168" s="9" t="str">
        <f>VLOOKUP(T_[[#This Row],[Réf catégorie]],ListeCATEGORIES,2,FALSE)</f>
        <v>Boissons</v>
      </c>
      <c r="M1168" s="6">
        <v>67</v>
      </c>
      <c r="N1168" s="6" t="str">
        <f>VLOOKUP(T_[[#This Row],[Réf prod]],ListePRODUITS,2,FALSE)</f>
        <v>Laughing Lumberjack Lager</v>
      </c>
      <c r="O1168" s="13">
        <v>70</v>
      </c>
      <c r="P1168" s="6">
        <v>58</v>
      </c>
      <c r="Q1168" s="13">
        <f t="shared" si="18"/>
        <v>4060</v>
      </c>
      <c r="R1168" s="14">
        <v>0</v>
      </c>
      <c r="S1168" s="13">
        <v>4060</v>
      </c>
      <c r="T1168" s="13">
        <v>0</v>
      </c>
      <c r="U1168" s="48">
        <f>T_[[#This Row],[CA tarif]]-T_[[#This Row],[CA HT]]</f>
        <v>0</v>
      </c>
      <c r="V1168" s="13"/>
      <c r="W1168" s="13"/>
      <c r="X1168"/>
      <c r="Y1168" s="9"/>
      <c r="AA1168"/>
      <c r="AB1168"/>
    </row>
    <row r="1169" spans="1:28" ht="15" customHeight="1" x14ac:dyDescent="0.25">
      <c r="A1169" s="6" t="s">
        <v>205</v>
      </c>
      <c r="B1169" s="6" t="s">
        <v>206</v>
      </c>
      <c r="C1169" s="6" t="s">
        <v>207</v>
      </c>
      <c r="D1169" s="6" t="s">
        <v>208</v>
      </c>
      <c r="E1169" s="6">
        <v>3</v>
      </c>
      <c r="F1169" s="6" t="str">
        <f>VLOOKUP(T_[[#This Row],[N° représ]],ListeREPRESENTANTS,2,FALSE)</f>
        <v>Janet Leverling</v>
      </c>
      <c r="G1169" s="6">
        <v>10924</v>
      </c>
      <c r="H1169" s="9">
        <v>41269</v>
      </c>
      <c r="I1169" s="9">
        <v>41297</v>
      </c>
      <c r="J1169" s="9">
        <v>41314</v>
      </c>
      <c r="K1169" s="7">
        <v>8</v>
      </c>
      <c r="L1169" s="9" t="str">
        <f>VLOOKUP(T_[[#This Row],[Réf catégorie]],ListeCATEGORIES,2,FALSE)</f>
        <v>Poissons et fruits de mer</v>
      </c>
      <c r="M1169" s="6">
        <v>10</v>
      </c>
      <c r="N1169" s="6" t="str">
        <f>VLOOKUP(T_[[#This Row],[Réf prod]],ListePRODUITS,2,FALSE)</f>
        <v>Ikura</v>
      </c>
      <c r="O1169" s="13">
        <v>155</v>
      </c>
      <c r="P1169" s="6">
        <v>72</v>
      </c>
      <c r="Q1169" s="13">
        <f t="shared" si="18"/>
        <v>11160</v>
      </c>
      <c r="R1169" s="14">
        <v>0.19</v>
      </c>
      <c r="S1169" s="13">
        <v>9039.6</v>
      </c>
      <c r="T1169" s="13">
        <v>162.71280000000002</v>
      </c>
      <c r="U1169" s="48">
        <f>T_[[#This Row],[CA tarif]]-T_[[#This Row],[CA HT]]</f>
        <v>2120.3999999999996</v>
      </c>
      <c r="V1169" s="13"/>
      <c r="W1169" s="13"/>
      <c r="X1169"/>
      <c r="Y1169" s="9"/>
      <c r="AA1169"/>
      <c r="AB1169"/>
    </row>
    <row r="1170" spans="1:28" ht="15" customHeight="1" x14ac:dyDescent="0.25">
      <c r="A1170" s="6" t="s">
        <v>205</v>
      </c>
      <c r="B1170" s="6" t="s">
        <v>206</v>
      </c>
      <c r="C1170" s="6" t="s">
        <v>207</v>
      </c>
      <c r="D1170" s="6" t="s">
        <v>208</v>
      </c>
      <c r="E1170" s="6">
        <v>3</v>
      </c>
      <c r="F1170" s="6" t="str">
        <f>VLOOKUP(T_[[#This Row],[N° représ]],ListeREPRESENTANTS,2,FALSE)</f>
        <v>Janet Leverling</v>
      </c>
      <c r="G1170" s="6">
        <v>10924</v>
      </c>
      <c r="H1170" s="9">
        <v>41269</v>
      </c>
      <c r="I1170" s="9">
        <v>41297</v>
      </c>
      <c r="J1170" s="9">
        <v>41314</v>
      </c>
      <c r="K1170" s="7">
        <v>7</v>
      </c>
      <c r="L1170" s="9" t="str">
        <f>VLOOKUP(T_[[#This Row],[Réf catégorie]],ListeCATEGORIES,2,FALSE)</f>
        <v>Produits secs</v>
      </c>
      <c r="M1170" s="6">
        <v>28</v>
      </c>
      <c r="N1170" s="6" t="str">
        <f>VLOOKUP(T_[[#This Row],[Réf prod]],ListePRODUITS,2,FALSE)</f>
        <v>Rössle Sauerkraut</v>
      </c>
      <c r="O1170" s="13">
        <v>228</v>
      </c>
      <c r="P1170" s="6">
        <v>26</v>
      </c>
      <c r="Q1170" s="13">
        <f t="shared" si="18"/>
        <v>5928</v>
      </c>
      <c r="R1170" s="14">
        <v>0.05</v>
      </c>
      <c r="S1170" s="13">
        <v>5631.5999999999995</v>
      </c>
      <c r="T1170" s="13">
        <v>95.737200000000001</v>
      </c>
      <c r="U1170" s="48">
        <f>T_[[#This Row],[CA tarif]]-T_[[#This Row],[CA HT]]</f>
        <v>296.40000000000055</v>
      </c>
      <c r="V1170" s="13"/>
      <c r="W1170" s="13"/>
      <c r="X1170"/>
      <c r="Y1170" s="9"/>
      <c r="AA1170"/>
      <c r="AB1170"/>
    </row>
    <row r="1171" spans="1:28" ht="15" customHeight="1" x14ac:dyDescent="0.25">
      <c r="A1171" s="6" t="s">
        <v>205</v>
      </c>
      <c r="B1171" s="6" t="s">
        <v>206</v>
      </c>
      <c r="C1171" s="6" t="s">
        <v>207</v>
      </c>
      <c r="D1171" s="6" t="s">
        <v>208</v>
      </c>
      <c r="E1171" s="6">
        <v>3</v>
      </c>
      <c r="F1171" s="6" t="str">
        <f>VLOOKUP(T_[[#This Row],[N° représ]],ListeREPRESENTANTS,2,FALSE)</f>
        <v>Janet Leverling</v>
      </c>
      <c r="G1171" s="6">
        <v>10924</v>
      </c>
      <c r="H1171" s="9">
        <v>41269</v>
      </c>
      <c r="I1171" s="9">
        <v>41297</v>
      </c>
      <c r="J1171" s="9">
        <v>41314</v>
      </c>
      <c r="K1171" s="7">
        <v>1</v>
      </c>
      <c r="L1171" s="9" t="str">
        <f>VLOOKUP(T_[[#This Row],[Réf catégorie]],ListeCATEGORIES,2,FALSE)</f>
        <v>Boissons</v>
      </c>
      <c r="M1171" s="6">
        <v>75</v>
      </c>
      <c r="N1171" s="6" t="str">
        <f>VLOOKUP(T_[[#This Row],[Réf prod]],ListePRODUITS,2,FALSE)</f>
        <v>Rhönbräu Klosterbier</v>
      </c>
      <c r="O1171" s="13">
        <v>38.75</v>
      </c>
      <c r="P1171" s="6">
        <v>13</v>
      </c>
      <c r="Q1171" s="13">
        <f t="shared" si="18"/>
        <v>503.75</v>
      </c>
      <c r="R1171" s="14">
        <v>7.0000000000000007E-2</v>
      </c>
      <c r="S1171" s="13">
        <v>468.48749999999995</v>
      </c>
      <c r="T1171" s="13">
        <v>16.397062500000001</v>
      </c>
      <c r="U1171" s="48">
        <f>T_[[#This Row],[CA tarif]]-T_[[#This Row],[CA HT]]</f>
        <v>35.262500000000045</v>
      </c>
      <c r="V1171" s="13"/>
      <c r="W1171" s="13"/>
      <c r="X1171"/>
      <c r="Y1171" s="9"/>
      <c r="AA1171"/>
      <c r="AB1171"/>
    </row>
    <row r="1172" spans="1:28" ht="15" customHeight="1" x14ac:dyDescent="0.25">
      <c r="A1172" s="6" t="s">
        <v>228</v>
      </c>
      <c r="B1172" s="6" t="s">
        <v>229</v>
      </c>
      <c r="C1172" s="6" t="s">
        <v>122</v>
      </c>
      <c r="D1172" s="6" t="s">
        <v>123</v>
      </c>
      <c r="E1172" s="6">
        <v>3</v>
      </c>
      <c r="F1172" s="6" t="str">
        <f>VLOOKUP(T_[[#This Row],[N° représ]],ListeREPRESENTANTS,2,FALSE)</f>
        <v>Janet Leverling</v>
      </c>
      <c r="G1172" s="6">
        <v>10925</v>
      </c>
      <c r="H1172" s="9">
        <v>41269</v>
      </c>
      <c r="I1172" s="9">
        <v>41297</v>
      </c>
      <c r="J1172" s="9">
        <v>41288</v>
      </c>
      <c r="K1172" s="7">
        <v>8</v>
      </c>
      <c r="L1172" s="9" t="str">
        <f>VLOOKUP(T_[[#This Row],[Réf catégorie]],ListeCATEGORIES,2,FALSE)</f>
        <v>Poissons et fruits de mer</v>
      </c>
      <c r="M1172" s="6">
        <v>36</v>
      </c>
      <c r="N1172" s="6" t="str">
        <f>VLOOKUP(T_[[#This Row],[Réf prod]],ListePRODUITS,2,FALSE)</f>
        <v>Inlagd Sill</v>
      </c>
      <c r="O1172" s="13">
        <v>95</v>
      </c>
      <c r="P1172" s="6">
        <v>27</v>
      </c>
      <c r="Q1172" s="13">
        <f t="shared" si="18"/>
        <v>2565</v>
      </c>
      <c r="R1172" s="14">
        <v>0.05</v>
      </c>
      <c r="S1172" s="13">
        <v>2436.75</v>
      </c>
      <c r="T1172" s="13">
        <v>31.67775</v>
      </c>
      <c r="U1172" s="48">
        <f>T_[[#This Row],[CA tarif]]-T_[[#This Row],[CA HT]]</f>
        <v>128.25</v>
      </c>
      <c r="V1172" s="13"/>
      <c r="W1172" s="13"/>
      <c r="X1172"/>
      <c r="Y1172" s="9"/>
      <c r="AA1172"/>
      <c r="AB1172"/>
    </row>
    <row r="1173" spans="1:28" ht="15" customHeight="1" x14ac:dyDescent="0.25">
      <c r="A1173" s="6" t="s">
        <v>228</v>
      </c>
      <c r="B1173" s="6" t="s">
        <v>229</v>
      </c>
      <c r="C1173" s="6" t="s">
        <v>122</v>
      </c>
      <c r="D1173" s="6" t="s">
        <v>123</v>
      </c>
      <c r="E1173" s="6">
        <v>3</v>
      </c>
      <c r="F1173" s="6" t="str">
        <f>VLOOKUP(T_[[#This Row],[N° représ]],ListeREPRESENTANTS,2,FALSE)</f>
        <v>Janet Leverling</v>
      </c>
      <c r="G1173" s="6">
        <v>10925</v>
      </c>
      <c r="H1173" s="9">
        <v>41269</v>
      </c>
      <c r="I1173" s="9">
        <v>41297</v>
      </c>
      <c r="J1173" s="9">
        <v>41288</v>
      </c>
      <c r="K1173" s="7">
        <v>5</v>
      </c>
      <c r="L1173" s="9" t="str">
        <f>VLOOKUP(T_[[#This Row],[Réf catégorie]],ListeCATEGORIES,2,FALSE)</f>
        <v>Pâtes et céréales</v>
      </c>
      <c r="M1173" s="6">
        <v>52</v>
      </c>
      <c r="N1173" s="6" t="str">
        <f>VLOOKUP(T_[[#This Row],[Réf prod]],ListePRODUITS,2,FALSE)</f>
        <v>Filo Mix</v>
      </c>
      <c r="O1173" s="13">
        <v>35</v>
      </c>
      <c r="P1173" s="6">
        <v>99</v>
      </c>
      <c r="Q1173" s="13">
        <f t="shared" si="18"/>
        <v>3465</v>
      </c>
      <c r="R1173" s="14">
        <v>0.08</v>
      </c>
      <c r="S1173" s="13">
        <v>3187.8</v>
      </c>
      <c r="T1173" s="13">
        <v>76.507200000000012</v>
      </c>
      <c r="U1173" s="48">
        <f>T_[[#This Row],[CA tarif]]-T_[[#This Row],[CA HT]]</f>
        <v>277.19999999999982</v>
      </c>
      <c r="V1173" s="13"/>
      <c r="W1173" s="13"/>
      <c r="X1173"/>
      <c r="Y1173" s="9"/>
      <c r="AA1173"/>
      <c r="AB1173"/>
    </row>
    <row r="1174" spans="1:28" ht="15" customHeight="1" x14ac:dyDescent="0.25">
      <c r="A1174" s="6" t="s">
        <v>291</v>
      </c>
      <c r="B1174" s="6" t="s">
        <v>292</v>
      </c>
      <c r="C1174" s="6" t="s">
        <v>97</v>
      </c>
      <c r="D1174" s="6" t="s">
        <v>98</v>
      </c>
      <c r="E1174" s="6">
        <v>5</v>
      </c>
      <c r="F1174" s="6" t="str">
        <f>VLOOKUP(T_[[#This Row],[N° représ]],ListeREPRESENTANTS,2,FALSE)</f>
        <v>Mohamed Ben Arfa</v>
      </c>
      <c r="G1174" s="6">
        <v>10926</v>
      </c>
      <c r="H1174" s="9">
        <v>41269</v>
      </c>
      <c r="I1174" s="9">
        <v>41297</v>
      </c>
      <c r="J1174" s="9">
        <v>41286</v>
      </c>
      <c r="K1174" s="7">
        <v>4</v>
      </c>
      <c r="L1174" s="9" t="str">
        <f>VLOOKUP(T_[[#This Row],[Réf catégorie]],ListeCATEGORIES,2,FALSE)</f>
        <v>Produits laitiers</v>
      </c>
      <c r="M1174" s="6">
        <v>11</v>
      </c>
      <c r="N1174" s="6" t="str">
        <f>VLOOKUP(T_[[#This Row],[Réf prod]],ListePRODUITS,2,FALSE)</f>
        <v>Queso Cabrales</v>
      </c>
      <c r="O1174" s="13">
        <v>105</v>
      </c>
      <c r="P1174" s="6">
        <v>96</v>
      </c>
      <c r="Q1174" s="13">
        <f t="shared" si="18"/>
        <v>10080</v>
      </c>
      <c r="R1174" s="14">
        <v>0.05</v>
      </c>
      <c r="S1174" s="13">
        <v>9576</v>
      </c>
      <c r="T1174" s="13">
        <v>316.00799999999998</v>
      </c>
      <c r="U1174" s="48">
        <f>T_[[#This Row],[CA tarif]]-T_[[#This Row],[CA HT]]</f>
        <v>504</v>
      </c>
      <c r="V1174" s="13"/>
      <c r="W1174" s="13"/>
      <c r="X1174"/>
      <c r="Y1174" s="9"/>
      <c r="AA1174"/>
      <c r="AB1174"/>
    </row>
    <row r="1175" spans="1:28" ht="15" customHeight="1" x14ac:dyDescent="0.25">
      <c r="A1175" s="6" t="s">
        <v>291</v>
      </c>
      <c r="B1175" s="6" t="s">
        <v>292</v>
      </c>
      <c r="C1175" s="6" t="s">
        <v>97</v>
      </c>
      <c r="D1175" s="6" t="s">
        <v>98</v>
      </c>
      <c r="E1175" s="6">
        <v>5</v>
      </c>
      <c r="F1175" s="6" t="str">
        <f>VLOOKUP(T_[[#This Row],[N° représ]],ListeREPRESENTANTS,2,FALSE)</f>
        <v>Mohamed Ben Arfa</v>
      </c>
      <c r="G1175" s="6">
        <v>10926</v>
      </c>
      <c r="H1175" s="9">
        <v>41269</v>
      </c>
      <c r="I1175" s="9">
        <v>41297</v>
      </c>
      <c r="J1175" s="9">
        <v>41286</v>
      </c>
      <c r="K1175" s="7">
        <v>8</v>
      </c>
      <c r="L1175" s="9" t="str">
        <f>VLOOKUP(T_[[#This Row],[Réf catégorie]],ListeCATEGORIES,2,FALSE)</f>
        <v>Poissons et fruits de mer</v>
      </c>
      <c r="M1175" s="6">
        <v>13</v>
      </c>
      <c r="N1175" s="6" t="str">
        <f>VLOOKUP(T_[[#This Row],[Réf prod]],ListePRODUITS,2,FALSE)</f>
        <v>Konbu</v>
      </c>
      <c r="O1175" s="13">
        <v>30</v>
      </c>
      <c r="P1175" s="6">
        <v>70</v>
      </c>
      <c r="Q1175" s="13">
        <f t="shared" si="18"/>
        <v>2100</v>
      </c>
      <c r="R1175" s="14">
        <v>0.03</v>
      </c>
      <c r="S1175" s="13">
        <v>2037</v>
      </c>
      <c r="T1175" s="13">
        <v>63.146999999999998</v>
      </c>
      <c r="U1175" s="48">
        <f>T_[[#This Row],[CA tarif]]-T_[[#This Row],[CA HT]]</f>
        <v>63</v>
      </c>
      <c r="V1175" s="13"/>
      <c r="W1175" s="13"/>
      <c r="X1175"/>
      <c r="Y1175" s="9"/>
      <c r="AA1175"/>
      <c r="AB1175"/>
    </row>
    <row r="1176" spans="1:28" ht="15" customHeight="1" x14ac:dyDescent="0.25">
      <c r="A1176" s="6" t="s">
        <v>291</v>
      </c>
      <c r="B1176" s="6" t="s">
        <v>292</v>
      </c>
      <c r="C1176" s="6" t="s">
        <v>97</v>
      </c>
      <c r="D1176" s="6" t="s">
        <v>98</v>
      </c>
      <c r="E1176" s="6">
        <v>5</v>
      </c>
      <c r="F1176" s="6" t="str">
        <f>VLOOKUP(T_[[#This Row],[N° représ]],ListeREPRESENTANTS,2,FALSE)</f>
        <v>Mohamed Ben Arfa</v>
      </c>
      <c r="G1176" s="6">
        <v>10926</v>
      </c>
      <c r="H1176" s="9">
        <v>41269</v>
      </c>
      <c r="I1176" s="9">
        <v>41297</v>
      </c>
      <c r="J1176" s="9">
        <v>41286</v>
      </c>
      <c r="K1176" s="7">
        <v>3</v>
      </c>
      <c r="L1176" s="9" t="str">
        <f>VLOOKUP(T_[[#This Row],[Réf catégorie]],ListeCATEGORIES,2,FALSE)</f>
        <v>Desserts</v>
      </c>
      <c r="M1176" s="6">
        <v>19</v>
      </c>
      <c r="N1176" s="6" t="str">
        <f>VLOOKUP(T_[[#This Row],[Réf prod]],ListePRODUITS,2,FALSE)</f>
        <v>Teatime Chocolate Biscuits</v>
      </c>
      <c r="O1176" s="13">
        <v>46</v>
      </c>
      <c r="P1176" s="6">
        <v>74</v>
      </c>
      <c r="Q1176" s="13">
        <f t="shared" si="18"/>
        <v>3404</v>
      </c>
      <c r="R1176" s="14">
        <v>0.06</v>
      </c>
      <c r="S1176" s="13">
        <v>3199.7599999999998</v>
      </c>
      <c r="T1176" s="13">
        <v>6.3995199999999999</v>
      </c>
      <c r="U1176" s="48">
        <f>T_[[#This Row],[CA tarif]]-T_[[#This Row],[CA HT]]</f>
        <v>204.24000000000024</v>
      </c>
      <c r="V1176" s="13"/>
      <c r="W1176" s="13"/>
      <c r="X1176"/>
      <c r="Y1176" s="9"/>
      <c r="AA1176"/>
      <c r="AB1176"/>
    </row>
    <row r="1177" spans="1:28" ht="15" customHeight="1" x14ac:dyDescent="0.25">
      <c r="A1177" s="6" t="s">
        <v>291</v>
      </c>
      <c r="B1177" s="6" t="s">
        <v>292</v>
      </c>
      <c r="C1177" s="6" t="s">
        <v>97</v>
      </c>
      <c r="D1177" s="6" t="s">
        <v>98</v>
      </c>
      <c r="E1177" s="6">
        <v>5</v>
      </c>
      <c r="F1177" s="6" t="str">
        <f>VLOOKUP(T_[[#This Row],[N° représ]],ListeREPRESENTANTS,2,FALSE)</f>
        <v>Mohamed Ben Arfa</v>
      </c>
      <c r="G1177" s="6">
        <v>10926</v>
      </c>
      <c r="H1177" s="9">
        <v>41269</v>
      </c>
      <c r="I1177" s="9">
        <v>41297</v>
      </c>
      <c r="J1177" s="9">
        <v>41286</v>
      </c>
      <c r="K1177" s="7">
        <v>4</v>
      </c>
      <c r="L1177" s="9" t="str">
        <f>VLOOKUP(T_[[#This Row],[Réf catégorie]],ListeCATEGORIES,2,FALSE)</f>
        <v>Produits laitiers</v>
      </c>
      <c r="M1177" s="6">
        <v>72</v>
      </c>
      <c r="N1177" s="6" t="str">
        <f>VLOOKUP(T_[[#This Row],[Réf prod]],ListePRODUITS,2,FALSE)</f>
        <v>Mozzarella di Giovanni</v>
      </c>
      <c r="O1177" s="13">
        <v>174</v>
      </c>
      <c r="P1177" s="6">
        <v>47</v>
      </c>
      <c r="Q1177" s="13">
        <f t="shared" si="18"/>
        <v>8178</v>
      </c>
      <c r="R1177" s="14">
        <v>0.02</v>
      </c>
      <c r="S1177" s="13">
        <v>8014.44</v>
      </c>
      <c r="T1177" s="13">
        <v>224.40431999999998</v>
      </c>
      <c r="U1177" s="48">
        <f>T_[[#This Row],[CA tarif]]-T_[[#This Row],[CA HT]]</f>
        <v>163.5600000000004</v>
      </c>
      <c r="V1177" s="13"/>
      <c r="W1177" s="13"/>
      <c r="X1177"/>
      <c r="Y1177" s="9"/>
      <c r="AA1177"/>
      <c r="AB1177"/>
    </row>
    <row r="1178" spans="1:28" ht="15" customHeight="1" x14ac:dyDescent="0.25">
      <c r="A1178" s="6" t="s">
        <v>329</v>
      </c>
      <c r="B1178" s="6" t="s">
        <v>330</v>
      </c>
      <c r="C1178" s="6" t="s">
        <v>331</v>
      </c>
      <c r="D1178" s="6" t="s">
        <v>85</v>
      </c>
      <c r="E1178" s="6">
        <v>5</v>
      </c>
      <c r="F1178" s="6" t="str">
        <f>VLOOKUP(T_[[#This Row],[N° représ]],ListeREPRESENTANTS,2,FALSE)</f>
        <v>Mohamed Ben Arfa</v>
      </c>
      <c r="G1178" s="6">
        <v>10927</v>
      </c>
      <c r="H1178" s="9">
        <v>41270</v>
      </c>
      <c r="I1178" s="9">
        <v>41298</v>
      </c>
      <c r="J1178" s="9">
        <v>41314</v>
      </c>
      <c r="K1178" s="7">
        <v>3</v>
      </c>
      <c r="L1178" s="9" t="str">
        <f>VLOOKUP(T_[[#This Row],[Réf catégorie]],ListeCATEGORIES,2,FALSE)</f>
        <v>Desserts</v>
      </c>
      <c r="M1178" s="6">
        <v>20</v>
      </c>
      <c r="N1178" s="6" t="str">
        <f>VLOOKUP(T_[[#This Row],[Réf prod]],ListePRODUITS,2,FALSE)</f>
        <v>Sir Rodney's Marmalade</v>
      </c>
      <c r="O1178" s="13">
        <v>405</v>
      </c>
      <c r="P1178" s="6">
        <v>97</v>
      </c>
      <c r="Q1178" s="13">
        <f t="shared" si="18"/>
        <v>39285</v>
      </c>
      <c r="R1178" s="14">
        <v>0.03</v>
      </c>
      <c r="S1178" s="13">
        <v>38106.449999999997</v>
      </c>
      <c r="T1178" s="13">
        <v>762.12900000000002</v>
      </c>
      <c r="U1178" s="48">
        <f>T_[[#This Row],[CA tarif]]-T_[[#This Row],[CA HT]]</f>
        <v>1178.5500000000029</v>
      </c>
      <c r="V1178" s="13"/>
      <c r="W1178" s="13"/>
      <c r="X1178"/>
      <c r="Y1178" s="9"/>
      <c r="AA1178"/>
      <c r="AB1178"/>
    </row>
    <row r="1179" spans="1:28" ht="15" customHeight="1" x14ac:dyDescent="0.25">
      <c r="A1179" s="6" t="s">
        <v>329</v>
      </c>
      <c r="B1179" s="6" t="s">
        <v>330</v>
      </c>
      <c r="C1179" s="6" t="s">
        <v>331</v>
      </c>
      <c r="D1179" s="6" t="s">
        <v>85</v>
      </c>
      <c r="E1179" s="6">
        <v>5</v>
      </c>
      <c r="F1179" s="6" t="str">
        <f>VLOOKUP(T_[[#This Row],[N° représ]],ListeREPRESENTANTS,2,FALSE)</f>
        <v>Mohamed Ben Arfa</v>
      </c>
      <c r="G1179" s="6">
        <v>10927</v>
      </c>
      <c r="H1179" s="9">
        <v>41270</v>
      </c>
      <c r="I1179" s="9">
        <v>41298</v>
      </c>
      <c r="J1179" s="9">
        <v>41314</v>
      </c>
      <c r="K1179" s="7">
        <v>5</v>
      </c>
      <c r="L1179" s="9" t="str">
        <f>VLOOKUP(T_[[#This Row],[Réf catégorie]],ListeCATEGORIES,2,FALSE)</f>
        <v>Pâtes et céréales</v>
      </c>
      <c r="M1179" s="6">
        <v>52</v>
      </c>
      <c r="N1179" s="6" t="str">
        <f>VLOOKUP(T_[[#This Row],[Réf prod]],ListePRODUITS,2,FALSE)</f>
        <v>Filo Mix</v>
      </c>
      <c r="O1179" s="13">
        <v>35</v>
      </c>
      <c r="P1179" s="6">
        <v>36</v>
      </c>
      <c r="Q1179" s="13">
        <f t="shared" si="18"/>
        <v>1260</v>
      </c>
      <c r="R1179" s="14">
        <v>-0.03</v>
      </c>
      <c r="S1179" s="13">
        <v>1297.8</v>
      </c>
      <c r="T1179" s="13">
        <v>6.4889999999999999</v>
      </c>
      <c r="U1179" s="48">
        <f>T_[[#This Row],[CA tarif]]-T_[[#This Row],[CA HT]]</f>
        <v>-37.799999999999955</v>
      </c>
      <c r="V1179" s="13"/>
      <c r="W1179" s="13"/>
      <c r="X1179"/>
      <c r="Y1179" s="9"/>
      <c r="AA1179"/>
      <c r="AB1179"/>
    </row>
    <row r="1180" spans="1:28" ht="15" customHeight="1" x14ac:dyDescent="0.25">
      <c r="A1180" s="6" t="s">
        <v>329</v>
      </c>
      <c r="B1180" s="6" t="s">
        <v>330</v>
      </c>
      <c r="C1180" s="6" t="s">
        <v>331</v>
      </c>
      <c r="D1180" s="6" t="s">
        <v>85</v>
      </c>
      <c r="E1180" s="6">
        <v>5</v>
      </c>
      <c r="F1180" s="6" t="str">
        <f>VLOOKUP(T_[[#This Row],[N° représ]],ListeREPRESENTANTS,2,FALSE)</f>
        <v>Mohamed Ben Arfa</v>
      </c>
      <c r="G1180" s="6">
        <v>10927</v>
      </c>
      <c r="H1180" s="9">
        <v>41270</v>
      </c>
      <c r="I1180" s="9">
        <v>41298</v>
      </c>
      <c r="J1180" s="9">
        <v>41314</v>
      </c>
      <c r="K1180" s="7">
        <v>1</v>
      </c>
      <c r="L1180" s="9" t="str">
        <f>VLOOKUP(T_[[#This Row],[Réf catégorie]],ListeCATEGORIES,2,FALSE)</f>
        <v>Boissons</v>
      </c>
      <c r="M1180" s="6">
        <v>76</v>
      </c>
      <c r="N1180" s="6" t="str">
        <f>VLOOKUP(T_[[#This Row],[Réf prod]],ListePRODUITS,2,FALSE)</f>
        <v>Lakkalikööri</v>
      </c>
      <c r="O1180" s="13">
        <v>90</v>
      </c>
      <c r="P1180" s="6">
        <v>32</v>
      </c>
      <c r="Q1180" s="13">
        <f t="shared" si="18"/>
        <v>2880</v>
      </c>
      <c r="R1180" s="14">
        <v>0.1</v>
      </c>
      <c r="S1180" s="13">
        <v>2592</v>
      </c>
      <c r="T1180" s="13">
        <v>20.736000000000001</v>
      </c>
      <c r="U1180" s="48">
        <f>T_[[#This Row],[CA tarif]]-T_[[#This Row],[CA HT]]</f>
        <v>288</v>
      </c>
      <c r="V1180" s="13"/>
      <c r="W1180" s="13"/>
      <c r="X1180"/>
      <c r="Y1180" s="9"/>
      <c r="AA1180"/>
      <c r="AB1180"/>
    </row>
    <row r="1181" spans="1:28" ht="15" customHeight="1" x14ac:dyDescent="0.25">
      <c r="A1181" s="6" t="s">
        <v>252</v>
      </c>
      <c r="B1181" s="6" t="s">
        <v>253</v>
      </c>
      <c r="C1181" s="6" t="s">
        <v>254</v>
      </c>
      <c r="D1181" s="6" t="s">
        <v>238</v>
      </c>
      <c r="E1181" s="6">
        <v>7</v>
      </c>
      <c r="F1181" s="6" t="str">
        <f>VLOOKUP(T_[[#This Row],[N° représ]],ListeREPRESENTANTS,2,FALSE)</f>
        <v>Jaime Dos Santos</v>
      </c>
      <c r="G1181" s="6">
        <v>10928</v>
      </c>
      <c r="H1181" s="9">
        <v>41270</v>
      </c>
      <c r="I1181" s="9">
        <v>41298</v>
      </c>
      <c r="J1181" s="9">
        <v>41293</v>
      </c>
      <c r="K1181" s="7">
        <v>3</v>
      </c>
      <c r="L1181" s="9" t="str">
        <f>VLOOKUP(T_[[#This Row],[Réf catégorie]],ListeCATEGORIES,2,FALSE)</f>
        <v>Desserts</v>
      </c>
      <c r="M1181" s="6">
        <v>47</v>
      </c>
      <c r="N1181" s="6" t="str">
        <f>VLOOKUP(T_[[#This Row],[Réf prod]],ListePRODUITS,2,FALSE)</f>
        <v>Zaanse koeken</v>
      </c>
      <c r="O1181" s="13">
        <v>47.5</v>
      </c>
      <c r="P1181" s="6">
        <v>45</v>
      </c>
      <c r="Q1181" s="13">
        <f t="shared" si="18"/>
        <v>2137.5</v>
      </c>
      <c r="R1181" s="14">
        <v>0.11</v>
      </c>
      <c r="S1181" s="13">
        <v>1902.375</v>
      </c>
      <c r="T1181" s="13">
        <v>1.9023749999999999</v>
      </c>
      <c r="U1181" s="48">
        <f>T_[[#This Row],[CA tarif]]-T_[[#This Row],[CA HT]]</f>
        <v>235.125</v>
      </c>
      <c r="V1181" s="13"/>
      <c r="W1181" s="13"/>
      <c r="X1181"/>
      <c r="Y1181" s="9"/>
      <c r="AA1181"/>
      <c r="AB1181"/>
    </row>
    <row r="1182" spans="1:28" ht="15" customHeight="1" x14ac:dyDescent="0.25">
      <c r="A1182" s="6" t="s">
        <v>252</v>
      </c>
      <c r="B1182" s="6" t="s">
        <v>253</v>
      </c>
      <c r="C1182" s="6" t="s">
        <v>254</v>
      </c>
      <c r="D1182" s="6" t="s">
        <v>238</v>
      </c>
      <c r="E1182" s="6">
        <v>7</v>
      </c>
      <c r="F1182" s="6" t="str">
        <f>VLOOKUP(T_[[#This Row],[N° représ]],ListeREPRESENTANTS,2,FALSE)</f>
        <v>Jaime Dos Santos</v>
      </c>
      <c r="G1182" s="6">
        <v>10928</v>
      </c>
      <c r="H1182" s="9">
        <v>41270</v>
      </c>
      <c r="I1182" s="9">
        <v>41298</v>
      </c>
      <c r="J1182" s="9">
        <v>41293</v>
      </c>
      <c r="K1182" s="7">
        <v>1</v>
      </c>
      <c r="L1182" s="9" t="str">
        <f>VLOOKUP(T_[[#This Row],[Réf catégorie]],ListeCATEGORIES,2,FALSE)</f>
        <v>Boissons</v>
      </c>
      <c r="M1182" s="6">
        <v>76</v>
      </c>
      <c r="N1182" s="6" t="str">
        <f>VLOOKUP(T_[[#This Row],[Réf prod]],ListePRODUITS,2,FALSE)</f>
        <v>Lakkalikööri</v>
      </c>
      <c r="O1182" s="13">
        <v>90</v>
      </c>
      <c r="P1182" s="6">
        <v>45</v>
      </c>
      <c r="Q1182" s="13">
        <f t="shared" si="18"/>
        <v>4050</v>
      </c>
      <c r="R1182" s="14">
        <v>0.14000000000000001</v>
      </c>
      <c r="S1182" s="13">
        <v>3483</v>
      </c>
      <c r="T1182" s="13">
        <v>94.040999999999997</v>
      </c>
      <c r="U1182" s="48">
        <f>T_[[#This Row],[CA tarif]]-T_[[#This Row],[CA HT]]</f>
        <v>567</v>
      </c>
      <c r="V1182" s="13"/>
      <c r="W1182" s="13"/>
      <c r="X1182"/>
      <c r="Y1182" s="9"/>
      <c r="AA1182"/>
      <c r="AB1182"/>
    </row>
    <row r="1183" spans="1:28" ht="15" customHeight="1" x14ac:dyDescent="0.25">
      <c r="A1183" s="6" t="s">
        <v>133</v>
      </c>
      <c r="B1183" s="6" t="s">
        <v>134</v>
      </c>
      <c r="C1183" s="6" t="s">
        <v>135</v>
      </c>
      <c r="D1183" s="6" t="s">
        <v>136</v>
      </c>
      <c r="E1183" s="6">
        <v>6</v>
      </c>
      <c r="F1183" s="6" t="str">
        <f>VLOOKUP(T_[[#This Row],[N° représ]],ListeREPRESENTANTS,2,FALSE)</f>
        <v>Ernst Junge</v>
      </c>
      <c r="G1183" s="6">
        <v>10929</v>
      </c>
      <c r="H1183" s="9">
        <v>41270</v>
      </c>
      <c r="I1183" s="9">
        <v>41298</v>
      </c>
      <c r="J1183" s="9">
        <v>41287</v>
      </c>
      <c r="K1183" s="7">
        <v>3</v>
      </c>
      <c r="L1183" s="9" t="str">
        <f>VLOOKUP(T_[[#This Row],[Réf catégorie]],ListeCATEGORIES,2,FALSE)</f>
        <v>Desserts</v>
      </c>
      <c r="M1183" s="6">
        <v>21</v>
      </c>
      <c r="N1183" s="6" t="str">
        <f>VLOOKUP(T_[[#This Row],[Réf prod]],ListePRODUITS,2,FALSE)</f>
        <v>Sir Rodney's Scones</v>
      </c>
      <c r="O1183" s="13">
        <v>50</v>
      </c>
      <c r="P1183" s="6">
        <v>46</v>
      </c>
      <c r="Q1183" s="13">
        <f t="shared" si="18"/>
        <v>2300</v>
      </c>
      <c r="R1183" s="14">
        <v>-0.03</v>
      </c>
      <c r="S1183" s="13">
        <v>2369</v>
      </c>
      <c r="T1183" s="13">
        <v>73.438999999999993</v>
      </c>
      <c r="U1183" s="48">
        <f>T_[[#This Row],[CA tarif]]-T_[[#This Row],[CA HT]]</f>
        <v>-69</v>
      </c>
      <c r="V1183" s="13"/>
      <c r="W1183" s="13"/>
      <c r="X1183"/>
      <c r="Y1183" s="9"/>
      <c r="AA1183"/>
      <c r="AB1183"/>
    </row>
    <row r="1184" spans="1:28" ht="15" customHeight="1" x14ac:dyDescent="0.25">
      <c r="A1184" s="6" t="s">
        <v>133</v>
      </c>
      <c r="B1184" s="6" t="s">
        <v>134</v>
      </c>
      <c r="C1184" s="6" t="s">
        <v>135</v>
      </c>
      <c r="D1184" s="6" t="s">
        <v>136</v>
      </c>
      <c r="E1184" s="6">
        <v>6</v>
      </c>
      <c r="F1184" s="6" t="str">
        <f>VLOOKUP(T_[[#This Row],[N° représ]],ListeREPRESENTANTS,2,FALSE)</f>
        <v>Ernst Junge</v>
      </c>
      <c r="G1184" s="6">
        <v>10929</v>
      </c>
      <c r="H1184" s="9">
        <v>41270</v>
      </c>
      <c r="I1184" s="9">
        <v>41298</v>
      </c>
      <c r="J1184" s="9">
        <v>41287</v>
      </c>
      <c r="K1184" s="7">
        <v>1</v>
      </c>
      <c r="L1184" s="9" t="str">
        <f>VLOOKUP(T_[[#This Row],[Réf catégorie]],ListeCATEGORIES,2,FALSE)</f>
        <v>Boissons</v>
      </c>
      <c r="M1184" s="6">
        <v>75</v>
      </c>
      <c r="N1184" s="6" t="str">
        <f>VLOOKUP(T_[[#This Row],[Réf prod]],ListePRODUITS,2,FALSE)</f>
        <v>Rhönbräu Klosterbier</v>
      </c>
      <c r="O1184" s="13">
        <v>38.75</v>
      </c>
      <c r="P1184" s="6">
        <v>8</v>
      </c>
      <c r="Q1184" s="13">
        <f t="shared" si="18"/>
        <v>310</v>
      </c>
      <c r="R1184" s="14">
        <v>0.18</v>
      </c>
      <c r="S1184" s="13">
        <v>254.20000000000002</v>
      </c>
      <c r="T1184" s="13">
        <v>3.8130000000000006</v>
      </c>
      <c r="U1184" s="48">
        <f>T_[[#This Row],[CA tarif]]-T_[[#This Row],[CA HT]]</f>
        <v>55.799999999999983</v>
      </c>
      <c r="V1184" s="13"/>
      <c r="W1184" s="13"/>
      <c r="X1184"/>
      <c r="Y1184" s="9"/>
      <c r="AA1184"/>
      <c r="AB1184"/>
    </row>
    <row r="1185" spans="1:28" ht="15" customHeight="1" x14ac:dyDescent="0.25">
      <c r="A1185" s="6" t="s">
        <v>133</v>
      </c>
      <c r="B1185" s="6" t="s">
        <v>134</v>
      </c>
      <c r="C1185" s="6" t="s">
        <v>135</v>
      </c>
      <c r="D1185" s="6" t="s">
        <v>136</v>
      </c>
      <c r="E1185" s="6">
        <v>6</v>
      </c>
      <c r="F1185" s="6" t="str">
        <f>VLOOKUP(T_[[#This Row],[N° représ]],ListeREPRESENTANTS,2,FALSE)</f>
        <v>Ernst Junge</v>
      </c>
      <c r="G1185" s="6">
        <v>10929</v>
      </c>
      <c r="H1185" s="9">
        <v>41270</v>
      </c>
      <c r="I1185" s="9">
        <v>41298</v>
      </c>
      <c r="J1185" s="9">
        <v>41287</v>
      </c>
      <c r="K1185" s="7">
        <v>2</v>
      </c>
      <c r="L1185" s="9" t="str">
        <f>VLOOKUP(T_[[#This Row],[Réf catégorie]],ListeCATEGORIES,2,FALSE)</f>
        <v>Condiments</v>
      </c>
      <c r="M1185" s="6">
        <v>77</v>
      </c>
      <c r="N1185" s="6" t="str">
        <f>VLOOKUP(T_[[#This Row],[Réf prod]],ListePRODUITS,2,FALSE)</f>
        <v>Original Frankfurter grüne Soße</v>
      </c>
      <c r="O1185" s="13">
        <v>65</v>
      </c>
      <c r="P1185" s="6">
        <v>69</v>
      </c>
      <c r="Q1185" s="13">
        <f t="shared" si="18"/>
        <v>4485</v>
      </c>
      <c r="R1185" s="14">
        <v>0.16</v>
      </c>
      <c r="S1185" s="13">
        <v>3767.3999999999996</v>
      </c>
      <c r="T1185" s="13">
        <v>30.139199999999995</v>
      </c>
      <c r="U1185" s="48">
        <f>T_[[#This Row],[CA tarif]]-T_[[#This Row],[CA HT]]</f>
        <v>717.60000000000036</v>
      </c>
      <c r="V1185" s="13"/>
      <c r="W1185" s="13"/>
      <c r="X1185"/>
      <c r="Y1185" s="9"/>
      <c r="AA1185"/>
      <c r="AB1185"/>
    </row>
    <row r="1186" spans="1:28" ht="15" customHeight="1" x14ac:dyDescent="0.25">
      <c r="A1186" s="6" t="s">
        <v>99</v>
      </c>
      <c r="B1186" s="6" t="s">
        <v>100</v>
      </c>
      <c r="C1186" s="6" t="s">
        <v>101</v>
      </c>
      <c r="D1186" s="6" t="s">
        <v>102</v>
      </c>
      <c r="E1186" s="6">
        <v>5</v>
      </c>
      <c r="F1186" s="6" t="str">
        <f>VLOOKUP(T_[[#This Row],[N° représ]],ListeREPRESENTANTS,2,FALSE)</f>
        <v>Mohamed Ben Arfa</v>
      </c>
      <c r="G1186" s="6">
        <v>10930</v>
      </c>
      <c r="H1186" s="9">
        <v>41271</v>
      </c>
      <c r="I1186" s="9">
        <v>41313</v>
      </c>
      <c r="J1186" s="9">
        <v>41293</v>
      </c>
      <c r="K1186" s="7">
        <v>3</v>
      </c>
      <c r="L1186" s="9" t="str">
        <f>VLOOKUP(T_[[#This Row],[Réf catégorie]],ListeCATEGORIES,2,FALSE)</f>
        <v>Desserts</v>
      </c>
      <c r="M1186" s="6">
        <v>21</v>
      </c>
      <c r="N1186" s="6" t="str">
        <f>VLOOKUP(T_[[#This Row],[Réf prod]],ListePRODUITS,2,FALSE)</f>
        <v>Sir Rodney's Scones</v>
      </c>
      <c r="O1186" s="13">
        <v>50</v>
      </c>
      <c r="P1186" s="6">
        <v>90</v>
      </c>
      <c r="Q1186" s="13">
        <f t="shared" si="18"/>
        <v>4500</v>
      </c>
      <c r="R1186" s="14">
        <v>0.05</v>
      </c>
      <c r="S1186" s="13">
        <v>4275</v>
      </c>
      <c r="T1186" s="13">
        <v>98.325000000000003</v>
      </c>
      <c r="U1186" s="48">
        <f>T_[[#This Row],[CA tarif]]-T_[[#This Row],[CA HT]]</f>
        <v>225</v>
      </c>
      <c r="V1186" s="13"/>
      <c r="W1186" s="13"/>
      <c r="X1186"/>
      <c r="Y1186" s="9"/>
      <c r="AA1186"/>
      <c r="AB1186"/>
    </row>
    <row r="1187" spans="1:28" ht="15" customHeight="1" x14ac:dyDescent="0.25">
      <c r="A1187" s="6" t="s">
        <v>99</v>
      </c>
      <c r="B1187" s="6" t="s">
        <v>100</v>
      </c>
      <c r="C1187" s="6" t="s">
        <v>101</v>
      </c>
      <c r="D1187" s="6" t="s">
        <v>102</v>
      </c>
      <c r="E1187" s="6">
        <v>5</v>
      </c>
      <c r="F1187" s="6" t="str">
        <f>VLOOKUP(T_[[#This Row],[N° représ]],ListeREPRESENTANTS,2,FALSE)</f>
        <v>Mohamed Ben Arfa</v>
      </c>
      <c r="G1187" s="6">
        <v>10930</v>
      </c>
      <c r="H1187" s="9">
        <v>41271</v>
      </c>
      <c r="I1187" s="9">
        <v>41313</v>
      </c>
      <c r="J1187" s="9">
        <v>41293</v>
      </c>
      <c r="K1187" s="7">
        <v>3</v>
      </c>
      <c r="L1187" s="9" t="str">
        <f>VLOOKUP(T_[[#This Row],[Réf catégorie]],ListeCATEGORIES,2,FALSE)</f>
        <v>Desserts</v>
      </c>
      <c r="M1187" s="6">
        <v>27</v>
      </c>
      <c r="N1187" s="6" t="str">
        <f>VLOOKUP(T_[[#This Row],[Réf prod]],ListePRODUITS,2,FALSE)</f>
        <v>Schoggi Schokolade</v>
      </c>
      <c r="O1187" s="13">
        <v>219.5</v>
      </c>
      <c r="P1187" s="6">
        <v>50</v>
      </c>
      <c r="Q1187" s="13">
        <f t="shared" si="18"/>
        <v>10975</v>
      </c>
      <c r="R1187" s="14">
        <v>0.04</v>
      </c>
      <c r="S1187" s="13">
        <v>10536</v>
      </c>
      <c r="T1187" s="13">
        <v>73.751999999999995</v>
      </c>
      <c r="U1187" s="48">
        <f>T_[[#This Row],[CA tarif]]-T_[[#This Row],[CA HT]]</f>
        <v>439</v>
      </c>
      <c r="V1187" s="13"/>
      <c r="W1187" s="13"/>
      <c r="X1187"/>
      <c r="Y1187" s="9"/>
      <c r="AA1187"/>
      <c r="AB1187"/>
    </row>
    <row r="1188" spans="1:28" ht="15" customHeight="1" x14ac:dyDescent="0.25">
      <c r="A1188" s="6" t="s">
        <v>99</v>
      </c>
      <c r="B1188" s="6" t="s">
        <v>100</v>
      </c>
      <c r="C1188" s="6" t="s">
        <v>101</v>
      </c>
      <c r="D1188" s="6" t="s">
        <v>102</v>
      </c>
      <c r="E1188" s="6">
        <v>5</v>
      </c>
      <c r="F1188" s="6" t="str">
        <f>VLOOKUP(T_[[#This Row],[N° représ]],ListeREPRESENTANTS,2,FALSE)</f>
        <v>Mohamed Ben Arfa</v>
      </c>
      <c r="G1188" s="6">
        <v>10930</v>
      </c>
      <c r="H1188" s="9">
        <v>41271</v>
      </c>
      <c r="I1188" s="9">
        <v>41313</v>
      </c>
      <c r="J1188" s="9">
        <v>41293</v>
      </c>
      <c r="K1188" s="7">
        <v>6</v>
      </c>
      <c r="L1188" s="9" t="str">
        <f>VLOOKUP(T_[[#This Row],[Réf catégorie]],ListeCATEGORIES,2,FALSE)</f>
        <v>Viandes</v>
      </c>
      <c r="M1188" s="6">
        <v>55</v>
      </c>
      <c r="N1188" s="6" t="str">
        <f>VLOOKUP(T_[[#This Row],[Réf prod]],ListePRODUITS,2,FALSE)</f>
        <v>Pâté chinois</v>
      </c>
      <c r="O1188" s="13">
        <v>120</v>
      </c>
      <c r="P1188" s="6">
        <v>92</v>
      </c>
      <c r="Q1188" s="13">
        <f t="shared" si="18"/>
        <v>11040</v>
      </c>
      <c r="R1188" s="14">
        <v>0</v>
      </c>
      <c r="S1188" s="13">
        <v>11040</v>
      </c>
      <c r="T1188" s="13">
        <v>44.16</v>
      </c>
      <c r="U1188" s="48">
        <f>T_[[#This Row],[CA tarif]]-T_[[#This Row],[CA HT]]</f>
        <v>0</v>
      </c>
      <c r="V1188" s="13"/>
      <c r="W1188" s="13"/>
      <c r="X1188"/>
      <c r="Y1188" s="9"/>
      <c r="AA1188"/>
      <c r="AB1188"/>
    </row>
    <row r="1189" spans="1:28" ht="15" customHeight="1" x14ac:dyDescent="0.25">
      <c r="A1189" s="6" t="s">
        <v>99</v>
      </c>
      <c r="B1189" s="6" t="s">
        <v>100</v>
      </c>
      <c r="C1189" s="6" t="s">
        <v>101</v>
      </c>
      <c r="D1189" s="6" t="s">
        <v>102</v>
      </c>
      <c r="E1189" s="6">
        <v>5</v>
      </c>
      <c r="F1189" s="6" t="str">
        <f>VLOOKUP(T_[[#This Row],[N° représ]],ListeREPRESENTANTS,2,FALSE)</f>
        <v>Mohamed Ben Arfa</v>
      </c>
      <c r="G1189" s="6">
        <v>10930</v>
      </c>
      <c r="H1189" s="9">
        <v>41271</v>
      </c>
      <c r="I1189" s="9">
        <v>41313</v>
      </c>
      <c r="J1189" s="9">
        <v>41293</v>
      </c>
      <c r="K1189" s="7">
        <v>8</v>
      </c>
      <c r="L1189" s="9" t="str">
        <f>VLOOKUP(T_[[#This Row],[Réf catégorie]],ListeCATEGORIES,2,FALSE)</f>
        <v>Poissons et fruits de mer</v>
      </c>
      <c r="M1189" s="6">
        <v>58</v>
      </c>
      <c r="N1189" s="6" t="str">
        <f>VLOOKUP(T_[[#This Row],[Réf prod]],ListePRODUITS,2,FALSE)</f>
        <v>Escargots de Bourgogne</v>
      </c>
      <c r="O1189" s="13">
        <v>66.25</v>
      </c>
      <c r="P1189" s="6">
        <v>13</v>
      </c>
      <c r="Q1189" s="13">
        <f t="shared" si="18"/>
        <v>861.25</v>
      </c>
      <c r="R1189" s="14">
        <v>-0.03</v>
      </c>
      <c r="S1189" s="13">
        <v>887.08749999999998</v>
      </c>
      <c r="T1189" s="13">
        <v>23.951362499999998</v>
      </c>
      <c r="U1189" s="48">
        <f>T_[[#This Row],[CA tarif]]-T_[[#This Row],[CA HT]]</f>
        <v>-25.837499999999977</v>
      </c>
      <c r="V1189" s="13"/>
      <c r="W1189" s="13"/>
      <c r="X1189"/>
      <c r="Y1189" s="9"/>
      <c r="AA1189"/>
      <c r="AB1189"/>
    </row>
    <row r="1190" spans="1:28" ht="15" customHeight="1" x14ac:dyDescent="0.25">
      <c r="A1190" s="6" t="s">
        <v>226</v>
      </c>
      <c r="B1190" s="6" t="s">
        <v>227</v>
      </c>
      <c r="C1190" s="6" t="s">
        <v>53</v>
      </c>
      <c r="D1190" s="6" t="s">
        <v>51</v>
      </c>
      <c r="E1190" s="6">
        <v>5</v>
      </c>
      <c r="F1190" s="6" t="str">
        <f>VLOOKUP(T_[[#This Row],[N° représ]],ListeREPRESENTANTS,2,FALSE)</f>
        <v>Mohamed Ben Arfa</v>
      </c>
      <c r="G1190" s="6">
        <v>10931</v>
      </c>
      <c r="H1190" s="9">
        <v>41271</v>
      </c>
      <c r="I1190" s="9">
        <v>41285</v>
      </c>
      <c r="J1190" s="9">
        <v>41294</v>
      </c>
      <c r="K1190" s="7">
        <v>8</v>
      </c>
      <c r="L1190" s="9" t="str">
        <f>VLOOKUP(T_[[#This Row],[Réf catégorie]],ListeCATEGORIES,2,FALSE)</f>
        <v>Poissons et fruits de mer</v>
      </c>
      <c r="M1190" s="6">
        <v>13</v>
      </c>
      <c r="N1190" s="6" t="str">
        <f>VLOOKUP(T_[[#This Row],[Réf prod]],ListePRODUITS,2,FALSE)</f>
        <v>Konbu</v>
      </c>
      <c r="O1190" s="13">
        <v>30</v>
      </c>
      <c r="P1190" s="6">
        <v>75</v>
      </c>
      <c r="Q1190" s="13">
        <f t="shared" si="18"/>
        <v>2250</v>
      </c>
      <c r="R1190" s="14">
        <v>0.02</v>
      </c>
      <c r="S1190" s="13">
        <v>2205</v>
      </c>
      <c r="T1190" s="13">
        <v>19.844999999999999</v>
      </c>
      <c r="U1190" s="48">
        <f>T_[[#This Row],[CA tarif]]-T_[[#This Row],[CA HT]]</f>
        <v>45</v>
      </c>
      <c r="V1190" s="13"/>
      <c r="W1190" s="13"/>
      <c r="X1190"/>
      <c r="Y1190" s="9"/>
      <c r="AA1190"/>
      <c r="AB1190"/>
    </row>
    <row r="1191" spans="1:28" ht="15" customHeight="1" x14ac:dyDescent="0.25">
      <c r="A1191" s="6" t="s">
        <v>226</v>
      </c>
      <c r="B1191" s="6" t="s">
        <v>227</v>
      </c>
      <c r="C1191" s="6" t="s">
        <v>53</v>
      </c>
      <c r="D1191" s="6" t="s">
        <v>51</v>
      </c>
      <c r="E1191" s="6">
        <v>5</v>
      </c>
      <c r="F1191" s="6" t="str">
        <f>VLOOKUP(T_[[#This Row],[N° représ]],ListeREPRESENTANTS,2,FALSE)</f>
        <v>Mohamed Ben Arfa</v>
      </c>
      <c r="G1191" s="6">
        <v>10931</v>
      </c>
      <c r="H1191" s="9">
        <v>41271</v>
      </c>
      <c r="I1191" s="9">
        <v>41285</v>
      </c>
      <c r="J1191" s="9">
        <v>41294</v>
      </c>
      <c r="K1191" s="7">
        <v>5</v>
      </c>
      <c r="L1191" s="9" t="str">
        <f>VLOOKUP(T_[[#This Row],[Réf catégorie]],ListeCATEGORIES,2,FALSE)</f>
        <v>Pâtes et céréales</v>
      </c>
      <c r="M1191" s="6">
        <v>57</v>
      </c>
      <c r="N1191" s="6" t="str">
        <f>VLOOKUP(T_[[#This Row],[Réf prod]],ListePRODUITS,2,FALSE)</f>
        <v>Ravioli Angelo</v>
      </c>
      <c r="O1191" s="13">
        <v>97.5</v>
      </c>
      <c r="P1191" s="6">
        <v>80</v>
      </c>
      <c r="Q1191" s="13">
        <f t="shared" si="18"/>
        <v>7800</v>
      </c>
      <c r="R1191" s="14">
        <v>0.09</v>
      </c>
      <c r="S1191" s="13">
        <v>7098</v>
      </c>
      <c r="T1191" s="13">
        <v>14.196</v>
      </c>
      <c r="U1191" s="48">
        <f>T_[[#This Row],[CA tarif]]-T_[[#This Row],[CA HT]]</f>
        <v>702</v>
      </c>
      <c r="V1191" s="13"/>
      <c r="W1191" s="13"/>
      <c r="X1191"/>
      <c r="Y1191" s="9"/>
      <c r="AA1191"/>
      <c r="AB1191"/>
    </row>
    <row r="1192" spans="1:28" ht="15" customHeight="1" x14ac:dyDescent="0.25">
      <c r="A1192" s="6" t="s">
        <v>82</v>
      </c>
      <c r="B1192" s="6" t="s">
        <v>83</v>
      </c>
      <c r="C1192" s="6" t="s">
        <v>84</v>
      </c>
      <c r="D1192" s="6" t="s">
        <v>85</v>
      </c>
      <c r="E1192" s="6">
        <v>4</v>
      </c>
      <c r="F1192" s="6" t="str">
        <f>VLOOKUP(T_[[#This Row],[N° représ]],ListeREPRESENTANTS,2,FALSE)</f>
        <v>Laura Callahan</v>
      </c>
      <c r="G1192" s="6">
        <v>10932</v>
      </c>
      <c r="H1192" s="9">
        <v>41271</v>
      </c>
      <c r="I1192" s="9">
        <v>41299</v>
      </c>
      <c r="J1192" s="9">
        <v>41299</v>
      </c>
      <c r="K1192" s="7">
        <v>3</v>
      </c>
      <c r="L1192" s="9" t="str">
        <f>VLOOKUP(T_[[#This Row],[Réf catégorie]],ListeCATEGORIES,2,FALSE)</f>
        <v>Desserts</v>
      </c>
      <c r="M1192" s="6">
        <v>16</v>
      </c>
      <c r="N1192" s="6" t="str">
        <f>VLOOKUP(T_[[#This Row],[Réf prod]],ListePRODUITS,2,FALSE)</f>
        <v>Pavlova</v>
      </c>
      <c r="O1192" s="13">
        <v>87.25</v>
      </c>
      <c r="P1192" s="6">
        <v>19</v>
      </c>
      <c r="Q1192" s="13">
        <f t="shared" si="18"/>
        <v>1657.75</v>
      </c>
      <c r="R1192" s="14">
        <v>0.19</v>
      </c>
      <c r="S1192" s="13">
        <v>1342.7775000000001</v>
      </c>
      <c r="T1192" s="13">
        <v>1.3427775000000002</v>
      </c>
      <c r="U1192" s="48">
        <f>T_[[#This Row],[CA tarif]]-T_[[#This Row],[CA HT]]</f>
        <v>314.97249999999985</v>
      </c>
      <c r="V1192" s="13"/>
      <c r="W1192" s="13"/>
      <c r="X1192"/>
      <c r="Y1192" s="9"/>
      <c r="AA1192"/>
      <c r="AB1192"/>
    </row>
    <row r="1193" spans="1:28" ht="15" customHeight="1" x14ac:dyDescent="0.25">
      <c r="A1193" s="6" t="s">
        <v>82</v>
      </c>
      <c r="B1193" s="6" t="s">
        <v>83</v>
      </c>
      <c r="C1193" s="6" t="s">
        <v>84</v>
      </c>
      <c r="D1193" s="6" t="s">
        <v>85</v>
      </c>
      <c r="E1193" s="6">
        <v>4</v>
      </c>
      <c r="F1193" s="6" t="str">
        <f>VLOOKUP(T_[[#This Row],[N° représ]],ListeREPRESENTANTS,2,FALSE)</f>
        <v>Laura Callahan</v>
      </c>
      <c r="G1193" s="6">
        <v>10932</v>
      </c>
      <c r="H1193" s="9">
        <v>41271</v>
      </c>
      <c r="I1193" s="9">
        <v>41299</v>
      </c>
      <c r="J1193" s="9">
        <v>41299</v>
      </c>
      <c r="K1193" s="7">
        <v>3</v>
      </c>
      <c r="L1193" s="9" t="str">
        <f>VLOOKUP(T_[[#This Row],[Réf catégorie]],ListeCATEGORIES,2,FALSE)</f>
        <v>Desserts</v>
      </c>
      <c r="M1193" s="6">
        <v>62</v>
      </c>
      <c r="N1193" s="6" t="str">
        <f>VLOOKUP(T_[[#This Row],[Réf prod]],ListePRODUITS,2,FALSE)</f>
        <v>Tarte au sucre</v>
      </c>
      <c r="O1193" s="13">
        <v>246.5</v>
      </c>
      <c r="P1193" s="6">
        <v>15</v>
      </c>
      <c r="Q1193" s="13">
        <f t="shared" si="18"/>
        <v>3697.5</v>
      </c>
      <c r="R1193" s="14">
        <v>0.2</v>
      </c>
      <c r="S1193" s="13">
        <v>2958</v>
      </c>
      <c r="T1193" s="13">
        <v>88.74</v>
      </c>
      <c r="U1193" s="48">
        <f>T_[[#This Row],[CA tarif]]-T_[[#This Row],[CA HT]]</f>
        <v>739.5</v>
      </c>
      <c r="V1193" s="13"/>
      <c r="W1193" s="13"/>
      <c r="X1193"/>
      <c r="Y1193" s="9"/>
      <c r="AA1193"/>
      <c r="AB1193"/>
    </row>
    <row r="1194" spans="1:28" ht="15" customHeight="1" x14ac:dyDescent="0.25">
      <c r="A1194" s="6" t="s">
        <v>82</v>
      </c>
      <c r="B1194" s="6" t="s">
        <v>83</v>
      </c>
      <c r="C1194" s="6" t="s">
        <v>84</v>
      </c>
      <c r="D1194" s="6" t="s">
        <v>85</v>
      </c>
      <c r="E1194" s="6">
        <v>4</v>
      </c>
      <c r="F1194" s="6" t="str">
        <f>VLOOKUP(T_[[#This Row],[N° représ]],ListeREPRESENTANTS,2,FALSE)</f>
        <v>Laura Callahan</v>
      </c>
      <c r="G1194" s="6">
        <v>10932</v>
      </c>
      <c r="H1194" s="9">
        <v>41271</v>
      </c>
      <c r="I1194" s="9">
        <v>41299</v>
      </c>
      <c r="J1194" s="9">
        <v>41299</v>
      </c>
      <c r="K1194" s="7">
        <v>4</v>
      </c>
      <c r="L1194" s="9" t="str">
        <f>VLOOKUP(T_[[#This Row],[Réf catégorie]],ListeCATEGORIES,2,FALSE)</f>
        <v>Produits laitiers</v>
      </c>
      <c r="M1194" s="6">
        <v>72</v>
      </c>
      <c r="N1194" s="6" t="str">
        <f>VLOOKUP(T_[[#This Row],[Réf prod]],ListePRODUITS,2,FALSE)</f>
        <v>Mozzarella di Giovanni</v>
      </c>
      <c r="O1194" s="13">
        <v>174</v>
      </c>
      <c r="P1194" s="6">
        <v>39</v>
      </c>
      <c r="Q1194" s="13">
        <f t="shared" si="18"/>
        <v>6786</v>
      </c>
      <c r="R1194" s="14">
        <v>0.02</v>
      </c>
      <c r="S1194" s="13">
        <v>6650.28</v>
      </c>
      <c r="T1194" s="13">
        <v>13.300559999999999</v>
      </c>
      <c r="U1194" s="48">
        <f>T_[[#This Row],[CA tarif]]-T_[[#This Row],[CA HT]]</f>
        <v>135.72000000000025</v>
      </c>
      <c r="V1194" s="13"/>
      <c r="W1194" s="13"/>
      <c r="X1194"/>
      <c r="Y1194" s="9"/>
      <c r="AA1194"/>
      <c r="AB1194"/>
    </row>
    <row r="1195" spans="1:28" ht="15" customHeight="1" x14ac:dyDescent="0.25">
      <c r="A1195" s="6" t="s">
        <v>82</v>
      </c>
      <c r="B1195" s="6" t="s">
        <v>83</v>
      </c>
      <c r="C1195" s="6" t="s">
        <v>84</v>
      </c>
      <c r="D1195" s="6" t="s">
        <v>85</v>
      </c>
      <c r="E1195" s="6">
        <v>4</v>
      </c>
      <c r="F1195" s="6" t="str">
        <f>VLOOKUP(T_[[#This Row],[N° représ]],ListeREPRESENTANTS,2,FALSE)</f>
        <v>Laura Callahan</v>
      </c>
      <c r="G1195" s="6">
        <v>10932</v>
      </c>
      <c r="H1195" s="9">
        <v>41271</v>
      </c>
      <c r="I1195" s="9">
        <v>41299</v>
      </c>
      <c r="J1195" s="9">
        <v>41299</v>
      </c>
      <c r="K1195" s="7">
        <v>1</v>
      </c>
      <c r="L1195" s="9" t="str">
        <f>VLOOKUP(T_[[#This Row],[Réf catégorie]],ListeCATEGORIES,2,FALSE)</f>
        <v>Boissons</v>
      </c>
      <c r="M1195" s="6">
        <v>75</v>
      </c>
      <c r="N1195" s="6" t="str">
        <f>VLOOKUP(T_[[#This Row],[Réf prod]],ListePRODUITS,2,FALSE)</f>
        <v>Rhönbräu Klosterbier</v>
      </c>
      <c r="O1195" s="13">
        <v>38.75</v>
      </c>
      <c r="P1195" s="6">
        <v>87</v>
      </c>
      <c r="Q1195" s="13">
        <f t="shared" si="18"/>
        <v>3371.25</v>
      </c>
      <c r="R1195" s="14">
        <v>0.03</v>
      </c>
      <c r="S1195" s="13">
        <v>3270.1124999999997</v>
      </c>
      <c r="T1195" s="13">
        <v>42.511462499999993</v>
      </c>
      <c r="U1195" s="48">
        <f>T_[[#This Row],[CA tarif]]-T_[[#This Row],[CA HT]]</f>
        <v>101.13750000000027</v>
      </c>
      <c r="V1195" s="13"/>
      <c r="W1195" s="13"/>
      <c r="X1195"/>
      <c r="Y1195" s="9"/>
      <c r="AA1195"/>
      <c r="AB1195"/>
    </row>
    <row r="1196" spans="1:28" ht="15" customHeight="1" x14ac:dyDescent="0.25">
      <c r="A1196" s="6" t="s">
        <v>92</v>
      </c>
      <c r="B1196" s="6" t="s">
        <v>93</v>
      </c>
      <c r="C1196" s="6" t="s">
        <v>94</v>
      </c>
      <c r="D1196" s="6" t="s">
        <v>89</v>
      </c>
      <c r="E1196" s="6">
        <v>6</v>
      </c>
      <c r="F1196" s="6" t="str">
        <f>VLOOKUP(T_[[#This Row],[N° représ]],ListeREPRESENTANTS,2,FALSE)</f>
        <v>Ernst Junge</v>
      </c>
      <c r="G1196" s="6">
        <v>10933</v>
      </c>
      <c r="H1196" s="9">
        <v>41271</v>
      </c>
      <c r="I1196" s="9">
        <v>41299</v>
      </c>
      <c r="J1196" s="9">
        <v>41291</v>
      </c>
      <c r="K1196" s="7">
        <v>6</v>
      </c>
      <c r="L1196" s="9" t="str">
        <f>VLOOKUP(T_[[#This Row],[Réf catégorie]],ListeCATEGORIES,2,FALSE)</f>
        <v>Viandes</v>
      </c>
      <c r="M1196" s="6">
        <v>53</v>
      </c>
      <c r="N1196" s="6" t="str">
        <f>VLOOKUP(T_[[#This Row],[Réf prod]],ListePRODUITS,2,FALSE)</f>
        <v>Perth Pasties</v>
      </c>
      <c r="O1196" s="13">
        <v>164</v>
      </c>
      <c r="P1196" s="6">
        <v>13</v>
      </c>
      <c r="Q1196" s="13">
        <f t="shared" si="18"/>
        <v>2132</v>
      </c>
      <c r="R1196" s="14">
        <v>0.03</v>
      </c>
      <c r="S1196" s="13">
        <v>2068.04</v>
      </c>
      <c r="T1196" s="13">
        <v>68.245319999999992</v>
      </c>
      <c r="U1196" s="48">
        <f>T_[[#This Row],[CA tarif]]-T_[[#This Row],[CA HT]]</f>
        <v>63.960000000000036</v>
      </c>
      <c r="V1196" s="13"/>
      <c r="W1196" s="13"/>
      <c r="X1196"/>
      <c r="Y1196" s="9"/>
      <c r="AA1196"/>
      <c r="AB1196"/>
    </row>
    <row r="1197" spans="1:28" ht="15" customHeight="1" x14ac:dyDescent="0.25">
      <c r="A1197" s="6" t="s">
        <v>92</v>
      </c>
      <c r="B1197" s="6" t="s">
        <v>93</v>
      </c>
      <c r="C1197" s="6" t="s">
        <v>94</v>
      </c>
      <c r="D1197" s="6" t="s">
        <v>89</v>
      </c>
      <c r="E1197" s="6">
        <v>6</v>
      </c>
      <c r="F1197" s="6" t="str">
        <f>VLOOKUP(T_[[#This Row],[N° représ]],ListeREPRESENTANTS,2,FALSE)</f>
        <v>Ernst Junge</v>
      </c>
      <c r="G1197" s="6">
        <v>10933</v>
      </c>
      <c r="H1197" s="9">
        <v>41271</v>
      </c>
      <c r="I1197" s="9">
        <v>41299</v>
      </c>
      <c r="J1197" s="9">
        <v>41291</v>
      </c>
      <c r="K1197" s="7">
        <v>2</v>
      </c>
      <c r="L1197" s="9" t="str">
        <f>VLOOKUP(T_[[#This Row],[Réf catégorie]],ListeCATEGORIES,2,FALSE)</f>
        <v>Condiments</v>
      </c>
      <c r="M1197" s="6">
        <v>61</v>
      </c>
      <c r="N1197" s="6" t="str">
        <f>VLOOKUP(T_[[#This Row],[Réf prod]],ListePRODUITS,2,FALSE)</f>
        <v>Sirop d'érable</v>
      </c>
      <c r="O1197" s="13">
        <v>142.5</v>
      </c>
      <c r="P1197" s="6">
        <v>100</v>
      </c>
      <c r="Q1197" s="13">
        <f t="shared" si="18"/>
        <v>14250</v>
      </c>
      <c r="R1197" s="14">
        <v>0.11</v>
      </c>
      <c r="S1197" s="13">
        <v>12682.5</v>
      </c>
      <c r="T1197" s="13">
        <v>329.745</v>
      </c>
      <c r="U1197" s="48">
        <f>T_[[#This Row],[CA tarif]]-T_[[#This Row],[CA HT]]</f>
        <v>1567.5</v>
      </c>
      <c r="V1197" s="13"/>
      <c r="W1197" s="13"/>
      <c r="X1197"/>
      <c r="Y1197" s="9"/>
      <c r="AA1197"/>
      <c r="AB1197"/>
    </row>
    <row r="1198" spans="1:28" ht="15" customHeight="1" x14ac:dyDescent="0.25">
      <c r="A1198" s="6" t="s">
        <v>157</v>
      </c>
      <c r="B1198" s="6" t="s">
        <v>158</v>
      </c>
      <c r="C1198" s="6" t="s">
        <v>159</v>
      </c>
      <c r="D1198" s="6" t="s">
        <v>136</v>
      </c>
      <c r="E1198" s="6">
        <v>3</v>
      </c>
      <c r="F1198" s="6" t="str">
        <f>VLOOKUP(T_[[#This Row],[N° représ]],ListeREPRESENTANTS,2,FALSE)</f>
        <v>Janet Leverling</v>
      </c>
      <c r="G1198" s="6">
        <v>10934</v>
      </c>
      <c r="H1198" s="9">
        <v>41274</v>
      </c>
      <c r="I1198" s="9">
        <v>41302</v>
      </c>
      <c r="J1198" s="9">
        <v>41287</v>
      </c>
      <c r="K1198" s="7">
        <v>2</v>
      </c>
      <c r="L1198" s="9" t="str">
        <f>VLOOKUP(T_[[#This Row],[Réf catégorie]],ListeCATEGORIES,2,FALSE)</f>
        <v>Condiments</v>
      </c>
      <c r="M1198" s="6">
        <v>6</v>
      </c>
      <c r="N1198" s="6" t="str">
        <f>VLOOKUP(T_[[#This Row],[Réf prod]],ListePRODUITS,2,FALSE)</f>
        <v>Grandma's Boysenberry Spread</v>
      </c>
      <c r="O1198" s="13">
        <v>125</v>
      </c>
      <c r="P1198" s="6">
        <v>4</v>
      </c>
      <c r="Q1198" s="13">
        <f t="shared" si="18"/>
        <v>500</v>
      </c>
      <c r="R1198" s="14">
        <v>0.08</v>
      </c>
      <c r="S1198" s="13">
        <v>460</v>
      </c>
      <c r="T1198" s="13">
        <v>12.42</v>
      </c>
      <c r="U1198" s="48">
        <f>T_[[#This Row],[CA tarif]]-T_[[#This Row],[CA HT]]</f>
        <v>40</v>
      </c>
      <c r="V1198" s="13"/>
      <c r="W1198" s="13"/>
      <c r="X1198"/>
      <c r="Y1198" s="9"/>
      <c r="AA1198"/>
      <c r="AB1198"/>
    </row>
    <row r="1199" spans="1:28" ht="15" customHeight="1" x14ac:dyDescent="0.25">
      <c r="A1199" s="6" t="s">
        <v>264</v>
      </c>
      <c r="B1199" s="6" t="s">
        <v>265</v>
      </c>
      <c r="C1199" s="6" t="s">
        <v>266</v>
      </c>
      <c r="D1199" s="6" t="s">
        <v>123</v>
      </c>
      <c r="E1199" s="6">
        <v>5</v>
      </c>
      <c r="F1199" s="6" t="str">
        <f>VLOOKUP(T_[[#This Row],[N° représ]],ListeREPRESENTANTS,2,FALSE)</f>
        <v>Mohamed Ben Arfa</v>
      </c>
      <c r="G1199" s="6">
        <v>10935</v>
      </c>
      <c r="H1199" s="9">
        <v>41274</v>
      </c>
      <c r="I1199" s="9">
        <v>41302</v>
      </c>
      <c r="J1199" s="9">
        <v>41293</v>
      </c>
      <c r="K1199" s="7">
        <v>1</v>
      </c>
      <c r="L1199" s="9" t="str">
        <f>VLOOKUP(T_[[#This Row],[Réf catégorie]],ListeCATEGORIES,2,FALSE)</f>
        <v>Boissons</v>
      </c>
      <c r="M1199" s="6">
        <v>1</v>
      </c>
      <c r="N1199" s="6" t="str">
        <f>VLOOKUP(T_[[#This Row],[Réf prod]],ListePRODUITS,2,FALSE)</f>
        <v>Chai</v>
      </c>
      <c r="O1199" s="13">
        <v>90</v>
      </c>
      <c r="P1199" s="6">
        <v>43</v>
      </c>
      <c r="Q1199" s="13">
        <f t="shared" si="18"/>
        <v>3870</v>
      </c>
      <c r="R1199" s="14">
        <v>0.14000000000000001</v>
      </c>
      <c r="S1199" s="13">
        <v>3328.2</v>
      </c>
      <c r="T1199" s="13">
        <v>116.48699999999999</v>
      </c>
      <c r="U1199" s="48">
        <f>T_[[#This Row],[CA tarif]]-T_[[#This Row],[CA HT]]</f>
        <v>541.80000000000018</v>
      </c>
      <c r="V1199" s="13"/>
      <c r="W1199" s="13"/>
      <c r="X1199"/>
      <c r="Y1199" s="9"/>
      <c r="AA1199"/>
      <c r="AB1199"/>
    </row>
    <row r="1200" spans="1:28" ht="15" customHeight="1" x14ac:dyDescent="0.25">
      <c r="A1200" s="6" t="s">
        <v>264</v>
      </c>
      <c r="B1200" s="6" t="s">
        <v>265</v>
      </c>
      <c r="C1200" s="6" t="s">
        <v>266</v>
      </c>
      <c r="D1200" s="6" t="s">
        <v>123</v>
      </c>
      <c r="E1200" s="6">
        <v>5</v>
      </c>
      <c r="F1200" s="6" t="str">
        <f>VLOOKUP(T_[[#This Row],[N° représ]],ListeREPRESENTANTS,2,FALSE)</f>
        <v>Mohamed Ben Arfa</v>
      </c>
      <c r="G1200" s="6">
        <v>10935</v>
      </c>
      <c r="H1200" s="9">
        <v>41274</v>
      </c>
      <c r="I1200" s="9">
        <v>41302</v>
      </c>
      <c r="J1200" s="9">
        <v>41293</v>
      </c>
      <c r="K1200" s="7">
        <v>8</v>
      </c>
      <c r="L1200" s="9" t="str">
        <f>VLOOKUP(T_[[#This Row],[Réf catégorie]],ListeCATEGORIES,2,FALSE)</f>
        <v>Poissons et fruits de mer</v>
      </c>
      <c r="M1200" s="6">
        <v>18</v>
      </c>
      <c r="N1200" s="6" t="str">
        <f>VLOOKUP(T_[[#This Row],[Réf prod]],ListePRODUITS,2,FALSE)</f>
        <v>Carnarvon Tigers</v>
      </c>
      <c r="O1200" s="13">
        <v>312.5</v>
      </c>
      <c r="P1200" s="6">
        <v>58</v>
      </c>
      <c r="Q1200" s="13">
        <f t="shared" si="18"/>
        <v>18125</v>
      </c>
      <c r="R1200" s="14">
        <v>0.12</v>
      </c>
      <c r="S1200" s="13">
        <v>15950</v>
      </c>
      <c r="T1200" s="13">
        <v>526.35</v>
      </c>
      <c r="U1200" s="48">
        <f>T_[[#This Row],[CA tarif]]-T_[[#This Row],[CA HT]]</f>
        <v>2175</v>
      </c>
      <c r="V1200" s="13"/>
      <c r="W1200" s="13"/>
      <c r="X1200"/>
      <c r="Y1200" s="9"/>
      <c r="AA1200"/>
      <c r="AB1200"/>
    </row>
    <row r="1201" spans="1:28" ht="15" customHeight="1" x14ac:dyDescent="0.25">
      <c r="A1201" s="6" t="s">
        <v>264</v>
      </c>
      <c r="B1201" s="6" t="s">
        <v>265</v>
      </c>
      <c r="C1201" s="6" t="s">
        <v>266</v>
      </c>
      <c r="D1201" s="6" t="s">
        <v>123</v>
      </c>
      <c r="E1201" s="6">
        <v>5</v>
      </c>
      <c r="F1201" s="6" t="str">
        <f>VLOOKUP(T_[[#This Row],[N° représ]],ListeREPRESENTANTS,2,FALSE)</f>
        <v>Mohamed Ben Arfa</v>
      </c>
      <c r="G1201" s="6">
        <v>10935</v>
      </c>
      <c r="H1201" s="9">
        <v>41274</v>
      </c>
      <c r="I1201" s="9">
        <v>41302</v>
      </c>
      <c r="J1201" s="9">
        <v>41293</v>
      </c>
      <c r="K1201" s="7">
        <v>5</v>
      </c>
      <c r="L1201" s="9" t="str">
        <f>VLOOKUP(T_[[#This Row],[Réf catégorie]],ListeCATEGORIES,2,FALSE)</f>
        <v>Pâtes et céréales</v>
      </c>
      <c r="M1201" s="6">
        <v>23</v>
      </c>
      <c r="N1201" s="6" t="str">
        <f>VLOOKUP(T_[[#This Row],[Réf prod]],ListePRODUITS,2,FALSE)</f>
        <v>Tunnbröd</v>
      </c>
      <c r="O1201" s="13">
        <v>45</v>
      </c>
      <c r="P1201" s="6">
        <v>73</v>
      </c>
      <c r="Q1201" s="13">
        <f t="shared" si="18"/>
        <v>3285</v>
      </c>
      <c r="R1201" s="14">
        <v>0.1</v>
      </c>
      <c r="S1201" s="13">
        <v>2956.5</v>
      </c>
      <c r="T1201" s="13">
        <v>29.565000000000001</v>
      </c>
      <c r="U1201" s="48">
        <f>T_[[#This Row],[CA tarif]]-T_[[#This Row],[CA HT]]</f>
        <v>328.5</v>
      </c>
      <c r="V1201" s="13"/>
      <c r="W1201" s="13"/>
      <c r="X1201"/>
      <c r="Y1201" s="9"/>
      <c r="AA1201"/>
      <c r="AB1201"/>
    </row>
    <row r="1202" spans="1:28" x14ac:dyDescent="0.25">
      <c r="A1202" s="6" t="s">
        <v>213</v>
      </c>
      <c r="B1202" s="6" t="s">
        <v>214</v>
      </c>
      <c r="C1202" s="6" t="s">
        <v>215</v>
      </c>
      <c r="D1202" s="6" t="s">
        <v>81</v>
      </c>
      <c r="E1202" s="6">
        <v>3</v>
      </c>
      <c r="F1202" s="6" t="str">
        <f>VLOOKUP(T_[[#This Row],[N° représ]],ListeREPRESENTANTS,2,FALSE)</f>
        <v>Janet Leverling</v>
      </c>
      <c r="G1202" s="6">
        <v>10936</v>
      </c>
      <c r="H1202" s="9">
        <v>41274</v>
      </c>
      <c r="I1202" s="9">
        <v>41302</v>
      </c>
      <c r="J1202" s="9">
        <v>41293</v>
      </c>
      <c r="K1202" s="7">
        <v>8</v>
      </c>
      <c r="L1202" s="9" t="str">
        <f>VLOOKUP(T_[[#This Row],[Réf catégorie]],ListeCATEGORIES,2,FALSE)</f>
        <v>Poissons et fruits de mer</v>
      </c>
      <c r="M1202" s="6">
        <v>36</v>
      </c>
      <c r="N1202" s="6" t="str">
        <f>VLOOKUP(T_[[#This Row],[Réf prod]],ListePRODUITS,2,FALSE)</f>
        <v>Inlagd Sill</v>
      </c>
      <c r="O1202" s="13">
        <v>95</v>
      </c>
      <c r="P1202" s="6">
        <v>48</v>
      </c>
      <c r="Q1202" s="13">
        <f t="shared" si="18"/>
        <v>4560</v>
      </c>
      <c r="R1202" s="14">
        <v>0.14000000000000001</v>
      </c>
      <c r="S1202" s="13">
        <v>3921.6</v>
      </c>
      <c r="T1202" s="13">
        <v>19.608000000000001</v>
      </c>
      <c r="U1202" s="48">
        <f>T_[[#This Row],[CA tarif]]-T_[[#This Row],[CA HT]]</f>
        <v>638.40000000000009</v>
      </c>
      <c r="V1202" s="13"/>
      <c r="W1202" s="13"/>
      <c r="X1202"/>
      <c r="Y1202" s="9"/>
      <c r="AA1202"/>
      <c r="AB1202"/>
    </row>
    <row r="1203" spans="1:28" ht="15" customHeight="1" x14ac:dyDescent="0.25">
      <c r="A1203" s="6" t="s">
        <v>130</v>
      </c>
      <c r="B1203" s="6" t="s">
        <v>131</v>
      </c>
      <c r="C1203" s="6" t="s">
        <v>132</v>
      </c>
      <c r="D1203" s="6" t="s">
        <v>123</v>
      </c>
      <c r="E1203" s="6">
        <v>1</v>
      </c>
      <c r="F1203" s="6" t="str">
        <f>VLOOKUP(T_[[#This Row],[N° représ]],ListeREPRESENTANTS,2,FALSE)</f>
        <v>Francis Rivière</v>
      </c>
      <c r="G1203" s="6">
        <v>10487</v>
      </c>
      <c r="H1203" s="9">
        <v>41275</v>
      </c>
      <c r="I1203" s="9">
        <v>41296</v>
      </c>
      <c r="J1203" s="9">
        <v>41299</v>
      </c>
      <c r="K1203" s="7">
        <v>6</v>
      </c>
      <c r="L1203" s="9" t="str">
        <f>VLOOKUP(T_[[#This Row],[Réf catégorie]],ListeCATEGORIES,2,FALSE)</f>
        <v>Viandes</v>
      </c>
      <c r="M1203" s="6">
        <v>54</v>
      </c>
      <c r="N1203" s="6" t="str">
        <f>VLOOKUP(T_[[#This Row],[Réf prod]],ListePRODUITS,2,FALSE)</f>
        <v>Tourtière</v>
      </c>
      <c r="O1203" s="13">
        <v>29.5</v>
      </c>
      <c r="P1203" s="6">
        <v>15</v>
      </c>
      <c r="Q1203" s="13">
        <f t="shared" si="18"/>
        <v>442.5</v>
      </c>
      <c r="R1203" s="14">
        <v>0.2</v>
      </c>
      <c r="S1203" s="13">
        <v>354</v>
      </c>
      <c r="T1203" s="13">
        <v>0</v>
      </c>
      <c r="U1203" s="48">
        <f>T_[[#This Row],[CA tarif]]-T_[[#This Row],[CA HT]]</f>
        <v>88.5</v>
      </c>
      <c r="V1203" s="13"/>
      <c r="W1203" s="13"/>
      <c r="X1203"/>
      <c r="Y1203" s="9"/>
      <c r="AA1203"/>
      <c r="AB1203"/>
    </row>
    <row r="1204" spans="1:28" ht="15" customHeight="1" x14ac:dyDescent="0.25">
      <c r="A1204" s="6" t="s">
        <v>150</v>
      </c>
      <c r="B1204" s="6" t="s">
        <v>151</v>
      </c>
      <c r="C1204" s="6" t="s">
        <v>132</v>
      </c>
      <c r="D1204" s="6" t="s">
        <v>123</v>
      </c>
      <c r="E1204" s="6">
        <v>5</v>
      </c>
      <c r="F1204" s="6" t="str">
        <f>VLOOKUP(T_[[#This Row],[N° représ]],ListeREPRESENTANTS,2,FALSE)</f>
        <v>Mohamed Ben Arfa</v>
      </c>
      <c r="G1204" s="6">
        <v>10494</v>
      </c>
      <c r="H1204" s="9">
        <v>41275</v>
      </c>
      <c r="I1204" s="9">
        <v>41304</v>
      </c>
      <c r="J1204" s="9">
        <v>41305</v>
      </c>
      <c r="K1204" s="7">
        <v>5</v>
      </c>
      <c r="L1204" s="9" t="str">
        <f>VLOOKUP(T_[[#This Row],[Réf catégorie]],ListeCATEGORIES,2,FALSE)</f>
        <v>Pâtes et céréales</v>
      </c>
      <c r="M1204" s="6">
        <v>56</v>
      </c>
      <c r="N1204" s="6" t="str">
        <f>VLOOKUP(T_[[#This Row],[Réf prod]],ListePRODUITS,2,FALSE)</f>
        <v>Gnocchi di nonna Alice</v>
      </c>
      <c r="O1204" s="13">
        <v>152</v>
      </c>
      <c r="P1204" s="6">
        <v>43</v>
      </c>
      <c r="Q1204" s="13">
        <f t="shared" si="18"/>
        <v>6536</v>
      </c>
      <c r="R1204" s="14">
        <v>0</v>
      </c>
      <c r="S1204" s="13">
        <v>6536</v>
      </c>
      <c r="T1204" s="13">
        <v>176.47200000000001</v>
      </c>
      <c r="U1204" s="48">
        <f>T_[[#This Row],[CA tarif]]-T_[[#This Row],[CA HT]]</f>
        <v>0</v>
      </c>
      <c r="V1204" s="13"/>
      <c r="W1204" s="13"/>
      <c r="X1204"/>
      <c r="Y1204" s="9"/>
      <c r="AA1204"/>
      <c r="AB1204"/>
    </row>
    <row r="1205" spans="1:28" ht="15" customHeight="1" x14ac:dyDescent="0.25">
      <c r="A1205" s="6" t="s">
        <v>189</v>
      </c>
      <c r="B1205" s="6" t="s">
        <v>190</v>
      </c>
      <c r="C1205" s="6" t="s">
        <v>191</v>
      </c>
      <c r="D1205" s="6" t="s">
        <v>136</v>
      </c>
      <c r="E1205" s="6">
        <v>1</v>
      </c>
      <c r="F1205" s="6" t="str">
        <f>VLOOKUP(T_[[#This Row],[N° représ]],ListeREPRESENTANTS,2,FALSE)</f>
        <v>Francis Rivière</v>
      </c>
      <c r="G1205" s="6">
        <v>10691</v>
      </c>
      <c r="H1205" s="9">
        <v>41275</v>
      </c>
      <c r="I1205" s="9">
        <v>41299</v>
      </c>
      <c r="J1205" s="9">
        <v>41295</v>
      </c>
      <c r="K1205" s="7">
        <v>1</v>
      </c>
      <c r="L1205" s="9" t="str">
        <f>VLOOKUP(T_[[#This Row],[Réf catégorie]],ListeCATEGORIES,2,FALSE)</f>
        <v>Boissons</v>
      </c>
      <c r="M1205" s="6">
        <v>43</v>
      </c>
      <c r="N1205" s="6" t="str">
        <f>VLOOKUP(T_[[#This Row],[Réf prod]],ListePRODUITS,2,FALSE)</f>
        <v>Ipoh Coffee</v>
      </c>
      <c r="O1205" s="13">
        <v>230</v>
      </c>
      <c r="P1205" s="6">
        <v>84</v>
      </c>
      <c r="Q1205" s="13">
        <f t="shared" si="18"/>
        <v>19320</v>
      </c>
      <c r="R1205" s="14">
        <v>0.14000000000000001</v>
      </c>
      <c r="S1205" s="13">
        <v>16615.2</v>
      </c>
      <c r="T1205" s="13">
        <v>149.53680000000003</v>
      </c>
      <c r="U1205" s="48">
        <f>T_[[#This Row],[CA tarif]]-T_[[#This Row],[CA HT]]</f>
        <v>2704.7999999999993</v>
      </c>
      <c r="V1205" s="13"/>
      <c r="W1205" s="13"/>
      <c r="X1205"/>
      <c r="Y1205" s="9"/>
      <c r="AA1205"/>
      <c r="AB1205"/>
    </row>
    <row r="1206" spans="1:28" ht="15" customHeight="1" x14ac:dyDescent="0.25">
      <c r="A1206" s="6" t="s">
        <v>82</v>
      </c>
      <c r="B1206" s="6" t="s">
        <v>83</v>
      </c>
      <c r="C1206" s="6" t="s">
        <v>84</v>
      </c>
      <c r="D1206" s="6" t="s">
        <v>85</v>
      </c>
      <c r="E1206" s="6">
        <v>2</v>
      </c>
      <c r="F1206" s="6" t="str">
        <f>VLOOKUP(T_[[#This Row],[N° représ]],ListeREPRESENTANTS,2,FALSE)</f>
        <v>Anne Dodsworth</v>
      </c>
      <c r="G1206" s="6">
        <v>10871</v>
      </c>
      <c r="H1206" s="9">
        <v>41275</v>
      </c>
      <c r="I1206" s="9">
        <v>41294</v>
      </c>
      <c r="J1206" s="9">
        <v>41293</v>
      </c>
      <c r="K1206" s="7">
        <v>6</v>
      </c>
      <c r="L1206" s="9" t="str">
        <f>VLOOKUP(T_[[#This Row],[Réf catégorie]],ListeCATEGORIES,2,FALSE)</f>
        <v>Viandes</v>
      </c>
      <c r="M1206" s="6">
        <v>17</v>
      </c>
      <c r="N1206" s="6" t="str">
        <f>VLOOKUP(T_[[#This Row],[Réf prod]],ListePRODUITS,2,FALSE)</f>
        <v>Alice Mutton</v>
      </c>
      <c r="O1206" s="13">
        <v>195</v>
      </c>
      <c r="P1206" s="6">
        <v>96</v>
      </c>
      <c r="Q1206" s="13">
        <f t="shared" si="18"/>
        <v>18720</v>
      </c>
      <c r="R1206" s="15">
        <v>0.01</v>
      </c>
      <c r="S1206" s="13">
        <v>18532.8</v>
      </c>
      <c r="T1206" s="13">
        <v>500.38559999999995</v>
      </c>
      <c r="U1206" s="48">
        <f>T_[[#This Row],[CA tarif]]-T_[[#This Row],[CA HT]]</f>
        <v>187.20000000000073</v>
      </c>
      <c r="V1206" s="13"/>
      <c r="W1206" s="13"/>
      <c r="X1206"/>
      <c r="Y1206" s="9"/>
      <c r="AA1206"/>
      <c r="AB1206"/>
    </row>
    <row r="1207" spans="1:28" x14ac:dyDescent="0.25">
      <c r="A1207" s="6" t="s">
        <v>213</v>
      </c>
      <c r="B1207" s="6" t="s">
        <v>214</v>
      </c>
      <c r="C1207" s="6" t="s">
        <v>215</v>
      </c>
      <c r="D1207" s="6" t="s">
        <v>81</v>
      </c>
      <c r="E1207" s="6">
        <v>6</v>
      </c>
      <c r="F1207" s="6" t="str">
        <f>VLOOKUP(T_[[#This Row],[N° représ]],ListeREPRESENTANTS,2,FALSE)</f>
        <v>Ernst Junge</v>
      </c>
      <c r="G1207" s="6">
        <v>10528</v>
      </c>
      <c r="H1207" s="9">
        <v>41276</v>
      </c>
      <c r="I1207" s="9">
        <v>41296</v>
      </c>
      <c r="J1207" s="9">
        <v>41297</v>
      </c>
      <c r="K1207" s="7">
        <v>4</v>
      </c>
      <c r="L1207" s="9" t="str">
        <f>VLOOKUP(T_[[#This Row],[Réf catégorie]],ListeCATEGORIES,2,FALSE)</f>
        <v>Produits laitiers</v>
      </c>
      <c r="M1207" s="6">
        <v>72</v>
      </c>
      <c r="N1207" s="6" t="str">
        <f>VLOOKUP(T_[[#This Row],[Réf prod]],ListePRODUITS,2,FALSE)</f>
        <v>Mozzarella di Giovanni</v>
      </c>
      <c r="O1207" s="13">
        <v>174</v>
      </c>
      <c r="P1207" s="6">
        <v>60</v>
      </c>
      <c r="Q1207" s="13">
        <f t="shared" si="18"/>
        <v>10440</v>
      </c>
      <c r="R1207" s="14">
        <v>0.06</v>
      </c>
      <c r="S1207" s="13">
        <v>9813.5999999999985</v>
      </c>
      <c r="T1207" s="13">
        <v>39.254399999999997</v>
      </c>
      <c r="U1207" s="48">
        <f>T_[[#This Row],[CA tarif]]-T_[[#This Row],[CA HT]]</f>
        <v>626.40000000000146</v>
      </c>
      <c r="V1207" s="13"/>
      <c r="W1207" s="13"/>
      <c r="X1207"/>
      <c r="Y1207" s="9"/>
      <c r="AA1207"/>
      <c r="AB1207"/>
    </row>
    <row r="1208" spans="1:28" ht="15" customHeight="1" x14ac:dyDescent="0.25">
      <c r="A1208" s="6" t="s">
        <v>305</v>
      </c>
      <c r="B1208" s="6" t="s">
        <v>306</v>
      </c>
      <c r="C1208" s="6" t="s">
        <v>307</v>
      </c>
      <c r="D1208" s="6" t="s">
        <v>251</v>
      </c>
      <c r="E1208" s="6">
        <v>7</v>
      </c>
      <c r="F1208" s="6" t="str">
        <f>VLOOKUP(T_[[#This Row],[N° représ]],ListeREPRESENTANTS,2,FALSE)</f>
        <v>Jaime Dos Santos</v>
      </c>
      <c r="G1208" s="6">
        <v>10710</v>
      </c>
      <c r="H1208" s="9">
        <v>41276</v>
      </c>
      <c r="I1208" s="9">
        <v>41303</v>
      </c>
      <c r="J1208" s="9">
        <v>41306</v>
      </c>
      <c r="K1208" s="7">
        <v>3</v>
      </c>
      <c r="L1208" s="9" t="str">
        <f>VLOOKUP(T_[[#This Row],[Réf catégorie]],ListeCATEGORIES,2,FALSE)</f>
        <v>Desserts</v>
      </c>
      <c r="M1208" s="6">
        <v>19</v>
      </c>
      <c r="N1208" s="6" t="str">
        <f>VLOOKUP(T_[[#This Row],[Réf prod]],ListePRODUITS,2,FALSE)</f>
        <v>Teatime Chocolate Biscuits</v>
      </c>
      <c r="O1208" s="13">
        <v>46</v>
      </c>
      <c r="P1208" s="6">
        <v>5</v>
      </c>
      <c r="Q1208" s="13">
        <f t="shared" si="18"/>
        <v>230</v>
      </c>
      <c r="R1208" s="14">
        <v>0.02</v>
      </c>
      <c r="S1208" s="13">
        <v>225.4</v>
      </c>
      <c r="T1208" s="13">
        <v>2.4794</v>
      </c>
      <c r="U1208" s="48">
        <f>T_[[#This Row],[CA tarif]]-T_[[#This Row],[CA HT]]</f>
        <v>4.5999999999999943</v>
      </c>
      <c r="V1208" s="13"/>
      <c r="W1208" s="13"/>
      <c r="X1208"/>
      <c r="Y1208" s="9"/>
      <c r="AA1208"/>
      <c r="AB1208"/>
    </row>
    <row r="1209" spans="1:28" ht="15" customHeight="1" x14ac:dyDescent="0.25">
      <c r="A1209" s="6" t="s">
        <v>264</v>
      </c>
      <c r="B1209" s="6" t="s">
        <v>265</v>
      </c>
      <c r="C1209" s="6" t="s">
        <v>266</v>
      </c>
      <c r="D1209" s="6" t="s">
        <v>123</v>
      </c>
      <c r="E1209" s="6">
        <v>7</v>
      </c>
      <c r="F1209" s="6" t="str">
        <f>VLOOKUP(T_[[#This Row],[N° représ]],ListeREPRESENTANTS,2,FALSE)</f>
        <v>Jaime Dos Santos</v>
      </c>
      <c r="G1209" s="6">
        <v>10900</v>
      </c>
      <c r="H1209" s="9">
        <v>41276</v>
      </c>
      <c r="I1209" s="9">
        <v>41291</v>
      </c>
      <c r="J1209" s="9">
        <v>41289</v>
      </c>
      <c r="K1209" s="7">
        <v>1</v>
      </c>
      <c r="L1209" s="9" t="str">
        <f>VLOOKUP(T_[[#This Row],[Réf catégorie]],ListeCATEGORIES,2,FALSE)</f>
        <v>Boissons</v>
      </c>
      <c r="M1209" s="6">
        <v>70</v>
      </c>
      <c r="N1209" s="6" t="str">
        <f>VLOOKUP(T_[[#This Row],[Réf prod]],ListePRODUITS,2,FALSE)</f>
        <v>Outback Lager</v>
      </c>
      <c r="O1209" s="13">
        <v>75</v>
      </c>
      <c r="P1209" s="6">
        <v>3</v>
      </c>
      <c r="Q1209" s="13">
        <f t="shared" si="18"/>
        <v>225</v>
      </c>
      <c r="R1209" s="15">
        <v>0.11</v>
      </c>
      <c r="S1209" s="13">
        <v>200.25</v>
      </c>
      <c r="T1209" s="13">
        <v>5.2065000000000001</v>
      </c>
      <c r="U1209" s="48">
        <f>T_[[#This Row],[CA tarif]]-T_[[#This Row],[CA HT]]</f>
        <v>24.75</v>
      </c>
      <c r="V1209" s="13"/>
      <c r="W1209" s="13"/>
      <c r="X1209"/>
      <c r="Y1209" s="9"/>
      <c r="AA1209"/>
      <c r="AB1209"/>
    </row>
    <row r="1210" spans="1:28" ht="15" customHeight="1" x14ac:dyDescent="0.25">
      <c r="A1210" s="6" t="s">
        <v>82</v>
      </c>
      <c r="B1210" s="6" t="s">
        <v>83</v>
      </c>
      <c r="C1210" s="6" t="s">
        <v>84</v>
      </c>
      <c r="D1210" s="6" t="s">
        <v>85</v>
      </c>
      <c r="E1210" s="6">
        <v>7</v>
      </c>
      <c r="F1210" s="6" t="str">
        <f>VLOOKUP(T_[[#This Row],[N° représ]],ListeREPRESENTANTS,2,FALSE)</f>
        <v>Jaime Dos Santos</v>
      </c>
      <c r="G1210" s="6">
        <v>10525</v>
      </c>
      <c r="H1210" s="9">
        <v>41277</v>
      </c>
      <c r="I1210" s="9">
        <v>41290</v>
      </c>
      <c r="J1210" s="9">
        <v>41290</v>
      </c>
      <c r="K1210" s="7">
        <v>8</v>
      </c>
      <c r="L1210" s="9" t="str">
        <f>VLOOKUP(T_[[#This Row],[Réf catégorie]],ListeCATEGORIES,2,FALSE)</f>
        <v>Poissons et fruits de mer</v>
      </c>
      <c r="M1210" s="6">
        <v>36</v>
      </c>
      <c r="N1210" s="6" t="str">
        <f>VLOOKUP(T_[[#This Row],[Réf prod]],ListePRODUITS,2,FALSE)</f>
        <v>Inlagd Sill</v>
      </c>
      <c r="O1210" s="13">
        <v>95</v>
      </c>
      <c r="P1210" s="6">
        <v>48</v>
      </c>
      <c r="Q1210" s="13">
        <f t="shared" si="18"/>
        <v>4560</v>
      </c>
      <c r="R1210" s="14">
        <v>0.1</v>
      </c>
      <c r="S1210" s="13">
        <v>4104</v>
      </c>
      <c r="T1210" s="13">
        <v>106.70399999999999</v>
      </c>
      <c r="U1210" s="48">
        <f>T_[[#This Row],[CA tarif]]-T_[[#This Row],[CA HT]]</f>
        <v>456</v>
      </c>
      <c r="V1210" s="13"/>
      <c r="W1210" s="13"/>
      <c r="X1210"/>
      <c r="Y1210" s="9"/>
      <c r="AA1210"/>
      <c r="AB1210"/>
    </row>
    <row r="1211" spans="1:28" ht="15" customHeight="1" x14ac:dyDescent="0.25">
      <c r="A1211" s="6" t="s">
        <v>166</v>
      </c>
      <c r="B1211" s="6" t="s">
        <v>167</v>
      </c>
      <c r="C1211" s="6" t="s">
        <v>168</v>
      </c>
      <c r="D1211" s="6" t="s">
        <v>169</v>
      </c>
      <c r="E1211" s="6">
        <v>6</v>
      </c>
      <c r="F1211" s="6" t="str">
        <f>VLOOKUP(T_[[#This Row],[N° représ]],ListeREPRESENTANTS,2,FALSE)</f>
        <v>Ernst Junge</v>
      </c>
      <c r="G1211" s="6">
        <v>10701</v>
      </c>
      <c r="H1211" s="9">
        <v>41277</v>
      </c>
      <c r="I1211" s="9">
        <v>41297</v>
      </c>
      <c r="J1211" s="9">
        <v>41299</v>
      </c>
      <c r="K1211" s="7">
        <v>1</v>
      </c>
      <c r="L1211" s="9" t="str">
        <f>VLOOKUP(T_[[#This Row],[Réf catégorie]],ListeCATEGORIES,2,FALSE)</f>
        <v>Boissons</v>
      </c>
      <c r="M1211" s="6">
        <v>76</v>
      </c>
      <c r="N1211" s="6" t="str">
        <f>VLOOKUP(T_[[#This Row],[Réf prod]],ListePRODUITS,2,FALSE)</f>
        <v>Lakkalikööri</v>
      </c>
      <c r="O1211" s="13">
        <v>90</v>
      </c>
      <c r="P1211" s="6">
        <v>91</v>
      </c>
      <c r="Q1211" s="13">
        <f t="shared" si="18"/>
        <v>8190</v>
      </c>
      <c r="R1211" s="14">
        <v>0.19</v>
      </c>
      <c r="S1211" s="13">
        <v>6633.9000000000005</v>
      </c>
      <c r="T1211" s="13">
        <v>79.606800000000007</v>
      </c>
      <c r="U1211" s="48">
        <f>T_[[#This Row],[CA tarif]]-T_[[#This Row],[CA HT]]</f>
        <v>1556.0999999999995</v>
      </c>
      <c r="V1211" s="13"/>
      <c r="W1211" s="13"/>
      <c r="X1211"/>
      <c r="Y1211" s="9"/>
      <c r="AA1211"/>
      <c r="AB1211"/>
    </row>
    <row r="1212" spans="1:28" ht="15" customHeight="1" x14ac:dyDescent="0.25">
      <c r="A1212" s="6" t="s">
        <v>103</v>
      </c>
      <c r="B1212" s="6" t="s">
        <v>104</v>
      </c>
      <c r="C1212" s="6" t="s">
        <v>105</v>
      </c>
      <c r="D1212" s="6" t="s">
        <v>106</v>
      </c>
      <c r="E1212" s="6">
        <v>5</v>
      </c>
      <c r="F1212" s="6" t="str">
        <f>VLOOKUP(T_[[#This Row],[N° représ]],ListeREPRESENTANTS,2,FALSE)</f>
        <v>Mohamed Ben Arfa</v>
      </c>
      <c r="G1212" s="6">
        <v>10863</v>
      </c>
      <c r="H1212" s="9">
        <v>41277</v>
      </c>
      <c r="I1212" s="9">
        <v>41291</v>
      </c>
      <c r="J1212" s="9">
        <v>41293</v>
      </c>
      <c r="K1212" s="7">
        <v>1</v>
      </c>
      <c r="L1212" s="9" t="str">
        <f>VLOOKUP(T_[[#This Row],[Réf catégorie]],ListeCATEGORIES,2,FALSE)</f>
        <v>Boissons</v>
      </c>
      <c r="M1212" s="6">
        <v>1</v>
      </c>
      <c r="N1212" s="6" t="str">
        <f>VLOOKUP(T_[[#This Row],[Réf prod]],ListePRODUITS,2,FALSE)</f>
        <v>Chai</v>
      </c>
      <c r="O1212" s="13">
        <v>90</v>
      </c>
      <c r="P1212" s="6">
        <v>60</v>
      </c>
      <c r="Q1212" s="13">
        <f t="shared" si="18"/>
        <v>5400</v>
      </c>
      <c r="R1212" s="15">
        <v>0.06</v>
      </c>
      <c r="S1212" s="13">
        <v>5076</v>
      </c>
      <c r="T1212" s="13">
        <v>76.14</v>
      </c>
      <c r="U1212" s="48">
        <f>T_[[#This Row],[CA tarif]]-T_[[#This Row],[CA HT]]</f>
        <v>324</v>
      </c>
      <c r="V1212" s="13"/>
      <c r="W1212" s="13"/>
      <c r="X1212"/>
      <c r="Y1212" s="9"/>
      <c r="AA1212"/>
      <c r="AB1212"/>
    </row>
    <row r="1213" spans="1:28" ht="15" customHeight="1" x14ac:dyDescent="0.25">
      <c r="A1213" s="6" t="s">
        <v>82</v>
      </c>
      <c r="B1213" s="6" t="s">
        <v>83</v>
      </c>
      <c r="C1213" s="6" t="s">
        <v>84</v>
      </c>
      <c r="D1213" s="6" t="s">
        <v>85</v>
      </c>
      <c r="E1213" s="6">
        <v>5</v>
      </c>
      <c r="F1213" s="6" t="str">
        <f>VLOOKUP(T_[[#This Row],[N° représ]],ListeREPRESENTANTS,2,FALSE)</f>
        <v>Mohamed Ben Arfa</v>
      </c>
      <c r="G1213" s="6">
        <v>10470</v>
      </c>
      <c r="H1213" s="9">
        <v>41278</v>
      </c>
      <c r="I1213" s="9">
        <v>41291</v>
      </c>
      <c r="J1213" s="9">
        <v>41293</v>
      </c>
      <c r="K1213" s="7">
        <v>5</v>
      </c>
      <c r="L1213" s="9" t="str">
        <f>VLOOKUP(T_[[#This Row],[Réf catégorie]],ListeCATEGORIES,2,FALSE)</f>
        <v>Pâtes et céréales</v>
      </c>
      <c r="M1213" s="6">
        <v>64</v>
      </c>
      <c r="N1213" s="6" t="str">
        <f>VLOOKUP(T_[[#This Row],[Réf prod]],ListePRODUITS,2,FALSE)</f>
        <v>Wimmers gute Semmelknödel</v>
      </c>
      <c r="O1213" s="13">
        <v>133</v>
      </c>
      <c r="P1213" s="6">
        <v>58</v>
      </c>
      <c r="Q1213" s="13">
        <f t="shared" si="18"/>
        <v>7714</v>
      </c>
      <c r="R1213" s="14">
        <v>0</v>
      </c>
      <c r="S1213" s="13">
        <v>7714</v>
      </c>
      <c r="T1213" s="13">
        <v>23.141999999999999</v>
      </c>
      <c r="U1213" s="48">
        <f>T_[[#This Row],[CA tarif]]-T_[[#This Row],[CA HT]]</f>
        <v>0</v>
      </c>
      <c r="V1213" s="13"/>
      <c r="W1213" s="13"/>
      <c r="X1213"/>
      <c r="Y1213" s="9"/>
      <c r="AA1213"/>
      <c r="AB1213"/>
    </row>
    <row r="1214" spans="1:28" ht="15" customHeight="1" x14ac:dyDescent="0.25">
      <c r="A1214" s="6" t="s">
        <v>157</v>
      </c>
      <c r="B1214" s="6" t="s">
        <v>158</v>
      </c>
      <c r="C1214" s="6" t="s">
        <v>159</v>
      </c>
      <c r="D1214" s="6" t="s">
        <v>136</v>
      </c>
      <c r="E1214" s="6">
        <v>5</v>
      </c>
      <c r="F1214" s="6" t="str">
        <f>VLOOKUP(T_[[#This Row],[N° représ]],ListeREPRESENTANTS,2,FALSE)</f>
        <v>Mohamed Ben Arfa</v>
      </c>
      <c r="G1214" s="6">
        <v>10522</v>
      </c>
      <c r="H1214" s="9">
        <v>41278</v>
      </c>
      <c r="I1214" s="9">
        <v>41296</v>
      </c>
      <c r="J1214" s="9">
        <v>41294</v>
      </c>
      <c r="K1214" s="7">
        <v>8</v>
      </c>
      <c r="L1214" s="9" t="str">
        <f>VLOOKUP(T_[[#This Row],[Réf catégorie]],ListeCATEGORIES,2,FALSE)</f>
        <v>Poissons et fruits de mer</v>
      </c>
      <c r="M1214" s="6">
        <v>40</v>
      </c>
      <c r="N1214" s="6" t="str">
        <f>VLOOKUP(T_[[#This Row],[Réf prod]],ListePRODUITS,2,FALSE)</f>
        <v>Boston Crab Meat</v>
      </c>
      <c r="O1214" s="13">
        <v>92</v>
      </c>
      <c r="P1214" s="6">
        <v>15</v>
      </c>
      <c r="Q1214" s="13">
        <f t="shared" si="18"/>
        <v>1380</v>
      </c>
      <c r="R1214" s="14">
        <v>0.19</v>
      </c>
      <c r="S1214" s="13">
        <v>1117.8000000000002</v>
      </c>
      <c r="T1214" s="13">
        <v>31.298400000000004</v>
      </c>
      <c r="U1214" s="48">
        <f>T_[[#This Row],[CA tarif]]-T_[[#This Row],[CA HT]]</f>
        <v>262.19999999999982</v>
      </c>
      <c r="V1214" s="13"/>
      <c r="W1214" s="13"/>
      <c r="X1214"/>
      <c r="Y1214" s="9"/>
      <c r="AA1214"/>
      <c r="AB1214"/>
    </row>
    <row r="1215" spans="1:28" ht="15" customHeight="1" x14ac:dyDescent="0.25">
      <c r="A1215" s="6" t="s">
        <v>194</v>
      </c>
      <c r="B1215" s="6" t="s">
        <v>195</v>
      </c>
      <c r="C1215" s="6" t="s">
        <v>97</v>
      </c>
      <c r="D1215" s="6" t="s">
        <v>98</v>
      </c>
      <c r="E1215" s="6">
        <v>1</v>
      </c>
      <c r="F1215" s="6" t="str">
        <f>VLOOKUP(T_[[#This Row],[N° représ]],ListeREPRESENTANTS,2,FALSE)</f>
        <v>Francis Rivière</v>
      </c>
      <c r="G1215" s="6">
        <v>10915</v>
      </c>
      <c r="H1215" s="9">
        <v>41278</v>
      </c>
      <c r="I1215" s="9">
        <v>41293</v>
      </c>
      <c r="J1215" s="9">
        <v>41290</v>
      </c>
      <c r="K1215" s="7">
        <v>6</v>
      </c>
      <c r="L1215" s="9" t="str">
        <f>VLOOKUP(T_[[#This Row],[Réf catégorie]],ListeCATEGORIES,2,FALSE)</f>
        <v>Viandes</v>
      </c>
      <c r="M1215" s="6">
        <v>17</v>
      </c>
      <c r="N1215" s="6" t="str">
        <f>VLOOKUP(T_[[#This Row],[Réf prod]],ListePRODUITS,2,FALSE)</f>
        <v>Alice Mutton</v>
      </c>
      <c r="O1215" s="13">
        <v>195</v>
      </c>
      <c r="P1215" s="6">
        <v>28</v>
      </c>
      <c r="Q1215" s="13">
        <f t="shared" si="18"/>
        <v>5460</v>
      </c>
      <c r="R1215" s="15">
        <v>0.11</v>
      </c>
      <c r="S1215" s="13">
        <v>4859.3999999999996</v>
      </c>
      <c r="T1215" s="13">
        <v>116.62559999999999</v>
      </c>
      <c r="U1215" s="48">
        <f>T_[[#This Row],[CA tarif]]-T_[[#This Row],[CA HT]]</f>
        <v>600.60000000000036</v>
      </c>
      <c r="V1215" s="13"/>
      <c r="W1215" s="13"/>
      <c r="X1215"/>
      <c r="Y1215" s="9"/>
      <c r="AA1215"/>
      <c r="AB1215"/>
    </row>
    <row r="1216" spans="1:28" ht="15" customHeight="1" x14ac:dyDescent="0.25">
      <c r="A1216" s="6" t="s">
        <v>182</v>
      </c>
      <c r="B1216" s="6" t="s">
        <v>183</v>
      </c>
      <c r="C1216" s="6" t="s">
        <v>132</v>
      </c>
      <c r="D1216" s="6" t="s">
        <v>123</v>
      </c>
      <c r="E1216" s="6">
        <v>8</v>
      </c>
      <c r="F1216" s="6" t="str">
        <f>VLOOKUP(T_[[#This Row],[N° représ]],ListeREPRESENTANTS,2,FALSE)</f>
        <v>Hicham Esmal</v>
      </c>
      <c r="G1216" s="6">
        <v>10512</v>
      </c>
      <c r="H1216" s="9">
        <v>41279</v>
      </c>
      <c r="I1216" s="9">
        <v>41305</v>
      </c>
      <c r="J1216" s="9">
        <v>41307</v>
      </c>
      <c r="K1216" s="7">
        <v>3</v>
      </c>
      <c r="L1216" s="9" t="str">
        <f>VLOOKUP(T_[[#This Row],[Réf catégorie]],ListeCATEGORIES,2,FALSE)</f>
        <v>Desserts</v>
      </c>
      <c r="M1216" s="6">
        <v>47</v>
      </c>
      <c r="N1216" s="6" t="str">
        <f>VLOOKUP(T_[[#This Row],[Réf prod]],ListePRODUITS,2,FALSE)</f>
        <v>Zaanse koeken</v>
      </c>
      <c r="O1216" s="13">
        <v>47.5</v>
      </c>
      <c r="P1216" s="6">
        <v>66</v>
      </c>
      <c r="Q1216" s="13">
        <f t="shared" si="18"/>
        <v>3135</v>
      </c>
      <c r="R1216" s="14">
        <v>0.06</v>
      </c>
      <c r="S1216" s="13">
        <v>2946.8999999999996</v>
      </c>
      <c r="T1216" s="13">
        <v>14.734499999999999</v>
      </c>
      <c r="U1216" s="48">
        <f>T_[[#This Row],[CA tarif]]-T_[[#This Row],[CA HT]]</f>
        <v>188.10000000000036</v>
      </c>
      <c r="V1216" s="13"/>
      <c r="W1216" s="13"/>
      <c r="X1216"/>
      <c r="Y1216" s="9"/>
      <c r="AA1216"/>
      <c r="AB1216"/>
    </row>
    <row r="1217" spans="1:28" ht="15" customHeight="1" x14ac:dyDescent="0.25">
      <c r="A1217" s="6" t="s">
        <v>189</v>
      </c>
      <c r="B1217" s="6" t="s">
        <v>190</v>
      </c>
      <c r="C1217" s="6" t="s">
        <v>191</v>
      </c>
      <c r="D1217" s="6" t="s">
        <v>136</v>
      </c>
      <c r="E1217" s="6">
        <v>1</v>
      </c>
      <c r="F1217" s="6" t="str">
        <f>VLOOKUP(T_[[#This Row],[N° représ]],ListeREPRESENTANTS,2,FALSE)</f>
        <v>Francis Rivière</v>
      </c>
      <c r="G1217" s="6">
        <v>10515</v>
      </c>
      <c r="H1217" s="9">
        <v>41279</v>
      </c>
      <c r="I1217" s="9">
        <v>41299</v>
      </c>
      <c r="J1217" s="9">
        <v>41297</v>
      </c>
      <c r="K1217" s="7">
        <v>4</v>
      </c>
      <c r="L1217" s="9" t="str">
        <f>VLOOKUP(T_[[#This Row],[Réf catégorie]],ListeCATEGORIES,2,FALSE)</f>
        <v>Produits laitiers</v>
      </c>
      <c r="M1217" s="6">
        <v>33</v>
      </c>
      <c r="N1217" s="6" t="str">
        <f>VLOOKUP(T_[[#This Row],[Réf prod]],ListePRODUITS,2,FALSE)</f>
        <v>Geitost</v>
      </c>
      <c r="O1217" s="13">
        <v>12.5</v>
      </c>
      <c r="P1217" s="6">
        <v>91</v>
      </c>
      <c r="Q1217" s="13">
        <f t="shared" si="18"/>
        <v>1137.5</v>
      </c>
      <c r="R1217" s="14">
        <v>0.1</v>
      </c>
      <c r="S1217" s="13">
        <v>1023.75</v>
      </c>
      <c r="T1217" s="13">
        <v>26.6175</v>
      </c>
      <c r="U1217" s="48">
        <f>T_[[#This Row],[CA tarif]]-T_[[#This Row],[CA HT]]</f>
        <v>113.75</v>
      </c>
      <c r="V1217" s="13"/>
      <c r="W1217" s="13"/>
      <c r="X1217"/>
      <c r="Y1217" s="9"/>
      <c r="AA1217"/>
      <c r="AB1217"/>
    </row>
    <row r="1218" spans="1:28" ht="15" customHeight="1" x14ac:dyDescent="0.25">
      <c r="A1218" s="6" t="s">
        <v>173</v>
      </c>
      <c r="B1218" s="6" t="s">
        <v>174</v>
      </c>
      <c r="C1218" s="6" t="s">
        <v>135</v>
      </c>
      <c r="D1218" s="6" t="s">
        <v>136</v>
      </c>
      <c r="E1218" s="6">
        <v>7</v>
      </c>
      <c r="F1218" s="6" t="str">
        <f>VLOOKUP(T_[[#This Row],[N° représ]],ListeREPRESENTANTS,2,FALSE)</f>
        <v>Jaime Dos Santos</v>
      </c>
      <c r="G1218" s="6">
        <v>10542</v>
      </c>
      <c r="H1218" s="9">
        <v>41279</v>
      </c>
      <c r="I1218" s="9">
        <v>41303</v>
      </c>
      <c r="J1218" s="9">
        <v>41304</v>
      </c>
      <c r="K1218" s="7">
        <v>4</v>
      </c>
      <c r="L1218" s="9" t="str">
        <f>VLOOKUP(T_[[#This Row],[Réf catégorie]],ListeCATEGORIES,2,FALSE)</f>
        <v>Produits laitiers</v>
      </c>
      <c r="M1218" s="6">
        <v>11</v>
      </c>
      <c r="N1218" s="6" t="str">
        <f>VLOOKUP(T_[[#This Row],[Réf prod]],ListePRODUITS,2,FALSE)</f>
        <v>Queso Cabrales</v>
      </c>
      <c r="O1218" s="13">
        <v>105</v>
      </c>
      <c r="P1218" s="6">
        <v>77</v>
      </c>
      <c r="Q1218" s="13">
        <f t="shared" si="18"/>
        <v>8085</v>
      </c>
      <c r="R1218" s="14">
        <v>-0.01</v>
      </c>
      <c r="S1218" s="13">
        <v>8165.85</v>
      </c>
      <c r="T1218" s="13">
        <v>16.331700000000001</v>
      </c>
      <c r="U1218" s="48">
        <f>T_[[#This Row],[CA tarif]]-T_[[#This Row],[CA HT]]</f>
        <v>-80.850000000000364</v>
      </c>
      <c r="V1218" s="13"/>
      <c r="W1218" s="13"/>
      <c r="X1218"/>
      <c r="Y1218" s="9"/>
      <c r="AA1218"/>
      <c r="AB1218"/>
    </row>
    <row r="1219" spans="1:28" ht="15" customHeight="1" x14ac:dyDescent="0.25">
      <c r="A1219" s="6" t="s">
        <v>189</v>
      </c>
      <c r="B1219" s="6" t="s">
        <v>190</v>
      </c>
      <c r="C1219" s="6" t="s">
        <v>191</v>
      </c>
      <c r="D1219" s="6" t="s">
        <v>136</v>
      </c>
      <c r="E1219" s="6">
        <v>4</v>
      </c>
      <c r="F1219" s="6" t="str">
        <f>VLOOKUP(T_[[#This Row],[N° représ]],ListeREPRESENTANTS,2,FALSE)</f>
        <v>Laura Callahan</v>
      </c>
      <c r="G1219" s="6">
        <v>10694</v>
      </c>
      <c r="H1219" s="9">
        <v>41279</v>
      </c>
      <c r="I1219" s="9">
        <v>41293</v>
      </c>
      <c r="J1219" s="9">
        <v>41296</v>
      </c>
      <c r="K1219" s="7">
        <v>1</v>
      </c>
      <c r="L1219" s="9" t="str">
        <f>VLOOKUP(T_[[#This Row],[Réf catégorie]],ListeCATEGORIES,2,FALSE)</f>
        <v>Boissons</v>
      </c>
      <c r="M1219" s="6">
        <v>70</v>
      </c>
      <c r="N1219" s="6" t="str">
        <f>VLOOKUP(T_[[#This Row],[Réf prod]],ListePRODUITS,2,FALSE)</f>
        <v>Outback Lager</v>
      </c>
      <c r="O1219" s="13">
        <v>75</v>
      </c>
      <c r="P1219" s="6">
        <v>60</v>
      </c>
      <c r="Q1219" s="13">
        <f t="shared" si="18"/>
        <v>4500</v>
      </c>
      <c r="R1219" s="14">
        <v>0.04</v>
      </c>
      <c r="S1219" s="13">
        <v>4320</v>
      </c>
      <c r="T1219" s="13">
        <v>116.64</v>
      </c>
      <c r="U1219" s="48">
        <f>T_[[#This Row],[CA tarif]]-T_[[#This Row],[CA HT]]</f>
        <v>180</v>
      </c>
      <c r="V1219" s="13"/>
      <c r="W1219" s="13"/>
      <c r="X1219"/>
      <c r="Y1219" s="9"/>
      <c r="AA1219"/>
      <c r="AB1219"/>
    </row>
    <row r="1220" spans="1:28" x14ac:dyDescent="0.25">
      <c r="A1220" s="6" t="s">
        <v>261</v>
      </c>
      <c r="B1220" s="6" t="s">
        <v>262</v>
      </c>
      <c r="C1220" s="6" t="s">
        <v>263</v>
      </c>
      <c r="D1220" s="6" t="s">
        <v>81</v>
      </c>
      <c r="E1220" s="6">
        <v>6</v>
      </c>
      <c r="F1220" s="6" t="str">
        <f>VLOOKUP(T_[[#This Row],[N° représ]],ListeREPRESENTANTS,2,FALSE)</f>
        <v>Ernst Junge</v>
      </c>
      <c r="G1220" s="6">
        <v>10735</v>
      </c>
      <c r="H1220" s="9">
        <v>41279</v>
      </c>
      <c r="I1220" s="9">
        <v>41299</v>
      </c>
      <c r="J1220" s="9">
        <v>41297</v>
      </c>
      <c r="K1220" s="7">
        <v>2</v>
      </c>
      <c r="L1220" s="9" t="str">
        <f>VLOOKUP(T_[[#This Row],[Réf catégorie]],ListeCATEGORIES,2,FALSE)</f>
        <v>Condiments</v>
      </c>
      <c r="M1220" s="6">
        <v>77</v>
      </c>
      <c r="N1220" s="6" t="str">
        <f>VLOOKUP(T_[[#This Row],[Réf prod]],ListePRODUITS,2,FALSE)</f>
        <v>Original Frankfurter grüne Soße</v>
      </c>
      <c r="O1220" s="13">
        <v>65</v>
      </c>
      <c r="P1220" s="6">
        <v>89</v>
      </c>
      <c r="Q1220" s="13">
        <f t="shared" si="18"/>
        <v>5785</v>
      </c>
      <c r="R1220" s="14">
        <v>0.17</v>
      </c>
      <c r="S1220" s="13">
        <v>4801.55</v>
      </c>
      <c r="T1220" s="13">
        <v>148.84805000000003</v>
      </c>
      <c r="U1220" s="48">
        <f>T_[[#This Row],[CA tarif]]-T_[[#This Row],[CA HT]]</f>
        <v>983.44999999999982</v>
      </c>
      <c r="V1220" s="13"/>
      <c r="W1220" s="13"/>
      <c r="X1220"/>
      <c r="Y1220" s="9"/>
      <c r="AA1220"/>
      <c r="AB1220"/>
    </row>
    <row r="1221" spans="1:28" ht="15" customHeight="1" x14ac:dyDescent="0.25">
      <c r="A1221" s="6" t="s">
        <v>310</v>
      </c>
      <c r="B1221" s="6" t="s">
        <v>311</v>
      </c>
      <c r="C1221" s="6" t="s">
        <v>312</v>
      </c>
      <c r="D1221" s="6" t="s">
        <v>85</v>
      </c>
      <c r="E1221" s="6">
        <v>3</v>
      </c>
      <c r="F1221" s="6" t="str">
        <f>VLOOKUP(T_[[#This Row],[N° représ]],ListeREPRESENTANTS,2,FALSE)</f>
        <v>Janet Leverling</v>
      </c>
      <c r="G1221" s="6">
        <v>10739</v>
      </c>
      <c r="H1221" s="9">
        <v>41279</v>
      </c>
      <c r="I1221" s="9">
        <v>41302</v>
      </c>
      <c r="J1221" s="9">
        <v>41302</v>
      </c>
      <c r="K1221" s="7">
        <v>5</v>
      </c>
      <c r="L1221" s="9" t="str">
        <f>VLOOKUP(T_[[#This Row],[Réf catégorie]],ListeCATEGORIES,2,FALSE)</f>
        <v>Pâtes et céréales</v>
      </c>
      <c r="M1221" s="6">
        <v>52</v>
      </c>
      <c r="N1221" s="6" t="str">
        <f>VLOOKUP(T_[[#This Row],[Réf prod]],ListePRODUITS,2,FALSE)</f>
        <v>Filo Mix</v>
      </c>
      <c r="O1221" s="13">
        <v>35</v>
      </c>
      <c r="P1221" s="6">
        <v>53</v>
      </c>
      <c r="Q1221" s="13">
        <f t="shared" ref="Q1221:Q1284" si="19">O1221*P1221</f>
        <v>1855</v>
      </c>
      <c r="R1221" s="14">
        <v>0.02</v>
      </c>
      <c r="S1221" s="13">
        <v>1817.8999999999999</v>
      </c>
      <c r="T1221" s="13">
        <v>54.536999999999992</v>
      </c>
      <c r="U1221" s="48">
        <f>T_[[#This Row],[CA tarif]]-T_[[#This Row],[CA HT]]</f>
        <v>37.100000000000136</v>
      </c>
      <c r="V1221" s="13"/>
      <c r="W1221" s="13"/>
      <c r="X1221"/>
      <c r="Y1221" s="9"/>
      <c r="AA1221"/>
      <c r="AB1221"/>
    </row>
    <row r="1222" spans="1:28" ht="15" customHeight="1" x14ac:dyDescent="0.25">
      <c r="A1222" s="6" t="s">
        <v>90</v>
      </c>
      <c r="B1222" s="6" t="s">
        <v>91</v>
      </c>
      <c r="C1222" s="6" t="s">
        <v>88</v>
      </c>
      <c r="D1222" s="6" t="s">
        <v>89</v>
      </c>
      <c r="E1222" s="6">
        <v>9</v>
      </c>
      <c r="F1222" s="6" t="str">
        <f>VLOOKUP(T_[[#This Row],[N° représ]],ListeREPRESENTANTS,2,FALSE)</f>
        <v>Steven Buchanan</v>
      </c>
      <c r="G1222" s="6">
        <v>10869</v>
      </c>
      <c r="H1222" s="9">
        <v>41279</v>
      </c>
      <c r="I1222" s="9">
        <v>41309</v>
      </c>
      <c r="J1222" s="9">
        <v>41312</v>
      </c>
      <c r="K1222" s="7">
        <v>3</v>
      </c>
      <c r="L1222" s="9" t="str">
        <f>VLOOKUP(T_[[#This Row],[Réf catégorie]],ListeCATEGORIES,2,FALSE)</f>
        <v>Desserts</v>
      </c>
      <c r="M1222" s="6">
        <v>68</v>
      </c>
      <c r="N1222" s="6" t="str">
        <f>VLOOKUP(T_[[#This Row],[Réf prod]],ListePRODUITS,2,FALSE)</f>
        <v>Scottish Longbreads</v>
      </c>
      <c r="O1222" s="13">
        <v>62.5</v>
      </c>
      <c r="P1222" s="6">
        <v>40</v>
      </c>
      <c r="Q1222" s="13">
        <f t="shared" si="19"/>
        <v>2500</v>
      </c>
      <c r="R1222" s="15">
        <v>0.09</v>
      </c>
      <c r="S1222" s="13">
        <v>2275</v>
      </c>
      <c r="T1222" s="13">
        <v>9.1</v>
      </c>
      <c r="U1222" s="48">
        <f>T_[[#This Row],[CA tarif]]-T_[[#This Row],[CA HT]]</f>
        <v>225</v>
      </c>
      <c r="V1222" s="13"/>
      <c r="W1222" s="13"/>
      <c r="X1222"/>
      <c r="Y1222" s="9"/>
      <c r="AA1222"/>
      <c r="AB1222"/>
    </row>
    <row r="1223" spans="1:28" ht="15" customHeight="1" x14ac:dyDescent="0.25">
      <c r="A1223" s="6" t="s">
        <v>285</v>
      </c>
      <c r="B1223" s="6" t="s">
        <v>286</v>
      </c>
      <c r="C1223" s="6" t="s">
        <v>287</v>
      </c>
      <c r="D1223" s="6" t="s">
        <v>212</v>
      </c>
      <c r="E1223" s="6">
        <v>7</v>
      </c>
      <c r="F1223" s="6" t="str">
        <f>VLOOKUP(T_[[#This Row],[N° représ]],ListeREPRESENTANTS,2,FALSE)</f>
        <v>Jaime Dos Santos</v>
      </c>
      <c r="G1223" s="6">
        <v>10910</v>
      </c>
      <c r="H1223" s="9">
        <v>41279</v>
      </c>
      <c r="I1223" s="9">
        <v>41293</v>
      </c>
      <c r="J1223" s="9">
        <v>41288</v>
      </c>
      <c r="K1223" s="7">
        <v>3</v>
      </c>
      <c r="L1223" s="9" t="str">
        <f>VLOOKUP(T_[[#This Row],[Réf catégorie]],ListeCATEGORIES,2,FALSE)</f>
        <v>Desserts</v>
      </c>
      <c r="M1223" s="6">
        <v>19</v>
      </c>
      <c r="N1223" s="6" t="str">
        <f>VLOOKUP(T_[[#This Row],[Réf prod]],ListePRODUITS,2,FALSE)</f>
        <v>Teatime Chocolate Biscuits</v>
      </c>
      <c r="O1223" s="13">
        <v>46</v>
      </c>
      <c r="P1223" s="6">
        <v>80</v>
      </c>
      <c r="Q1223" s="13">
        <f t="shared" si="19"/>
        <v>3680</v>
      </c>
      <c r="R1223" s="15">
        <v>7.0000000000000007E-2</v>
      </c>
      <c r="S1223" s="13">
        <v>3422.3999999999996</v>
      </c>
      <c r="T1223" s="13">
        <v>20.534399999999998</v>
      </c>
      <c r="U1223" s="48">
        <f>T_[[#This Row],[CA tarif]]-T_[[#This Row],[CA HT]]</f>
        <v>257.60000000000036</v>
      </c>
      <c r="V1223" s="13"/>
      <c r="W1223" s="13"/>
      <c r="X1223"/>
      <c r="Y1223" s="9"/>
      <c r="AA1223"/>
      <c r="AB1223"/>
    </row>
    <row r="1224" spans="1:28" ht="15" customHeight="1" x14ac:dyDescent="0.25">
      <c r="A1224" s="6" t="s">
        <v>285</v>
      </c>
      <c r="B1224" s="6" t="s">
        <v>286</v>
      </c>
      <c r="C1224" s="6" t="s">
        <v>287</v>
      </c>
      <c r="D1224" s="6" t="s">
        <v>212</v>
      </c>
      <c r="E1224" s="6">
        <v>1</v>
      </c>
      <c r="F1224" s="6" t="str">
        <f>VLOOKUP(T_[[#This Row],[N° représ]],ListeREPRESENTANTS,2,FALSE)</f>
        <v>Francis Rivière</v>
      </c>
      <c r="G1224" s="6">
        <v>10673</v>
      </c>
      <c r="H1224" s="9">
        <v>41280</v>
      </c>
      <c r="I1224" s="9">
        <v>41303</v>
      </c>
      <c r="J1224" s="9">
        <v>41299</v>
      </c>
      <c r="K1224" s="7">
        <v>1</v>
      </c>
      <c r="L1224" s="9" t="str">
        <f>VLOOKUP(T_[[#This Row],[Réf catégorie]],ListeCATEGORIES,2,FALSE)</f>
        <v>Boissons</v>
      </c>
      <c r="M1224" s="6">
        <v>43</v>
      </c>
      <c r="N1224" s="6" t="str">
        <f>VLOOKUP(T_[[#This Row],[Réf prod]],ListePRODUITS,2,FALSE)</f>
        <v>Ipoh Coffee</v>
      </c>
      <c r="O1224" s="13">
        <v>230</v>
      </c>
      <c r="P1224" s="6">
        <v>74</v>
      </c>
      <c r="Q1224" s="13">
        <f t="shared" si="19"/>
        <v>17020</v>
      </c>
      <c r="R1224" s="14">
        <v>-0.02</v>
      </c>
      <c r="S1224" s="13">
        <v>17360.400000000001</v>
      </c>
      <c r="T1224" s="13">
        <v>295.12680000000006</v>
      </c>
      <c r="U1224" s="48">
        <f>T_[[#This Row],[CA tarif]]-T_[[#This Row],[CA HT]]</f>
        <v>-340.40000000000146</v>
      </c>
      <c r="V1224" s="13"/>
      <c r="W1224" s="13"/>
      <c r="X1224"/>
      <c r="Y1224" s="9"/>
      <c r="AA1224"/>
      <c r="AB1224"/>
    </row>
    <row r="1225" spans="1:28" ht="15" customHeight="1" x14ac:dyDescent="0.25">
      <c r="A1225" s="6" t="s">
        <v>201</v>
      </c>
      <c r="B1225" s="6" t="s">
        <v>202</v>
      </c>
      <c r="C1225" s="6" t="s">
        <v>203</v>
      </c>
      <c r="D1225" s="6" t="s">
        <v>204</v>
      </c>
      <c r="E1225" s="6">
        <v>5</v>
      </c>
      <c r="F1225" s="6" t="str">
        <f>VLOOKUP(T_[[#This Row],[N° représ]],ListeREPRESENTANTS,2,FALSE)</f>
        <v>Mohamed Ben Arfa</v>
      </c>
      <c r="G1225" s="6">
        <v>10881</v>
      </c>
      <c r="H1225" s="9">
        <v>41280</v>
      </c>
      <c r="I1225" s="9">
        <v>41292</v>
      </c>
      <c r="J1225" s="9">
        <v>41289</v>
      </c>
      <c r="K1225" s="7">
        <v>8</v>
      </c>
      <c r="L1225" s="9" t="str">
        <f>VLOOKUP(T_[[#This Row],[Réf catégorie]],ListeCATEGORIES,2,FALSE)</f>
        <v>Poissons et fruits de mer</v>
      </c>
      <c r="M1225" s="6">
        <v>73</v>
      </c>
      <c r="N1225" s="6" t="str">
        <f>VLOOKUP(T_[[#This Row],[Réf prod]],ListePRODUITS,2,FALSE)</f>
        <v>Röd Kaviar</v>
      </c>
      <c r="O1225" s="13">
        <v>75</v>
      </c>
      <c r="P1225" s="6">
        <v>35</v>
      </c>
      <c r="Q1225" s="13">
        <f t="shared" si="19"/>
        <v>2625</v>
      </c>
      <c r="R1225" s="15">
        <v>0.14000000000000001</v>
      </c>
      <c r="S1225" s="13">
        <v>2257.5</v>
      </c>
      <c r="T1225" s="13">
        <v>51.922499999999999</v>
      </c>
      <c r="U1225" s="48">
        <f>T_[[#This Row],[CA tarif]]-T_[[#This Row],[CA HT]]</f>
        <v>367.5</v>
      </c>
      <c r="V1225" s="13"/>
      <c r="W1225" s="13"/>
      <c r="X1225"/>
      <c r="Y1225" s="9"/>
      <c r="AA1225"/>
      <c r="AB1225"/>
    </row>
    <row r="1226" spans="1:28" ht="15" customHeight="1" x14ac:dyDescent="0.25">
      <c r="A1226" s="6" t="s">
        <v>205</v>
      </c>
      <c r="B1226" s="6" t="s">
        <v>206</v>
      </c>
      <c r="C1226" s="6" t="s">
        <v>207</v>
      </c>
      <c r="D1226" s="6" t="s">
        <v>208</v>
      </c>
      <c r="E1226" s="6">
        <v>3</v>
      </c>
      <c r="F1226" s="6" t="str">
        <f>VLOOKUP(T_[[#This Row],[N° représ]],ListeREPRESENTANTS,2,FALSE)</f>
        <v>Janet Leverling</v>
      </c>
      <c r="G1226" s="6">
        <v>10572</v>
      </c>
      <c r="H1226" s="9">
        <v>41282</v>
      </c>
      <c r="I1226" s="9">
        <v>41304</v>
      </c>
      <c r="J1226" s="9">
        <v>41305</v>
      </c>
      <c r="K1226" s="7">
        <v>8</v>
      </c>
      <c r="L1226" s="9" t="str">
        <f>VLOOKUP(T_[[#This Row],[Réf catégorie]],ListeCATEGORIES,2,FALSE)</f>
        <v>Poissons et fruits de mer</v>
      </c>
      <c r="M1226" s="6">
        <v>40</v>
      </c>
      <c r="N1226" s="6" t="str">
        <f>VLOOKUP(T_[[#This Row],[Réf prod]],ListePRODUITS,2,FALSE)</f>
        <v>Boston Crab Meat</v>
      </c>
      <c r="O1226" s="13">
        <v>92</v>
      </c>
      <c r="P1226" s="6">
        <v>13</v>
      </c>
      <c r="Q1226" s="13">
        <f t="shared" si="19"/>
        <v>1196</v>
      </c>
      <c r="R1226" s="14">
        <v>0.03</v>
      </c>
      <c r="S1226" s="13">
        <v>1160.1199999999999</v>
      </c>
      <c r="T1226" s="13">
        <v>37.123839999999994</v>
      </c>
      <c r="U1226" s="48">
        <f>T_[[#This Row],[CA tarif]]-T_[[#This Row],[CA HT]]</f>
        <v>35.880000000000109</v>
      </c>
      <c r="V1226" s="13"/>
      <c r="W1226" s="13"/>
      <c r="X1226"/>
      <c r="Y1226" s="9"/>
      <c r="AA1226"/>
      <c r="AB1226"/>
    </row>
    <row r="1227" spans="1:28" ht="15" customHeight="1" x14ac:dyDescent="0.25">
      <c r="A1227" s="6" t="s">
        <v>163</v>
      </c>
      <c r="B1227" s="6" t="s">
        <v>164</v>
      </c>
      <c r="C1227" s="6" t="s">
        <v>165</v>
      </c>
      <c r="D1227" s="6" t="s">
        <v>136</v>
      </c>
      <c r="E1227" s="6">
        <v>4</v>
      </c>
      <c r="F1227" s="6" t="str">
        <f>VLOOKUP(T_[[#This Row],[N° représ]],ListeREPRESENTANTS,2,FALSE)</f>
        <v>Laura Callahan</v>
      </c>
      <c r="G1227" s="6">
        <v>10614</v>
      </c>
      <c r="H1227" s="9">
        <v>41282</v>
      </c>
      <c r="I1227" s="9">
        <v>41304</v>
      </c>
      <c r="J1227" s="9">
        <v>41305</v>
      </c>
      <c r="K1227" s="7">
        <v>3</v>
      </c>
      <c r="L1227" s="9" t="str">
        <f>VLOOKUP(T_[[#This Row],[Réf catégorie]],ListeCATEGORIES,2,FALSE)</f>
        <v>Desserts</v>
      </c>
      <c r="M1227" s="6">
        <v>21</v>
      </c>
      <c r="N1227" s="6" t="str">
        <f>VLOOKUP(T_[[#This Row],[Réf prod]],ListePRODUITS,2,FALSE)</f>
        <v>Sir Rodney's Scones</v>
      </c>
      <c r="O1227" s="13">
        <v>50</v>
      </c>
      <c r="P1227" s="6">
        <v>48</v>
      </c>
      <c r="Q1227" s="13">
        <f t="shared" si="19"/>
        <v>2400</v>
      </c>
      <c r="R1227" s="14">
        <v>-0.03</v>
      </c>
      <c r="S1227" s="13">
        <v>2472</v>
      </c>
      <c r="T1227" s="13">
        <v>71.688000000000002</v>
      </c>
      <c r="U1227" s="48">
        <f>T_[[#This Row],[CA tarif]]-T_[[#This Row],[CA HT]]</f>
        <v>-72</v>
      </c>
      <c r="V1227" s="13"/>
      <c r="W1227" s="13"/>
      <c r="X1227"/>
      <c r="Y1227" s="9"/>
      <c r="AA1227"/>
      <c r="AB1227"/>
    </row>
    <row r="1228" spans="1:28" ht="15" customHeight="1" x14ac:dyDescent="0.25">
      <c r="A1228" s="6" t="s">
        <v>143</v>
      </c>
      <c r="B1228" s="6" t="s">
        <v>144</v>
      </c>
      <c r="C1228" s="6" t="s">
        <v>145</v>
      </c>
      <c r="D1228" s="6" t="s">
        <v>146</v>
      </c>
      <c r="E1228" s="6">
        <v>3</v>
      </c>
      <c r="F1228" s="6" t="str">
        <f>VLOOKUP(T_[[#This Row],[N° représ]],ListeREPRESENTANTS,2,FALSE)</f>
        <v>Janet Leverling</v>
      </c>
      <c r="G1228" s="6">
        <v>10492</v>
      </c>
      <c r="H1228" s="9">
        <v>41283</v>
      </c>
      <c r="I1228" s="9">
        <v>41303</v>
      </c>
      <c r="J1228" s="9">
        <v>41301</v>
      </c>
      <c r="K1228" s="7">
        <v>3</v>
      </c>
      <c r="L1228" s="9" t="str">
        <f>VLOOKUP(T_[[#This Row],[Réf catégorie]],ListeCATEGORIES,2,FALSE)</f>
        <v>Desserts</v>
      </c>
      <c r="M1228" s="6">
        <v>25</v>
      </c>
      <c r="N1228" s="6" t="str">
        <f>VLOOKUP(T_[[#This Row],[Réf prod]],ListePRODUITS,2,FALSE)</f>
        <v>NuNuCa Nuß-Nougat-Creme</v>
      </c>
      <c r="O1228" s="13">
        <v>56</v>
      </c>
      <c r="P1228" s="6">
        <v>45</v>
      </c>
      <c r="Q1228" s="13">
        <f t="shared" si="19"/>
        <v>2520</v>
      </c>
      <c r="R1228" s="14">
        <v>0.13</v>
      </c>
      <c r="S1228" s="13">
        <v>2192.4</v>
      </c>
      <c r="T1228" s="13">
        <v>72.349199999999996</v>
      </c>
      <c r="U1228" s="48">
        <f>T_[[#This Row],[CA tarif]]-T_[[#This Row],[CA HT]]</f>
        <v>327.59999999999991</v>
      </c>
      <c r="V1228" s="13"/>
      <c r="W1228" s="13"/>
      <c r="X1228"/>
      <c r="Y1228" s="9"/>
      <c r="AA1228"/>
      <c r="AB1228"/>
    </row>
    <row r="1229" spans="1:28" ht="15" customHeight="1" x14ac:dyDescent="0.25">
      <c r="A1229" s="6" t="s">
        <v>95</v>
      </c>
      <c r="B1229" s="6" t="s">
        <v>96</v>
      </c>
      <c r="C1229" s="6" t="s">
        <v>97</v>
      </c>
      <c r="D1229" s="6" t="s">
        <v>98</v>
      </c>
      <c r="E1229" s="6">
        <v>1</v>
      </c>
      <c r="F1229" s="6" t="str">
        <f>VLOOKUP(T_[[#This Row],[N° représ]],ListeREPRESENTANTS,2,FALSE)</f>
        <v>Francis Rivière</v>
      </c>
      <c r="G1229" s="6">
        <v>10502</v>
      </c>
      <c r="H1229" s="9">
        <v>41283</v>
      </c>
      <c r="I1229" s="9">
        <v>41294</v>
      </c>
      <c r="J1229" s="9">
        <v>41294</v>
      </c>
      <c r="K1229" s="7">
        <v>6</v>
      </c>
      <c r="L1229" s="9" t="str">
        <f>VLOOKUP(T_[[#This Row],[Réf catégorie]],ListeCATEGORIES,2,FALSE)</f>
        <v>Viandes</v>
      </c>
      <c r="M1229" s="6">
        <v>53</v>
      </c>
      <c r="N1229" s="6" t="str">
        <f>VLOOKUP(T_[[#This Row],[Réf prod]],ListePRODUITS,2,FALSE)</f>
        <v>Perth Pasties</v>
      </c>
      <c r="O1229" s="13">
        <v>164</v>
      </c>
      <c r="P1229" s="6">
        <v>84</v>
      </c>
      <c r="Q1229" s="13">
        <f t="shared" si="19"/>
        <v>13776</v>
      </c>
      <c r="R1229" s="14">
        <v>0</v>
      </c>
      <c r="S1229" s="13">
        <v>13776</v>
      </c>
      <c r="T1229" s="13">
        <v>192.864</v>
      </c>
      <c r="U1229" s="48">
        <f>T_[[#This Row],[CA tarif]]-T_[[#This Row],[CA HT]]</f>
        <v>0</v>
      </c>
      <c r="V1229" s="13"/>
      <c r="W1229" s="13"/>
      <c r="X1229"/>
      <c r="Y1229" s="9"/>
      <c r="AA1229"/>
      <c r="AB1229"/>
    </row>
    <row r="1230" spans="1:28" x14ac:dyDescent="0.25">
      <c r="A1230" s="6" t="s">
        <v>114</v>
      </c>
      <c r="B1230" s="6" t="s">
        <v>115</v>
      </c>
      <c r="C1230" s="6" t="s">
        <v>116</v>
      </c>
      <c r="D1230" s="6" t="s">
        <v>81</v>
      </c>
      <c r="E1230" s="6">
        <v>4</v>
      </c>
      <c r="F1230" s="6" t="str">
        <f>VLOOKUP(T_[[#This Row],[N° représ]],ListeREPRESENTANTS,2,FALSE)</f>
        <v>Laura Callahan</v>
      </c>
      <c r="G1230" s="6">
        <v>10852</v>
      </c>
      <c r="H1230" s="9">
        <v>41283</v>
      </c>
      <c r="I1230" s="9">
        <v>41302</v>
      </c>
      <c r="J1230" s="9">
        <v>41299</v>
      </c>
      <c r="K1230" s="7">
        <v>6</v>
      </c>
      <c r="L1230" s="9" t="str">
        <f>VLOOKUP(T_[[#This Row],[Réf catégorie]],ListeCATEGORIES,2,FALSE)</f>
        <v>Viandes</v>
      </c>
      <c r="M1230" s="6">
        <v>17</v>
      </c>
      <c r="N1230" s="6" t="str">
        <f>VLOOKUP(T_[[#This Row],[Réf prod]],ListePRODUITS,2,FALSE)</f>
        <v>Alice Mutton</v>
      </c>
      <c r="O1230" s="13">
        <v>195</v>
      </c>
      <c r="P1230" s="6">
        <v>83</v>
      </c>
      <c r="Q1230" s="13">
        <f t="shared" si="19"/>
        <v>16185</v>
      </c>
      <c r="R1230" s="15">
        <v>-0.02</v>
      </c>
      <c r="S1230" s="13">
        <v>16508.7</v>
      </c>
      <c r="T1230" s="13">
        <v>231.12180000000001</v>
      </c>
      <c r="U1230" s="48">
        <f>T_[[#This Row],[CA tarif]]-T_[[#This Row],[CA HT]]</f>
        <v>-323.70000000000073</v>
      </c>
      <c r="V1230" s="13"/>
      <c r="W1230" s="13"/>
      <c r="X1230"/>
      <c r="Y1230" s="9"/>
      <c r="AA1230"/>
      <c r="AB1230"/>
    </row>
    <row r="1231" spans="1:28" ht="15" customHeight="1" x14ac:dyDescent="0.25">
      <c r="A1231" s="6" t="s">
        <v>228</v>
      </c>
      <c r="B1231" s="6" t="s">
        <v>229</v>
      </c>
      <c r="C1231" s="6" t="s">
        <v>122</v>
      </c>
      <c r="D1231" s="6" t="s">
        <v>123</v>
      </c>
      <c r="E1231" s="6">
        <v>1</v>
      </c>
      <c r="F1231" s="6" t="str">
        <f>VLOOKUP(T_[[#This Row],[N° représ]],ListeREPRESENTANTS,2,FALSE)</f>
        <v>Francis Rivière</v>
      </c>
      <c r="G1231" s="6">
        <v>10541</v>
      </c>
      <c r="H1231" s="9">
        <v>41286</v>
      </c>
      <c r="I1231" s="9">
        <v>41316</v>
      </c>
      <c r="J1231" s="9">
        <v>41317</v>
      </c>
      <c r="K1231" s="7">
        <v>4</v>
      </c>
      <c r="L1231" s="9" t="str">
        <f>VLOOKUP(T_[[#This Row],[Réf catégorie]],ListeCATEGORIES,2,FALSE)</f>
        <v>Produits laitiers</v>
      </c>
      <c r="M1231" s="6">
        <v>71</v>
      </c>
      <c r="N1231" s="6" t="str">
        <f>VLOOKUP(T_[[#This Row],[Réf prod]],ListePRODUITS,2,FALSE)</f>
        <v>Fløtemysost</v>
      </c>
      <c r="O1231" s="13">
        <v>107.5</v>
      </c>
      <c r="P1231" s="6">
        <v>8</v>
      </c>
      <c r="Q1231" s="13">
        <f t="shared" si="19"/>
        <v>860</v>
      </c>
      <c r="R1231" s="14">
        <v>0.11</v>
      </c>
      <c r="S1231" s="13">
        <v>765.4</v>
      </c>
      <c r="T1231" s="13">
        <v>6.8885999999999994</v>
      </c>
      <c r="U1231" s="48">
        <f>T_[[#This Row],[CA tarif]]-T_[[#This Row],[CA HT]]</f>
        <v>94.600000000000023</v>
      </c>
      <c r="V1231" s="13"/>
      <c r="W1231" s="13"/>
      <c r="X1231"/>
      <c r="Y1231" s="9"/>
      <c r="AA1231"/>
      <c r="AB1231"/>
    </row>
    <row r="1232" spans="1:28" ht="15" customHeight="1" x14ac:dyDescent="0.25">
      <c r="A1232" s="6" t="s">
        <v>189</v>
      </c>
      <c r="B1232" s="6" t="s">
        <v>190</v>
      </c>
      <c r="C1232" s="6" t="s">
        <v>191</v>
      </c>
      <c r="D1232" s="6" t="s">
        <v>136</v>
      </c>
      <c r="E1232" s="6">
        <v>9</v>
      </c>
      <c r="F1232" s="6" t="str">
        <f>VLOOKUP(T_[[#This Row],[N° représ]],ListeREPRESENTANTS,2,FALSE)</f>
        <v>Steven Buchanan</v>
      </c>
      <c r="G1232" s="6">
        <v>10549</v>
      </c>
      <c r="H1232" s="9">
        <v>41286</v>
      </c>
      <c r="I1232" s="9">
        <v>41314</v>
      </c>
      <c r="J1232" s="9">
        <v>41309</v>
      </c>
      <c r="K1232" s="7">
        <v>7</v>
      </c>
      <c r="L1232" s="9" t="str">
        <f>VLOOKUP(T_[[#This Row],[Réf catégorie]],ListeCATEGORIES,2,FALSE)</f>
        <v>Produits secs</v>
      </c>
      <c r="M1232" s="6">
        <v>51</v>
      </c>
      <c r="N1232" s="6" t="str">
        <f>VLOOKUP(T_[[#This Row],[Réf prod]],ListePRODUITS,2,FALSE)</f>
        <v>Manjimup Dried Apples</v>
      </c>
      <c r="O1232" s="13">
        <v>265</v>
      </c>
      <c r="P1232" s="6">
        <v>66</v>
      </c>
      <c r="Q1232" s="13">
        <f t="shared" si="19"/>
        <v>17490</v>
      </c>
      <c r="R1232" s="14">
        <v>0.01</v>
      </c>
      <c r="S1232" s="13">
        <v>17315.099999999999</v>
      </c>
      <c r="T1232" s="13">
        <v>519.45299999999997</v>
      </c>
      <c r="U1232" s="48">
        <f>T_[[#This Row],[CA tarif]]-T_[[#This Row],[CA HT]]</f>
        <v>174.90000000000146</v>
      </c>
      <c r="V1232" s="13"/>
      <c r="W1232" s="13"/>
      <c r="X1232"/>
      <c r="Y1232" s="9"/>
      <c r="AA1232"/>
      <c r="AB1232"/>
    </row>
    <row r="1233" spans="1:28" ht="15" customHeight="1" x14ac:dyDescent="0.25">
      <c r="A1233" s="6" t="s">
        <v>186</v>
      </c>
      <c r="B1233" s="6" t="s">
        <v>187</v>
      </c>
      <c r="C1233" s="6" t="s">
        <v>188</v>
      </c>
      <c r="D1233" s="6" t="s">
        <v>140</v>
      </c>
      <c r="E1233" s="6">
        <v>8</v>
      </c>
      <c r="F1233" s="6" t="str">
        <f>VLOOKUP(T_[[#This Row],[N° représ]],ListeREPRESENTANTS,2,FALSE)</f>
        <v>Hicham Esmal</v>
      </c>
      <c r="G1233" s="6">
        <v>10633</v>
      </c>
      <c r="H1233" s="9">
        <v>41286</v>
      </c>
      <c r="I1233" s="9">
        <v>41313</v>
      </c>
      <c r="J1233" s="9">
        <v>41312</v>
      </c>
      <c r="K1233" s="7">
        <v>4</v>
      </c>
      <c r="L1233" s="9" t="str">
        <f>VLOOKUP(T_[[#This Row],[Réf catégorie]],ListeCATEGORIES,2,FALSE)</f>
        <v>Produits laitiers</v>
      </c>
      <c r="M1233" s="6">
        <v>12</v>
      </c>
      <c r="N1233" s="6" t="str">
        <f>VLOOKUP(T_[[#This Row],[Réf prod]],ListePRODUITS,2,FALSE)</f>
        <v>Queso Manchego La Pastora</v>
      </c>
      <c r="O1233" s="13">
        <v>190</v>
      </c>
      <c r="P1233" s="6">
        <v>19</v>
      </c>
      <c r="Q1233" s="13">
        <f t="shared" si="19"/>
        <v>3610</v>
      </c>
      <c r="R1233" s="14">
        <v>0.03</v>
      </c>
      <c r="S1233" s="13">
        <v>3501.7</v>
      </c>
      <c r="T1233" s="13">
        <v>98.047599999999989</v>
      </c>
      <c r="U1233" s="48">
        <f>T_[[#This Row],[CA tarif]]-T_[[#This Row],[CA HT]]</f>
        <v>108.30000000000018</v>
      </c>
      <c r="V1233" s="13"/>
      <c r="W1233" s="13"/>
      <c r="X1233"/>
      <c r="Y1233" s="9"/>
      <c r="AA1233"/>
      <c r="AB1233"/>
    </row>
    <row r="1234" spans="1:28" ht="15" customHeight="1" x14ac:dyDescent="0.25">
      <c r="A1234" s="6" t="s">
        <v>133</v>
      </c>
      <c r="B1234" s="6" t="s">
        <v>134</v>
      </c>
      <c r="C1234" s="6" t="s">
        <v>135</v>
      </c>
      <c r="D1234" s="6" t="s">
        <v>136</v>
      </c>
      <c r="E1234" s="6">
        <v>9</v>
      </c>
      <c r="F1234" s="6" t="str">
        <f>VLOOKUP(T_[[#This Row],[N° représ]],ListeREPRESENTANTS,2,FALSE)</f>
        <v>Steven Buchanan</v>
      </c>
      <c r="G1234" s="6">
        <v>10675</v>
      </c>
      <c r="H1234" s="9">
        <v>41286</v>
      </c>
      <c r="I1234" s="9">
        <v>41315</v>
      </c>
      <c r="J1234" s="9">
        <v>41313</v>
      </c>
      <c r="K1234" s="7">
        <v>8</v>
      </c>
      <c r="L1234" s="9" t="str">
        <f>VLOOKUP(T_[[#This Row],[Réf catégorie]],ListeCATEGORIES,2,FALSE)</f>
        <v>Poissons et fruits de mer</v>
      </c>
      <c r="M1234" s="6">
        <v>58</v>
      </c>
      <c r="N1234" s="6" t="str">
        <f>VLOOKUP(T_[[#This Row],[Réf prod]],ListePRODUITS,2,FALSE)</f>
        <v>Escargots de Bourgogne</v>
      </c>
      <c r="O1234" s="13">
        <v>66.25</v>
      </c>
      <c r="P1234" s="6">
        <v>73</v>
      </c>
      <c r="Q1234" s="13">
        <f t="shared" si="19"/>
        <v>4836.25</v>
      </c>
      <c r="R1234" s="14">
        <v>0.01</v>
      </c>
      <c r="S1234" s="13">
        <v>4787.8874999999998</v>
      </c>
      <c r="T1234" s="13">
        <v>148.42451249999999</v>
      </c>
      <c r="U1234" s="48">
        <f>T_[[#This Row],[CA tarif]]-T_[[#This Row],[CA HT]]</f>
        <v>48.362500000000182</v>
      </c>
      <c r="V1234" s="13"/>
      <c r="W1234" s="13"/>
      <c r="X1234"/>
      <c r="Y1234" s="9"/>
      <c r="AA1234"/>
      <c r="AB1234"/>
    </row>
    <row r="1235" spans="1:28" ht="15" customHeight="1" x14ac:dyDescent="0.25">
      <c r="A1235" s="6" t="s">
        <v>103</v>
      </c>
      <c r="B1235" s="6" t="s">
        <v>104</v>
      </c>
      <c r="C1235" s="6" t="s">
        <v>105</v>
      </c>
      <c r="D1235" s="6" t="s">
        <v>106</v>
      </c>
      <c r="E1235" s="6">
        <v>3</v>
      </c>
      <c r="F1235" s="6" t="str">
        <f>VLOOKUP(T_[[#This Row],[N° représ]],ListeREPRESENTANTS,2,FALSE)</f>
        <v>Janet Leverling</v>
      </c>
      <c r="G1235" s="6">
        <v>10796</v>
      </c>
      <c r="H1235" s="9">
        <v>41286</v>
      </c>
      <c r="I1235" s="9">
        <v>41300</v>
      </c>
      <c r="J1235" s="9">
        <v>41299</v>
      </c>
      <c r="K1235" s="7">
        <v>5</v>
      </c>
      <c r="L1235" s="9" t="str">
        <f>VLOOKUP(T_[[#This Row],[Réf catégorie]],ListeCATEGORIES,2,FALSE)</f>
        <v>Pâtes et céréales</v>
      </c>
      <c r="M1235" s="6">
        <v>64</v>
      </c>
      <c r="N1235" s="6" t="str">
        <f>VLOOKUP(T_[[#This Row],[Réf prod]],ListePRODUITS,2,FALSE)</f>
        <v>Wimmers gute Semmelknödel</v>
      </c>
      <c r="O1235" s="13">
        <v>166.25</v>
      </c>
      <c r="P1235" s="6">
        <v>34</v>
      </c>
      <c r="Q1235" s="13">
        <f t="shared" si="19"/>
        <v>5652.5</v>
      </c>
      <c r="R1235" s="14">
        <v>-0.02</v>
      </c>
      <c r="S1235" s="13">
        <v>5765.55</v>
      </c>
      <c r="T1235" s="13">
        <v>40.358849999999997</v>
      </c>
      <c r="U1235" s="48">
        <f>T_[[#This Row],[CA tarif]]-T_[[#This Row],[CA HT]]</f>
        <v>-113.05000000000018</v>
      </c>
      <c r="V1235" s="13"/>
      <c r="W1235" s="13"/>
      <c r="X1235"/>
      <c r="Y1235" s="9"/>
      <c r="AA1235"/>
      <c r="AB1235"/>
    </row>
    <row r="1236" spans="1:28" ht="15" customHeight="1" x14ac:dyDescent="0.25">
      <c r="A1236" s="6" t="s">
        <v>194</v>
      </c>
      <c r="B1236" s="6" t="s">
        <v>195</v>
      </c>
      <c r="C1236" s="6" t="s">
        <v>97</v>
      </c>
      <c r="D1236" s="6" t="s">
        <v>98</v>
      </c>
      <c r="E1236" s="6">
        <v>1</v>
      </c>
      <c r="F1236" s="6" t="str">
        <f>VLOOKUP(T_[[#This Row],[N° représ]],ListeREPRESENTANTS,2,FALSE)</f>
        <v>Francis Rivière</v>
      </c>
      <c r="G1236" s="6">
        <v>10915</v>
      </c>
      <c r="H1236" s="9">
        <v>41286</v>
      </c>
      <c r="I1236" s="9">
        <v>41303</v>
      </c>
      <c r="J1236" s="9">
        <v>41299</v>
      </c>
      <c r="K1236" s="7">
        <v>4</v>
      </c>
      <c r="L1236" s="9" t="str">
        <f>VLOOKUP(T_[[#This Row],[Réf catégorie]],ListeCATEGORIES,2,FALSE)</f>
        <v>Produits laitiers</v>
      </c>
      <c r="M1236" s="6">
        <v>33</v>
      </c>
      <c r="N1236" s="6" t="str">
        <f>VLOOKUP(T_[[#This Row],[Réf prod]],ListePRODUITS,2,FALSE)</f>
        <v>Geitost</v>
      </c>
      <c r="O1236" s="13">
        <v>12.5</v>
      </c>
      <c r="P1236" s="6">
        <v>8</v>
      </c>
      <c r="Q1236" s="13">
        <f t="shared" si="19"/>
        <v>100</v>
      </c>
      <c r="R1236" s="15">
        <v>0.08</v>
      </c>
      <c r="S1236" s="13">
        <v>92</v>
      </c>
      <c r="T1236" s="13">
        <v>1.6559999999999999</v>
      </c>
      <c r="U1236" s="48">
        <f>T_[[#This Row],[CA tarif]]-T_[[#This Row],[CA HT]]</f>
        <v>8</v>
      </c>
      <c r="V1236" s="13"/>
      <c r="W1236" s="13"/>
      <c r="X1236"/>
      <c r="Y1236" s="9"/>
      <c r="AA1236"/>
      <c r="AB1236"/>
    </row>
    <row r="1237" spans="1:28" ht="15" customHeight="1" x14ac:dyDescent="0.25">
      <c r="A1237" s="6" t="s">
        <v>157</v>
      </c>
      <c r="B1237" s="6" t="s">
        <v>158</v>
      </c>
      <c r="C1237" s="6" t="s">
        <v>159</v>
      </c>
      <c r="D1237" s="6" t="s">
        <v>136</v>
      </c>
      <c r="E1237" s="6">
        <v>8</v>
      </c>
      <c r="F1237" s="6" t="str">
        <f>VLOOKUP(T_[[#This Row],[N° représ]],ListeREPRESENTANTS,2,FALSE)</f>
        <v>Hicham Esmal</v>
      </c>
      <c r="G1237" s="6">
        <v>10497</v>
      </c>
      <c r="H1237" s="9">
        <v>41287</v>
      </c>
      <c r="I1237" s="9">
        <v>41298</v>
      </c>
      <c r="J1237" s="9">
        <v>41299</v>
      </c>
      <c r="K1237" s="7">
        <v>5</v>
      </c>
      <c r="L1237" s="9" t="str">
        <f>VLOOKUP(T_[[#This Row],[Réf catégorie]],ListeCATEGORIES,2,FALSE)</f>
        <v>Pâtes et céréales</v>
      </c>
      <c r="M1237" s="6">
        <v>56</v>
      </c>
      <c r="N1237" s="6" t="str">
        <f>VLOOKUP(T_[[#This Row],[Réf prod]],ListePRODUITS,2,FALSE)</f>
        <v>Gnocchi di nonna Alice</v>
      </c>
      <c r="O1237" s="13">
        <v>152</v>
      </c>
      <c r="P1237" s="6">
        <v>74</v>
      </c>
      <c r="Q1237" s="13">
        <f t="shared" si="19"/>
        <v>11248</v>
      </c>
      <c r="R1237" s="14">
        <v>0.16</v>
      </c>
      <c r="S1237" s="13">
        <v>9448.32</v>
      </c>
      <c r="T1237" s="13">
        <v>18.896639999999998</v>
      </c>
      <c r="U1237" s="48">
        <f>T_[[#This Row],[CA tarif]]-T_[[#This Row],[CA HT]]</f>
        <v>1799.6800000000003</v>
      </c>
      <c r="V1237" s="13"/>
      <c r="W1237" s="13"/>
      <c r="X1237"/>
      <c r="Y1237" s="9"/>
      <c r="AA1237"/>
      <c r="AB1237"/>
    </row>
    <row r="1238" spans="1:28" ht="15" customHeight="1" x14ac:dyDescent="0.25">
      <c r="A1238" s="6" t="s">
        <v>264</v>
      </c>
      <c r="B1238" s="6" t="s">
        <v>265</v>
      </c>
      <c r="C1238" s="6" t="s">
        <v>266</v>
      </c>
      <c r="D1238" s="6" t="s">
        <v>123</v>
      </c>
      <c r="E1238" s="6">
        <v>3</v>
      </c>
      <c r="F1238" s="6" t="str">
        <f>VLOOKUP(T_[[#This Row],[N° représ]],ListeREPRESENTANTS,2,FALSE)</f>
        <v>Janet Leverling</v>
      </c>
      <c r="G1238" s="6">
        <v>10644</v>
      </c>
      <c r="H1238" s="9">
        <v>41287</v>
      </c>
      <c r="I1238" s="9">
        <v>41302</v>
      </c>
      <c r="J1238" s="9">
        <v>41298</v>
      </c>
      <c r="K1238" s="7">
        <v>8</v>
      </c>
      <c r="L1238" s="9" t="str">
        <f>VLOOKUP(T_[[#This Row],[Réf catégorie]],ListeCATEGORIES,2,FALSE)</f>
        <v>Poissons et fruits de mer</v>
      </c>
      <c r="M1238" s="6">
        <v>46</v>
      </c>
      <c r="N1238" s="6" t="str">
        <f>VLOOKUP(T_[[#This Row],[Réf prod]],ListePRODUITS,2,FALSE)</f>
        <v>Spegesild</v>
      </c>
      <c r="O1238" s="13">
        <v>60</v>
      </c>
      <c r="P1238" s="6">
        <v>8</v>
      </c>
      <c r="Q1238" s="13">
        <f t="shared" si="19"/>
        <v>480</v>
      </c>
      <c r="R1238" s="14">
        <v>-0.03</v>
      </c>
      <c r="S1238" s="13">
        <v>494.40000000000003</v>
      </c>
      <c r="T1238" s="13">
        <v>5.4384000000000006</v>
      </c>
      <c r="U1238" s="48">
        <f>T_[[#This Row],[CA tarif]]-T_[[#This Row],[CA HT]]</f>
        <v>-14.400000000000034</v>
      </c>
      <c r="V1238" s="13"/>
      <c r="W1238" s="13"/>
      <c r="X1238"/>
      <c r="Y1238" s="9"/>
      <c r="AA1238"/>
      <c r="AB1238"/>
    </row>
    <row r="1239" spans="1:28" ht="15" customHeight="1" x14ac:dyDescent="0.25">
      <c r="A1239" s="6" t="s">
        <v>82</v>
      </c>
      <c r="B1239" s="6" t="s">
        <v>83</v>
      </c>
      <c r="C1239" s="6" t="s">
        <v>84</v>
      </c>
      <c r="D1239" s="6" t="s">
        <v>85</v>
      </c>
      <c r="E1239" s="6">
        <v>9</v>
      </c>
      <c r="F1239" s="6" t="str">
        <f>VLOOKUP(T_[[#This Row],[N° représ]],ListeREPRESENTANTS,2,FALSE)</f>
        <v>Steven Buchanan</v>
      </c>
      <c r="G1239" s="6">
        <v>10730</v>
      </c>
      <c r="H1239" s="9">
        <v>41287</v>
      </c>
      <c r="I1239" s="9">
        <v>41302</v>
      </c>
      <c r="J1239" s="9">
        <v>41300</v>
      </c>
      <c r="K1239" s="7">
        <v>3</v>
      </c>
      <c r="L1239" s="9" t="str">
        <f>VLOOKUP(T_[[#This Row],[Réf catégorie]],ListeCATEGORIES,2,FALSE)</f>
        <v>Desserts</v>
      </c>
      <c r="M1239" s="6">
        <v>16</v>
      </c>
      <c r="N1239" s="6" t="str">
        <f>VLOOKUP(T_[[#This Row],[Réf prod]],ListePRODUITS,2,FALSE)</f>
        <v>Pavlova</v>
      </c>
      <c r="O1239" s="13">
        <v>87.25</v>
      </c>
      <c r="P1239" s="6">
        <v>42</v>
      </c>
      <c r="Q1239" s="13">
        <f t="shared" si="19"/>
        <v>3664.5</v>
      </c>
      <c r="R1239" s="14">
        <v>-0.02</v>
      </c>
      <c r="S1239" s="13">
        <v>3737.79</v>
      </c>
      <c r="T1239" s="13">
        <v>93.444749999999999</v>
      </c>
      <c r="U1239" s="48">
        <f>T_[[#This Row],[CA tarif]]-T_[[#This Row],[CA HT]]</f>
        <v>-73.289999999999964</v>
      </c>
      <c r="V1239" s="13"/>
      <c r="W1239" s="13"/>
      <c r="X1239"/>
      <c r="Y1239" s="9"/>
      <c r="AA1239"/>
      <c r="AB1239"/>
    </row>
    <row r="1240" spans="1:28" ht="15" customHeight="1" x14ac:dyDescent="0.25">
      <c r="A1240" s="6" t="s">
        <v>243</v>
      </c>
      <c r="B1240" s="6" t="s">
        <v>244</v>
      </c>
      <c r="C1240" s="6" t="s">
        <v>88</v>
      </c>
      <c r="D1240" s="6" t="s">
        <v>89</v>
      </c>
      <c r="E1240" s="6">
        <v>3</v>
      </c>
      <c r="F1240" s="6" t="str">
        <f>VLOOKUP(T_[[#This Row],[N° représ]],ListeREPRESENTANTS,2,FALSE)</f>
        <v>Janet Leverling</v>
      </c>
      <c r="G1240" s="6">
        <v>10793</v>
      </c>
      <c r="H1240" s="9">
        <v>41287</v>
      </c>
      <c r="I1240" s="9">
        <v>41311</v>
      </c>
      <c r="J1240" s="9">
        <v>41306</v>
      </c>
      <c r="K1240" s="7">
        <v>5</v>
      </c>
      <c r="L1240" s="9" t="str">
        <f>VLOOKUP(T_[[#This Row],[Réf catégorie]],ListeCATEGORIES,2,FALSE)</f>
        <v>Pâtes et céréales</v>
      </c>
      <c r="M1240" s="6">
        <v>52</v>
      </c>
      <c r="N1240" s="6" t="str">
        <f>VLOOKUP(T_[[#This Row],[Réf prod]],ListePRODUITS,2,FALSE)</f>
        <v>Filo Mix</v>
      </c>
      <c r="O1240" s="13">
        <v>35</v>
      </c>
      <c r="P1240" s="6">
        <v>84</v>
      </c>
      <c r="Q1240" s="13">
        <f t="shared" si="19"/>
        <v>2940</v>
      </c>
      <c r="R1240" s="14">
        <v>0.1</v>
      </c>
      <c r="S1240" s="13">
        <v>2646</v>
      </c>
      <c r="T1240" s="13">
        <v>31.751999999999999</v>
      </c>
      <c r="U1240" s="48">
        <f>T_[[#This Row],[CA tarif]]-T_[[#This Row],[CA HT]]</f>
        <v>294</v>
      </c>
      <c r="V1240" s="13"/>
      <c r="W1240" s="13"/>
      <c r="X1240"/>
      <c r="Y1240" s="9"/>
      <c r="AA1240"/>
      <c r="AB1240"/>
    </row>
    <row r="1241" spans="1:28" ht="15" customHeight="1" x14ac:dyDescent="0.25">
      <c r="A1241" s="6" t="s">
        <v>111</v>
      </c>
      <c r="B1241" s="6" t="s">
        <v>112</v>
      </c>
      <c r="C1241" s="6" t="s">
        <v>113</v>
      </c>
      <c r="D1241" s="6" t="s">
        <v>85</v>
      </c>
      <c r="E1241" s="6">
        <v>7</v>
      </c>
      <c r="F1241" s="6" t="str">
        <f>VLOOKUP(T_[[#This Row],[N° représ]],ListeREPRESENTANTS,2,FALSE)</f>
        <v>Jaime Dos Santos</v>
      </c>
      <c r="G1241" s="6">
        <v>10850</v>
      </c>
      <c r="H1241" s="9">
        <v>41287</v>
      </c>
      <c r="I1241" s="9">
        <v>41305</v>
      </c>
      <c r="J1241" s="9">
        <v>41306</v>
      </c>
      <c r="K1241" s="7">
        <v>4</v>
      </c>
      <c r="L1241" s="9" t="str">
        <f>VLOOKUP(T_[[#This Row],[Réf catégorie]],ListeCATEGORIES,2,FALSE)</f>
        <v>Produits laitiers</v>
      </c>
      <c r="M1241" s="6">
        <v>33</v>
      </c>
      <c r="N1241" s="6" t="str">
        <f>VLOOKUP(T_[[#This Row],[Réf prod]],ListePRODUITS,2,FALSE)</f>
        <v>Geitost</v>
      </c>
      <c r="O1241" s="13">
        <v>12.5</v>
      </c>
      <c r="P1241" s="6">
        <v>69</v>
      </c>
      <c r="Q1241" s="13">
        <f t="shared" si="19"/>
        <v>862.5</v>
      </c>
      <c r="R1241" s="15">
        <v>0.12</v>
      </c>
      <c r="S1241" s="13">
        <v>759</v>
      </c>
      <c r="T1241" s="13">
        <v>20.492999999999999</v>
      </c>
      <c r="U1241" s="48">
        <f>T_[[#This Row],[CA tarif]]-T_[[#This Row],[CA HT]]</f>
        <v>103.5</v>
      </c>
      <c r="V1241" s="13"/>
      <c r="W1241" s="13"/>
      <c r="X1241"/>
      <c r="Y1241" s="9"/>
      <c r="AA1241"/>
      <c r="AB1241"/>
    </row>
    <row r="1242" spans="1:28" ht="15" customHeight="1" x14ac:dyDescent="0.25">
      <c r="A1242" s="6" t="s">
        <v>235</v>
      </c>
      <c r="B1242" s="6" t="s">
        <v>236</v>
      </c>
      <c r="C1242" s="6" t="s">
        <v>237</v>
      </c>
      <c r="D1242" s="6" t="s">
        <v>238</v>
      </c>
      <c r="E1242" s="6">
        <v>8</v>
      </c>
      <c r="F1242" s="6" t="str">
        <f>VLOOKUP(T_[[#This Row],[N° représ]],ListeREPRESENTANTS,2,FALSE)</f>
        <v>Hicham Esmal</v>
      </c>
      <c r="G1242" s="6">
        <v>10550</v>
      </c>
      <c r="H1242" s="9">
        <v>41288</v>
      </c>
      <c r="I1242" s="9">
        <v>41312</v>
      </c>
      <c r="J1242" s="9">
        <v>41308</v>
      </c>
      <c r="K1242" s="7">
        <v>3</v>
      </c>
      <c r="L1242" s="9" t="str">
        <f>VLOOKUP(T_[[#This Row],[Réf catégorie]],ListeCATEGORIES,2,FALSE)</f>
        <v>Desserts</v>
      </c>
      <c r="M1242" s="6">
        <v>19</v>
      </c>
      <c r="N1242" s="6" t="str">
        <f>VLOOKUP(T_[[#This Row],[Réf prod]],ListePRODUITS,2,FALSE)</f>
        <v>Teatime Chocolate Biscuits</v>
      </c>
      <c r="O1242" s="13">
        <v>46</v>
      </c>
      <c r="P1242" s="6">
        <v>86</v>
      </c>
      <c r="Q1242" s="13">
        <f t="shared" si="19"/>
        <v>3956</v>
      </c>
      <c r="R1242" s="14">
        <v>0.15</v>
      </c>
      <c r="S1242" s="13">
        <v>3362.6</v>
      </c>
      <c r="T1242" s="13">
        <v>50.439</v>
      </c>
      <c r="U1242" s="48">
        <f>T_[[#This Row],[CA tarif]]-T_[[#This Row],[CA HT]]</f>
        <v>593.40000000000009</v>
      </c>
      <c r="V1242" s="13"/>
      <c r="W1242" s="13"/>
      <c r="X1242"/>
      <c r="Y1242" s="9"/>
      <c r="AA1242"/>
      <c r="AB1242"/>
    </row>
    <row r="1243" spans="1:28" ht="15" customHeight="1" x14ac:dyDescent="0.25">
      <c r="A1243" s="6" t="s">
        <v>209</v>
      </c>
      <c r="B1243" s="6" t="s">
        <v>210</v>
      </c>
      <c r="C1243" s="6" t="s">
        <v>211</v>
      </c>
      <c r="D1243" s="6" t="s">
        <v>212</v>
      </c>
      <c r="E1243" s="6">
        <v>1</v>
      </c>
      <c r="F1243" s="6" t="str">
        <f>VLOOKUP(T_[[#This Row],[N° représ]],ListeREPRESENTANTS,2,FALSE)</f>
        <v>Francis Rivière</v>
      </c>
      <c r="G1243" s="6">
        <v>10583</v>
      </c>
      <c r="H1243" s="9">
        <v>41288</v>
      </c>
      <c r="I1243" s="9">
        <v>41302</v>
      </c>
      <c r="J1243" s="9">
        <v>41300</v>
      </c>
      <c r="K1243" s="7">
        <v>4</v>
      </c>
      <c r="L1243" s="9" t="str">
        <f>VLOOKUP(T_[[#This Row],[Réf catégorie]],ListeCATEGORIES,2,FALSE)</f>
        <v>Produits laitiers</v>
      </c>
      <c r="M1243" s="6">
        <v>60</v>
      </c>
      <c r="N1243" s="6" t="str">
        <f>VLOOKUP(T_[[#This Row],[Réf prod]],ListePRODUITS,2,FALSE)</f>
        <v>Camembert Pierrot</v>
      </c>
      <c r="O1243" s="13">
        <v>170</v>
      </c>
      <c r="P1243" s="6">
        <v>61</v>
      </c>
      <c r="Q1243" s="13">
        <f t="shared" si="19"/>
        <v>10370</v>
      </c>
      <c r="R1243" s="14">
        <v>0.18</v>
      </c>
      <c r="S1243" s="13">
        <v>8503.4000000000015</v>
      </c>
      <c r="T1243" s="13">
        <v>59.523800000000008</v>
      </c>
      <c r="U1243" s="48">
        <f>T_[[#This Row],[CA tarif]]-T_[[#This Row],[CA HT]]</f>
        <v>1866.5999999999985</v>
      </c>
      <c r="V1243" s="13"/>
      <c r="W1243" s="13"/>
      <c r="X1243"/>
      <c r="Y1243" s="9"/>
      <c r="AA1243"/>
      <c r="AB1243"/>
    </row>
    <row r="1244" spans="1:28" ht="15" customHeight="1" x14ac:dyDescent="0.25">
      <c r="A1244" s="6" t="s">
        <v>235</v>
      </c>
      <c r="B1244" s="6" t="s">
        <v>236</v>
      </c>
      <c r="C1244" s="6" t="s">
        <v>237</v>
      </c>
      <c r="D1244" s="6" t="s">
        <v>238</v>
      </c>
      <c r="E1244" s="6">
        <v>5</v>
      </c>
      <c r="F1244" s="6" t="str">
        <f>VLOOKUP(T_[[#This Row],[N° représ]],ListeREPRESENTANTS,2,FALSE)</f>
        <v>Mohamed Ben Arfa</v>
      </c>
      <c r="G1244" s="6">
        <v>10629</v>
      </c>
      <c r="H1244" s="9">
        <v>41288</v>
      </c>
      <c r="I1244" s="9">
        <v>41313</v>
      </c>
      <c r="J1244" s="9">
        <v>41315</v>
      </c>
      <c r="K1244" s="7">
        <v>6</v>
      </c>
      <c r="L1244" s="9" t="str">
        <f>VLOOKUP(T_[[#This Row],[Réf catégorie]],ListeCATEGORIES,2,FALSE)</f>
        <v>Viandes</v>
      </c>
      <c r="M1244" s="6">
        <v>29</v>
      </c>
      <c r="N1244" s="6" t="str">
        <f>VLOOKUP(T_[[#This Row],[Réf prod]],ListePRODUITS,2,FALSE)</f>
        <v>Thüringer Rostbratwurst</v>
      </c>
      <c r="O1244" s="13">
        <v>618.95000000000005</v>
      </c>
      <c r="P1244" s="6">
        <v>17</v>
      </c>
      <c r="Q1244" s="13">
        <f t="shared" si="19"/>
        <v>10522.150000000001</v>
      </c>
      <c r="R1244" s="14">
        <v>0.19</v>
      </c>
      <c r="S1244" s="13">
        <v>8522.9415000000026</v>
      </c>
      <c r="T1244" s="13">
        <v>272.73412800000011</v>
      </c>
      <c r="U1244" s="48">
        <f>T_[[#This Row],[CA tarif]]-T_[[#This Row],[CA HT]]</f>
        <v>1999.2084999999988</v>
      </c>
      <c r="V1244" s="13"/>
      <c r="W1244" s="13"/>
      <c r="X1244"/>
      <c r="Y1244" s="9"/>
      <c r="AA1244"/>
      <c r="AB1244"/>
    </row>
    <row r="1245" spans="1:28" ht="15" customHeight="1" x14ac:dyDescent="0.25">
      <c r="A1245" s="6" t="s">
        <v>226</v>
      </c>
      <c r="B1245" s="6" t="s">
        <v>227</v>
      </c>
      <c r="C1245" s="6" t="s">
        <v>53</v>
      </c>
      <c r="D1245" s="6" t="s">
        <v>51</v>
      </c>
      <c r="E1245" s="6">
        <v>3</v>
      </c>
      <c r="F1245" s="6" t="str">
        <f>VLOOKUP(T_[[#This Row],[N° représ]],ListeREPRESENTANTS,2,FALSE)</f>
        <v>Janet Leverling</v>
      </c>
      <c r="G1245" s="6">
        <v>10751</v>
      </c>
      <c r="H1245" s="9">
        <v>41288</v>
      </c>
      <c r="I1245" s="9">
        <v>41318</v>
      </c>
      <c r="J1245" s="9">
        <v>41315</v>
      </c>
      <c r="K1245" s="7">
        <v>3</v>
      </c>
      <c r="L1245" s="9" t="str">
        <f>VLOOKUP(T_[[#This Row],[Réf catégorie]],ListeCATEGORIES,2,FALSE)</f>
        <v>Desserts</v>
      </c>
      <c r="M1245" s="6">
        <v>50</v>
      </c>
      <c r="N1245" s="6" t="str">
        <f>VLOOKUP(T_[[#This Row],[Réf prod]],ListePRODUITS,2,FALSE)</f>
        <v>Valkoinen suklaa</v>
      </c>
      <c r="O1245" s="13">
        <v>81.25</v>
      </c>
      <c r="P1245" s="6">
        <v>19</v>
      </c>
      <c r="Q1245" s="13">
        <f t="shared" si="19"/>
        <v>1543.75</v>
      </c>
      <c r="R1245" s="14">
        <v>0.15</v>
      </c>
      <c r="S1245" s="13">
        <v>1312.1875</v>
      </c>
      <c r="T1245" s="13">
        <v>38.053437500000001</v>
      </c>
      <c r="U1245" s="48">
        <f>T_[[#This Row],[CA tarif]]-T_[[#This Row],[CA HT]]</f>
        <v>231.5625</v>
      </c>
      <c r="V1245" s="13"/>
      <c r="W1245" s="13"/>
      <c r="X1245"/>
      <c r="Y1245" s="9"/>
      <c r="AA1245"/>
      <c r="AB1245"/>
    </row>
    <row r="1246" spans="1:28" ht="15" customHeight="1" x14ac:dyDescent="0.25">
      <c r="A1246" s="6" t="s">
        <v>147</v>
      </c>
      <c r="B1246" s="6" t="s">
        <v>148</v>
      </c>
      <c r="C1246" s="6" t="s">
        <v>149</v>
      </c>
      <c r="D1246" s="6" t="s">
        <v>85</v>
      </c>
      <c r="E1246" s="6">
        <v>5</v>
      </c>
      <c r="F1246" s="6" t="str">
        <f>VLOOKUP(T_[[#This Row],[N° représ]],ListeREPRESENTANTS,2,FALSE)</f>
        <v>Mohamed Ben Arfa</v>
      </c>
      <c r="G1246" s="6">
        <v>10493</v>
      </c>
      <c r="H1246" s="9">
        <v>41290</v>
      </c>
      <c r="I1246" s="9">
        <v>41305</v>
      </c>
      <c r="J1246" s="9">
        <v>41303</v>
      </c>
      <c r="K1246" s="7">
        <v>4</v>
      </c>
      <c r="L1246" s="9" t="str">
        <f>VLOOKUP(T_[[#This Row],[Réf catégorie]],ListeCATEGORIES,2,FALSE)</f>
        <v>Produits laitiers</v>
      </c>
      <c r="M1246" s="6">
        <v>69</v>
      </c>
      <c r="N1246" s="6" t="str">
        <f>VLOOKUP(T_[[#This Row],[Réf prod]],ListePRODUITS,2,FALSE)</f>
        <v>Gudbrandsdalsost</v>
      </c>
      <c r="O1246" s="13">
        <v>144</v>
      </c>
      <c r="P1246" s="6">
        <v>53</v>
      </c>
      <c r="Q1246" s="13">
        <f t="shared" si="19"/>
        <v>7632</v>
      </c>
      <c r="R1246" s="14">
        <v>0.14000000000000001</v>
      </c>
      <c r="S1246" s="13">
        <v>6563.5199999999995</v>
      </c>
      <c r="T1246" s="13">
        <v>6.5635199999999996</v>
      </c>
      <c r="U1246" s="48">
        <f>T_[[#This Row],[CA tarif]]-T_[[#This Row],[CA HT]]</f>
        <v>1068.4800000000005</v>
      </c>
      <c r="V1246" s="13"/>
      <c r="W1246" s="13"/>
      <c r="X1246"/>
      <c r="Y1246" s="9"/>
      <c r="AA1246"/>
      <c r="AB1246"/>
    </row>
    <row r="1247" spans="1:28" ht="15" customHeight="1" x14ac:dyDescent="0.25">
      <c r="A1247" s="6" t="s">
        <v>177</v>
      </c>
      <c r="B1247" s="6" t="s">
        <v>178</v>
      </c>
      <c r="C1247" s="6" t="s">
        <v>159</v>
      </c>
      <c r="D1247" s="6" t="s">
        <v>136</v>
      </c>
      <c r="E1247" s="6">
        <v>7</v>
      </c>
      <c r="F1247" s="6" t="str">
        <f>VLOOKUP(T_[[#This Row],[N° représ]],ListeREPRESENTANTS,2,FALSE)</f>
        <v>Jaime Dos Santos</v>
      </c>
      <c r="G1247" s="6">
        <v>10508</v>
      </c>
      <c r="H1247" s="9">
        <v>41290</v>
      </c>
      <c r="I1247" s="9">
        <v>41312</v>
      </c>
      <c r="J1247" s="9">
        <v>41308</v>
      </c>
      <c r="K1247" s="7">
        <v>1</v>
      </c>
      <c r="L1247" s="9" t="str">
        <f>VLOOKUP(T_[[#This Row],[Réf catégorie]],ListeCATEGORIES,2,FALSE)</f>
        <v>Boissons</v>
      </c>
      <c r="M1247" s="6">
        <v>39</v>
      </c>
      <c r="N1247" s="6" t="str">
        <f>VLOOKUP(T_[[#This Row],[Réf prod]],ListePRODUITS,2,FALSE)</f>
        <v>Chartreuse verte</v>
      </c>
      <c r="O1247" s="13">
        <v>90</v>
      </c>
      <c r="P1247" s="6">
        <v>47</v>
      </c>
      <c r="Q1247" s="13">
        <f t="shared" si="19"/>
        <v>4230</v>
      </c>
      <c r="R1247" s="14">
        <v>0.17</v>
      </c>
      <c r="S1247" s="13">
        <v>3510.8999999999996</v>
      </c>
      <c r="T1247" s="13">
        <v>17.554500000000001</v>
      </c>
      <c r="U1247" s="48">
        <f>T_[[#This Row],[CA tarif]]-T_[[#This Row],[CA HT]]</f>
        <v>719.10000000000036</v>
      </c>
      <c r="V1247" s="13"/>
      <c r="W1247" s="13"/>
      <c r="X1247"/>
      <c r="Y1247" s="9"/>
      <c r="AA1247"/>
      <c r="AB1247"/>
    </row>
    <row r="1248" spans="1:28" ht="15" customHeight="1" x14ac:dyDescent="0.25">
      <c r="A1248" s="6" t="s">
        <v>186</v>
      </c>
      <c r="B1248" s="6" t="s">
        <v>187</v>
      </c>
      <c r="C1248" s="6" t="s">
        <v>188</v>
      </c>
      <c r="D1248" s="6" t="s">
        <v>140</v>
      </c>
      <c r="E1248" s="6">
        <v>7</v>
      </c>
      <c r="F1248" s="6" t="str">
        <f>VLOOKUP(T_[[#This Row],[N° représ]],ListeREPRESENTANTS,2,FALSE)</f>
        <v>Jaime Dos Santos</v>
      </c>
      <c r="G1248" s="6">
        <v>10776</v>
      </c>
      <c r="H1248" s="9">
        <v>41290</v>
      </c>
      <c r="I1248" s="9">
        <v>41302</v>
      </c>
      <c r="J1248" s="9">
        <v>41298</v>
      </c>
      <c r="K1248" s="7">
        <v>4</v>
      </c>
      <c r="L1248" s="9" t="str">
        <f>VLOOKUP(T_[[#This Row],[Réf catégorie]],ListeCATEGORIES,2,FALSE)</f>
        <v>Produits laitiers</v>
      </c>
      <c r="M1248" s="6">
        <v>31</v>
      </c>
      <c r="N1248" s="6" t="str">
        <f>VLOOKUP(T_[[#This Row],[Réf prod]],ListePRODUITS,2,FALSE)</f>
        <v>Gorgonzola Telino</v>
      </c>
      <c r="O1248" s="13">
        <v>62.5</v>
      </c>
      <c r="P1248" s="6">
        <v>31</v>
      </c>
      <c r="Q1248" s="13">
        <f t="shared" si="19"/>
        <v>1937.5</v>
      </c>
      <c r="R1248" s="14">
        <v>0.02</v>
      </c>
      <c r="S1248" s="13">
        <v>1898.75</v>
      </c>
      <c r="T1248" s="13">
        <v>24.68375</v>
      </c>
      <c r="U1248" s="48">
        <f>T_[[#This Row],[CA tarif]]-T_[[#This Row],[CA HT]]</f>
        <v>38.75</v>
      </c>
      <c r="V1248" s="13"/>
      <c r="W1248" s="13"/>
      <c r="X1248"/>
      <c r="Y1248" s="9"/>
      <c r="AA1248"/>
      <c r="AB1248"/>
    </row>
    <row r="1249" spans="1:28" ht="15" customHeight="1" x14ac:dyDescent="0.25">
      <c r="A1249" s="6" t="s">
        <v>228</v>
      </c>
      <c r="B1249" s="6" t="s">
        <v>229</v>
      </c>
      <c r="C1249" s="6" t="s">
        <v>122</v>
      </c>
      <c r="D1249" s="6" t="s">
        <v>123</v>
      </c>
      <c r="E1249" s="6">
        <v>7</v>
      </c>
      <c r="F1249" s="6" t="str">
        <f>VLOOKUP(T_[[#This Row],[N° représ]],ListeREPRESENTANTS,2,FALSE)</f>
        <v>Jaime Dos Santos</v>
      </c>
      <c r="G1249" s="6">
        <v>10690</v>
      </c>
      <c r="H1249" s="9">
        <v>41291</v>
      </c>
      <c r="I1249" s="9">
        <v>41303</v>
      </c>
      <c r="J1249" s="9">
        <v>41305</v>
      </c>
      <c r="K1249" s="7">
        <v>2</v>
      </c>
      <c r="L1249" s="9" t="str">
        <f>VLOOKUP(T_[[#This Row],[Réf catégorie]],ListeCATEGORIES,2,FALSE)</f>
        <v>Condiments</v>
      </c>
      <c r="M1249" s="6">
        <v>77</v>
      </c>
      <c r="N1249" s="6" t="str">
        <f>VLOOKUP(T_[[#This Row],[Réf prod]],ListePRODUITS,2,FALSE)</f>
        <v>Original Frankfurter grüne Soße</v>
      </c>
      <c r="O1249" s="13">
        <v>65</v>
      </c>
      <c r="P1249" s="6">
        <v>87</v>
      </c>
      <c r="Q1249" s="13">
        <f t="shared" si="19"/>
        <v>5655</v>
      </c>
      <c r="R1249" s="14">
        <v>0.08</v>
      </c>
      <c r="S1249" s="13">
        <v>5202.6000000000004</v>
      </c>
      <c r="T1249" s="13">
        <v>46.823399999999999</v>
      </c>
      <c r="U1249" s="48">
        <f>T_[[#This Row],[CA tarif]]-T_[[#This Row],[CA HT]]</f>
        <v>452.39999999999964</v>
      </c>
      <c r="V1249" s="13"/>
      <c r="W1249" s="13"/>
      <c r="X1249"/>
      <c r="Y1249" s="9"/>
      <c r="AA1249"/>
      <c r="AB1249"/>
    </row>
    <row r="1250" spans="1:28" ht="15" customHeight="1" x14ac:dyDescent="0.25">
      <c r="A1250" s="6" t="s">
        <v>196</v>
      </c>
      <c r="B1250" s="6" t="s">
        <v>197</v>
      </c>
      <c r="C1250" s="6" t="s">
        <v>52</v>
      </c>
      <c r="D1250" s="6" t="s">
        <v>51</v>
      </c>
      <c r="E1250" s="6">
        <v>7</v>
      </c>
      <c r="F1250" s="6" t="str">
        <f>VLOOKUP(T_[[#This Row],[N° représ]],ListeREPRESENTANTS,2,FALSE)</f>
        <v>Jaime Dos Santos</v>
      </c>
      <c r="G1250" s="6">
        <v>10746</v>
      </c>
      <c r="H1250" s="9">
        <v>41291</v>
      </c>
      <c r="I1250" s="9">
        <v>41306</v>
      </c>
      <c r="J1250" s="9">
        <v>41305</v>
      </c>
      <c r="K1250" s="7">
        <v>5</v>
      </c>
      <c r="L1250" s="9" t="str">
        <f>VLOOKUP(T_[[#This Row],[Réf catégorie]],ListeCATEGORIES,2,FALSE)</f>
        <v>Pâtes et céréales</v>
      </c>
      <c r="M1250" s="6">
        <v>42</v>
      </c>
      <c r="N1250" s="6" t="str">
        <f>VLOOKUP(T_[[#This Row],[Réf prod]],ListePRODUITS,2,FALSE)</f>
        <v>Singaporean Hokkien Fried Mee</v>
      </c>
      <c r="O1250" s="13">
        <v>70</v>
      </c>
      <c r="P1250" s="6">
        <v>86</v>
      </c>
      <c r="Q1250" s="13">
        <f t="shared" si="19"/>
        <v>6020</v>
      </c>
      <c r="R1250" s="14">
        <v>-0.02</v>
      </c>
      <c r="S1250" s="13">
        <v>6140.4000000000005</v>
      </c>
      <c r="T1250" s="13">
        <v>67.54440000000001</v>
      </c>
      <c r="U1250" s="48">
        <f>T_[[#This Row],[CA tarif]]-T_[[#This Row],[CA HT]]</f>
        <v>-120.40000000000055</v>
      </c>
      <c r="V1250" s="13"/>
      <c r="W1250" s="13"/>
      <c r="X1250"/>
      <c r="Y1250" s="9"/>
      <c r="AA1250"/>
      <c r="AB1250"/>
    </row>
    <row r="1251" spans="1:28" ht="15" customHeight="1" x14ac:dyDescent="0.25">
      <c r="A1251" s="6" t="s">
        <v>216</v>
      </c>
      <c r="B1251" s="6" t="s">
        <v>217</v>
      </c>
      <c r="C1251" s="6" t="s">
        <v>218</v>
      </c>
      <c r="D1251" s="6" t="s">
        <v>102</v>
      </c>
      <c r="E1251" s="6">
        <v>5</v>
      </c>
      <c r="F1251" s="6" t="str">
        <f>VLOOKUP(T_[[#This Row],[N° représ]],ListeREPRESENTANTS,2,FALSE)</f>
        <v>Mohamed Ben Arfa</v>
      </c>
      <c r="G1251" s="6">
        <v>10760</v>
      </c>
      <c r="H1251" s="9">
        <v>41291</v>
      </c>
      <c r="I1251" s="9">
        <v>41304</v>
      </c>
      <c r="J1251" s="9">
        <v>41306</v>
      </c>
      <c r="K1251" s="7">
        <v>1</v>
      </c>
      <c r="L1251" s="9" t="str">
        <f>VLOOKUP(T_[[#This Row],[Réf catégorie]],ListeCATEGORIES,2,FALSE)</f>
        <v>Boissons</v>
      </c>
      <c r="M1251" s="6">
        <v>43</v>
      </c>
      <c r="N1251" s="6" t="str">
        <f>VLOOKUP(T_[[#This Row],[Réf prod]],ListePRODUITS,2,FALSE)</f>
        <v>Ipoh Coffee</v>
      </c>
      <c r="O1251" s="13">
        <v>230</v>
      </c>
      <c r="P1251" s="6">
        <v>12</v>
      </c>
      <c r="Q1251" s="13">
        <f t="shared" si="19"/>
        <v>2760</v>
      </c>
      <c r="R1251" s="14">
        <v>0.12</v>
      </c>
      <c r="S1251" s="13">
        <v>2428.8000000000002</v>
      </c>
      <c r="T1251" s="13">
        <v>46.147200000000005</v>
      </c>
      <c r="U1251" s="48">
        <f>T_[[#This Row],[CA tarif]]-T_[[#This Row],[CA HT]]</f>
        <v>331.19999999999982</v>
      </c>
      <c r="V1251" s="13"/>
      <c r="W1251" s="13"/>
      <c r="X1251"/>
      <c r="Y1251" s="9"/>
      <c r="AA1251"/>
      <c r="AB1251"/>
    </row>
    <row r="1252" spans="1:28" ht="15" customHeight="1" x14ac:dyDescent="0.25">
      <c r="A1252" s="6" t="s">
        <v>248</v>
      </c>
      <c r="B1252" s="6" t="s">
        <v>249</v>
      </c>
      <c r="C1252" s="6" t="s">
        <v>250</v>
      </c>
      <c r="D1252" s="6" t="s">
        <v>251</v>
      </c>
      <c r="E1252" s="6">
        <v>9</v>
      </c>
      <c r="F1252" s="6" t="str">
        <f>VLOOKUP(T_[[#This Row],[N° représ]],ListeREPRESENTANTS,2,FALSE)</f>
        <v>Steven Buchanan</v>
      </c>
      <c r="G1252" s="6">
        <v>10812</v>
      </c>
      <c r="H1252" s="9">
        <v>41291</v>
      </c>
      <c r="I1252" s="9">
        <v>41313</v>
      </c>
      <c r="J1252" s="9">
        <v>41316</v>
      </c>
      <c r="K1252" s="7">
        <v>4</v>
      </c>
      <c r="L1252" s="9" t="str">
        <f>VLOOKUP(T_[[#This Row],[Réf catégorie]],ListeCATEGORIES,2,FALSE)</f>
        <v>Produits laitiers</v>
      </c>
      <c r="M1252" s="6">
        <v>31</v>
      </c>
      <c r="N1252" s="6" t="str">
        <f>VLOOKUP(T_[[#This Row],[Réf prod]],ListePRODUITS,2,FALSE)</f>
        <v>Gorgonzola Telino</v>
      </c>
      <c r="O1252" s="13">
        <v>62.5</v>
      </c>
      <c r="P1252" s="6">
        <v>34</v>
      </c>
      <c r="Q1252" s="13">
        <f t="shared" si="19"/>
        <v>2125</v>
      </c>
      <c r="R1252" s="14">
        <v>0.12</v>
      </c>
      <c r="S1252" s="13">
        <v>1870</v>
      </c>
      <c r="T1252" s="13">
        <v>35.53</v>
      </c>
      <c r="U1252" s="48">
        <f>T_[[#This Row],[CA tarif]]-T_[[#This Row],[CA HT]]</f>
        <v>255</v>
      </c>
      <c r="V1252" s="13"/>
      <c r="W1252" s="13"/>
      <c r="X1252"/>
      <c r="Y1252" s="9"/>
      <c r="AA1252"/>
      <c r="AB1252"/>
    </row>
    <row r="1253" spans="1:28" ht="15" customHeight="1" x14ac:dyDescent="0.25">
      <c r="A1253" s="6" t="s">
        <v>281</v>
      </c>
      <c r="B1253" s="6" t="s">
        <v>282</v>
      </c>
      <c r="C1253" s="6" t="s">
        <v>283</v>
      </c>
      <c r="D1253" s="6" t="s">
        <v>284</v>
      </c>
      <c r="E1253" s="6">
        <v>9</v>
      </c>
      <c r="F1253" s="6" t="str">
        <f>VLOOKUP(T_[[#This Row],[N° représ]],ListeREPRESENTANTS,2,FALSE)</f>
        <v>Steven Buchanan</v>
      </c>
      <c r="G1253" s="6">
        <v>10870</v>
      </c>
      <c r="H1253" s="9">
        <v>41291</v>
      </c>
      <c r="I1253" s="9">
        <v>41307</v>
      </c>
      <c r="J1253" s="9">
        <v>41307</v>
      </c>
      <c r="K1253" s="7">
        <v>7</v>
      </c>
      <c r="L1253" s="9" t="str">
        <f>VLOOKUP(T_[[#This Row],[Réf catégorie]],ListeCATEGORIES,2,FALSE)</f>
        <v>Produits secs</v>
      </c>
      <c r="M1253" s="6">
        <v>51</v>
      </c>
      <c r="N1253" s="6" t="str">
        <f>VLOOKUP(T_[[#This Row],[Réf prod]],ListePRODUITS,2,FALSE)</f>
        <v>Manjimup Dried Apples</v>
      </c>
      <c r="O1253" s="13">
        <v>265</v>
      </c>
      <c r="P1253" s="6">
        <v>19</v>
      </c>
      <c r="Q1253" s="13">
        <f t="shared" si="19"/>
        <v>5035</v>
      </c>
      <c r="R1253" s="15">
        <v>-0.01</v>
      </c>
      <c r="S1253" s="13">
        <v>5085.3500000000004</v>
      </c>
      <c r="T1253" s="13">
        <v>40.6828</v>
      </c>
      <c r="U1253" s="48">
        <f>T_[[#This Row],[CA tarif]]-T_[[#This Row],[CA HT]]</f>
        <v>-50.350000000000364</v>
      </c>
      <c r="V1253" s="13"/>
      <c r="W1253" s="13"/>
      <c r="X1253"/>
      <c r="Y1253" s="9"/>
      <c r="AA1253"/>
      <c r="AB1253"/>
    </row>
    <row r="1254" spans="1:28" ht="15" customHeight="1" x14ac:dyDescent="0.25">
      <c r="A1254" s="6" t="s">
        <v>189</v>
      </c>
      <c r="B1254" s="6" t="s">
        <v>190</v>
      </c>
      <c r="C1254" s="6" t="s">
        <v>191</v>
      </c>
      <c r="D1254" s="6" t="s">
        <v>136</v>
      </c>
      <c r="E1254" s="6">
        <v>1</v>
      </c>
      <c r="F1254" s="6" t="str">
        <f>VLOOKUP(T_[[#This Row],[N° représ]],ListeREPRESENTANTS,2,FALSE)</f>
        <v>Francis Rivière</v>
      </c>
      <c r="G1254" s="6">
        <v>10515</v>
      </c>
      <c r="H1254" s="9">
        <v>41292</v>
      </c>
      <c r="I1254" s="9">
        <v>41314</v>
      </c>
      <c r="J1254" s="9">
        <v>41316</v>
      </c>
      <c r="K1254" s="7">
        <v>3</v>
      </c>
      <c r="L1254" s="9" t="str">
        <f>VLOOKUP(T_[[#This Row],[Réf catégorie]],ListeCATEGORIES,2,FALSE)</f>
        <v>Desserts</v>
      </c>
      <c r="M1254" s="6">
        <v>16</v>
      </c>
      <c r="N1254" s="6" t="str">
        <f>VLOOKUP(T_[[#This Row],[Réf prod]],ListePRODUITS,2,FALSE)</f>
        <v>Pavlova</v>
      </c>
      <c r="O1254" s="13">
        <v>87.25</v>
      </c>
      <c r="P1254" s="6">
        <v>57</v>
      </c>
      <c r="Q1254" s="13">
        <f t="shared" si="19"/>
        <v>4973.25</v>
      </c>
      <c r="R1254" s="14">
        <v>0.17</v>
      </c>
      <c r="S1254" s="13">
        <v>4127.7974999999997</v>
      </c>
      <c r="T1254" s="13">
        <v>115.57832999999999</v>
      </c>
      <c r="U1254" s="48">
        <f>T_[[#This Row],[CA tarif]]-T_[[#This Row],[CA HT]]</f>
        <v>845.45250000000033</v>
      </c>
      <c r="V1254" s="13"/>
      <c r="W1254" s="13"/>
      <c r="X1254"/>
      <c r="Y1254" s="9"/>
      <c r="AA1254"/>
      <c r="AB1254"/>
    </row>
    <row r="1255" spans="1:28" ht="15" customHeight="1" x14ac:dyDescent="0.25">
      <c r="A1255" s="6" t="s">
        <v>157</v>
      </c>
      <c r="B1255" s="6" t="s">
        <v>158</v>
      </c>
      <c r="C1255" s="6" t="s">
        <v>159</v>
      </c>
      <c r="D1255" s="6" t="s">
        <v>136</v>
      </c>
      <c r="E1255" s="6">
        <v>5</v>
      </c>
      <c r="F1255" s="6" t="str">
        <f>VLOOKUP(T_[[#This Row],[N° représ]],ListeREPRESENTANTS,2,FALSE)</f>
        <v>Mohamed Ben Arfa</v>
      </c>
      <c r="G1255" s="6">
        <v>10522</v>
      </c>
      <c r="H1255" s="9">
        <v>41292</v>
      </c>
      <c r="I1255" s="9">
        <v>41322</v>
      </c>
      <c r="J1255" s="9">
        <v>41324</v>
      </c>
      <c r="K1255" s="7">
        <v>8</v>
      </c>
      <c r="L1255" s="9" t="str">
        <f>VLOOKUP(T_[[#This Row],[Réf catégorie]],ListeCATEGORIES,2,FALSE)</f>
        <v>Poissons et fruits de mer</v>
      </c>
      <c r="M1255" s="6">
        <v>30</v>
      </c>
      <c r="N1255" s="6" t="str">
        <f>VLOOKUP(T_[[#This Row],[Réf prod]],ListePRODUITS,2,FALSE)</f>
        <v>Nord-Ost Matjeshering</v>
      </c>
      <c r="O1255" s="13">
        <v>129.44999999999999</v>
      </c>
      <c r="P1255" s="6">
        <v>16</v>
      </c>
      <c r="Q1255" s="13">
        <f t="shared" si="19"/>
        <v>2071.1999999999998</v>
      </c>
      <c r="R1255" s="14">
        <v>0.15</v>
      </c>
      <c r="S1255" s="13">
        <v>1760.5199999999998</v>
      </c>
      <c r="T1255" s="13">
        <v>40.491959999999992</v>
      </c>
      <c r="U1255" s="48">
        <f>T_[[#This Row],[CA tarif]]-T_[[#This Row],[CA HT]]</f>
        <v>310.68000000000006</v>
      </c>
      <c r="V1255" s="13"/>
      <c r="W1255" s="13"/>
      <c r="X1255"/>
      <c r="Y1255" s="9"/>
      <c r="AA1255"/>
      <c r="AB1255"/>
    </row>
    <row r="1256" spans="1:28" ht="15" customHeight="1" x14ac:dyDescent="0.25">
      <c r="A1256" s="6" t="s">
        <v>170</v>
      </c>
      <c r="B1256" s="6" t="s">
        <v>171</v>
      </c>
      <c r="C1256" s="6" t="s">
        <v>172</v>
      </c>
      <c r="D1256" s="6" t="s">
        <v>146</v>
      </c>
      <c r="E1256" s="6">
        <v>5</v>
      </c>
      <c r="F1256" s="6" t="str">
        <f>VLOOKUP(T_[[#This Row],[N° représ]],ListeREPRESENTANTS,2,FALSE)</f>
        <v>Mohamed Ben Arfa</v>
      </c>
      <c r="G1256" s="6">
        <v>10590</v>
      </c>
      <c r="H1256" s="9">
        <v>41292</v>
      </c>
      <c r="I1256" s="9">
        <v>41314</v>
      </c>
      <c r="J1256" s="9">
        <v>41313</v>
      </c>
      <c r="K1256" s="7">
        <v>2</v>
      </c>
      <c r="L1256" s="9" t="str">
        <f>VLOOKUP(T_[[#This Row],[Réf catégorie]],ListeCATEGORIES,2,FALSE)</f>
        <v>Condiments</v>
      </c>
      <c r="M1256" s="6">
        <v>77</v>
      </c>
      <c r="N1256" s="6" t="str">
        <f>VLOOKUP(T_[[#This Row],[Réf prod]],ListePRODUITS,2,FALSE)</f>
        <v>Original Frankfurter grüne Soße</v>
      </c>
      <c r="O1256" s="13">
        <v>65</v>
      </c>
      <c r="P1256" s="6">
        <v>81</v>
      </c>
      <c r="Q1256" s="13">
        <f t="shared" si="19"/>
        <v>5265</v>
      </c>
      <c r="R1256" s="14">
        <v>0.04</v>
      </c>
      <c r="S1256" s="13">
        <v>5054.3999999999996</v>
      </c>
      <c r="T1256" s="13">
        <v>176.904</v>
      </c>
      <c r="U1256" s="48">
        <f>T_[[#This Row],[CA tarif]]-T_[[#This Row],[CA HT]]</f>
        <v>210.60000000000036</v>
      </c>
      <c r="V1256" s="13"/>
      <c r="W1256" s="13"/>
      <c r="X1256"/>
      <c r="Y1256" s="9"/>
      <c r="AA1256"/>
      <c r="AB1256"/>
    </row>
    <row r="1257" spans="1:28" ht="15" customHeight="1" x14ac:dyDescent="0.25">
      <c r="A1257" s="6" t="s">
        <v>152</v>
      </c>
      <c r="B1257" s="6" t="s">
        <v>153</v>
      </c>
      <c r="C1257" s="6" t="s">
        <v>154</v>
      </c>
      <c r="D1257" s="6" t="s">
        <v>146</v>
      </c>
      <c r="E1257" s="6">
        <v>1</v>
      </c>
      <c r="F1257" s="6" t="str">
        <f>VLOOKUP(T_[[#This Row],[N° représ]],ListeREPRESENTANTS,2,FALSE)</f>
        <v>Francis Rivière</v>
      </c>
      <c r="G1257" s="6">
        <v>10620</v>
      </c>
      <c r="H1257" s="9">
        <v>41292</v>
      </c>
      <c r="I1257" s="9">
        <v>41307</v>
      </c>
      <c r="J1257" s="9">
        <v>41309</v>
      </c>
      <c r="K1257" s="7">
        <v>5</v>
      </c>
      <c r="L1257" s="9" t="str">
        <f>VLOOKUP(T_[[#This Row],[Réf catégorie]],ListeCATEGORIES,2,FALSE)</f>
        <v>Pâtes et céréales</v>
      </c>
      <c r="M1257" s="6">
        <v>52</v>
      </c>
      <c r="N1257" s="6" t="str">
        <f>VLOOKUP(T_[[#This Row],[Réf prod]],ListePRODUITS,2,FALSE)</f>
        <v>Filo Mix</v>
      </c>
      <c r="O1257" s="13">
        <v>35</v>
      </c>
      <c r="P1257" s="6">
        <v>40</v>
      </c>
      <c r="Q1257" s="13">
        <f t="shared" si="19"/>
        <v>1400</v>
      </c>
      <c r="R1257" s="14">
        <v>0.03</v>
      </c>
      <c r="S1257" s="13">
        <v>1358</v>
      </c>
      <c r="T1257" s="13">
        <v>16.295999999999999</v>
      </c>
      <c r="U1257" s="48">
        <f>T_[[#This Row],[CA tarif]]-T_[[#This Row],[CA HT]]</f>
        <v>42</v>
      </c>
      <c r="V1257" s="13"/>
      <c r="W1257" s="13"/>
      <c r="X1257"/>
      <c r="Y1257" s="9"/>
      <c r="AA1257"/>
      <c r="AB1257"/>
    </row>
    <row r="1258" spans="1:28" ht="15" customHeight="1" x14ac:dyDescent="0.25">
      <c r="A1258" s="6" t="s">
        <v>117</v>
      </c>
      <c r="B1258" s="6" t="s">
        <v>118</v>
      </c>
      <c r="C1258" s="6" t="s">
        <v>119</v>
      </c>
      <c r="D1258" s="6" t="s">
        <v>85</v>
      </c>
      <c r="E1258" s="6">
        <v>5</v>
      </c>
      <c r="F1258" s="6" t="str">
        <f>VLOOKUP(T_[[#This Row],[N° représ]],ListeREPRESENTANTS,2,FALSE)</f>
        <v>Mohamed Ben Arfa</v>
      </c>
      <c r="G1258" s="6">
        <v>10634</v>
      </c>
      <c r="H1258" s="9">
        <v>41292</v>
      </c>
      <c r="I1258" s="9">
        <v>41321</v>
      </c>
      <c r="J1258" s="9">
        <v>41318</v>
      </c>
      <c r="K1258" s="7">
        <v>7</v>
      </c>
      <c r="L1258" s="9" t="str">
        <f>VLOOKUP(T_[[#This Row],[Réf catégorie]],ListeCATEGORIES,2,FALSE)</f>
        <v>Produits secs</v>
      </c>
      <c r="M1258" s="6">
        <v>51</v>
      </c>
      <c r="N1258" s="6" t="str">
        <f>VLOOKUP(T_[[#This Row],[Réf prod]],ListePRODUITS,2,FALSE)</f>
        <v>Manjimup Dried Apples</v>
      </c>
      <c r="O1258" s="13">
        <v>265</v>
      </c>
      <c r="P1258" s="6">
        <v>84</v>
      </c>
      <c r="Q1258" s="13">
        <f t="shared" si="19"/>
        <v>22260</v>
      </c>
      <c r="R1258" s="14">
        <v>0.2</v>
      </c>
      <c r="S1258" s="13">
        <v>17808</v>
      </c>
      <c r="T1258" s="13">
        <v>356.16</v>
      </c>
      <c r="U1258" s="48">
        <f>T_[[#This Row],[CA tarif]]-T_[[#This Row],[CA HT]]</f>
        <v>4452</v>
      </c>
      <c r="V1258" s="13"/>
      <c r="W1258" s="13"/>
      <c r="X1258"/>
      <c r="Y1258" s="9"/>
      <c r="AA1258"/>
      <c r="AB1258"/>
    </row>
    <row r="1259" spans="1:28" ht="15" customHeight="1" x14ac:dyDescent="0.25">
      <c r="A1259" s="6" t="s">
        <v>130</v>
      </c>
      <c r="B1259" s="6" t="s">
        <v>131</v>
      </c>
      <c r="C1259" s="6" t="s">
        <v>132</v>
      </c>
      <c r="D1259" s="6" t="s">
        <v>123</v>
      </c>
      <c r="E1259" s="6">
        <v>6</v>
      </c>
      <c r="F1259" s="6" t="str">
        <f>VLOOKUP(T_[[#This Row],[N° représ]],ListeREPRESENTANTS,2,FALSE)</f>
        <v>Ernst Junge</v>
      </c>
      <c r="G1259" s="6">
        <v>10704</v>
      </c>
      <c r="H1259" s="9">
        <v>41292</v>
      </c>
      <c r="I1259" s="9">
        <v>41322</v>
      </c>
      <c r="J1259" s="9">
        <v>41320</v>
      </c>
      <c r="K1259" s="7">
        <v>1</v>
      </c>
      <c r="L1259" s="9" t="str">
        <f>VLOOKUP(T_[[#This Row],[Réf catégorie]],ListeCATEGORIES,2,FALSE)</f>
        <v>Boissons</v>
      </c>
      <c r="M1259" s="6">
        <v>24</v>
      </c>
      <c r="N1259" s="6" t="str">
        <f>VLOOKUP(T_[[#This Row],[Réf prod]],ListePRODUITS,2,FALSE)</f>
        <v>Guaraná Fantástica</v>
      </c>
      <c r="O1259" s="13">
        <v>22.5</v>
      </c>
      <c r="P1259" s="6">
        <v>5</v>
      </c>
      <c r="Q1259" s="13">
        <f t="shared" si="19"/>
        <v>112.5</v>
      </c>
      <c r="R1259" s="14">
        <v>0.01</v>
      </c>
      <c r="S1259" s="13">
        <v>111.375</v>
      </c>
      <c r="T1259" s="13">
        <v>0.77962500000000001</v>
      </c>
      <c r="U1259" s="48">
        <f>T_[[#This Row],[CA tarif]]-T_[[#This Row],[CA HT]]</f>
        <v>1.125</v>
      </c>
      <c r="V1259" s="13"/>
      <c r="W1259" s="13"/>
      <c r="X1259"/>
      <c r="Y1259" s="9"/>
      <c r="AA1259"/>
      <c r="AB1259"/>
    </row>
    <row r="1260" spans="1:28" x14ac:dyDescent="0.25">
      <c r="A1260" s="6" t="s">
        <v>272</v>
      </c>
      <c r="B1260" s="6" t="s">
        <v>273</v>
      </c>
      <c r="C1260" s="6" t="s">
        <v>274</v>
      </c>
      <c r="D1260" s="6" t="s">
        <v>81</v>
      </c>
      <c r="E1260" s="6">
        <v>4</v>
      </c>
      <c r="F1260" s="6" t="str">
        <f>VLOOKUP(T_[[#This Row],[N° représ]],ListeREPRESENTANTS,2,FALSE)</f>
        <v>Laura Callahan</v>
      </c>
      <c r="G1260" s="6">
        <v>10706</v>
      </c>
      <c r="H1260" s="9">
        <v>41292</v>
      </c>
      <c r="I1260" s="9">
        <v>41303</v>
      </c>
      <c r="J1260" s="9">
        <v>41303</v>
      </c>
      <c r="K1260" s="7">
        <v>1</v>
      </c>
      <c r="L1260" s="9" t="str">
        <f>VLOOKUP(T_[[#This Row],[Réf catégorie]],ListeCATEGORIES,2,FALSE)</f>
        <v>Boissons</v>
      </c>
      <c r="M1260" s="6">
        <v>43</v>
      </c>
      <c r="N1260" s="6" t="str">
        <f>VLOOKUP(T_[[#This Row],[Réf prod]],ListePRODUITS,2,FALSE)</f>
        <v>Ipoh Coffee</v>
      </c>
      <c r="O1260" s="13">
        <v>230</v>
      </c>
      <c r="P1260" s="6">
        <v>75</v>
      </c>
      <c r="Q1260" s="13">
        <f t="shared" si="19"/>
        <v>17250</v>
      </c>
      <c r="R1260" s="14">
        <v>0.14000000000000001</v>
      </c>
      <c r="S1260" s="13">
        <v>14835</v>
      </c>
      <c r="T1260" s="13">
        <v>370.875</v>
      </c>
      <c r="U1260" s="48">
        <f>T_[[#This Row],[CA tarif]]-T_[[#This Row],[CA HT]]</f>
        <v>2415</v>
      </c>
      <c r="V1260" s="13"/>
      <c r="W1260" s="13"/>
      <c r="X1260"/>
      <c r="Y1260" s="9"/>
      <c r="AA1260"/>
      <c r="AB1260"/>
    </row>
    <row r="1261" spans="1:28" ht="15" customHeight="1" x14ac:dyDescent="0.25">
      <c r="A1261" s="6" t="s">
        <v>223</v>
      </c>
      <c r="B1261" s="6" t="s">
        <v>224</v>
      </c>
      <c r="C1261" s="6" t="s">
        <v>225</v>
      </c>
      <c r="D1261" s="6" t="s">
        <v>208</v>
      </c>
      <c r="E1261" s="6">
        <v>4</v>
      </c>
      <c r="F1261" s="6" t="str">
        <f>VLOOKUP(T_[[#This Row],[N° représ]],ListeREPRESENTANTS,2,FALSE)</f>
        <v>Laura Callahan</v>
      </c>
      <c r="G1261" s="6">
        <v>10824</v>
      </c>
      <c r="H1261" s="9">
        <v>41292</v>
      </c>
      <c r="I1261" s="9">
        <v>41302</v>
      </c>
      <c r="J1261" s="9">
        <v>41298</v>
      </c>
      <c r="K1261" s="7">
        <v>1</v>
      </c>
      <c r="L1261" s="9" t="str">
        <f>VLOOKUP(T_[[#This Row],[Réf catégorie]],ListeCATEGORIES,2,FALSE)</f>
        <v>Boissons</v>
      </c>
      <c r="M1261" s="6">
        <v>70</v>
      </c>
      <c r="N1261" s="6" t="str">
        <f>VLOOKUP(T_[[#This Row],[Réf prod]],ListePRODUITS,2,FALSE)</f>
        <v>Outback Lager</v>
      </c>
      <c r="O1261" s="13">
        <v>75</v>
      </c>
      <c r="P1261" s="6">
        <v>26</v>
      </c>
      <c r="Q1261" s="13">
        <f t="shared" si="19"/>
        <v>1950</v>
      </c>
      <c r="R1261" s="14">
        <v>0.01</v>
      </c>
      <c r="S1261" s="13">
        <v>1930.5</v>
      </c>
      <c r="T1261" s="13">
        <v>52.1235</v>
      </c>
      <c r="U1261" s="48">
        <f>T_[[#This Row],[CA tarif]]-T_[[#This Row],[CA HT]]</f>
        <v>19.5</v>
      </c>
      <c r="V1261" s="13"/>
      <c r="W1261" s="13"/>
      <c r="X1261"/>
      <c r="Y1261" s="9"/>
      <c r="AA1261"/>
      <c r="AB1261"/>
    </row>
    <row r="1262" spans="1:28" ht="15" customHeight="1" x14ac:dyDescent="0.25">
      <c r="A1262" s="6" t="s">
        <v>235</v>
      </c>
      <c r="B1262" s="6" t="s">
        <v>236</v>
      </c>
      <c r="C1262" s="6" t="s">
        <v>237</v>
      </c>
      <c r="D1262" s="6" t="s">
        <v>238</v>
      </c>
      <c r="E1262" s="6">
        <v>9</v>
      </c>
      <c r="F1262" s="6" t="str">
        <f>VLOOKUP(T_[[#This Row],[N° représ]],ListeREPRESENTANTS,2,FALSE)</f>
        <v>Steven Buchanan</v>
      </c>
      <c r="G1262" s="6">
        <v>10872</v>
      </c>
      <c r="H1262" s="9">
        <v>41292</v>
      </c>
      <c r="I1262" s="9">
        <v>41313</v>
      </c>
      <c r="J1262" s="9">
        <v>41313</v>
      </c>
      <c r="K1262" s="7">
        <v>6</v>
      </c>
      <c r="L1262" s="9" t="str">
        <f>VLOOKUP(T_[[#This Row],[Réf catégorie]],ListeCATEGORIES,2,FALSE)</f>
        <v>Viandes</v>
      </c>
      <c r="M1262" s="6">
        <v>55</v>
      </c>
      <c r="N1262" s="6" t="str">
        <f>VLOOKUP(T_[[#This Row],[Réf prod]],ListePRODUITS,2,FALSE)</f>
        <v>Pâté chinois</v>
      </c>
      <c r="O1262" s="13">
        <v>120</v>
      </c>
      <c r="P1262" s="6">
        <v>25</v>
      </c>
      <c r="Q1262" s="13">
        <f t="shared" si="19"/>
        <v>3000</v>
      </c>
      <c r="R1262" s="15">
        <v>0.04</v>
      </c>
      <c r="S1262" s="13">
        <v>2880</v>
      </c>
      <c r="T1262" s="13">
        <v>97.92</v>
      </c>
      <c r="U1262" s="48">
        <f>T_[[#This Row],[CA tarif]]-T_[[#This Row],[CA HT]]</f>
        <v>120</v>
      </c>
      <c r="V1262" s="13"/>
      <c r="W1262" s="13"/>
      <c r="X1262"/>
      <c r="Y1262" s="9"/>
      <c r="AA1262"/>
      <c r="AB1262"/>
    </row>
    <row r="1263" spans="1:28" ht="15" customHeight="1" x14ac:dyDescent="0.25">
      <c r="A1263" s="6" t="s">
        <v>198</v>
      </c>
      <c r="B1263" s="6" t="s">
        <v>199</v>
      </c>
      <c r="C1263" s="6" t="s">
        <v>54</v>
      </c>
      <c r="D1263" s="6" t="s">
        <v>200</v>
      </c>
      <c r="E1263" s="6">
        <v>7</v>
      </c>
      <c r="F1263" s="6" t="str">
        <f>VLOOKUP(T_[[#This Row],[N° représ]],ListeREPRESENTANTS,2,FALSE)</f>
        <v>Jaime Dos Santos</v>
      </c>
      <c r="G1263" s="6">
        <v>10909</v>
      </c>
      <c r="H1263" s="9">
        <v>41292</v>
      </c>
      <c r="I1263" s="9">
        <v>41305</v>
      </c>
      <c r="J1263" s="9">
        <v>41308</v>
      </c>
      <c r="K1263" s="7">
        <v>7</v>
      </c>
      <c r="L1263" s="9" t="str">
        <f>VLOOKUP(T_[[#This Row],[Réf catégorie]],ListeCATEGORIES,2,FALSE)</f>
        <v>Produits secs</v>
      </c>
      <c r="M1263" s="6">
        <v>7</v>
      </c>
      <c r="N1263" s="6" t="str">
        <f>VLOOKUP(T_[[#This Row],[Réf prod]],ListePRODUITS,2,FALSE)</f>
        <v>Uncle Bob's Organic Dried Pears</v>
      </c>
      <c r="O1263" s="13">
        <v>150</v>
      </c>
      <c r="P1263" s="6">
        <v>23</v>
      </c>
      <c r="Q1263" s="13">
        <f t="shared" si="19"/>
        <v>3450</v>
      </c>
      <c r="R1263" s="15">
        <v>-0.03</v>
      </c>
      <c r="S1263" s="13">
        <v>3553.5</v>
      </c>
      <c r="T1263" s="13">
        <v>53.302500000000002</v>
      </c>
      <c r="U1263" s="48">
        <f>T_[[#This Row],[CA tarif]]-T_[[#This Row],[CA HT]]</f>
        <v>-103.5</v>
      </c>
      <c r="V1263" s="13"/>
      <c r="W1263" s="13"/>
      <c r="X1263"/>
      <c r="Y1263" s="9"/>
      <c r="AA1263"/>
      <c r="AB1263"/>
    </row>
    <row r="1264" spans="1:28" ht="15" customHeight="1" x14ac:dyDescent="0.25">
      <c r="A1264" s="6" t="s">
        <v>296</v>
      </c>
      <c r="B1264" s="6" t="s">
        <v>297</v>
      </c>
      <c r="C1264" s="6" t="s">
        <v>298</v>
      </c>
      <c r="D1264" s="6" t="s">
        <v>123</v>
      </c>
      <c r="E1264" s="6">
        <v>5</v>
      </c>
      <c r="F1264" s="6" t="str">
        <f>VLOOKUP(T_[[#This Row],[N° représ]],ListeREPRESENTANTS,2,FALSE)</f>
        <v>Mohamed Ben Arfa</v>
      </c>
      <c r="G1264" s="6">
        <v>10652</v>
      </c>
      <c r="H1264" s="9">
        <v>41293</v>
      </c>
      <c r="I1264" s="9">
        <v>41308</v>
      </c>
      <c r="J1264" s="9">
        <v>41304</v>
      </c>
      <c r="K1264" s="7">
        <v>5</v>
      </c>
      <c r="L1264" s="9" t="str">
        <f>VLOOKUP(T_[[#This Row],[Réf catégorie]],ListeCATEGORIES,2,FALSE)</f>
        <v>Pâtes et céréales</v>
      </c>
      <c r="M1264" s="6">
        <v>42</v>
      </c>
      <c r="N1264" s="6" t="str">
        <f>VLOOKUP(T_[[#This Row],[Réf prod]],ListePRODUITS,2,FALSE)</f>
        <v>Singaporean Hokkien Fried Mee</v>
      </c>
      <c r="O1264" s="13">
        <v>70</v>
      </c>
      <c r="P1264" s="6">
        <v>53</v>
      </c>
      <c r="Q1264" s="13">
        <f t="shared" si="19"/>
        <v>3710</v>
      </c>
      <c r="R1264" s="14">
        <v>0.08</v>
      </c>
      <c r="S1264" s="13">
        <v>3413.2000000000003</v>
      </c>
      <c r="T1264" s="13">
        <v>3.4132000000000002</v>
      </c>
      <c r="U1264" s="48">
        <f>T_[[#This Row],[CA tarif]]-T_[[#This Row],[CA HT]]</f>
        <v>296.79999999999973</v>
      </c>
      <c r="V1264" s="13"/>
      <c r="W1264" s="13"/>
      <c r="X1264"/>
      <c r="Y1264" s="9"/>
      <c r="AA1264"/>
      <c r="AB1264"/>
    </row>
    <row r="1265" spans="1:28" ht="15" customHeight="1" x14ac:dyDescent="0.25">
      <c r="A1265" s="6" t="s">
        <v>143</v>
      </c>
      <c r="B1265" s="6" t="s">
        <v>144</v>
      </c>
      <c r="C1265" s="6" t="s">
        <v>145</v>
      </c>
      <c r="D1265" s="6" t="s">
        <v>146</v>
      </c>
      <c r="E1265" s="6">
        <v>3</v>
      </c>
      <c r="F1265" s="6" t="str">
        <f>VLOOKUP(T_[[#This Row],[N° représ]],ListeREPRESENTANTS,2,FALSE)</f>
        <v>Janet Leverling</v>
      </c>
      <c r="G1265" s="6">
        <v>10742</v>
      </c>
      <c r="H1265" s="9">
        <v>41293</v>
      </c>
      <c r="I1265" s="9">
        <v>41315</v>
      </c>
      <c r="J1265" s="9">
        <v>41312</v>
      </c>
      <c r="K1265" s="7">
        <v>4</v>
      </c>
      <c r="L1265" s="9" t="str">
        <f>VLOOKUP(T_[[#This Row],[Réf catégorie]],ListeCATEGORIES,2,FALSE)</f>
        <v>Produits laitiers</v>
      </c>
      <c r="M1265" s="6">
        <v>60</v>
      </c>
      <c r="N1265" s="6" t="str">
        <f>VLOOKUP(T_[[#This Row],[Réf prod]],ListePRODUITS,2,FALSE)</f>
        <v>Camembert Pierrot</v>
      </c>
      <c r="O1265" s="13">
        <v>170</v>
      </c>
      <c r="P1265" s="6">
        <v>66</v>
      </c>
      <c r="Q1265" s="13">
        <f t="shared" si="19"/>
        <v>11220</v>
      </c>
      <c r="R1265" s="14">
        <v>-0.03</v>
      </c>
      <c r="S1265" s="13">
        <v>11556.6</v>
      </c>
      <c r="T1265" s="13">
        <v>0</v>
      </c>
      <c r="U1265" s="48">
        <f>T_[[#This Row],[CA tarif]]-T_[[#This Row],[CA HT]]</f>
        <v>-336.60000000000036</v>
      </c>
      <c r="V1265" s="13"/>
      <c r="W1265" s="13"/>
      <c r="X1265"/>
      <c r="Y1265" s="9"/>
      <c r="AA1265"/>
      <c r="AB1265"/>
    </row>
    <row r="1266" spans="1:28" ht="15" customHeight="1" x14ac:dyDescent="0.25">
      <c r="A1266" s="6" t="s">
        <v>223</v>
      </c>
      <c r="B1266" s="6" t="s">
        <v>224</v>
      </c>
      <c r="C1266" s="6" t="s">
        <v>225</v>
      </c>
      <c r="D1266" s="6" t="s">
        <v>208</v>
      </c>
      <c r="E1266" s="6">
        <v>3</v>
      </c>
      <c r="F1266" s="6" t="str">
        <f>VLOOKUP(T_[[#This Row],[N° représ]],ListeREPRESENTANTS,2,FALSE)</f>
        <v>Janet Leverling</v>
      </c>
      <c r="G1266" s="6">
        <v>10762</v>
      </c>
      <c r="H1266" s="9">
        <v>41293</v>
      </c>
      <c r="I1266" s="9">
        <v>41308</v>
      </c>
      <c r="J1266" s="9">
        <v>41310</v>
      </c>
      <c r="K1266" s="7">
        <v>3</v>
      </c>
      <c r="L1266" s="9" t="str">
        <f>VLOOKUP(T_[[#This Row],[Réf catégorie]],ListeCATEGORIES,2,FALSE)</f>
        <v>Desserts</v>
      </c>
      <c r="M1266" s="6">
        <v>47</v>
      </c>
      <c r="N1266" s="6" t="str">
        <f>VLOOKUP(T_[[#This Row],[Réf prod]],ListePRODUITS,2,FALSE)</f>
        <v>Zaanse koeken</v>
      </c>
      <c r="O1266" s="13">
        <v>47.5</v>
      </c>
      <c r="P1266" s="6">
        <v>31</v>
      </c>
      <c r="Q1266" s="13">
        <f t="shared" si="19"/>
        <v>1472.5</v>
      </c>
      <c r="R1266" s="14">
        <v>0.15</v>
      </c>
      <c r="S1266" s="13">
        <v>1251.625</v>
      </c>
      <c r="T1266" s="13">
        <v>33.793875</v>
      </c>
      <c r="U1266" s="48">
        <f>T_[[#This Row],[CA tarif]]-T_[[#This Row],[CA HT]]</f>
        <v>220.875</v>
      </c>
      <c r="V1266" s="13"/>
      <c r="W1266" s="13"/>
      <c r="X1266"/>
      <c r="Y1266" s="9"/>
      <c r="AA1266"/>
      <c r="AB1266"/>
    </row>
    <row r="1267" spans="1:28" ht="15" customHeight="1" x14ac:dyDescent="0.25">
      <c r="A1267" s="6" t="s">
        <v>117</v>
      </c>
      <c r="B1267" s="6" t="s">
        <v>118</v>
      </c>
      <c r="C1267" s="6" t="s">
        <v>119</v>
      </c>
      <c r="D1267" s="6" t="s">
        <v>85</v>
      </c>
      <c r="E1267" s="6">
        <v>3</v>
      </c>
      <c r="F1267" s="6" t="str">
        <f>VLOOKUP(T_[[#This Row],[N° représ]],ListeREPRESENTANTS,2,FALSE)</f>
        <v>Janet Leverling</v>
      </c>
      <c r="G1267" s="6">
        <v>10763</v>
      </c>
      <c r="H1267" s="9">
        <v>41293</v>
      </c>
      <c r="I1267" s="9">
        <v>41321</v>
      </c>
      <c r="J1267" s="9">
        <v>41319</v>
      </c>
      <c r="K1267" s="7">
        <v>5</v>
      </c>
      <c r="L1267" s="9" t="str">
        <f>VLOOKUP(T_[[#This Row],[Réf catégorie]],ListeCATEGORIES,2,FALSE)</f>
        <v>Pâtes et céréales</v>
      </c>
      <c r="M1267" s="6">
        <v>22</v>
      </c>
      <c r="N1267" s="6" t="str">
        <f>VLOOKUP(T_[[#This Row],[Réf prod]],ListePRODUITS,2,FALSE)</f>
        <v>Gustaf's Knäckebröd</v>
      </c>
      <c r="O1267" s="13">
        <v>105</v>
      </c>
      <c r="P1267" s="6">
        <v>20</v>
      </c>
      <c r="Q1267" s="13">
        <f t="shared" si="19"/>
        <v>2100</v>
      </c>
      <c r="R1267" s="14">
        <v>7.0000000000000007E-2</v>
      </c>
      <c r="S1267" s="13">
        <v>1952.9999999999998</v>
      </c>
      <c r="T1267" s="13">
        <v>42.965999999999994</v>
      </c>
      <c r="U1267" s="48">
        <f>T_[[#This Row],[CA tarif]]-T_[[#This Row],[CA HT]]</f>
        <v>147.00000000000023</v>
      </c>
      <c r="V1267" s="13"/>
      <c r="W1267" s="13"/>
      <c r="X1267"/>
      <c r="Y1267" s="9"/>
      <c r="AA1267"/>
      <c r="AB1267"/>
    </row>
    <row r="1268" spans="1:28" ht="15" customHeight="1" x14ac:dyDescent="0.25">
      <c r="A1268" s="6" t="s">
        <v>194</v>
      </c>
      <c r="B1268" s="6" t="s">
        <v>195</v>
      </c>
      <c r="C1268" s="6" t="s">
        <v>97</v>
      </c>
      <c r="D1268" s="6" t="s">
        <v>98</v>
      </c>
      <c r="E1268" s="6">
        <v>7</v>
      </c>
      <c r="F1268" s="6" t="str">
        <f>VLOOKUP(T_[[#This Row],[N° représ]],ListeREPRESENTANTS,2,FALSE)</f>
        <v>Jaime Dos Santos</v>
      </c>
      <c r="G1268" s="6">
        <v>10842</v>
      </c>
      <c r="H1268" s="9">
        <v>41293</v>
      </c>
      <c r="I1268" s="9">
        <v>41317</v>
      </c>
      <c r="J1268" s="9">
        <v>41312</v>
      </c>
      <c r="K1268" s="7">
        <v>3</v>
      </c>
      <c r="L1268" s="9" t="str">
        <f>VLOOKUP(T_[[#This Row],[Réf catégorie]],ListeCATEGORIES,2,FALSE)</f>
        <v>Desserts</v>
      </c>
      <c r="M1268" s="6">
        <v>68</v>
      </c>
      <c r="N1268" s="6" t="str">
        <f>VLOOKUP(T_[[#This Row],[Réf prod]],ListePRODUITS,2,FALSE)</f>
        <v>Scottish Longbreads</v>
      </c>
      <c r="O1268" s="13">
        <v>62.5</v>
      </c>
      <c r="P1268" s="6">
        <v>72</v>
      </c>
      <c r="Q1268" s="13">
        <f t="shared" si="19"/>
        <v>4500</v>
      </c>
      <c r="R1268" s="15">
        <v>0.16</v>
      </c>
      <c r="S1268" s="13">
        <v>3780</v>
      </c>
      <c r="T1268" s="13">
        <v>64.260000000000005</v>
      </c>
      <c r="U1268" s="48">
        <f>T_[[#This Row],[CA tarif]]-T_[[#This Row],[CA HT]]</f>
        <v>720</v>
      </c>
      <c r="V1268" s="13"/>
      <c r="W1268" s="13"/>
      <c r="X1268"/>
      <c r="Y1268" s="9"/>
      <c r="AA1268"/>
      <c r="AB1268"/>
    </row>
    <row r="1269" spans="1:28" ht="15" customHeight="1" x14ac:dyDescent="0.25">
      <c r="A1269" s="6" t="s">
        <v>278</v>
      </c>
      <c r="B1269" s="6" t="s">
        <v>279</v>
      </c>
      <c r="C1269" s="6" t="s">
        <v>280</v>
      </c>
      <c r="D1269" s="6" t="s">
        <v>85</v>
      </c>
      <c r="E1269" s="6">
        <v>8</v>
      </c>
      <c r="F1269" s="6" t="str">
        <f>VLOOKUP(T_[[#This Row],[N° représ]],ListeREPRESENTANTS,2,FALSE)</f>
        <v>Hicham Esmal</v>
      </c>
      <c r="G1269" s="6">
        <v>10890</v>
      </c>
      <c r="H1269" s="9">
        <v>41293</v>
      </c>
      <c r="I1269" s="9">
        <v>41304</v>
      </c>
      <c r="J1269" s="9">
        <v>41299</v>
      </c>
      <c r="K1269" s="7">
        <v>6</v>
      </c>
      <c r="L1269" s="9" t="str">
        <f>VLOOKUP(T_[[#This Row],[Réf catégorie]],ListeCATEGORIES,2,FALSE)</f>
        <v>Viandes</v>
      </c>
      <c r="M1269" s="6">
        <v>17</v>
      </c>
      <c r="N1269" s="6" t="str">
        <f>VLOOKUP(T_[[#This Row],[Réf prod]],ListePRODUITS,2,FALSE)</f>
        <v>Alice Mutton</v>
      </c>
      <c r="O1269" s="13">
        <v>195</v>
      </c>
      <c r="P1269" s="6">
        <v>47</v>
      </c>
      <c r="Q1269" s="13">
        <f t="shared" si="19"/>
        <v>9165</v>
      </c>
      <c r="R1269" s="15">
        <v>-0.03</v>
      </c>
      <c r="S1269" s="13">
        <v>9439.9500000000007</v>
      </c>
      <c r="T1269" s="13">
        <v>18.879900000000003</v>
      </c>
      <c r="U1269" s="48">
        <f>T_[[#This Row],[CA tarif]]-T_[[#This Row],[CA HT]]</f>
        <v>-274.95000000000073</v>
      </c>
      <c r="V1269" s="13"/>
      <c r="W1269" s="13"/>
      <c r="X1269"/>
      <c r="Y1269" s="9"/>
      <c r="AA1269"/>
      <c r="AB1269"/>
    </row>
    <row r="1270" spans="1:28" ht="15" customHeight="1" x14ac:dyDescent="0.25">
      <c r="A1270" s="6" t="s">
        <v>248</v>
      </c>
      <c r="B1270" s="6" t="s">
        <v>249</v>
      </c>
      <c r="C1270" s="6" t="s">
        <v>250</v>
      </c>
      <c r="D1270" s="6" t="s">
        <v>251</v>
      </c>
      <c r="E1270" s="6">
        <v>1</v>
      </c>
      <c r="F1270" s="6" t="str">
        <f>VLOOKUP(T_[[#This Row],[N° représ]],ListeREPRESENTANTS,2,FALSE)</f>
        <v>Francis Rivière</v>
      </c>
      <c r="G1270" s="6">
        <v>10727</v>
      </c>
      <c r="H1270" s="9">
        <v>41294</v>
      </c>
      <c r="I1270" s="9">
        <v>41310</v>
      </c>
      <c r="J1270" s="9">
        <v>41310</v>
      </c>
      <c r="K1270" s="7">
        <v>5</v>
      </c>
      <c r="L1270" s="9" t="str">
        <f>VLOOKUP(T_[[#This Row],[Réf catégorie]],ListeCATEGORIES,2,FALSE)</f>
        <v>Pâtes et céréales</v>
      </c>
      <c r="M1270" s="6">
        <v>56</v>
      </c>
      <c r="N1270" s="6" t="str">
        <f>VLOOKUP(T_[[#This Row],[Réf prod]],ListePRODUITS,2,FALSE)</f>
        <v>Gnocchi di nonna Alice</v>
      </c>
      <c r="O1270" s="13">
        <v>190</v>
      </c>
      <c r="P1270" s="6">
        <v>70</v>
      </c>
      <c r="Q1270" s="13">
        <f t="shared" si="19"/>
        <v>13300</v>
      </c>
      <c r="R1270" s="14">
        <v>0.17</v>
      </c>
      <c r="S1270" s="13">
        <v>11039</v>
      </c>
      <c r="T1270" s="13">
        <v>242.858</v>
      </c>
      <c r="U1270" s="48">
        <f>T_[[#This Row],[CA tarif]]-T_[[#This Row],[CA HT]]</f>
        <v>2261</v>
      </c>
      <c r="V1270" s="13"/>
      <c r="W1270" s="13"/>
      <c r="X1270"/>
      <c r="Y1270" s="9"/>
      <c r="AA1270"/>
      <c r="AB1270"/>
    </row>
    <row r="1271" spans="1:28" ht="15" customHeight="1" x14ac:dyDescent="0.25">
      <c r="A1271" s="6" t="s">
        <v>173</v>
      </c>
      <c r="B1271" s="6" t="s">
        <v>174</v>
      </c>
      <c r="C1271" s="6" t="s">
        <v>135</v>
      </c>
      <c r="D1271" s="6" t="s">
        <v>136</v>
      </c>
      <c r="E1271" s="6">
        <v>2</v>
      </c>
      <c r="F1271" s="6" t="str">
        <f>VLOOKUP(T_[[#This Row],[N° représ]],ListeREPRESENTANTS,2,FALSE)</f>
        <v>Anne Dodsworth</v>
      </c>
      <c r="G1271" s="6">
        <v>10849</v>
      </c>
      <c r="H1271" s="9">
        <v>41294</v>
      </c>
      <c r="I1271" s="9">
        <v>41324</v>
      </c>
      <c r="J1271" s="9">
        <v>41322</v>
      </c>
      <c r="K1271" s="7">
        <v>3</v>
      </c>
      <c r="L1271" s="9" t="str">
        <f>VLOOKUP(T_[[#This Row],[Réf catégorie]],ListeCATEGORIES,2,FALSE)</f>
        <v>Desserts</v>
      </c>
      <c r="M1271" s="6">
        <v>26</v>
      </c>
      <c r="N1271" s="6" t="str">
        <f>VLOOKUP(T_[[#This Row],[Réf prod]],ListePRODUITS,2,FALSE)</f>
        <v>Gumbär Gummibärchen</v>
      </c>
      <c r="O1271" s="13">
        <v>156.15</v>
      </c>
      <c r="P1271" s="6">
        <v>55</v>
      </c>
      <c r="Q1271" s="13">
        <f t="shared" si="19"/>
        <v>8588.25</v>
      </c>
      <c r="R1271" s="15">
        <v>0.19</v>
      </c>
      <c r="S1271" s="13">
        <v>6956.4825000000001</v>
      </c>
      <c r="T1271" s="13">
        <v>13.912965</v>
      </c>
      <c r="U1271" s="48">
        <f>T_[[#This Row],[CA tarif]]-T_[[#This Row],[CA HT]]</f>
        <v>1631.7674999999999</v>
      </c>
      <c r="V1271" s="13"/>
      <c r="W1271" s="13"/>
      <c r="X1271"/>
      <c r="Y1271" s="9"/>
      <c r="AA1271"/>
      <c r="AB1271"/>
    </row>
    <row r="1272" spans="1:28" ht="15" customHeight="1" x14ac:dyDescent="0.25">
      <c r="A1272" s="6" t="s">
        <v>103</v>
      </c>
      <c r="B1272" s="6" t="s">
        <v>104</v>
      </c>
      <c r="C1272" s="6" t="s">
        <v>105</v>
      </c>
      <c r="D1272" s="6" t="s">
        <v>106</v>
      </c>
      <c r="E1272" s="6">
        <v>7</v>
      </c>
      <c r="F1272" s="6" t="str">
        <f>VLOOKUP(T_[[#This Row],[N° représ]],ListeREPRESENTANTS,2,FALSE)</f>
        <v>Jaime Dos Santos</v>
      </c>
      <c r="G1272" s="6">
        <v>10486</v>
      </c>
      <c r="H1272" s="9">
        <v>41295</v>
      </c>
      <c r="I1272" s="9">
        <v>41315</v>
      </c>
      <c r="J1272" s="9">
        <v>41318</v>
      </c>
      <c r="K1272" s="7">
        <v>7</v>
      </c>
      <c r="L1272" s="9" t="str">
        <f>VLOOKUP(T_[[#This Row],[Réf catégorie]],ListeCATEGORIES,2,FALSE)</f>
        <v>Produits secs</v>
      </c>
      <c r="M1272" s="6">
        <v>74</v>
      </c>
      <c r="N1272" s="6" t="str">
        <f>VLOOKUP(T_[[#This Row],[Réf prod]],ListePRODUITS,2,FALSE)</f>
        <v>Longlife Tofu</v>
      </c>
      <c r="O1272" s="13">
        <v>40</v>
      </c>
      <c r="P1272" s="6">
        <v>36</v>
      </c>
      <c r="Q1272" s="13">
        <f t="shared" si="19"/>
        <v>1440</v>
      </c>
      <c r="R1272" s="14">
        <v>0.06</v>
      </c>
      <c r="S1272" s="13">
        <v>1353.6</v>
      </c>
      <c r="T1272" s="13">
        <v>13.536</v>
      </c>
      <c r="U1272" s="48">
        <f>T_[[#This Row],[CA tarif]]-T_[[#This Row],[CA HT]]</f>
        <v>86.400000000000091</v>
      </c>
      <c r="V1272" s="13"/>
      <c r="W1272" s="13"/>
      <c r="X1272"/>
      <c r="Y1272" s="9"/>
      <c r="AA1272"/>
      <c r="AB1272"/>
    </row>
    <row r="1273" spans="1:28" ht="15" customHeight="1" x14ac:dyDescent="0.25">
      <c r="A1273" s="6" t="s">
        <v>166</v>
      </c>
      <c r="B1273" s="6" t="s">
        <v>167</v>
      </c>
      <c r="C1273" s="6" t="s">
        <v>168</v>
      </c>
      <c r="D1273" s="6" t="s">
        <v>169</v>
      </c>
      <c r="E1273" s="6">
        <v>2</v>
      </c>
      <c r="F1273" s="6" t="str">
        <f>VLOOKUP(T_[[#This Row],[N° représ]],ListeREPRESENTANTS,2,FALSE)</f>
        <v>Anne Dodsworth</v>
      </c>
      <c r="G1273" s="6">
        <v>10687</v>
      </c>
      <c r="H1273" s="9">
        <v>41296</v>
      </c>
      <c r="I1273" s="9">
        <v>41318</v>
      </c>
      <c r="J1273" s="9">
        <v>41317</v>
      </c>
      <c r="K1273" s="7">
        <v>6</v>
      </c>
      <c r="L1273" s="9" t="str">
        <f>VLOOKUP(T_[[#This Row],[Réf catégorie]],ListeCATEGORIES,2,FALSE)</f>
        <v>Viandes</v>
      </c>
      <c r="M1273" s="6">
        <v>9</v>
      </c>
      <c r="N1273" s="6" t="str">
        <f>VLOOKUP(T_[[#This Row],[Réf prod]],ListePRODUITS,2,FALSE)</f>
        <v>Mishi Kobe Niku</v>
      </c>
      <c r="O1273" s="13">
        <v>485</v>
      </c>
      <c r="P1273" s="6">
        <v>97</v>
      </c>
      <c r="Q1273" s="13">
        <f t="shared" si="19"/>
        <v>47045</v>
      </c>
      <c r="R1273" s="14">
        <v>-0.01</v>
      </c>
      <c r="S1273" s="13">
        <v>47515.45</v>
      </c>
      <c r="T1273" s="13">
        <v>475.15449999999998</v>
      </c>
      <c r="U1273" s="48">
        <f>T_[[#This Row],[CA tarif]]-T_[[#This Row],[CA HT]]</f>
        <v>-470.44999999999709</v>
      </c>
      <c r="V1273" s="13"/>
      <c r="W1273" s="13"/>
      <c r="X1273"/>
      <c r="Y1273" s="9"/>
      <c r="AA1273"/>
      <c r="AB1273"/>
    </row>
    <row r="1274" spans="1:28" ht="15" customHeight="1" x14ac:dyDescent="0.25">
      <c r="A1274" s="6" t="s">
        <v>127</v>
      </c>
      <c r="B1274" s="6" t="s">
        <v>128</v>
      </c>
      <c r="C1274" s="6" t="s">
        <v>129</v>
      </c>
      <c r="D1274" s="6" t="s">
        <v>106</v>
      </c>
      <c r="E1274" s="6">
        <v>4</v>
      </c>
      <c r="F1274" s="6" t="str">
        <f>VLOOKUP(T_[[#This Row],[N° représ]],ListeREPRESENTANTS,2,FALSE)</f>
        <v>Laura Callahan</v>
      </c>
      <c r="G1274" s="6">
        <v>10729</v>
      </c>
      <c r="H1274" s="9">
        <v>41296</v>
      </c>
      <c r="I1274" s="9">
        <v>41310</v>
      </c>
      <c r="J1274" s="9">
        <v>41308</v>
      </c>
      <c r="K1274" s="7">
        <v>3</v>
      </c>
      <c r="L1274" s="9" t="str">
        <f>VLOOKUP(T_[[#This Row],[Réf catégorie]],ListeCATEGORIES,2,FALSE)</f>
        <v>Desserts</v>
      </c>
      <c r="M1274" s="6">
        <v>21</v>
      </c>
      <c r="N1274" s="6" t="str">
        <f>VLOOKUP(T_[[#This Row],[Réf prod]],ListePRODUITS,2,FALSE)</f>
        <v>Sir Rodney's Scones</v>
      </c>
      <c r="O1274" s="13">
        <v>50</v>
      </c>
      <c r="P1274" s="6">
        <v>81</v>
      </c>
      <c r="Q1274" s="13">
        <f t="shared" si="19"/>
        <v>4050</v>
      </c>
      <c r="R1274" s="14">
        <v>0.09</v>
      </c>
      <c r="S1274" s="13">
        <v>3685.5</v>
      </c>
      <c r="T1274" s="13">
        <v>81.081000000000003</v>
      </c>
      <c r="U1274" s="48">
        <f>T_[[#This Row],[CA tarif]]-T_[[#This Row],[CA HT]]</f>
        <v>364.5</v>
      </c>
      <c r="V1274" s="13"/>
      <c r="W1274" s="13"/>
      <c r="X1274"/>
      <c r="Y1274" s="9"/>
      <c r="AA1274"/>
      <c r="AB1274"/>
    </row>
    <row r="1275" spans="1:28" ht="15" customHeight="1" x14ac:dyDescent="0.25">
      <c r="A1275" s="6" t="s">
        <v>226</v>
      </c>
      <c r="B1275" s="6" t="s">
        <v>227</v>
      </c>
      <c r="C1275" s="6" t="s">
        <v>53</v>
      </c>
      <c r="D1275" s="6" t="s">
        <v>51</v>
      </c>
      <c r="E1275" s="6">
        <v>3</v>
      </c>
      <c r="F1275" s="6" t="str">
        <f>VLOOKUP(T_[[#This Row],[N° représ]],ListeREPRESENTANTS,2,FALSE)</f>
        <v>Janet Leverling</v>
      </c>
      <c r="G1275" s="6">
        <v>10751</v>
      </c>
      <c r="H1275" s="9">
        <v>41296</v>
      </c>
      <c r="I1275" s="9">
        <v>41313</v>
      </c>
      <c r="J1275" s="9">
        <v>41308</v>
      </c>
      <c r="K1275" s="7">
        <v>8</v>
      </c>
      <c r="L1275" s="9" t="str">
        <f>VLOOKUP(T_[[#This Row],[Réf catégorie]],ListeCATEGORIES,2,FALSE)</f>
        <v>Poissons et fruits de mer</v>
      </c>
      <c r="M1275" s="6">
        <v>73</v>
      </c>
      <c r="N1275" s="6" t="str">
        <f>VLOOKUP(T_[[#This Row],[Réf prod]],ListePRODUITS,2,FALSE)</f>
        <v>Röd Kaviar</v>
      </c>
      <c r="O1275" s="13">
        <v>75</v>
      </c>
      <c r="P1275" s="6">
        <v>9</v>
      </c>
      <c r="Q1275" s="13">
        <f t="shared" si="19"/>
        <v>675</v>
      </c>
      <c r="R1275" s="14">
        <v>0.08</v>
      </c>
      <c r="S1275" s="13">
        <v>621</v>
      </c>
      <c r="T1275" s="13">
        <v>11.178000000000001</v>
      </c>
      <c r="U1275" s="48">
        <f>T_[[#This Row],[CA tarif]]-T_[[#This Row],[CA HT]]</f>
        <v>54</v>
      </c>
      <c r="V1275" s="13"/>
      <c r="W1275" s="13"/>
      <c r="X1275"/>
      <c r="Y1275" s="9"/>
      <c r="AA1275"/>
      <c r="AB1275"/>
    </row>
    <row r="1276" spans="1:28" x14ac:dyDescent="0.25">
      <c r="A1276" s="6" t="s">
        <v>316</v>
      </c>
      <c r="B1276" s="6" t="s">
        <v>317</v>
      </c>
      <c r="C1276" s="6" t="s">
        <v>318</v>
      </c>
      <c r="D1276" s="6" t="s">
        <v>81</v>
      </c>
      <c r="E1276" s="6">
        <v>7</v>
      </c>
      <c r="F1276" s="6" t="str">
        <f>VLOOKUP(T_[[#This Row],[N° représ]],ListeREPRESENTANTS,2,FALSE)</f>
        <v>Jaime Dos Santos</v>
      </c>
      <c r="G1276" s="6">
        <v>10821</v>
      </c>
      <c r="H1276" s="9">
        <v>41296</v>
      </c>
      <c r="I1276" s="9">
        <v>41322</v>
      </c>
      <c r="J1276" s="9">
        <v>41318</v>
      </c>
      <c r="K1276" s="7">
        <v>1</v>
      </c>
      <c r="L1276" s="9" t="str">
        <f>VLOOKUP(T_[[#This Row],[Réf catégorie]],ListeCATEGORIES,2,FALSE)</f>
        <v>Boissons</v>
      </c>
      <c r="M1276" s="6">
        <v>35</v>
      </c>
      <c r="N1276" s="6" t="str">
        <f>VLOOKUP(T_[[#This Row],[Réf prod]],ListePRODUITS,2,FALSE)</f>
        <v>Steeleye Stout</v>
      </c>
      <c r="O1276" s="13">
        <v>90</v>
      </c>
      <c r="P1276" s="6">
        <v>79</v>
      </c>
      <c r="Q1276" s="13">
        <f t="shared" si="19"/>
        <v>7110</v>
      </c>
      <c r="R1276" s="14">
        <v>0.06</v>
      </c>
      <c r="S1276" s="13">
        <v>6683.4</v>
      </c>
      <c r="T1276" s="13">
        <v>113.61779999999999</v>
      </c>
      <c r="U1276" s="48">
        <f>T_[[#This Row],[CA tarif]]-T_[[#This Row],[CA HT]]</f>
        <v>426.60000000000036</v>
      </c>
      <c r="V1276" s="13"/>
      <c r="W1276" s="13"/>
      <c r="X1276"/>
      <c r="Y1276" s="9"/>
      <c r="AA1276"/>
      <c r="AB1276"/>
    </row>
    <row r="1277" spans="1:28" ht="15" customHeight="1" x14ac:dyDescent="0.25">
      <c r="A1277" s="6" t="s">
        <v>228</v>
      </c>
      <c r="B1277" s="6" t="s">
        <v>229</v>
      </c>
      <c r="C1277" s="6" t="s">
        <v>122</v>
      </c>
      <c r="D1277" s="6" t="s">
        <v>123</v>
      </c>
      <c r="E1277" s="6">
        <v>3</v>
      </c>
      <c r="F1277" s="6" t="str">
        <f>VLOOKUP(T_[[#This Row],[N° représ]],ListeREPRESENTANTS,2,FALSE)</f>
        <v>Janet Leverling</v>
      </c>
      <c r="G1277" s="6">
        <v>10903</v>
      </c>
      <c r="H1277" s="9">
        <v>41296</v>
      </c>
      <c r="I1277" s="9">
        <v>41307</v>
      </c>
      <c r="J1277" s="9">
        <v>41309</v>
      </c>
      <c r="K1277" s="7">
        <v>8</v>
      </c>
      <c r="L1277" s="9" t="str">
        <f>VLOOKUP(T_[[#This Row],[Réf catégorie]],ListeCATEGORIES,2,FALSE)</f>
        <v>Poissons et fruits de mer</v>
      </c>
      <c r="M1277" s="6">
        <v>13</v>
      </c>
      <c r="N1277" s="6" t="str">
        <f>VLOOKUP(T_[[#This Row],[Réf prod]],ListePRODUITS,2,FALSE)</f>
        <v>Konbu</v>
      </c>
      <c r="O1277" s="13">
        <v>30</v>
      </c>
      <c r="P1277" s="6">
        <v>69</v>
      </c>
      <c r="Q1277" s="13">
        <f t="shared" si="19"/>
        <v>2070</v>
      </c>
      <c r="R1277" s="15">
        <v>0.05</v>
      </c>
      <c r="S1277" s="13">
        <v>1966.5</v>
      </c>
      <c r="T1277" s="13">
        <v>11.798999999999999</v>
      </c>
      <c r="U1277" s="48">
        <f>T_[[#This Row],[CA tarif]]-T_[[#This Row],[CA HT]]</f>
        <v>103.5</v>
      </c>
      <c r="V1277" s="13"/>
      <c r="W1277" s="13"/>
      <c r="X1277"/>
      <c r="Y1277" s="9"/>
      <c r="AA1277"/>
      <c r="AB1277"/>
    </row>
    <row r="1278" spans="1:28" x14ac:dyDescent="0.25">
      <c r="A1278" s="6" t="s">
        <v>179</v>
      </c>
      <c r="B1278" s="6" t="s">
        <v>180</v>
      </c>
      <c r="C1278" s="6" t="s">
        <v>181</v>
      </c>
      <c r="D1278" s="6" t="s">
        <v>81</v>
      </c>
      <c r="E1278" s="6">
        <v>6</v>
      </c>
      <c r="F1278" s="6" t="str">
        <f>VLOOKUP(T_[[#This Row],[N° représ]],ListeREPRESENTANTS,2,FALSE)</f>
        <v>Ernst Junge</v>
      </c>
      <c r="G1278" s="6">
        <v>10510</v>
      </c>
      <c r="H1278" s="9">
        <v>41297</v>
      </c>
      <c r="I1278" s="9">
        <v>41326</v>
      </c>
      <c r="J1278" s="9">
        <v>41325</v>
      </c>
      <c r="K1278" s="7">
        <v>6</v>
      </c>
      <c r="L1278" s="9" t="str">
        <f>VLOOKUP(T_[[#This Row],[Réf catégorie]],ListeCATEGORIES,2,FALSE)</f>
        <v>Viandes</v>
      </c>
      <c r="M1278" s="6">
        <v>29</v>
      </c>
      <c r="N1278" s="6" t="str">
        <f>VLOOKUP(T_[[#This Row],[Réf prod]],ListePRODUITS,2,FALSE)</f>
        <v>Thüringer Rostbratwurst</v>
      </c>
      <c r="O1278" s="13">
        <v>618.95000000000005</v>
      </c>
      <c r="P1278" s="6">
        <v>63</v>
      </c>
      <c r="Q1278" s="13">
        <f t="shared" si="19"/>
        <v>38993.850000000006</v>
      </c>
      <c r="R1278" s="14">
        <v>0.08</v>
      </c>
      <c r="S1278" s="13">
        <v>35874.342000000004</v>
      </c>
      <c r="T1278" s="13">
        <v>0</v>
      </c>
      <c r="U1278" s="48">
        <f>T_[[#This Row],[CA tarif]]-T_[[#This Row],[CA HT]]</f>
        <v>3119.5080000000016</v>
      </c>
      <c r="V1278" s="13"/>
      <c r="W1278" s="13"/>
      <c r="X1278"/>
      <c r="Y1278" s="9"/>
      <c r="AA1278"/>
      <c r="AB1278"/>
    </row>
    <row r="1279" spans="1:28" ht="15" customHeight="1" x14ac:dyDescent="0.25">
      <c r="A1279" s="6" t="s">
        <v>157</v>
      </c>
      <c r="B1279" s="6" t="s">
        <v>158</v>
      </c>
      <c r="C1279" s="6" t="s">
        <v>159</v>
      </c>
      <c r="D1279" s="6" t="s">
        <v>136</v>
      </c>
      <c r="E1279" s="6">
        <v>3</v>
      </c>
      <c r="F1279" s="6" t="str">
        <f>VLOOKUP(T_[[#This Row],[N° représ]],ListeREPRESENTANTS,2,FALSE)</f>
        <v>Janet Leverling</v>
      </c>
      <c r="G1279" s="6">
        <v>10592</v>
      </c>
      <c r="H1279" s="9">
        <v>41297</v>
      </c>
      <c r="I1279" s="9">
        <v>41320</v>
      </c>
      <c r="J1279" s="9">
        <v>41321</v>
      </c>
      <c r="K1279" s="7">
        <v>3</v>
      </c>
      <c r="L1279" s="9" t="str">
        <f>VLOOKUP(T_[[#This Row],[Réf catégorie]],ListeCATEGORIES,2,FALSE)</f>
        <v>Desserts</v>
      </c>
      <c r="M1279" s="6">
        <v>26</v>
      </c>
      <c r="N1279" s="6" t="str">
        <f>VLOOKUP(T_[[#This Row],[Réf prod]],ListePRODUITS,2,FALSE)</f>
        <v>Gumbär Gummibärchen</v>
      </c>
      <c r="O1279" s="13">
        <v>156.15</v>
      </c>
      <c r="P1279" s="6">
        <v>26</v>
      </c>
      <c r="Q1279" s="13">
        <f t="shared" si="19"/>
        <v>4059.9</v>
      </c>
      <c r="R1279" s="14">
        <v>7.0000000000000007E-2</v>
      </c>
      <c r="S1279" s="13">
        <v>3775.7069999999999</v>
      </c>
      <c r="T1279" s="13">
        <v>33.981362999999995</v>
      </c>
      <c r="U1279" s="48">
        <f>T_[[#This Row],[CA tarif]]-T_[[#This Row],[CA HT]]</f>
        <v>284.19300000000021</v>
      </c>
      <c r="V1279" s="13"/>
      <c r="W1279" s="13"/>
      <c r="X1279"/>
      <c r="Y1279" s="9"/>
      <c r="AA1279"/>
      <c r="AB1279"/>
    </row>
    <row r="1280" spans="1:28" ht="15" customHeight="1" x14ac:dyDescent="0.25">
      <c r="A1280" s="6" t="s">
        <v>319</v>
      </c>
      <c r="B1280" s="6" t="s">
        <v>320</v>
      </c>
      <c r="C1280" s="6" t="s">
        <v>321</v>
      </c>
      <c r="D1280" s="6" t="s">
        <v>106</v>
      </c>
      <c r="E1280" s="6">
        <v>7</v>
      </c>
      <c r="F1280" s="6" t="str">
        <f>VLOOKUP(T_[[#This Row],[N° représ]],ListeREPRESENTANTS,2,FALSE)</f>
        <v>Jaime Dos Santos</v>
      </c>
      <c r="G1280" s="6">
        <v>10785</v>
      </c>
      <c r="H1280" s="9">
        <v>41297</v>
      </c>
      <c r="I1280" s="9">
        <v>41309</v>
      </c>
      <c r="J1280" s="9">
        <v>41305</v>
      </c>
      <c r="K1280" s="7">
        <v>8</v>
      </c>
      <c r="L1280" s="9" t="str">
        <f>VLOOKUP(T_[[#This Row],[Réf catégorie]],ListeCATEGORIES,2,FALSE)</f>
        <v>Poissons et fruits de mer</v>
      </c>
      <c r="M1280" s="6">
        <v>10</v>
      </c>
      <c r="N1280" s="6" t="str">
        <f>VLOOKUP(T_[[#This Row],[Réf prod]],ListePRODUITS,2,FALSE)</f>
        <v>Ikura</v>
      </c>
      <c r="O1280" s="13">
        <v>155</v>
      </c>
      <c r="P1280" s="6">
        <v>68</v>
      </c>
      <c r="Q1280" s="13">
        <f t="shared" si="19"/>
        <v>10540</v>
      </c>
      <c r="R1280" s="14">
        <v>0.12</v>
      </c>
      <c r="S1280" s="13">
        <v>9275.2000000000007</v>
      </c>
      <c r="T1280" s="13">
        <v>222.60480000000001</v>
      </c>
      <c r="U1280" s="48">
        <f>T_[[#This Row],[CA tarif]]-T_[[#This Row],[CA HT]]</f>
        <v>1264.7999999999993</v>
      </c>
      <c r="V1280" s="13"/>
      <c r="W1280" s="13"/>
      <c r="X1280"/>
      <c r="Y1280" s="9"/>
      <c r="AA1280"/>
      <c r="AB1280"/>
    </row>
    <row r="1281" spans="1:28" ht="15" customHeight="1" x14ac:dyDescent="0.25">
      <c r="A1281" s="6" t="s">
        <v>103</v>
      </c>
      <c r="B1281" s="6" t="s">
        <v>104</v>
      </c>
      <c r="C1281" s="6" t="s">
        <v>105</v>
      </c>
      <c r="D1281" s="6" t="s">
        <v>106</v>
      </c>
      <c r="E1281" s="6">
        <v>5</v>
      </c>
      <c r="F1281" s="6" t="str">
        <f>VLOOKUP(T_[[#This Row],[N° représ]],ListeREPRESENTANTS,2,FALSE)</f>
        <v>Mohamed Ben Arfa</v>
      </c>
      <c r="G1281" s="6">
        <v>10863</v>
      </c>
      <c r="H1281" s="9">
        <v>41297</v>
      </c>
      <c r="I1281" s="9">
        <v>41322</v>
      </c>
      <c r="J1281" s="9">
        <v>41319</v>
      </c>
      <c r="K1281" s="7">
        <v>8</v>
      </c>
      <c r="L1281" s="9" t="str">
        <f>VLOOKUP(T_[[#This Row],[Réf catégorie]],ListeCATEGORIES,2,FALSE)</f>
        <v>Poissons et fruits de mer</v>
      </c>
      <c r="M1281" s="6">
        <v>58</v>
      </c>
      <c r="N1281" s="6" t="str">
        <f>VLOOKUP(T_[[#This Row],[Réf prod]],ListePRODUITS,2,FALSE)</f>
        <v>Escargots de Bourgogne</v>
      </c>
      <c r="O1281" s="13">
        <v>66.25</v>
      </c>
      <c r="P1281" s="6">
        <v>93</v>
      </c>
      <c r="Q1281" s="13">
        <f t="shared" si="19"/>
        <v>6161.25</v>
      </c>
      <c r="R1281" s="15">
        <v>0.18</v>
      </c>
      <c r="S1281" s="13">
        <v>5052.2250000000004</v>
      </c>
      <c r="T1281" s="13">
        <v>146.51452500000002</v>
      </c>
      <c r="U1281" s="48">
        <f>T_[[#This Row],[CA tarif]]-T_[[#This Row],[CA HT]]</f>
        <v>1109.0249999999996</v>
      </c>
      <c r="V1281" s="13"/>
      <c r="W1281" s="13"/>
      <c r="X1281"/>
      <c r="Y1281" s="9"/>
      <c r="AA1281"/>
      <c r="AB1281"/>
    </row>
    <row r="1282" spans="1:28" ht="15" customHeight="1" x14ac:dyDescent="0.25">
      <c r="A1282" s="6" t="s">
        <v>127</v>
      </c>
      <c r="B1282" s="6" t="s">
        <v>128</v>
      </c>
      <c r="C1282" s="6" t="s">
        <v>129</v>
      </c>
      <c r="D1282" s="6" t="s">
        <v>106</v>
      </c>
      <c r="E1282" s="6">
        <v>1</v>
      </c>
      <c r="F1282" s="6" t="str">
        <f>VLOOKUP(T_[[#This Row],[N° représ]],ListeREPRESENTANTS,2,FALSE)</f>
        <v>Francis Rivière</v>
      </c>
      <c r="G1282" s="6">
        <v>10919</v>
      </c>
      <c r="H1282" s="9">
        <v>41297</v>
      </c>
      <c r="I1282" s="9">
        <v>41312</v>
      </c>
      <c r="J1282" s="9">
        <v>41307</v>
      </c>
      <c r="K1282" s="7">
        <v>3</v>
      </c>
      <c r="L1282" s="9" t="str">
        <f>VLOOKUP(T_[[#This Row],[Réf catégorie]],ListeCATEGORIES,2,FALSE)</f>
        <v>Desserts</v>
      </c>
      <c r="M1282" s="6">
        <v>16</v>
      </c>
      <c r="N1282" s="6" t="str">
        <f>VLOOKUP(T_[[#This Row],[Réf prod]],ListePRODUITS,2,FALSE)</f>
        <v>Pavlova</v>
      </c>
      <c r="O1282" s="13">
        <v>87.25</v>
      </c>
      <c r="P1282" s="6">
        <v>43</v>
      </c>
      <c r="Q1282" s="13">
        <f t="shared" si="19"/>
        <v>3751.75</v>
      </c>
      <c r="R1282" s="15">
        <v>0.18</v>
      </c>
      <c r="S1282" s="13">
        <v>3076.4350000000004</v>
      </c>
      <c r="T1282" s="13">
        <v>36.91722</v>
      </c>
      <c r="U1282" s="48">
        <f>T_[[#This Row],[CA tarif]]-T_[[#This Row],[CA HT]]</f>
        <v>675.3149999999996</v>
      </c>
      <c r="V1282" s="13"/>
      <c r="W1282" s="13"/>
      <c r="X1282"/>
      <c r="Y1282" s="9"/>
      <c r="AA1282"/>
      <c r="AB1282"/>
    </row>
    <row r="1283" spans="1:28" ht="15" customHeight="1" x14ac:dyDescent="0.25">
      <c r="A1283" s="6" t="s">
        <v>133</v>
      </c>
      <c r="B1283" s="6" t="s">
        <v>134</v>
      </c>
      <c r="C1283" s="6" t="s">
        <v>135</v>
      </c>
      <c r="D1283" s="6" t="s">
        <v>136</v>
      </c>
      <c r="E1283" s="6">
        <v>4</v>
      </c>
      <c r="F1283" s="6" t="str">
        <f>VLOOKUP(T_[[#This Row],[N° représ]],ListeREPRESENTANTS,2,FALSE)</f>
        <v>Laura Callahan</v>
      </c>
      <c r="G1283" s="6">
        <v>10560</v>
      </c>
      <c r="H1283" s="9">
        <v>41299</v>
      </c>
      <c r="I1283" s="9">
        <v>41325</v>
      </c>
      <c r="J1283" s="9">
        <v>41324</v>
      </c>
      <c r="K1283" s="7">
        <v>3</v>
      </c>
      <c r="L1283" s="9" t="str">
        <f>VLOOKUP(T_[[#This Row],[Réf catégorie]],ListeCATEGORIES,2,FALSE)</f>
        <v>Desserts</v>
      </c>
      <c r="M1283" s="6">
        <v>62</v>
      </c>
      <c r="N1283" s="6" t="str">
        <f>VLOOKUP(T_[[#This Row],[Réf prod]],ListePRODUITS,2,FALSE)</f>
        <v>Tarte au sucre</v>
      </c>
      <c r="O1283" s="13">
        <v>246.5</v>
      </c>
      <c r="P1283" s="6">
        <v>23</v>
      </c>
      <c r="Q1283" s="13">
        <f t="shared" si="19"/>
        <v>5669.5</v>
      </c>
      <c r="R1283" s="14">
        <v>0.05</v>
      </c>
      <c r="S1283" s="13">
        <v>5386.0249999999996</v>
      </c>
      <c r="T1283" s="13">
        <v>80.790374999999997</v>
      </c>
      <c r="U1283" s="48">
        <f>T_[[#This Row],[CA tarif]]-T_[[#This Row],[CA HT]]</f>
        <v>283.47500000000036</v>
      </c>
      <c r="V1283" s="13"/>
      <c r="W1283" s="13"/>
      <c r="X1283"/>
      <c r="Y1283" s="9"/>
      <c r="AA1283"/>
      <c r="AB1283"/>
    </row>
    <row r="1284" spans="1:28" x14ac:dyDescent="0.25">
      <c r="A1284" s="6" t="s">
        <v>179</v>
      </c>
      <c r="B1284" s="6" t="s">
        <v>180</v>
      </c>
      <c r="C1284" s="6" t="s">
        <v>181</v>
      </c>
      <c r="D1284" s="6" t="s">
        <v>81</v>
      </c>
      <c r="E1284" s="6">
        <v>1</v>
      </c>
      <c r="F1284" s="6" t="str">
        <f>VLOOKUP(T_[[#This Row],[N° représ]],ListeREPRESENTANTS,2,FALSE)</f>
        <v>Francis Rivière</v>
      </c>
      <c r="G1284" s="6">
        <v>10657</v>
      </c>
      <c r="H1284" s="9">
        <v>41299</v>
      </c>
      <c r="I1284" s="9">
        <v>41313</v>
      </c>
      <c r="J1284" s="9">
        <v>41316</v>
      </c>
      <c r="K1284" s="7">
        <v>8</v>
      </c>
      <c r="L1284" s="9" t="str">
        <f>VLOOKUP(T_[[#This Row],[Réf catégorie]],ListeCATEGORIES,2,FALSE)</f>
        <v>Poissons et fruits de mer</v>
      </c>
      <c r="M1284" s="6">
        <v>46</v>
      </c>
      <c r="N1284" s="6" t="str">
        <f>VLOOKUP(T_[[#This Row],[Réf prod]],ListePRODUITS,2,FALSE)</f>
        <v>Spegesild</v>
      </c>
      <c r="O1284" s="13">
        <v>60</v>
      </c>
      <c r="P1284" s="6">
        <v>100</v>
      </c>
      <c r="Q1284" s="13">
        <f t="shared" si="19"/>
        <v>6000</v>
      </c>
      <c r="R1284" s="14">
        <v>0.1</v>
      </c>
      <c r="S1284" s="13">
        <v>5400</v>
      </c>
      <c r="T1284" s="13">
        <v>75.599999999999994</v>
      </c>
      <c r="U1284" s="48">
        <f>T_[[#This Row],[CA tarif]]-T_[[#This Row],[CA HT]]</f>
        <v>600</v>
      </c>
      <c r="V1284" s="13"/>
      <c r="W1284" s="13"/>
      <c r="X1284"/>
      <c r="Y1284" s="9"/>
      <c r="AA1284"/>
      <c r="AB1284"/>
    </row>
    <row r="1285" spans="1:28" ht="15" customHeight="1" x14ac:dyDescent="0.25">
      <c r="A1285" s="6" t="s">
        <v>141</v>
      </c>
      <c r="B1285" s="6" t="s">
        <v>142</v>
      </c>
      <c r="C1285" s="6" t="s">
        <v>109</v>
      </c>
      <c r="D1285" s="6" t="s">
        <v>110</v>
      </c>
      <c r="E1285" s="6">
        <v>7</v>
      </c>
      <c r="F1285" s="6" t="str">
        <f>VLOOKUP(T_[[#This Row],[N° représ]],ListeREPRESENTANTS,2,FALSE)</f>
        <v>Jaime Dos Santos</v>
      </c>
      <c r="G1285" s="6">
        <v>10664</v>
      </c>
      <c r="H1285" s="9">
        <v>41299</v>
      </c>
      <c r="I1285" s="9">
        <v>41323</v>
      </c>
      <c r="J1285" s="9">
        <v>41323</v>
      </c>
      <c r="K1285" s="7">
        <v>5</v>
      </c>
      <c r="L1285" s="9" t="str">
        <f>VLOOKUP(T_[[#This Row],[Réf catégorie]],ListeCATEGORIES,2,FALSE)</f>
        <v>Pâtes et céréales</v>
      </c>
      <c r="M1285" s="6">
        <v>56</v>
      </c>
      <c r="N1285" s="6" t="str">
        <f>VLOOKUP(T_[[#This Row],[Réf prod]],ListePRODUITS,2,FALSE)</f>
        <v>Gnocchi di nonna Alice</v>
      </c>
      <c r="O1285" s="13">
        <v>190</v>
      </c>
      <c r="P1285" s="6">
        <v>89</v>
      </c>
      <c r="Q1285" s="13">
        <f t="shared" ref="Q1285:Q1348" si="20">O1285*P1285</f>
        <v>16910</v>
      </c>
      <c r="R1285" s="14">
        <v>-0.02</v>
      </c>
      <c r="S1285" s="13">
        <v>17248.2</v>
      </c>
      <c r="T1285" s="13">
        <v>206.97840000000002</v>
      </c>
      <c r="U1285" s="48">
        <f>T_[[#This Row],[CA tarif]]-T_[[#This Row],[CA HT]]</f>
        <v>-338.20000000000073</v>
      </c>
      <c r="V1285" s="13"/>
      <c r="W1285" s="13"/>
      <c r="X1285"/>
      <c r="Y1285" s="9"/>
      <c r="AA1285"/>
      <c r="AB1285"/>
    </row>
    <row r="1286" spans="1:28" ht="15" customHeight="1" x14ac:dyDescent="0.25">
      <c r="A1286" s="6" t="s">
        <v>130</v>
      </c>
      <c r="B1286" s="6" t="s">
        <v>131</v>
      </c>
      <c r="C1286" s="6" t="s">
        <v>132</v>
      </c>
      <c r="D1286" s="6" t="s">
        <v>123</v>
      </c>
      <c r="E1286" s="6">
        <v>5</v>
      </c>
      <c r="F1286" s="6" t="str">
        <f>VLOOKUP(T_[[#This Row],[N° représ]],ListeREPRESENTANTS,2,FALSE)</f>
        <v>Mohamed Ben Arfa</v>
      </c>
      <c r="G1286" s="6">
        <v>10728</v>
      </c>
      <c r="H1286" s="9">
        <v>41299</v>
      </c>
      <c r="I1286" s="9">
        <v>41317</v>
      </c>
      <c r="J1286" s="9">
        <v>41318</v>
      </c>
      <c r="K1286" s="7">
        <v>6</v>
      </c>
      <c r="L1286" s="9" t="str">
        <f>VLOOKUP(T_[[#This Row],[Réf catégorie]],ListeCATEGORIES,2,FALSE)</f>
        <v>Viandes</v>
      </c>
      <c r="M1286" s="6">
        <v>55</v>
      </c>
      <c r="N1286" s="6" t="str">
        <f>VLOOKUP(T_[[#This Row],[Réf prod]],ListePRODUITS,2,FALSE)</f>
        <v>Pâté chinois</v>
      </c>
      <c r="O1286" s="13">
        <v>120</v>
      </c>
      <c r="P1286" s="6">
        <v>2</v>
      </c>
      <c r="Q1286" s="13">
        <f t="shared" si="20"/>
        <v>240</v>
      </c>
      <c r="R1286" s="14">
        <v>0.02</v>
      </c>
      <c r="S1286" s="13">
        <v>235.2</v>
      </c>
      <c r="T1286" s="13">
        <v>2.8223999999999996</v>
      </c>
      <c r="U1286" s="48">
        <f>T_[[#This Row],[CA tarif]]-T_[[#This Row],[CA HT]]</f>
        <v>4.8000000000000114</v>
      </c>
      <c r="V1286" s="13"/>
      <c r="W1286" s="13"/>
      <c r="X1286"/>
      <c r="Y1286" s="9"/>
      <c r="AA1286"/>
      <c r="AB1286"/>
    </row>
    <row r="1287" spans="1:28" ht="15" customHeight="1" x14ac:dyDescent="0.25">
      <c r="A1287" s="6" t="s">
        <v>127</v>
      </c>
      <c r="B1287" s="6" t="s">
        <v>128</v>
      </c>
      <c r="C1287" s="6" t="s">
        <v>129</v>
      </c>
      <c r="D1287" s="6" t="s">
        <v>106</v>
      </c>
      <c r="E1287" s="6">
        <v>4</v>
      </c>
      <c r="F1287" s="6" t="str">
        <f>VLOOKUP(T_[[#This Row],[N° représ]],ListeREPRESENTANTS,2,FALSE)</f>
        <v>Laura Callahan</v>
      </c>
      <c r="G1287" s="6">
        <v>10729</v>
      </c>
      <c r="H1287" s="9">
        <v>41299</v>
      </c>
      <c r="I1287" s="9">
        <v>41324</v>
      </c>
      <c r="J1287" s="9">
        <v>41324</v>
      </c>
      <c r="K1287" s="7">
        <v>3</v>
      </c>
      <c r="L1287" s="9" t="str">
        <f>VLOOKUP(T_[[#This Row],[Réf catégorie]],ListeCATEGORIES,2,FALSE)</f>
        <v>Desserts</v>
      </c>
      <c r="M1287" s="6">
        <v>50</v>
      </c>
      <c r="N1287" s="6" t="str">
        <f>VLOOKUP(T_[[#This Row],[Réf prod]],ListePRODUITS,2,FALSE)</f>
        <v>Valkoinen suklaa</v>
      </c>
      <c r="O1287" s="13">
        <v>81.25</v>
      </c>
      <c r="P1287" s="6">
        <v>9</v>
      </c>
      <c r="Q1287" s="13">
        <f t="shared" si="20"/>
        <v>731.25</v>
      </c>
      <c r="R1287" s="14">
        <v>0.16</v>
      </c>
      <c r="S1287" s="13">
        <v>614.25</v>
      </c>
      <c r="T1287" s="13">
        <v>15.356249999999999</v>
      </c>
      <c r="U1287" s="48">
        <f>T_[[#This Row],[CA tarif]]-T_[[#This Row],[CA HT]]</f>
        <v>117</v>
      </c>
      <c r="V1287" s="13"/>
      <c r="W1287" s="13"/>
      <c r="X1287"/>
      <c r="Y1287" s="9"/>
      <c r="AA1287"/>
      <c r="AB1287"/>
    </row>
    <row r="1288" spans="1:28" ht="15" customHeight="1" x14ac:dyDescent="0.25">
      <c r="A1288" s="6" t="s">
        <v>226</v>
      </c>
      <c r="B1288" s="6" t="s">
        <v>227</v>
      </c>
      <c r="C1288" s="6" t="s">
        <v>53</v>
      </c>
      <c r="D1288" s="6" t="s">
        <v>51</v>
      </c>
      <c r="E1288" s="6">
        <v>3</v>
      </c>
      <c r="F1288" s="6" t="str">
        <f>VLOOKUP(T_[[#This Row],[N° représ]],ListeREPRESENTANTS,2,FALSE)</f>
        <v>Janet Leverling</v>
      </c>
      <c r="G1288" s="6">
        <v>10758</v>
      </c>
      <c r="H1288" s="9">
        <v>41299</v>
      </c>
      <c r="I1288" s="9">
        <v>41310</v>
      </c>
      <c r="J1288" s="9">
        <v>41309</v>
      </c>
      <c r="K1288" s="7">
        <v>5</v>
      </c>
      <c r="L1288" s="9" t="str">
        <f>VLOOKUP(T_[[#This Row],[Réf catégorie]],ListeCATEGORIES,2,FALSE)</f>
        <v>Pâtes et céréales</v>
      </c>
      <c r="M1288" s="6">
        <v>52</v>
      </c>
      <c r="N1288" s="6" t="str">
        <f>VLOOKUP(T_[[#This Row],[Réf prod]],ListePRODUITS,2,FALSE)</f>
        <v>Filo Mix</v>
      </c>
      <c r="O1288" s="13">
        <v>35</v>
      </c>
      <c r="P1288" s="6">
        <v>19</v>
      </c>
      <c r="Q1288" s="13">
        <f t="shared" si="20"/>
        <v>665</v>
      </c>
      <c r="R1288" s="14">
        <v>0.05</v>
      </c>
      <c r="S1288" s="13">
        <v>631.75</v>
      </c>
      <c r="T1288" s="13">
        <v>9.4762500000000003</v>
      </c>
      <c r="U1288" s="48">
        <f>T_[[#This Row],[CA tarif]]-T_[[#This Row],[CA HT]]</f>
        <v>33.25</v>
      </c>
      <c r="V1288" s="13"/>
      <c r="W1288" s="13"/>
      <c r="X1288"/>
      <c r="Y1288" s="9"/>
      <c r="AA1288"/>
      <c r="AB1288"/>
    </row>
    <row r="1289" spans="1:28" ht="15" customHeight="1" x14ac:dyDescent="0.25">
      <c r="A1289" s="6" t="s">
        <v>177</v>
      </c>
      <c r="B1289" s="6" t="s">
        <v>178</v>
      </c>
      <c r="C1289" s="6" t="s">
        <v>159</v>
      </c>
      <c r="D1289" s="6" t="s">
        <v>136</v>
      </c>
      <c r="E1289" s="6">
        <v>5</v>
      </c>
      <c r="F1289" s="6" t="str">
        <f>VLOOKUP(T_[[#This Row],[N° représ]],ListeREPRESENTANTS,2,FALSE)</f>
        <v>Mohamed Ben Arfa</v>
      </c>
      <c r="G1289" s="6">
        <v>10766</v>
      </c>
      <c r="H1289" s="9">
        <v>41299</v>
      </c>
      <c r="I1289" s="9">
        <v>41314</v>
      </c>
      <c r="J1289" s="9">
        <v>41311</v>
      </c>
      <c r="K1289" s="7">
        <v>7</v>
      </c>
      <c r="L1289" s="9" t="str">
        <f>VLOOKUP(T_[[#This Row],[Réf catégorie]],ListeCATEGORIES,2,FALSE)</f>
        <v>Produits secs</v>
      </c>
      <c r="M1289" s="6">
        <v>7</v>
      </c>
      <c r="N1289" s="6" t="str">
        <f>VLOOKUP(T_[[#This Row],[Réf prod]],ListePRODUITS,2,FALSE)</f>
        <v>Uncle Bob's Organic Dried Pears</v>
      </c>
      <c r="O1289" s="13">
        <v>150</v>
      </c>
      <c r="P1289" s="6">
        <v>40</v>
      </c>
      <c r="Q1289" s="13">
        <f t="shared" si="20"/>
        <v>6000</v>
      </c>
      <c r="R1289" s="14">
        <v>0.2</v>
      </c>
      <c r="S1289" s="13">
        <v>4800</v>
      </c>
      <c r="T1289" s="13">
        <v>24</v>
      </c>
      <c r="U1289" s="48">
        <f>T_[[#This Row],[CA tarif]]-T_[[#This Row],[CA HT]]</f>
        <v>1200</v>
      </c>
      <c r="V1289" s="13"/>
      <c r="W1289" s="13"/>
      <c r="X1289"/>
      <c r="Y1289" s="9"/>
      <c r="AA1289"/>
      <c r="AB1289"/>
    </row>
    <row r="1290" spans="1:28" ht="15" customHeight="1" x14ac:dyDescent="0.25">
      <c r="A1290" s="6" t="s">
        <v>281</v>
      </c>
      <c r="B1290" s="6" t="s">
        <v>282</v>
      </c>
      <c r="C1290" s="6" t="s">
        <v>283</v>
      </c>
      <c r="D1290" s="6" t="s">
        <v>284</v>
      </c>
      <c r="E1290" s="6">
        <v>7</v>
      </c>
      <c r="F1290" s="6" t="str">
        <f>VLOOKUP(T_[[#This Row],[N° représ]],ListeREPRESENTANTS,2,FALSE)</f>
        <v>Jaime Dos Santos</v>
      </c>
      <c r="G1290" s="6">
        <v>10792</v>
      </c>
      <c r="H1290" s="9">
        <v>41299</v>
      </c>
      <c r="I1290" s="9">
        <v>41321</v>
      </c>
      <c r="J1290" s="9">
        <v>41318</v>
      </c>
      <c r="K1290" s="7">
        <v>3</v>
      </c>
      <c r="L1290" s="9" t="str">
        <f>VLOOKUP(T_[[#This Row],[Réf catégorie]],ListeCATEGORIES,2,FALSE)</f>
        <v>Desserts</v>
      </c>
      <c r="M1290" s="6">
        <v>68</v>
      </c>
      <c r="N1290" s="6" t="str">
        <f>VLOOKUP(T_[[#This Row],[Réf prod]],ListePRODUITS,2,FALSE)</f>
        <v>Scottish Longbreads</v>
      </c>
      <c r="O1290" s="13">
        <v>62.5</v>
      </c>
      <c r="P1290" s="6">
        <v>75</v>
      </c>
      <c r="Q1290" s="13">
        <f t="shared" si="20"/>
        <v>4687.5</v>
      </c>
      <c r="R1290" s="14">
        <v>0.17</v>
      </c>
      <c r="S1290" s="13">
        <v>3890.625</v>
      </c>
      <c r="T1290" s="13">
        <v>70.03125</v>
      </c>
      <c r="U1290" s="48">
        <f>T_[[#This Row],[CA tarif]]-T_[[#This Row],[CA HT]]</f>
        <v>796.875</v>
      </c>
      <c r="V1290" s="13"/>
      <c r="W1290" s="13"/>
      <c r="X1290"/>
      <c r="Y1290" s="9"/>
      <c r="AA1290"/>
      <c r="AB1290"/>
    </row>
    <row r="1291" spans="1:28" x14ac:dyDescent="0.25">
      <c r="A1291" s="6" t="s">
        <v>230</v>
      </c>
      <c r="B1291" s="6" t="s">
        <v>231</v>
      </c>
      <c r="C1291" s="6" t="s">
        <v>232</v>
      </c>
      <c r="D1291" s="6" t="s">
        <v>81</v>
      </c>
      <c r="E1291" s="6">
        <v>7</v>
      </c>
      <c r="F1291" s="6" t="str">
        <f>VLOOKUP(T_[[#This Row],[N° représ]],ListeREPRESENTANTS,2,FALSE)</f>
        <v>Jaime Dos Santos</v>
      </c>
      <c r="G1291" s="6">
        <v>10665</v>
      </c>
      <c r="H1291" s="9">
        <v>41300</v>
      </c>
      <c r="I1291" s="9">
        <v>41327</v>
      </c>
      <c r="J1291" s="9">
        <v>41327</v>
      </c>
      <c r="K1291" s="7">
        <v>4</v>
      </c>
      <c r="L1291" s="9" t="str">
        <f>VLOOKUP(T_[[#This Row],[Réf catégorie]],ListeCATEGORIES,2,FALSE)</f>
        <v>Produits laitiers</v>
      </c>
      <c r="M1291" s="6">
        <v>59</v>
      </c>
      <c r="N1291" s="6" t="str">
        <f>VLOOKUP(T_[[#This Row],[Réf prod]],ListePRODUITS,2,FALSE)</f>
        <v>Raclette Courdavault</v>
      </c>
      <c r="O1291" s="13">
        <v>275</v>
      </c>
      <c r="P1291" s="6">
        <v>53</v>
      </c>
      <c r="Q1291" s="13">
        <f t="shared" si="20"/>
        <v>14575</v>
      </c>
      <c r="R1291" s="14">
        <v>0.19</v>
      </c>
      <c r="S1291" s="13">
        <v>11805.75</v>
      </c>
      <c r="T1291" s="13">
        <v>70.834500000000006</v>
      </c>
      <c r="U1291" s="48">
        <f>T_[[#This Row],[CA tarif]]-T_[[#This Row],[CA HT]]</f>
        <v>2769.25</v>
      </c>
      <c r="V1291" s="13"/>
      <c r="W1291" s="13"/>
      <c r="X1291"/>
      <c r="Y1291" s="9"/>
      <c r="AA1291"/>
      <c r="AB1291"/>
    </row>
    <row r="1292" spans="1:28" ht="15" customHeight="1" x14ac:dyDescent="0.25">
      <c r="A1292" s="6" t="s">
        <v>278</v>
      </c>
      <c r="B1292" s="6" t="s">
        <v>279</v>
      </c>
      <c r="C1292" s="6" t="s">
        <v>280</v>
      </c>
      <c r="D1292" s="6" t="s">
        <v>85</v>
      </c>
      <c r="E1292" s="6">
        <v>8</v>
      </c>
      <c r="F1292" s="6" t="str">
        <f>VLOOKUP(T_[[#This Row],[N° représ]],ListeREPRESENTANTS,2,FALSE)</f>
        <v>Hicham Esmal</v>
      </c>
      <c r="G1292" s="6">
        <v>10890</v>
      </c>
      <c r="H1292" s="9">
        <v>41300</v>
      </c>
      <c r="I1292" s="9">
        <v>41326</v>
      </c>
      <c r="J1292" s="9">
        <v>41329</v>
      </c>
      <c r="K1292" s="7">
        <v>1</v>
      </c>
      <c r="L1292" s="9" t="str">
        <f>VLOOKUP(T_[[#This Row],[Réf catégorie]],ListeCATEGORIES,2,FALSE)</f>
        <v>Boissons</v>
      </c>
      <c r="M1292" s="6">
        <v>34</v>
      </c>
      <c r="N1292" s="6" t="str">
        <f>VLOOKUP(T_[[#This Row],[Réf prod]],ListePRODUITS,2,FALSE)</f>
        <v>Sasquatch Ale</v>
      </c>
      <c r="O1292" s="13">
        <v>70</v>
      </c>
      <c r="P1292" s="6">
        <v>21</v>
      </c>
      <c r="Q1292" s="13">
        <f t="shared" si="20"/>
        <v>1470</v>
      </c>
      <c r="R1292" s="15">
        <v>0.15</v>
      </c>
      <c r="S1292" s="13">
        <v>1249.5</v>
      </c>
      <c r="T1292" s="13">
        <v>41.233499999999999</v>
      </c>
      <c r="U1292" s="48">
        <f>T_[[#This Row],[CA tarif]]-T_[[#This Row],[CA HT]]</f>
        <v>220.5</v>
      </c>
      <c r="V1292" s="13"/>
      <c r="W1292" s="13"/>
      <c r="X1292"/>
      <c r="Y1292" s="9"/>
      <c r="AA1292"/>
      <c r="AB1292"/>
    </row>
    <row r="1293" spans="1:28" ht="15" customHeight="1" x14ac:dyDescent="0.25">
      <c r="A1293" s="6" t="s">
        <v>86</v>
      </c>
      <c r="B1293" s="6" t="s">
        <v>87</v>
      </c>
      <c r="C1293" s="6" t="s">
        <v>88</v>
      </c>
      <c r="D1293" s="6" t="s">
        <v>89</v>
      </c>
      <c r="E1293" s="6">
        <v>6</v>
      </c>
      <c r="F1293" s="6" t="str">
        <f>VLOOKUP(T_[[#This Row],[N° représ]],ListeREPRESENTANTS,2,FALSE)</f>
        <v>Ernst Junge</v>
      </c>
      <c r="G1293" s="6">
        <v>10539</v>
      </c>
      <c r="H1293" s="9">
        <v>41301</v>
      </c>
      <c r="I1293" s="9">
        <v>41325</v>
      </c>
      <c r="J1293" s="9">
        <v>41321</v>
      </c>
      <c r="K1293" s="7">
        <v>3</v>
      </c>
      <c r="L1293" s="9" t="str">
        <f>VLOOKUP(T_[[#This Row],[Réf catégorie]],ListeCATEGORIES,2,FALSE)</f>
        <v>Desserts</v>
      </c>
      <c r="M1293" s="6">
        <v>49</v>
      </c>
      <c r="N1293" s="6" t="str">
        <f>VLOOKUP(T_[[#This Row],[Réf prod]],ListePRODUITS,2,FALSE)</f>
        <v>Maxilaku</v>
      </c>
      <c r="O1293" s="13">
        <v>100</v>
      </c>
      <c r="P1293" s="6">
        <v>48</v>
      </c>
      <c r="Q1293" s="13">
        <f t="shared" si="20"/>
        <v>4800</v>
      </c>
      <c r="R1293" s="14">
        <v>0.15</v>
      </c>
      <c r="S1293" s="13">
        <v>4080</v>
      </c>
      <c r="T1293" s="13">
        <v>48.96</v>
      </c>
      <c r="U1293" s="48">
        <f>T_[[#This Row],[CA tarif]]-T_[[#This Row],[CA HT]]</f>
        <v>720</v>
      </c>
      <c r="V1293" s="13"/>
      <c r="W1293" s="13"/>
      <c r="X1293"/>
      <c r="Y1293" s="9"/>
      <c r="AA1293"/>
      <c r="AB1293"/>
    </row>
    <row r="1294" spans="1:28" ht="15" customHeight="1" x14ac:dyDescent="0.25">
      <c r="A1294" s="6" t="s">
        <v>209</v>
      </c>
      <c r="B1294" s="6" t="s">
        <v>210</v>
      </c>
      <c r="C1294" s="6" t="s">
        <v>211</v>
      </c>
      <c r="D1294" s="6" t="s">
        <v>212</v>
      </c>
      <c r="E1294" s="6">
        <v>1</v>
      </c>
      <c r="F1294" s="6" t="str">
        <f>VLOOKUP(T_[[#This Row],[N° représ]],ListeREPRESENTANTS,2,FALSE)</f>
        <v>Francis Rivière</v>
      </c>
      <c r="G1294" s="6">
        <v>10553</v>
      </c>
      <c r="H1294" s="9">
        <v>41301</v>
      </c>
      <c r="I1294" s="9">
        <v>41326</v>
      </c>
      <c r="J1294" s="9">
        <v>41326</v>
      </c>
      <c r="K1294" s="7">
        <v>3</v>
      </c>
      <c r="L1294" s="9" t="str">
        <f>VLOOKUP(T_[[#This Row],[Réf catégorie]],ListeCATEGORIES,2,FALSE)</f>
        <v>Desserts</v>
      </c>
      <c r="M1294" s="6">
        <v>16</v>
      </c>
      <c r="N1294" s="6" t="str">
        <f>VLOOKUP(T_[[#This Row],[Réf prod]],ListePRODUITS,2,FALSE)</f>
        <v>Pavlova</v>
      </c>
      <c r="O1294" s="13">
        <v>87.25</v>
      </c>
      <c r="P1294" s="6">
        <v>43</v>
      </c>
      <c r="Q1294" s="13">
        <f t="shared" si="20"/>
        <v>3751.75</v>
      </c>
      <c r="R1294" s="14">
        <v>7.0000000000000007E-2</v>
      </c>
      <c r="S1294" s="13">
        <v>3489.1274999999996</v>
      </c>
      <c r="T1294" s="13">
        <v>73.271677499999996</v>
      </c>
      <c r="U1294" s="48">
        <f>T_[[#This Row],[CA tarif]]-T_[[#This Row],[CA HT]]</f>
        <v>262.6225000000004</v>
      </c>
      <c r="V1294" s="13"/>
      <c r="W1294" s="13"/>
      <c r="X1294"/>
      <c r="Y1294" s="9"/>
      <c r="AA1294"/>
      <c r="AB1294"/>
    </row>
    <row r="1295" spans="1:28" ht="15" customHeight="1" x14ac:dyDescent="0.25">
      <c r="A1295" s="6" t="s">
        <v>228</v>
      </c>
      <c r="B1295" s="6" t="s">
        <v>229</v>
      </c>
      <c r="C1295" s="6" t="s">
        <v>122</v>
      </c>
      <c r="D1295" s="6" t="s">
        <v>123</v>
      </c>
      <c r="E1295" s="6">
        <v>5</v>
      </c>
      <c r="F1295" s="6" t="str">
        <f>VLOOKUP(T_[[#This Row],[N° représ]],ListeREPRESENTANTS,2,FALSE)</f>
        <v>Mohamed Ben Arfa</v>
      </c>
      <c r="G1295" s="6">
        <v>10645</v>
      </c>
      <c r="H1295" s="9">
        <v>41301</v>
      </c>
      <c r="I1295" s="9">
        <v>41316</v>
      </c>
      <c r="J1295" s="9">
        <v>41319</v>
      </c>
      <c r="K1295" s="7">
        <v>8</v>
      </c>
      <c r="L1295" s="9" t="str">
        <f>VLOOKUP(T_[[#This Row],[Réf catégorie]],ListeCATEGORIES,2,FALSE)</f>
        <v>Poissons et fruits de mer</v>
      </c>
      <c r="M1295" s="6">
        <v>18</v>
      </c>
      <c r="N1295" s="6" t="str">
        <f>VLOOKUP(T_[[#This Row],[Réf prod]],ListePRODUITS,2,FALSE)</f>
        <v>Carnarvon Tigers</v>
      </c>
      <c r="O1295" s="13">
        <v>312.5</v>
      </c>
      <c r="P1295" s="6">
        <v>71</v>
      </c>
      <c r="Q1295" s="13">
        <f t="shared" si="20"/>
        <v>22187.5</v>
      </c>
      <c r="R1295" s="14">
        <v>0.02</v>
      </c>
      <c r="S1295" s="13">
        <v>21743.75</v>
      </c>
      <c r="T1295" s="13">
        <v>695.8</v>
      </c>
      <c r="U1295" s="48">
        <f>T_[[#This Row],[CA tarif]]-T_[[#This Row],[CA HT]]</f>
        <v>443.75</v>
      </c>
      <c r="V1295" s="13"/>
      <c r="W1295" s="13"/>
      <c r="X1295"/>
      <c r="Y1295" s="9"/>
      <c r="AA1295"/>
      <c r="AB1295"/>
    </row>
    <row r="1296" spans="1:28" ht="15" customHeight="1" x14ac:dyDescent="0.25">
      <c r="A1296" s="6" t="s">
        <v>186</v>
      </c>
      <c r="B1296" s="6" t="s">
        <v>187</v>
      </c>
      <c r="C1296" s="6" t="s">
        <v>188</v>
      </c>
      <c r="D1296" s="6" t="s">
        <v>140</v>
      </c>
      <c r="E1296" s="6">
        <v>5</v>
      </c>
      <c r="F1296" s="6" t="str">
        <f>VLOOKUP(T_[[#This Row],[N° représ]],ListeREPRESENTANTS,2,FALSE)</f>
        <v>Mohamed Ben Arfa</v>
      </c>
      <c r="G1296" s="6">
        <v>10698</v>
      </c>
      <c r="H1296" s="9">
        <v>41301</v>
      </c>
      <c r="I1296" s="9">
        <v>41317</v>
      </c>
      <c r="J1296" s="9">
        <v>41316</v>
      </c>
      <c r="K1296" s="7">
        <v>1</v>
      </c>
      <c r="L1296" s="9" t="str">
        <f>VLOOKUP(T_[[#This Row],[Réf catégorie]],ListeCATEGORIES,2,FALSE)</f>
        <v>Boissons</v>
      </c>
      <c r="M1296" s="6">
        <v>70</v>
      </c>
      <c r="N1296" s="6" t="str">
        <f>VLOOKUP(T_[[#This Row],[Réf prod]],ListePRODUITS,2,FALSE)</f>
        <v>Outback Lager</v>
      </c>
      <c r="O1296" s="13">
        <v>75</v>
      </c>
      <c r="P1296" s="6">
        <v>99</v>
      </c>
      <c r="Q1296" s="13">
        <f t="shared" si="20"/>
        <v>7425</v>
      </c>
      <c r="R1296" s="14">
        <v>0.09</v>
      </c>
      <c r="S1296" s="13">
        <v>6756.75</v>
      </c>
      <c r="T1296" s="13">
        <v>114.86475</v>
      </c>
      <c r="U1296" s="48">
        <f>T_[[#This Row],[CA tarif]]-T_[[#This Row],[CA HT]]</f>
        <v>668.25</v>
      </c>
      <c r="V1296" s="13"/>
      <c r="W1296" s="13"/>
      <c r="X1296"/>
      <c r="Y1296" s="9"/>
      <c r="AA1296"/>
      <c r="AB1296"/>
    </row>
    <row r="1297" spans="1:28" ht="15" customHeight="1" x14ac:dyDescent="0.25">
      <c r="A1297" s="6" t="s">
        <v>267</v>
      </c>
      <c r="B1297" s="6" t="s">
        <v>268</v>
      </c>
      <c r="C1297" s="6" t="s">
        <v>122</v>
      </c>
      <c r="D1297" s="6" t="s">
        <v>123</v>
      </c>
      <c r="E1297" s="6">
        <v>6</v>
      </c>
      <c r="F1297" s="6" t="str">
        <f>VLOOKUP(T_[[#This Row],[N° représ]],ListeREPRESENTANTS,2,FALSE)</f>
        <v>Ernst Junge</v>
      </c>
      <c r="G1297" s="6">
        <v>10794</v>
      </c>
      <c r="H1297" s="9">
        <v>41301</v>
      </c>
      <c r="I1297" s="9">
        <v>41325</v>
      </c>
      <c r="J1297" s="9">
        <v>41321</v>
      </c>
      <c r="K1297" s="7">
        <v>7</v>
      </c>
      <c r="L1297" s="9" t="str">
        <f>VLOOKUP(T_[[#This Row],[Réf catégorie]],ListeCATEGORIES,2,FALSE)</f>
        <v>Produits secs</v>
      </c>
      <c r="M1297" s="6">
        <v>14</v>
      </c>
      <c r="N1297" s="6" t="str">
        <f>VLOOKUP(T_[[#This Row],[Réf prod]],ListePRODUITS,2,FALSE)</f>
        <v>Tofu</v>
      </c>
      <c r="O1297" s="13">
        <v>116.25</v>
      </c>
      <c r="P1297" s="6">
        <v>89</v>
      </c>
      <c r="Q1297" s="13">
        <f t="shared" si="20"/>
        <v>10346.25</v>
      </c>
      <c r="R1297" s="14">
        <v>0.01</v>
      </c>
      <c r="S1297" s="13">
        <v>10242.7875</v>
      </c>
      <c r="T1297" s="13">
        <v>163.88460000000001</v>
      </c>
      <c r="U1297" s="48">
        <f>T_[[#This Row],[CA tarif]]-T_[[#This Row],[CA HT]]</f>
        <v>103.46249999999964</v>
      </c>
      <c r="V1297" s="13"/>
      <c r="W1297" s="13"/>
      <c r="X1297"/>
      <c r="Y1297" s="9"/>
      <c r="AA1297"/>
      <c r="AB1297"/>
    </row>
    <row r="1298" spans="1:28" ht="15" customHeight="1" x14ac:dyDescent="0.25">
      <c r="A1298" s="6" t="s">
        <v>192</v>
      </c>
      <c r="B1298" s="6" t="s">
        <v>193</v>
      </c>
      <c r="C1298" s="6" t="s">
        <v>88</v>
      </c>
      <c r="D1298" s="6" t="s">
        <v>89</v>
      </c>
      <c r="E1298" s="6">
        <v>3</v>
      </c>
      <c r="F1298" s="6" t="str">
        <f>VLOOKUP(T_[[#This Row],[N° représ]],ListeREPRESENTANTS,2,FALSE)</f>
        <v>Janet Leverling</v>
      </c>
      <c r="G1298" s="6">
        <v>10517</v>
      </c>
      <c r="H1298" s="9">
        <v>41302</v>
      </c>
      <c r="I1298" s="9">
        <v>41319</v>
      </c>
      <c r="J1298" s="9">
        <v>41317</v>
      </c>
      <c r="K1298" s="7">
        <v>1</v>
      </c>
      <c r="L1298" s="9" t="str">
        <f>VLOOKUP(T_[[#This Row],[Réf catégorie]],ListeCATEGORIES,2,FALSE)</f>
        <v>Boissons</v>
      </c>
      <c r="M1298" s="6">
        <v>70</v>
      </c>
      <c r="N1298" s="6" t="str">
        <f>VLOOKUP(T_[[#This Row],[Réf prod]],ListePRODUITS,2,FALSE)</f>
        <v>Outback Lager</v>
      </c>
      <c r="O1298" s="13">
        <v>75</v>
      </c>
      <c r="P1298" s="6">
        <v>51</v>
      </c>
      <c r="Q1298" s="13">
        <f t="shared" si="20"/>
        <v>3825</v>
      </c>
      <c r="R1298" s="14">
        <v>0.09</v>
      </c>
      <c r="S1298" s="13">
        <v>3480.75</v>
      </c>
      <c r="T1298" s="13">
        <v>62.653500000000001</v>
      </c>
      <c r="U1298" s="48">
        <f>T_[[#This Row],[CA tarif]]-T_[[#This Row],[CA HT]]</f>
        <v>344.25</v>
      </c>
      <c r="V1298" s="13"/>
      <c r="W1298" s="13"/>
      <c r="X1298"/>
      <c r="Y1298" s="9"/>
      <c r="AA1298"/>
      <c r="AB1298"/>
    </row>
    <row r="1299" spans="1:28" x14ac:dyDescent="0.25">
      <c r="A1299" s="6" t="s">
        <v>179</v>
      </c>
      <c r="B1299" s="6" t="s">
        <v>180</v>
      </c>
      <c r="C1299" s="6" t="s">
        <v>181</v>
      </c>
      <c r="D1299" s="6" t="s">
        <v>81</v>
      </c>
      <c r="E1299" s="6">
        <v>4</v>
      </c>
      <c r="F1299" s="6" t="str">
        <f>VLOOKUP(T_[[#This Row],[N° représ]],ListeREPRESENTANTS,2,FALSE)</f>
        <v>Laura Callahan</v>
      </c>
      <c r="G1299" s="6">
        <v>10603</v>
      </c>
      <c r="H1299" s="9">
        <v>41302</v>
      </c>
      <c r="I1299" s="9">
        <v>41331</v>
      </c>
      <c r="J1299" s="9">
        <v>41326</v>
      </c>
      <c r="K1299" s="7">
        <v>3</v>
      </c>
      <c r="L1299" s="9" t="str">
        <f>VLOOKUP(T_[[#This Row],[Réf catégorie]],ListeCATEGORIES,2,FALSE)</f>
        <v>Desserts</v>
      </c>
      <c r="M1299" s="6">
        <v>49</v>
      </c>
      <c r="N1299" s="6" t="str">
        <f>VLOOKUP(T_[[#This Row],[Réf prod]],ListePRODUITS,2,FALSE)</f>
        <v>Maxilaku</v>
      </c>
      <c r="O1299" s="13">
        <v>100</v>
      </c>
      <c r="P1299" s="6">
        <v>3</v>
      </c>
      <c r="Q1299" s="13">
        <f t="shared" si="20"/>
        <v>300</v>
      </c>
      <c r="R1299" s="14">
        <v>0.09</v>
      </c>
      <c r="S1299" s="13">
        <v>273</v>
      </c>
      <c r="T1299" s="13">
        <v>6.2789999999999999</v>
      </c>
      <c r="U1299" s="48">
        <f>T_[[#This Row],[CA tarif]]-T_[[#This Row],[CA HT]]</f>
        <v>27</v>
      </c>
      <c r="V1299" s="13"/>
      <c r="W1299" s="13"/>
      <c r="X1299"/>
      <c r="Y1299" s="9"/>
      <c r="AA1299"/>
      <c r="AB1299"/>
    </row>
    <row r="1300" spans="1:28" x14ac:dyDescent="0.25">
      <c r="A1300" s="6" t="s">
        <v>179</v>
      </c>
      <c r="B1300" s="6" t="s">
        <v>180</v>
      </c>
      <c r="C1300" s="6" t="s">
        <v>181</v>
      </c>
      <c r="D1300" s="6" t="s">
        <v>81</v>
      </c>
      <c r="E1300" s="6">
        <v>8</v>
      </c>
      <c r="F1300" s="6" t="str">
        <f>VLOOKUP(T_[[#This Row],[N° représ]],ListeREPRESENTANTS,2,FALSE)</f>
        <v>Hicham Esmal</v>
      </c>
      <c r="G1300" s="6">
        <v>10678</v>
      </c>
      <c r="H1300" s="9">
        <v>41302</v>
      </c>
      <c r="I1300" s="9">
        <v>41323</v>
      </c>
      <c r="J1300" s="9">
        <v>41323</v>
      </c>
      <c r="K1300" s="7">
        <v>4</v>
      </c>
      <c r="L1300" s="9" t="str">
        <f>VLOOKUP(T_[[#This Row],[Réf catégorie]],ListeCATEGORIES,2,FALSE)</f>
        <v>Produits laitiers</v>
      </c>
      <c r="M1300" s="6">
        <v>33</v>
      </c>
      <c r="N1300" s="6" t="str">
        <f>VLOOKUP(T_[[#This Row],[Réf prod]],ListePRODUITS,2,FALSE)</f>
        <v>Geitost</v>
      </c>
      <c r="O1300" s="13">
        <v>12.5</v>
      </c>
      <c r="P1300" s="6">
        <v>69</v>
      </c>
      <c r="Q1300" s="13">
        <f t="shared" si="20"/>
        <v>862.5</v>
      </c>
      <c r="R1300" s="14">
        <v>0.2</v>
      </c>
      <c r="S1300" s="13">
        <v>690</v>
      </c>
      <c r="T1300" s="13">
        <v>7.59</v>
      </c>
      <c r="U1300" s="48">
        <f>T_[[#This Row],[CA tarif]]-T_[[#This Row],[CA HT]]</f>
        <v>172.5</v>
      </c>
      <c r="V1300" s="13"/>
      <c r="W1300" s="13"/>
      <c r="X1300"/>
      <c r="Y1300" s="9"/>
      <c r="AA1300"/>
      <c r="AB1300"/>
    </row>
    <row r="1301" spans="1:28" x14ac:dyDescent="0.25">
      <c r="A1301" s="6" t="s">
        <v>272</v>
      </c>
      <c r="B1301" s="6" t="s">
        <v>273</v>
      </c>
      <c r="C1301" s="6" t="s">
        <v>274</v>
      </c>
      <c r="D1301" s="6" t="s">
        <v>81</v>
      </c>
      <c r="E1301" s="6">
        <v>4</v>
      </c>
      <c r="F1301" s="6" t="str">
        <f>VLOOKUP(T_[[#This Row],[N° représ]],ListeREPRESENTANTS,2,FALSE)</f>
        <v>Laura Callahan</v>
      </c>
      <c r="G1301" s="6">
        <v>10706</v>
      </c>
      <c r="H1301" s="9">
        <v>41302</v>
      </c>
      <c r="I1301" s="9">
        <v>41318</v>
      </c>
      <c r="J1301" s="9">
        <v>41313</v>
      </c>
      <c r="K1301" s="7">
        <v>4</v>
      </c>
      <c r="L1301" s="9" t="str">
        <f>VLOOKUP(T_[[#This Row],[Réf catégorie]],ListeCATEGORIES,2,FALSE)</f>
        <v>Produits laitiers</v>
      </c>
      <c r="M1301" s="6">
        <v>59</v>
      </c>
      <c r="N1301" s="6" t="str">
        <f>VLOOKUP(T_[[#This Row],[Réf prod]],ListePRODUITS,2,FALSE)</f>
        <v>Raclette Courdavault</v>
      </c>
      <c r="O1301" s="13">
        <v>275</v>
      </c>
      <c r="P1301" s="6">
        <v>20</v>
      </c>
      <c r="Q1301" s="13">
        <f t="shared" si="20"/>
        <v>5500</v>
      </c>
      <c r="R1301" s="14">
        <v>-0.03</v>
      </c>
      <c r="S1301" s="13">
        <v>5665</v>
      </c>
      <c r="T1301" s="13">
        <v>50.984999999999999</v>
      </c>
      <c r="U1301" s="48">
        <f>T_[[#This Row],[CA tarif]]-T_[[#This Row],[CA HT]]</f>
        <v>-165</v>
      </c>
      <c r="V1301" s="13"/>
      <c r="W1301" s="13"/>
      <c r="X1301"/>
      <c r="Y1301" s="9"/>
      <c r="AA1301"/>
      <c r="AB1301"/>
    </row>
    <row r="1302" spans="1:28" ht="15" customHeight="1" x14ac:dyDescent="0.25">
      <c r="A1302" s="6" t="s">
        <v>173</v>
      </c>
      <c r="B1302" s="6" t="s">
        <v>174</v>
      </c>
      <c r="C1302" s="6" t="s">
        <v>135</v>
      </c>
      <c r="D1302" s="6" t="s">
        <v>136</v>
      </c>
      <c r="E1302" s="6">
        <v>2</v>
      </c>
      <c r="F1302" s="6" t="str">
        <f>VLOOKUP(T_[[#This Row],[N° représ]],ListeREPRESENTANTS,2,FALSE)</f>
        <v>Anne Dodsworth</v>
      </c>
      <c r="G1302" s="6">
        <v>10799</v>
      </c>
      <c r="H1302" s="9">
        <v>41302</v>
      </c>
      <c r="I1302" s="9">
        <v>41322</v>
      </c>
      <c r="J1302" s="9">
        <v>41317</v>
      </c>
      <c r="K1302" s="7">
        <v>1</v>
      </c>
      <c r="L1302" s="9" t="str">
        <f>VLOOKUP(T_[[#This Row],[Réf catégorie]],ListeCATEGORIES,2,FALSE)</f>
        <v>Boissons</v>
      </c>
      <c r="M1302" s="6">
        <v>24</v>
      </c>
      <c r="N1302" s="6" t="str">
        <f>VLOOKUP(T_[[#This Row],[Réf prod]],ListePRODUITS,2,FALSE)</f>
        <v>Guaraná Fantástica</v>
      </c>
      <c r="O1302" s="13">
        <v>22.5</v>
      </c>
      <c r="P1302" s="6">
        <v>72</v>
      </c>
      <c r="Q1302" s="13">
        <f t="shared" si="20"/>
        <v>1620</v>
      </c>
      <c r="R1302" s="14">
        <v>7.0000000000000007E-2</v>
      </c>
      <c r="S1302" s="13">
        <v>1506.6</v>
      </c>
      <c r="T1302" s="13">
        <v>42.184799999999996</v>
      </c>
      <c r="U1302" s="48">
        <f>T_[[#This Row],[CA tarif]]-T_[[#This Row],[CA HT]]</f>
        <v>113.40000000000009</v>
      </c>
      <c r="V1302" s="13"/>
      <c r="W1302" s="13"/>
      <c r="X1302"/>
      <c r="Y1302" s="9"/>
      <c r="AA1302"/>
      <c r="AB1302"/>
    </row>
    <row r="1303" spans="1:28" ht="15" customHeight="1" x14ac:dyDescent="0.25">
      <c r="A1303" s="6" t="s">
        <v>160</v>
      </c>
      <c r="B1303" s="6" t="s">
        <v>161</v>
      </c>
      <c r="C1303" s="6" t="s">
        <v>162</v>
      </c>
      <c r="D1303" s="6" t="s">
        <v>106</v>
      </c>
      <c r="E1303" s="6">
        <v>9</v>
      </c>
      <c r="F1303" s="6" t="str">
        <f>VLOOKUP(T_[[#This Row],[N° représ]],ListeREPRESENTANTS,2,FALSE)</f>
        <v>Steven Buchanan</v>
      </c>
      <c r="G1303" s="6">
        <v>10823</v>
      </c>
      <c r="H1303" s="9">
        <v>41302</v>
      </c>
      <c r="I1303" s="9">
        <v>41332</v>
      </c>
      <c r="J1303" s="9">
        <v>41329</v>
      </c>
      <c r="K1303" s="7">
        <v>4</v>
      </c>
      <c r="L1303" s="9" t="str">
        <f>VLOOKUP(T_[[#This Row],[Réf catégorie]],ListeCATEGORIES,2,FALSE)</f>
        <v>Produits laitiers</v>
      </c>
      <c r="M1303" s="6">
        <v>11</v>
      </c>
      <c r="N1303" s="6" t="str">
        <f>VLOOKUP(T_[[#This Row],[Réf prod]],ListePRODUITS,2,FALSE)</f>
        <v>Queso Cabrales</v>
      </c>
      <c r="O1303" s="13">
        <v>105</v>
      </c>
      <c r="P1303" s="6">
        <v>72</v>
      </c>
      <c r="Q1303" s="13">
        <f t="shared" si="20"/>
        <v>7560</v>
      </c>
      <c r="R1303" s="14">
        <v>0.05</v>
      </c>
      <c r="S1303" s="13">
        <v>7182</v>
      </c>
      <c r="T1303" s="13">
        <v>129.27600000000001</v>
      </c>
      <c r="U1303" s="48">
        <f>T_[[#This Row],[CA tarif]]-T_[[#This Row],[CA HT]]</f>
        <v>378</v>
      </c>
      <c r="V1303" s="13"/>
      <c r="W1303" s="13"/>
      <c r="X1303"/>
      <c r="Y1303" s="9"/>
      <c r="AA1303"/>
      <c r="AB1303"/>
    </row>
    <row r="1304" spans="1:28" ht="15" customHeight="1" x14ac:dyDescent="0.25">
      <c r="A1304" s="6" t="s">
        <v>205</v>
      </c>
      <c r="B1304" s="6" t="s">
        <v>206</v>
      </c>
      <c r="C1304" s="6" t="s">
        <v>207</v>
      </c>
      <c r="D1304" s="6" t="s">
        <v>208</v>
      </c>
      <c r="E1304" s="6">
        <v>2</v>
      </c>
      <c r="F1304" s="6" t="str">
        <f>VLOOKUP(T_[[#This Row],[N° représ]],ListeREPRESENTANTS,2,FALSE)</f>
        <v>Anne Dodsworth</v>
      </c>
      <c r="G1304" s="6">
        <v>10837</v>
      </c>
      <c r="H1304" s="9">
        <v>41302</v>
      </c>
      <c r="I1304" s="9">
        <v>41332</v>
      </c>
      <c r="J1304" s="9">
        <v>41331</v>
      </c>
      <c r="K1304" s="7">
        <v>8</v>
      </c>
      <c r="L1304" s="9" t="str">
        <f>VLOOKUP(T_[[#This Row],[Réf catégorie]],ListeCATEGORIES,2,FALSE)</f>
        <v>Poissons et fruits de mer</v>
      </c>
      <c r="M1304" s="6">
        <v>40</v>
      </c>
      <c r="N1304" s="6" t="str">
        <f>VLOOKUP(T_[[#This Row],[Réf prod]],ListePRODUITS,2,FALSE)</f>
        <v>Boston Crab Meat</v>
      </c>
      <c r="O1304" s="13">
        <v>92</v>
      </c>
      <c r="P1304" s="6">
        <v>14</v>
      </c>
      <c r="Q1304" s="13">
        <f t="shared" si="20"/>
        <v>1288</v>
      </c>
      <c r="R1304" s="14">
        <v>0.19</v>
      </c>
      <c r="S1304" s="13">
        <v>1043.28</v>
      </c>
      <c r="T1304" s="13">
        <v>9.389520000000001</v>
      </c>
      <c r="U1304" s="48">
        <f>T_[[#This Row],[CA tarif]]-T_[[#This Row],[CA HT]]</f>
        <v>244.72000000000003</v>
      </c>
      <c r="V1304" s="13"/>
      <c r="W1304" s="13"/>
      <c r="X1304"/>
      <c r="Y1304" s="9"/>
      <c r="AA1304"/>
      <c r="AB1304"/>
    </row>
    <row r="1305" spans="1:28" ht="15" customHeight="1" x14ac:dyDescent="0.25">
      <c r="A1305" s="6" t="s">
        <v>189</v>
      </c>
      <c r="B1305" s="6" t="s">
        <v>190</v>
      </c>
      <c r="C1305" s="6" t="s">
        <v>191</v>
      </c>
      <c r="D1305" s="6" t="s">
        <v>136</v>
      </c>
      <c r="E1305" s="6">
        <v>5</v>
      </c>
      <c r="F1305" s="6" t="str">
        <f>VLOOKUP(T_[[#This Row],[N° représ]],ListeREPRESENTANTS,2,FALSE)</f>
        <v>Mohamed Ben Arfa</v>
      </c>
      <c r="G1305" s="6">
        <v>10878</v>
      </c>
      <c r="H1305" s="9">
        <v>41302</v>
      </c>
      <c r="I1305" s="9">
        <v>41332</v>
      </c>
      <c r="J1305" s="9">
        <v>41328</v>
      </c>
      <c r="K1305" s="7">
        <v>3</v>
      </c>
      <c r="L1305" s="9" t="str">
        <f>VLOOKUP(T_[[#This Row],[Réf catégorie]],ListeCATEGORIES,2,FALSE)</f>
        <v>Desserts</v>
      </c>
      <c r="M1305" s="6">
        <v>20</v>
      </c>
      <c r="N1305" s="6" t="str">
        <f>VLOOKUP(T_[[#This Row],[Réf prod]],ListePRODUITS,2,FALSE)</f>
        <v>Sir Rodney's Marmalade</v>
      </c>
      <c r="O1305" s="13">
        <v>405</v>
      </c>
      <c r="P1305" s="6">
        <v>1</v>
      </c>
      <c r="Q1305" s="13">
        <f t="shared" si="20"/>
        <v>405</v>
      </c>
      <c r="R1305" s="15">
        <v>0.11</v>
      </c>
      <c r="S1305" s="13">
        <v>360.45</v>
      </c>
      <c r="T1305" s="13">
        <v>0</v>
      </c>
      <c r="U1305" s="48">
        <f>T_[[#This Row],[CA tarif]]-T_[[#This Row],[CA HT]]</f>
        <v>44.550000000000011</v>
      </c>
      <c r="V1305" s="13"/>
      <c r="W1305" s="13"/>
      <c r="X1305"/>
      <c r="Y1305" s="9"/>
      <c r="AA1305"/>
      <c r="AB1305"/>
    </row>
    <row r="1306" spans="1:28" ht="15" customHeight="1" x14ac:dyDescent="0.25">
      <c r="A1306" s="6" t="s">
        <v>170</v>
      </c>
      <c r="B1306" s="6" t="s">
        <v>171</v>
      </c>
      <c r="C1306" s="6" t="s">
        <v>172</v>
      </c>
      <c r="D1306" s="6" t="s">
        <v>146</v>
      </c>
      <c r="E1306" s="6">
        <v>3</v>
      </c>
      <c r="F1306" s="6" t="str">
        <f>VLOOKUP(T_[[#This Row],[N° représ]],ListeREPRESENTANTS,2,FALSE)</f>
        <v>Janet Leverling</v>
      </c>
      <c r="G1306" s="6">
        <v>10619</v>
      </c>
      <c r="H1306" s="9">
        <v>41303</v>
      </c>
      <c r="I1306" s="9">
        <v>41332</v>
      </c>
      <c r="J1306" s="9">
        <v>41335</v>
      </c>
      <c r="K1306" s="7">
        <v>3</v>
      </c>
      <c r="L1306" s="9" t="str">
        <f>VLOOKUP(T_[[#This Row],[Réf catégorie]],ListeCATEGORIES,2,FALSE)</f>
        <v>Desserts</v>
      </c>
      <c r="M1306" s="6">
        <v>21</v>
      </c>
      <c r="N1306" s="6" t="str">
        <f>VLOOKUP(T_[[#This Row],[Réf prod]],ListePRODUITS,2,FALSE)</f>
        <v>Sir Rodney's Scones</v>
      </c>
      <c r="O1306" s="13">
        <v>50</v>
      </c>
      <c r="P1306" s="6">
        <v>48</v>
      </c>
      <c r="Q1306" s="13">
        <f t="shared" si="20"/>
        <v>2400</v>
      </c>
      <c r="R1306" s="14">
        <v>0.18</v>
      </c>
      <c r="S1306" s="13">
        <v>1968.0000000000002</v>
      </c>
      <c r="T1306" s="13">
        <v>64.944000000000003</v>
      </c>
      <c r="U1306" s="48">
        <f>T_[[#This Row],[CA tarif]]-T_[[#This Row],[CA HT]]</f>
        <v>431.99999999999977</v>
      </c>
      <c r="V1306" s="13"/>
      <c r="W1306" s="13"/>
      <c r="X1306"/>
      <c r="Y1306" s="9"/>
      <c r="AA1306"/>
      <c r="AB1306"/>
    </row>
    <row r="1307" spans="1:28" x14ac:dyDescent="0.25">
      <c r="A1307" s="6" t="s">
        <v>179</v>
      </c>
      <c r="B1307" s="6" t="s">
        <v>180</v>
      </c>
      <c r="C1307" s="6" t="s">
        <v>181</v>
      </c>
      <c r="D1307" s="6" t="s">
        <v>81</v>
      </c>
      <c r="E1307" s="6">
        <v>3</v>
      </c>
      <c r="F1307" s="6" t="str">
        <f>VLOOKUP(T_[[#This Row],[N° représ]],ListeREPRESENTANTS,2,FALSE)</f>
        <v>Janet Leverling</v>
      </c>
      <c r="G1307" s="6">
        <v>10748</v>
      </c>
      <c r="H1307" s="9">
        <v>41303</v>
      </c>
      <c r="I1307" s="9">
        <v>41316</v>
      </c>
      <c r="J1307" s="9">
        <v>41317</v>
      </c>
      <c r="K1307" s="7">
        <v>5</v>
      </c>
      <c r="L1307" s="9" t="str">
        <f>VLOOKUP(T_[[#This Row],[Réf catégorie]],ListeCATEGORIES,2,FALSE)</f>
        <v>Pâtes et céréales</v>
      </c>
      <c r="M1307" s="6">
        <v>56</v>
      </c>
      <c r="N1307" s="6" t="str">
        <f>VLOOKUP(T_[[#This Row],[Réf prod]],ListePRODUITS,2,FALSE)</f>
        <v>Gnocchi di nonna Alice</v>
      </c>
      <c r="O1307" s="13">
        <v>190</v>
      </c>
      <c r="P1307" s="6">
        <v>70</v>
      </c>
      <c r="Q1307" s="13">
        <f t="shared" si="20"/>
        <v>13300</v>
      </c>
      <c r="R1307" s="14">
        <v>-0.03</v>
      </c>
      <c r="S1307" s="13">
        <v>13699</v>
      </c>
      <c r="T1307" s="13">
        <v>328.77600000000001</v>
      </c>
      <c r="U1307" s="48">
        <f>T_[[#This Row],[CA tarif]]-T_[[#This Row],[CA HT]]</f>
        <v>-399</v>
      </c>
      <c r="V1307" s="13"/>
      <c r="W1307" s="13"/>
      <c r="X1307"/>
      <c r="Y1307" s="9"/>
      <c r="AA1307"/>
      <c r="AB1307"/>
    </row>
    <row r="1308" spans="1:28" ht="15" customHeight="1" x14ac:dyDescent="0.25">
      <c r="A1308" s="6" t="s">
        <v>293</v>
      </c>
      <c r="B1308" s="6" t="s">
        <v>294</v>
      </c>
      <c r="C1308" s="6" t="s">
        <v>295</v>
      </c>
      <c r="D1308" s="6" t="s">
        <v>251</v>
      </c>
      <c r="E1308" s="6">
        <v>6</v>
      </c>
      <c r="F1308" s="6" t="str">
        <f>VLOOKUP(T_[[#This Row],[N° représ]],ListeREPRESENTANTS,2,FALSE)</f>
        <v>Ernst Junge</v>
      </c>
      <c r="G1308" s="6">
        <v>10754</v>
      </c>
      <c r="H1308" s="9">
        <v>41303</v>
      </c>
      <c r="I1308" s="9">
        <v>41331</v>
      </c>
      <c r="J1308" s="9">
        <v>41334</v>
      </c>
      <c r="K1308" s="7">
        <v>8</v>
      </c>
      <c r="L1308" s="9" t="str">
        <f>VLOOKUP(T_[[#This Row],[Réf catégorie]],ListeCATEGORIES,2,FALSE)</f>
        <v>Poissons et fruits de mer</v>
      </c>
      <c r="M1308" s="6">
        <v>40</v>
      </c>
      <c r="N1308" s="6" t="str">
        <f>VLOOKUP(T_[[#This Row],[Réf prod]],ListePRODUITS,2,FALSE)</f>
        <v>Boston Crab Meat</v>
      </c>
      <c r="O1308" s="13">
        <v>92</v>
      </c>
      <c r="P1308" s="6">
        <v>94</v>
      </c>
      <c r="Q1308" s="13">
        <f t="shared" si="20"/>
        <v>8648</v>
      </c>
      <c r="R1308" s="14">
        <v>0.15</v>
      </c>
      <c r="S1308" s="13">
        <v>7350.8</v>
      </c>
      <c r="T1308" s="13">
        <v>66.157200000000003</v>
      </c>
      <c r="U1308" s="48">
        <f>T_[[#This Row],[CA tarif]]-T_[[#This Row],[CA HT]]</f>
        <v>1297.1999999999998</v>
      </c>
      <c r="V1308" s="13"/>
      <c r="W1308" s="13"/>
      <c r="X1308"/>
      <c r="Y1308" s="9"/>
      <c r="AA1308"/>
      <c r="AB1308"/>
    </row>
    <row r="1309" spans="1:28" ht="15" customHeight="1" x14ac:dyDescent="0.25">
      <c r="A1309" s="6" t="s">
        <v>155</v>
      </c>
      <c r="B1309" s="6" t="s">
        <v>156</v>
      </c>
      <c r="C1309" s="6" t="s">
        <v>132</v>
      </c>
      <c r="D1309" s="6" t="s">
        <v>123</v>
      </c>
      <c r="E1309" s="6">
        <v>7</v>
      </c>
      <c r="F1309" s="6" t="str">
        <f>VLOOKUP(T_[[#This Row],[N° représ]],ListeREPRESENTANTS,2,FALSE)</f>
        <v>Jaime Dos Santos</v>
      </c>
      <c r="G1309" s="6">
        <v>10834</v>
      </c>
      <c r="H1309" s="9">
        <v>41303</v>
      </c>
      <c r="I1309" s="9">
        <v>41320</v>
      </c>
      <c r="J1309" s="9">
        <v>41322</v>
      </c>
      <c r="K1309" s="7">
        <v>8</v>
      </c>
      <c r="L1309" s="9" t="str">
        <f>VLOOKUP(T_[[#This Row],[Réf catégorie]],ListeCATEGORIES,2,FALSE)</f>
        <v>Poissons et fruits de mer</v>
      </c>
      <c r="M1309" s="6">
        <v>30</v>
      </c>
      <c r="N1309" s="6" t="str">
        <f>VLOOKUP(T_[[#This Row],[Réf prod]],ListePRODUITS,2,FALSE)</f>
        <v>Nord-Ost Matjeshering</v>
      </c>
      <c r="O1309" s="13">
        <v>129.44999999999999</v>
      </c>
      <c r="P1309" s="6">
        <v>55</v>
      </c>
      <c r="Q1309" s="13">
        <f t="shared" si="20"/>
        <v>7119.7499999999991</v>
      </c>
      <c r="R1309" s="14">
        <v>-0.01</v>
      </c>
      <c r="S1309" s="13">
        <v>7190.9474999999993</v>
      </c>
      <c r="T1309" s="13">
        <v>107.86421249999999</v>
      </c>
      <c r="U1309" s="48">
        <f>T_[[#This Row],[CA tarif]]-T_[[#This Row],[CA HT]]</f>
        <v>-71.197500000000218</v>
      </c>
      <c r="V1309" s="13"/>
      <c r="W1309" s="13"/>
      <c r="X1309"/>
      <c r="Y1309" s="9"/>
      <c r="AA1309"/>
      <c r="AB1309"/>
    </row>
    <row r="1310" spans="1:28" ht="15" customHeight="1" x14ac:dyDescent="0.25">
      <c r="A1310" s="6" t="s">
        <v>141</v>
      </c>
      <c r="B1310" s="6" t="s">
        <v>142</v>
      </c>
      <c r="C1310" s="6" t="s">
        <v>109</v>
      </c>
      <c r="D1310" s="6" t="s">
        <v>110</v>
      </c>
      <c r="E1310" s="6">
        <v>7</v>
      </c>
      <c r="F1310" s="6" t="str">
        <f>VLOOKUP(T_[[#This Row],[N° représ]],ListeREPRESENTANTS,2,FALSE)</f>
        <v>Jaime Dos Santos</v>
      </c>
      <c r="G1310" s="6">
        <v>10664</v>
      </c>
      <c r="H1310" s="9">
        <v>41304</v>
      </c>
      <c r="I1310" s="9">
        <v>41318</v>
      </c>
      <c r="J1310" s="9">
        <v>41314</v>
      </c>
      <c r="K1310" s="7">
        <v>2</v>
      </c>
      <c r="L1310" s="9" t="str">
        <f>VLOOKUP(T_[[#This Row],[Réf catégorie]],ListeCATEGORIES,2,FALSE)</f>
        <v>Condiments</v>
      </c>
      <c r="M1310" s="6">
        <v>65</v>
      </c>
      <c r="N1310" s="6" t="str">
        <f>VLOOKUP(T_[[#This Row],[Réf prod]],ListePRODUITS,2,FALSE)</f>
        <v>Louisiana Fiery Hot Pepper Sauce</v>
      </c>
      <c r="O1310" s="13">
        <v>105.25</v>
      </c>
      <c r="P1310" s="6">
        <v>60</v>
      </c>
      <c r="Q1310" s="13">
        <f t="shared" si="20"/>
        <v>6315</v>
      </c>
      <c r="R1310" s="14">
        <v>-0.01</v>
      </c>
      <c r="S1310" s="13">
        <v>6378.15</v>
      </c>
      <c r="T1310" s="13">
        <v>159.45375000000001</v>
      </c>
      <c r="U1310" s="48">
        <f>T_[[#This Row],[CA tarif]]-T_[[#This Row],[CA HT]]</f>
        <v>-63.149999999999636</v>
      </c>
      <c r="V1310" s="13"/>
      <c r="W1310" s="13"/>
      <c r="X1310"/>
      <c r="Y1310" s="9"/>
      <c r="AA1310"/>
      <c r="AB1310"/>
    </row>
    <row r="1311" spans="1:28" x14ac:dyDescent="0.25">
      <c r="A1311" s="6" t="s">
        <v>78</v>
      </c>
      <c r="B1311" s="6" t="s">
        <v>79</v>
      </c>
      <c r="C1311" s="6" t="s">
        <v>80</v>
      </c>
      <c r="D1311" s="6" t="s">
        <v>81</v>
      </c>
      <c r="E1311" s="6">
        <v>3</v>
      </c>
      <c r="F1311" s="6" t="str">
        <f>VLOOKUP(T_[[#This Row],[N° représ]],ListeREPRESENTANTS,2,FALSE)</f>
        <v>Janet Leverling</v>
      </c>
      <c r="G1311" s="6">
        <v>10693</v>
      </c>
      <c r="H1311" s="9">
        <v>41304</v>
      </c>
      <c r="I1311" s="9">
        <v>41331</v>
      </c>
      <c r="J1311" s="9">
        <v>41330</v>
      </c>
      <c r="K1311" s="7">
        <v>6</v>
      </c>
      <c r="L1311" s="9" t="str">
        <f>VLOOKUP(T_[[#This Row],[Réf catégorie]],ListeCATEGORIES,2,FALSE)</f>
        <v>Viandes</v>
      </c>
      <c r="M1311" s="6">
        <v>9</v>
      </c>
      <c r="N1311" s="6" t="str">
        <f>VLOOKUP(T_[[#This Row],[Réf prod]],ListePRODUITS,2,FALSE)</f>
        <v>Mishi Kobe Niku</v>
      </c>
      <c r="O1311" s="13">
        <v>485</v>
      </c>
      <c r="P1311" s="6">
        <v>43</v>
      </c>
      <c r="Q1311" s="13">
        <f t="shared" si="20"/>
        <v>20855</v>
      </c>
      <c r="R1311" s="14">
        <v>0.04</v>
      </c>
      <c r="S1311" s="13">
        <v>20020.8</v>
      </c>
      <c r="T1311" s="13">
        <v>320.33279999999996</v>
      </c>
      <c r="U1311" s="48">
        <f>T_[[#This Row],[CA tarif]]-T_[[#This Row],[CA HT]]</f>
        <v>834.20000000000073</v>
      </c>
      <c r="V1311" s="13"/>
      <c r="W1311" s="13"/>
      <c r="X1311"/>
      <c r="Y1311" s="9"/>
      <c r="AA1311"/>
      <c r="AB1311"/>
    </row>
    <row r="1312" spans="1:28" ht="15" customHeight="1" x14ac:dyDescent="0.25">
      <c r="A1312" s="6" t="s">
        <v>99</v>
      </c>
      <c r="B1312" s="6" t="s">
        <v>100</v>
      </c>
      <c r="C1312" s="6" t="s">
        <v>101</v>
      </c>
      <c r="D1312" s="6" t="s">
        <v>102</v>
      </c>
      <c r="E1312" s="6">
        <v>6</v>
      </c>
      <c r="F1312" s="6" t="str">
        <f>VLOOKUP(T_[[#This Row],[N° représ]],ListeREPRESENTANTS,2,FALSE)</f>
        <v>Ernst Junge</v>
      </c>
      <c r="G1312" s="6">
        <v>10885</v>
      </c>
      <c r="H1312" s="9">
        <v>41304</v>
      </c>
      <c r="I1312" s="9">
        <v>41324</v>
      </c>
      <c r="J1312" s="9">
        <v>41327</v>
      </c>
      <c r="K1312" s="7">
        <v>1</v>
      </c>
      <c r="L1312" s="9" t="str">
        <f>VLOOKUP(T_[[#This Row],[Réf catégorie]],ListeCATEGORIES,2,FALSE)</f>
        <v>Boissons</v>
      </c>
      <c r="M1312" s="6">
        <v>24</v>
      </c>
      <c r="N1312" s="6" t="str">
        <f>VLOOKUP(T_[[#This Row],[Réf prod]],ListePRODUITS,2,FALSE)</f>
        <v>Guaraná Fantástica</v>
      </c>
      <c r="O1312" s="13">
        <v>22.5</v>
      </c>
      <c r="P1312" s="6">
        <v>56</v>
      </c>
      <c r="Q1312" s="13">
        <f t="shared" si="20"/>
        <v>1260</v>
      </c>
      <c r="R1312" s="15">
        <v>0.13</v>
      </c>
      <c r="S1312" s="13">
        <v>1096.2</v>
      </c>
      <c r="T1312" s="13">
        <v>19.731600000000004</v>
      </c>
      <c r="U1312" s="48">
        <f>T_[[#This Row],[CA tarif]]-T_[[#This Row],[CA HT]]</f>
        <v>163.79999999999995</v>
      </c>
      <c r="V1312" s="13"/>
      <c r="W1312" s="13"/>
      <c r="X1312"/>
      <c r="Y1312" s="9"/>
      <c r="AA1312"/>
      <c r="AB1312"/>
    </row>
    <row r="1313" spans="1:28" ht="15" customHeight="1" x14ac:dyDescent="0.25">
      <c r="A1313" s="6" t="s">
        <v>166</v>
      </c>
      <c r="B1313" s="6" t="s">
        <v>167</v>
      </c>
      <c r="C1313" s="6" t="s">
        <v>168</v>
      </c>
      <c r="D1313" s="6" t="s">
        <v>169</v>
      </c>
      <c r="E1313" s="6">
        <v>8</v>
      </c>
      <c r="F1313" s="6" t="str">
        <f>VLOOKUP(T_[[#This Row],[N° représ]],ListeREPRESENTANTS,2,FALSE)</f>
        <v>Hicham Esmal</v>
      </c>
      <c r="G1313" s="6">
        <v>10661</v>
      </c>
      <c r="H1313" s="9">
        <v>41305</v>
      </c>
      <c r="I1313" s="9">
        <v>41317</v>
      </c>
      <c r="J1313" s="9">
        <v>41315</v>
      </c>
      <c r="K1313" s="7">
        <v>1</v>
      </c>
      <c r="L1313" s="9" t="str">
        <f>VLOOKUP(T_[[#This Row],[Réf catégorie]],ListeCATEGORIES,2,FALSE)</f>
        <v>Boissons</v>
      </c>
      <c r="M1313" s="6">
        <v>39</v>
      </c>
      <c r="N1313" s="6" t="str">
        <f>VLOOKUP(T_[[#This Row],[Réf prod]],ListePRODUITS,2,FALSE)</f>
        <v>Chartreuse verte</v>
      </c>
      <c r="O1313" s="13">
        <v>90</v>
      </c>
      <c r="P1313" s="6">
        <v>65</v>
      </c>
      <c r="Q1313" s="13">
        <f t="shared" si="20"/>
        <v>5850</v>
      </c>
      <c r="R1313" s="14">
        <v>-0.02</v>
      </c>
      <c r="S1313" s="13">
        <v>5967</v>
      </c>
      <c r="T1313" s="13">
        <v>155.142</v>
      </c>
      <c r="U1313" s="48">
        <f>T_[[#This Row],[CA tarif]]-T_[[#This Row],[CA HT]]</f>
        <v>-117</v>
      </c>
      <c r="V1313" s="13"/>
      <c r="W1313" s="13"/>
      <c r="X1313"/>
      <c r="Y1313" s="9"/>
      <c r="AA1313"/>
      <c r="AB1313"/>
    </row>
    <row r="1314" spans="1:28" ht="15" customHeight="1" x14ac:dyDescent="0.25">
      <c r="A1314" s="6" t="s">
        <v>82</v>
      </c>
      <c r="B1314" s="6" t="s">
        <v>83</v>
      </c>
      <c r="C1314" s="6" t="s">
        <v>84</v>
      </c>
      <c r="D1314" s="6" t="s">
        <v>85</v>
      </c>
      <c r="E1314" s="6">
        <v>5</v>
      </c>
      <c r="F1314" s="6" t="str">
        <f>VLOOKUP(T_[[#This Row],[N° représ]],ListeREPRESENTANTS,2,FALSE)</f>
        <v>Mohamed Ben Arfa</v>
      </c>
      <c r="G1314" s="6">
        <v>10755</v>
      </c>
      <c r="H1314" s="9">
        <v>41305</v>
      </c>
      <c r="I1314" s="9">
        <v>41326</v>
      </c>
      <c r="J1314" s="9">
        <v>41321</v>
      </c>
      <c r="K1314" s="7">
        <v>3</v>
      </c>
      <c r="L1314" s="9" t="str">
        <f>VLOOKUP(T_[[#This Row],[Réf catégorie]],ListeCATEGORIES,2,FALSE)</f>
        <v>Desserts</v>
      </c>
      <c r="M1314" s="6">
        <v>47</v>
      </c>
      <c r="N1314" s="6" t="str">
        <f>VLOOKUP(T_[[#This Row],[Réf prod]],ListePRODUITS,2,FALSE)</f>
        <v>Zaanse koeken</v>
      </c>
      <c r="O1314" s="13">
        <v>47.5</v>
      </c>
      <c r="P1314" s="6">
        <v>95</v>
      </c>
      <c r="Q1314" s="13">
        <f t="shared" si="20"/>
        <v>4512.5</v>
      </c>
      <c r="R1314" s="14">
        <v>-0.01</v>
      </c>
      <c r="S1314" s="13">
        <v>4557.625</v>
      </c>
      <c r="T1314" s="13">
        <v>118.49825</v>
      </c>
      <c r="U1314" s="48">
        <f>T_[[#This Row],[CA tarif]]-T_[[#This Row],[CA HT]]</f>
        <v>-45.125</v>
      </c>
      <c r="V1314" s="13"/>
      <c r="W1314" s="13"/>
      <c r="X1314"/>
      <c r="Y1314" s="9"/>
      <c r="AA1314"/>
      <c r="AB1314"/>
    </row>
    <row r="1315" spans="1:28" ht="15" customHeight="1" x14ac:dyDescent="0.25">
      <c r="A1315" s="6" t="s">
        <v>239</v>
      </c>
      <c r="B1315" s="6" t="s">
        <v>240</v>
      </c>
      <c r="C1315" s="6" t="s">
        <v>241</v>
      </c>
      <c r="D1315" s="6" t="s">
        <v>242</v>
      </c>
      <c r="E1315" s="6">
        <v>5</v>
      </c>
      <c r="F1315" s="6" t="str">
        <f>VLOOKUP(T_[[#This Row],[N° représ]],ListeREPRESENTANTS,2,FALSE)</f>
        <v>Mohamed Ben Arfa</v>
      </c>
      <c r="G1315" s="6">
        <v>10802</v>
      </c>
      <c r="H1315" s="9">
        <v>41305</v>
      </c>
      <c r="I1315" s="9">
        <v>41335</v>
      </c>
      <c r="J1315" s="9">
        <v>41330</v>
      </c>
      <c r="K1315" s="7">
        <v>6</v>
      </c>
      <c r="L1315" s="9" t="str">
        <f>VLOOKUP(T_[[#This Row],[Réf catégorie]],ListeCATEGORIES,2,FALSE)</f>
        <v>Viandes</v>
      </c>
      <c r="M1315" s="6">
        <v>55</v>
      </c>
      <c r="N1315" s="6" t="str">
        <f>VLOOKUP(T_[[#This Row],[Réf prod]],ListePRODUITS,2,FALSE)</f>
        <v>Pâté chinois</v>
      </c>
      <c r="O1315" s="13">
        <v>120</v>
      </c>
      <c r="P1315" s="6">
        <v>15</v>
      </c>
      <c r="Q1315" s="13">
        <f t="shared" si="20"/>
        <v>1800</v>
      </c>
      <c r="R1315" s="14">
        <v>0.14000000000000001</v>
      </c>
      <c r="S1315" s="13">
        <v>1548</v>
      </c>
      <c r="T1315" s="13">
        <v>12.384</v>
      </c>
      <c r="U1315" s="48">
        <f>T_[[#This Row],[CA tarif]]-T_[[#This Row],[CA HT]]</f>
        <v>252</v>
      </c>
      <c r="V1315" s="13"/>
      <c r="W1315" s="13"/>
      <c r="X1315"/>
      <c r="Y1315" s="9"/>
      <c r="AA1315"/>
      <c r="AB1315"/>
    </row>
    <row r="1316" spans="1:28" x14ac:dyDescent="0.25">
      <c r="A1316" s="6" t="s">
        <v>179</v>
      </c>
      <c r="B1316" s="6" t="s">
        <v>180</v>
      </c>
      <c r="C1316" s="6" t="s">
        <v>181</v>
      </c>
      <c r="D1316" s="6" t="s">
        <v>81</v>
      </c>
      <c r="E1316" s="6">
        <v>5</v>
      </c>
      <c r="F1316" s="6" t="str">
        <f>VLOOKUP(T_[[#This Row],[N° représ]],ListeREPRESENTANTS,2,FALSE)</f>
        <v>Mohamed Ben Arfa</v>
      </c>
      <c r="G1316" s="6">
        <v>10847</v>
      </c>
      <c r="H1316" s="9">
        <v>41305</v>
      </c>
      <c r="I1316" s="9">
        <v>41316</v>
      </c>
      <c r="J1316" s="9">
        <v>41319</v>
      </c>
      <c r="K1316" s="7">
        <v>8</v>
      </c>
      <c r="L1316" s="9" t="str">
        <f>VLOOKUP(T_[[#This Row],[Réf catégorie]],ListeCATEGORIES,2,FALSE)</f>
        <v>Poissons et fruits de mer</v>
      </c>
      <c r="M1316" s="6">
        <v>37</v>
      </c>
      <c r="N1316" s="6" t="str">
        <f>VLOOKUP(T_[[#This Row],[Réf prod]],ListePRODUITS,2,FALSE)</f>
        <v>Gravad lax</v>
      </c>
      <c r="O1316" s="13">
        <v>130</v>
      </c>
      <c r="P1316" s="6">
        <v>95</v>
      </c>
      <c r="Q1316" s="13">
        <f t="shared" si="20"/>
        <v>12350</v>
      </c>
      <c r="R1316" s="15">
        <v>0.19</v>
      </c>
      <c r="S1316" s="13">
        <v>10003.5</v>
      </c>
      <c r="T1316" s="13">
        <v>260.09100000000001</v>
      </c>
      <c r="U1316" s="48">
        <f>T_[[#This Row],[CA tarif]]-T_[[#This Row],[CA HT]]</f>
        <v>2346.5</v>
      </c>
      <c r="V1316" s="13"/>
      <c r="W1316" s="13"/>
      <c r="X1316"/>
      <c r="Y1316" s="9"/>
      <c r="AA1316"/>
      <c r="AB1316"/>
    </row>
    <row r="1317" spans="1:28" ht="15" customHeight="1" x14ac:dyDescent="0.25">
      <c r="A1317" s="6" t="s">
        <v>160</v>
      </c>
      <c r="B1317" s="6" t="s">
        <v>161</v>
      </c>
      <c r="C1317" s="6" t="s">
        <v>162</v>
      </c>
      <c r="D1317" s="6" t="s">
        <v>106</v>
      </c>
      <c r="E1317" s="6">
        <v>9</v>
      </c>
      <c r="F1317" s="6" t="str">
        <f>VLOOKUP(T_[[#This Row],[N° représ]],ListeREPRESENTANTS,2,FALSE)</f>
        <v>Steven Buchanan</v>
      </c>
      <c r="G1317" s="6">
        <v>10899</v>
      </c>
      <c r="H1317" s="9">
        <v>41305</v>
      </c>
      <c r="I1317" s="9">
        <v>41325</v>
      </c>
      <c r="J1317" s="9">
        <v>41328</v>
      </c>
      <c r="K1317" s="7">
        <v>1</v>
      </c>
      <c r="L1317" s="9" t="str">
        <f>VLOOKUP(T_[[#This Row],[Réf catégorie]],ListeCATEGORIES,2,FALSE)</f>
        <v>Boissons</v>
      </c>
      <c r="M1317" s="6">
        <v>39</v>
      </c>
      <c r="N1317" s="6" t="str">
        <f>VLOOKUP(T_[[#This Row],[Réf prod]],ListePRODUITS,2,FALSE)</f>
        <v>Chartreuse verte</v>
      </c>
      <c r="O1317" s="13">
        <v>90</v>
      </c>
      <c r="P1317" s="6">
        <v>73</v>
      </c>
      <c r="Q1317" s="13">
        <f t="shared" si="20"/>
        <v>6570</v>
      </c>
      <c r="R1317" s="15">
        <v>-0.02</v>
      </c>
      <c r="S1317" s="13">
        <v>6701.4000000000005</v>
      </c>
      <c r="T1317" s="13">
        <v>214.44480000000001</v>
      </c>
      <c r="U1317" s="48">
        <f>T_[[#This Row],[CA tarif]]-T_[[#This Row],[CA HT]]</f>
        <v>-131.40000000000055</v>
      </c>
      <c r="V1317" s="13"/>
      <c r="W1317" s="13"/>
      <c r="X1317"/>
      <c r="Y1317" s="9"/>
      <c r="AA1317"/>
      <c r="AB1317"/>
    </row>
    <row r="1318" spans="1:28" ht="15" customHeight="1" x14ac:dyDescent="0.25">
      <c r="A1318" s="6" t="s">
        <v>137</v>
      </c>
      <c r="B1318" s="6" t="s">
        <v>138</v>
      </c>
      <c r="C1318" s="6" t="s">
        <v>139</v>
      </c>
      <c r="D1318" s="6" t="s">
        <v>140</v>
      </c>
      <c r="E1318" s="6">
        <v>8</v>
      </c>
      <c r="F1318" s="6" t="str">
        <f>VLOOKUP(T_[[#This Row],[N° représ]],ListeREPRESENTANTS,2,FALSE)</f>
        <v>Hicham Esmal</v>
      </c>
      <c r="G1318" s="6">
        <v>10597</v>
      </c>
      <c r="H1318" s="9">
        <v>41306</v>
      </c>
      <c r="I1318" s="9">
        <v>41319</v>
      </c>
      <c r="J1318" s="9">
        <v>41320</v>
      </c>
      <c r="K1318" s="7">
        <v>5</v>
      </c>
      <c r="L1318" s="9" t="str">
        <f>VLOOKUP(T_[[#This Row],[Réf catégorie]],ListeCATEGORIES,2,FALSE)</f>
        <v>Pâtes et céréales</v>
      </c>
      <c r="M1318" s="6">
        <v>57</v>
      </c>
      <c r="N1318" s="6" t="str">
        <f>VLOOKUP(T_[[#This Row],[Réf prod]],ListePRODUITS,2,FALSE)</f>
        <v>Ravioli Angelo</v>
      </c>
      <c r="O1318" s="13">
        <v>97.5</v>
      </c>
      <c r="P1318" s="6">
        <v>34</v>
      </c>
      <c r="Q1318" s="13">
        <f t="shared" si="20"/>
        <v>3315</v>
      </c>
      <c r="R1318" s="14">
        <v>0.02</v>
      </c>
      <c r="S1318" s="13">
        <v>3248.7</v>
      </c>
      <c r="T1318" s="13">
        <v>103.9584</v>
      </c>
      <c r="U1318" s="48">
        <f>T_[[#This Row],[CA tarif]]-T_[[#This Row],[CA HT]]</f>
        <v>66.300000000000182</v>
      </c>
      <c r="V1318" s="13"/>
      <c r="W1318" s="13"/>
      <c r="X1318"/>
      <c r="Y1318" s="9"/>
      <c r="AA1318"/>
      <c r="AB1318"/>
    </row>
    <row r="1319" spans="1:28" ht="15" customHeight="1" x14ac:dyDescent="0.25">
      <c r="A1319" s="6" t="s">
        <v>291</v>
      </c>
      <c r="B1319" s="6" t="s">
        <v>292</v>
      </c>
      <c r="C1319" s="6" t="s">
        <v>97</v>
      </c>
      <c r="D1319" s="6" t="s">
        <v>98</v>
      </c>
      <c r="E1319" s="6">
        <v>3</v>
      </c>
      <c r="F1319" s="6" t="str">
        <f>VLOOKUP(T_[[#This Row],[N° représ]],ListeREPRESENTANTS,2,FALSE)</f>
        <v>Janet Leverling</v>
      </c>
      <c r="G1319" s="6">
        <v>10625</v>
      </c>
      <c r="H1319" s="9">
        <v>41306</v>
      </c>
      <c r="I1319" s="9">
        <v>41321</v>
      </c>
      <c r="J1319" s="9">
        <v>41318</v>
      </c>
      <c r="K1319" s="7">
        <v>7</v>
      </c>
      <c r="L1319" s="9" t="str">
        <f>VLOOKUP(T_[[#This Row],[Réf catégorie]],ListeCATEGORIES,2,FALSE)</f>
        <v>Produits secs</v>
      </c>
      <c r="M1319" s="6">
        <v>14</v>
      </c>
      <c r="N1319" s="6" t="str">
        <f>VLOOKUP(T_[[#This Row],[Réf prod]],ListePRODUITS,2,FALSE)</f>
        <v>Tofu</v>
      </c>
      <c r="O1319" s="13">
        <v>116.25</v>
      </c>
      <c r="P1319" s="6">
        <v>41</v>
      </c>
      <c r="Q1319" s="13">
        <f t="shared" si="20"/>
        <v>4766.25</v>
      </c>
      <c r="R1319" s="14">
        <v>-0.01</v>
      </c>
      <c r="S1319" s="13">
        <v>4813.9125000000004</v>
      </c>
      <c r="T1319" s="13">
        <v>62.580862500000002</v>
      </c>
      <c r="U1319" s="48">
        <f>T_[[#This Row],[CA tarif]]-T_[[#This Row],[CA HT]]</f>
        <v>-47.662500000000364</v>
      </c>
      <c r="V1319" s="13"/>
      <c r="W1319" s="13"/>
      <c r="X1319"/>
      <c r="Y1319" s="9"/>
      <c r="AA1319"/>
      <c r="AB1319"/>
    </row>
    <row r="1320" spans="1:28" ht="15" customHeight="1" x14ac:dyDescent="0.25">
      <c r="A1320" s="6" t="s">
        <v>173</v>
      </c>
      <c r="B1320" s="6" t="s">
        <v>174</v>
      </c>
      <c r="C1320" s="6" t="s">
        <v>135</v>
      </c>
      <c r="D1320" s="6" t="s">
        <v>136</v>
      </c>
      <c r="E1320" s="6">
        <v>7</v>
      </c>
      <c r="F1320" s="6" t="str">
        <f>VLOOKUP(T_[[#This Row],[N° représ]],ListeREPRESENTANTS,2,FALSE)</f>
        <v>Jaime Dos Santos</v>
      </c>
      <c r="G1320" s="6">
        <v>10542</v>
      </c>
      <c r="H1320" s="9">
        <v>41307</v>
      </c>
      <c r="I1320" s="9">
        <v>41322</v>
      </c>
      <c r="J1320" s="9">
        <v>41322</v>
      </c>
      <c r="K1320" s="7">
        <v>6</v>
      </c>
      <c r="L1320" s="9" t="str">
        <f>VLOOKUP(T_[[#This Row],[Réf catégorie]],ListeCATEGORIES,2,FALSE)</f>
        <v>Viandes</v>
      </c>
      <c r="M1320" s="6">
        <v>54</v>
      </c>
      <c r="N1320" s="6" t="str">
        <f>VLOOKUP(T_[[#This Row],[Réf prod]],ListePRODUITS,2,FALSE)</f>
        <v>Tourtière</v>
      </c>
      <c r="O1320" s="13">
        <v>37.25</v>
      </c>
      <c r="P1320" s="6">
        <v>63</v>
      </c>
      <c r="Q1320" s="13">
        <f t="shared" si="20"/>
        <v>2346.75</v>
      </c>
      <c r="R1320" s="14">
        <v>0.03</v>
      </c>
      <c r="S1320" s="13">
        <v>2276.3474999999999</v>
      </c>
      <c r="T1320" s="13">
        <v>6.8290424999999999</v>
      </c>
      <c r="U1320" s="48">
        <f>T_[[#This Row],[CA tarif]]-T_[[#This Row],[CA HT]]</f>
        <v>70.402500000000146</v>
      </c>
      <c r="V1320" s="13"/>
      <c r="W1320" s="13"/>
      <c r="X1320"/>
      <c r="Y1320" s="9"/>
      <c r="AA1320"/>
      <c r="AB1320"/>
    </row>
    <row r="1321" spans="1:28" ht="15" customHeight="1" x14ac:dyDescent="0.25">
      <c r="A1321" s="6" t="s">
        <v>235</v>
      </c>
      <c r="B1321" s="6" t="s">
        <v>236</v>
      </c>
      <c r="C1321" s="6" t="s">
        <v>237</v>
      </c>
      <c r="D1321" s="6" t="s">
        <v>238</v>
      </c>
      <c r="E1321" s="6">
        <v>5</v>
      </c>
      <c r="F1321" s="6" t="str">
        <f>VLOOKUP(T_[[#This Row],[N° représ]],ListeREPRESENTANTS,2,FALSE)</f>
        <v>Mohamed Ben Arfa</v>
      </c>
      <c r="G1321" s="6">
        <v>10629</v>
      </c>
      <c r="H1321" s="9">
        <v>41307</v>
      </c>
      <c r="I1321" s="9">
        <v>41326</v>
      </c>
      <c r="J1321" s="9">
        <v>41322</v>
      </c>
      <c r="K1321" s="7">
        <v>5</v>
      </c>
      <c r="L1321" s="9" t="str">
        <f>VLOOKUP(T_[[#This Row],[Réf catégorie]],ListeCATEGORIES,2,FALSE)</f>
        <v>Pâtes et céréales</v>
      </c>
      <c r="M1321" s="6">
        <v>64</v>
      </c>
      <c r="N1321" s="6" t="str">
        <f>VLOOKUP(T_[[#This Row],[Réf prod]],ListePRODUITS,2,FALSE)</f>
        <v>Wimmers gute Semmelknödel</v>
      </c>
      <c r="O1321" s="13">
        <v>166.25</v>
      </c>
      <c r="P1321" s="6">
        <v>41</v>
      </c>
      <c r="Q1321" s="13">
        <f t="shared" si="20"/>
        <v>6816.25</v>
      </c>
      <c r="R1321" s="14">
        <v>-0.03</v>
      </c>
      <c r="S1321" s="13">
        <v>7020.7375000000002</v>
      </c>
      <c r="T1321" s="13">
        <v>0</v>
      </c>
      <c r="U1321" s="48">
        <f>T_[[#This Row],[CA tarif]]-T_[[#This Row],[CA HT]]</f>
        <v>-204.48750000000018</v>
      </c>
      <c r="V1321" s="13"/>
      <c r="W1321" s="13"/>
      <c r="X1321"/>
      <c r="Y1321" s="9"/>
      <c r="AA1321"/>
      <c r="AB1321"/>
    </row>
    <row r="1322" spans="1:28" ht="15" customHeight="1" x14ac:dyDescent="0.25">
      <c r="A1322" s="6" t="s">
        <v>130</v>
      </c>
      <c r="B1322" s="6" t="s">
        <v>131</v>
      </c>
      <c r="C1322" s="6" t="s">
        <v>132</v>
      </c>
      <c r="D1322" s="6" t="s">
        <v>123</v>
      </c>
      <c r="E1322" s="6">
        <v>8</v>
      </c>
      <c r="F1322" s="6" t="str">
        <f>VLOOKUP(T_[[#This Row],[N° représ]],ListeREPRESENTANTS,2,FALSE)</f>
        <v>Hicham Esmal</v>
      </c>
      <c r="G1322" s="6">
        <v>10659</v>
      </c>
      <c r="H1322" s="9">
        <v>41307</v>
      </c>
      <c r="I1322" s="9">
        <v>41318</v>
      </c>
      <c r="J1322" s="9">
        <v>41317</v>
      </c>
      <c r="K1322" s="7">
        <v>8</v>
      </c>
      <c r="L1322" s="9" t="str">
        <f>VLOOKUP(T_[[#This Row],[Réf catégorie]],ListeCATEGORIES,2,FALSE)</f>
        <v>Poissons et fruits de mer</v>
      </c>
      <c r="M1322" s="6">
        <v>40</v>
      </c>
      <c r="N1322" s="6" t="str">
        <f>VLOOKUP(T_[[#This Row],[Réf prod]],ListePRODUITS,2,FALSE)</f>
        <v>Boston Crab Meat</v>
      </c>
      <c r="O1322" s="13">
        <v>92</v>
      </c>
      <c r="P1322" s="6">
        <v>34</v>
      </c>
      <c r="Q1322" s="13">
        <f t="shared" si="20"/>
        <v>3128</v>
      </c>
      <c r="R1322" s="14">
        <v>0.19</v>
      </c>
      <c r="S1322" s="13">
        <v>2533.6800000000003</v>
      </c>
      <c r="T1322" s="13">
        <v>5.0673600000000008</v>
      </c>
      <c r="U1322" s="48">
        <f>T_[[#This Row],[CA tarif]]-T_[[#This Row],[CA HT]]</f>
        <v>594.31999999999971</v>
      </c>
      <c r="V1322" s="13"/>
      <c r="W1322" s="13"/>
      <c r="X1322"/>
      <c r="Y1322" s="9"/>
      <c r="AA1322"/>
      <c r="AB1322"/>
    </row>
    <row r="1323" spans="1:28" ht="15" customHeight="1" x14ac:dyDescent="0.25">
      <c r="A1323" s="6" t="s">
        <v>239</v>
      </c>
      <c r="B1323" s="6" t="s">
        <v>240</v>
      </c>
      <c r="C1323" s="6" t="s">
        <v>241</v>
      </c>
      <c r="D1323" s="6" t="s">
        <v>242</v>
      </c>
      <c r="E1323" s="6">
        <v>1</v>
      </c>
      <c r="F1323" s="6" t="str">
        <f>VLOOKUP(T_[[#This Row],[N° représ]],ListeREPRESENTANTS,2,FALSE)</f>
        <v>Francis Rivière</v>
      </c>
      <c r="G1323" s="6">
        <v>10669</v>
      </c>
      <c r="H1323" s="9">
        <v>41308</v>
      </c>
      <c r="I1323" s="9">
        <v>41319</v>
      </c>
      <c r="J1323" s="9">
        <v>41321</v>
      </c>
      <c r="K1323" s="7">
        <v>8</v>
      </c>
      <c r="L1323" s="9" t="str">
        <f>VLOOKUP(T_[[#This Row],[Réf catégorie]],ListeCATEGORIES,2,FALSE)</f>
        <v>Poissons et fruits de mer</v>
      </c>
      <c r="M1323" s="6">
        <v>36</v>
      </c>
      <c r="N1323" s="6" t="str">
        <f>VLOOKUP(T_[[#This Row],[Réf prod]],ListePRODUITS,2,FALSE)</f>
        <v>Inlagd Sill</v>
      </c>
      <c r="O1323" s="13">
        <v>95</v>
      </c>
      <c r="P1323" s="6">
        <v>81</v>
      </c>
      <c r="Q1323" s="13">
        <f t="shared" si="20"/>
        <v>7695</v>
      </c>
      <c r="R1323" s="14">
        <v>0.02</v>
      </c>
      <c r="S1323" s="13">
        <v>7541.0999999999995</v>
      </c>
      <c r="T1323" s="13">
        <v>203.60969999999998</v>
      </c>
      <c r="U1323" s="48">
        <f>T_[[#This Row],[CA tarif]]-T_[[#This Row],[CA HT]]</f>
        <v>153.90000000000055</v>
      </c>
      <c r="V1323" s="13"/>
      <c r="W1323" s="13"/>
      <c r="X1323"/>
      <c r="Y1323" s="9"/>
      <c r="AA1323"/>
      <c r="AB1323"/>
    </row>
    <row r="1324" spans="1:28" x14ac:dyDescent="0.25">
      <c r="A1324" s="6" t="s">
        <v>179</v>
      </c>
      <c r="B1324" s="6" t="s">
        <v>180</v>
      </c>
      <c r="C1324" s="6" t="s">
        <v>181</v>
      </c>
      <c r="D1324" s="6" t="s">
        <v>81</v>
      </c>
      <c r="E1324" s="6">
        <v>7</v>
      </c>
      <c r="F1324" s="6" t="str">
        <f>VLOOKUP(T_[[#This Row],[N° représ]],ListeREPRESENTANTS,2,FALSE)</f>
        <v>Jaime Dos Santos</v>
      </c>
      <c r="G1324" s="6">
        <v>10713</v>
      </c>
      <c r="H1324" s="9">
        <v>41308</v>
      </c>
      <c r="I1324" s="9">
        <v>41330</v>
      </c>
      <c r="J1324" s="9">
        <v>41329</v>
      </c>
      <c r="K1324" s="7">
        <v>3</v>
      </c>
      <c r="L1324" s="9" t="str">
        <f>VLOOKUP(T_[[#This Row],[Réf catégorie]],ListeCATEGORIES,2,FALSE)</f>
        <v>Desserts</v>
      </c>
      <c r="M1324" s="6">
        <v>26</v>
      </c>
      <c r="N1324" s="6" t="str">
        <f>VLOOKUP(T_[[#This Row],[Réf prod]],ListePRODUITS,2,FALSE)</f>
        <v>Gumbär Gummibärchen</v>
      </c>
      <c r="O1324" s="13">
        <v>156.15</v>
      </c>
      <c r="P1324" s="6">
        <v>13</v>
      </c>
      <c r="Q1324" s="13">
        <f t="shared" si="20"/>
        <v>2029.95</v>
      </c>
      <c r="R1324" s="14">
        <v>0.19</v>
      </c>
      <c r="S1324" s="13">
        <v>1644.2595000000001</v>
      </c>
      <c r="T1324" s="13">
        <v>9.8655570000000008</v>
      </c>
      <c r="U1324" s="48">
        <f>T_[[#This Row],[CA tarif]]-T_[[#This Row],[CA HT]]</f>
        <v>385.69049999999993</v>
      </c>
      <c r="V1324" s="13"/>
      <c r="W1324" s="13"/>
      <c r="X1324"/>
      <c r="Y1324" s="9"/>
      <c r="AA1324"/>
      <c r="AB1324"/>
    </row>
    <row r="1325" spans="1:28" ht="15" customHeight="1" x14ac:dyDescent="0.25">
      <c r="A1325" s="6" t="s">
        <v>285</v>
      </c>
      <c r="B1325" s="6" t="s">
        <v>286</v>
      </c>
      <c r="C1325" s="6" t="s">
        <v>287</v>
      </c>
      <c r="D1325" s="6" t="s">
        <v>212</v>
      </c>
      <c r="E1325" s="6">
        <v>8</v>
      </c>
      <c r="F1325" s="6" t="str">
        <f>VLOOKUP(T_[[#This Row],[N° représ]],ListeREPRESENTANTS,2,FALSE)</f>
        <v>Hicham Esmal</v>
      </c>
      <c r="G1325" s="6">
        <v>10695</v>
      </c>
      <c r="H1325" s="9">
        <v>41309</v>
      </c>
      <c r="I1325" s="9">
        <v>41324</v>
      </c>
      <c r="J1325" s="9">
        <v>41325</v>
      </c>
      <c r="K1325" s="7">
        <v>2</v>
      </c>
      <c r="L1325" s="9" t="str">
        <f>VLOOKUP(T_[[#This Row],[Réf catégorie]],ListeCATEGORIES,2,FALSE)</f>
        <v>Condiments</v>
      </c>
      <c r="M1325" s="6">
        <v>8</v>
      </c>
      <c r="N1325" s="6" t="str">
        <f>VLOOKUP(T_[[#This Row],[Réf prod]],ListePRODUITS,2,FALSE)</f>
        <v>Northwoods Cranberry Sauce</v>
      </c>
      <c r="O1325" s="13">
        <v>200</v>
      </c>
      <c r="P1325" s="6">
        <v>71</v>
      </c>
      <c r="Q1325" s="13">
        <f t="shared" si="20"/>
        <v>14200</v>
      </c>
      <c r="R1325" s="14">
        <v>0.04</v>
      </c>
      <c r="S1325" s="13">
        <v>13632</v>
      </c>
      <c r="T1325" s="13">
        <v>299.904</v>
      </c>
      <c r="U1325" s="48">
        <f>T_[[#This Row],[CA tarif]]-T_[[#This Row],[CA HT]]</f>
        <v>568</v>
      </c>
      <c r="V1325" s="13"/>
      <c r="W1325" s="13"/>
      <c r="X1325"/>
      <c r="Y1325" s="9"/>
      <c r="AA1325"/>
      <c r="AB1325"/>
    </row>
    <row r="1326" spans="1:28" ht="15" customHeight="1" x14ac:dyDescent="0.25">
      <c r="A1326" s="6" t="s">
        <v>223</v>
      </c>
      <c r="B1326" s="6" t="s">
        <v>224</v>
      </c>
      <c r="C1326" s="6" t="s">
        <v>225</v>
      </c>
      <c r="D1326" s="6" t="s">
        <v>208</v>
      </c>
      <c r="E1326" s="6">
        <v>8</v>
      </c>
      <c r="F1326" s="6" t="str">
        <f>VLOOKUP(T_[[#This Row],[N° représ]],ListeREPRESENTANTS,2,FALSE)</f>
        <v>Hicham Esmal</v>
      </c>
      <c r="G1326" s="6">
        <v>10880</v>
      </c>
      <c r="H1326" s="9">
        <v>41309</v>
      </c>
      <c r="I1326" s="9">
        <v>41335</v>
      </c>
      <c r="J1326" s="9">
        <v>41332</v>
      </c>
      <c r="K1326" s="7">
        <v>5</v>
      </c>
      <c r="L1326" s="9" t="str">
        <f>VLOOKUP(T_[[#This Row],[Réf catégorie]],ListeCATEGORIES,2,FALSE)</f>
        <v>Pâtes et céréales</v>
      </c>
      <c r="M1326" s="6">
        <v>23</v>
      </c>
      <c r="N1326" s="6" t="str">
        <f>VLOOKUP(T_[[#This Row],[Réf prod]],ListePRODUITS,2,FALSE)</f>
        <v>Tunnbröd</v>
      </c>
      <c r="O1326" s="13">
        <v>45</v>
      </c>
      <c r="P1326" s="6">
        <v>63</v>
      </c>
      <c r="Q1326" s="13">
        <f t="shared" si="20"/>
        <v>2835</v>
      </c>
      <c r="R1326" s="15">
        <v>0.14000000000000001</v>
      </c>
      <c r="S1326" s="13">
        <v>2438.1</v>
      </c>
      <c r="T1326" s="13">
        <v>17.066700000000001</v>
      </c>
      <c r="U1326" s="48">
        <f>T_[[#This Row],[CA tarif]]-T_[[#This Row],[CA HT]]</f>
        <v>396.90000000000009</v>
      </c>
      <c r="V1326" s="13"/>
      <c r="W1326" s="13"/>
      <c r="X1326"/>
      <c r="Y1326" s="9"/>
      <c r="AA1326"/>
      <c r="AB1326"/>
    </row>
    <row r="1327" spans="1:28" ht="15" customHeight="1" x14ac:dyDescent="0.25">
      <c r="A1327" s="6" t="s">
        <v>198</v>
      </c>
      <c r="B1327" s="6" t="s">
        <v>199</v>
      </c>
      <c r="C1327" s="6" t="s">
        <v>54</v>
      </c>
      <c r="D1327" s="6" t="s">
        <v>200</v>
      </c>
      <c r="E1327" s="6">
        <v>7</v>
      </c>
      <c r="F1327" s="6" t="str">
        <f>VLOOKUP(T_[[#This Row],[N° représ]],ListeREPRESENTANTS,2,FALSE)</f>
        <v>Jaime Dos Santos</v>
      </c>
      <c r="G1327" s="6">
        <v>10909</v>
      </c>
      <c r="H1327" s="9">
        <v>41309</v>
      </c>
      <c r="I1327" s="9">
        <v>41322</v>
      </c>
      <c r="J1327" s="9">
        <v>41318</v>
      </c>
      <c r="K1327" s="7">
        <v>8</v>
      </c>
      <c r="L1327" s="9" t="str">
        <f>VLOOKUP(T_[[#This Row],[Réf catégorie]],ListeCATEGORIES,2,FALSE)</f>
        <v>Poissons et fruits de mer</v>
      </c>
      <c r="M1327" s="6">
        <v>41</v>
      </c>
      <c r="N1327" s="6" t="str">
        <f>VLOOKUP(T_[[#This Row],[Réf prod]],ListePRODUITS,2,FALSE)</f>
        <v>Jack's New England Clam Chowder</v>
      </c>
      <c r="O1327" s="13">
        <v>48.25</v>
      </c>
      <c r="P1327" s="6">
        <v>92</v>
      </c>
      <c r="Q1327" s="13">
        <f t="shared" si="20"/>
        <v>4439</v>
      </c>
      <c r="R1327" s="15">
        <v>-0.02</v>
      </c>
      <c r="S1327" s="13">
        <v>4527.78</v>
      </c>
      <c r="T1327" s="13">
        <v>0</v>
      </c>
      <c r="U1327" s="48">
        <f>T_[[#This Row],[CA tarif]]-T_[[#This Row],[CA HT]]</f>
        <v>-88.779999999999745</v>
      </c>
      <c r="V1327" s="13"/>
      <c r="W1327" s="13"/>
      <c r="X1327"/>
      <c r="Y1327" s="9"/>
      <c r="AA1327"/>
      <c r="AB1327"/>
    </row>
    <row r="1328" spans="1:28" ht="15" customHeight="1" x14ac:dyDescent="0.25">
      <c r="A1328" s="6" t="s">
        <v>327</v>
      </c>
      <c r="B1328" s="6" t="s">
        <v>328</v>
      </c>
      <c r="C1328" s="6" t="s">
        <v>88</v>
      </c>
      <c r="D1328" s="6" t="s">
        <v>89</v>
      </c>
      <c r="E1328" s="6">
        <v>8</v>
      </c>
      <c r="F1328" s="6" t="str">
        <f>VLOOKUP(T_[[#This Row],[N° représ]],ListeREPRESENTANTS,2,FALSE)</f>
        <v>Hicham Esmal</v>
      </c>
      <c r="G1328" s="6">
        <v>10848</v>
      </c>
      <c r="H1328" s="9">
        <v>41310</v>
      </c>
      <c r="I1328" s="9">
        <v>41332</v>
      </c>
      <c r="J1328" s="9">
        <v>41332</v>
      </c>
      <c r="K1328" s="7">
        <v>6</v>
      </c>
      <c r="L1328" s="9" t="str">
        <f>VLOOKUP(T_[[#This Row],[Réf catégorie]],ListeCATEGORIES,2,FALSE)</f>
        <v>Viandes</v>
      </c>
      <c r="M1328" s="6">
        <v>9</v>
      </c>
      <c r="N1328" s="6" t="str">
        <f>VLOOKUP(T_[[#This Row],[Réf prod]],ListePRODUITS,2,FALSE)</f>
        <v>Mishi Kobe Niku</v>
      </c>
      <c r="O1328" s="13">
        <v>485</v>
      </c>
      <c r="P1328" s="6">
        <v>74</v>
      </c>
      <c r="Q1328" s="13">
        <f t="shared" si="20"/>
        <v>35890</v>
      </c>
      <c r="R1328" s="15">
        <v>0.2</v>
      </c>
      <c r="S1328" s="13">
        <v>28712</v>
      </c>
      <c r="T1328" s="13">
        <v>488.10399999999998</v>
      </c>
      <c r="U1328" s="48">
        <f>T_[[#This Row],[CA tarif]]-T_[[#This Row],[CA HT]]</f>
        <v>7178</v>
      </c>
      <c r="V1328" s="13"/>
      <c r="W1328" s="13"/>
      <c r="X1328"/>
      <c r="Y1328" s="9"/>
      <c r="AA1328"/>
      <c r="AB1328"/>
    </row>
    <row r="1329" spans="1:28" x14ac:dyDescent="0.25">
      <c r="A1329" s="6" t="s">
        <v>78</v>
      </c>
      <c r="B1329" s="6" t="s">
        <v>79</v>
      </c>
      <c r="C1329" s="6" t="s">
        <v>80</v>
      </c>
      <c r="D1329" s="6" t="s">
        <v>81</v>
      </c>
      <c r="E1329" s="6">
        <v>5</v>
      </c>
      <c r="F1329" s="6" t="str">
        <f>VLOOKUP(T_[[#This Row],[N° représ]],ListeREPRESENTANTS,2,FALSE)</f>
        <v>Mohamed Ben Arfa</v>
      </c>
      <c r="G1329" s="6">
        <v>10861</v>
      </c>
      <c r="H1329" s="9">
        <v>41311</v>
      </c>
      <c r="I1329" s="9">
        <v>41322</v>
      </c>
      <c r="J1329" s="9">
        <v>41317</v>
      </c>
      <c r="K1329" s="7">
        <v>8</v>
      </c>
      <c r="L1329" s="9" t="str">
        <f>VLOOKUP(T_[[#This Row],[Réf catégorie]],ListeCATEGORIES,2,FALSE)</f>
        <v>Poissons et fruits de mer</v>
      </c>
      <c r="M1329" s="6">
        <v>18</v>
      </c>
      <c r="N1329" s="6" t="str">
        <f>VLOOKUP(T_[[#This Row],[Réf prod]],ListePRODUITS,2,FALSE)</f>
        <v>Carnarvon Tigers</v>
      </c>
      <c r="O1329" s="13">
        <v>312.5</v>
      </c>
      <c r="P1329" s="6">
        <v>83</v>
      </c>
      <c r="Q1329" s="13">
        <f t="shared" si="20"/>
        <v>25937.5</v>
      </c>
      <c r="R1329" s="15">
        <v>0.05</v>
      </c>
      <c r="S1329" s="13">
        <v>24640.625</v>
      </c>
      <c r="T1329" s="13">
        <v>542.09375</v>
      </c>
      <c r="U1329" s="48">
        <f>T_[[#This Row],[CA tarif]]-T_[[#This Row],[CA HT]]</f>
        <v>1296.875</v>
      </c>
      <c r="V1329" s="13"/>
      <c r="W1329" s="13"/>
      <c r="X1329"/>
      <c r="Y1329" s="9"/>
      <c r="AA1329"/>
      <c r="AB1329"/>
    </row>
    <row r="1330" spans="1:28" ht="15" customHeight="1" x14ac:dyDescent="0.25">
      <c r="A1330" s="6" t="s">
        <v>194</v>
      </c>
      <c r="B1330" s="6" t="s">
        <v>195</v>
      </c>
      <c r="C1330" s="6" t="s">
        <v>97</v>
      </c>
      <c r="D1330" s="6" t="s">
        <v>98</v>
      </c>
      <c r="E1330" s="6">
        <v>1</v>
      </c>
      <c r="F1330" s="6" t="str">
        <f>VLOOKUP(T_[[#This Row],[N° représ]],ListeREPRESENTANTS,2,FALSE)</f>
        <v>Francis Rivière</v>
      </c>
      <c r="G1330" s="6">
        <v>10915</v>
      </c>
      <c r="H1330" s="9">
        <v>41311</v>
      </c>
      <c r="I1330" s="9">
        <v>41338</v>
      </c>
      <c r="J1330" s="9">
        <v>41338</v>
      </c>
      <c r="K1330" s="7">
        <v>6</v>
      </c>
      <c r="L1330" s="9" t="str">
        <f>VLOOKUP(T_[[#This Row],[Réf catégorie]],ListeCATEGORIES,2,FALSE)</f>
        <v>Viandes</v>
      </c>
      <c r="M1330" s="6">
        <v>54</v>
      </c>
      <c r="N1330" s="6" t="str">
        <f>VLOOKUP(T_[[#This Row],[Réf prod]],ListePRODUITS,2,FALSE)</f>
        <v>Tourtière</v>
      </c>
      <c r="O1330" s="13">
        <v>37.25</v>
      </c>
      <c r="P1330" s="6">
        <v>64</v>
      </c>
      <c r="Q1330" s="13">
        <f t="shared" si="20"/>
        <v>2384</v>
      </c>
      <c r="R1330" s="15">
        <v>0.11</v>
      </c>
      <c r="S1330" s="13">
        <v>2121.7600000000002</v>
      </c>
      <c r="T1330" s="13">
        <v>2.1217600000000001</v>
      </c>
      <c r="U1330" s="48">
        <f>T_[[#This Row],[CA tarif]]-T_[[#This Row],[CA HT]]</f>
        <v>262.23999999999978</v>
      </c>
      <c r="V1330" s="13"/>
      <c r="W1330" s="13"/>
      <c r="X1330"/>
      <c r="Y1330" s="9"/>
      <c r="AA1330"/>
      <c r="AB1330"/>
    </row>
    <row r="1331" spans="1:28" ht="15" customHeight="1" x14ac:dyDescent="0.25">
      <c r="A1331" s="6" t="s">
        <v>235</v>
      </c>
      <c r="B1331" s="6" t="s">
        <v>236</v>
      </c>
      <c r="C1331" s="6" t="s">
        <v>237</v>
      </c>
      <c r="D1331" s="6" t="s">
        <v>238</v>
      </c>
      <c r="E1331" s="6">
        <v>8</v>
      </c>
      <c r="F1331" s="6" t="str">
        <f>VLOOKUP(T_[[#This Row],[N° représ]],ListeREPRESENTANTS,2,FALSE)</f>
        <v>Hicham Esmal</v>
      </c>
      <c r="G1331" s="6">
        <v>10550</v>
      </c>
      <c r="H1331" s="9">
        <v>41312</v>
      </c>
      <c r="I1331" s="9">
        <v>41324</v>
      </c>
      <c r="J1331" s="9">
        <v>41325</v>
      </c>
      <c r="K1331" s="7">
        <v>3</v>
      </c>
      <c r="L1331" s="9" t="str">
        <f>VLOOKUP(T_[[#This Row],[Réf catégorie]],ListeCATEGORIES,2,FALSE)</f>
        <v>Desserts</v>
      </c>
      <c r="M1331" s="6">
        <v>21</v>
      </c>
      <c r="N1331" s="6" t="str">
        <f>VLOOKUP(T_[[#This Row],[Réf prod]],ListePRODUITS,2,FALSE)</f>
        <v>Sir Rodney's Scones</v>
      </c>
      <c r="O1331" s="13">
        <v>50</v>
      </c>
      <c r="P1331" s="6">
        <v>4</v>
      </c>
      <c r="Q1331" s="13">
        <f t="shared" si="20"/>
        <v>200</v>
      </c>
      <c r="R1331" s="14">
        <v>0.18</v>
      </c>
      <c r="S1331" s="13">
        <v>164</v>
      </c>
      <c r="T1331" s="13">
        <v>2.7879999999999998</v>
      </c>
      <c r="U1331" s="48">
        <f>T_[[#This Row],[CA tarif]]-T_[[#This Row],[CA HT]]</f>
        <v>36</v>
      </c>
      <c r="V1331" s="13"/>
      <c r="W1331" s="13"/>
      <c r="X1331"/>
      <c r="Y1331" s="9"/>
      <c r="AA1331"/>
      <c r="AB1331"/>
    </row>
    <row r="1332" spans="1:28" ht="15" customHeight="1" x14ac:dyDescent="0.25">
      <c r="A1332" s="6" t="s">
        <v>329</v>
      </c>
      <c r="B1332" s="6" t="s">
        <v>330</v>
      </c>
      <c r="C1332" s="6" t="s">
        <v>331</v>
      </c>
      <c r="D1332" s="6" t="s">
        <v>85</v>
      </c>
      <c r="E1332" s="6">
        <v>1</v>
      </c>
      <c r="F1332" s="6" t="str">
        <f>VLOOKUP(T_[[#This Row],[N° représ]],ListeREPRESENTANTS,2,FALSE)</f>
        <v>Francis Rivière</v>
      </c>
      <c r="G1332" s="6">
        <v>10858</v>
      </c>
      <c r="H1332" s="9">
        <v>41312</v>
      </c>
      <c r="I1332" s="9">
        <v>41338</v>
      </c>
      <c r="J1332" s="9">
        <v>41334</v>
      </c>
      <c r="K1332" s="7">
        <v>1</v>
      </c>
      <c r="L1332" s="9" t="str">
        <f>VLOOKUP(T_[[#This Row],[Réf catégorie]],ListeCATEGORIES,2,FALSE)</f>
        <v>Boissons</v>
      </c>
      <c r="M1332" s="6">
        <v>70</v>
      </c>
      <c r="N1332" s="6" t="str">
        <f>VLOOKUP(T_[[#This Row],[Réf prod]],ListePRODUITS,2,FALSE)</f>
        <v>Outback Lager</v>
      </c>
      <c r="O1332" s="13">
        <v>75</v>
      </c>
      <c r="P1332" s="6">
        <v>63</v>
      </c>
      <c r="Q1332" s="13">
        <f t="shared" si="20"/>
        <v>4725</v>
      </c>
      <c r="R1332" s="15">
        <v>0.13</v>
      </c>
      <c r="S1332" s="13">
        <v>4110.75</v>
      </c>
      <c r="T1332" s="13">
        <v>49.329000000000001</v>
      </c>
      <c r="U1332" s="48">
        <f>T_[[#This Row],[CA tarif]]-T_[[#This Row],[CA HT]]</f>
        <v>614.25</v>
      </c>
      <c r="V1332" s="13"/>
      <c r="W1332" s="13"/>
      <c r="X1332"/>
      <c r="Y1332" s="9"/>
      <c r="AA1332"/>
      <c r="AB1332"/>
    </row>
    <row r="1333" spans="1:28" ht="15" customHeight="1" x14ac:dyDescent="0.25">
      <c r="A1333" s="6" t="s">
        <v>177</v>
      </c>
      <c r="B1333" s="6" t="s">
        <v>178</v>
      </c>
      <c r="C1333" s="6" t="s">
        <v>159</v>
      </c>
      <c r="D1333" s="6" t="s">
        <v>136</v>
      </c>
      <c r="E1333" s="6">
        <v>5</v>
      </c>
      <c r="F1333" s="6" t="str">
        <f>VLOOKUP(T_[[#This Row],[N° représ]],ListeREPRESENTANTS,2,FALSE)</f>
        <v>Mohamed Ben Arfa</v>
      </c>
      <c r="G1333" s="6">
        <v>10554</v>
      </c>
      <c r="H1333" s="9">
        <v>41313</v>
      </c>
      <c r="I1333" s="9">
        <v>41327</v>
      </c>
      <c r="J1333" s="9">
        <v>41323</v>
      </c>
      <c r="K1333" s="7">
        <v>3</v>
      </c>
      <c r="L1333" s="9" t="str">
        <f>VLOOKUP(T_[[#This Row],[Réf catégorie]],ListeCATEGORIES,2,FALSE)</f>
        <v>Desserts</v>
      </c>
      <c r="M1333" s="6">
        <v>16</v>
      </c>
      <c r="N1333" s="6" t="str">
        <f>VLOOKUP(T_[[#This Row],[Réf prod]],ListePRODUITS,2,FALSE)</f>
        <v>Pavlova</v>
      </c>
      <c r="O1333" s="13">
        <v>87.25</v>
      </c>
      <c r="P1333" s="6">
        <v>75</v>
      </c>
      <c r="Q1333" s="13">
        <f t="shared" si="20"/>
        <v>6543.75</v>
      </c>
      <c r="R1333" s="14">
        <v>0.13</v>
      </c>
      <c r="S1333" s="13">
        <v>5693.0625</v>
      </c>
      <c r="T1333" s="13">
        <v>113.86125</v>
      </c>
      <c r="U1333" s="48">
        <f>T_[[#This Row],[CA tarif]]-T_[[#This Row],[CA HT]]</f>
        <v>850.6875</v>
      </c>
      <c r="V1333" s="13"/>
      <c r="W1333" s="13"/>
      <c r="X1333"/>
      <c r="Y1333" s="9"/>
      <c r="AA1333"/>
      <c r="AB1333"/>
    </row>
    <row r="1334" spans="1:28" ht="15" customHeight="1" x14ac:dyDescent="0.25">
      <c r="A1334" s="6" t="s">
        <v>170</v>
      </c>
      <c r="B1334" s="6" t="s">
        <v>171</v>
      </c>
      <c r="C1334" s="6" t="s">
        <v>172</v>
      </c>
      <c r="D1334" s="6" t="s">
        <v>146</v>
      </c>
      <c r="E1334" s="6">
        <v>3</v>
      </c>
      <c r="F1334" s="6" t="str">
        <f>VLOOKUP(T_[[#This Row],[N° représ]],ListeREPRESENTANTS,2,FALSE)</f>
        <v>Janet Leverling</v>
      </c>
      <c r="G1334" s="6">
        <v>10570</v>
      </c>
      <c r="H1334" s="9">
        <v>41313</v>
      </c>
      <c r="I1334" s="9">
        <v>41336</v>
      </c>
      <c r="J1334" s="9">
        <v>41331</v>
      </c>
      <c r="K1334" s="7">
        <v>5</v>
      </c>
      <c r="L1334" s="9" t="str">
        <f>VLOOKUP(T_[[#This Row],[Réf catégorie]],ListeCATEGORIES,2,FALSE)</f>
        <v>Pâtes et céréales</v>
      </c>
      <c r="M1334" s="6">
        <v>56</v>
      </c>
      <c r="N1334" s="6" t="str">
        <f>VLOOKUP(T_[[#This Row],[Réf prod]],ListePRODUITS,2,FALSE)</f>
        <v>Gnocchi di nonna Alice</v>
      </c>
      <c r="O1334" s="13">
        <v>190</v>
      </c>
      <c r="P1334" s="6">
        <v>21</v>
      </c>
      <c r="Q1334" s="13">
        <f t="shared" si="20"/>
        <v>3990</v>
      </c>
      <c r="R1334" s="14">
        <v>0.16</v>
      </c>
      <c r="S1334" s="13">
        <v>3351.6</v>
      </c>
      <c r="T1334" s="13">
        <v>70.383599999999987</v>
      </c>
      <c r="U1334" s="48">
        <f>T_[[#This Row],[CA tarif]]-T_[[#This Row],[CA HT]]</f>
        <v>638.40000000000009</v>
      </c>
      <c r="V1334" s="13"/>
      <c r="W1334" s="13"/>
      <c r="X1334"/>
      <c r="Y1334" s="9"/>
      <c r="AA1334"/>
      <c r="AB1334"/>
    </row>
    <row r="1335" spans="1:28" ht="15" customHeight="1" x14ac:dyDescent="0.25">
      <c r="A1335" s="6" t="s">
        <v>137</v>
      </c>
      <c r="B1335" s="6" t="s">
        <v>138</v>
      </c>
      <c r="C1335" s="6" t="s">
        <v>139</v>
      </c>
      <c r="D1335" s="6" t="s">
        <v>140</v>
      </c>
      <c r="E1335" s="6">
        <v>4</v>
      </c>
      <c r="F1335" s="6" t="str">
        <f>VLOOKUP(T_[[#This Row],[N° représ]],ListeREPRESENTANTS,2,FALSE)</f>
        <v>Laura Callahan</v>
      </c>
      <c r="G1335" s="6">
        <v>10844</v>
      </c>
      <c r="H1335" s="9">
        <v>41313</v>
      </c>
      <c r="I1335" s="9">
        <v>41326</v>
      </c>
      <c r="J1335" s="9">
        <v>41327</v>
      </c>
      <c r="K1335" s="7">
        <v>5</v>
      </c>
      <c r="L1335" s="9" t="str">
        <f>VLOOKUP(T_[[#This Row],[Réf catégorie]],ListeCATEGORIES,2,FALSE)</f>
        <v>Pâtes et céréales</v>
      </c>
      <c r="M1335" s="6">
        <v>22</v>
      </c>
      <c r="N1335" s="6" t="str">
        <f>VLOOKUP(T_[[#This Row],[Réf prod]],ListePRODUITS,2,FALSE)</f>
        <v>Gustaf's Knäckebröd</v>
      </c>
      <c r="O1335" s="13">
        <v>105</v>
      </c>
      <c r="P1335" s="6">
        <v>99</v>
      </c>
      <c r="Q1335" s="13">
        <f t="shared" si="20"/>
        <v>10395</v>
      </c>
      <c r="R1335" s="15">
        <v>0.02</v>
      </c>
      <c r="S1335" s="13">
        <v>10187.1</v>
      </c>
      <c r="T1335" s="13">
        <v>295.42590000000001</v>
      </c>
      <c r="U1335" s="48">
        <f>T_[[#This Row],[CA tarif]]-T_[[#This Row],[CA HT]]</f>
        <v>207.89999999999964</v>
      </c>
      <c r="V1335" s="13"/>
      <c r="W1335" s="13"/>
      <c r="X1335"/>
      <c r="Y1335" s="9"/>
      <c r="AA1335"/>
      <c r="AB1335"/>
    </row>
    <row r="1336" spans="1:28" ht="15" customHeight="1" x14ac:dyDescent="0.25">
      <c r="A1336" s="6" t="s">
        <v>92</v>
      </c>
      <c r="B1336" s="6" t="s">
        <v>93</v>
      </c>
      <c r="C1336" s="6" t="s">
        <v>94</v>
      </c>
      <c r="D1336" s="6" t="s">
        <v>89</v>
      </c>
      <c r="E1336" s="6">
        <v>5</v>
      </c>
      <c r="F1336" s="6" t="str">
        <f>VLOOKUP(T_[[#This Row],[N° représ]],ListeREPRESENTANTS,2,FALSE)</f>
        <v>Mohamed Ben Arfa</v>
      </c>
      <c r="G1336" s="6">
        <v>10621</v>
      </c>
      <c r="H1336" s="9">
        <v>41314</v>
      </c>
      <c r="I1336" s="9">
        <v>41335</v>
      </c>
      <c r="J1336" s="9">
        <v>41337</v>
      </c>
      <c r="K1336" s="7">
        <v>1</v>
      </c>
      <c r="L1336" s="9" t="str">
        <f>VLOOKUP(T_[[#This Row],[Réf catégorie]],ListeCATEGORIES,2,FALSE)</f>
        <v>Boissons</v>
      </c>
      <c r="M1336" s="6">
        <v>70</v>
      </c>
      <c r="N1336" s="6" t="str">
        <f>VLOOKUP(T_[[#This Row],[Réf prod]],ListePRODUITS,2,FALSE)</f>
        <v>Outback Lager</v>
      </c>
      <c r="O1336" s="13">
        <v>75</v>
      </c>
      <c r="P1336" s="6">
        <v>86</v>
      </c>
      <c r="Q1336" s="13">
        <f t="shared" si="20"/>
        <v>6450</v>
      </c>
      <c r="R1336" s="14">
        <v>7.0000000000000007E-2</v>
      </c>
      <c r="S1336" s="13">
        <v>5998.5</v>
      </c>
      <c r="T1336" s="13">
        <v>119.97</v>
      </c>
      <c r="U1336" s="48">
        <f>T_[[#This Row],[CA tarif]]-T_[[#This Row],[CA HT]]</f>
        <v>451.5</v>
      </c>
      <c r="V1336" s="13"/>
      <c r="W1336" s="13"/>
      <c r="X1336"/>
      <c r="Y1336" s="9"/>
      <c r="AA1336"/>
      <c r="AB1336"/>
    </row>
    <row r="1337" spans="1:28" ht="15" customHeight="1" x14ac:dyDescent="0.25">
      <c r="A1337" s="6" t="s">
        <v>173</v>
      </c>
      <c r="B1337" s="6" t="s">
        <v>174</v>
      </c>
      <c r="C1337" s="6" t="s">
        <v>135</v>
      </c>
      <c r="D1337" s="6" t="s">
        <v>136</v>
      </c>
      <c r="E1337" s="6">
        <v>2</v>
      </c>
      <c r="F1337" s="6" t="str">
        <f>VLOOKUP(T_[[#This Row],[N° représ]],ListeREPRESENTANTS,2,FALSE)</f>
        <v>Anne Dodsworth</v>
      </c>
      <c r="G1337" s="6">
        <v>10849</v>
      </c>
      <c r="H1337" s="9">
        <v>41314</v>
      </c>
      <c r="I1337" s="9">
        <v>41332</v>
      </c>
      <c r="J1337" s="9">
        <v>41335</v>
      </c>
      <c r="K1337" s="7">
        <v>2</v>
      </c>
      <c r="L1337" s="9" t="str">
        <f>VLOOKUP(T_[[#This Row],[Réf catégorie]],ListeCATEGORIES,2,FALSE)</f>
        <v>Condiments</v>
      </c>
      <c r="M1337" s="6">
        <v>3</v>
      </c>
      <c r="N1337" s="6" t="str">
        <f>VLOOKUP(T_[[#This Row],[Réf prod]],ListePRODUITS,2,FALSE)</f>
        <v>Aniseed Syrup</v>
      </c>
      <c r="O1337" s="13">
        <v>50</v>
      </c>
      <c r="P1337" s="6">
        <v>61</v>
      </c>
      <c r="Q1337" s="13">
        <f t="shared" si="20"/>
        <v>3050</v>
      </c>
      <c r="R1337" s="15">
        <v>0.08</v>
      </c>
      <c r="S1337" s="13">
        <v>2806</v>
      </c>
      <c r="T1337" s="13">
        <v>81.373999999999995</v>
      </c>
      <c r="U1337" s="48">
        <f>T_[[#This Row],[CA tarif]]-T_[[#This Row],[CA HT]]</f>
        <v>244</v>
      </c>
      <c r="V1337" s="13"/>
      <c r="W1337" s="13"/>
      <c r="X1337"/>
      <c r="Y1337" s="9"/>
      <c r="AA1337"/>
      <c r="AB1337"/>
    </row>
    <row r="1338" spans="1:28" ht="15" customHeight="1" x14ac:dyDescent="0.25">
      <c r="A1338" s="6" t="s">
        <v>90</v>
      </c>
      <c r="B1338" s="6" t="s">
        <v>91</v>
      </c>
      <c r="C1338" s="6" t="s">
        <v>88</v>
      </c>
      <c r="D1338" s="6" t="s">
        <v>89</v>
      </c>
      <c r="E1338" s="6">
        <v>8</v>
      </c>
      <c r="F1338" s="6" t="str">
        <f>VLOOKUP(T_[[#This Row],[N° représ]],ListeREPRESENTANTS,2,FALSE)</f>
        <v>Hicham Esmal</v>
      </c>
      <c r="G1338" s="6">
        <v>10523</v>
      </c>
      <c r="H1338" s="9">
        <v>41315</v>
      </c>
      <c r="I1338" s="9">
        <v>41334</v>
      </c>
      <c r="J1338" s="9">
        <v>41332</v>
      </c>
      <c r="K1338" s="7">
        <v>6</v>
      </c>
      <c r="L1338" s="9" t="str">
        <f>VLOOKUP(T_[[#This Row],[Réf catégorie]],ListeCATEGORIES,2,FALSE)</f>
        <v>Viandes</v>
      </c>
      <c r="M1338" s="6">
        <v>17</v>
      </c>
      <c r="N1338" s="6" t="str">
        <f>VLOOKUP(T_[[#This Row],[Réf prod]],ListePRODUITS,2,FALSE)</f>
        <v>Alice Mutton</v>
      </c>
      <c r="O1338" s="13">
        <v>195</v>
      </c>
      <c r="P1338" s="6">
        <v>51</v>
      </c>
      <c r="Q1338" s="13">
        <f t="shared" si="20"/>
        <v>9945</v>
      </c>
      <c r="R1338" s="14">
        <v>0.06</v>
      </c>
      <c r="S1338" s="13">
        <v>9348.2999999999993</v>
      </c>
      <c r="T1338" s="13">
        <v>205.66259999999997</v>
      </c>
      <c r="U1338" s="48">
        <f>T_[[#This Row],[CA tarif]]-T_[[#This Row],[CA HT]]</f>
        <v>596.70000000000073</v>
      </c>
      <c r="V1338" s="13"/>
      <c r="W1338" s="13"/>
      <c r="X1338"/>
      <c r="Y1338" s="9"/>
      <c r="AA1338"/>
      <c r="AB1338"/>
    </row>
    <row r="1339" spans="1:28" ht="15" customHeight="1" x14ac:dyDescent="0.25">
      <c r="A1339" s="6" t="s">
        <v>111</v>
      </c>
      <c r="B1339" s="6" t="s">
        <v>112</v>
      </c>
      <c r="C1339" s="6" t="s">
        <v>113</v>
      </c>
      <c r="D1339" s="6" t="s">
        <v>85</v>
      </c>
      <c r="E1339" s="6">
        <v>3</v>
      </c>
      <c r="F1339" s="6" t="str">
        <f>VLOOKUP(T_[[#This Row],[N° représ]],ListeREPRESENTANTS,2,FALSE)</f>
        <v>Janet Leverling</v>
      </c>
      <c r="G1339" s="6">
        <v>10814</v>
      </c>
      <c r="H1339" s="9">
        <v>41315</v>
      </c>
      <c r="I1339" s="9">
        <v>41336</v>
      </c>
      <c r="J1339" s="9">
        <v>41337</v>
      </c>
      <c r="K1339" s="7">
        <v>2</v>
      </c>
      <c r="L1339" s="9" t="str">
        <f>VLOOKUP(T_[[#This Row],[Réf catégorie]],ListeCATEGORIES,2,FALSE)</f>
        <v>Condiments</v>
      </c>
      <c r="M1339" s="6">
        <v>61</v>
      </c>
      <c r="N1339" s="6" t="str">
        <f>VLOOKUP(T_[[#This Row],[Réf prod]],ListePRODUITS,2,FALSE)</f>
        <v>Sirop d'érable</v>
      </c>
      <c r="O1339" s="13">
        <v>142.5</v>
      </c>
      <c r="P1339" s="6">
        <v>84</v>
      </c>
      <c r="Q1339" s="13">
        <f t="shared" si="20"/>
        <v>11970</v>
      </c>
      <c r="R1339" s="14">
        <v>0.11</v>
      </c>
      <c r="S1339" s="13">
        <v>10653.3</v>
      </c>
      <c r="T1339" s="13">
        <v>42.613199999999999</v>
      </c>
      <c r="U1339" s="48">
        <f>T_[[#This Row],[CA tarif]]-T_[[#This Row],[CA HT]]</f>
        <v>1316.7000000000007</v>
      </c>
      <c r="V1339" s="13"/>
      <c r="W1339" s="13"/>
      <c r="X1339"/>
      <c r="Y1339" s="9"/>
      <c r="AA1339"/>
      <c r="AB1339"/>
    </row>
    <row r="1340" spans="1:28" ht="15" customHeight="1" x14ac:dyDescent="0.25">
      <c r="A1340" s="6" t="s">
        <v>166</v>
      </c>
      <c r="B1340" s="6" t="s">
        <v>167</v>
      </c>
      <c r="C1340" s="6" t="s">
        <v>168</v>
      </c>
      <c r="D1340" s="6" t="s">
        <v>169</v>
      </c>
      <c r="E1340" s="6">
        <v>6</v>
      </c>
      <c r="F1340" s="6" t="str">
        <f>VLOOKUP(T_[[#This Row],[N° représ]],ListeREPRESENTANTS,2,FALSE)</f>
        <v>Ernst Junge</v>
      </c>
      <c r="G1340" s="6">
        <v>10503</v>
      </c>
      <c r="H1340" s="9">
        <v>41316</v>
      </c>
      <c r="I1340" s="9">
        <v>41327</v>
      </c>
      <c r="J1340" s="9">
        <v>41323</v>
      </c>
      <c r="K1340" s="7">
        <v>7</v>
      </c>
      <c r="L1340" s="9" t="str">
        <f>VLOOKUP(T_[[#This Row],[Réf catégorie]],ListeCATEGORIES,2,FALSE)</f>
        <v>Produits secs</v>
      </c>
      <c r="M1340" s="6">
        <v>14</v>
      </c>
      <c r="N1340" s="6" t="str">
        <f>VLOOKUP(T_[[#This Row],[Réf prod]],ListePRODUITS,2,FALSE)</f>
        <v>Tofu</v>
      </c>
      <c r="O1340" s="13">
        <v>116.25</v>
      </c>
      <c r="P1340" s="6">
        <v>32</v>
      </c>
      <c r="Q1340" s="13">
        <f t="shared" si="20"/>
        <v>3720</v>
      </c>
      <c r="R1340" s="14">
        <v>0.13</v>
      </c>
      <c r="S1340" s="13">
        <v>3236.4</v>
      </c>
      <c r="T1340" s="13">
        <v>61.491599999999998</v>
      </c>
      <c r="U1340" s="48">
        <f>T_[[#This Row],[CA tarif]]-T_[[#This Row],[CA HT]]</f>
        <v>483.59999999999991</v>
      </c>
      <c r="V1340" s="13"/>
      <c r="W1340" s="13"/>
      <c r="X1340"/>
      <c r="Y1340" s="9"/>
      <c r="AA1340"/>
      <c r="AB1340"/>
    </row>
    <row r="1341" spans="1:28" ht="15" customHeight="1" x14ac:dyDescent="0.25">
      <c r="A1341" s="6" t="s">
        <v>137</v>
      </c>
      <c r="B1341" s="6" t="s">
        <v>138</v>
      </c>
      <c r="C1341" s="6" t="s">
        <v>139</v>
      </c>
      <c r="D1341" s="6" t="s">
        <v>140</v>
      </c>
      <c r="E1341" s="6">
        <v>3</v>
      </c>
      <c r="F1341" s="6" t="str">
        <f>VLOOKUP(T_[[#This Row],[N° représ]],ListeREPRESENTANTS,2,FALSE)</f>
        <v>Janet Leverling</v>
      </c>
      <c r="G1341" s="6">
        <v>10530</v>
      </c>
      <c r="H1341" s="9">
        <v>41316</v>
      </c>
      <c r="I1341" s="9">
        <v>41334</v>
      </c>
      <c r="J1341" s="9">
        <v>41333</v>
      </c>
      <c r="K1341" s="7">
        <v>2</v>
      </c>
      <c r="L1341" s="9" t="str">
        <f>VLOOKUP(T_[[#This Row],[Réf catégorie]],ListeCATEGORIES,2,FALSE)</f>
        <v>Condiments</v>
      </c>
      <c r="M1341" s="6">
        <v>61</v>
      </c>
      <c r="N1341" s="6" t="str">
        <f>VLOOKUP(T_[[#This Row],[Réf prod]],ListePRODUITS,2,FALSE)</f>
        <v>Sirop d'érable</v>
      </c>
      <c r="O1341" s="13">
        <v>142.5</v>
      </c>
      <c r="P1341" s="6">
        <v>66</v>
      </c>
      <c r="Q1341" s="13">
        <f t="shared" si="20"/>
        <v>9405</v>
      </c>
      <c r="R1341" s="14">
        <v>0.1</v>
      </c>
      <c r="S1341" s="13">
        <v>8464.5</v>
      </c>
      <c r="T1341" s="13">
        <v>25.3935</v>
      </c>
      <c r="U1341" s="48">
        <f>T_[[#This Row],[CA tarif]]-T_[[#This Row],[CA HT]]</f>
        <v>940.5</v>
      </c>
      <c r="V1341" s="13"/>
      <c r="W1341" s="13"/>
      <c r="X1341"/>
      <c r="Y1341" s="9"/>
      <c r="AA1341"/>
      <c r="AB1341"/>
    </row>
    <row r="1342" spans="1:28" ht="15" customHeight="1" x14ac:dyDescent="0.25">
      <c r="A1342" s="6" t="s">
        <v>209</v>
      </c>
      <c r="B1342" s="6" t="s">
        <v>210</v>
      </c>
      <c r="C1342" s="6" t="s">
        <v>211</v>
      </c>
      <c r="D1342" s="6" t="s">
        <v>212</v>
      </c>
      <c r="E1342" s="6">
        <v>1</v>
      </c>
      <c r="F1342" s="6" t="str">
        <f>VLOOKUP(T_[[#This Row],[N° représ]],ListeREPRESENTANTS,2,FALSE)</f>
        <v>Francis Rivière</v>
      </c>
      <c r="G1342" s="6">
        <v>10553</v>
      </c>
      <c r="H1342" s="9">
        <v>41316</v>
      </c>
      <c r="I1342" s="9">
        <v>41342</v>
      </c>
      <c r="J1342" s="9">
        <v>41337</v>
      </c>
      <c r="K1342" s="7">
        <v>4</v>
      </c>
      <c r="L1342" s="9" t="str">
        <f>VLOOKUP(T_[[#This Row],[Réf catégorie]],ListeCATEGORIES,2,FALSE)</f>
        <v>Produits laitiers</v>
      </c>
      <c r="M1342" s="6">
        <v>11</v>
      </c>
      <c r="N1342" s="6" t="str">
        <f>VLOOKUP(T_[[#This Row],[Réf prod]],ListePRODUITS,2,FALSE)</f>
        <v>Queso Cabrales</v>
      </c>
      <c r="O1342" s="13">
        <v>105</v>
      </c>
      <c r="P1342" s="6">
        <v>45</v>
      </c>
      <c r="Q1342" s="13">
        <f t="shared" si="20"/>
        <v>4725</v>
      </c>
      <c r="R1342" s="14">
        <v>0.12</v>
      </c>
      <c r="S1342" s="13">
        <v>4158</v>
      </c>
      <c r="T1342" s="13">
        <v>41.58</v>
      </c>
      <c r="U1342" s="48">
        <f>T_[[#This Row],[CA tarif]]-T_[[#This Row],[CA HT]]</f>
        <v>567</v>
      </c>
      <c r="V1342" s="13"/>
      <c r="W1342" s="13"/>
      <c r="X1342"/>
      <c r="Y1342" s="9"/>
      <c r="AA1342"/>
      <c r="AB1342"/>
    </row>
    <row r="1343" spans="1:28" ht="15" customHeight="1" x14ac:dyDescent="0.25">
      <c r="A1343" s="6" t="s">
        <v>127</v>
      </c>
      <c r="B1343" s="6" t="s">
        <v>128</v>
      </c>
      <c r="C1343" s="6" t="s">
        <v>129</v>
      </c>
      <c r="D1343" s="6" t="s">
        <v>106</v>
      </c>
      <c r="E1343" s="6">
        <v>3</v>
      </c>
      <c r="F1343" s="6" t="str">
        <f>VLOOKUP(T_[[#This Row],[N° représ]],ListeREPRESENTANTS,2,FALSE)</f>
        <v>Janet Leverling</v>
      </c>
      <c r="G1343" s="6">
        <v>10638</v>
      </c>
      <c r="H1343" s="9">
        <v>41316</v>
      </c>
      <c r="I1343" s="9">
        <v>41333</v>
      </c>
      <c r="J1343" s="9">
        <v>41329</v>
      </c>
      <c r="K1343" s="7">
        <v>4</v>
      </c>
      <c r="L1343" s="9" t="str">
        <f>VLOOKUP(T_[[#This Row],[Réf catégorie]],ListeCATEGORIES,2,FALSE)</f>
        <v>Produits laitiers</v>
      </c>
      <c r="M1343" s="6">
        <v>72</v>
      </c>
      <c r="N1343" s="6" t="str">
        <f>VLOOKUP(T_[[#This Row],[Réf prod]],ListePRODUITS,2,FALSE)</f>
        <v>Mozzarella di Giovanni</v>
      </c>
      <c r="O1343" s="13">
        <v>174</v>
      </c>
      <c r="P1343" s="6">
        <v>90</v>
      </c>
      <c r="Q1343" s="13">
        <f t="shared" si="20"/>
        <v>15660</v>
      </c>
      <c r="R1343" s="14">
        <v>0.01</v>
      </c>
      <c r="S1343" s="13">
        <v>15503.4</v>
      </c>
      <c r="T1343" s="13">
        <v>217.04760000000002</v>
      </c>
      <c r="U1343" s="48">
        <f>T_[[#This Row],[CA tarif]]-T_[[#This Row],[CA HT]]</f>
        <v>156.60000000000036</v>
      </c>
      <c r="V1343" s="13"/>
      <c r="W1343" s="13"/>
      <c r="X1343"/>
      <c r="Y1343" s="9"/>
      <c r="AA1343"/>
      <c r="AB1343"/>
    </row>
    <row r="1344" spans="1:28" x14ac:dyDescent="0.25">
      <c r="A1344" s="6" t="s">
        <v>114</v>
      </c>
      <c r="B1344" s="6" t="s">
        <v>115</v>
      </c>
      <c r="C1344" s="6" t="s">
        <v>116</v>
      </c>
      <c r="D1344" s="6" t="s">
        <v>81</v>
      </c>
      <c r="E1344" s="6">
        <v>2</v>
      </c>
      <c r="F1344" s="6" t="str">
        <f>VLOOKUP(T_[[#This Row],[N° représ]],ListeREPRESENTANTS,2,FALSE)</f>
        <v>Anne Dodsworth</v>
      </c>
      <c r="G1344" s="6">
        <v>10889</v>
      </c>
      <c r="H1344" s="9">
        <v>41316</v>
      </c>
      <c r="I1344" s="9">
        <v>41345</v>
      </c>
      <c r="J1344" s="9">
        <v>41342</v>
      </c>
      <c r="K1344" s="7">
        <v>4</v>
      </c>
      <c r="L1344" s="9" t="str">
        <f>VLOOKUP(T_[[#This Row],[Réf catégorie]],ListeCATEGORIES,2,FALSE)</f>
        <v>Produits laitiers</v>
      </c>
      <c r="M1344" s="6">
        <v>11</v>
      </c>
      <c r="N1344" s="6" t="str">
        <f>VLOOKUP(T_[[#This Row],[Réf prod]],ListePRODUITS,2,FALSE)</f>
        <v>Queso Cabrales</v>
      </c>
      <c r="O1344" s="13">
        <v>105</v>
      </c>
      <c r="P1344" s="6">
        <v>46</v>
      </c>
      <c r="Q1344" s="13">
        <f t="shared" si="20"/>
        <v>4830</v>
      </c>
      <c r="R1344" s="15">
        <v>0.15</v>
      </c>
      <c r="S1344" s="13">
        <v>4105.5</v>
      </c>
      <c r="T1344" s="13">
        <v>45.160499999999999</v>
      </c>
      <c r="U1344" s="48">
        <f>T_[[#This Row],[CA tarif]]-T_[[#This Row],[CA HT]]</f>
        <v>724.5</v>
      </c>
      <c r="V1344" s="13"/>
      <c r="W1344" s="13"/>
      <c r="X1344"/>
      <c r="Y1344" s="9"/>
      <c r="AA1344"/>
      <c r="AB1344"/>
    </row>
    <row r="1345" spans="1:28" ht="15" customHeight="1" x14ac:dyDescent="0.25">
      <c r="A1345" s="6" t="s">
        <v>189</v>
      </c>
      <c r="B1345" s="6" t="s">
        <v>190</v>
      </c>
      <c r="C1345" s="6" t="s">
        <v>191</v>
      </c>
      <c r="D1345" s="6" t="s">
        <v>136</v>
      </c>
      <c r="E1345" s="6">
        <v>8</v>
      </c>
      <c r="F1345" s="6" t="str">
        <f>VLOOKUP(T_[[#This Row],[N° représ]],ListeREPRESENTANTS,2,FALSE)</f>
        <v>Hicham Esmal</v>
      </c>
      <c r="G1345" s="6">
        <v>10527</v>
      </c>
      <c r="H1345" s="9">
        <v>41317</v>
      </c>
      <c r="I1345" s="9">
        <v>41342</v>
      </c>
      <c r="J1345" s="9">
        <v>41342</v>
      </c>
      <c r="K1345" s="7">
        <v>2</v>
      </c>
      <c r="L1345" s="9" t="str">
        <f>VLOOKUP(T_[[#This Row],[Réf catégorie]],ListeCATEGORIES,2,FALSE)</f>
        <v>Condiments</v>
      </c>
      <c r="M1345" s="6">
        <v>4</v>
      </c>
      <c r="N1345" s="6" t="str">
        <f>VLOOKUP(T_[[#This Row],[Réf prod]],ListePRODUITS,2,FALSE)</f>
        <v>Chef Anton's Cajun Seasoning</v>
      </c>
      <c r="O1345" s="13">
        <v>110</v>
      </c>
      <c r="P1345" s="6">
        <v>23</v>
      </c>
      <c r="Q1345" s="13">
        <f t="shared" si="20"/>
        <v>2530</v>
      </c>
      <c r="R1345" s="14">
        <v>0.03</v>
      </c>
      <c r="S1345" s="13">
        <v>2454.1</v>
      </c>
      <c r="T1345" s="13">
        <v>41.719699999999996</v>
      </c>
      <c r="U1345" s="48">
        <f>T_[[#This Row],[CA tarif]]-T_[[#This Row],[CA HT]]</f>
        <v>75.900000000000091</v>
      </c>
      <c r="V1345" s="13"/>
      <c r="W1345" s="13"/>
      <c r="X1345"/>
      <c r="Y1345" s="9"/>
      <c r="AA1345"/>
      <c r="AB1345"/>
    </row>
    <row r="1346" spans="1:28" ht="15" customHeight="1" x14ac:dyDescent="0.25">
      <c r="A1346" s="6" t="s">
        <v>196</v>
      </c>
      <c r="B1346" s="6" t="s">
        <v>197</v>
      </c>
      <c r="C1346" s="6" t="s">
        <v>52</v>
      </c>
      <c r="D1346" s="6" t="s">
        <v>51</v>
      </c>
      <c r="E1346" s="6">
        <v>7</v>
      </c>
      <c r="F1346" s="6" t="str">
        <f>VLOOKUP(T_[[#This Row],[N° représ]],ListeREPRESENTANTS,2,FALSE)</f>
        <v>Jaime Dos Santos</v>
      </c>
      <c r="G1346" s="6">
        <v>10746</v>
      </c>
      <c r="H1346" s="9">
        <v>41317</v>
      </c>
      <c r="I1346" s="9">
        <v>41338</v>
      </c>
      <c r="J1346" s="9">
        <v>41338</v>
      </c>
      <c r="K1346" s="7">
        <v>4</v>
      </c>
      <c r="L1346" s="9" t="str">
        <f>VLOOKUP(T_[[#This Row],[Réf catégorie]],ListeCATEGORIES,2,FALSE)</f>
        <v>Produits laitiers</v>
      </c>
      <c r="M1346" s="6">
        <v>69</v>
      </c>
      <c r="N1346" s="6" t="str">
        <f>VLOOKUP(T_[[#This Row],[Réf prod]],ListePRODUITS,2,FALSE)</f>
        <v>Gudbrandsdalsost</v>
      </c>
      <c r="O1346" s="13">
        <v>180</v>
      </c>
      <c r="P1346" s="6">
        <v>50</v>
      </c>
      <c r="Q1346" s="13">
        <f t="shared" si="20"/>
        <v>9000</v>
      </c>
      <c r="R1346" s="14">
        <v>0.14000000000000001</v>
      </c>
      <c r="S1346" s="13">
        <v>7740</v>
      </c>
      <c r="T1346" s="13">
        <v>54.18</v>
      </c>
      <c r="U1346" s="48">
        <f>T_[[#This Row],[CA tarif]]-T_[[#This Row],[CA HT]]</f>
        <v>1260</v>
      </c>
      <c r="V1346" s="13"/>
      <c r="W1346" s="13"/>
      <c r="X1346"/>
      <c r="Y1346" s="9"/>
      <c r="AA1346"/>
      <c r="AB1346"/>
    </row>
    <row r="1347" spans="1:28" ht="15" customHeight="1" x14ac:dyDescent="0.25">
      <c r="A1347" s="6" t="s">
        <v>107</v>
      </c>
      <c r="B1347" s="6" t="s">
        <v>108</v>
      </c>
      <c r="C1347" s="6" t="s">
        <v>109</v>
      </c>
      <c r="D1347" s="6" t="s">
        <v>110</v>
      </c>
      <c r="E1347" s="6">
        <v>9</v>
      </c>
      <c r="F1347" s="6" t="str">
        <f>VLOOKUP(T_[[#This Row],[N° représ]],ListeREPRESENTANTS,2,FALSE)</f>
        <v>Steven Buchanan</v>
      </c>
      <c r="G1347" s="6">
        <v>10477</v>
      </c>
      <c r="H1347" s="9">
        <v>41318</v>
      </c>
      <c r="I1347" s="9">
        <v>41330</v>
      </c>
      <c r="J1347" s="9">
        <v>41333</v>
      </c>
      <c r="K1347" s="7">
        <v>3</v>
      </c>
      <c r="L1347" s="9" t="str">
        <f>VLOOKUP(T_[[#This Row],[Réf catégorie]],ListeCATEGORIES,2,FALSE)</f>
        <v>Desserts</v>
      </c>
      <c r="M1347" s="6">
        <v>21</v>
      </c>
      <c r="N1347" s="6" t="str">
        <f>VLOOKUP(T_[[#This Row],[Réf prod]],ListePRODUITS,2,FALSE)</f>
        <v>Sir Rodney's Scones</v>
      </c>
      <c r="O1347" s="13">
        <v>40</v>
      </c>
      <c r="P1347" s="6">
        <v>2</v>
      </c>
      <c r="Q1347" s="13">
        <f t="shared" si="20"/>
        <v>80</v>
      </c>
      <c r="R1347" s="14">
        <v>0.15</v>
      </c>
      <c r="S1347" s="13">
        <v>68</v>
      </c>
      <c r="T1347" s="13">
        <v>1.768</v>
      </c>
      <c r="U1347" s="48">
        <f>T_[[#This Row],[CA tarif]]-T_[[#This Row],[CA HT]]</f>
        <v>12</v>
      </c>
      <c r="V1347" s="13"/>
      <c r="W1347" s="13"/>
      <c r="X1347"/>
      <c r="Y1347" s="9"/>
      <c r="AA1347"/>
      <c r="AB1347"/>
    </row>
    <row r="1348" spans="1:28" ht="15" customHeight="1" x14ac:dyDescent="0.25">
      <c r="A1348" s="6" t="s">
        <v>163</v>
      </c>
      <c r="B1348" s="6" t="s">
        <v>164</v>
      </c>
      <c r="C1348" s="6" t="s">
        <v>165</v>
      </c>
      <c r="D1348" s="6" t="s">
        <v>136</v>
      </c>
      <c r="E1348" s="6">
        <v>4</v>
      </c>
      <c r="F1348" s="6" t="str">
        <f>VLOOKUP(T_[[#This Row],[N° représ]],ListeREPRESENTANTS,2,FALSE)</f>
        <v>Laura Callahan</v>
      </c>
      <c r="G1348" s="6">
        <v>10614</v>
      </c>
      <c r="H1348" s="9">
        <v>41318</v>
      </c>
      <c r="I1348" s="9">
        <v>41332</v>
      </c>
      <c r="J1348" s="9">
        <v>41333</v>
      </c>
      <c r="K1348" s="7">
        <v>4</v>
      </c>
      <c r="L1348" s="9" t="str">
        <f>VLOOKUP(T_[[#This Row],[Réf catégorie]],ListeCATEGORIES,2,FALSE)</f>
        <v>Produits laitiers</v>
      </c>
      <c r="M1348" s="6">
        <v>11</v>
      </c>
      <c r="N1348" s="6" t="str">
        <f>VLOOKUP(T_[[#This Row],[Réf prod]],ListePRODUITS,2,FALSE)</f>
        <v>Queso Cabrales</v>
      </c>
      <c r="O1348" s="13">
        <v>105</v>
      </c>
      <c r="P1348" s="6">
        <v>13</v>
      </c>
      <c r="Q1348" s="13">
        <f t="shared" si="20"/>
        <v>1365</v>
      </c>
      <c r="R1348" s="14">
        <v>0.1</v>
      </c>
      <c r="S1348" s="13">
        <v>1228.5</v>
      </c>
      <c r="T1348" s="13">
        <v>6.1425000000000001</v>
      </c>
      <c r="U1348" s="48">
        <f>T_[[#This Row],[CA tarif]]-T_[[#This Row],[CA HT]]</f>
        <v>136.5</v>
      </c>
      <c r="V1348" s="13"/>
      <c r="W1348" s="13"/>
      <c r="X1348"/>
      <c r="Y1348" s="9"/>
      <c r="AA1348"/>
      <c r="AB1348"/>
    </row>
    <row r="1349" spans="1:28" ht="15" customHeight="1" x14ac:dyDescent="0.25">
      <c r="A1349" s="6" t="s">
        <v>269</v>
      </c>
      <c r="B1349" s="6" t="s">
        <v>270</v>
      </c>
      <c r="C1349" s="6" t="s">
        <v>271</v>
      </c>
      <c r="D1349" s="6" t="s">
        <v>242</v>
      </c>
      <c r="E1349" s="6">
        <v>5</v>
      </c>
      <c r="F1349" s="6" t="str">
        <f>VLOOKUP(T_[[#This Row],[N° représ]],ListeREPRESENTANTS,2,FALSE)</f>
        <v>Mohamed Ben Arfa</v>
      </c>
      <c r="G1349" s="6">
        <v>10688</v>
      </c>
      <c r="H1349" s="9">
        <v>41318</v>
      </c>
      <c r="I1349" s="9">
        <v>41344</v>
      </c>
      <c r="J1349" s="9">
        <v>41346</v>
      </c>
      <c r="K1349" s="7">
        <v>8</v>
      </c>
      <c r="L1349" s="9" t="str">
        <f>VLOOKUP(T_[[#This Row],[Réf catégorie]],ListeCATEGORIES,2,FALSE)</f>
        <v>Poissons et fruits de mer</v>
      </c>
      <c r="M1349" s="6">
        <v>10</v>
      </c>
      <c r="N1349" s="6" t="str">
        <f>VLOOKUP(T_[[#This Row],[Réf prod]],ListePRODUITS,2,FALSE)</f>
        <v>Ikura</v>
      </c>
      <c r="O1349" s="13">
        <v>155</v>
      </c>
      <c r="P1349" s="6">
        <v>21</v>
      </c>
      <c r="Q1349" s="13">
        <f t="shared" ref="Q1349:Q1412" si="21">O1349*P1349</f>
        <v>3255</v>
      </c>
      <c r="R1349" s="14">
        <v>-0.02</v>
      </c>
      <c r="S1349" s="13">
        <v>3320.1</v>
      </c>
      <c r="T1349" s="13">
        <v>0</v>
      </c>
      <c r="U1349" s="48">
        <f>T_[[#This Row],[CA tarif]]-T_[[#This Row],[CA HT]]</f>
        <v>-65.099999999999909</v>
      </c>
      <c r="V1349" s="13"/>
      <c r="W1349" s="13"/>
      <c r="X1349"/>
      <c r="Y1349" s="9"/>
      <c r="AA1349"/>
      <c r="AB1349"/>
    </row>
    <row r="1350" spans="1:28" ht="15" customHeight="1" x14ac:dyDescent="0.25">
      <c r="A1350" s="6" t="s">
        <v>269</v>
      </c>
      <c r="B1350" s="6" t="s">
        <v>270</v>
      </c>
      <c r="C1350" s="6" t="s">
        <v>271</v>
      </c>
      <c r="D1350" s="6" t="s">
        <v>242</v>
      </c>
      <c r="E1350" s="6">
        <v>5</v>
      </c>
      <c r="F1350" s="6" t="str">
        <f>VLOOKUP(T_[[#This Row],[N° représ]],ListeREPRESENTANTS,2,FALSE)</f>
        <v>Mohamed Ben Arfa</v>
      </c>
      <c r="G1350" s="6">
        <v>10688</v>
      </c>
      <c r="H1350" s="9">
        <v>41318</v>
      </c>
      <c r="I1350" s="9">
        <v>41329</v>
      </c>
      <c r="J1350" s="9">
        <v>41326</v>
      </c>
      <c r="K1350" s="7">
        <v>7</v>
      </c>
      <c r="L1350" s="9" t="str">
        <f>VLOOKUP(T_[[#This Row],[Réf catégorie]],ListeCATEGORIES,2,FALSE)</f>
        <v>Produits secs</v>
      </c>
      <c r="M1350" s="6">
        <v>28</v>
      </c>
      <c r="N1350" s="6" t="str">
        <f>VLOOKUP(T_[[#This Row],[Réf prod]],ListePRODUITS,2,FALSE)</f>
        <v>Rössle Sauerkraut</v>
      </c>
      <c r="O1350" s="13">
        <v>228</v>
      </c>
      <c r="P1350" s="6">
        <v>85</v>
      </c>
      <c r="Q1350" s="13">
        <f t="shared" si="21"/>
        <v>19380</v>
      </c>
      <c r="R1350" s="14">
        <v>0.15</v>
      </c>
      <c r="S1350" s="13">
        <v>16473</v>
      </c>
      <c r="T1350" s="13">
        <v>395.35199999999998</v>
      </c>
      <c r="U1350" s="48">
        <f>T_[[#This Row],[CA tarif]]-T_[[#This Row],[CA HT]]</f>
        <v>2907</v>
      </c>
      <c r="V1350" s="13"/>
      <c r="W1350" s="13"/>
      <c r="X1350"/>
      <c r="Y1350" s="9"/>
      <c r="AA1350"/>
      <c r="AB1350"/>
    </row>
    <row r="1351" spans="1:28" ht="15" customHeight="1" x14ac:dyDescent="0.25">
      <c r="A1351" s="6" t="s">
        <v>258</v>
      </c>
      <c r="B1351" s="6" t="s">
        <v>259</v>
      </c>
      <c r="C1351" s="6" t="s">
        <v>260</v>
      </c>
      <c r="D1351" s="6" t="s">
        <v>136</v>
      </c>
      <c r="E1351" s="6">
        <v>3</v>
      </c>
      <c r="F1351" s="6" t="str">
        <f>VLOOKUP(T_[[#This Row],[N° représ]],ListeREPRESENTANTS,2,FALSE)</f>
        <v>Janet Leverling</v>
      </c>
      <c r="G1351" s="6">
        <v>10699</v>
      </c>
      <c r="H1351" s="9">
        <v>41318</v>
      </c>
      <c r="I1351" s="9">
        <v>41333</v>
      </c>
      <c r="J1351" s="9">
        <v>41332</v>
      </c>
      <c r="K1351" s="7">
        <v>3</v>
      </c>
      <c r="L1351" s="9" t="str">
        <f>VLOOKUP(T_[[#This Row],[Réf catégorie]],ListeCATEGORIES,2,FALSE)</f>
        <v>Desserts</v>
      </c>
      <c r="M1351" s="6">
        <v>47</v>
      </c>
      <c r="N1351" s="6" t="str">
        <f>VLOOKUP(T_[[#This Row],[Réf prod]],ListePRODUITS,2,FALSE)</f>
        <v>Zaanse koeken</v>
      </c>
      <c r="O1351" s="13">
        <v>47.5</v>
      </c>
      <c r="P1351" s="6">
        <v>77</v>
      </c>
      <c r="Q1351" s="13">
        <f t="shared" si="21"/>
        <v>3657.5</v>
      </c>
      <c r="R1351" s="14">
        <v>0.14000000000000001</v>
      </c>
      <c r="S1351" s="13">
        <v>3145.45</v>
      </c>
      <c r="T1351" s="13">
        <v>110.09075</v>
      </c>
      <c r="U1351" s="48">
        <f>T_[[#This Row],[CA tarif]]-T_[[#This Row],[CA HT]]</f>
        <v>512.05000000000018</v>
      </c>
      <c r="V1351" s="13"/>
      <c r="W1351" s="13"/>
      <c r="X1351"/>
      <c r="Y1351" s="9"/>
      <c r="AA1351"/>
      <c r="AB1351"/>
    </row>
    <row r="1352" spans="1:28" ht="15" customHeight="1" x14ac:dyDescent="0.25">
      <c r="A1352" s="6" t="s">
        <v>82</v>
      </c>
      <c r="B1352" s="6" t="s">
        <v>83</v>
      </c>
      <c r="C1352" s="6" t="s">
        <v>84</v>
      </c>
      <c r="D1352" s="6" t="s">
        <v>85</v>
      </c>
      <c r="E1352" s="6">
        <v>9</v>
      </c>
      <c r="F1352" s="6" t="str">
        <f>VLOOKUP(T_[[#This Row],[N° représ]],ListeREPRESENTANTS,2,FALSE)</f>
        <v>Steven Buchanan</v>
      </c>
      <c r="G1352" s="6">
        <v>10730</v>
      </c>
      <c r="H1352" s="9">
        <v>41318</v>
      </c>
      <c r="I1352" s="9">
        <v>41340</v>
      </c>
      <c r="J1352" s="9">
        <v>41340</v>
      </c>
      <c r="K1352" s="7">
        <v>2</v>
      </c>
      <c r="L1352" s="9" t="str">
        <f>VLOOKUP(T_[[#This Row],[Réf catégorie]],ListeCATEGORIES,2,FALSE)</f>
        <v>Condiments</v>
      </c>
      <c r="M1352" s="6">
        <v>65</v>
      </c>
      <c r="N1352" s="6" t="str">
        <f>VLOOKUP(T_[[#This Row],[Réf prod]],ListePRODUITS,2,FALSE)</f>
        <v>Louisiana Fiery Hot Pepper Sauce</v>
      </c>
      <c r="O1352" s="13">
        <v>105.25</v>
      </c>
      <c r="P1352" s="6">
        <v>25</v>
      </c>
      <c r="Q1352" s="13">
        <f t="shared" si="21"/>
        <v>2631.25</v>
      </c>
      <c r="R1352" s="14">
        <v>0.17</v>
      </c>
      <c r="S1352" s="13">
        <v>2183.9375</v>
      </c>
      <c r="T1352" s="13">
        <v>30.575125</v>
      </c>
      <c r="U1352" s="48">
        <f>T_[[#This Row],[CA tarif]]-T_[[#This Row],[CA HT]]</f>
        <v>447.3125</v>
      </c>
      <c r="V1352" s="13"/>
      <c r="W1352" s="13"/>
      <c r="X1352"/>
      <c r="Y1352" s="9"/>
      <c r="AA1352"/>
      <c r="AB1352"/>
    </row>
    <row r="1353" spans="1:28" ht="15" customHeight="1" x14ac:dyDescent="0.25">
      <c r="A1353" s="6" t="s">
        <v>243</v>
      </c>
      <c r="B1353" s="6" t="s">
        <v>244</v>
      </c>
      <c r="C1353" s="6" t="s">
        <v>88</v>
      </c>
      <c r="D1353" s="6" t="s">
        <v>89</v>
      </c>
      <c r="E1353" s="6">
        <v>3</v>
      </c>
      <c r="F1353" s="6" t="str">
        <f>VLOOKUP(T_[[#This Row],[N° représ]],ListeREPRESENTANTS,2,FALSE)</f>
        <v>Janet Leverling</v>
      </c>
      <c r="G1353" s="6">
        <v>10768</v>
      </c>
      <c r="H1353" s="9">
        <v>41318</v>
      </c>
      <c r="I1353" s="9">
        <v>41347</v>
      </c>
      <c r="J1353" s="9">
        <v>41345</v>
      </c>
      <c r="K1353" s="7">
        <v>4</v>
      </c>
      <c r="L1353" s="9" t="str">
        <f>VLOOKUP(T_[[#This Row],[Réf catégorie]],ListeCATEGORIES,2,FALSE)</f>
        <v>Produits laitiers</v>
      </c>
      <c r="M1353" s="6">
        <v>60</v>
      </c>
      <c r="N1353" s="6" t="str">
        <f>VLOOKUP(T_[[#This Row],[Réf prod]],ListePRODUITS,2,FALSE)</f>
        <v>Camembert Pierrot</v>
      </c>
      <c r="O1353" s="13">
        <v>170</v>
      </c>
      <c r="P1353" s="6">
        <v>78</v>
      </c>
      <c r="Q1353" s="13">
        <f t="shared" si="21"/>
        <v>13260</v>
      </c>
      <c r="R1353" s="14">
        <v>-0.03</v>
      </c>
      <c r="S1353" s="13">
        <v>13657.800000000001</v>
      </c>
      <c r="T1353" s="13">
        <v>450.70740000000001</v>
      </c>
      <c r="U1353" s="48">
        <f>T_[[#This Row],[CA tarif]]-T_[[#This Row],[CA HT]]</f>
        <v>-397.80000000000109</v>
      </c>
      <c r="V1353" s="13"/>
      <c r="W1353" s="13"/>
      <c r="X1353"/>
      <c r="Y1353" s="9"/>
      <c r="AA1353"/>
      <c r="AB1353"/>
    </row>
    <row r="1354" spans="1:28" ht="15" customHeight="1" x14ac:dyDescent="0.25">
      <c r="A1354" s="6" t="s">
        <v>186</v>
      </c>
      <c r="B1354" s="6" t="s">
        <v>187</v>
      </c>
      <c r="C1354" s="6" t="s">
        <v>188</v>
      </c>
      <c r="D1354" s="6" t="s">
        <v>140</v>
      </c>
      <c r="E1354" s="6">
        <v>3</v>
      </c>
      <c r="F1354" s="6" t="str">
        <f>VLOOKUP(T_[[#This Row],[N° représ]],ListeREPRESENTANTS,2,FALSE)</f>
        <v>Janet Leverling</v>
      </c>
      <c r="G1354" s="6">
        <v>10514</v>
      </c>
      <c r="H1354" s="9">
        <v>41319</v>
      </c>
      <c r="I1354" s="9">
        <v>41335</v>
      </c>
      <c r="J1354" s="9">
        <v>41338</v>
      </c>
      <c r="K1354" s="7">
        <v>2</v>
      </c>
      <c r="L1354" s="9" t="str">
        <f>VLOOKUP(T_[[#This Row],[Réf catégorie]],ListeCATEGORIES,2,FALSE)</f>
        <v>Condiments</v>
      </c>
      <c r="M1354" s="6">
        <v>65</v>
      </c>
      <c r="N1354" s="6" t="str">
        <f>VLOOKUP(T_[[#This Row],[Réf prod]],ListePRODUITS,2,FALSE)</f>
        <v>Louisiana Fiery Hot Pepper Sauce</v>
      </c>
      <c r="O1354" s="13">
        <v>105.25</v>
      </c>
      <c r="P1354" s="6">
        <v>55</v>
      </c>
      <c r="Q1354" s="13">
        <f t="shared" si="21"/>
        <v>5788.75</v>
      </c>
      <c r="R1354" s="14">
        <v>0.17</v>
      </c>
      <c r="S1354" s="13">
        <v>4804.6624999999995</v>
      </c>
      <c r="T1354" s="13">
        <v>81.679262499999993</v>
      </c>
      <c r="U1354" s="48">
        <f>T_[[#This Row],[CA tarif]]-T_[[#This Row],[CA HT]]</f>
        <v>984.08750000000055</v>
      </c>
      <c r="V1354" s="13"/>
      <c r="W1354" s="13"/>
      <c r="X1354"/>
      <c r="Y1354" s="9"/>
      <c r="AA1354"/>
      <c r="AB1354"/>
    </row>
    <row r="1355" spans="1:28" ht="15" customHeight="1" x14ac:dyDescent="0.25">
      <c r="A1355" s="6" t="s">
        <v>133</v>
      </c>
      <c r="B1355" s="6" t="s">
        <v>134</v>
      </c>
      <c r="C1355" s="6" t="s">
        <v>135</v>
      </c>
      <c r="D1355" s="6" t="s">
        <v>136</v>
      </c>
      <c r="E1355" s="6">
        <v>6</v>
      </c>
      <c r="F1355" s="6" t="str">
        <f>VLOOKUP(T_[[#This Row],[N° représ]],ListeREPRESENTANTS,2,FALSE)</f>
        <v>Ernst Junge</v>
      </c>
      <c r="G1355" s="6">
        <v>10791</v>
      </c>
      <c r="H1355" s="9">
        <v>41319</v>
      </c>
      <c r="I1355" s="9">
        <v>41329</v>
      </c>
      <c r="J1355" s="9">
        <v>41331</v>
      </c>
      <c r="K1355" s="7">
        <v>6</v>
      </c>
      <c r="L1355" s="9" t="str">
        <f>VLOOKUP(T_[[#This Row],[Réf catégorie]],ListeCATEGORIES,2,FALSE)</f>
        <v>Viandes</v>
      </c>
      <c r="M1355" s="6">
        <v>29</v>
      </c>
      <c r="N1355" s="6" t="str">
        <f>VLOOKUP(T_[[#This Row],[Réf prod]],ListePRODUITS,2,FALSE)</f>
        <v>Thüringer Rostbratwurst</v>
      </c>
      <c r="O1355" s="13">
        <v>618.95000000000005</v>
      </c>
      <c r="P1355" s="6">
        <v>88</v>
      </c>
      <c r="Q1355" s="13">
        <f t="shared" si="21"/>
        <v>54467.600000000006</v>
      </c>
      <c r="R1355" s="14">
        <v>0.14000000000000001</v>
      </c>
      <c r="S1355" s="13">
        <v>46842.136000000006</v>
      </c>
      <c r="T1355" s="13">
        <v>46.842136000000004</v>
      </c>
      <c r="U1355" s="48">
        <f>T_[[#This Row],[CA tarif]]-T_[[#This Row],[CA HT]]</f>
        <v>7625.4639999999999</v>
      </c>
      <c r="V1355" s="13"/>
      <c r="W1355" s="13"/>
      <c r="X1355"/>
      <c r="Y1355" s="9"/>
      <c r="AA1355"/>
      <c r="AB1355"/>
    </row>
    <row r="1356" spans="1:28" ht="15" customHeight="1" x14ac:dyDescent="0.25">
      <c r="A1356" s="6" t="s">
        <v>186</v>
      </c>
      <c r="B1356" s="6" t="s">
        <v>187</v>
      </c>
      <c r="C1356" s="6" t="s">
        <v>188</v>
      </c>
      <c r="D1356" s="6" t="s">
        <v>140</v>
      </c>
      <c r="E1356" s="6">
        <v>3</v>
      </c>
      <c r="F1356" s="6" t="str">
        <f>VLOOKUP(T_[[#This Row],[N° représ]],ListeREPRESENTANTS,2,FALSE)</f>
        <v>Janet Leverling</v>
      </c>
      <c r="G1356" s="6">
        <v>10895</v>
      </c>
      <c r="H1356" s="9">
        <v>41319</v>
      </c>
      <c r="I1356" s="9">
        <v>41339</v>
      </c>
      <c r="J1356" s="9">
        <v>41334</v>
      </c>
      <c r="K1356" s="7">
        <v>1</v>
      </c>
      <c r="L1356" s="9" t="str">
        <f>VLOOKUP(T_[[#This Row],[Réf catégorie]],ListeCATEGORIES,2,FALSE)</f>
        <v>Boissons</v>
      </c>
      <c r="M1356" s="6">
        <v>39</v>
      </c>
      <c r="N1356" s="6" t="str">
        <f>VLOOKUP(T_[[#This Row],[Réf prod]],ListePRODUITS,2,FALSE)</f>
        <v>Chartreuse verte</v>
      </c>
      <c r="O1356" s="13">
        <v>90</v>
      </c>
      <c r="P1356" s="6">
        <v>8</v>
      </c>
      <c r="Q1356" s="13">
        <f t="shared" si="21"/>
        <v>720</v>
      </c>
      <c r="R1356" s="15">
        <v>0.11</v>
      </c>
      <c r="S1356" s="13">
        <v>640.79999999999995</v>
      </c>
      <c r="T1356" s="13">
        <v>12.175199999999998</v>
      </c>
      <c r="U1356" s="48">
        <f>T_[[#This Row],[CA tarif]]-T_[[#This Row],[CA HT]]</f>
        <v>79.200000000000045</v>
      </c>
      <c r="V1356" s="13"/>
      <c r="W1356" s="13"/>
      <c r="X1356"/>
      <c r="Y1356" s="9"/>
      <c r="AA1356"/>
      <c r="AB1356"/>
    </row>
    <row r="1357" spans="1:28" x14ac:dyDescent="0.25">
      <c r="A1357" s="6" t="s">
        <v>179</v>
      </c>
      <c r="B1357" s="6" t="s">
        <v>180</v>
      </c>
      <c r="C1357" s="6" t="s">
        <v>181</v>
      </c>
      <c r="D1357" s="6" t="s">
        <v>81</v>
      </c>
      <c r="E1357" s="6">
        <v>7</v>
      </c>
      <c r="F1357" s="6" t="str">
        <f>VLOOKUP(T_[[#This Row],[N° représ]],ListeREPRESENTANTS,2,FALSE)</f>
        <v>Jaime Dos Santos</v>
      </c>
      <c r="G1357" s="6">
        <v>10612</v>
      </c>
      <c r="H1357" s="9">
        <v>41320</v>
      </c>
      <c r="I1357" s="9">
        <v>41337</v>
      </c>
      <c r="J1357" s="9">
        <v>41340</v>
      </c>
      <c r="K1357" s="7">
        <v>8</v>
      </c>
      <c r="L1357" s="9" t="str">
        <f>VLOOKUP(T_[[#This Row],[Réf catégorie]],ListeCATEGORIES,2,FALSE)</f>
        <v>Poissons et fruits de mer</v>
      </c>
      <c r="M1357" s="6">
        <v>10</v>
      </c>
      <c r="N1357" s="6" t="str">
        <f>VLOOKUP(T_[[#This Row],[Réf prod]],ListePRODUITS,2,FALSE)</f>
        <v>Ikura</v>
      </c>
      <c r="O1357" s="13">
        <v>155</v>
      </c>
      <c r="P1357" s="6">
        <v>85</v>
      </c>
      <c r="Q1357" s="13">
        <f t="shared" si="21"/>
        <v>13175</v>
      </c>
      <c r="R1357" s="14">
        <v>0.19</v>
      </c>
      <c r="S1357" s="13">
        <v>10671.75</v>
      </c>
      <c r="T1357" s="13">
        <v>42.686999999999998</v>
      </c>
      <c r="U1357" s="48">
        <f>T_[[#This Row],[CA tarif]]-T_[[#This Row],[CA HT]]</f>
        <v>2503.25</v>
      </c>
      <c r="V1357" s="13"/>
      <c r="W1357" s="13"/>
      <c r="X1357"/>
      <c r="Y1357" s="9"/>
      <c r="AA1357"/>
      <c r="AB1357"/>
    </row>
    <row r="1358" spans="1:28" ht="15" customHeight="1" x14ac:dyDescent="0.25">
      <c r="A1358" s="6" t="s">
        <v>120</v>
      </c>
      <c r="B1358" s="6" t="s">
        <v>121</v>
      </c>
      <c r="C1358" s="6" t="s">
        <v>122</v>
      </c>
      <c r="D1358" s="6" t="s">
        <v>123</v>
      </c>
      <c r="E1358" s="6">
        <v>7</v>
      </c>
      <c r="F1358" s="6" t="str">
        <f>VLOOKUP(T_[[#This Row],[N° représ]],ListeREPRESENTANTS,2,FALSE)</f>
        <v>Jaime Dos Santos</v>
      </c>
      <c r="G1358" s="6">
        <v>10813</v>
      </c>
      <c r="H1358" s="9">
        <v>41320</v>
      </c>
      <c r="I1358" s="9">
        <v>41350</v>
      </c>
      <c r="J1358" s="9">
        <v>41348</v>
      </c>
      <c r="K1358" s="7">
        <v>1</v>
      </c>
      <c r="L1358" s="9" t="str">
        <f>VLOOKUP(T_[[#This Row],[Réf catégorie]],ListeCATEGORIES,2,FALSE)</f>
        <v>Boissons</v>
      </c>
      <c r="M1358" s="6">
        <v>2</v>
      </c>
      <c r="N1358" s="6" t="str">
        <f>VLOOKUP(T_[[#This Row],[Réf prod]],ListePRODUITS,2,FALSE)</f>
        <v>Chang</v>
      </c>
      <c r="O1358" s="13">
        <v>95</v>
      </c>
      <c r="P1358" s="6">
        <v>94</v>
      </c>
      <c r="Q1358" s="13">
        <f t="shared" si="21"/>
        <v>8930</v>
      </c>
      <c r="R1358" s="14">
        <v>0.19</v>
      </c>
      <c r="S1358" s="13">
        <v>7233.3</v>
      </c>
      <c r="T1358" s="13">
        <v>86.799600000000012</v>
      </c>
      <c r="U1358" s="48">
        <f>T_[[#This Row],[CA tarif]]-T_[[#This Row],[CA HT]]</f>
        <v>1696.6999999999998</v>
      </c>
      <c r="V1358" s="13"/>
      <c r="W1358" s="13"/>
      <c r="X1358"/>
      <c r="Y1358" s="9"/>
      <c r="AA1358"/>
      <c r="AB1358"/>
    </row>
    <row r="1359" spans="1:28" ht="15" customHeight="1" x14ac:dyDescent="0.25">
      <c r="A1359" s="6" t="s">
        <v>82</v>
      </c>
      <c r="B1359" s="6" t="s">
        <v>83</v>
      </c>
      <c r="C1359" s="6" t="s">
        <v>84</v>
      </c>
      <c r="D1359" s="6" t="s">
        <v>85</v>
      </c>
      <c r="E1359" s="6">
        <v>4</v>
      </c>
      <c r="F1359" s="6" t="str">
        <f>VLOOKUP(T_[[#This Row],[N° représ]],ListeREPRESENTANTS,2,FALSE)</f>
        <v>Laura Callahan</v>
      </c>
      <c r="G1359" s="6">
        <v>10932</v>
      </c>
      <c r="H1359" s="9">
        <v>41320</v>
      </c>
      <c r="I1359" s="9">
        <v>41340</v>
      </c>
      <c r="J1359" s="9">
        <v>41340</v>
      </c>
      <c r="K1359" s="7">
        <v>3</v>
      </c>
      <c r="L1359" s="9" t="str">
        <f>VLOOKUP(T_[[#This Row],[Réf catégorie]],ListeCATEGORIES,2,FALSE)</f>
        <v>Desserts</v>
      </c>
      <c r="M1359" s="6">
        <v>16</v>
      </c>
      <c r="N1359" s="6" t="str">
        <f>VLOOKUP(T_[[#This Row],[Réf prod]],ListePRODUITS,2,FALSE)</f>
        <v>Pavlova</v>
      </c>
      <c r="O1359" s="13">
        <v>87.25</v>
      </c>
      <c r="P1359" s="6">
        <v>80</v>
      </c>
      <c r="Q1359" s="13">
        <f t="shared" si="21"/>
        <v>6980</v>
      </c>
      <c r="R1359" s="15">
        <v>-0.03</v>
      </c>
      <c r="S1359" s="13">
        <v>7189.4000000000005</v>
      </c>
      <c r="T1359" s="13">
        <v>57.515200000000007</v>
      </c>
      <c r="U1359" s="48">
        <f>T_[[#This Row],[CA tarif]]-T_[[#This Row],[CA HT]]</f>
        <v>-209.40000000000055</v>
      </c>
      <c r="V1359" s="13"/>
      <c r="W1359" s="13"/>
      <c r="X1359"/>
      <c r="Y1359" s="9"/>
      <c r="AA1359"/>
      <c r="AB1359"/>
    </row>
    <row r="1360" spans="1:28" ht="15" customHeight="1" x14ac:dyDescent="0.25">
      <c r="A1360" s="6" t="s">
        <v>189</v>
      </c>
      <c r="B1360" s="6" t="s">
        <v>190</v>
      </c>
      <c r="C1360" s="6" t="s">
        <v>191</v>
      </c>
      <c r="D1360" s="6" t="s">
        <v>136</v>
      </c>
      <c r="E1360" s="6">
        <v>7</v>
      </c>
      <c r="F1360" s="6" t="str">
        <f>VLOOKUP(T_[[#This Row],[N° représ]],ListeREPRESENTANTS,2,FALSE)</f>
        <v>Jaime Dos Santos</v>
      </c>
      <c r="G1360" s="6">
        <v>10788</v>
      </c>
      <c r="H1360" s="9">
        <v>41321</v>
      </c>
      <c r="I1360" s="9">
        <v>41348</v>
      </c>
      <c r="J1360" s="9">
        <v>41348</v>
      </c>
      <c r="K1360" s="7">
        <v>1</v>
      </c>
      <c r="L1360" s="9" t="str">
        <f>VLOOKUP(T_[[#This Row],[Réf catégorie]],ListeCATEGORIES,2,FALSE)</f>
        <v>Boissons</v>
      </c>
      <c r="M1360" s="6">
        <v>75</v>
      </c>
      <c r="N1360" s="6" t="str">
        <f>VLOOKUP(T_[[#This Row],[Réf prod]],ListePRODUITS,2,FALSE)</f>
        <v>Rhönbräu Klosterbier</v>
      </c>
      <c r="O1360" s="13">
        <v>38.75</v>
      </c>
      <c r="P1360" s="6">
        <v>77</v>
      </c>
      <c r="Q1360" s="13">
        <f t="shared" si="21"/>
        <v>2983.75</v>
      </c>
      <c r="R1360" s="14">
        <v>0.09</v>
      </c>
      <c r="S1360" s="13">
        <v>2715.2125000000001</v>
      </c>
      <c r="T1360" s="13">
        <v>78.741162500000002</v>
      </c>
      <c r="U1360" s="48">
        <f>T_[[#This Row],[CA tarif]]-T_[[#This Row],[CA HT]]</f>
        <v>268.53749999999991</v>
      </c>
      <c r="V1360" s="13"/>
      <c r="W1360" s="13"/>
      <c r="X1360"/>
      <c r="Y1360" s="9"/>
      <c r="AA1360"/>
      <c r="AB1360"/>
    </row>
    <row r="1361" spans="1:28" ht="15" customHeight="1" x14ac:dyDescent="0.25">
      <c r="A1361" s="6" t="s">
        <v>99</v>
      </c>
      <c r="B1361" s="6" t="s">
        <v>100</v>
      </c>
      <c r="C1361" s="6" t="s">
        <v>101</v>
      </c>
      <c r="D1361" s="6" t="s">
        <v>102</v>
      </c>
      <c r="E1361" s="6">
        <v>2</v>
      </c>
      <c r="F1361" s="6" t="str">
        <f>VLOOKUP(T_[[#This Row],[N° représ]],ListeREPRESENTANTS,2,FALSE)</f>
        <v>Anne Dodsworth</v>
      </c>
      <c r="G1361" s="6">
        <v>10475</v>
      </c>
      <c r="H1361" s="9">
        <v>41322</v>
      </c>
      <c r="I1361" s="9">
        <v>41337</v>
      </c>
      <c r="J1361" s="9">
        <v>41340</v>
      </c>
      <c r="K1361" s="7">
        <v>4</v>
      </c>
      <c r="L1361" s="9" t="str">
        <f>VLOOKUP(T_[[#This Row],[Réf catégorie]],ListeCATEGORIES,2,FALSE)</f>
        <v>Produits laitiers</v>
      </c>
      <c r="M1361" s="6">
        <v>31</v>
      </c>
      <c r="N1361" s="6" t="str">
        <f>VLOOKUP(T_[[#This Row],[Réf prod]],ListePRODUITS,2,FALSE)</f>
        <v>Gorgonzola Telino</v>
      </c>
      <c r="O1361" s="13">
        <v>50</v>
      </c>
      <c r="P1361" s="6">
        <v>96</v>
      </c>
      <c r="Q1361" s="13">
        <f t="shared" si="21"/>
        <v>4800</v>
      </c>
      <c r="R1361" s="14">
        <v>0.02</v>
      </c>
      <c r="S1361" s="13">
        <v>4704</v>
      </c>
      <c r="T1361" s="13">
        <v>42.335999999999999</v>
      </c>
      <c r="U1361" s="48">
        <f>T_[[#This Row],[CA tarif]]-T_[[#This Row],[CA HT]]</f>
        <v>96</v>
      </c>
      <c r="V1361" s="13"/>
      <c r="W1361" s="13"/>
      <c r="X1361"/>
      <c r="Y1361" s="9"/>
      <c r="AA1361"/>
      <c r="AB1361"/>
    </row>
    <row r="1362" spans="1:28" ht="15" customHeight="1" x14ac:dyDescent="0.25">
      <c r="A1362" s="6" t="s">
        <v>228</v>
      </c>
      <c r="B1362" s="6" t="s">
        <v>229</v>
      </c>
      <c r="C1362" s="6" t="s">
        <v>122</v>
      </c>
      <c r="D1362" s="6" t="s">
        <v>123</v>
      </c>
      <c r="E1362" s="6">
        <v>1</v>
      </c>
      <c r="F1362" s="6" t="str">
        <f>VLOOKUP(T_[[#This Row],[N° représ]],ListeREPRESENTANTS,2,FALSE)</f>
        <v>Francis Rivière</v>
      </c>
      <c r="G1362" s="6">
        <v>10541</v>
      </c>
      <c r="H1362" s="9">
        <v>41323</v>
      </c>
      <c r="I1362" s="9">
        <v>41339</v>
      </c>
      <c r="J1362" s="9">
        <v>41339</v>
      </c>
      <c r="K1362" s="7">
        <v>2</v>
      </c>
      <c r="L1362" s="9" t="str">
        <f>VLOOKUP(T_[[#This Row],[Réf catégorie]],ListeCATEGORIES,2,FALSE)</f>
        <v>Condiments</v>
      </c>
      <c r="M1362" s="6">
        <v>65</v>
      </c>
      <c r="N1362" s="6" t="str">
        <f>VLOOKUP(T_[[#This Row],[Réf prod]],ListePRODUITS,2,FALSE)</f>
        <v>Louisiana Fiery Hot Pepper Sauce</v>
      </c>
      <c r="O1362" s="13">
        <v>105.25</v>
      </c>
      <c r="P1362" s="6">
        <v>61</v>
      </c>
      <c r="Q1362" s="13">
        <f t="shared" si="21"/>
        <v>6420.25</v>
      </c>
      <c r="R1362" s="14">
        <v>0.09</v>
      </c>
      <c r="S1362" s="13">
        <v>5842.4274999999998</v>
      </c>
      <c r="T1362" s="13">
        <v>198.64253500000001</v>
      </c>
      <c r="U1362" s="48">
        <f>T_[[#This Row],[CA tarif]]-T_[[#This Row],[CA HT]]</f>
        <v>577.82250000000022</v>
      </c>
      <c r="V1362" s="13"/>
      <c r="W1362" s="13"/>
      <c r="X1362"/>
      <c r="Y1362" s="9"/>
      <c r="AA1362"/>
      <c r="AB1362"/>
    </row>
    <row r="1363" spans="1:28" x14ac:dyDescent="0.25">
      <c r="A1363" s="6" t="s">
        <v>272</v>
      </c>
      <c r="B1363" s="6" t="s">
        <v>273</v>
      </c>
      <c r="C1363" s="6" t="s">
        <v>274</v>
      </c>
      <c r="D1363" s="6" t="s">
        <v>81</v>
      </c>
      <c r="E1363" s="6">
        <v>3</v>
      </c>
      <c r="F1363" s="6" t="str">
        <f>VLOOKUP(T_[[#This Row],[N° représ]],ListeREPRESENTANTS,2,FALSE)</f>
        <v>Janet Leverling</v>
      </c>
      <c r="G1363" s="6">
        <v>10594</v>
      </c>
      <c r="H1363" s="9">
        <v>41323</v>
      </c>
      <c r="I1363" s="9">
        <v>41339</v>
      </c>
      <c r="J1363" s="9">
        <v>41335</v>
      </c>
      <c r="K1363" s="7">
        <v>8</v>
      </c>
      <c r="L1363" s="9" t="str">
        <f>VLOOKUP(T_[[#This Row],[Réf catégorie]],ListeCATEGORIES,2,FALSE)</f>
        <v>Poissons et fruits de mer</v>
      </c>
      <c r="M1363" s="6">
        <v>58</v>
      </c>
      <c r="N1363" s="6" t="str">
        <f>VLOOKUP(T_[[#This Row],[Réf prod]],ListePRODUITS,2,FALSE)</f>
        <v>Escargots de Bourgogne</v>
      </c>
      <c r="O1363" s="13">
        <v>66.25</v>
      </c>
      <c r="P1363" s="6">
        <v>31</v>
      </c>
      <c r="Q1363" s="13">
        <f t="shared" si="21"/>
        <v>2053.75</v>
      </c>
      <c r="R1363" s="14">
        <v>0.09</v>
      </c>
      <c r="S1363" s="13">
        <v>1868.9125000000001</v>
      </c>
      <c r="T1363" s="13">
        <v>7.4756500000000008</v>
      </c>
      <c r="U1363" s="48">
        <f>T_[[#This Row],[CA tarif]]-T_[[#This Row],[CA HT]]</f>
        <v>184.83749999999986</v>
      </c>
      <c r="V1363" s="13"/>
      <c r="W1363" s="13"/>
      <c r="X1363"/>
      <c r="Y1363" s="9"/>
      <c r="AA1363"/>
      <c r="AB1363"/>
    </row>
    <row r="1364" spans="1:28" ht="15" customHeight="1" x14ac:dyDescent="0.25">
      <c r="A1364" s="6" t="s">
        <v>173</v>
      </c>
      <c r="B1364" s="6" t="s">
        <v>174</v>
      </c>
      <c r="C1364" s="6" t="s">
        <v>135</v>
      </c>
      <c r="D1364" s="6" t="s">
        <v>136</v>
      </c>
      <c r="E1364" s="6">
        <v>7</v>
      </c>
      <c r="F1364" s="6" t="str">
        <f>VLOOKUP(T_[[#This Row],[N° représ]],ListeREPRESENTANTS,2,FALSE)</f>
        <v>Jaime Dos Santos</v>
      </c>
      <c r="G1364" s="6">
        <v>10718</v>
      </c>
      <c r="H1364" s="9">
        <v>41323</v>
      </c>
      <c r="I1364" s="9">
        <v>41347</v>
      </c>
      <c r="J1364" s="9">
        <v>41345</v>
      </c>
      <c r="K1364" s="7">
        <v>8</v>
      </c>
      <c r="L1364" s="9" t="str">
        <f>VLOOKUP(T_[[#This Row],[Réf catégorie]],ListeCATEGORIES,2,FALSE)</f>
        <v>Poissons et fruits de mer</v>
      </c>
      <c r="M1364" s="6">
        <v>36</v>
      </c>
      <c r="N1364" s="6" t="str">
        <f>VLOOKUP(T_[[#This Row],[Réf prod]],ListePRODUITS,2,FALSE)</f>
        <v>Inlagd Sill</v>
      </c>
      <c r="O1364" s="13">
        <v>95</v>
      </c>
      <c r="P1364" s="6">
        <v>11</v>
      </c>
      <c r="Q1364" s="13">
        <f t="shared" si="21"/>
        <v>1045</v>
      </c>
      <c r="R1364" s="14">
        <v>-0.02</v>
      </c>
      <c r="S1364" s="13">
        <v>1065.9000000000001</v>
      </c>
      <c r="T1364" s="13">
        <v>24.515700000000002</v>
      </c>
      <c r="U1364" s="48">
        <f>T_[[#This Row],[CA tarif]]-T_[[#This Row],[CA HT]]</f>
        <v>-20.900000000000091</v>
      </c>
      <c r="V1364" s="13"/>
      <c r="W1364" s="13"/>
      <c r="X1364"/>
      <c r="Y1364" s="9"/>
      <c r="AA1364"/>
      <c r="AB1364"/>
    </row>
    <row r="1365" spans="1:28" ht="15" customHeight="1" x14ac:dyDescent="0.25">
      <c r="A1365" s="6" t="s">
        <v>239</v>
      </c>
      <c r="B1365" s="6" t="s">
        <v>240</v>
      </c>
      <c r="C1365" s="6" t="s">
        <v>241</v>
      </c>
      <c r="D1365" s="6" t="s">
        <v>242</v>
      </c>
      <c r="E1365" s="6">
        <v>5</v>
      </c>
      <c r="F1365" s="6" t="str">
        <f>VLOOKUP(T_[[#This Row],[N° représ]],ListeREPRESENTANTS,2,FALSE)</f>
        <v>Mohamed Ben Arfa</v>
      </c>
      <c r="G1365" s="6">
        <v>10802</v>
      </c>
      <c r="H1365" s="9">
        <v>41323</v>
      </c>
      <c r="I1365" s="9">
        <v>41352</v>
      </c>
      <c r="J1365" s="9">
        <v>41349</v>
      </c>
      <c r="K1365" s="7">
        <v>7</v>
      </c>
      <c r="L1365" s="9" t="str">
        <f>VLOOKUP(T_[[#This Row],[Réf catégorie]],ListeCATEGORIES,2,FALSE)</f>
        <v>Produits secs</v>
      </c>
      <c r="M1365" s="6">
        <v>51</v>
      </c>
      <c r="N1365" s="6" t="str">
        <f>VLOOKUP(T_[[#This Row],[Réf prod]],ListePRODUITS,2,FALSE)</f>
        <v>Manjimup Dried Apples</v>
      </c>
      <c r="O1365" s="13">
        <v>265</v>
      </c>
      <c r="P1365" s="6">
        <v>66</v>
      </c>
      <c r="Q1365" s="13">
        <f t="shared" si="21"/>
        <v>17490</v>
      </c>
      <c r="R1365" s="14">
        <v>0.01</v>
      </c>
      <c r="S1365" s="13">
        <v>17315.099999999999</v>
      </c>
      <c r="T1365" s="13">
        <v>17.315099999999997</v>
      </c>
      <c r="U1365" s="48">
        <f>T_[[#This Row],[CA tarif]]-T_[[#This Row],[CA HT]]</f>
        <v>174.90000000000146</v>
      </c>
      <c r="V1365" s="13"/>
      <c r="W1365" s="13"/>
      <c r="X1365"/>
      <c r="Y1365" s="9"/>
      <c r="AA1365"/>
      <c r="AB1365"/>
    </row>
    <row r="1366" spans="1:28" ht="15" customHeight="1" x14ac:dyDescent="0.25">
      <c r="A1366" s="6" t="s">
        <v>291</v>
      </c>
      <c r="B1366" s="6" t="s">
        <v>292</v>
      </c>
      <c r="C1366" s="6" t="s">
        <v>97</v>
      </c>
      <c r="D1366" s="6" t="s">
        <v>98</v>
      </c>
      <c r="E1366" s="6">
        <v>5</v>
      </c>
      <c r="F1366" s="6" t="str">
        <f>VLOOKUP(T_[[#This Row],[N° représ]],ListeREPRESENTANTS,2,FALSE)</f>
        <v>Mohamed Ben Arfa</v>
      </c>
      <c r="G1366" s="6">
        <v>10926</v>
      </c>
      <c r="H1366" s="9">
        <v>41323</v>
      </c>
      <c r="I1366" s="9">
        <v>41350</v>
      </c>
      <c r="J1366" s="9">
        <v>41352</v>
      </c>
      <c r="K1366" s="7">
        <v>8</v>
      </c>
      <c r="L1366" s="9" t="str">
        <f>VLOOKUP(T_[[#This Row],[Réf catégorie]],ListeCATEGORIES,2,FALSE)</f>
        <v>Poissons et fruits de mer</v>
      </c>
      <c r="M1366" s="6">
        <v>13</v>
      </c>
      <c r="N1366" s="6" t="str">
        <f>VLOOKUP(T_[[#This Row],[Réf prod]],ListePRODUITS,2,FALSE)</f>
        <v>Konbu</v>
      </c>
      <c r="O1366" s="13">
        <v>30</v>
      </c>
      <c r="P1366" s="6">
        <v>29</v>
      </c>
      <c r="Q1366" s="13">
        <f t="shared" si="21"/>
        <v>870</v>
      </c>
      <c r="R1366" s="15">
        <v>0.09</v>
      </c>
      <c r="S1366" s="13">
        <v>791.7</v>
      </c>
      <c r="T1366" s="13">
        <v>21.375900000000001</v>
      </c>
      <c r="U1366" s="48">
        <f>T_[[#This Row],[CA tarif]]-T_[[#This Row],[CA HT]]</f>
        <v>78.299999999999955</v>
      </c>
      <c r="V1366" s="13"/>
      <c r="W1366" s="13"/>
      <c r="X1366"/>
      <c r="Y1366" s="9"/>
      <c r="AA1366"/>
      <c r="AB1366"/>
    </row>
    <row r="1367" spans="1:28" x14ac:dyDescent="0.25">
      <c r="A1367" s="6" t="s">
        <v>179</v>
      </c>
      <c r="B1367" s="6" t="s">
        <v>180</v>
      </c>
      <c r="C1367" s="6" t="s">
        <v>181</v>
      </c>
      <c r="D1367" s="6" t="s">
        <v>81</v>
      </c>
      <c r="E1367" s="6">
        <v>4</v>
      </c>
      <c r="F1367" s="6" t="str">
        <f>VLOOKUP(T_[[#This Row],[N° représ]],ListeREPRESENTANTS,2,FALSE)</f>
        <v>Laura Callahan</v>
      </c>
      <c r="G1367" s="6">
        <v>10603</v>
      </c>
      <c r="H1367" s="9">
        <v>41324</v>
      </c>
      <c r="I1367" s="9">
        <v>41343</v>
      </c>
      <c r="J1367" s="9">
        <v>41339</v>
      </c>
      <c r="K1367" s="7">
        <v>5</v>
      </c>
      <c r="L1367" s="9" t="str">
        <f>VLOOKUP(T_[[#This Row],[Réf catégorie]],ListeCATEGORIES,2,FALSE)</f>
        <v>Pâtes et céréales</v>
      </c>
      <c r="M1367" s="6">
        <v>22</v>
      </c>
      <c r="N1367" s="6" t="str">
        <f>VLOOKUP(T_[[#This Row],[Réf prod]],ListePRODUITS,2,FALSE)</f>
        <v>Gustaf's Knäckebröd</v>
      </c>
      <c r="O1367" s="13">
        <v>105</v>
      </c>
      <c r="P1367" s="6">
        <v>74</v>
      </c>
      <c r="Q1367" s="13">
        <f t="shared" si="21"/>
        <v>7770</v>
      </c>
      <c r="R1367" s="14">
        <v>0.1</v>
      </c>
      <c r="S1367" s="13">
        <v>6993</v>
      </c>
      <c r="T1367" s="13">
        <v>90.909000000000006</v>
      </c>
      <c r="U1367" s="48">
        <f>T_[[#This Row],[CA tarif]]-T_[[#This Row],[CA HT]]</f>
        <v>777</v>
      </c>
      <c r="V1367" s="13"/>
      <c r="W1367" s="13"/>
      <c r="X1367"/>
      <c r="Y1367" s="9"/>
      <c r="AA1367"/>
      <c r="AB1367"/>
    </row>
    <row r="1368" spans="1:28" ht="15" customHeight="1" x14ac:dyDescent="0.25">
      <c r="A1368" s="6" t="s">
        <v>127</v>
      </c>
      <c r="B1368" s="6" t="s">
        <v>128</v>
      </c>
      <c r="C1368" s="6" t="s">
        <v>129</v>
      </c>
      <c r="D1368" s="6" t="s">
        <v>106</v>
      </c>
      <c r="E1368" s="6">
        <v>3</v>
      </c>
      <c r="F1368" s="6" t="str">
        <f>VLOOKUP(T_[[#This Row],[N° représ]],ListeREPRESENTANTS,2,FALSE)</f>
        <v>Janet Leverling</v>
      </c>
      <c r="G1368" s="6">
        <v>10838</v>
      </c>
      <c r="H1368" s="9">
        <v>41324</v>
      </c>
      <c r="I1368" s="9">
        <v>41339</v>
      </c>
      <c r="J1368" s="9">
        <v>41340</v>
      </c>
      <c r="K1368" s="7">
        <v>8</v>
      </c>
      <c r="L1368" s="9" t="str">
        <f>VLOOKUP(T_[[#This Row],[Réf catégorie]],ListeCATEGORIES,2,FALSE)</f>
        <v>Poissons et fruits de mer</v>
      </c>
      <c r="M1368" s="6">
        <v>18</v>
      </c>
      <c r="N1368" s="6" t="str">
        <f>VLOOKUP(T_[[#This Row],[Réf prod]],ListePRODUITS,2,FALSE)</f>
        <v>Carnarvon Tigers</v>
      </c>
      <c r="O1368" s="13">
        <v>312.5</v>
      </c>
      <c r="P1368" s="6">
        <v>85</v>
      </c>
      <c r="Q1368" s="13">
        <f t="shared" si="21"/>
        <v>26562.5</v>
      </c>
      <c r="R1368" s="15">
        <v>0.03</v>
      </c>
      <c r="S1368" s="13">
        <v>25765.625</v>
      </c>
      <c r="T1368" s="13">
        <v>566.84375</v>
      </c>
      <c r="U1368" s="48">
        <f>T_[[#This Row],[CA tarif]]-T_[[#This Row],[CA HT]]</f>
        <v>796.875</v>
      </c>
      <c r="V1368" s="13"/>
      <c r="W1368" s="13"/>
      <c r="X1368"/>
      <c r="Y1368" s="9"/>
      <c r="AA1368"/>
      <c r="AB1368"/>
    </row>
    <row r="1369" spans="1:28" ht="15" customHeight="1" x14ac:dyDescent="0.25">
      <c r="A1369" s="6" t="s">
        <v>170</v>
      </c>
      <c r="B1369" s="6" t="s">
        <v>171</v>
      </c>
      <c r="C1369" s="6" t="s">
        <v>172</v>
      </c>
      <c r="D1369" s="6" t="s">
        <v>146</v>
      </c>
      <c r="E1369" s="6">
        <v>4</v>
      </c>
      <c r="F1369" s="6" t="str">
        <f>VLOOKUP(T_[[#This Row],[N° représ]],ListeREPRESENTANTS,2,FALSE)</f>
        <v>Laura Callahan</v>
      </c>
      <c r="G1369" s="6">
        <v>10565</v>
      </c>
      <c r="H1369" s="9">
        <v>41326</v>
      </c>
      <c r="I1369" s="9">
        <v>41338</v>
      </c>
      <c r="J1369" s="9">
        <v>41336</v>
      </c>
      <c r="K1369" s="7">
        <v>5</v>
      </c>
      <c r="L1369" s="9" t="str">
        <f>VLOOKUP(T_[[#This Row],[Réf catégorie]],ListeCATEGORIES,2,FALSE)</f>
        <v>Pâtes et céréales</v>
      </c>
      <c r="M1369" s="6">
        <v>64</v>
      </c>
      <c r="N1369" s="6" t="str">
        <f>VLOOKUP(T_[[#This Row],[Réf prod]],ListePRODUITS,2,FALSE)</f>
        <v>Wimmers gute Semmelknödel</v>
      </c>
      <c r="O1369" s="13">
        <v>166.25</v>
      </c>
      <c r="P1369" s="6">
        <v>26</v>
      </c>
      <c r="Q1369" s="13">
        <f t="shared" si="21"/>
        <v>4322.5</v>
      </c>
      <c r="R1369" s="14">
        <v>0.19</v>
      </c>
      <c r="S1369" s="13">
        <v>3501.2250000000004</v>
      </c>
      <c r="T1369" s="13">
        <v>52.518375000000006</v>
      </c>
      <c r="U1369" s="48">
        <f>T_[[#This Row],[CA tarif]]-T_[[#This Row],[CA HT]]</f>
        <v>821.27499999999964</v>
      </c>
      <c r="V1369" s="13"/>
      <c r="W1369" s="13"/>
      <c r="X1369"/>
      <c r="Y1369" s="9"/>
      <c r="AA1369"/>
      <c r="AB1369"/>
    </row>
    <row r="1370" spans="1:28" ht="15" customHeight="1" x14ac:dyDescent="0.25">
      <c r="A1370" s="6" t="s">
        <v>285</v>
      </c>
      <c r="B1370" s="6" t="s">
        <v>286</v>
      </c>
      <c r="C1370" s="6" t="s">
        <v>287</v>
      </c>
      <c r="D1370" s="6" t="s">
        <v>212</v>
      </c>
      <c r="E1370" s="6">
        <v>3</v>
      </c>
      <c r="F1370" s="6" t="str">
        <f>VLOOKUP(T_[[#This Row],[N° représ]],ListeREPRESENTANTS,2,FALSE)</f>
        <v>Janet Leverling</v>
      </c>
      <c r="G1370" s="6">
        <v>10879</v>
      </c>
      <c r="H1370" s="9">
        <v>41326</v>
      </c>
      <c r="I1370" s="9">
        <v>41338</v>
      </c>
      <c r="J1370" s="9">
        <v>41339</v>
      </c>
      <c r="K1370" s="7">
        <v>1</v>
      </c>
      <c r="L1370" s="9" t="str">
        <f>VLOOKUP(T_[[#This Row],[Réf catégorie]],ListeCATEGORIES,2,FALSE)</f>
        <v>Boissons</v>
      </c>
      <c r="M1370" s="6">
        <v>76</v>
      </c>
      <c r="N1370" s="6" t="str">
        <f>VLOOKUP(T_[[#This Row],[Réf prod]],ListePRODUITS,2,FALSE)</f>
        <v>Lakkalikööri</v>
      </c>
      <c r="O1370" s="13">
        <v>90</v>
      </c>
      <c r="P1370" s="6">
        <v>25</v>
      </c>
      <c r="Q1370" s="13">
        <f t="shared" si="21"/>
        <v>2250</v>
      </c>
      <c r="R1370" s="15">
        <v>0.19</v>
      </c>
      <c r="S1370" s="13">
        <v>1822.5000000000002</v>
      </c>
      <c r="T1370" s="13">
        <v>63.787500000000009</v>
      </c>
      <c r="U1370" s="48">
        <f>T_[[#This Row],[CA tarif]]-T_[[#This Row],[CA HT]]</f>
        <v>427.49999999999977</v>
      </c>
      <c r="V1370" s="13"/>
      <c r="W1370" s="13"/>
      <c r="X1370"/>
      <c r="Y1370" s="9"/>
      <c r="AA1370"/>
      <c r="AB1370"/>
    </row>
    <row r="1371" spans="1:28" x14ac:dyDescent="0.25">
      <c r="A1371" s="6" t="s">
        <v>213</v>
      </c>
      <c r="B1371" s="6" t="s">
        <v>214</v>
      </c>
      <c r="C1371" s="6" t="s">
        <v>215</v>
      </c>
      <c r="D1371" s="6" t="s">
        <v>81</v>
      </c>
      <c r="E1371" s="6">
        <v>5</v>
      </c>
      <c r="F1371" s="6" t="str">
        <f>VLOOKUP(T_[[#This Row],[N° représ]],ListeREPRESENTANTS,2,FALSE)</f>
        <v>Mohamed Ben Arfa</v>
      </c>
      <c r="G1371" s="6">
        <v>10617</v>
      </c>
      <c r="H1371" s="9">
        <v>41327</v>
      </c>
      <c r="I1371" s="9">
        <v>41353</v>
      </c>
      <c r="J1371" s="9">
        <v>41351</v>
      </c>
      <c r="K1371" s="7">
        <v>4</v>
      </c>
      <c r="L1371" s="9" t="str">
        <f>VLOOKUP(T_[[#This Row],[Réf catégorie]],ListeCATEGORIES,2,FALSE)</f>
        <v>Produits laitiers</v>
      </c>
      <c r="M1371" s="6">
        <v>59</v>
      </c>
      <c r="N1371" s="6" t="str">
        <f>VLOOKUP(T_[[#This Row],[Réf prod]],ListePRODUITS,2,FALSE)</f>
        <v>Raclette Courdavault</v>
      </c>
      <c r="O1371" s="13">
        <v>275</v>
      </c>
      <c r="P1371" s="6">
        <v>55</v>
      </c>
      <c r="Q1371" s="13">
        <f t="shared" si="21"/>
        <v>15125</v>
      </c>
      <c r="R1371" s="14">
        <v>0.15</v>
      </c>
      <c r="S1371" s="13">
        <v>12856.25</v>
      </c>
      <c r="T1371" s="13">
        <v>192.84375</v>
      </c>
      <c r="U1371" s="48">
        <f>T_[[#This Row],[CA tarif]]-T_[[#This Row],[CA HT]]</f>
        <v>2268.75</v>
      </c>
      <c r="V1371" s="13"/>
      <c r="W1371" s="13"/>
      <c r="X1371"/>
      <c r="Y1371" s="9"/>
      <c r="AA1371"/>
      <c r="AB1371"/>
    </row>
    <row r="1372" spans="1:28" ht="15" customHeight="1" x14ac:dyDescent="0.25">
      <c r="A1372" s="6" t="s">
        <v>92</v>
      </c>
      <c r="B1372" s="6" t="s">
        <v>93</v>
      </c>
      <c r="C1372" s="6" t="s">
        <v>94</v>
      </c>
      <c r="D1372" s="6" t="s">
        <v>89</v>
      </c>
      <c r="E1372" s="6">
        <v>5</v>
      </c>
      <c r="F1372" s="6" t="str">
        <f>VLOOKUP(T_[[#This Row],[N° représ]],ListeREPRESENTANTS,2,FALSE)</f>
        <v>Mohamed Ben Arfa</v>
      </c>
      <c r="G1372" s="6">
        <v>10621</v>
      </c>
      <c r="H1372" s="9">
        <v>41327</v>
      </c>
      <c r="I1372" s="9">
        <v>41346</v>
      </c>
      <c r="J1372" s="9">
        <v>41346</v>
      </c>
      <c r="K1372" s="7">
        <v>3</v>
      </c>
      <c r="L1372" s="9" t="str">
        <f>VLOOKUP(T_[[#This Row],[Réf catégorie]],ListeCATEGORIES,2,FALSE)</f>
        <v>Desserts</v>
      </c>
      <c r="M1372" s="6">
        <v>19</v>
      </c>
      <c r="N1372" s="6" t="str">
        <f>VLOOKUP(T_[[#This Row],[Réf prod]],ListePRODUITS,2,FALSE)</f>
        <v>Teatime Chocolate Biscuits</v>
      </c>
      <c r="O1372" s="13">
        <v>46</v>
      </c>
      <c r="P1372" s="6">
        <v>32</v>
      </c>
      <c r="Q1372" s="13">
        <f t="shared" si="21"/>
        <v>1472</v>
      </c>
      <c r="R1372" s="14">
        <v>0.05</v>
      </c>
      <c r="S1372" s="13">
        <v>1398.3999999999999</v>
      </c>
      <c r="T1372" s="13">
        <v>47.5456</v>
      </c>
      <c r="U1372" s="48">
        <f>T_[[#This Row],[CA tarif]]-T_[[#This Row],[CA HT]]</f>
        <v>73.600000000000136</v>
      </c>
      <c r="V1372" s="13"/>
      <c r="W1372" s="13"/>
      <c r="X1372"/>
      <c r="Y1372" s="9"/>
      <c r="AA1372"/>
      <c r="AB1372"/>
    </row>
    <row r="1373" spans="1:28" ht="15" customHeight="1" x14ac:dyDescent="0.25">
      <c r="A1373" s="6" t="s">
        <v>267</v>
      </c>
      <c r="B1373" s="6" t="s">
        <v>268</v>
      </c>
      <c r="C1373" s="6" t="s">
        <v>122</v>
      </c>
      <c r="D1373" s="6" t="s">
        <v>123</v>
      </c>
      <c r="E1373" s="6">
        <v>4</v>
      </c>
      <c r="F1373" s="6" t="str">
        <f>VLOOKUP(T_[[#This Row],[N° représ]],ListeREPRESENTANTS,2,FALSE)</f>
        <v>Laura Callahan</v>
      </c>
      <c r="G1373" s="6">
        <v>10720</v>
      </c>
      <c r="H1373" s="9">
        <v>41327</v>
      </c>
      <c r="I1373" s="9">
        <v>41348</v>
      </c>
      <c r="J1373" s="9">
        <v>41348</v>
      </c>
      <c r="K1373" s="7">
        <v>4</v>
      </c>
      <c r="L1373" s="9" t="str">
        <f>VLOOKUP(T_[[#This Row],[Réf catégorie]],ListeCATEGORIES,2,FALSE)</f>
        <v>Produits laitiers</v>
      </c>
      <c r="M1373" s="6">
        <v>71</v>
      </c>
      <c r="N1373" s="6" t="str">
        <f>VLOOKUP(T_[[#This Row],[Réf prod]],ListePRODUITS,2,FALSE)</f>
        <v>Fløtemysost</v>
      </c>
      <c r="O1373" s="13">
        <v>107.5</v>
      </c>
      <c r="P1373" s="6">
        <v>5</v>
      </c>
      <c r="Q1373" s="13">
        <f t="shared" si="21"/>
        <v>537.5</v>
      </c>
      <c r="R1373" s="14">
        <v>0.02</v>
      </c>
      <c r="S1373" s="13">
        <v>526.75</v>
      </c>
      <c r="T1373" s="13">
        <v>6.3209999999999997</v>
      </c>
      <c r="U1373" s="48">
        <f>T_[[#This Row],[CA tarif]]-T_[[#This Row],[CA HT]]</f>
        <v>10.75</v>
      </c>
      <c r="V1373" s="13"/>
      <c r="W1373" s="13"/>
      <c r="X1373"/>
      <c r="Y1373" s="9"/>
      <c r="AA1373"/>
      <c r="AB1373"/>
    </row>
    <row r="1374" spans="1:28" ht="15" customHeight="1" x14ac:dyDescent="0.25">
      <c r="A1374" s="6" t="s">
        <v>186</v>
      </c>
      <c r="B1374" s="6" t="s">
        <v>187</v>
      </c>
      <c r="C1374" s="6" t="s">
        <v>188</v>
      </c>
      <c r="D1374" s="6" t="s">
        <v>140</v>
      </c>
      <c r="E1374" s="6">
        <v>5</v>
      </c>
      <c r="F1374" s="6" t="str">
        <f>VLOOKUP(T_[[#This Row],[N° représ]],ListeREPRESENTANTS,2,FALSE)</f>
        <v>Mohamed Ben Arfa</v>
      </c>
      <c r="G1374" s="6">
        <v>10698</v>
      </c>
      <c r="H1374" s="9">
        <v>41328</v>
      </c>
      <c r="I1374" s="9">
        <v>41342</v>
      </c>
      <c r="J1374" s="9">
        <v>41340</v>
      </c>
      <c r="K1374" s="7">
        <v>4</v>
      </c>
      <c r="L1374" s="9" t="str">
        <f>VLOOKUP(T_[[#This Row],[Réf catégorie]],ListeCATEGORIES,2,FALSE)</f>
        <v>Produits laitiers</v>
      </c>
      <c r="M1374" s="6">
        <v>11</v>
      </c>
      <c r="N1374" s="6" t="str">
        <f>VLOOKUP(T_[[#This Row],[Réf prod]],ListePRODUITS,2,FALSE)</f>
        <v>Queso Cabrales</v>
      </c>
      <c r="O1374" s="13">
        <v>105</v>
      </c>
      <c r="P1374" s="6">
        <v>72</v>
      </c>
      <c r="Q1374" s="13">
        <f t="shared" si="21"/>
        <v>7560</v>
      </c>
      <c r="R1374" s="14">
        <v>-0.03</v>
      </c>
      <c r="S1374" s="13">
        <v>7786.8</v>
      </c>
      <c r="T1374" s="13">
        <v>85.654800000000009</v>
      </c>
      <c r="U1374" s="48">
        <f>T_[[#This Row],[CA tarif]]-T_[[#This Row],[CA HT]]</f>
        <v>-226.80000000000018</v>
      </c>
      <c r="V1374" s="13"/>
      <c r="W1374" s="13"/>
      <c r="X1374"/>
      <c r="Y1374" s="9"/>
      <c r="AA1374"/>
      <c r="AB1374"/>
    </row>
    <row r="1375" spans="1:28" ht="15" customHeight="1" x14ac:dyDescent="0.25">
      <c r="A1375" s="6" t="s">
        <v>90</v>
      </c>
      <c r="B1375" s="6" t="s">
        <v>91</v>
      </c>
      <c r="C1375" s="6" t="s">
        <v>88</v>
      </c>
      <c r="D1375" s="6" t="s">
        <v>89</v>
      </c>
      <c r="E1375" s="6">
        <v>6</v>
      </c>
      <c r="F1375" s="6" t="str">
        <f>VLOOKUP(T_[[#This Row],[N° représ]],ListeREPRESENTANTS,2,FALSE)</f>
        <v>Ernst Junge</v>
      </c>
      <c r="G1375" s="6">
        <v>10804</v>
      </c>
      <c r="H1375" s="9">
        <v>41328</v>
      </c>
      <c r="I1375" s="9">
        <v>41354</v>
      </c>
      <c r="J1375" s="9">
        <v>41349</v>
      </c>
      <c r="K1375" s="7">
        <v>8</v>
      </c>
      <c r="L1375" s="9" t="str">
        <f>VLOOKUP(T_[[#This Row],[Réf catégorie]],ListeCATEGORIES,2,FALSE)</f>
        <v>Poissons et fruits de mer</v>
      </c>
      <c r="M1375" s="6">
        <v>10</v>
      </c>
      <c r="N1375" s="6" t="str">
        <f>VLOOKUP(T_[[#This Row],[Réf prod]],ListePRODUITS,2,FALSE)</f>
        <v>Ikura</v>
      </c>
      <c r="O1375" s="13">
        <v>155</v>
      </c>
      <c r="P1375" s="6">
        <v>98</v>
      </c>
      <c r="Q1375" s="13">
        <f t="shared" si="21"/>
        <v>15190</v>
      </c>
      <c r="R1375" s="14">
        <v>0.17</v>
      </c>
      <c r="S1375" s="13">
        <v>12607.699999999999</v>
      </c>
      <c r="T1375" s="13">
        <v>403.44639999999998</v>
      </c>
      <c r="U1375" s="48">
        <f>T_[[#This Row],[CA tarif]]-T_[[#This Row],[CA HT]]</f>
        <v>2582.3000000000011</v>
      </c>
      <c r="V1375" s="13"/>
      <c r="W1375" s="13"/>
      <c r="X1375"/>
      <c r="Y1375" s="9"/>
      <c r="AA1375"/>
      <c r="AB1375"/>
    </row>
    <row r="1376" spans="1:28" ht="15" customHeight="1" x14ac:dyDescent="0.25">
      <c r="A1376" s="6" t="s">
        <v>155</v>
      </c>
      <c r="B1376" s="6" t="s">
        <v>156</v>
      </c>
      <c r="C1376" s="6" t="s">
        <v>132</v>
      </c>
      <c r="D1376" s="6" t="s">
        <v>123</v>
      </c>
      <c r="E1376" s="6">
        <v>3</v>
      </c>
      <c r="F1376" s="6" t="str">
        <f>VLOOKUP(T_[[#This Row],[N° représ]],ListeREPRESENTANTS,2,FALSE)</f>
        <v>Janet Leverling</v>
      </c>
      <c r="G1376" s="6">
        <v>10839</v>
      </c>
      <c r="H1376" s="9">
        <v>41328</v>
      </c>
      <c r="I1376" s="9">
        <v>41355</v>
      </c>
      <c r="J1376" s="9">
        <v>41356</v>
      </c>
      <c r="K1376" s="7">
        <v>8</v>
      </c>
      <c r="L1376" s="9" t="str">
        <f>VLOOKUP(T_[[#This Row],[Réf catégorie]],ListeCATEGORIES,2,FALSE)</f>
        <v>Poissons et fruits de mer</v>
      </c>
      <c r="M1376" s="6">
        <v>58</v>
      </c>
      <c r="N1376" s="6" t="str">
        <f>VLOOKUP(T_[[#This Row],[Réf prod]],ListePRODUITS,2,FALSE)</f>
        <v>Escargots de Bourgogne</v>
      </c>
      <c r="O1376" s="13">
        <v>66.25</v>
      </c>
      <c r="P1376" s="6">
        <v>40</v>
      </c>
      <c r="Q1376" s="13">
        <f t="shared" si="21"/>
        <v>2650</v>
      </c>
      <c r="R1376" s="15">
        <v>-0.03</v>
      </c>
      <c r="S1376" s="13">
        <v>2729.5</v>
      </c>
      <c r="T1376" s="13">
        <v>62.778500000000001</v>
      </c>
      <c r="U1376" s="48">
        <f>T_[[#This Row],[CA tarif]]-T_[[#This Row],[CA HT]]</f>
        <v>-79.5</v>
      </c>
      <c r="V1376" s="13"/>
      <c r="W1376" s="13"/>
      <c r="X1376"/>
      <c r="Y1376" s="9"/>
      <c r="AA1376"/>
      <c r="AB1376"/>
    </row>
    <row r="1377" spans="1:28" ht="15" customHeight="1" x14ac:dyDescent="0.25">
      <c r="A1377" s="6" t="s">
        <v>157</v>
      </c>
      <c r="B1377" s="6" t="s">
        <v>158</v>
      </c>
      <c r="C1377" s="6" t="s">
        <v>159</v>
      </c>
      <c r="D1377" s="6" t="s">
        <v>136</v>
      </c>
      <c r="E1377" s="6">
        <v>4</v>
      </c>
      <c r="F1377" s="6" t="str">
        <f>VLOOKUP(T_[[#This Row],[N° représ]],ListeREPRESENTANTS,2,FALSE)</f>
        <v>Laura Callahan</v>
      </c>
      <c r="G1377" s="6">
        <v>10862</v>
      </c>
      <c r="H1377" s="9">
        <v>41328</v>
      </c>
      <c r="I1377" s="9">
        <v>41347</v>
      </c>
      <c r="J1377" s="9">
        <v>41347</v>
      </c>
      <c r="K1377" s="7">
        <v>5</v>
      </c>
      <c r="L1377" s="9" t="str">
        <f>VLOOKUP(T_[[#This Row],[Réf catégorie]],ListeCATEGORIES,2,FALSE)</f>
        <v>Pâtes et céréales</v>
      </c>
      <c r="M1377" s="6">
        <v>52</v>
      </c>
      <c r="N1377" s="6" t="str">
        <f>VLOOKUP(T_[[#This Row],[Réf prod]],ListePRODUITS,2,FALSE)</f>
        <v>Filo Mix</v>
      </c>
      <c r="O1377" s="13">
        <v>35</v>
      </c>
      <c r="P1377" s="6">
        <v>84</v>
      </c>
      <c r="Q1377" s="13">
        <f t="shared" si="21"/>
        <v>2940</v>
      </c>
      <c r="R1377" s="15">
        <v>7.0000000000000007E-2</v>
      </c>
      <c r="S1377" s="13">
        <v>2734.2</v>
      </c>
      <c r="T1377" s="13">
        <v>5.4683999999999999</v>
      </c>
      <c r="U1377" s="48">
        <f>T_[[#This Row],[CA tarif]]-T_[[#This Row],[CA HT]]</f>
        <v>205.80000000000018</v>
      </c>
      <c r="V1377" s="13"/>
      <c r="W1377" s="13"/>
      <c r="X1377"/>
      <c r="Y1377" s="9"/>
      <c r="AA1377"/>
      <c r="AB1377"/>
    </row>
    <row r="1378" spans="1:28" ht="15" customHeight="1" x14ac:dyDescent="0.25">
      <c r="A1378" s="6" t="s">
        <v>103</v>
      </c>
      <c r="B1378" s="6" t="s">
        <v>104</v>
      </c>
      <c r="C1378" s="6" t="s">
        <v>105</v>
      </c>
      <c r="D1378" s="6" t="s">
        <v>106</v>
      </c>
      <c r="E1378" s="6">
        <v>8</v>
      </c>
      <c r="F1378" s="6" t="str">
        <f>VLOOKUP(T_[[#This Row],[N° représ]],ListeREPRESENTANTS,2,FALSE)</f>
        <v>Hicham Esmal</v>
      </c>
      <c r="G1378" s="6">
        <v>10490</v>
      </c>
      <c r="H1378" s="9">
        <v>41329</v>
      </c>
      <c r="I1378" s="9">
        <v>41359</v>
      </c>
      <c r="J1378" s="9">
        <v>41355</v>
      </c>
      <c r="K1378" s="7">
        <v>1</v>
      </c>
      <c r="L1378" s="9" t="str">
        <f>VLOOKUP(T_[[#This Row],[Réf catégorie]],ListeCATEGORIES,2,FALSE)</f>
        <v>Boissons</v>
      </c>
      <c r="M1378" s="6">
        <v>75</v>
      </c>
      <c r="N1378" s="6" t="str">
        <f>VLOOKUP(T_[[#This Row],[Réf prod]],ListePRODUITS,2,FALSE)</f>
        <v>Rhönbräu Klosterbier</v>
      </c>
      <c r="O1378" s="13">
        <v>31</v>
      </c>
      <c r="P1378" s="6">
        <v>64</v>
      </c>
      <c r="Q1378" s="13">
        <f t="shared" si="21"/>
        <v>1984</v>
      </c>
      <c r="R1378" s="14">
        <v>0.12</v>
      </c>
      <c r="S1378" s="13">
        <v>1745.92</v>
      </c>
      <c r="T1378" s="13">
        <v>55.869440000000004</v>
      </c>
      <c r="U1378" s="48">
        <f>T_[[#This Row],[CA tarif]]-T_[[#This Row],[CA HT]]</f>
        <v>238.07999999999993</v>
      </c>
      <c r="V1378" s="13"/>
      <c r="W1378" s="13"/>
      <c r="X1378"/>
      <c r="Y1378" s="9"/>
      <c r="AA1378"/>
      <c r="AB1378"/>
    </row>
    <row r="1379" spans="1:28" ht="15" customHeight="1" x14ac:dyDescent="0.25">
      <c r="A1379" s="6" t="s">
        <v>182</v>
      </c>
      <c r="B1379" s="6" t="s">
        <v>183</v>
      </c>
      <c r="C1379" s="6" t="s">
        <v>132</v>
      </c>
      <c r="D1379" s="6" t="s">
        <v>123</v>
      </c>
      <c r="E1379" s="6">
        <v>8</v>
      </c>
      <c r="F1379" s="6" t="str">
        <f>VLOOKUP(T_[[#This Row],[N° représ]],ListeREPRESENTANTS,2,FALSE)</f>
        <v>Hicham Esmal</v>
      </c>
      <c r="G1379" s="6">
        <v>10512</v>
      </c>
      <c r="H1379" s="9">
        <v>41329</v>
      </c>
      <c r="I1379" s="9">
        <v>41341</v>
      </c>
      <c r="J1379" s="9">
        <v>41337</v>
      </c>
      <c r="K1379" s="7">
        <v>8</v>
      </c>
      <c r="L1379" s="9" t="str">
        <f>VLOOKUP(T_[[#This Row],[Réf catégorie]],ListeCATEGORIES,2,FALSE)</f>
        <v>Poissons et fruits de mer</v>
      </c>
      <c r="M1379" s="6">
        <v>46</v>
      </c>
      <c r="N1379" s="6" t="str">
        <f>VLOOKUP(T_[[#This Row],[Réf prod]],ListePRODUITS,2,FALSE)</f>
        <v>Spegesild</v>
      </c>
      <c r="O1379" s="13">
        <v>60</v>
      </c>
      <c r="P1379" s="6">
        <v>27</v>
      </c>
      <c r="Q1379" s="13">
        <f t="shared" si="21"/>
        <v>1620</v>
      </c>
      <c r="R1379" s="14">
        <v>7.0000000000000007E-2</v>
      </c>
      <c r="S1379" s="13">
        <v>1506.6</v>
      </c>
      <c r="T1379" s="13">
        <v>18.079199999999997</v>
      </c>
      <c r="U1379" s="48">
        <f>T_[[#This Row],[CA tarif]]-T_[[#This Row],[CA HT]]</f>
        <v>113.40000000000009</v>
      </c>
      <c r="V1379" s="13"/>
      <c r="W1379" s="13"/>
      <c r="X1379"/>
      <c r="Y1379" s="9"/>
      <c r="AA1379"/>
      <c r="AB1379"/>
    </row>
    <row r="1380" spans="1:28" ht="15" customHeight="1" x14ac:dyDescent="0.25">
      <c r="A1380" s="6" t="s">
        <v>205</v>
      </c>
      <c r="B1380" s="6" t="s">
        <v>206</v>
      </c>
      <c r="C1380" s="6" t="s">
        <v>207</v>
      </c>
      <c r="D1380" s="6" t="s">
        <v>208</v>
      </c>
      <c r="E1380" s="6">
        <v>3</v>
      </c>
      <c r="F1380" s="6" t="str">
        <f>VLOOKUP(T_[[#This Row],[N° représ]],ListeREPRESENTANTS,2,FALSE)</f>
        <v>Janet Leverling</v>
      </c>
      <c r="G1380" s="6">
        <v>10572</v>
      </c>
      <c r="H1380" s="9">
        <v>41329</v>
      </c>
      <c r="I1380" s="9">
        <v>41353</v>
      </c>
      <c r="J1380" s="9">
        <v>41352</v>
      </c>
      <c r="K1380" s="7">
        <v>4</v>
      </c>
      <c r="L1380" s="9" t="str">
        <f>VLOOKUP(T_[[#This Row],[Réf catégorie]],ListeCATEGORIES,2,FALSE)</f>
        <v>Produits laitiers</v>
      </c>
      <c r="M1380" s="6">
        <v>32</v>
      </c>
      <c r="N1380" s="6" t="str">
        <f>VLOOKUP(T_[[#This Row],[Réf prod]],ListePRODUITS,2,FALSE)</f>
        <v>Mascarpone Fabioli</v>
      </c>
      <c r="O1380" s="13">
        <v>160</v>
      </c>
      <c r="P1380" s="6">
        <v>47</v>
      </c>
      <c r="Q1380" s="13">
        <f t="shared" si="21"/>
        <v>7520</v>
      </c>
      <c r="R1380" s="14">
        <v>0.04</v>
      </c>
      <c r="S1380" s="13">
        <v>7219.2</v>
      </c>
      <c r="T1380" s="13">
        <v>108.288</v>
      </c>
      <c r="U1380" s="48">
        <f>T_[[#This Row],[CA tarif]]-T_[[#This Row],[CA HT]]</f>
        <v>300.80000000000018</v>
      </c>
      <c r="V1380" s="13"/>
      <c r="W1380" s="13"/>
      <c r="X1380"/>
      <c r="Y1380" s="9"/>
      <c r="AA1380"/>
      <c r="AB1380"/>
    </row>
    <row r="1381" spans="1:28" x14ac:dyDescent="0.25">
      <c r="A1381" s="6" t="s">
        <v>179</v>
      </c>
      <c r="B1381" s="6" t="s">
        <v>180</v>
      </c>
      <c r="C1381" s="6" t="s">
        <v>181</v>
      </c>
      <c r="D1381" s="6" t="s">
        <v>81</v>
      </c>
      <c r="E1381" s="6">
        <v>9</v>
      </c>
      <c r="F1381" s="6" t="str">
        <f>VLOOKUP(T_[[#This Row],[N° représ]],ListeREPRESENTANTS,2,FALSE)</f>
        <v>Steven Buchanan</v>
      </c>
      <c r="G1381" s="6">
        <v>10607</v>
      </c>
      <c r="H1381" s="9">
        <v>41329</v>
      </c>
      <c r="I1381" s="9">
        <v>41342</v>
      </c>
      <c r="J1381" s="9">
        <v>41337</v>
      </c>
      <c r="K1381" s="7">
        <v>8</v>
      </c>
      <c r="L1381" s="9" t="str">
        <f>VLOOKUP(T_[[#This Row],[Réf catégorie]],ListeCATEGORIES,2,FALSE)</f>
        <v>Poissons et fruits de mer</v>
      </c>
      <c r="M1381" s="6">
        <v>40</v>
      </c>
      <c r="N1381" s="6" t="str">
        <f>VLOOKUP(T_[[#This Row],[Réf prod]],ListePRODUITS,2,FALSE)</f>
        <v>Boston Crab Meat</v>
      </c>
      <c r="O1381" s="13">
        <v>92</v>
      </c>
      <c r="P1381" s="6">
        <v>25</v>
      </c>
      <c r="Q1381" s="13">
        <f t="shared" si="21"/>
        <v>2300</v>
      </c>
      <c r="R1381" s="14">
        <v>0.06</v>
      </c>
      <c r="S1381" s="13">
        <v>2162</v>
      </c>
      <c r="T1381" s="13">
        <v>43.24</v>
      </c>
      <c r="U1381" s="48">
        <f>T_[[#This Row],[CA tarif]]-T_[[#This Row],[CA HT]]</f>
        <v>138</v>
      </c>
      <c r="V1381" s="13"/>
      <c r="W1381" s="13"/>
      <c r="X1381"/>
      <c r="Y1381" s="9"/>
      <c r="AA1381"/>
      <c r="AB1381"/>
    </row>
    <row r="1382" spans="1:28" ht="15" customHeight="1" x14ac:dyDescent="0.25">
      <c r="A1382" s="6" t="s">
        <v>103</v>
      </c>
      <c r="B1382" s="6" t="s">
        <v>104</v>
      </c>
      <c r="C1382" s="6" t="s">
        <v>105</v>
      </c>
      <c r="D1382" s="6" t="s">
        <v>106</v>
      </c>
      <c r="E1382" s="6">
        <v>5</v>
      </c>
      <c r="F1382" s="6" t="str">
        <f>VLOOKUP(T_[[#This Row],[N° représ]],ListeREPRESENTANTS,2,FALSE)</f>
        <v>Mohamed Ben Arfa</v>
      </c>
      <c r="G1382" s="6">
        <v>10641</v>
      </c>
      <c r="H1382" s="9">
        <v>41329</v>
      </c>
      <c r="I1382" s="9">
        <v>41353</v>
      </c>
      <c r="J1382" s="9">
        <v>41355</v>
      </c>
      <c r="K1382" s="7">
        <v>1</v>
      </c>
      <c r="L1382" s="9" t="str">
        <f>VLOOKUP(T_[[#This Row],[Réf catégorie]],ListeCATEGORIES,2,FALSE)</f>
        <v>Boissons</v>
      </c>
      <c r="M1382" s="6">
        <v>2</v>
      </c>
      <c r="N1382" s="6" t="str">
        <f>VLOOKUP(T_[[#This Row],[Réf prod]],ListePRODUITS,2,FALSE)</f>
        <v>Chang</v>
      </c>
      <c r="O1382" s="13">
        <v>95</v>
      </c>
      <c r="P1382" s="6">
        <v>48</v>
      </c>
      <c r="Q1382" s="13">
        <f t="shared" si="21"/>
        <v>4560</v>
      </c>
      <c r="R1382" s="14">
        <v>0.09</v>
      </c>
      <c r="S1382" s="13">
        <v>4149.6000000000004</v>
      </c>
      <c r="T1382" s="13">
        <v>66.393600000000006</v>
      </c>
      <c r="U1382" s="48">
        <f>T_[[#This Row],[CA tarif]]-T_[[#This Row],[CA HT]]</f>
        <v>410.39999999999964</v>
      </c>
      <c r="V1382" s="13"/>
      <c r="W1382" s="13"/>
      <c r="X1382"/>
      <c r="Y1382" s="9"/>
      <c r="AA1382"/>
      <c r="AB1382"/>
    </row>
    <row r="1383" spans="1:28" x14ac:dyDescent="0.25">
      <c r="A1383" s="6" t="s">
        <v>230</v>
      </c>
      <c r="B1383" s="6" t="s">
        <v>231</v>
      </c>
      <c r="C1383" s="6" t="s">
        <v>232</v>
      </c>
      <c r="D1383" s="6" t="s">
        <v>81</v>
      </c>
      <c r="E1383" s="6">
        <v>7</v>
      </c>
      <c r="F1383" s="6" t="str">
        <f>VLOOKUP(T_[[#This Row],[N° représ]],ListeREPRESENTANTS,2,FALSE)</f>
        <v>Jaime Dos Santos</v>
      </c>
      <c r="G1383" s="6">
        <v>10665</v>
      </c>
      <c r="H1383" s="9">
        <v>41329</v>
      </c>
      <c r="I1383" s="9">
        <v>41355</v>
      </c>
      <c r="J1383" s="9">
        <v>41352</v>
      </c>
      <c r="K1383" s="7">
        <v>7</v>
      </c>
      <c r="L1383" s="9" t="str">
        <f>VLOOKUP(T_[[#This Row],[Réf catégorie]],ListeCATEGORIES,2,FALSE)</f>
        <v>Produits secs</v>
      </c>
      <c r="M1383" s="6">
        <v>51</v>
      </c>
      <c r="N1383" s="6" t="str">
        <f>VLOOKUP(T_[[#This Row],[Réf prod]],ListePRODUITS,2,FALSE)</f>
        <v>Manjimup Dried Apples</v>
      </c>
      <c r="O1383" s="13">
        <v>265</v>
      </c>
      <c r="P1383" s="6">
        <v>1</v>
      </c>
      <c r="Q1383" s="13">
        <f t="shared" si="21"/>
        <v>265</v>
      </c>
      <c r="R1383" s="14">
        <v>7.0000000000000007E-2</v>
      </c>
      <c r="S1383" s="13">
        <v>246.45</v>
      </c>
      <c r="T1383" s="13">
        <v>5.9147999999999996</v>
      </c>
      <c r="U1383" s="48">
        <f>T_[[#This Row],[CA tarif]]-T_[[#This Row],[CA HT]]</f>
        <v>18.550000000000011</v>
      </c>
      <c r="V1383" s="13"/>
      <c r="W1383" s="13"/>
      <c r="X1383"/>
      <c r="Y1383" s="9"/>
      <c r="AA1383"/>
      <c r="AB1383"/>
    </row>
    <row r="1384" spans="1:28" ht="15" customHeight="1" x14ac:dyDescent="0.25">
      <c r="A1384" s="6" t="s">
        <v>155</v>
      </c>
      <c r="B1384" s="6" t="s">
        <v>156</v>
      </c>
      <c r="C1384" s="6" t="s">
        <v>132</v>
      </c>
      <c r="D1384" s="6" t="s">
        <v>123</v>
      </c>
      <c r="E1384" s="6">
        <v>5</v>
      </c>
      <c r="F1384" s="6" t="str">
        <f>VLOOKUP(T_[[#This Row],[N° représ]],ListeREPRESENTANTS,2,FALSE)</f>
        <v>Mohamed Ben Arfa</v>
      </c>
      <c r="G1384" s="6">
        <v>10606</v>
      </c>
      <c r="H1384" s="9">
        <v>41330</v>
      </c>
      <c r="I1384" s="9">
        <v>41346</v>
      </c>
      <c r="J1384" s="9">
        <v>41342</v>
      </c>
      <c r="K1384" s="7">
        <v>3</v>
      </c>
      <c r="L1384" s="9" t="str">
        <f>VLOOKUP(T_[[#This Row],[Réf catégorie]],ListeCATEGORIES,2,FALSE)</f>
        <v>Desserts</v>
      </c>
      <c r="M1384" s="6">
        <v>62</v>
      </c>
      <c r="N1384" s="6" t="str">
        <f>VLOOKUP(T_[[#This Row],[Réf prod]],ListePRODUITS,2,FALSE)</f>
        <v>Tarte au sucre</v>
      </c>
      <c r="O1384" s="13">
        <v>246.5</v>
      </c>
      <c r="P1384" s="6">
        <v>52</v>
      </c>
      <c r="Q1384" s="13">
        <f t="shared" si="21"/>
        <v>12818</v>
      </c>
      <c r="R1384" s="14">
        <v>7.0000000000000007E-2</v>
      </c>
      <c r="S1384" s="13">
        <v>11920.74</v>
      </c>
      <c r="T1384" s="13">
        <v>298.01850000000002</v>
      </c>
      <c r="U1384" s="48">
        <f>T_[[#This Row],[CA tarif]]-T_[[#This Row],[CA HT]]</f>
        <v>897.26000000000022</v>
      </c>
      <c r="V1384" s="13"/>
      <c r="W1384" s="13"/>
      <c r="X1384"/>
      <c r="Y1384" s="9"/>
      <c r="AA1384"/>
      <c r="AB1384"/>
    </row>
    <row r="1385" spans="1:28" ht="15" customHeight="1" x14ac:dyDescent="0.25">
      <c r="A1385" s="6" t="s">
        <v>103</v>
      </c>
      <c r="B1385" s="6" t="s">
        <v>104</v>
      </c>
      <c r="C1385" s="6" t="s">
        <v>105</v>
      </c>
      <c r="D1385" s="6" t="s">
        <v>106</v>
      </c>
      <c r="E1385" s="6">
        <v>1</v>
      </c>
      <c r="F1385" s="6" t="str">
        <f>VLOOKUP(T_[[#This Row],[N° représ]],ListeREPRESENTANTS,2,FALSE)</f>
        <v>Francis Rivière</v>
      </c>
      <c r="G1385" s="6">
        <v>10552</v>
      </c>
      <c r="H1385" s="9">
        <v>41331</v>
      </c>
      <c r="I1385" s="9">
        <v>41345</v>
      </c>
      <c r="J1385" s="9">
        <v>41346</v>
      </c>
      <c r="K1385" s="7">
        <v>1</v>
      </c>
      <c r="L1385" s="9" t="str">
        <f>VLOOKUP(T_[[#This Row],[Réf catégorie]],ListeCATEGORIES,2,FALSE)</f>
        <v>Boissons</v>
      </c>
      <c r="M1385" s="6">
        <v>75</v>
      </c>
      <c r="N1385" s="6" t="str">
        <f>VLOOKUP(T_[[#This Row],[Réf prod]],ListePRODUITS,2,FALSE)</f>
        <v>Rhönbräu Klosterbier</v>
      </c>
      <c r="O1385" s="13">
        <v>38.75</v>
      </c>
      <c r="P1385" s="6">
        <v>64</v>
      </c>
      <c r="Q1385" s="13">
        <f t="shared" si="21"/>
        <v>2480</v>
      </c>
      <c r="R1385" s="14">
        <v>0.2</v>
      </c>
      <c r="S1385" s="13">
        <v>1984</v>
      </c>
      <c r="T1385" s="13">
        <v>11.904</v>
      </c>
      <c r="U1385" s="48">
        <f>T_[[#This Row],[CA tarif]]-T_[[#This Row],[CA HT]]</f>
        <v>496</v>
      </c>
      <c r="V1385" s="13"/>
      <c r="W1385" s="13"/>
      <c r="X1385"/>
      <c r="Y1385" s="9"/>
      <c r="AA1385"/>
      <c r="AB1385"/>
    </row>
    <row r="1386" spans="1:28" ht="15" customHeight="1" x14ac:dyDescent="0.25">
      <c r="A1386" s="6" t="s">
        <v>133</v>
      </c>
      <c r="B1386" s="6" t="s">
        <v>134</v>
      </c>
      <c r="C1386" s="6" t="s">
        <v>135</v>
      </c>
      <c r="D1386" s="6" t="s">
        <v>136</v>
      </c>
      <c r="E1386" s="6">
        <v>4</v>
      </c>
      <c r="F1386" s="6" t="str">
        <f>VLOOKUP(T_[[#This Row],[N° représ]],ListeREPRESENTANTS,2,FALSE)</f>
        <v>Laura Callahan</v>
      </c>
      <c r="G1386" s="6">
        <v>10623</v>
      </c>
      <c r="H1386" s="9">
        <v>41331</v>
      </c>
      <c r="I1386" s="9">
        <v>41358</v>
      </c>
      <c r="J1386" s="9">
        <v>41353</v>
      </c>
      <c r="K1386" s="7">
        <v>3</v>
      </c>
      <c r="L1386" s="9" t="str">
        <f>VLOOKUP(T_[[#This Row],[Réf catégorie]],ListeCATEGORIES,2,FALSE)</f>
        <v>Desserts</v>
      </c>
      <c r="M1386" s="6">
        <v>21</v>
      </c>
      <c r="N1386" s="6" t="str">
        <f>VLOOKUP(T_[[#This Row],[Réf prod]],ListePRODUITS,2,FALSE)</f>
        <v>Sir Rodney's Scones</v>
      </c>
      <c r="O1386" s="13">
        <v>50</v>
      </c>
      <c r="P1386" s="6">
        <v>90</v>
      </c>
      <c r="Q1386" s="13">
        <f t="shared" si="21"/>
        <v>4500</v>
      </c>
      <c r="R1386" s="14">
        <v>0.14000000000000001</v>
      </c>
      <c r="S1386" s="13">
        <v>3870</v>
      </c>
      <c r="T1386" s="13">
        <v>34.83</v>
      </c>
      <c r="U1386" s="48">
        <f>T_[[#This Row],[CA tarif]]-T_[[#This Row],[CA HT]]</f>
        <v>630</v>
      </c>
      <c r="V1386" s="13"/>
      <c r="W1386" s="13"/>
      <c r="X1386"/>
      <c r="Y1386" s="9"/>
      <c r="AA1386"/>
      <c r="AB1386"/>
    </row>
    <row r="1387" spans="1:28" ht="15" customHeight="1" x14ac:dyDescent="0.25">
      <c r="A1387" s="6" t="s">
        <v>296</v>
      </c>
      <c r="B1387" s="6" t="s">
        <v>297</v>
      </c>
      <c r="C1387" s="6" t="s">
        <v>298</v>
      </c>
      <c r="D1387" s="6" t="s">
        <v>123</v>
      </c>
      <c r="E1387" s="6">
        <v>7</v>
      </c>
      <c r="F1387" s="6" t="str">
        <f>VLOOKUP(T_[[#This Row],[N° représ]],ListeREPRESENTANTS,2,FALSE)</f>
        <v>Jaime Dos Santos</v>
      </c>
      <c r="G1387" s="6">
        <v>10709</v>
      </c>
      <c r="H1387" s="9">
        <v>41331</v>
      </c>
      <c r="I1387" s="9">
        <v>41349</v>
      </c>
      <c r="J1387" s="9">
        <v>41344</v>
      </c>
      <c r="K1387" s="7">
        <v>4</v>
      </c>
      <c r="L1387" s="9" t="str">
        <f>VLOOKUP(T_[[#This Row],[Réf catégorie]],ListeCATEGORIES,2,FALSE)</f>
        <v>Produits laitiers</v>
      </c>
      <c r="M1387" s="6">
        <v>60</v>
      </c>
      <c r="N1387" s="6" t="str">
        <f>VLOOKUP(T_[[#This Row],[Réf prod]],ListePRODUITS,2,FALSE)</f>
        <v>Camembert Pierrot</v>
      </c>
      <c r="O1387" s="13">
        <v>170</v>
      </c>
      <c r="P1387" s="6">
        <v>3</v>
      </c>
      <c r="Q1387" s="13">
        <f t="shared" si="21"/>
        <v>510</v>
      </c>
      <c r="R1387" s="14">
        <v>0.15</v>
      </c>
      <c r="S1387" s="13">
        <v>433.5</v>
      </c>
      <c r="T1387" s="13">
        <v>2.601</v>
      </c>
      <c r="U1387" s="48">
        <f>T_[[#This Row],[CA tarif]]-T_[[#This Row],[CA HT]]</f>
        <v>76.5</v>
      </c>
      <c r="V1387" s="13"/>
      <c r="W1387" s="13"/>
      <c r="X1387"/>
      <c r="Y1387" s="9"/>
      <c r="AA1387"/>
      <c r="AB1387"/>
    </row>
    <row r="1388" spans="1:28" x14ac:dyDescent="0.25">
      <c r="A1388" s="6" t="s">
        <v>78</v>
      </c>
      <c r="B1388" s="6" t="s">
        <v>79</v>
      </c>
      <c r="C1388" s="6" t="s">
        <v>80</v>
      </c>
      <c r="D1388" s="6" t="s">
        <v>81</v>
      </c>
      <c r="E1388" s="6">
        <v>8</v>
      </c>
      <c r="F1388" s="6" t="str">
        <f>VLOOKUP(T_[[#This Row],[N° représ]],ListeREPRESENTANTS,2,FALSE)</f>
        <v>Hicham Esmal</v>
      </c>
      <c r="G1388" s="6">
        <v>10483</v>
      </c>
      <c r="H1388" s="9">
        <v>41332</v>
      </c>
      <c r="I1388" s="9">
        <v>41360</v>
      </c>
      <c r="J1388" s="9">
        <v>41360</v>
      </c>
      <c r="K1388" s="7">
        <v>1</v>
      </c>
      <c r="L1388" s="9" t="str">
        <f>VLOOKUP(T_[[#This Row],[Réf catégorie]],ListeCATEGORIES,2,FALSE)</f>
        <v>Boissons</v>
      </c>
      <c r="M1388" s="6">
        <v>34</v>
      </c>
      <c r="N1388" s="6" t="str">
        <f>VLOOKUP(T_[[#This Row],[Réf prod]],ListePRODUITS,2,FALSE)</f>
        <v>Sasquatch Ale</v>
      </c>
      <c r="O1388" s="13">
        <v>56</v>
      </c>
      <c r="P1388" s="6">
        <v>39</v>
      </c>
      <c r="Q1388" s="13">
        <f t="shared" si="21"/>
        <v>2184</v>
      </c>
      <c r="R1388" s="14">
        <v>-0.02</v>
      </c>
      <c r="S1388" s="13">
        <v>2227.6799999999998</v>
      </c>
      <c r="T1388" s="13">
        <v>37.870559999999998</v>
      </c>
      <c r="U1388" s="48">
        <f>T_[[#This Row],[CA tarif]]-T_[[#This Row],[CA HT]]</f>
        <v>-43.679999999999836</v>
      </c>
      <c r="V1388" s="13"/>
      <c r="W1388" s="13"/>
      <c r="X1388"/>
      <c r="Y1388" s="9"/>
      <c r="AA1388"/>
      <c r="AB1388"/>
    </row>
    <row r="1389" spans="1:28" ht="15" customHeight="1" x14ac:dyDescent="0.25">
      <c r="A1389" s="6" t="s">
        <v>157</v>
      </c>
      <c r="B1389" s="6" t="s">
        <v>158</v>
      </c>
      <c r="C1389" s="6" t="s">
        <v>159</v>
      </c>
      <c r="D1389" s="6" t="s">
        <v>136</v>
      </c>
      <c r="E1389" s="6">
        <v>5</v>
      </c>
      <c r="F1389" s="6" t="str">
        <f>VLOOKUP(T_[[#This Row],[N° représ]],ListeREPRESENTANTS,2,FALSE)</f>
        <v>Mohamed Ben Arfa</v>
      </c>
      <c r="G1389" s="6">
        <v>10522</v>
      </c>
      <c r="H1389" s="9">
        <v>41332</v>
      </c>
      <c r="I1389" s="9">
        <v>41351</v>
      </c>
      <c r="J1389" s="9">
        <v>41354</v>
      </c>
      <c r="K1389" s="7">
        <v>2</v>
      </c>
      <c r="L1389" s="9" t="str">
        <f>VLOOKUP(T_[[#This Row],[Réf catégorie]],ListeCATEGORIES,2,FALSE)</f>
        <v>Condiments</v>
      </c>
      <c r="M1389" s="6">
        <v>8</v>
      </c>
      <c r="N1389" s="6" t="str">
        <f>VLOOKUP(T_[[#This Row],[Réf prod]],ListePRODUITS,2,FALSE)</f>
        <v>Northwoods Cranberry Sauce</v>
      </c>
      <c r="O1389" s="13">
        <v>200</v>
      </c>
      <c r="P1389" s="6">
        <v>10</v>
      </c>
      <c r="Q1389" s="13">
        <f t="shared" si="21"/>
        <v>2000</v>
      </c>
      <c r="R1389" s="14">
        <v>-0.01</v>
      </c>
      <c r="S1389" s="13">
        <v>2020</v>
      </c>
      <c r="T1389" s="13">
        <v>8.08</v>
      </c>
      <c r="U1389" s="48">
        <f>T_[[#This Row],[CA tarif]]-T_[[#This Row],[CA HT]]</f>
        <v>-20</v>
      </c>
      <c r="V1389" s="13"/>
      <c r="W1389" s="13"/>
      <c r="X1389"/>
      <c r="Y1389" s="9"/>
      <c r="AA1389"/>
      <c r="AB1389"/>
    </row>
    <row r="1390" spans="1:28" ht="15" customHeight="1" x14ac:dyDescent="0.25">
      <c r="A1390" s="6" t="s">
        <v>111</v>
      </c>
      <c r="B1390" s="6" t="s">
        <v>112</v>
      </c>
      <c r="C1390" s="6" t="s">
        <v>113</v>
      </c>
      <c r="D1390" s="6" t="s">
        <v>85</v>
      </c>
      <c r="E1390" s="6">
        <v>7</v>
      </c>
      <c r="F1390" s="6" t="str">
        <f>VLOOKUP(T_[[#This Row],[N° représ]],ListeREPRESENTANTS,2,FALSE)</f>
        <v>Jaime Dos Santos</v>
      </c>
      <c r="G1390" s="6">
        <v>10546</v>
      </c>
      <c r="H1390" s="9">
        <v>41332</v>
      </c>
      <c r="I1390" s="9">
        <v>41346</v>
      </c>
      <c r="J1390" s="9">
        <v>41344</v>
      </c>
      <c r="K1390" s="7">
        <v>1</v>
      </c>
      <c r="L1390" s="9" t="str">
        <f>VLOOKUP(T_[[#This Row],[Réf catégorie]],ListeCATEGORIES,2,FALSE)</f>
        <v>Boissons</v>
      </c>
      <c r="M1390" s="6">
        <v>35</v>
      </c>
      <c r="N1390" s="6" t="str">
        <f>VLOOKUP(T_[[#This Row],[Réf prod]],ListePRODUITS,2,FALSE)</f>
        <v>Steeleye Stout</v>
      </c>
      <c r="O1390" s="13">
        <v>90</v>
      </c>
      <c r="P1390" s="6">
        <v>72</v>
      </c>
      <c r="Q1390" s="13">
        <f t="shared" si="21"/>
        <v>6480</v>
      </c>
      <c r="R1390" s="14">
        <v>0.18</v>
      </c>
      <c r="S1390" s="13">
        <v>5313.6</v>
      </c>
      <c r="T1390" s="13">
        <v>69.076800000000006</v>
      </c>
      <c r="U1390" s="48">
        <f>T_[[#This Row],[CA tarif]]-T_[[#This Row],[CA HT]]</f>
        <v>1166.3999999999996</v>
      </c>
      <c r="V1390" s="13"/>
      <c r="W1390" s="13"/>
      <c r="X1390"/>
      <c r="Y1390" s="9"/>
      <c r="AA1390"/>
      <c r="AB1390"/>
    </row>
    <row r="1391" spans="1:28" ht="15" customHeight="1" x14ac:dyDescent="0.25">
      <c r="A1391" s="6" t="s">
        <v>233</v>
      </c>
      <c r="B1391" s="6" t="s">
        <v>234</v>
      </c>
      <c r="C1391" s="6" t="s">
        <v>191</v>
      </c>
      <c r="D1391" s="6" t="s">
        <v>136</v>
      </c>
      <c r="E1391" s="6">
        <v>3</v>
      </c>
      <c r="F1391" s="6" t="str">
        <f>VLOOKUP(T_[[#This Row],[N° représ]],ListeREPRESENTANTS,2,FALSE)</f>
        <v>Janet Leverling</v>
      </c>
      <c r="G1391" s="6">
        <v>10548</v>
      </c>
      <c r="H1391" s="9">
        <v>41332</v>
      </c>
      <c r="I1391" s="9">
        <v>41348</v>
      </c>
      <c r="J1391" s="9">
        <v>41347</v>
      </c>
      <c r="K1391" s="7">
        <v>8</v>
      </c>
      <c r="L1391" s="9" t="str">
        <f>VLOOKUP(T_[[#This Row],[Réf catégorie]],ListeCATEGORIES,2,FALSE)</f>
        <v>Poissons et fruits de mer</v>
      </c>
      <c r="M1391" s="6">
        <v>41</v>
      </c>
      <c r="N1391" s="6" t="str">
        <f>VLOOKUP(T_[[#This Row],[Réf prod]],ListePRODUITS,2,FALSE)</f>
        <v>Jack's New England Clam Chowder</v>
      </c>
      <c r="O1391" s="13">
        <v>48.25</v>
      </c>
      <c r="P1391" s="6">
        <v>30</v>
      </c>
      <c r="Q1391" s="13">
        <f t="shared" si="21"/>
        <v>1447.5</v>
      </c>
      <c r="R1391" s="14">
        <v>-0.03</v>
      </c>
      <c r="S1391" s="13">
        <v>1490.925</v>
      </c>
      <c r="T1391" s="13">
        <v>10.436475</v>
      </c>
      <c r="U1391" s="48">
        <f>T_[[#This Row],[CA tarif]]-T_[[#This Row],[CA HT]]</f>
        <v>-43.424999999999955</v>
      </c>
      <c r="V1391" s="13"/>
      <c r="W1391" s="13"/>
      <c r="X1391"/>
      <c r="Y1391" s="9"/>
      <c r="AA1391"/>
      <c r="AB1391"/>
    </row>
    <row r="1392" spans="1:28" ht="15" customHeight="1" x14ac:dyDescent="0.25">
      <c r="A1392" s="6" t="s">
        <v>170</v>
      </c>
      <c r="B1392" s="6" t="s">
        <v>171</v>
      </c>
      <c r="C1392" s="6" t="s">
        <v>172</v>
      </c>
      <c r="D1392" s="6" t="s">
        <v>146</v>
      </c>
      <c r="E1392" s="6">
        <v>7</v>
      </c>
      <c r="F1392" s="6" t="str">
        <f>VLOOKUP(T_[[#This Row],[N° représ]],ListeREPRESENTANTS,2,FALSE)</f>
        <v>Jaime Dos Santos</v>
      </c>
      <c r="G1392" s="6">
        <v>10618</v>
      </c>
      <c r="H1392" s="9">
        <v>41332</v>
      </c>
      <c r="I1392" s="9">
        <v>41351</v>
      </c>
      <c r="J1392" s="9">
        <v>41347</v>
      </c>
      <c r="K1392" s="7">
        <v>3</v>
      </c>
      <c r="L1392" s="9" t="str">
        <f>VLOOKUP(T_[[#This Row],[Réf catégorie]],ListeCATEGORIES,2,FALSE)</f>
        <v>Desserts</v>
      </c>
      <c r="M1392" s="6">
        <v>68</v>
      </c>
      <c r="N1392" s="6" t="str">
        <f>VLOOKUP(T_[[#This Row],[Réf prod]],ListePRODUITS,2,FALSE)</f>
        <v>Scottish Longbreads</v>
      </c>
      <c r="O1392" s="13">
        <v>62.5</v>
      </c>
      <c r="P1392" s="6">
        <v>81</v>
      </c>
      <c r="Q1392" s="13">
        <f t="shared" si="21"/>
        <v>5062.5</v>
      </c>
      <c r="R1392" s="14">
        <v>0.02</v>
      </c>
      <c r="S1392" s="13">
        <v>4961.25</v>
      </c>
      <c r="T1392" s="13">
        <v>39.69</v>
      </c>
      <c r="U1392" s="48">
        <f>T_[[#This Row],[CA tarif]]-T_[[#This Row],[CA HT]]</f>
        <v>101.25</v>
      </c>
      <c r="V1392" s="13"/>
      <c r="W1392" s="13"/>
      <c r="X1392"/>
      <c r="Y1392" s="9"/>
      <c r="AA1392"/>
      <c r="AB1392"/>
    </row>
    <row r="1393" spans="1:28" ht="15" customHeight="1" x14ac:dyDescent="0.25">
      <c r="A1393" s="6" t="s">
        <v>166</v>
      </c>
      <c r="B1393" s="6" t="s">
        <v>167</v>
      </c>
      <c r="C1393" s="6" t="s">
        <v>168</v>
      </c>
      <c r="D1393" s="6" t="s">
        <v>169</v>
      </c>
      <c r="E1393" s="6">
        <v>2</v>
      </c>
      <c r="F1393" s="6" t="str">
        <f>VLOOKUP(T_[[#This Row],[N° représ]],ListeREPRESENTANTS,2,FALSE)</f>
        <v>Anne Dodsworth</v>
      </c>
      <c r="G1393" s="6">
        <v>10687</v>
      </c>
      <c r="H1393" s="9">
        <v>41333</v>
      </c>
      <c r="I1393" s="9">
        <v>41360</v>
      </c>
      <c r="J1393" s="9">
        <v>41357</v>
      </c>
      <c r="K1393" s="7">
        <v>6</v>
      </c>
      <c r="L1393" s="9" t="str">
        <f>VLOOKUP(T_[[#This Row],[Réf catégorie]],ListeCATEGORIES,2,FALSE)</f>
        <v>Viandes</v>
      </c>
      <c r="M1393" s="6">
        <v>29</v>
      </c>
      <c r="N1393" s="6" t="str">
        <f>VLOOKUP(T_[[#This Row],[Réf prod]],ListePRODUITS,2,FALSE)</f>
        <v>Thüringer Rostbratwurst</v>
      </c>
      <c r="O1393" s="13">
        <v>618.95000000000005</v>
      </c>
      <c r="P1393" s="6">
        <v>99</v>
      </c>
      <c r="Q1393" s="13">
        <f t="shared" si="21"/>
        <v>61276.05</v>
      </c>
      <c r="R1393" s="14">
        <v>-0.01</v>
      </c>
      <c r="S1393" s="13">
        <v>61888.810500000007</v>
      </c>
      <c r="T1393" s="13">
        <v>61.888810500000005</v>
      </c>
      <c r="U1393" s="48">
        <f>T_[[#This Row],[CA tarif]]-T_[[#This Row],[CA HT]]</f>
        <v>-612.76050000000396</v>
      </c>
      <c r="V1393" s="13"/>
      <c r="W1393" s="13"/>
      <c r="X1393"/>
      <c r="Y1393" s="9"/>
      <c r="AA1393"/>
      <c r="AB1393"/>
    </row>
    <row r="1394" spans="1:28" x14ac:dyDescent="0.25">
      <c r="A1394" s="6" t="s">
        <v>179</v>
      </c>
      <c r="B1394" s="6" t="s">
        <v>180</v>
      </c>
      <c r="C1394" s="6" t="s">
        <v>181</v>
      </c>
      <c r="D1394" s="6" t="s">
        <v>81</v>
      </c>
      <c r="E1394" s="6">
        <v>9</v>
      </c>
      <c r="F1394" s="6" t="str">
        <f>VLOOKUP(T_[[#This Row],[N° représ]],ListeREPRESENTANTS,2,FALSE)</f>
        <v>Steven Buchanan</v>
      </c>
      <c r="G1394" s="6">
        <v>10711</v>
      </c>
      <c r="H1394" s="9">
        <v>41333</v>
      </c>
      <c r="I1394" s="9">
        <v>41358</v>
      </c>
      <c r="J1394" s="9">
        <v>41353</v>
      </c>
      <c r="K1394" s="7">
        <v>6</v>
      </c>
      <c r="L1394" s="9" t="str">
        <f>VLOOKUP(T_[[#This Row],[Réf catégorie]],ListeCATEGORIES,2,FALSE)</f>
        <v>Viandes</v>
      </c>
      <c r="M1394" s="6">
        <v>53</v>
      </c>
      <c r="N1394" s="6" t="str">
        <f>VLOOKUP(T_[[#This Row],[Réf prod]],ListePRODUITS,2,FALSE)</f>
        <v>Perth Pasties</v>
      </c>
      <c r="O1394" s="13">
        <v>164</v>
      </c>
      <c r="P1394" s="6">
        <v>10</v>
      </c>
      <c r="Q1394" s="13">
        <f t="shared" si="21"/>
        <v>1640</v>
      </c>
      <c r="R1394" s="14">
        <v>0</v>
      </c>
      <c r="S1394" s="13">
        <v>1640</v>
      </c>
      <c r="T1394" s="13">
        <v>37.72</v>
      </c>
      <c r="U1394" s="48">
        <f>T_[[#This Row],[CA tarif]]-T_[[#This Row],[CA HT]]</f>
        <v>0</v>
      </c>
      <c r="V1394" s="13"/>
      <c r="W1394" s="13"/>
      <c r="X1394"/>
      <c r="Y1394" s="9"/>
      <c r="AA1394"/>
      <c r="AB1394"/>
    </row>
    <row r="1395" spans="1:28" ht="15" customHeight="1" x14ac:dyDescent="0.25">
      <c r="A1395" s="6" t="s">
        <v>226</v>
      </c>
      <c r="B1395" s="6" t="s">
        <v>227</v>
      </c>
      <c r="C1395" s="6" t="s">
        <v>53</v>
      </c>
      <c r="D1395" s="6" t="s">
        <v>51</v>
      </c>
      <c r="E1395" s="6">
        <v>3</v>
      </c>
      <c r="F1395" s="6" t="str">
        <f>VLOOKUP(T_[[#This Row],[N° représ]],ListeREPRESENTANTS,2,FALSE)</f>
        <v>Janet Leverling</v>
      </c>
      <c r="G1395" s="6">
        <v>10751</v>
      </c>
      <c r="H1395" s="9">
        <v>41333</v>
      </c>
      <c r="I1395" s="9">
        <v>41362</v>
      </c>
      <c r="J1395" s="9">
        <v>41361</v>
      </c>
      <c r="K1395" s="7">
        <v>3</v>
      </c>
      <c r="L1395" s="9" t="str">
        <f>VLOOKUP(T_[[#This Row],[Réf catégorie]],ListeCATEGORIES,2,FALSE)</f>
        <v>Desserts</v>
      </c>
      <c r="M1395" s="6">
        <v>26</v>
      </c>
      <c r="N1395" s="6" t="str">
        <f>VLOOKUP(T_[[#This Row],[Réf prod]],ListePRODUITS,2,FALSE)</f>
        <v>Gumbär Gummibärchen</v>
      </c>
      <c r="O1395" s="13">
        <v>156.15</v>
      </c>
      <c r="P1395" s="6">
        <v>79</v>
      </c>
      <c r="Q1395" s="13">
        <f t="shared" si="21"/>
        <v>12335.85</v>
      </c>
      <c r="R1395" s="14">
        <v>0</v>
      </c>
      <c r="S1395" s="13">
        <v>12335.85</v>
      </c>
      <c r="T1395" s="13">
        <v>259.05284999999998</v>
      </c>
      <c r="U1395" s="48">
        <f>T_[[#This Row],[CA tarif]]-T_[[#This Row],[CA HT]]</f>
        <v>0</v>
      </c>
      <c r="V1395" s="13"/>
      <c r="W1395" s="13"/>
      <c r="X1395"/>
      <c r="Y1395" s="9"/>
      <c r="AA1395"/>
      <c r="AB1395"/>
    </row>
    <row r="1396" spans="1:28" ht="15" customHeight="1" x14ac:dyDescent="0.25">
      <c r="A1396" s="6" t="s">
        <v>120</v>
      </c>
      <c r="B1396" s="6" t="s">
        <v>121</v>
      </c>
      <c r="C1396" s="6" t="s">
        <v>122</v>
      </c>
      <c r="D1396" s="6" t="s">
        <v>123</v>
      </c>
      <c r="E1396" s="6">
        <v>9</v>
      </c>
      <c r="F1396" s="6" t="str">
        <f>VLOOKUP(T_[[#This Row],[N° représ]],ListeREPRESENTANTS,2,FALSE)</f>
        <v>Steven Buchanan</v>
      </c>
      <c r="G1396" s="6">
        <v>10851</v>
      </c>
      <c r="H1396" s="9">
        <v>41333</v>
      </c>
      <c r="I1396" s="9">
        <v>41343</v>
      </c>
      <c r="J1396" s="9">
        <v>41338</v>
      </c>
      <c r="K1396" s="7">
        <v>3</v>
      </c>
      <c r="L1396" s="9" t="str">
        <f>VLOOKUP(T_[[#This Row],[Réf catégorie]],ListeCATEGORIES,2,FALSE)</f>
        <v>Desserts</v>
      </c>
      <c r="M1396" s="6">
        <v>25</v>
      </c>
      <c r="N1396" s="6" t="str">
        <f>VLOOKUP(T_[[#This Row],[Réf prod]],ListePRODUITS,2,FALSE)</f>
        <v>NuNuCa Nuß-Nougat-Creme</v>
      </c>
      <c r="O1396" s="13">
        <v>70</v>
      </c>
      <c r="P1396" s="6">
        <v>75</v>
      </c>
      <c r="Q1396" s="13">
        <f t="shared" si="21"/>
        <v>5250</v>
      </c>
      <c r="R1396" s="15">
        <v>0.04</v>
      </c>
      <c r="S1396" s="13">
        <v>5040</v>
      </c>
      <c r="T1396" s="13">
        <v>90.72</v>
      </c>
      <c r="U1396" s="48">
        <f>T_[[#This Row],[CA tarif]]-T_[[#This Row],[CA HT]]</f>
        <v>210</v>
      </c>
      <c r="V1396" s="13"/>
      <c r="W1396" s="13"/>
      <c r="X1396"/>
      <c r="Y1396" s="9"/>
      <c r="AA1396"/>
      <c r="AB1396"/>
    </row>
    <row r="1397" spans="1:28" ht="15" customHeight="1" x14ac:dyDescent="0.25">
      <c r="A1397" s="6" t="s">
        <v>130</v>
      </c>
      <c r="B1397" s="6" t="s">
        <v>131</v>
      </c>
      <c r="C1397" s="6" t="s">
        <v>132</v>
      </c>
      <c r="D1397" s="6" t="s">
        <v>123</v>
      </c>
      <c r="E1397" s="6">
        <v>6</v>
      </c>
      <c r="F1397" s="6" t="str">
        <f>VLOOKUP(T_[[#This Row],[N° représ]],ListeREPRESENTANTS,2,FALSE)</f>
        <v>Ernst Junge</v>
      </c>
      <c r="G1397" s="6">
        <v>10914</v>
      </c>
      <c r="H1397" s="9">
        <v>41333</v>
      </c>
      <c r="I1397" s="9">
        <v>41356</v>
      </c>
      <c r="J1397" s="9">
        <v>41352</v>
      </c>
      <c r="K1397" s="7">
        <v>4</v>
      </c>
      <c r="L1397" s="9" t="str">
        <f>VLOOKUP(T_[[#This Row],[Réf catégorie]],ListeCATEGORIES,2,FALSE)</f>
        <v>Produits laitiers</v>
      </c>
      <c r="M1397" s="6">
        <v>71</v>
      </c>
      <c r="N1397" s="6" t="str">
        <f>VLOOKUP(T_[[#This Row],[Réf prod]],ListePRODUITS,2,FALSE)</f>
        <v>Fløtemysost</v>
      </c>
      <c r="O1397" s="13">
        <v>107.5</v>
      </c>
      <c r="P1397" s="6">
        <v>48</v>
      </c>
      <c r="Q1397" s="13">
        <f t="shared" si="21"/>
        <v>5160</v>
      </c>
      <c r="R1397" s="15">
        <v>7.0000000000000007E-2</v>
      </c>
      <c r="S1397" s="13">
        <v>4798.7999999999993</v>
      </c>
      <c r="T1397" s="13">
        <v>95.975999999999985</v>
      </c>
      <c r="U1397" s="48">
        <f>T_[[#This Row],[CA tarif]]-T_[[#This Row],[CA HT]]</f>
        <v>361.20000000000073</v>
      </c>
      <c r="V1397" s="13"/>
      <c r="W1397" s="13"/>
      <c r="X1397"/>
      <c r="Y1397" s="9"/>
      <c r="AA1397"/>
      <c r="AB1397"/>
    </row>
    <row r="1398" spans="1:28" ht="15" customHeight="1" x14ac:dyDescent="0.25">
      <c r="A1398" s="6" t="s">
        <v>160</v>
      </c>
      <c r="B1398" s="6" t="s">
        <v>161</v>
      </c>
      <c r="C1398" s="6" t="s">
        <v>162</v>
      </c>
      <c r="D1398" s="6" t="s">
        <v>106</v>
      </c>
      <c r="E1398" s="6">
        <v>5</v>
      </c>
      <c r="F1398" s="6" t="str">
        <f>VLOOKUP(T_[[#This Row],[N° représ]],ListeREPRESENTANTS,2,FALSE)</f>
        <v>Mohamed Ben Arfa</v>
      </c>
      <c r="G1398" s="6">
        <v>10499</v>
      </c>
      <c r="H1398" s="9">
        <v>41334</v>
      </c>
      <c r="I1398" s="9">
        <v>41362</v>
      </c>
      <c r="J1398" s="9">
        <v>41364</v>
      </c>
      <c r="K1398" s="7">
        <v>3</v>
      </c>
      <c r="L1398" s="9" t="str">
        <f>VLOOKUP(T_[[#This Row],[Réf catégorie]],ListeCATEGORIES,2,FALSE)</f>
        <v>Desserts</v>
      </c>
      <c r="M1398" s="6">
        <v>49</v>
      </c>
      <c r="N1398" s="6" t="str">
        <f>VLOOKUP(T_[[#This Row],[Réf prod]],ListePRODUITS,2,FALSE)</f>
        <v>Maxilaku</v>
      </c>
      <c r="O1398" s="13">
        <v>100</v>
      </c>
      <c r="P1398" s="6">
        <v>10</v>
      </c>
      <c r="Q1398" s="13">
        <f t="shared" si="21"/>
        <v>1000</v>
      </c>
      <c r="R1398" s="14">
        <v>0.2</v>
      </c>
      <c r="S1398" s="13">
        <v>800</v>
      </c>
      <c r="T1398" s="13">
        <v>16</v>
      </c>
      <c r="U1398" s="48">
        <f>T_[[#This Row],[CA tarif]]-T_[[#This Row],[CA HT]]</f>
        <v>200</v>
      </c>
      <c r="V1398" s="13"/>
      <c r="W1398" s="13"/>
      <c r="X1398"/>
      <c r="Y1398" s="9"/>
      <c r="AA1398"/>
      <c r="AB1398"/>
    </row>
    <row r="1399" spans="1:28" x14ac:dyDescent="0.25">
      <c r="A1399" s="6" t="s">
        <v>255</v>
      </c>
      <c r="B1399" s="6" t="s">
        <v>256</v>
      </c>
      <c r="C1399" s="6" t="s">
        <v>257</v>
      </c>
      <c r="D1399" s="6" t="s">
        <v>81</v>
      </c>
      <c r="E1399" s="6">
        <v>5</v>
      </c>
      <c r="F1399" s="6" t="str">
        <f>VLOOKUP(T_[[#This Row],[N° représ]],ListeREPRESENTANTS,2,FALSE)</f>
        <v>Mohamed Ben Arfa</v>
      </c>
      <c r="G1399" s="6">
        <v>10574</v>
      </c>
      <c r="H1399" s="9">
        <v>41334</v>
      </c>
      <c r="I1399" s="9">
        <v>41345</v>
      </c>
      <c r="J1399" s="9">
        <v>41340</v>
      </c>
      <c r="K1399" s="7">
        <v>5</v>
      </c>
      <c r="L1399" s="9" t="str">
        <f>VLOOKUP(T_[[#This Row],[Réf catégorie]],ListeCATEGORIES,2,FALSE)</f>
        <v>Pâtes et céréales</v>
      </c>
      <c r="M1399" s="6">
        <v>64</v>
      </c>
      <c r="N1399" s="6" t="str">
        <f>VLOOKUP(T_[[#This Row],[Réf prod]],ListePRODUITS,2,FALSE)</f>
        <v>Wimmers gute Semmelknödel</v>
      </c>
      <c r="O1399" s="13">
        <v>166.25</v>
      </c>
      <c r="P1399" s="6">
        <v>85</v>
      </c>
      <c r="Q1399" s="13">
        <f t="shared" si="21"/>
        <v>14131.25</v>
      </c>
      <c r="R1399" s="14">
        <v>0.14000000000000001</v>
      </c>
      <c r="S1399" s="13">
        <v>12152.875</v>
      </c>
      <c r="T1399" s="13">
        <v>279.51612499999999</v>
      </c>
      <c r="U1399" s="48">
        <f>T_[[#This Row],[CA tarif]]-T_[[#This Row],[CA HT]]</f>
        <v>1978.375</v>
      </c>
      <c r="V1399" s="13"/>
      <c r="W1399" s="13"/>
      <c r="X1399"/>
      <c r="Y1399" s="9"/>
      <c r="AA1399"/>
      <c r="AB1399"/>
    </row>
    <row r="1400" spans="1:28" ht="15" customHeight="1" x14ac:dyDescent="0.25">
      <c r="A1400" s="6" t="s">
        <v>155</v>
      </c>
      <c r="B1400" s="6" t="s">
        <v>156</v>
      </c>
      <c r="C1400" s="6" t="s">
        <v>132</v>
      </c>
      <c r="D1400" s="6" t="s">
        <v>123</v>
      </c>
      <c r="E1400" s="6">
        <v>5</v>
      </c>
      <c r="F1400" s="6" t="str">
        <f>VLOOKUP(T_[[#This Row],[N° représ]],ListeREPRESENTANTS,2,FALSE)</f>
        <v>Mohamed Ben Arfa</v>
      </c>
      <c r="G1400" s="6">
        <v>10830</v>
      </c>
      <c r="H1400" s="9">
        <v>41334</v>
      </c>
      <c r="I1400" s="9">
        <v>41361</v>
      </c>
      <c r="J1400" s="9">
        <v>41362</v>
      </c>
      <c r="K1400" s="7">
        <v>1</v>
      </c>
      <c r="L1400" s="9" t="str">
        <f>VLOOKUP(T_[[#This Row],[Réf catégorie]],ListeCATEGORIES,2,FALSE)</f>
        <v>Boissons</v>
      </c>
      <c r="M1400" s="6">
        <v>39</v>
      </c>
      <c r="N1400" s="6" t="str">
        <f>VLOOKUP(T_[[#This Row],[Réf prod]],ListePRODUITS,2,FALSE)</f>
        <v>Chartreuse verte</v>
      </c>
      <c r="O1400" s="13">
        <v>90</v>
      </c>
      <c r="P1400" s="6">
        <v>36</v>
      </c>
      <c r="Q1400" s="13">
        <f t="shared" si="21"/>
        <v>3240</v>
      </c>
      <c r="R1400" s="14">
        <v>0.09</v>
      </c>
      <c r="S1400" s="13">
        <v>2948.4</v>
      </c>
      <c r="T1400" s="13">
        <v>23.587199999999999</v>
      </c>
      <c r="U1400" s="48">
        <f>T_[[#This Row],[CA tarif]]-T_[[#This Row],[CA HT]]</f>
        <v>291.59999999999991</v>
      </c>
      <c r="V1400" s="13"/>
      <c r="W1400" s="13"/>
      <c r="X1400"/>
      <c r="Y1400" s="9"/>
      <c r="AA1400"/>
      <c r="AB1400"/>
    </row>
    <row r="1401" spans="1:28" x14ac:dyDescent="0.25">
      <c r="A1401" s="6" t="s">
        <v>179</v>
      </c>
      <c r="B1401" s="6" t="s">
        <v>180</v>
      </c>
      <c r="C1401" s="6" t="s">
        <v>181</v>
      </c>
      <c r="D1401" s="6" t="s">
        <v>81</v>
      </c>
      <c r="E1401" s="6">
        <v>6</v>
      </c>
      <c r="F1401" s="6" t="str">
        <f>VLOOKUP(T_[[#This Row],[N° représ]],ListeREPRESENTANTS,2,FALSE)</f>
        <v>Ernst Junge</v>
      </c>
      <c r="G1401" s="6">
        <v>10555</v>
      </c>
      <c r="H1401" s="9">
        <v>41335</v>
      </c>
      <c r="I1401" s="9">
        <v>41354</v>
      </c>
      <c r="J1401" s="9">
        <v>41352</v>
      </c>
      <c r="K1401" s="7">
        <v>7</v>
      </c>
      <c r="L1401" s="9" t="str">
        <f>VLOOKUP(T_[[#This Row],[Réf catégorie]],ListeCATEGORIES,2,FALSE)</f>
        <v>Produits secs</v>
      </c>
      <c r="M1401" s="6">
        <v>14</v>
      </c>
      <c r="N1401" s="6" t="str">
        <f>VLOOKUP(T_[[#This Row],[Réf prod]],ListePRODUITS,2,FALSE)</f>
        <v>Tofu</v>
      </c>
      <c r="O1401" s="13">
        <v>116.25</v>
      </c>
      <c r="P1401" s="6">
        <v>95</v>
      </c>
      <c r="Q1401" s="13">
        <f t="shared" si="21"/>
        <v>11043.75</v>
      </c>
      <c r="R1401" s="14">
        <v>-0.03</v>
      </c>
      <c r="S1401" s="13">
        <v>11375.0625</v>
      </c>
      <c r="T1401" s="13">
        <v>193.37606249999999</v>
      </c>
      <c r="U1401" s="48">
        <f>T_[[#This Row],[CA tarif]]-T_[[#This Row],[CA HT]]</f>
        <v>-331.3125</v>
      </c>
      <c r="V1401" s="13"/>
      <c r="W1401" s="13"/>
      <c r="X1401"/>
      <c r="Y1401" s="9"/>
      <c r="AA1401"/>
      <c r="AB1401"/>
    </row>
    <row r="1402" spans="1:28" x14ac:dyDescent="0.25">
      <c r="A1402" s="6" t="s">
        <v>272</v>
      </c>
      <c r="B1402" s="6" t="s">
        <v>273</v>
      </c>
      <c r="C1402" s="6" t="s">
        <v>274</v>
      </c>
      <c r="D1402" s="6" t="s">
        <v>81</v>
      </c>
      <c r="E1402" s="6">
        <v>1</v>
      </c>
      <c r="F1402" s="6" t="str">
        <f>VLOOKUP(T_[[#This Row],[N° représ]],ListeREPRESENTANTS,2,FALSE)</f>
        <v>Francis Rivière</v>
      </c>
      <c r="G1402" s="6">
        <v>10808</v>
      </c>
      <c r="H1402" s="9">
        <v>41335</v>
      </c>
      <c r="I1402" s="9">
        <v>41348</v>
      </c>
      <c r="J1402" s="9">
        <v>41351</v>
      </c>
      <c r="K1402" s="7">
        <v>5</v>
      </c>
      <c r="L1402" s="9" t="str">
        <f>VLOOKUP(T_[[#This Row],[Réf catégorie]],ListeCATEGORIES,2,FALSE)</f>
        <v>Pâtes et céréales</v>
      </c>
      <c r="M1402" s="6">
        <v>56</v>
      </c>
      <c r="N1402" s="6" t="str">
        <f>VLOOKUP(T_[[#This Row],[Réf prod]],ListePRODUITS,2,FALSE)</f>
        <v>Gnocchi di nonna Alice</v>
      </c>
      <c r="O1402" s="13">
        <v>190</v>
      </c>
      <c r="P1402" s="6">
        <v>88</v>
      </c>
      <c r="Q1402" s="13">
        <f t="shared" si="21"/>
        <v>16720</v>
      </c>
      <c r="R1402" s="14">
        <v>0.08</v>
      </c>
      <c r="S1402" s="13">
        <v>15382.400000000001</v>
      </c>
      <c r="T1402" s="13">
        <v>261.50080000000003</v>
      </c>
      <c r="U1402" s="48">
        <f>T_[[#This Row],[CA tarif]]-T_[[#This Row],[CA HT]]</f>
        <v>1337.5999999999985</v>
      </c>
      <c r="V1402" s="13"/>
      <c r="W1402" s="13"/>
      <c r="X1402"/>
      <c r="Y1402" s="9"/>
      <c r="AA1402"/>
      <c r="AB1402"/>
    </row>
    <row r="1403" spans="1:28" ht="15" customHeight="1" x14ac:dyDescent="0.25">
      <c r="A1403" s="6" t="s">
        <v>269</v>
      </c>
      <c r="B1403" s="6" t="s">
        <v>270</v>
      </c>
      <c r="C1403" s="6" t="s">
        <v>271</v>
      </c>
      <c r="D1403" s="6" t="s">
        <v>242</v>
      </c>
      <c r="E1403" s="6">
        <v>7</v>
      </c>
      <c r="F1403" s="6" t="str">
        <f>VLOOKUP(T_[[#This Row],[N° représ]],ListeREPRESENTANTS,2,FALSE)</f>
        <v>Jaime Dos Santos</v>
      </c>
      <c r="G1403" s="6">
        <v>10921</v>
      </c>
      <c r="H1403" s="9">
        <v>41335</v>
      </c>
      <c r="I1403" s="9">
        <v>41345</v>
      </c>
      <c r="J1403" s="9">
        <v>41342</v>
      </c>
      <c r="K1403" s="7">
        <v>1</v>
      </c>
      <c r="L1403" s="9" t="str">
        <f>VLOOKUP(T_[[#This Row],[Réf catégorie]],ListeCATEGORIES,2,FALSE)</f>
        <v>Boissons</v>
      </c>
      <c r="M1403" s="6">
        <v>35</v>
      </c>
      <c r="N1403" s="6" t="str">
        <f>VLOOKUP(T_[[#This Row],[Réf prod]],ListePRODUITS,2,FALSE)</f>
        <v>Steeleye Stout</v>
      </c>
      <c r="O1403" s="13">
        <v>90</v>
      </c>
      <c r="P1403" s="6">
        <v>57</v>
      </c>
      <c r="Q1403" s="13">
        <f t="shared" si="21"/>
        <v>5130</v>
      </c>
      <c r="R1403" s="15">
        <v>0.11</v>
      </c>
      <c r="S1403" s="13">
        <v>4565.7</v>
      </c>
      <c r="T1403" s="13">
        <v>50.222699999999996</v>
      </c>
      <c r="U1403" s="48">
        <f>T_[[#This Row],[CA tarif]]-T_[[#This Row],[CA HT]]</f>
        <v>564.30000000000018</v>
      </c>
      <c r="V1403" s="13"/>
      <c r="W1403" s="13"/>
      <c r="X1403"/>
      <c r="Y1403" s="9"/>
      <c r="AA1403"/>
      <c r="AB1403"/>
    </row>
    <row r="1404" spans="1:28" x14ac:dyDescent="0.25">
      <c r="A1404" s="6" t="s">
        <v>213</v>
      </c>
      <c r="B1404" s="6" t="s">
        <v>214</v>
      </c>
      <c r="C1404" s="6" t="s">
        <v>215</v>
      </c>
      <c r="D1404" s="6" t="s">
        <v>81</v>
      </c>
      <c r="E1404" s="6">
        <v>7</v>
      </c>
      <c r="F1404" s="6" t="str">
        <f>VLOOKUP(T_[[#This Row],[N° représ]],ListeREPRESENTANTS,2,FALSE)</f>
        <v>Jaime Dos Santos</v>
      </c>
      <c r="G1404" s="6">
        <v>10616</v>
      </c>
      <c r="H1404" s="9">
        <v>41336</v>
      </c>
      <c r="I1404" s="9">
        <v>41352</v>
      </c>
      <c r="J1404" s="9">
        <v>41355</v>
      </c>
      <c r="K1404" s="7">
        <v>5</v>
      </c>
      <c r="L1404" s="9" t="str">
        <f>VLOOKUP(T_[[#This Row],[Réf catégorie]],ListeCATEGORIES,2,FALSE)</f>
        <v>Pâtes et céréales</v>
      </c>
      <c r="M1404" s="6">
        <v>56</v>
      </c>
      <c r="N1404" s="6" t="str">
        <f>VLOOKUP(T_[[#This Row],[Réf prod]],ListePRODUITS,2,FALSE)</f>
        <v>Gnocchi di nonna Alice</v>
      </c>
      <c r="O1404" s="13">
        <v>190</v>
      </c>
      <c r="P1404" s="6">
        <v>93</v>
      </c>
      <c r="Q1404" s="13">
        <f t="shared" si="21"/>
        <v>17670</v>
      </c>
      <c r="R1404" s="14">
        <v>0.17</v>
      </c>
      <c r="S1404" s="13">
        <v>14666.099999999999</v>
      </c>
      <c r="T1404" s="13">
        <v>337.32029999999997</v>
      </c>
      <c r="U1404" s="48">
        <f>T_[[#This Row],[CA tarif]]-T_[[#This Row],[CA HT]]</f>
        <v>3003.9000000000015</v>
      </c>
      <c r="V1404" s="13"/>
      <c r="W1404" s="13"/>
      <c r="X1404"/>
      <c r="Y1404" s="9"/>
      <c r="AA1404"/>
      <c r="AB1404"/>
    </row>
    <row r="1405" spans="1:28" ht="15" customHeight="1" x14ac:dyDescent="0.25">
      <c r="A1405" s="6" t="s">
        <v>205</v>
      </c>
      <c r="B1405" s="6" t="s">
        <v>206</v>
      </c>
      <c r="C1405" s="6" t="s">
        <v>207</v>
      </c>
      <c r="D1405" s="6" t="s">
        <v>208</v>
      </c>
      <c r="E1405" s="6">
        <v>9</v>
      </c>
      <c r="F1405" s="6" t="str">
        <f>VLOOKUP(T_[[#This Row],[N° représ]],ListeREPRESENTANTS,2,FALSE)</f>
        <v>Steven Buchanan</v>
      </c>
      <c r="G1405" s="6">
        <v>10866</v>
      </c>
      <c r="H1405" s="9">
        <v>41336</v>
      </c>
      <c r="I1405" s="9">
        <v>41353</v>
      </c>
      <c r="J1405" s="9">
        <v>41355</v>
      </c>
      <c r="K1405" s="7">
        <v>1</v>
      </c>
      <c r="L1405" s="9" t="str">
        <f>VLOOKUP(T_[[#This Row],[Réf catégorie]],ListeCATEGORIES,2,FALSE)</f>
        <v>Boissons</v>
      </c>
      <c r="M1405" s="6">
        <v>2</v>
      </c>
      <c r="N1405" s="6" t="str">
        <f>VLOOKUP(T_[[#This Row],[Réf prod]],ListePRODUITS,2,FALSE)</f>
        <v>Chang</v>
      </c>
      <c r="O1405" s="13">
        <v>95</v>
      </c>
      <c r="P1405" s="6">
        <v>61</v>
      </c>
      <c r="Q1405" s="13">
        <f t="shared" si="21"/>
        <v>5795</v>
      </c>
      <c r="R1405" s="15">
        <v>-0.02</v>
      </c>
      <c r="S1405" s="13">
        <v>5910.9000000000005</v>
      </c>
      <c r="T1405" s="13">
        <v>165.5052</v>
      </c>
      <c r="U1405" s="48">
        <f>T_[[#This Row],[CA tarif]]-T_[[#This Row],[CA HT]]</f>
        <v>-115.90000000000055</v>
      </c>
      <c r="V1405" s="13"/>
      <c r="W1405" s="13"/>
      <c r="X1405"/>
      <c r="Y1405" s="9"/>
      <c r="AA1405"/>
      <c r="AB1405"/>
    </row>
    <row r="1406" spans="1:28" ht="15" customHeight="1" x14ac:dyDescent="0.25">
      <c r="A1406" s="6" t="s">
        <v>95</v>
      </c>
      <c r="B1406" s="6" t="s">
        <v>96</v>
      </c>
      <c r="C1406" s="6" t="s">
        <v>97</v>
      </c>
      <c r="D1406" s="6" t="s">
        <v>98</v>
      </c>
      <c r="E1406" s="6">
        <v>1</v>
      </c>
      <c r="F1406" s="6" t="str">
        <f>VLOOKUP(T_[[#This Row],[N° représ]],ListeREPRESENTANTS,2,FALSE)</f>
        <v>Francis Rivière</v>
      </c>
      <c r="G1406" s="6">
        <v>10502</v>
      </c>
      <c r="H1406" s="9">
        <v>41337</v>
      </c>
      <c r="I1406" s="9">
        <v>41357</v>
      </c>
      <c r="J1406" s="9">
        <v>41354</v>
      </c>
      <c r="K1406" s="7">
        <v>1</v>
      </c>
      <c r="L1406" s="9" t="str">
        <f>VLOOKUP(T_[[#This Row],[Réf catégorie]],ListeCATEGORIES,2,FALSE)</f>
        <v>Boissons</v>
      </c>
      <c r="M1406" s="6">
        <v>67</v>
      </c>
      <c r="N1406" s="6" t="str">
        <f>VLOOKUP(T_[[#This Row],[Réf prod]],ListePRODUITS,2,FALSE)</f>
        <v>Laughing Lumberjack Lager</v>
      </c>
      <c r="O1406" s="13">
        <v>70</v>
      </c>
      <c r="P1406" s="6">
        <v>3</v>
      </c>
      <c r="Q1406" s="13">
        <f t="shared" si="21"/>
        <v>210</v>
      </c>
      <c r="R1406" s="14">
        <v>0.1</v>
      </c>
      <c r="S1406" s="13">
        <v>189</v>
      </c>
      <c r="T1406" s="13">
        <v>0.94499999999999995</v>
      </c>
      <c r="U1406" s="48">
        <f>T_[[#This Row],[CA tarif]]-T_[[#This Row],[CA HT]]</f>
        <v>21</v>
      </c>
      <c r="V1406" s="13"/>
      <c r="W1406" s="13"/>
      <c r="X1406"/>
      <c r="Y1406" s="9"/>
      <c r="AA1406"/>
      <c r="AB1406"/>
    </row>
    <row r="1407" spans="1:28" x14ac:dyDescent="0.25">
      <c r="A1407" s="6" t="s">
        <v>114</v>
      </c>
      <c r="B1407" s="6" t="s">
        <v>115</v>
      </c>
      <c r="C1407" s="6" t="s">
        <v>116</v>
      </c>
      <c r="D1407" s="6" t="s">
        <v>81</v>
      </c>
      <c r="E1407" s="6">
        <v>5</v>
      </c>
      <c r="F1407" s="6" t="str">
        <f>VLOOKUP(T_[[#This Row],[N° représ]],ListeREPRESENTANTS,2,FALSE)</f>
        <v>Mohamed Ben Arfa</v>
      </c>
      <c r="G1407" s="6">
        <v>10564</v>
      </c>
      <c r="H1407" s="9">
        <v>41337</v>
      </c>
      <c r="I1407" s="9">
        <v>41358</v>
      </c>
      <c r="J1407" s="9">
        <v>41356</v>
      </c>
      <c r="K1407" s="7">
        <v>4</v>
      </c>
      <c r="L1407" s="9" t="str">
        <f>VLOOKUP(T_[[#This Row],[Réf catégorie]],ListeCATEGORIES,2,FALSE)</f>
        <v>Produits laitiers</v>
      </c>
      <c r="M1407" s="6">
        <v>31</v>
      </c>
      <c r="N1407" s="6" t="str">
        <f>VLOOKUP(T_[[#This Row],[Réf prod]],ListePRODUITS,2,FALSE)</f>
        <v>Gorgonzola Telino</v>
      </c>
      <c r="O1407" s="13">
        <v>62.5</v>
      </c>
      <c r="P1407" s="6">
        <v>5</v>
      </c>
      <c r="Q1407" s="13">
        <f t="shared" si="21"/>
        <v>312.5</v>
      </c>
      <c r="R1407" s="14">
        <v>0.11</v>
      </c>
      <c r="S1407" s="13">
        <v>278.125</v>
      </c>
      <c r="T1407" s="13">
        <v>6.953125</v>
      </c>
      <c r="U1407" s="48">
        <f>T_[[#This Row],[CA tarif]]-T_[[#This Row],[CA HT]]</f>
        <v>34.375</v>
      </c>
      <c r="V1407" s="13"/>
      <c r="W1407" s="13"/>
      <c r="X1407"/>
      <c r="Y1407" s="9"/>
      <c r="AA1407"/>
      <c r="AB1407"/>
    </row>
    <row r="1408" spans="1:28" x14ac:dyDescent="0.25">
      <c r="A1408" s="6" t="s">
        <v>261</v>
      </c>
      <c r="B1408" s="6" t="s">
        <v>262</v>
      </c>
      <c r="C1408" s="6" t="s">
        <v>263</v>
      </c>
      <c r="D1408" s="6" t="s">
        <v>81</v>
      </c>
      <c r="E1408" s="6">
        <v>4</v>
      </c>
      <c r="F1408" s="6" t="str">
        <f>VLOOKUP(T_[[#This Row],[N° représ]],ListeREPRESENTANTS,2,FALSE)</f>
        <v>Laura Callahan</v>
      </c>
      <c r="G1408" s="6">
        <v>10719</v>
      </c>
      <c r="H1408" s="9">
        <v>41337</v>
      </c>
      <c r="I1408" s="9">
        <v>41349</v>
      </c>
      <c r="J1408" s="9">
        <v>41345</v>
      </c>
      <c r="K1408" s="7">
        <v>8</v>
      </c>
      <c r="L1408" s="9" t="str">
        <f>VLOOKUP(T_[[#This Row],[Réf catégorie]],ListeCATEGORIES,2,FALSE)</f>
        <v>Poissons et fruits de mer</v>
      </c>
      <c r="M1408" s="6">
        <v>18</v>
      </c>
      <c r="N1408" s="6" t="str">
        <f>VLOOKUP(T_[[#This Row],[Réf prod]],ListePRODUITS,2,FALSE)</f>
        <v>Carnarvon Tigers</v>
      </c>
      <c r="O1408" s="13">
        <v>312.5</v>
      </c>
      <c r="P1408" s="6">
        <v>88</v>
      </c>
      <c r="Q1408" s="13">
        <f t="shared" si="21"/>
        <v>27500</v>
      </c>
      <c r="R1408" s="14">
        <v>-0.01</v>
      </c>
      <c r="S1408" s="13">
        <v>27775</v>
      </c>
      <c r="T1408" s="13">
        <v>333.3</v>
      </c>
      <c r="U1408" s="48">
        <f>T_[[#This Row],[CA tarif]]-T_[[#This Row],[CA HT]]</f>
        <v>-275</v>
      </c>
      <c r="V1408" s="13"/>
      <c r="W1408" s="13"/>
      <c r="X1408"/>
      <c r="Y1408" s="9"/>
      <c r="AA1408"/>
      <c r="AB1408"/>
    </row>
    <row r="1409" spans="1:28" ht="15" customHeight="1" x14ac:dyDescent="0.25">
      <c r="A1409" s="6" t="s">
        <v>264</v>
      </c>
      <c r="B1409" s="6" t="s">
        <v>265</v>
      </c>
      <c r="C1409" s="6" t="s">
        <v>266</v>
      </c>
      <c r="D1409" s="6" t="s">
        <v>123</v>
      </c>
      <c r="E1409" s="6">
        <v>5</v>
      </c>
      <c r="F1409" s="6" t="str">
        <f>VLOOKUP(T_[[#This Row],[N° représ]],ListeREPRESENTANTS,2,FALSE)</f>
        <v>Mohamed Ben Arfa</v>
      </c>
      <c r="G1409" s="6">
        <v>10803</v>
      </c>
      <c r="H1409" s="9">
        <v>41337</v>
      </c>
      <c r="I1409" s="9">
        <v>41357</v>
      </c>
      <c r="J1409" s="9">
        <v>41359</v>
      </c>
      <c r="K1409" s="7">
        <v>4</v>
      </c>
      <c r="L1409" s="9" t="str">
        <f>VLOOKUP(T_[[#This Row],[Réf catégorie]],ListeCATEGORIES,2,FALSE)</f>
        <v>Produits laitiers</v>
      </c>
      <c r="M1409" s="6">
        <v>59</v>
      </c>
      <c r="N1409" s="6" t="str">
        <f>VLOOKUP(T_[[#This Row],[Réf prod]],ListePRODUITS,2,FALSE)</f>
        <v>Raclette Courdavault</v>
      </c>
      <c r="O1409" s="13">
        <v>275</v>
      </c>
      <c r="P1409" s="6">
        <v>70</v>
      </c>
      <c r="Q1409" s="13">
        <f t="shared" si="21"/>
        <v>19250</v>
      </c>
      <c r="R1409" s="14">
        <v>0.13</v>
      </c>
      <c r="S1409" s="13">
        <v>16747.5</v>
      </c>
      <c r="T1409" s="13">
        <v>33.494999999999997</v>
      </c>
      <c r="U1409" s="48">
        <f>T_[[#This Row],[CA tarif]]-T_[[#This Row],[CA HT]]</f>
        <v>2502.5</v>
      </c>
      <c r="V1409" s="13"/>
      <c r="W1409" s="13"/>
      <c r="X1409"/>
      <c r="Y1409" s="9"/>
      <c r="AA1409"/>
      <c r="AB1409"/>
    </row>
    <row r="1410" spans="1:28" ht="15" customHeight="1" x14ac:dyDescent="0.25">
      <c r="A1410" s="6" t="s">
        <v>86</v>
      </c>
      <c r="B1410" s="6" t="s">
        <v>87</v>
      </c>
      <c r="C1410" s="6" t="s">
        <v>88</v>
      </c>
      <c r="D1410" s="6" t="s">
        <v>89</v>
      </c>
      <c r="E1410" s="6">
        <v>2</v>
      </c>
      <c r="F1410" s="6" t="str">
        <f>VLOOKUP(T_[[#This Row],[N° représ]],ListeREPRESENTANTS,2,FALSE)</f>
        <v>Anne Dodsworth</v>
      </c>
      <c r="G1410" s="6">
        <v>10538</v>
      </c>
      <c r="H1410" s="9">
        <v>41338</v>
      </c>
      <c r="I1410" s="9">
        <v>41366</v>
      </c>
      <c r="J1410" s="9">
        <v>41361</v>
      </c>
      <c r="K1410" s="7">
        <v>1</v>
      </c>
      <c r="L1410" s="9" t="str">
        <f>VLOOKUP(T_[[#This Row],[Réf catégorie]],ListeCATEGORIES,2,FALSE)</f>
        <v>Boissons</v>
      </c>
      <c r="M1410" s="6">
        <v>70</v>
      </c>
      <c r="N1410" s="6" t="str">
        <f>VLOOKUP(T_[[#This Row],[Réf prod]],ListePRODUITS,2,FALSE)</f>
        <v>Outback Lager</v>
      </c>
      <c r="O1410" s="13">
        <v>75</v>
      </c>
      <c r="P1410" s="6">
        <v>10</v>
      </c>
      <c r="Q1410" s="13">
        <f t="shared" si="21"/>
        <v>750</v>
      </c>
      <c r="R1410" s="14">
        <v>0.15</v>
      </c>
      <c r="S1410" s="13">
        <v>637.5</v>
      </c>
      <c r="T1410" s="13">
        <v>14.025</v>
      </c>
      <c r="U1410" s="48">
        <f>T_[[#This Row],[CA tarif]]-T_[[#This Row],[CA HT]]</f>
        <v>112.5</v>
      </c>
      <c r="V1410" s="13"/>
      <c r="W1410" s="13"/>
      <c r="X1410"/>
      <c r="Y1410" s="9"/>
      <c r="AA1410"/>
      <c r="AB1410"/>
    </row>
    <row r="1411" spans="1:28" ht="15" customHeight="1" x14ac:dyDescent="0.25">
      <c r="A1411" s="6" t="s">
        <v>103</v>
      </c>
      <c r="B1411" s="6" t="s">
        <v>104</v>
      </c>
      <c r="C1411" s="6" t="s">
        <v>105</v>
      </c>
      <c r="D1411" s="6" t="s">
        <v>106</v>
      </c>
      <c r="E1411" s="6">
        <v>1</v>
      </c>
      <c r="F1411" s="6" t="str">
        <f>VLOOKUP(T_[[#This Row],[N° représ]],ListeREPRESENTANTS,2,FALSE)</f>
        <v>Francis Rivière</v>
      </c>
      <c r="G1411" s="6">
        <v>10552</v>
      </c>
      <c r="H1411" s="9">
        <v>41338</v>
      </c>
      <c r="I1411" s="9">
        <v>41348</v>
      </c>
      <c r="J1411" s="9">
        <v>41345</v>
      </c>
      <c r="K1411" s="7">
        <v>4</v>
      </c>
      <c r="L1411" s="9" t="str">
        <f>VLOOKUP(T_[[#This Row],[Réf catégorie]],ListeCATEGORIES,2,FALSE)</f>
        <v>Produits laitiers</v>
      </c>
      <c r="M1411" s="6">
        <v>69</v>
      </c>
      <c r="N1411" s="6" t="str">
        <f>VLOOKUP(T_[[#This Row],[Réf prod]],ListePRODUITS,2,FALSE)</f>
        <v>Gudbrandsdalsost</v>
      </c>
      <c r="O1411" s="13">
        <v>180</v>
      </c>
      <c r="P1411" s="6">
        <v>52</v>
      </c>
      <c r="Q1411" s="13">
        <f t="shared" si="21"/>
        <v>9360</v>
      </c>
      <c r="R1411" s="14">
        <v>0.02</v>
      </c>
      <c r="S1411" s="13">
        <v>9172.7999999999993</v>
      </c>
      <c r="T1411" s="13">
        <v>9.1727999999999987</v>
      </c>
      <c r="U1411" s="48">
        <f>T_[[#This Row],[CA tarif]]-T_[[#This Row],[CA HT]]</f>
        <v>187.20000000000073</v>
      </c>
      <c r="V1411" s="13"/>
      <c r="W1411" s="13"/>
      <c r="X1411"/>
      <c r="Y1411" s="9"/>
      <c r="AA1411"/>
      <c r="AB1411"/>
    </row>
    <row r="1412" spans="1:28" x14ac:dyDescent="0.25">
      <c r="A1412" s="6" t="s">
        <v>78</v>
      </c>
      <c r="B1412" s="6" t="s">
        <v>79</v>
      </c>
      <c r="C1412" s="6" t="s">
        <v>80</v>
      </c>
      <c r="D1412" s="6" t="s">
        <v>81</v>
      </c>
      <c r="E1412" s="6">
        <v>4</v>
      </c>
      <c r="F1412" s="6" t="str">
        <f>VLOOKUP(T_[[#This Row],[N° représ]],ListeREPRESENTANTS,2,FALSE)</f>
        <v>Laura Callahan</v>
      </c>
      <c r="G1412" s="6">
        <v>10596</v>
      </c>
      <c r="H1412" s="9">
        <v>41338</v>
      </c>
      <c r="I1412" s="9">
        <v>41350</v>
      </c>
      <c r="J1412" s="9">
        <v>41346</v>
      </c>
      <c r="K1412" s="7">
        <v>2</v>
      </c>
      <c r="L1412" s="9" t="str">
        <f>VLOOKUP(T_[[#This Row],[Réf catégorie]],ListeCATEGORIES,2,FALSE)</f>
        <v>Condiments</v>
      </c>
      <c r="M1412" s="6">
        <v>63</v>
      </c>
      <c r="N1412" s="6" t="str">
        <f>VLOOKUP(T_[[#This Row],[Réf prod]],ListePRODUITS,2,FALSE)</f>
        <v>Vegie-spread</v>
      </c>
      <c r="O1412" s="13">
        <v>219.5</v>
      </c>
      <c r="P1412" s="6">
        <v>91</v>
      </c>
      <c r="Q1412" s="13">
        <f t="shared" si="21"/>
        <v>19974.5</v>
      </c>
      <c r="R1412" s="14">
        <v>0.02</v>
      </c>
      <c r="S1412" s="13">
        <v>19575.009999999998</v>
      </c>
      <c r="T1412" s="13">
        <v>645.97532999999999</v>
      </c>
      <c r="U1412" s="48">
        <f>T_[[#This Row],[CA tarif]]-T_[[#This Row],[CA HT]]</f>
        <v>399.4900000000016</v>
      </c>
      <c r="V1412" s="13"/>
      <c r="W1412" s="13"/>
      <c r="X1412"/>
      <c r="Y1412" s="9"/>
      <c r="AA1412"/>
      <c r="AB1412"/>
    </row>
    <row r="1413" spans="1:28" ht="15" customHeight="1" x14ac:dyDescent="0.25">
      <c r="A1413" s="6" t="s">
        <v>243</v>
      </c>
      <c r="B1413" s="6" t="s">
        <v>244</v>
      </c>
      <c r="C1413" s="6" t="s">
        <v>88</v>
      </c>
      <c r="D1413" s="6" t="s">
        <v>89</v>
      </c>
      <c r="E1413" s="6">
        <v>5</v>
      </c>
      <c r="F1413" s="6" t="str">
        <f>VLOOKUP(T_[[#This Row],[N° représ]],ListeREPRESENTANTS,2,FALSE)</f>
        <v>Mohamed Ben Arfa</v>
      </c>
      <c r="G1413" s="6">
        <v>10864</v>
      </c>
      <c r="H1413" s="9">
        <v>41338</v>
      </c>
      <c r="I1413" s="9">
        <v>41354</v>
      </c>
      <c r="J1413" s="9">
        <v>41350</v>
      </c>
      <c r="K1413" s="7">
        <v>1</v>
      </c>
      <c r="L1413" s="9" t="str">
        <f>VLOOKUP(T_[[#This Row],[Réf catégorie]],ListeCATEGORIES,2,FALSE)</f>
        <v>Boissons</v>
      </c>
      <c r="M1413" s="6">
        <v>35</v>
      </c>
      <c r="N1413" s="6" t="str">
        <f>VLOOKUP(T_[[#This Row],[Réf prod]],ListePRODUITS,2,FALSE)</f>
        <v>Steeleye Stout</v>
      </c>
      <c r="O1413" s="13">
        <v>90</v>
      </c>
      <c r="P1413" s="6">
        <v>27</v>
      </c>
      <c r="Q1413" s="13">
        <f t="shared" ref="Q1413:Q1476" si="22">O1413*P1413</f>
        <v>2430</v>
      </c>
      <c r="R1413" s="15">
        <v>0.03</v>
      </c>
      <c r="S1413" s="13">
        <v>2357.1</v>
      </c>
      <c r="T1413" s="13">
        <v>11.785500000000001</v>
      </c>
      <c r="U1413" s="48">
        <f>T_[[#This Row],[CA tarif]]-T_[[#This Row],[CA HT]]</f>
        <v>72.900000000000091</v>
      </c>
      <c r="V1413" s="13"/>
      <c r="W1413" s="13"/>
      <c r="X1413"/>
      <c r="Y1413" s="9"/>
      <c r="AA1413"/>
      <c r="AB1413"/>
    </row>
    <row r="1414" spans="1:28" x14ac:dyDescent="0.25">
      <c r="A1414" s="6" t="s">
        <v>179</v>
      </c>
      <c r="B1414" s="6" t="s">
        <v>180</v>
      </c>
      <c r="C1414" s="6" t="s">
        <v>181</v>
      </c>
      <c r="D1414" s="6" t="s">
        <v>81</v>
      </c>
      <c r="E1414" s="6">
        <v>9</v>
      </c>
      <c r="F1414" s="6" t="str">
        <f>VLOOKUP(T_[[#This Row],[N° représ]],ListeREPRESENTANTS,2,FALSE)</f>
        <v>Steven Buchanan</v>
      </c>
      <c r="G1414" s="6">
        <v>10607</v>
      </c>
      <c r="H1414" s="9">
        <v>41339</v>
      </c>
      <c r="I1414" s="9">
        <v>41349</v>
      </c>
      <c r="J1414" s="9">
        <v>41350</v>
      </c>
      <c r="K1414" s="7">
        <v>4</v>
      </c>
      <c r="L1414" s="9" t="str">
        <f>VLOOKUP(T_[[#This Row],[Réf catégorie]],ListeCATEGORIES,2,FALSE)</f>
        <v>Produits laitiers</v>
      </c>
      <c r="M1414" s="6">
        <v>33</v>
      </c>
      <c r="N1414" s="6" t="str">
        <f>VLOOKUP(T_[[#This Row],[Réf prod]],ListePRODUITS,2,FALSE)</f>
        <v>Geitost</v>
      </c>
      <c r="O1414" s="13">
        <v>12.5</v>
      </c>
      <c r="P1414" s="6">
        <v>18</v>
      </c>
      <c r="Q1414" s="13">
        <f t="shared" si="22"/>
        <v>225</v>
      </c>
      <c r="R1414" s="14">
        <v>7.0000000000000007E-2</v>
      </c>
      <c r="S1414" s="13">
        <v>209.25</v>
      </c>
      <c r="T1414" s="13">
        <v>5.4405000000000001</v>
      </c>
      <c r="U1414" s="48">
        <f>T_[[#This Row],[CA tarif]]-T_[[#This Row],[CA HT]]</f>
        <v>15.75</v>
      </c>
      <c r="V1414" s="13"/>
      <c r="W1414" s="13"/>
      <c r="X1414"/>
      <c r="Y1414" s="9"/>
      <c r="AA1414"/>
      <c r="AB1414"/>
    </row>
    <row r="1415" spans="1:28" ht="15" customHeight="1" x14ac:dyDescent="0.25">
      <c r="A1415" s="6" t="s">
        <v>130</v>
      </c>
      <c r="B1415" s="6" t="s">
        <v>131</v>
      </c>
      <c r="C1415" s="6" t="s">
        <v>132</v>
      </c>
      <c r="D1415" s="6" t="s">
        <v>123</v>
      </c>
      <c r="E1415" s="6">
        <v>6</v>
      </c>
      <c r="F1415" s="6" t="str">
        <f>VLOOKUP(T_[[#This Row],[N° représ]],ListeREPRESENTANTS,2,FALSE)</f>
        <v>Ernst Junge</v>
      </c>
      <c r="G1415" s="6">
        <v>10637</v>
      </c>
      <c r="H1415" s="9">
        <v>41339</v>
      </c>
      <c r="I1415" s="9">
        <v>41364</v>
      </c>
      <c r="J1415" s="9">
        <v>41359</v>
      </c>
      <c r="K1415" s="7">
        <v>3</v>
      </c>
      <c r="L1415" s="9" t="str">
        <f>VLOOKUP(T_[[#This Row],[Réf catégorie]],ListeCATEGORIES,2,FALSE)</f>
        <v>Desserts</v>
      </c>
      <c r="M1415" s="6">
        <v>50</v>
      </c>
      <c r="N1415" s="6" t="str">
        <f>VLOOKUP(T_[[#This Row],[Réf prod]],ListePRODUITS,2,FALSE)</f>
        <v>Valkoinen suklaa</v>
      </c>
      <c r="O1415" s="13">
        <v>81.25</v>
      </c>
      <c r="P1415" s="6">
        <v>10</v>
      </c>
      <c r="Q1415" s="13">
        <f t="shared" si="22"/>
        <v>812.5</v>
      </c>
      <c r="R1415" s="14">
        <v>0.01</v>
      </c>
      <c r="S1415" s="13">
        <v>804.375</v>
      </c>
      <c r="T1415" s="13">
        <v>9.6524999999999999</v>
      </c>
      <c r="U1415" s="48">
        <f>T_[[#This Row],[CA tarif]]-T_[[#This Row],[CA HT]]</f>
        <v>8.125</v>
      </c>
      <c r="V1415" s="13"/>
      <c r="W1415" s="13"/>
      <c r="X1415"/>
      <c r="Y1415" s="9"/>
      <c r="AA1415"/>
      <c r="AB1415"/>
    </row>
    <row r="1416" spans="1:28" ht="15" customHeight="1" x14ac:dyDescent="0.25">
      <c r="A1416" s="6" t="s">
        <v>184</v>
      </c>
      <c r="B1416" s="6" t="s">
        <v>185</v>
      </c>
      <c r="C1416" s="6" t="s">
        <v>159</v>
      </c>
      <c r="D1416" s="6" t="s">
        <v>136</v>
      </c>
      <c r="E1416" s="6">
        <v>4</v>
      </c>
      <c r="F1416" s="6" t="str">
        <f>VLOOKUP(T_[[#This Row],[N° représ]],ListeREPRESENTANTS,2,FALSE)</f>
        <v>Laura Callahan</v>
      </c>
      <c r="G1416" s="6">
        <v>10651</v>
      </c>
      <c r="H1416" s="9">
        <v>41339</v>
      </c>
      <c r="I1416" s="9">
        <v>41353</v>
      </c>
      <c r="J1416" s="9">
        <v>41353</v>
      </c>
      <c r="K1416" s="7">
        <v>5</v>
      </c>
      <c r="L1416" s="9" t="str">
        <f>VLOOKUP(T_[[#This Row],[Réf catégorie]],ListeCATEGORIES,2,FALSE)</f>
        <v>Pâtes et céréales</v>
      </c>
      <c r="M1416" s="6">
        <v>22</v>
      </c>
      <c r="N1416" s="6" t="str">
        <f>VLOOKUP(T_[[#This Row],[Réf prod]],ListePRODUITS,2,FALSE)</f>
        <v>Gustaf's Knäckebröd</v>
      </c>
      <c r="O1416" s="13">
        <v>105</v>
      </c>
      <c r="P1416" s="6">
        <v>69</v>
      </c>
      <c r="Q1416" s="13">
        <f t="shared" si="22"/>
        <v>7245</v>
      </c>
      <c r="R1416" s="14">
        <v>0.14000000000000001</v>
      </c>
      <c r="S1416" s="13">
        <v>6230.7</v>
      </c>
      <c r="T1416" s="13">
        <v>49.845599999999997</v>
      </c>
      <c r="U1416" s="48">
        <f>T_[[#This Row],[CA tarif]]-T_[[#This Row],[CA HT]]</f>
        <v>1014.3000000000002</v>
      </c>
      <c r="V1416" s="13"/>
      <c r="W1416" s="13"/>
      <c r="X1416"/>
      <c r="Y1416" s="9"/>
      <c r="AA1416"/>
      <c r="AB1416"/>
    </row>
    <row r="1417" spans="1:28" ht="15" customHeight="1" x14ac:dyDescent="0.25">
      <c r="A1417" s="6" t="s">
        <v>296</v>
      </c>
      <c r="B1417" s="6" t="s">
        <v>297</v>
      </c>
      <c r="C1417" s="6" t="s">
        <v>298</v>
      </c>
      <c r="D1417" s="6" t="s">
        <v>123</v>
      </c>
      <c r="E1417" s="6">
        <v>5</v>
      </c>
      <c r="F1417" s="6" t="str">
        <f>VLOOKUP(T_[[#This Row],[N° représ]],ListeREPRESENTANTS,2,FALSE)</f>
        <v>Mohamed Ben Arfa</v>
      </c>
      <c r="G1417" s="6">
        <v>10685</v>
      </c>
      <c r="H1417" s="9">
        <v>41339</v>
      </c>
      <c r="I1417" s="9">
        <v>41350</v>
      </c>
      <c r="J1417" s="9">
        <v>41350</v>
      </c>
      <c r="K1417" s="7">
        <v>8</v>
      </c>
      <c r="L1417" s="9" t="str">
        <f>VLOOKUP(T_[[#This Row],[Réf catégorie]],ListeCATEGORIES,2,FALSE)</f>
        <v>Poissons et fruits de mer</v>
      </c>
      <c r="M1417" s="6">
        <v>10</v>
      </c>
      <c r="N1417" s="6" t="str">
        <f>VLOOKUP(T_[[#This Row],[Réf prod]],ListePRODUITS,2,FALSE)</f>
        <v>Ikura</v>
      </c>
      <c r="O1417" s="13">
        <v>155</v>
      </c>
      <c r="P1417" s="6">
        <v>100</v>
      </c>
      <c r="Q1417" s="13">
        <f t="shared" si="22"/>
        <v>15500</v>
      </c>
      <c r="R1417" s="14">
        <v>0.09</v>
      </c>
      <c r="S1417" s="13">
        <v>14105</v>
      </c>
      <c r="T1417" s="13">
        <v>239.785</v>
      </c>
      <c r="U1417" s="48">
        <f>T_[[#This Row],[CA tarif]]-T_[[#This Row],[CA HT]]</f>
        <v>1395</v>
      </c>
      <c r="V1417" s="13"/>
      <c r="W1417" s="13"/>
      <c r="X1417"/>
      <c r="Y1417" s="9"/>
      <c r="AA1417"/>
      <c r="AB1417"/>
    </row>
    <row r="1418" spans="1:28" ht="15" customHeight="1" x14ac:dyDescent="0.25">
      <c r="A1418" s="6" t="s">
        <v>269</v>
      </c>
      <c r="B1418" s="6" t="s">
        <v>270</v>
      </c>
      <c r="C1418" s="6" t="s">
        <v>271</v>
      </c>
      <c r="D1418" s="6" t="s">
        <v>242</v>
      </c>
      <c r="E1418" s="6">
        <v>7</v>
      </c>
      <c r="F1418" s="6" t="str">
        <f>VLOOKUP(T_[[#This Row],[N° représ]],ListeREPRESENTANTS,2,FALSE)</f>
        <v>Jaime Dos Santos</v>
      </c>
      <c r="G1418" s="6">
        <v>10921</v>
      </c>
      <c r="H1418" s="9">
        <v>41339</v>
      </c>
      <c r="I1418" s="9">
        <v>41354</v>
      </c>
      <c r="J1418" s="9">
        <v>41352</v>
      </c>
      <c r="K1418" s="7">
        <v>2</v>
      </c>
      <c r="L1418" s="9" t="str">
        <f>VLOOKUP(T_[[#This Row],[Réf catégorie]],ListeCATEGORIES,2,FALSE)</f>
        <v>Condiments</v>
      </c>
      <c r="M1418" s="6">
        <v>63</v>
      </c>
      <c r="N1418" s="6" t="str">
        <f>VLOOKUP(T_[[#This Row],[Réf prod]],ListePRODUITS,2,FALSE)</f>
        <v>Vegie-spread</v>
      </c>
      <c r="O1418" s="13">
        <v>219.5</v>
      </c>
      <c r="P1418" s="6">
        <v>11</v>
      </c>
      <c r="Q1418" s="13">
        <f t="shared" si="22"/>
        <v>2414.5</v>
      </c>
      <c r="R1418" s="15">
        <v>-0.02</v>
      </c>
      <c r="S1418" s="13">
        <v>2462.79</v>
      </c>
      <c r="T1418" s="13">
        <v>83.734859999999998</v>
      </c>
      <c r="U1418" s="48">
        <f>T_[[#This Row],[CA tarif]]-T_[[#This Row],[CA HT]]</f>
        <v>-48.289999999999964</v>
      </c>
      <c r="V1418" s="13"/>
      <c r="W1418" s="13"/>
      <c r="X1418"/>
      <c r="Y1418" s="9"/>
      <c r="AA1418"/>
      <c r="AB1418"/>
    </row>
    <row r="1419" spans="1:28" ht="15" customHeight="1" x14ac:dyDescent="0.25">
      <c r="A1419" s="6" t="s">
        <v>99</v>
      </c>
      <c r="B1419" s="6" t="s">
        <v>100</v>
      </c>
      <c r="C1419" s="6" t="s">
        <v>101</v>
      </c>
      <c r="D1419" s="6" t="s">
        <v>102</v>
      </c>
      <c r="E1419" s="6">
        <v>5</v>
      </c>
      <c r="F1419" s="6" t="str">
        <f>VLOOKUP(T_[[#This Row],[N° représ]],ListeREPRESENTANTS,2,FALSE)</f>
        <v>Mohamed Ben Arfa</v>
      </c>
      <c r="G1419" s="6">
        <v>10930</v>
      </c>
      <c r="H1419" s="9">
        <v>41340</v>
      </c>
      <c r="I1419" s="9">
        <v>41358</v>
      </c>
      <c r="J1419" s="9">
        <v>41354</v>
      </c>
      <c r="K1419" s="7">
        <v>3</v>
      </c>
      <c r="L1419" s="9" t="str">
        <f>VLOOKUP(T_[[#This Row],[Réf catégorie]],ListeCATEGORIES,2,FALSE)</f>
        <v>Desserts</v>
      </c>
      <c r="M1419" s="6">
        <v>21</v>
      </c>
      <c r="N1419" s="6" t="str">
        <f>VLOOKUP(T_[[#This Row],[Réf prod]],ListePRODUITS,2,FALSE)</f>
        <v>Sir Rodney's Scones</v>
      </c>
      <c r="O1419" s="13">
        <v>50</v>
      </c>
      <c r="P1419" s="6">
        <v>36</v>
      </c>
      <c r="Q1419" s="13">
        <f t="shared" si="22"/>
        <v>1800</v>
      </c>
      <c r="R1419" s="15">
        <v>0.19</v>
      </c>
      <c r="S1419" s="13">
        <v>1458</v>
      </c>
      <c r="T1419" s="13">
        <v>8.7479999999999993</v>
      </c>
      <c r="U1419" s="48">
        <f>T_[[#This Row],[CA tarif]]-T_[[#This Row],[CA HT]]</f>
        <v>342</v>
      </c>
      <c r="V1419" s="13"/>
      <c r="W1419" s="13"/>
      <c r="X1419"/>
      <c r="Y1419" s="9"/>
      <c r="AA1419"/>
      <c r="AB1419"/>
    </row>
    <row r="1420" spans="1:28" ht="15" customHeight="1" x14ac:dyDescent="0.25">
      <c r="A1420" s="6" t="s">
        <v>186</v>
      </c>
      <c r="B1420" s="6" t="s">
        <v>187</v>
      </c>
      <c r="C1420" s="6" t="s">
        <v>188</v>
      </c>
      <c r="D1420" s="6" t="s">
        <v>140</v>
      </c>
      <c r="E1420" s="6">
        <v>1</v>
      </c>
      <c r="F1420" s="6" t="str">
        <f>VLOOKUP(T_[[#This Row],[N° représ]],ListeREPRESENTANTS,2,FALSE)</f>
        <v>Francis Rivière</v>
      </c>
      <c r="G1420" s="6">
        <v>10595</v>
      </c>
      <c r="H1420" s="9">
        <v>41341</v>
      </c>
      <c r="I1420" s="9">
        <v>41370</v>
      </c>
      <c r="J1420" s="9">
        <v>41367</v>
      </c>
      <c r="K1420" s="7">
        <v>2</v>
      </c>
      <c r="L1420" s="9" t="str">
        <f>VLOOKUP(T_[[#This Row],[Réf catégorie]],ListeCATEGORIES,2,FALSE)</f>
        <v>Condiments</v>
      </c>
      <c r="M1420" s="6">
        <v>61</v>
      </c>
      <c r="N1420" s="6" t="str">
        <f>VLOOKUP(T_[[#This Row],[Réf prod]],ListePRODUITS,2,FALSE)</f>
        <v>Sirop d'érable</v>
      </c>
      <c r="O1420" s="13">
        <v>142.5</v>
      </c>
      <c r="P1420" s="6">
        <v>97</v>
      </c>
      <c r="Q1420" s="13">
        <f t="shared" si="22"/>
        <v>13822.5</v>
      </c>
      <c r="R1420" s="14">
        <v>0.03</v>
      </c>
      <c r="S1420" s="13">
        <v>13407.824999999999</v>
      </c>
      <c r="T1420" s="13">
        <v>26.815649999999998</v>
      </c>
      <c r="U1420" s="48">
        <f>T_[[#This Row],[CA tarif]]-T_[[#This Row],[CA HT]]</f>
        <v>414.67500000000109</v>
      </c>
      <c r="V1420" s="13"/>
      <c r="W1420" s="13"/>
      <c r="X1420"/>
      <c r="Y1420" s="9"/>
      <c r="AA1420"/>
      <c r="AB1420"/>
    </row>
    <row r="1421" spans="1:28" x14ac:dyDescent="0.25">
      <c r="A1421" s="6" t="s">
        <v>179</v>
      </c>
      <c r="B1421" s="6" t="s">
        <v>180</v>
      </c>
      <c r="C1421" s="6" t="s">
        <v>181</v>
      </c>
      <c r="D1421" s="6" t="s">
        <v>81</v>
      </c>
      <c r="E1421" s="6">
        <v>9</v>
      </c>
      <c r="F1421" s="6" t="str">
        <f>VLOOKUP(T_[[#This Row],[N° représ]],ListeREPRESENTANTS,2,FALSE)</f>
        <v>Steven Buchanan</v>
      </c>
      <c r="G1421" s="6">
        <v>10607</v>
      </c>
      <c r="H1421" s="9">
        <v>41341</v>
      </c>
      <c r="I1421" s="9">
        <v>41368</v>
      </c>
      <c r="J1421" s="9">
        <v>41367</v>
      </c>
      <c r="K1421" s="7">
        <v>6</v>
      </c>
      <c r="L1421" s="9" t="str">
        <f>VLOOKUP(T_[[#This Row],[Réf catégorie]],ListeCATEGORIES,2,FALSE)</f>
        <v>Viandes</v>
      </c>
      <c r="M1421" s="6">
        <v>17</v>
      </c>
      <c r="N1421" s="6" t="str">
        <f>VLOOKUP(T_[[#This Row],[Réf prod]],ListePRODUITS,2,FALSE)</f>
        <v>Alice Mutton</v>
      </c>
      <c r="O1421" s="13">
        <v>195</v>
      </c>
      <c r="P1421" s="6">
        <v>40</v>
      </c>
      <c r="Q1421" s="13">
        <f t="shared" si="22"/>
        <v>7800</v>
      </c>
      <c r="R1421" s="14">
        <v>0.19</v>
      </c>
      <c r="S1421" s="13">
        <v>6318</v>
      </c>
      <c r="T1421" s="13">
        <v>214.81200000000001</v>
      </c>
      <c r="U1421" s="48">
        <f>T_[[#This Row],[CA tarif]]-T_[[#This Row],[CA HT]]</f>
        <v>1482</v>
      </c>
      <c r="V1421" s="13"/>
      <c r="W1421" s="13"/>
      <c r="X1421"/>
      <c r="Y1421" s="9"/>
      <c r="AA1421"/>
      <c r="AB1421"/>
    </row>
    <row r="1422" spans="1:28" ht="15" customHeight="1" x14ac:dyDescent="0.25">
      <c r="A1422" s="6" t="s">
        <v>82</v>
      </c>
      <c r="B1422" s="6" t="s">
        <v>83</v>
      </c>
      <c r="C1422" s="6" t="s">
        <v>84</v>
      </c>
      <c r="D1422" s="6" t="s">
        <v>85</v>
      </c>
      <c r="E1422" s="6">
        <v>1</v>
      </c>
      <c r="F1422" s="6" t="str">
        <f>VLOOKUP(T_[[#This Row],[N° représ]],ListeREPRESENTANTS,2,FALSE)</f>
        <v>Francis Rivière</v>
      </c>
      <c r="G1422" s="6">
        <v>10663</v>
      </c>
      <c r="H1422" s="9">
        <v>41341</v>
      </c>
      <c r="I1422" s="9">
        <v>41354</v>
      </c>
      <c r="J1422" s="9">
        <v>41354</v>
      </c>
      <c r="K1422" s="7">
        <v>8</v>
      </c>
      <c r="L1422" s="9" t="str">
        <f>VLOOKUP(T_[[#This Row],[Réf catégorie]],ListeCATEGORIES,2,FALSE)</f>
        <v>Poissons et fruits de mer</v>
      </c>
      <c r="M1422" s="6">
        <v>40</v>
      </c>
      <c r="N1422" s="6" t="str">
        <f>VLOOKUP(T_[[#This Row],[Réf prod]],ListePRODUITS,2,FALSE)</f>
        <v>Boston Crab Meat</v>
      </c>
      <c r="O1422" s="13">
        <v>92</v>
      </c>
      <c r="P1422" s="6">
        <v>89</v>
      </c>
      <c r="Q1422" s="13">
        <f t="shared" si="22"/>
        <v>8188</v>
      </c>
      <c r="R1422" s="14">
        <v>0.12</v>
      </c>
      <c r="S1422" s="13">
        <v>7205.44</v>
      </c>
      <c r="T1422" s="13">
        <v>194.54687999999999</v>
      </c>
      <c r="U1422" s="48">
        <f>T_[[#This Row],[CA tarif]]-T_[[#This Row],[CA HT]]</f>
        <v>982.5600000000004</v>
      </c>
      <c r="V1422" s="13"/>
      <c r="W1422" s="13"/>
      <c r="X1422"/>
      <c r="Y1422" s="9"/>
      <c r="AA1422"/>
      <c r="AB1422"/>
    </row>
    <row r="1423" spans="1:28" x14ac:dyDescent="0.25">
      <c r="A1423" s="6" t="s">
        <v>316</v>
      </c>
      <c r="B1423" s="6" t="s">
        <v>317</v>
      </c>
      <c r="C1423" s="6" t="s">
        <v>318</v>
      </c>
      <c r="D1423" s="6" t="s">
        <v>81</v>
      </c>
      <c r="E1423" s="6">
        <v>4</v>
      </c>
      <c r="F1423" s="6" t="str">
        <f>VLOOKUP(T_[[#This Row],[N° représ]],ListeREPRESENTANTS,2,FALSE)</f>
        <v>Laura Callahan</v>
      </c>
      <c r="G1423" s="6">
        <v>10756</v>
      </c>
      <c r="H1423" s="9">
        <v>41341</v>
      </c>
      <c r="I1423" s="9">
        <v>41362</v>
      </c>
      <c r="J1423" s="9">
        <v>41361</v>
      </c>
      <c r="K1423" s="7">
        <v>8</v>
      </c>
      <c r="L1423" s="9" t="str">
        <f>VLOOKUP(T_[[#This Row],[Réf catégorie]],ListeCATEGORIES,2,FALSE)</f>
        <v>Poissons et fruits de mer</v>
      </c>
      <c r="M1423" s="6">
        <v>36</v>
      </c>
      <c r="N1423" s="6" t="str">
        <f>VLOOKUP(T_[[#This Row],[Réf prod]],ListePRODUITS,2,FALSE)</f>
        <v>Inlagd Sill</v>
      </c>
      <c r="O1423" s="13">
        <v>95</v>
      </c>
      <c r="P1423" s="6">
        <v>84</v>
      </c>
      <c r="Q1423" s="13">
        <f t="shared" si="22"/>
        <v>7980</v>
      </c>
      <c r="R1423" s="14">
        <v>0.11</v>
      </c>
      <c r="S1423" s="13">
        <v>7102.2</v>
      </c>
      <c r="T1423" s="13">
        <v>28.408799999999999</v>
      </c>
      <c r="U1423" s="48">
        <f>T_[[#This Row],[CA tarif]]-T_[[#This Row],[CA HT]]</f>
        <v>877.80000000000018</v>
      </c>
      <c r="V1423" s="13"/>
      <c r="W1423" s="13"/>
      <c r="X1423"/>
      <c r="Y1423" s="9"/>
      <c r="AA1423"/>
      <c r="AB1423"/>
    </row>
    <row r="1424" spans="1:28" x14ac:dyDescent="0.25">
      <c r="A1424" s="6" t="s">
        <v>179</v>
      </c>
      <c r="B1424" s="6" t="s">
        <v>180</v>
      </c>
      <c r="C1424" s="6" t="s">
        <v>181</v>
      </c>
      <c r="D1424" s="6" t="s">
        <v>81</v>
      </c>
      <c r="E1424" s="6">
        <v>1</v>
      </c>
      <c r="F1424" s="6" t="str">
        <f>VLOOKUP(T_[[#This Row],[N° représ]],ListeREPRESENTANTS,2,FALSE)</f>
        <v>Francis Rivière</v>
      </c>
      <c r="G1424" s="6">
        <v>10815</v>
      </c>
      <c r="H1424" s="9">
        <v>41341</v>
      </c>
      <c r="I1424" s="9">
        <v>41356</v>
      </c>
      <c r="J1424" s="9">
        <v>41358</v>
      </c>
      <c r="K1424" s="7">
        <v>4</v>
      </c>
      <c r="L1424" s="9" t="str">
        <f>VLOOKUP(T_[[#This Row],[Réf catégorie]],ListeCATEGORIES,2,FALSE)</f>
        <v>Produits laitiers</v>
      </c>
      <c r="M1424" s="6">
        <v>33</v>
      </c>
      <c r="N1424" s="6" t="str">
        <f>VLOOKUP(T_[[#This Row],[Réf prod]],ListePRODUITS,2,FALSE)</f>
        <v>Geitost</v>
      </c>
      <c r="O1424" s="13">
        <v>12.5</v>
      </c>
      <c r="P1424" s="6">
        <v>70</v>
      </c>
      <c r="Q1424" s="13">
        <f t="shared" si="22"/>
        <v>875</v>
      </c>
      <c r="R1424" s="14">
        <v>0.18</v>
      </c>
      <c r="S1424" s="13">
        <v>717.5</v>
      </c>
      <c r="T1424" s="13">
        <v>10.762499999999999</v>
      </c>
      <c r="U1424" s="48">
        <f>T_[[#This Row],[CA tarif]]-T_[[#This Row],[CA HT]]</f>
        <v>157.5</v>
      </c>
      <c r="V1424" s="13"/>
      <c r="W1424" s="13"/>
      <c r="X1424"/>
      <c r="Y1424" s="9"/>
      <c r="AA1424"/>
      <c r="AB1424"/>
    </row>
    <row r="1425" spans="1:28" ht="15" customHeight="1" x14ac:dyDescent="0.25">
      <c r="A1425" s="6" t="s">
        <v>90</v>
      </c>
      <c r="B1425" s="6" t="s">
        <v>91</v>
      </c>
      <c r="C1425" s="6" t="s">
        <v>88</v>
      </c>
      <c r="D1425" s="6" t="s">
        <v>89</v>
      </c>
      <c r="E1425" s="6">
        <v>9</v>
      </c>
      <c r="F1425" s="6" t="str">
        <f>VLOOKUP(T_[[#This Row],[N° représ]],ListeREPRESENTANTS,2,FALSE)</f>
        <v>Steven Buchanan</v>
      </c>
      <c r="G1425" s="6">
        <v>10869</v>
      </c>
      <c r="H1425" s="9">
        <v>41341</v>
      </c>
      <c r="I1425" s="9">
        <v>41359</v>
      </c>
      <c r="J1425" s="9">
        <v>41356</v>
      </c>
      <c r="K1425" s="7">
        <v>5</v>
      </c>
      <c r="L1425" s="9" t="str">
        <f>VLOOKUP(T_[[#This Row],[Réf catégorie]],ListeCATEGORIES,2,FALSE)</f>
        <v>Pâtes et céréales</v>
      </c>
      <c r="M1425" s="6">
        <v>23</v>
      </c>
      <c r="N1425" s="6" t="str">
        <f>VLOOKUP(T_[[#This Row],[Réf prod]],ListePRODUITS,2,FALSE)</f>
        <v>Tunnbröd</v>
      </c>
      <c r="O1425" s="13">
        <v>45</v>
      </c>
      <c r="P1425" s="6">
        <v>63</v>
      </c>
      <c r="Q1425" s="13">
        <f t="shared" si="22"/>
        <v>2835</v>
      </c>
      <c r="R1425" s="15">
        <v>0.04</v>
      </c>
      <c r="S1425" s="13">
        <v>2721.6</v>
      </c>
      <c r="T1425" s="13">
        <v>38.102400000000003</v>
      </c>
      <c r="U1425" s="48">
        <f>T_[[#This Row],[CA tarif]]-T_[[#This Row],[CA HT]]</f>
        <v>113.40000000000009</v>
      </c>
      <c r="V1425" s="13"/>
      <c r="W1425" s="13"/>
      <c r="X1425"/>
      <c r="Y1425" s="9"/>
      <c r="AA1425"/>
      <c r="AB1425"/>
    </row>
    <row r="1426" spans="1:28" ht="15" customHeight="1" x14ac:dyDescent="0.25">
      <c r="A1426" s="6" t="s">
        <v>99</v>
      </c>
      <c r="B1426" s="6" t="s">
        <v>100</v>
      </c>
      <c r="C1426" s="6" t="s">
        <v>101</v>
      </c>
      <c r="D1426" s="6" t="s">
        <v>102</v>
      </c>
      <c r="E1426" s="6">
        <v>6</v>
      </c>
      <c r="F1426" s="6" t="str">
        <f>VLOOKUP(T_[[#This Row],[N° représ]],ListeREPRESENTANTS,2,FALSE)</f>
        <v>Ernst Junge</v>
      </c>
      <c r="G1426" s="6">
        <v>10885</v>
      </c>
      <c r="H1426" s="9">
        <v>41341</v>
      </c>
      <c r="I1426" s="9">
        <v>41351</v>
      </c>
      <c r="J1426" s="9">
        <v>41352</v>
      </c>
      <c r="K1426" s="7">
        <v>2</v>
      </c>
      <c r="L1426" s="9" t="str">
        <f>VLOOKUP(T_[[#This Row],[Réf catégorie]],ListeCATEGORIES,2,FALSE)</f>
        <v>Condiments</v>
      </c>
      <c r="M1426" s="6">
        <v>77</v>
      </c>
      <c r="N1426" s="6" t="str">
        <f>VLOOKUP(T_[[#This Row],[Réf prod]],ListePRODUITS,2,FALSE)</f>
        <v>Original Frankfurter grüne Soße</v>
      </c>
      <c r="O1426" s="13">
        <v>65</v>
      </c>
      <c r="P1426" s="6">
        <v>59</v>
      </c>
      <c r="Q1426" s="13">
        <f t="shared" si="22"/>
        <v>3835</v>
      </c>
      <c r="R1426" s="15">
        <v>0</v>
      </c>
      <c r="S1426" s="13">
        <v>3835</v>
      </c>
      <c r="T1426" s="13">
        <v>122.72</v>
      </c>
      <c r="U1426" s="48">
        <f>T_[[#This Row],[CA tarif]]-T_[[#This Row],[CA HT]]</f>
        <v>0</v>
      </c>
      <c r="V1426" s="13"/>
      <c r="W1426" s="13"/>
      <c r="X1426"/>
      <c r="Y1426" s="9"/>
      <c r="AA1426"/>
      <c r="AB1426"/>
    </row>
    <row r="1427" spans="1:28" ht="15" customHeight="1" x14ac:dyDescent="0.25">
      <c r="A1427" s="6" t="s">
        <v>90</v>
      </c>
      <c r="B1427" s="6" t="s">
        <v>91</v>
      </c>
      <c r="C1427" s="6" t="s">
        <v>88</v>
      </c>
      <c r="D1427" s="6" t="s">
        <v>89</v>
      </c>
      <c r="E1427" s="6">
        <v>4</v>
      </c>
      <c r="F1427" s="6" t="str">
        <f>VLOOKUP(T_[[#This Row],[N° représ]],ListeREPRESENTANTS,2,FALSE)</f>
        <v>Laura Callahan</v>
      </c>
      <c r="G1427" s="6">
        <v>10472</v>
      </c>
      <c r="H1427" s="9">
        <v>41342</v>
      </c>
      <c r="I1427" s="9">
        <v>41369</v>
      </c>
      <c r="J1427" s="9">
        <v>41369</v>
      </c>
      <c r="K1427" s="7">
        <v>7</v>
      </c>
      <c r="L1427" s="9" t="str">
        <f>VLOOKUP(T_[[#This Row],[Réf catégorie]],ListeCATEGORIES,2,FALSE)</f>
        <v>Produits secs</v>
      </c>
      <c r="M1427" s="6">
        <v>51</v>
      </c>
      <c r="N1427" s="6" t="str">
        <f>VLOOKUP(T_[[#This Row],[Réf prod]],ListePRODUITS,2,FALSE)</f>
        <v>Manjimup Dried Apples</v>
      </c>
      <c r="O1427" s="13">
        <v>212</v>
      </c>
      <c r="P1427" s="6">
        <v>56</v>
      </c>
      <c r="Q1427" s="13">
        <f t="shared" si="22"/>
        <v>11872</v>
      </c>
      <c r="R1427" s="14">
        <v>-0.03</v>
      </c>
      <c r="S1427" s="13">
        <v>12228.16</v>
      </c>
      <c r="T1427" s="13">
        <v>305.70400000000001</v>
      </c>
      <c r="U1427" s="48">
        <f>T_[[#This Row],[CA tarif]]-T_[[#This Row],[CA HT]]</f>
        <v>-356.15999999999985</v>
      </c>
      <c r="V1427" s="13"/>
      <c r="W1427" s="13"/>
      <c r="X1427"/>
      <c r="Y1427" s="9"/>
      <c r="AA1427"/>
      <c r="AB1427"/>
    </row>
    <row r="1428" spans="1:28" ht="15" customHeight="1" x14ac:dyDescent="0.25">
      <c r="A1428" s="6" t="s">
        <v>189</v>
      </c>
      <c r="B1428" s="6" t="s">
        <v>190</v>
      </c>
      <c r="C1428" s="6" t="s">
        <v>191</v>
      </c>
      <c r="D1428" s="6" t="s">
        <v>136</v>
      </c>
      <c r="E1428" s="6">
        <v>2</v>
      </c>
      <c r="F1428" s="6" t="str">
        <f>VLOOKUP(T_[[#This Row],[N° représ]],ListeREPRESENTANTS,2,FALSE)</f>
        <v>Anne Dodsworth</v>
      </c>
      <c r="G1428" s="6">
        <v>10745</v>
      </c>
      <c r="H1428" s="9">
        <v>41342</v>
      </c>
      <c r="I1428" s="9">
        <v>41357</v>
      </c>
      <c r="J1428" s="9">
        <v>41359</v>
      </c>
      <c r="K1428" s="7">
        <v>4</v>
      </c>
      <c r="L1428" s="9" t="str">
        <f>VLOOKUP(T_[[#This Row],[Réf catégorie]],ListeCATEGORIES,2,FALSE)</f>
        <v>Produits laitiers</v>
      </c>
      <c r="M1428" s="6">
        <v>72</v>
      </c>
      <c r="N1428" s="6" t="str">
        <f>VLOOKUP(T_[[#This Row],[Réf prod]],ListePRODUITS,2,FALSE)</f>
        <v>Mozzarella di Giovanni</v>
      </c>
      <c r="O1428" s="13">
        <v>174</v>
      </c>
      <c r="P1428" s="6">
        <v>81</v>
      </c>
      <c r="Q1428" s="13">
        <f t="shared" si="22"/>
        <v>14094</v>
      </c>
      <c r="R1428" s="14">
        <v>0.13</v>
      </c>
      <c r="S1428" s="13">
        <v>12261.78</v>
      </c>
      <c r="T1428" s="13">
        <v>61.308900000000001</v>
      </c>
      <c r="U1428" s="48">
        <f>T_[[#This Row],[CA tarif]]-T_[[#This Row],[CA HT]]</f>
        <v>1832.2199999999993</v>
      </c>
      <c r="V1428" s="13"/>
      <c r="W1428" s="13"/>
      <c r="X1428"/>
      <c r="Y1428" s="9"/>
      <c r="AA1428"/>
      <c r="AB1428"/>
    </row>
    <row r="1429" spans="1:28" ht="15" customHeight="1" x14ac:dyDescent="0.25">
      <c r="A1429" s="6" t="s">
        <v>209</v>
      </c>
      <c r="B1429" s="6" t="s">
        <v>210</v>
      </c>
      <c r="C1429" s="6" t="s">
        <v>211</v>
      </c>
      <c r="D1429" s="6" t="s">
        <v>212</v>
      </c>
      <c r="E1429" s="6">
        <v>2</v>
      </c>
      <c r="F1429" s="6" t="str">
        <f>VLOOKUP(T_[[#This Row],[N° représ]],ListeREPRESENTANTS,2,FALSE)</f>
        <v>Anne Dodsworth</v>
      </c>
      <c r="G1429" s="6">
        <v>10750</v>
      </c>
      <c r="H1429" s="9">
        <v>41342</v>
      </c>
      <c r="I1429" s="9">
        <v>41369</v>
      </c>
      <c r="J1429" s="9">
        <v>41372</v>
      </c>
      <c r="K1429" s="7">
        <v>8</v>
      </c>
      <c r="L1429" s="9" t="str">
        <f>VLOOKUP(T_[[#This Row],[Réf catégorie]],ListeCATEGORIES,2,FALSE)</f>
        <v>Poissons et fruits de mer</v>
      </c>
      <c r="M1429" s="6">
        <v>45</v>
      </c>
      <c r="N1429" s="6" t="str">
        <f>VLOOKUP(T_[[#This Row],[Réf prod]],ListePRODUITS,2,FALSE)</f>
        <v>Røgede sild</v>
      </c>
      <c r="O1429" s="13">
        <v>47.5</v>
      </c>
      <c r="P1429" s="6">
        <v>65</v>
      </c>
      <c r="Q1429" s="13">
        <f t="shared" si="22"/>
        <v>3087.5</v>
      </c>
      <c r="R1429" s="14">
        <v>0.14000000000000001</v>
      </c>
      <c r="S1429" s="13">
        <v>2655.25</v>
      </c>
      <c r="T1429" s="13">
        <v>26.552499999999998</v>
      </c>
      <c r="U1429" s="48">
        <f>T_[[#This Row],[CA tarif]]-T_[[#This Row],[CA HT]]</f>
        <v>432.25</v>
      </c>
      <c r="V1429" s="13"/>
      <c r="W1429" s="13"/>
      <c r="X1429"/>
      <c r="Y1429" s="9"/>
      <c r="AA1429"/>
      <c r="AB1429"/>
    </row>
    <row r="1430" spans="1:28" ht="15" customHeight="1" x14ac:dyDescent="0.25">
      <c r="A1430" s="6" t="s">
        <v>175</v>
      </c>
      <c r="B1430" s="6" t="s">
        <v>176</v>
      </c>
      <c r="C1430" s="6" t="s">
        <v>97</v>
      </c>
      <c r="D1430" s="6" t="s">
        <v>98</v>
      </c>
      <c r="E1430" s="6">
        <v>5</v>
      </c>
      <c r="F1430" s="6" t="str">
        <f>VLOOKUP(T_[[#This Row],[N° représ]],ListeREPRESENTANTS,2,FALSE)</f>
        <v>Mohamed Ben Arfa</v>
      </c>
      <c r="G1430" s="6">
        <v>10535</v>
      </c>
      <c r="H1430" s="9">
        <v>41343</v>
      </c>
      <c r="I1430" s="9">
        <v>41368</v>
      </c>
      <c r="J1430" s="9">
        <v>41368</v>
      </c>
      <c r="K1430" s="7">
        <v>4</v>
      </c>
      <c r="L1430" s="9" t="str">
        <f>VLOOKUP(T_[[#This Row],[Réf catégorie]],ListeCATEGORIES,2,FALSE)</f>
        <v>Produits laitiers</v>
      </c>
      <c r="M1430" s="6">
        <v>59</v>
      </c>
      <c r="N1430" s="6" t="str">
        <f>VLOOKUP(T_[[#This Row],[Réf prod]],ListePRODUITS,2,FALSE)</f>
        <v>Raclette Courdavault</v>
      </c>
      <c r="O1430" s="13">
        <v>275</v>
      </c>
      <c r="P1430" s="6">
        <v>12</v>
      </c>
      <c r="Q1430" s="13">
        <f t="shared" si="22"/>
        <v>3300</v>
      </c>
      <c r="R1430" s="14">
        <v>-0.01</v>
      </c>
      <c r="S1430" s="13">
        <v>3333</v>
      </c>
      <c r="T1430" s="13">
        <v>53.328000000000003</v>
      </c>
      <c r="U1430" s="48">
        <f>T_[[#This Row],[CA tarif]]-T_[[#This Row],[CA HT]]</f>
        <v>-33</v>
      </c>
      <c r="V1430" s="13"/>
      <c r="W1430" s="13"/>
      <c r="X1430"/>
      <c r="Y1430" s="9"/>
      <c r="AA1430"/>
      <c r="AB1430"/>
    </row>
    <row r="1431" spans="1:28" ht="15" customHeight="1" x14ac:dyDescent="0.25">
      <c r="A1431" s="6" t="s">
        <v>157</v>
      </c>
      <c r="B1431" s="6" t="s">
        <v>158</v>
      </c>
      <c r="C1431" s="6" t="s">
        <v>159</v>
      </c>
      <c r="D1431" s="6" t="s">
        <v>136</v>
      </c>
      <c r="E1431" s="6">
        <v>3</v>
      </c>
      <c r="F1431" s="6" t="str">
        <f>VLOOKUP(T_[[#This Row],[N° représ]],ListeREPRESENTANTS,2,FALSE)</f>
        <v>Janet Leverling</v>
      </c>
      <c r="G1431" s="6">
        <v>10592</v>
      </c>
      <c r="H1431" s="9">
        <v>41343</v>
      </c>
      <c r="I1431" s="9">
        <v>41366</v>
      </c>
      <c r="J1431" s="9">
        <v>41363</v>
      </c>
      <c r="K1431" s="7">
        <v>2</v>
      </c>
      <c r="L1431" s="9" t="str">
        <f>VLOOKUP(T_[[#This Row],[Réf catégorie]],ListeCATEGORIES,2,FALSE)</f>
        <v>Condiments</v>
      </c>
      <c r="M1431" s="6">
        <v>15</v>
      </c>
      <c r="N1431" s="6" t="str">
        <f>VLOOKUP(T_[[#This Row],[Réf prod]],ListePRODUITS,2,FALSE)</f>
        <v>Genen Shouyu</v>
      </c>
      <c r="O1431" s="13">
        <v>77.5</v>
      </c>
      <c r="P1431" s="6">
        <v>83</v>
      </c>
      <c r="Q1431" s="13">
        <f t="shared" si="22"/>
        <v>6432.5</v>
      </c>
      <c r="R1431" s="14">
        <v>0.16</v>
      </c>
      <c r="S1431" s="13">
        <v>5403.3</v>
      </c>
      <c r="T1431" s="13">
        <v>178.30889999999999</v>
      </c>
      <c r="U1431" s="48">
        <f>T_[[#This Row],[CA tarif]]-T_[[#This Row],[CA HT]]</f>
        <v>1029.1999999999998</v>
      </c>
      <c r="V1431" s="13"/>
      <c r="W1431" s="13"/>
      <c r="X1431"/>
      <c r="Y1431" s="9"/>
      <c r="AA1431"/>
      <c r="AB1431"/>
    </row>
    <row r="1432" spans="1:28" ht="15" customHeight="1" x14ac:dyDescent="0.25">
      <c r="A1432" s="6" t="s">
        <v>130</v>
      </c>
      <c r="B1432" s="6" t="s">
        <v>131</v>
      </c>
      <c r="C1432" s="6" t="s">
        <v>132</v>
      </c>
      <c r="D1432" s="6" t="s">
        <v>123</v>
      </c>
      <c r="E1432" s="6">
        <v>6</v>
      </c>
      <c r="F1432" s="6" t="str">
        <f>VLOOKUP(T_[[#This Row],[N° représ]],ListeREPRESENTANTS,2,FALSE)</f>
        <v>Ernst Junge</v>
      </c>
      <c r="G1432" s="6">
        <v>10704</v>
      </c>
      <c r="H1432" s="9">
        <v>41343</v>
      </c>
      <c r="I1432" s="9">
        <v>41359</v>
      </c>
      <c r="J1432" s="9">
        <v>41354</v>
      </c>
      <c r="K1432" s="7">
        <v>3</v>
      </c>
      <c r="L1432" s="9" t="str">
        <f>VLOOKUP(T_[[#This Row],[Réf catégorie]],ListeCATEGORIES,2,FALSE)</f>
        <v>Desserts</v>
      </c>
      <c r="M1432" s="6">
        <v>48</v>
      </c>
      <c r="N1432" s="6" t="str">
        <f>VLOOKUP(T_[[#This Row],[Réf prod]],ListePRODUITS,2,FALSE)</f>
        <v>Chocolade</v>
      </c>
      <c r="O1432" s="13">
        <v>63.75</v>
      </c>
      <c r="P1432" s="6">
        <v>65</v>
      </c>
      <c r="Q1432" s="13">
        <f t="shared" si="22"/>
        <v>4143.75</v>
      </c>
      <c r="R1432" s="14">
        <v>0.08</v>
      </c>
      <c r="S1432" s="13">
        <v>3812.25</v>
      </c>
      <c r="T1432" s="13">
        <v>118.17975</v>
      </c>
      <c r="U1432" s="48">
        <f>T_[[#This Row],[CA tarif]]-T_[[#This Row],[CA HT]]</f>
        <v>331.5</v>
      </c>
      <c r="V1432" s="13"/>
      <c r="W1432" s="13"/>
      <c r="X1432"/>
      <c r="Y1432" s="9"/>
      <c r="AA1432"/>
      <c r="AB1432"/>
    </row>
    <row r="1433" spans="1:28" ht="15" customHeight="1" x14ac:dyDescent="0.25">
      <c r="A1433" s="6" t="s">
        <v>296</v>
      </c>
      <c r="B1433" s="6" t="s">
        <v>297</v>
      </c>
      <c r="C1433" s="6" t="s">
        <v>298</v>
      </c>
      <c r="D1433" s="6" t="s">
        <v>123</v>
      </c>
      <c r="E1433" s="6">
        <v>5</v>
      </c>
      <c r="F1433" s="6" t="str">
        <f>VLOOKUP(T_[[#This Row],[N° représ]],ListeREPRESENTANTS,2,FALSE)</f>
        <v>Mohamed Ben Arfa</v>
      </c>
      <c r="G1433" s="6">
        <v>10652</v>
      </c>
      <c r="H1433" s="9">
        <v>41344</v>
      </c>
      <c r="I1433" s="9">
        <v>41358</v>
      </c>
      <c r="J1433" s="9">
        <v>41357</v>
      </c>
      <c r="K1433" s="7">
        <v>8</v>
      </c>
      <c r="L1433" s="9" t="str">
        <f>VLOOKUP(T_[[#This Row],[Réf catégorie]],ListeCATEGORIES,2,FALSE)</f>
        <v>Poissons et fruits de mer</v>
      </c>
      <c r="M1433" s="6">
        <v>30</v>
      </c>
      <c r="N1433" s="6" t="str">
        <f>VLOOKUP(T_[[#This Row],[Réf prod]],ListePRODUITS,2,FALSE)</f>
        <v>Nord-Ost Matjeshering</v>
      </c>
      <c r="O1433" s="13">
        <v>129.44999999999999</v>
      </c>
      <c r="P1433" s="6">
        <v>24</v>
      </c>
      <c r="Q1433" s="13">
        <f t="shared" si="22"/>
        <v>3106.7999999999997</v>
      </c>
      <c r="R1433" s="14">
        <v>0.19</v>
      </c>
      <c r="S1433" s="13">
        <v>2516.5079999999998</v>
      </c>
      <c r="T1433" s="13">
        <v>57.87968399999999</v>
      </c>
      <c r="U1433" s="48">
        <f>T_[[#This Row],[CA tarif]]-T_[[#This Row],[CA HT]]</f>
        <v>590.29199999999992</v>
      </c>
      <c r="V1433" s="13"/>
      <c r="W1433" s="13"/>
      <c r="X1433"/>
      <c r="Y1433" s="9"/>
      <c r="AA1433"/>
      <c r="AB1433"/>
    </row>
    <row r="1434" spans="1:28" ht="15" customHeight="1" x14ac:dyDescent="0.25">
      <c r="A1434" s="6" t="s">
        <v>175</v>
      </c>
      <c r="B1434" s="6" t="s">
        <v>176</v>
      </c>
      <c r="C1434" s="6" t="s">
        <v>97</v>
      </c>
      <c r="D1434" s="6" t="s">
        <v>98</v>
      </c>
      <c r="E1434" s="6">
        <v>7</v>
      </c>
      <c r="F1434" s="6" t="str">
        <f>VLOOKUP(T_[[#This Row],[N° représ]],ListeREPRESENTANTS,2,FALSE)</f>
        <v>Jaime Dos Santos</v>
      </c>
      <c r="G1434" s="6">
        <v>10677</v>
      </c>
      <c r="H1434" s="9">
        <v>41344</v>
      </c>
      <c r="I1434" s="9">
        <v>41364</v>
      </c>
      <c r="J1434" s="9">
        <v>41365</v>
      </c>
      <c r="K1434" s="7">
        <v>3</v>
      </c>
      <c r="L1434" s="9" t="str">
        <f>VLOOKUP(T_[[#This Row],[Réf catégorie]],ListeCATEGORIES,2,FALSE)</f>
        <v>Desserts</v>
      </c>
      <c r="M1434" s="6">
        <v>26</v>
      </c>
      <c r="N1434" s="6" t="str">
        <f>VLOOKUP(T_[[#This Row],[Réf prod]],ListePRODUITS,2,FALSE)</f>
        <v>Gumbär Gummibärchen</v>
      </c>
      <c r="O1434" s="13">
        <v>156.15</v>
      </c>
      <c r="P1434" s="6">
        <v>83</v>
      </c>
      <c r="Q1434" s="13">
        <f t="shared" si="22"/>
        <v>12960.45</v>
      </c>
      <c r="R1434" s="14">
        <v>0.04</v>
      </c>
      <c r="S1434" s="13">
        <v>12442.032000000001</v>
      </c>
      <c r="T1434" s="13">
        <v>62.210160000000002</v>
      </c>
      <c r="U1434" s="48">
        <f>T_[[#This Row],[CA tarif]]-T_[[#This Row],[CA HT]]</f>
        <v>518.41799999999967</v>
      </c>
      <c r="V1434" s="13"/>
      <c r="W1434" s="13"/>
      <c r="X1434"/>
      <c r="Y1434" s="9"/>
      <c r="AA1434"/>
      <c r="AB1434"/>
    </row>
    <row r="1435" spans="1:28" ht="15" customHeight="1" x14ac:dyDescent="0.25">
      <c r="A1435" s="6" t="s">
        <v>166</v>
      </c>
      <c r="B1435" s="6" t="s">
        <v>167</v>
      </c>
      <c r="C1435" s="6" t="s">
        <v>168</v>
      </c>
      <c r="D1435" s="6" t="s">
        <v>169</v>
      </c>
      <c r="E1435" s="6">
        <v>6</v>
      </c>
      <c r="F1435" s="6" t="str">
        <f>VLOOKUP(T_[[#This Row],[N° représ]],ListeREPRESENTANTS,2,FALSE)</f>
        <v>Ernst Junge</v>
      </c>
      <c r="G1435" s="6">
        <v>10701</v>
      </c>
      <c r="H1435" s="9">
        <v>41344</v>
      </c>
      <c r="I1435" s="9">
        <v>41366</v>
      </c>
      <c r="J1435" s="9">
        <v>41365</v>
      </c>
      <c r="K1435" s="7">
        <v>4</v>
      </c>
      <c r="L1435" s="9" t="str">
        <f>VLOOKUP(T_[[#This Row],[Réf catégorie]],ListeCATEGORIES,2,FALSE)</f>
        <v>Produits laitiers</v>
      </c>
      <c r="M1435" s="6">
        <v>59</v>
      </c>
      <c r="N1435" s="6" t="str">
        <f>VLOOKUP(T_[[#This Row],[Réf prod]],ListePRODUITS,2,FALSE)</f>
        <v>Raclette Courdavault</v>
      </c>
      <c r="O1435" s="13">
        <v>275</v>
      </c>
      <c r="P1435" s="6">
        <v>70</v>
      </c>
      <c r="Q1435" s="13">
        <f t="shared" si="22"/>
        <v>19250</v>
      </c>
      <c r="R1435" s="14">
        <v>0.15</v>
      </c>
      <c r="S1435" s="13">
        <v>16362.5</v>
      </c>
      <c r="T1435" s="13">
        <v>310.88749999999999</v>
      </c>
      <c r="U1435" s="48">
        <f>T_[[#This Row],[CA tarif]]-T_[[#This Row],[CA HT]]</f>
        <v>2887.5</v>
      </c>
      <c r="V1435" s="13"/>
      <c r="W1435" s="13"/>
      <c r="X1435"/>
      <c r="Y1435" s="9"/>
      <c r="AA1435"/>
      <c r="AB1435"/>
    </row>
    <row r="1436" spans="1:28" x14ac:dyDescent="0.25">
      <c r="A1436" s="6" t="s">
        <v>124</v>
      </c>
      <c r="B1436" s="6" t="s">
        <v>125</v>
      </c>
      <c r="C1436" s="6" t="s">
        <v>126</v>
      </c>
      <c r="D1436" s="6" t="s">
        <v>81</v>
      </c>
      <c r="E1436" s="6">
        <v>7</v>
      </c>
      <c r="F1436" s="6" t="str">
        <f>VLOOKUP(T_[[#This Row],[N° représ]],ListeREPRESENTANTS,2,FALSE)</f>
        <v>Jaime Dos Santos</v>
      </c>
      <c r="G1436" s="6">
        <v>10482</v>
      </c>
      <c r="H1436" s="9">
        <v>41345</v>
      </c>
      <c r="I1436" s="9">
        <v>41361</v>
      </c>
      <c r="J1436" s="9">
        <v>41359</v>
      </c>
      <c r="K1436" s="7">
        <v>8</v>
      </c>
      <c r="L1436" s="9" t="str">
        <f>VLOOKUP(T_[[#This Row],[Réf catégorie]],ListeCATEGORIES,2,FALSE)</f>
        <v>Poissons et fruits de mer</v>
      </c>
      <c r="M1436" s="6">
        <v>40</v>
      </c>
      <c r="N1436" s="6" t="str">
        <f>VLOOKUP(T_[[#This Row],[Réf prod]],ListePRODUITS,2,FALSE)</f>
        <v>Boston Crab Meat</v>
      </c>
      <c r="O1436" s="13">
        <v>73.5</v>
      </c>
      <c r="P1436" s="6">
        <v>47</v>
      </c>
      <c r="Q1436" s="13">
        <f t="shared" si="22"/>
        <v>3454.5</v>
      </c>
      <c r="R1436" s="14">
        <v>0.03</v>
      </c>
      <c r="S1436" s="13">
        <v>3350.8649999999998</v>
      </c>
      <c r="T1436" s="13">
        <v>3.3508649999999998</v>
      </c>
      <c r="U1436" s="48">
        <f>T_[[#This Row],[CA tarif]]-T_[[#This Row],[CA HT]]</f>
        <v>103.63500000000022</v>
      </c>
      <c r="V1436" s="13"/>
      <c r="W1436" s="13"/>
      <c r="X1436"/>
      <c r="Y1436" s="9"/>
      <c r="AA1436"/>
      <c r="AB1436"/>
    </row>
    <row r="1437" spans="1:28" ht="15" customHeight="1" x14ac:dyDescent="0.25">
      <c r="A1437" s="6" t="s">
        <v>226</v>
      </c>
      <c r="B1437" s="6" t="s">
        <v>227</v>
      </c>
      <c r="C1437" s="6" t="s">
        <v>53</v>
      </c>
      <c r="D1437" s="6" t="s">
        <v>51</v>
      </c>
      <c r="E1437" s="6">
        <v>3</v>
      </c>
      <c r="F1437" s="6" t="str">
        <f>VLOOKUP(T_[[#This Row],[N° représ]],ListeREPRESENTANTS,2,FALSE)</f>
        <v>Janet Leverling</v>
      </c>
      <c r="G1437" s="6">
        <v>10751</v>
      </c>
      <c r="H1437" s="9">
        <v>41345</v>
      </c>
      <c r="I1437" s="9">
        <v>41364</v>
      </c>
      <c r="J1437" s="9">
        <v>41367</v>
      </c>
      <c r="K1437" s="7">
        <v>8</v>
      </c>
      <c r="L1437" s="9" t="str">
        <f>VLOOKUP(T_[[#This Row],[Réf catégorie]],ListeCATEGORIES,2,FALSE)</f>
        <v>Poissons et fruits de mer</v>
      </c>
      <c r="M1437" s="6">
        <v>30</v>
      </c>
      <c r="N1437" s="6" t="str">
        <f>VLOOKUP(T_[[#This Row],[Réf prod]],ListePRODUITS,2,FALSE)</f>
        <v>Nord-Ost Matjeshering</v>
      </c>
      <c r="O1437" s="13">
        <v>129.44999999999999</v>
      </c>
      <c r="P1437" s="6">
        <v>99</v>
      </c>
      <c r="Q1437" s="13">
        <f t="shared" si="22"/>
        <v>12815.55</v>
      </c>
      <c r="R1437" s="14">
        <v>0.08</v>
      </c>
      <c r="S1437" s="13">
        <v>11790.306</v>
      </c>
      <c r="T1437" s="13">
        <v>58.951529999999998</v>
      </c>
      <c r="U1437" s="48">
        <f>T_[[#This Row],[CA tarif]]-T_[[#This Row],[CA HT]]</f>
        <v>1025.2439999999988</v>
      </c>
      <c r="V1437" s="13"/>
      <c r="W1437" s="13"/>
      <c r="X1437"/>
      <c r="Y1437" s="9"/>
      <c r="AA1437"/>
      <c r="AB1437"/>
    </row>
    <row r="1438" spans="1:28" ht="15" customHeight="1" x14ac:dyDescent="0.25">
      <c r="A1438" s="6" t="s">
        <v>99</v>
      </c>
      <c r="B1438" s="6" t="s">
        <v>100</v>
      </c>
      <c r="C1438" s="6" t="s">
        <v>101</v>
      </c>
      <c r="D1438" s="6" t="s">
        <v>102</v>
      </c>
      <c r="E1438" s="6">
        <v>1</v>
      </c>
      <c r="F1438" s="6" t="str">
        <f>VLOOKUP(T_[[#This Row],[N° représ]],ListeREPRESENTANTS,2,FALSE)</f>
        <v>Francis Rivière</v>
      </c>
      <c r="G1438" s="6">
        <v>10846</v>
      </c>
      <c r="H1438" s="9">
        <v>41345</v>
      </c>
      <c r="I1438" s="9">
        <v>41373</v>
      </c>
      <c r="J1438" s="9">
        <v>41372</v>
      </c>
      <c r="K1438" s="7">
        <v>2</v>
      </c>
      <c r="L1438" s="9" t="str">
        <f>VLOOKUP(T_[[#This Row],[Réf catégorie]],ListeCATEGORIES,2,FALSE)</f>
        <v>Condiments</v>
      </c>
      <c r="M1438" s="6">
        <v>4</v>
      </c>
      <c r="N1438" s="6" t="str">
        <f>VLOOKUP(T_[[#This Row],[Réf prod]],ListePRODUITS,2,FALSE)</f>
        <v>Chef Anton's Cajun Seasoning</v>
      </c>
      <c r="O1438" s="13">
        <v>110</v>
      </c>
      <c r="P1438" s="6">
        <v>83</v>
      </c>
      <c r="Q1438" s="13">
        <f t="shared" si="22"/>
        <v>9130</v>
      </c>
      <c r="R1438" s="15">
        <v>0.06</v>
      </c>
      <c r="S1438" s="13">
        <v>8582.1999999999989</v>
      </c>
      <c r="T1438" s="13">
        <v>25.746599999999997</v>
      </c>
      <c r="U1438" s="48">
        <f>T_[[#This Row],[CA tarif]]-T_[[#This Row],[CA HT]]</f>
        <v>547.80000000000109</v>
      </c>
      <c r="V1438" s="13"/>
      <c r="W1438" s="13"/>
      <c r="X1438"/>
      <c r="Y1438" s="9"/>
      <c r="AA1438"/>
      <c r="AB1438"/>
    </row>
    <row r="1439" spans="1:28" x14ac:dyDescent="0.25">
      <c r="A1439" s="6" t="s">
        <v>78</v>
      </c>
      <c r="B1439" s="6" t="s">
        <v>79</v>
      </c>
      <c r="C1439" s="6" t="s">
        <v>80</v>
      </c>
      <c r="D1439" s="6" t="s">
        <v>81</v>
      </c>
      <c r="E1439" s="6">
        <v>5</v>
      </c>
      <c r="F1439" s="6" t="str">
        <f>VLOOKUP(T_[[#This Row],[N° représ]],ListeREPRESENTANTS,2,FALSE)</f>
        <v>Mohamed Ben Arfa</v>
      </c>
      <c r="G1439" s="6">
        <v>10861</v>
      </c>
      <c r="H1439" s="9">
        <v>41345</v>
      </c>
      <c r="I1439" s="9">
        <v>41355</v>
      </c>
      <c r="J1439" s="9">
        <v>41351</v>
      </c>
      <c r="K1439" s="7">
        <v>3</v>
      </c>
      <c r="L1439" s="9" t="str">
        <f>VLOOKUP(T_[[#This Row],[Réf catégorie]],ListeCATEGORIES,2,FALSE)</f>
        <v>Desserts</v>
      </c>
      <c r="M1439" s="6">
        <v>62</v>
      </c>
      <c r="N1439" s="6" t="str">
        <f>VLOOKUP(T_[[#This Row],[Réf prod]],ListePRODUITS,2,FALSE)</f>
        <v>Tarte au sucre</v>
      </c>
      <c r="O1439" s="13">
        <v>246.5</v>
      </c>
      <c r="P1439" s="6">
        <v>61</v>
      </c>
      <c r="Q1439" s="13">
        <f t="shared" si="22"/>
        <v>15036.5</v>
      </c>
      <c r="R1439" s="15">
        <v>0.09</v>
      </c>
      <c r="S1439" s="13">
        <v>13683.215</v>
      </c>
      <c r="T1439" s="13">
        <v>136.83214999999998</v>
      </c>
      <c r="U1439" s="48">
        <f>T_[[#This Row],[CA tarif]]-T_[[#This Row],[CA HT]]</f>
        <v>1353.2849999999999</v>
      </c>
      <c r="V1439" s="13"/>
      <c r="W1439" s="13"/>
      <c r="X1439"/>
      <c r="Y1439" s="9"/>
      <c r="AA1439"/>
      <c r="AB1439"/>
    </row>
    <row r="1440" spans="1:28" ht="15" customHeight="1" x14ac:dyDescent="0.25">
      <c r="A1440" s="6" t="s">
        <v>235</v>
      </c>
      <c r="B1440" s="6" t="s">
        <v>236</v>
      </c>
      <c r="C1440" s="6" t="s">
        <v>237</v>
      </c>
      <c r="D1440" s="6" t="s">
        <v>238</v>
      </c>
      <c r="E1440" s="6">
        <v>3</v>
      </c>
      <c r="F1440" s="6" t="str">
        <f>VLOOKUP(T_[[#This Row],[N° représ]],ListeREPRESENTANTS,2,FALSE)</f>
        <v>Janet Leverling</v>
      </c>
      <c r="G1440" s="6">
        <v>10911</v>
      </c>
      <c r="H1440" s="9">
        <v>41345</v>
      </c>
      <c r="I1440" s="9">
        <v>41362</v>
      </c>
      <c r="J1440" s="9">
        <v>41362</v>
      </c>
      <c r="K1440" s="7">
        <v>1</v>
      </c>
      <c r="L1440" s="9" t="str">
        <f>VLOOKUP(T_[[#This Row],[Réf catégorie]],ListeCATEGORIES,2,FALSE)</f>
        <v>Boissons</v>
      </c>
      <c r="M1440" s="6">
        <v>67</v>
      </c>
      <c r="N1440" s="6" t="str">
        <f>VLOOKUP(T_[[#This Row],[Réf prod]],ListePRODUITS,2,FALSE)</f>
        <v>Laughing Lumberjack Lager</v>
      </c>
      <c r="O1440" s="13">
        <v>70</v>
      </c>
      <c r="P1440" s="6">
        <v>84</v>
      </c>
      <c r="Q1440" s="13">
        <f t="shared" si="22"/>
        <v>5880</v>
      </c>
      <c r="R1440" s="15">
        <v>0.13</v>
      </c>
      <c r="S1440" s="13">
        <v>5115.6000000000004</v>
      </c>
      <c r="T1440" s="13">
        <v>153.46799999999999</v>
      </c>
      <c r="U1440" s="48">
        <f>T_[[#This Row],[CA tarif]]-T_[[#This Row],[CA HT]]</f>
        <v>764.39999999999964</v>
      </c>
      <c r="V1440" s="13"/>
      <c r="W1440" s="13"/>
      <c r="X1440"/>
      <c r="Y1440" s="9"/>
      <c r="AA1440"/>
      <c r="AB1440"/>
    </row>
    <row r="1441" spans="1:28" ht="15" customHeight="1" x14ac:dyDescent="0.25">
      <c r="A1441" s="6" t="s">
        <v>141</v>
      </c>
      <c r="B1441" s="6" t="s">
        <v>142</v>
      </c>
      <c r="C1441" s="6" t="s">
        <v>109</v>
      </c>
      <c r="D1441" s="6" t="s">
        <v>110</v>
      </c>
      <c r="E1441" s="6">
        <v>5</v>
      </c>
      <c r="F1441" s="6" t="str">
        <f>VLOOKUP(T_[[#This Row],[N° représ]],ListeREPRESENTANTS,2,FALSE)</f>
        <v>Mohamed Ben Arfa</v>
      </c>
      <c r="G1441" s="6">
        <v>10551</v>
      </c>
      <c r="H1441" s="9">
        <v>41346</v>
      </c>
      <c r="I1441" s="9">
        <v>41359</v>
      </c>
      <c r="J1441" s="9">
        <v>41356</v>
      </c>
      <c r="K1441" s="7">
        <v>2</v>
      </c>
      <c r="L1441" s="9" t="str">
        <f>VLOOKUP(T_[[#This Row],[Réf catégorie]],ListeCATEGORIES,2,FALSE)</f>
        <v>Condiments</v>
      </c>
      <c r="M1441" s="6">
        <v>44</v>
      </c>
      <c r="N1441" s="6" t="str">
        <f>VLOOKUP(T_[[#This Row],[Réf prod]],ListePRODUITS,2,FALSE)</f>
        <v>Gula Malacca</v>
      </c>
      <c r="O1441" s="13">
        <v>97.25</v>
      </c>
      <c r="P1441" s="6">
        <v>33</v>
      </c>
      <c r="Q1441" s="13">
        <f t="shared" si="22"/>
        <v>3209.25</v>
      </c>
      <c r="R1441" s="14">
        <v>0.1</v>
      </c>
      <c r="S1441" s="13">
        <v>2888.3250000000003</v>
      </c>
      <c r="T1441" s="13">
        <v>101.09137500000001</v>
      </c>
      <c r="U1441" s="48">
        <f>T_[[#This Row],[CA tarif]]-T_[[#This Row],[CA HT]]</f>
        <v>320.92499999999973</v>
      </c>
      <c r="V1441" s="13"/>
      <c r="W1441" s="13"/>
      <c r="X1441"/>
      <c r="Y1441" s="9"/>
      <c r="AA1441"/>
      <c r="AB1441"/>
    </row>
    <row r="1442" spans="1:28" ht="15" customHeight="1" x14ac:dyDescent="0.25">
      <c r="A1442" s="6" t="s">
        <v>209</v>
      </c>
      <c r="B1442" s="6" t="s">
        <v>210</v>
      </c>
      <c r="C1442" s="6" t="s">
        <v>211</v>
      </c>
      <c r="D1442" s="6" t="s">
        <v>212</v>
      </c>
      <c r="E1442" s="6">
        <v>1</v>
      </c>
      <c r="F1442" s="6" t="str">
        <f>VLOOKUP(T_[[#This Row],[N° représ]],ListeREPRESENTANTS,2,FALSE)</f>
        <v>Francis Rivière</v>
      </c>
      <c r="G1442" s="6">
        <v>10553</v>
      </c>
      <c r="H1442" s="9">
        <v>41346</v>
      </c>
      <c r="I1442" s="9">
        <v>41370</v>
      </c>
      <c r="J1442" s="9">
        <v>41367</v>
      </c>
      <c r="K1442" s="7">
        <v>5</v>
      </c>
      <c r="L1442" s="9" t="str">
        <f>VLOOKUP(T_[[#This Row],[Réf catégorie]],ListeCATEGORIES,2,FALSE)</f>
        <v>Pâtes et céréales</v>
      </c>
      <c r="M1442" s="6">
        <v>22</v>
      </c>
      <c r="N1442" s="6" t="str">
        <f>VLOOKUP(T_[[#This Row],[Réf prod]],ListePRODUITS,2,FALSE)</f>
        <v>Gustaf's Knäckebröd</v>
      </c>
      <c r="O1442" s="13">
        <v>105</v>
      </c>
      <c r="P1442" s="6">
        <v>16</v>
      </c>
      <c r="Q1442" s="13">
        <f t="shared" si="22"/>
        <v>1680</v>
      </c>
      <c r="R1442" s="14">
        <v>0.05</v>
      </c>
      <c r="S1442" s="13">
        <v>1596</v>
      </c>
      <c r="T1442" s="13">
        <v>30.324000000000002</v>
      </c>
      <c r="U1442" s="48">
        <f>T_[[#This Row],[CA tarif]]-T_[[#This Row],[CA HT]]</f>
        <v>84</v>
      </c>
      <c r="V1442" s="13"/>
      <c r="W1442" s="13"/>
      <c r="X1442"/>
      <c r="Y1442" s="9"/>
      <c r="AA1442"/>
      <c r="AB1442"/>
    </row>
    <row r="1443" spans="1:28" ht="15" customHeight="1" x14ac:dyDescent="0.25">
      <c r="A1443" s="6" t="s">
        <v>170</v>
      </c>
      <c r="B1443" s="6" t="s">
        <v>171</v>
      </c>
      <c r="C1443" s="6" t="s">
        <v>172</v>
      </c>
      <c r="D1443" s="6" t="s">
        <v>146</v>
      </c>
      <c r="E1443" s="6">
        <v>7</v>
      </c>
      <c r="F1443" s="6" t="str">
        <f>VLOOKUP(T_[[#This Row],[N° représ]],ListeREPRESENTANTS,2,FALSE)</f>
        <v>Jaime Dos Santos</v>
      </c>
      <c r="G1443" s="6">
        <v>10605</v>
      </c>
      <c r="H1443" s="9">
        <v>41346</v>
      </c>
      <c r="I1443" s="9">
        <v>41371</v>
      </c>
      <c r="J1443" s="9">
        <v>41366</v>
      </c>
      <c r="K1443" s="7">
        <v>4</v>
      </c>
      <c r="L1443" s="9" t="str">
        <f>VLOOKUP(T_[[#This Row],[Réf catégorie]],ListeCATEGORIES,2,FALSE)</f>
        <v>Produits laitiers</v>
      </c>
      <c r="M1443" s="6">
        <v>59</v>
      </c>
      <c r="N1443" s="6" t="str">
        <f>VLOOKUP(T_[[#This Row],[Réf prod]],ListePRODUITS,2,FALSE)</f>
        <v>Raclette Courdavault</v>
      </c>
      <c r="O1443" s="13">
        <v>275</v>
      </c>
      <c r="P1443" s="6">
        <v>44</v>
      </c>
      <c r="Q1443" s="13">
        <f t="shared" si="22"/>
        <v>12100</v>
      </c>
      <c r="R1443" s="14">
        <v>0.11</v>
      </c>
      <c r="S1443" s="13">
        <v>10769</v>
      </c>
      <c r="T1443" s="13">
        <v>323.07</v>
      </c>
      <c r="U1443" s="48">
        <f>T_[[#This Row],[CA tarif]]-T_[[#This Row],[CA HT]]</f>
        <v>1331</v>
      </c>
      <c r="V1443" s="13"/>
      <c r="W1443" s="13"/>
      <c r="X1443"/>
      <c r="Y1443" s="9"/>
      <c r="AA1443"/>
      <c r="AB1443"/>
    </row>
    <row r="1444" spans="1:28" ht="15" customHeight="1" x14ac:dyDescent="0.25">
      <c r="A1444" s="6" t="s">
        <v>239</v>
      </c>
      <c r="B1444" s="6" t="s">
        <v>240</v>
      </c>
      <c r="C1444" s="6" t="s">
        <v>241</v>
      </c>
      <c r="D1444" s="6" t="s">
        <v>242</v>
      </c>
      <c r="E1444" s="6">
        <v>8</v>
      </c>
      <c r="F1444" s="6" t="str">
        <f>VLOOKUP(T_[[#This Row],[N° représ]],ListeREPRESENTANTS,2,FALSE)</f>
        <v>Hicham Esmal</v>
      </c>
      <c r="G1444" s="6">
        <v>10642</v>
      </c>
      <c r="H1444" s="9">
        <v>41346</v>
      </c>
      <c r="I1444" s="9">
        <v>41362</v>
      </c>
      <c r="J1444" s="9">
        <v>41357</v>
      </c>
      <c r="K1444" s="7">
        <v>3</v>
      </c>
      <c r="L1444" s="9" t="str">
        <f>VLOOKUP(T_[[#This Row],[Réf catégorie]],ListeCATEGORIES,2,FALSE)</f>
        <v>Desserts</v>
      </c>
      <c r="M1444" s="6">
        <v>21</v>
      </c>
      <c r="N1444" s="6" t="str">
        <f>VLOOKUP(T_[[#This Row],[Réf prod]],ListePRODUITS,2,FALSE)</f>
        <v>Sir Rodney's Scones</v>
      </c>
      <c r="O1444" s="13">
        <v>50</v>
      </c>
      <c r="P1444" s="6">
        <v>30</v>
      </c>
      <c r="Q1444" s="13">
        <f t="shared" si="22"/>
        <v>1500</v>
      </c>
      <c r="R1444" s="14">
        <v>0.09</v>
      </c>
      <c r="S1444" s="13">
        <v>1365</v>
      </c>
      <c r="T1444" s="13">
        <v>19.11</v>
      </c>
      <c r="U1444" s="48">
        <f>T_[[#This Row],[CA tarif]]-T_[[#This Row],[CA HT]]</f>
        <v>135</v>
      </c>
      <c r="V1444" s="13"/>
      <c r="W1444" s="13"/>
      <c r="X1444"/>
      <c r="Y1444" s="9"/>
      <c r="AA1444"/>
      <c r="AB1444"/>
    </row>
    <row r="1445" spans="1:28" ht="15" customHeight="1" x14ac:dyDescent="0.25">
      <c r="A1445" s="6" t="s">
        <v>189</v>
      </c>
      <c r="B1445" s="6" t="s">
        <v>190</v>
      </c>
      <c r="C1445" s="6" t="s">
        <v>191</v>
      </c>
      <c r="D1445" s="6" t="s">
        <v>136</v>
      </c>
      <c r="E1445" s="6">
        <v>1</v>
      </c>
      <c r="F1445" s="6" t="str">
        <f>VLOOKUP(T_[[#This Row],[N° représ]],ListeREPRESENTANTS,2,FALSE)</f>
        <v>Francis Rivière</v>
      </c>
      <c r="G1445" s="6">
        <v>10865</v>
      </c>
      <c r="H1445" s="9">
        <v>41346</v>
      </c>
      <c r="I1445" s="9">
        <v>41370</v>
      </c>
      <c r="J1445" s="9">
        <v>41370</v>
      </c>
      <c r="K1445" s="7">
        <v>1</v>
      </c>
      <c r="L1445" s="9" t="str">
        <f>VLOOKUP(T_[[#This Row],[Réf catégorie]],ListeCATEGORIES,2,FALSE)</f>
        <v>Boissons</v>
      </c>
      <c r="M1445" s="6">
        <v>39</v>
      </c>
      <c r="N1445" s="6" t="str">
        <f>VLOOKUP(T_[[#This Row],[Réf prod]],ListePRODUITS,2,FALSE)</f>
        <v>Chartreuse verte</v>
      </c>
      <c r="O1445" s="13">
        <v>90</v>
      </c>
      <c r="P1445" s="6">
        <v>97</v>
      </c>
      <c r="Q1445" s="13">
        <f t="shared" si="22"/>
        <v>8730</v>
      </c>
      <c r="R1445" s="15">
        <v>0.1</v>
      </c>
      <c r="S1445" s="13">
        <v>7857</v>
      </c>
      <c r="T1445" s="13">
        <v>267.13799999999998</v>
      </c>
      <c r="U1445" s="48">
        <f>T_[[#This Row],[CA tarif]]-T_[[#This Row],[CA HT]]</f>
        <v>873</v>
      </c>
      <c r="V1445" s="13"/>
      <c r="W1445" s="13"/>
      <c r="X1445"/>
      <c r="Y1445" s="9"/>
      <c r="AA1445"/>
      <c r="AB1445"/>
    </row>
    <row r="1446" spans="1:28" ht="15" customHeight="1" x14ac:dyDescent="0.25">
      <c r="A1446" s="6" t="s">
        <v>248</v>
      </c>
      <c r="B1446" s="6" t="s">
        <v>249</v>
      </c>
      <c r="C1446" s="6" t="s">
        <v>250</v>
      </c>
      <c r="D1446" s="6" t="s">
        <v>251</v>
      </c>
      <c r="E1446" s="6">
        <v>1</v>
      </c>
      <c r="F1446" s="6" t="str">
        <f>VLOOKUP(T_[[#This Row],[N° représ]],ListeREPRESENTANTS,2,FALSE)</f>
        <v>Francis Rivière</v>
      </c>
      <c r="G1446" s="6">
        <v>10727</v>
      </c>
      <c r="H1446" s="9">
        <v>41347</v>
      </c>
      <c r="I1446" s="9">
        <v>41357</v>
      </c>
      <c r="J1446" s="9">
        <v>41356</v>
      </c>
      <c r="K1446" s="7">
        <v>6</v>
      </c>
      <c r="L1446" s="9" t="str">
        <f>VLOOKUP(T_[[#This Row],[Réf catégorie]],ListeCATEGORIES,2,FALSE)</f>
        <v>Viandes</v>
      </c>
      <c r="M1446" s="6">
        <v>17</v>
      </c>
      <c r="N1446" s="6" t="str">
        <f>VLOOKUP(T_[[#This Row],[Réf prod]],ListePRODUITS,2,FALSE)</f>
        <v>Alice Mutton</v>
      </c>
      <c r="O1446" s="13">
        <v>195</v>
      </c>
      <c r="P1446" s="6">
        <v>67</v>
      </c>
      <c r="Q1446" s="13">
        <f t="shared" si="22"/>
        <v>13065</v>
      </c>
      <c r="R1446" s="14">
        <v>7.0000000000000007E-2</v>
      </c>
      <c r="S1446" s="13">
        <v>12150.449999999999</v>
      </c>
      <c r="T1446" s="13">
        <v>109.35404999999999</v>
      </c>
      <c r="U1446" s="48">
        <f>T_[[#This Row],[CA tarif]]-T_[[#This Row],[CA HT]]</f>
        <v>914.55000000000109</v>
      </c>
      <c r="V1446" s="13"/>
      <c r="W1446" s="13"/>
      <c r="X1446"/>
      <c r="Y1446" s="9"/>
      <c r="AA1446"/>
      <c r="AB1446"/>
    </row>
    <row r="1447" spans="1:28" ht="15" customHeight="1" x14ac:dyDescent="0.25">
      <c r="A1447" s="6" t="s">
        <v>243</v>
      </c>
      <c r="B1447" s="6" t="s">
        <v>244</v>
      </c>
      <c r="C1447" s="6" t="s">
        <v>88</v>
      </c>
      <c r="D1447" s="6" t="s">
        <v>89</v>
      </c>
      <c r="E1447" s="6">
        <v>5</v>
      </c>
      <c r="F1447" s="6" t="str">
        <f>VLOOKUP(T_[[#This Row],[N° représ]],ListeREPRESENTANTS,2,FALSE)</f>
        <v>Mohamed Ben Arfa</v>
      </c>
      <c r="G1447" s="6">
        <v>10920</v>
      </c>
      <c r="H1447" s="9">
        <v>41347</v>
      </c>
      <c r="I1447" s="9">
        <v>41364</v>
      </c>
      <c r="J1447" s="9">
        <v>41367</v>
      </c>
      <c r="K1447" s="7">
        <v>3</v>
      </c>
      <c r="L1447" s="9" t="str">
        <f>VLOOKUP(T_[[#This Row],[Réf catégorie]],ListeCATEGORIES,2,FALSE)</f>
        <v>Desserts</v>
      </c>
      <c r="M1447" s="6">
        <v>50</v>
      </c>
      <c r="N1447" s="6" t="str">
        <f>VLOOKUP(T_[[#This Row],[Réf prod]],ListePRODUITS,2,FALSE)</f>
        <v>Valkoinen suklaa</v>
      </c>
      <c r="O1447" s="13">
        <v>81.25</v>
      </c>
      <c r="P1447" s="6">
        <v>71</v>
      </c>
      <c r="Q1447" s="13">
        <f t="shared" si="22"/>
        <v>5768.75</v>
      </c>
      <c r="R1447" s="15">
        <v>0.1</v>
      </c>
      <c r="S1447" s="13">
        <v>5191.875</v>
      </c>
      <c r="T1447" s="13">
        <v>166.14</v>
      </c>
      <c r="U1447" s="48">
        <f>T_[[#This Row],[CA tarif]]-T_[[#This Row],[CA HT]]</f>
        <v>576.875</v>
      </c>
      <c r="V1447" s="13"/>
      <c r="W1447" s="13"/>
      <c r="X1447"/>
      <c r="Y1447" s="9"/>
      <c r="AA1447"/>
      <c r="AB1447"/>
    </row>
    <row r="1448" spans="1:28" ht="15" customHeight="1" x14ac:dyDescent="0.25">
      <c r="A1448" s="6" t="s">
        <v>99</v>
      </c>
      <c r="B1448" s="6" t="s">
        <v>100</v>
      </c>
      <c r="C1448" s="6" t="s">
        <v>101</v>
      </c>
      <c r="D1448" s="6" t="s">
        <v>102</v>
      </c>
      <c r="E1448" s="6">
        <v>5</v>
      </c>
      <c r="F1448" s="6" t="str">
        <f>VLOOKUP(T_[[#This Row],[N° représ]],ListeREPRESENTANTS,2,FALSE)</f>
        <v>Mohamed Ben Arfa</v>
      </c>
      <c r="G1448" s="6">
        <v>10930</v>
      </c>
      <c r="H1448" s="9">
        <v>41347</v>
      </c>
      <c r="I1448" s="9">
        <v>41357</v>
      </c>
      <c r="J1448" s="9">
        <v>41359</v>
      </c>
      <c r="K1448" s="7">
        <v>6</v>
      </c>
      <c r="L1448" s="9" t="str">
        <f>VLOOKUP(T_[[#This Row],[Réf catégorie]],ListeCATEGORIES,2,FALSE)</f>
        <v>Viandes</v>
      </c>
      <c r="M1448" s="6">
        <v>55</v>
      </c>
      <c r="N1448" s="6" t="str">
        <f>VLOOKUP(T_[[#This Row],[Réf prod]],ListePRODUITS,2,FALSE)</f>
        <v>Pâté chinois</v>
      </c>
      <c r="O1448" s="13">
        <v>120</v>
      </c>
      <c r="P1448" s="6">
        <v>69</v>
      </c>
      <c r="Q1448" s="13">
        <f t="shared" si="22"/>
        <v>8280</v>
      </c>
      <c r="R1448" s="15">
        <v>0.08</v>
      </c>
      <c r="S1448" s="13">
        <v>7617.6</v>
      </c>
      <c r="T1448" s="13">
        <v>121.88160000000001</v>
      </c>
      <c r="U1448" s="48">
        <f>T_[[#This Row],[CA tarif]]-T_[[#This Row],[CA HT]]</f>
        <v>662.39999999999964</v>
      </c>
      <c r="V1448" s="13"/>
      <c r="W1448" s="13"/>
      <c r="X1448"/>
      <c r="Y1448" s="9"/>
      <c r="AA1448"/>
      <c r="AB1448"/>
    </row>
    <row r="1449" spans="1:28" ht="15" customHeight="1" x14ac:dyDescent="0.25">
      <c r="A1449" s="6" t="s">
        <v>92</v>
      </c>
      <c r="B1449" s="6" t="s">
        <v>93</v>
      </c>
      <c r="C1449" s="6" t="s">
        <v>94</v>
      </c>
      <c r="D1449" s="6" t="s">
        <v>89</v>
      </c>
      <c r="E1449" s="6">
        <v>5</v>
      </c>
      <c r="F1449" s="6" t="str">
        <f>VLOOKUP(T_[[#This Row],[N° représ]],ListeREPRESENTANTS,2,FALSE)</f>
        <v>Mohamed Ben Arfa</v>
      </c>
      <c r="G1449" s="6">
        <v>10674</v>
      </c>
      <c r="H1449" s="9">
        <v>41348</v>
      </c>
      <c r="I1449" s="9">
        <v>41371</v>
      </c>
      <c r="J1449" s="9">
        <v>41374</v>
      </c>
      <c r="K1449" s="7">
        <v>5</v>
      </c>
      <c r="L1449" s="9" t="str">
        <f>VLOOKUP(T_[[#This Row],[Réf catégorie]],ListeCATEGORIES,2,FALSE)</f>
        <v>Pâtes et céréales</v>
      </c>
      <c r="M1449" s="6">
        <v>23</v>
      </c>
      <c r="N1449" s="6" t="str">
        <f>VLOOKUP(T_[[#This Row],[Réf prod]],ListePRODUITS,2,FALSE)</f>
        <v>Tunnbröd</v>
      </c>
      <c r="O1449" s="13">
        <v>45</v>
      </c>
      <c r="P1449" s="6">
        <v>64</v>
      </c>
      <c r="Q1449" s="13">
        <f t="shared" si="22"/>
        <v>2880</v>
      </c>
      <c r="R1449" s="14">
        <v>0.17</v>
      </c>
      <c r="S1449" s="13">
        <v>2390.4</v>
      </c>
      <c r="T1449" s="13">
        <v>31.075200000000002</v>
      </c>
      <c r="U1449" s="48">
        <f>T_[[#This Row],[CA tarif]]-T_[[#This Row],[CA HT]]</f>
        <v>489.59999999999991</v>
      </c>
      <c r="V1449" s="13"/>
      <c r="W1449" s="13"/>
      <c r="X1449"/>
      <c r="Y1449" s="9"/>
      <c r="AA1449"/>
      <c r="AB1449"/>
    </row>
    <row r="1450" spans="1:28" ht="15" customHeight="1" x14ac:dyDescent="0.25">
      <c r="A1450" s="6" t="s">
        <v>99</v>
      </c>
      <c r="B1450" s="6" t="s">
        <v>100</v>
      </c>
      <c r="C1450" s="6" t="s">
        <v>101</v>
      </c>
      <c r="D1450" s="6" t="s">
        <v>102</v>
      </c>
      <c r="E1450" s="6">
        <v>5</v>
      </c>
      <c r="F1450" s="6" t="str">
        <f>VLOOKUP(T_[[#This Row],[N° représ]],ListeREPRESENTANTS,2,FALSE)</f>
        <v>Mohamed Ben Arfa</v>
      </c>
      <c r="G1450" s="6">
        <v>10930</v>
      </c>
      <c r="H1450" s="9">
        <v>41348</v>
      </c>
      <c r="I1450" s="9">
        <v>41366</v>
      </c>
      <c r="J1450" s="9">
        <v>41369</v>
      </c>
      <c r="K1450" s="7">
        <v>3</v>
      </c>
      <c r="L1450" s="9" t="str">
        <f>VLOOKUP(T_[[#This Row],[Réf catégorie]],ListeCATEGORIES,2,FALSE)</f>
        <v>Desserts</v>
      </c>
      <c r="M1450" s="6">
        <v>27</v>
      </c>
      <c r="N1450" s="6" t="str">
        <f>VLOOKUP(T_[[#This Row],[Réf prod]],ListePRODUITS,2,FALSE)</f>
        <v>Schoggi Schokolade</v>
      </c>
      <c r="O1450" s="13">
        <v>219.5</v>
      </c>
      <c r="P1450" s="6">
        <v>81</v>
      </c>
      <c r="Q1450" s="13">
        <f t="shared" si="22"/>
        <v>17779.5</v>
      </c>
      <c r="R1450" s="15">
        <v>0.1</v>
      </c>
      <c r="S1450" s="13">
        <v>16001.550000000001</v>
      </c>
      <c r="T1450" s="13">
        <v>32.003100000000003</v>
      </c>
      <c r="U1450" s="48">
        <f>T_[[#This Row],[CA tarif]]-T_[[#This Row],[CA HT]]</f>
        <v>1777.9499999999989</v>
      </c>
      <c r="V1450" s="13"/>
      <c r="W1450" s="13"/>
      <c r="X1450"/>
      <c r="Y1450" s="9"/>
      <c r="AA1450"/>
      <c r="AB1450"/>
    </row>
    <row r="1451" spans="1:28" x14ac:dyDescent="0.25">
      <c r="A1451" s="6" t="s">
        <v>213</v>
      </c>
      <c r="B1451" s="6" t="s">
        <v>214</v>
      </c>
      <c r="C1451" s="6" t="s">
        <v>215</v>
      </c>
      <c r="D1451" s="6" t="s">
        <v>81</v>
      </c>
      <c r="E1451" s="6">
        <v>3</v>
      </c>
      <c r="F1451" s="6" t="str">
        <f>VLOOKUP(T_[[#This Row],[N° représ]],ListeREPRESENTANTS,2,FALSE)</f>
        <v>Janet Leverling</v>
      </c>
      <c r="G1451" s="6">
        <v>10936</v>
      </c>
      <c r="H1451" s="9">
        <v>41348</v>
      </c>
      <c r="I1451" s="9">
        <v>41373</v>
      </c>
      <c r="J1451" s="9">
        <v>41373</v>
      </c>
      <c r="K1451" s="7">
        <v>8</v>
      </c>
      <c r="L1451" s="9" t="str">
        <f>VLOOKUP(T_[[#This Row],[Réf catégorie]],ListeCATEGORIES,2,FALSE)</f>
        <v>Poissons et fruits de mer</v>
      </c>
      <c r="M1451" s="6">
        <v>36</v>
      </c>
      <c r="N1451" s="6" t="str">
        <f>VLOOKUP(T_[[#This Row],[Réf prod]],ListePRODUITS,2,FALSE)</f>
        <v>Inlagd Sill</v>
      </c>
      <c r="O1451" s="13">
        <v>95</v>
      </c>
      <c r="P1451" s="6">
        <v>62</v>
      </c>
      <c r="Q1451" s="13">
        <f t="shared" si="22"/>
        <v>5890</v>
      </c>
      <c r="R1451" s="15">
        <v>0.15</v>
      </c>
      <c r="S1451" s="13">
        <v>5006.5</v>
      </c>
      <c r="T1451" s="13">
        <v>65.084500000000006</v>
      </c>
      <c r="U1451" s="48">
        <f>T_[[#This Row],[CA tarif]]-T_[[#This Row],[CA HT]]</f>
        <v>883.5</v>
      </c>
      <c r="V1451" s="13"/>
      <c r="W1451" s="13"/>
      <c r="X1451"/>
      <c r="Y1451" s="9"/>
      <c r="AA1451"/>
      <c r="AB1451"/>
    </row>
    <row r="1452" spans="1:28" ht="15" customHeight="1" x14ac:dyDescent="0.25">
      <c r="A1452" s="6" t="s">
        <v>239</v>
      </c>
      <c r="B1452" s="6" t="s">
        <v>240</v>
      </c>
      <c r="C1452" s="6" t="s">
        <v>241</v>
      </c>
      <c r="D1452" s="6" t="s">
        <v>242</v>
      </c>
      <c r="E1452" s="6">
        <v>5</v>
      </c>
      <c r="F1452" s="6" t="str">
        <f>VLOOKUP(T_[[#This Row],[N° représ]],ListeREPRESENTANTS,2,FALSE)</f>
        <v>Mohamed Ben Arfa</v>
      </c>
      <c r="G1452" s="6">
        <v>10802</v>
      </c>
      <c r="H1452" s="9">
        <v>41349</v>
      </c>
      <c r="I1452" s="9">
        <v>41372</v>
      </c>
      <c r="J1452" s="9">
        <v>41372</v>
      </c>
      <c r="K1452" s="7">
        <v>3</v>
      </c>
      <c r="L1452" s="9" t="str">
        <f>VLOOKUP(T_[[#This Row],[Réf catégorie]],ListeCATEGORIES,2,FALSE)</f>
        <v>Desserts</v>
      </c>
      <c r="M1452" s="6">
        <v>62</v>
      </c>
      <c r="N1452" s="6" t="str">
        <f>VLOOKUP(T_[[#This Row],[Réf prod]],ListePRODUITS,2,FALSE)</f>
        <v>Tarte au sucre</v>
      </c>
      <c r="O1452" s="13">
        <v>246.5</v>
      </c>
      <c r="P1452" s="6">
        <v>81</v>
      </c>
      <c r="Q1452" s="13">
        <f t="shared" si="22"/>
        <v>19966.5</v>
      </c>
      <c r="R1452" s="14">
        <v>0.2</v>
      </c>
      <c r="S1452" s="13">
        <v>15973.2</v>
      </c>
      <c r="T1452" s="13">
        <v>543.08879999999999</v>
      </c>
      <c r="U1452" s="48">
        <f>T_[[#This Row],[CA tarif]]-T_[[#This Row],[CA HT]]</f>
        <v>3993.2999999999993</v>
      </c>
      <c r="V1452" s="13"/>
      <c r="W1452" s="13"/>
      <c r="X1452"/>
      <c r="Y1452" s="9"/>
      <c r="AA1452"/>
      <c r="AB1452"/>
    </row>
    <row r="1453" spans="1:28" ht="15" customHeight="1" x14ac:dyDescent="0.25">
      <c r="A1453" s="6" t="s">
        <v>182</v>
      </c>
      <c r="B1453" s="6" t="s">
        <v>183</v>
      </c>
      <c r="C1453" s="6" t="s">
        <v>132</v>
      </c>
      <c r="D1453" s="6" t="s">
        <v>123</v>
      </c>
      <c r="E1453" s="6">
        <v>5</v>
      </c>
      <c r="F1453" s="6" t="str">
        <f>VLOOKUP(T_[[#This Row],[N° représ]],ListeREPRESENTANTS,2,FALSE)</f>
        <v>Mohamed Ben Arfa</v>
      </c>
      <c r="G1453" s="6">
        <v>10725</v>
      </c>
      <c r="H1453" s="9">
        <v>41350</v>
      </c>
      <c r="I1453" s="9">
        <v>41363</v>
      </c>
      <c r="J1453" s="9">
        <v>41363</v>
      </c>
      <c r="K1453" s="7">
        <v>6</v>
      </c>
      <c r="L1453" s="9" t="str">
        <f>VLOOKUP(T_[[#This Row],[Réf catégorie]],ListeCATEGORIES,2,FALSE)</f>
        <v>Viandes</v>
      </c>
      <c r="M1453" s="6">
        <v>55</v>
      </c>
      <c r="N1453" s="6" t="str">
        <f>VLOOKUP(T_[[#This Row],[Réf prod]],ListePRODUITS,2,FALSE)</f>
        <v>Pâté chinois</v>
      </c>
      <c r="O1453" s="13">
        <v>120</v>
      </c>
      <c r="P1453" s="6">
        <v>25</v>
      </c>
      <c r="Q1453" s="13">
        <f t="shared" si="22"/>
        <v>3000</v>
      </c>
      <c r="R1453" s="14">
        <v>7.0000000000000007E-2</v>
      </c>
      <c r="S1453" s="13">
        <v>2790</v>
      </c>
      <c r="T1453" s="13">
        <v>72.540000000000006</v>
      </c>
      <c r="U1453" s="48">
        <f>T_[[#This Row],[CA tarif]]-T_[[#This Row],[CA HT]]</f>
        <v>210</v>
      </c>
      <c r="V1453" s="13"/>
      <c r="W1453" s="13"/>
      <c r="X1453"/>
      <c r="Y1453" s="9"/>
      <c r="AA1453"/>
      <c r="AB1453"/>
    </row>
    <row r="1454" spans="1:28" ht="15" customHeight="1" x14ac:dyDescent="0.25">
      <c r="A1454" s="6" t="s">
        <v>166</v>
      </c>
      <c r="B1454" s="6" t="s">
        <v>167</v>
      </c>
      <c r="C1454" s="6" t="s">
        <v>168</v>
      </c>
      <c r="D1454" s="6" t="s">
        <v>169</v>
      </c>
      <c r="E1454" s="6">
        <v>3</v>
      </c>
      <c r="F1454" s="6" t="str">
        <f>VLOOKUP(T_[[#This Row],[N° représ]],ListeREPRESENTANTS,2,FALSE)</f>
        <v>Janet Leverling</v>
      </c>
      <c r="G1454" s="6">
        <v>10897</v>
      </c>
      <c r="H1454" s="9">
        <v>41350</v>
      </c>
      <c r="I1454" s="9">
        <v>41379</v>
      </c>
      <c r="J1454" s="9">
        <v>41376</v>
      </c>
      <c r="K1454" s="7">
        <v>8</v>
      </c>
      <c r="L1454" s="9" t="str">
        <f>VLOOKUP(T_[[#This Row],[Réf catégorie]],ListeCATEGORIES,2,FALSE)</f>
        <v>Poissons et fruits de mer</v>
      </c>
      <c r="M1454" s="6">
        <v>30</v>
      </c>
      <c r="N1454" s="6" t="str">
        <f>VLOOKUP(T_[[#This Row],[Réf prod]],ListePRODUITS,2,FALSE)</f>
        <v>Nord-Ost Matjeshering</v>
      </c>
      <c r="O1454" s="13">
        <v>129.44999999999999</v>
      </c>
      <c r="P1454" s="6">
        <v>98</v>
      </c>
      <c r="Q1454" s="13">
        <f t="shared" si="22"/>
        <v>12686.099999999999</v>
      </c>
      <c r="R1454" s="15">
        <v>0.17</v>
      </c>
      <c r="S1454" s="13">
        <v>10529.462999999998</v>
      </c>
      <c r="T1454" s="13">
        <v>221.11872299999996</v>
      </c>
      <c r="U1454" s="48">
        <f>T_[[#This Row],[CA tarif]]-T_[[#This Row],[CA HT]]</f>
        <v>2156.6370000000006</v>
      </c>
      <c r="V1454" s="13"/>
      <c r="W1454" s="13"/>
      <c r="X1454"/>
      <c r="Y1454" s="9"/>
      <c r="AA1454"/>
      <c r="AB1454"/>
    </row>
    <row r="1455" spans="1:28" x14ac:dyDescent="0.25">
      <c r="A1455" s="6" t="s">
        <v>179</v>
      </c>
      <c r="B1455" s="6" t="s">
        <v>180</v>
      </c>
      <c r="C1455" s="6" t="s">
        <v>181</v>
      </c>
      <c r="D1455" s="6" t="s">
        <v>81</v>
      </c>
      <c r="E1455" s="6">
        <v>7</v>
      </c>
      <c r="F1455" s="6" t="str">
        <f>VLOOKUP(T_[[#This Row],[N° représ]],ListeREPRESENTANTS,2,FALSE)</f>
        <v>Jaime Dos Santos</v>
      </c>
      <c r="G1455" s="6">
        <v>10612</v>
      </c>
      <c r="H1455" s="9">
        <v>41351</v>
      </c>
      <c r="I1455" s="9">
        <v>41372</v>
      </c>
      <c r="J1455" s="9">
        <v>41371</v>
      </c>
      <c r="K1455" s="7">
        <v>3</v>
      </c>
      <c r="L1455" s="9" t="str">
        <f>VLOOKUP(T_[[#This Row],[Réf catégorie]],ListeCATEGORIES,2,FALSE)</f>
        <v>Desserts</v>
      </c>
      <c r="M1455" s="6">
        <v>49</v>
      </c>
      <c r="N1455" s="6" t="str">
        <f>VLOOKUP(T_[[#This Row],[Réf prod]],ListePRODUITS,2,FALSE)</f>
        <v>Maxilaku</v>
      </c>
      <c r="O1455" s="13">
        <v>100</v>
      </c>
      <c r="P1455" s="6">
        <v>5</v>
      </c>
      <c r="Q1455" s="13">
        <f t="shared" si="22"/>
        <v>500</v>
      </c>
      <c r="R1455" s="14">
        <v>0.15</v>
      </c>
      <c r="S1455" s="13">
        <v>425</v>
      </c>
      <c r="T1455" s="13">
        <v>12.324999999999999</v>
      </c>
      <c r="U1455" s="48">
        <f>T_[[#This Row],[CA tarif]]-T_[[#This Row],[CA HT]]</f>
        <v>75</v>
      </c>
      <c r="V1455" s="13"/>
      <c r="W1455" s="13"/>
      <c r="X1455"/>
      <c r="Y1455" s="9"/>
      <c r="AA1455"/>
      <c r="AB1455"/>
    </row>
    <row r="1456" spans="1:28" ht="15" customHeight="1" x14ac:dyDescent="0.25">
      <c r="A1456" s="6" t="s">
        <v>305</v>
      </c>
      <c r="B1456" s="6" t="s">
        <v>306</v>
      </c>
      <c r="C1456" s="6" t="s">
        <v>307</v>
      </c>
      <c r="D1456" s="6" t="s">
        <v>251</v>
      </c>
      <c r="E1456" s="6">
        <v>3</v>
      </c>
      <c r="F1456" s="6" t="str">
        <f>VLOOKUP(T_[[#This Row],[N° représ]],ListeREPRESENTANTS,2,FALSE)</f>
        <v>Janet Leverling</v>
      </c>
      <c r="G1456" s="6">
        <v>10753</v>
      </c>
      <c r="H1456" s="9">
        <v>41351</v>
      </c>
      <c r="I1456" s="9">
        <v>41371</v>
      </c>
      <c r="J1456" s="9">
        <v>41368</v>
      </c>
      <c r="K1456" s="7">
        <v>8</v>
      </c>
      <c r="L1456" s="9" t="str">
        <f>VLOOKUP(T_[[#This Row],[Réf catégorie]],ListeCATEGORIES,2,FALSE)</f>
        <v>Poissons et fruits de mer</v>
      </c>
      <c r="M1456" s="6">
        <v>45</v>
      </c>
      <c r="N1456" s="6" t="str">
        <f>VLOOKUP(T_[[#This Row],[Réf prod]],ListePRODUITS,2,FALSE)</f>
        <v>Røgede sild</v>
      </c>
      <c r="O1456" s="13">
        <v>47.5</v>
      </c>
      <c r="P1456" s="6">
        <v>46</v>
      </c>
      <c r="Q1456" s="13">
        <f t="shared" si="22"/>
        <v>2185</v>
      </c>
      <c r="R1456" s="14">
        <v>0</v>
      </c>
      <c r="S1456" s="13">
        <v>2185</v>
      </c>
      <c r="T1456" s="13">
        <v>67.734999999999999</v>
      </c>
      <c r="U1456" s="48">
        <f>T_[[#This Row],[CA tarif]]-T_[[#This Row],[CA HT]]</f>
        <v>0</v>
      </c>
      <c r="V1456" s="13"/>
      <c r="W1456" s="13"/>
      <c r="X1456"/>
      <c r="Y1456" s="9"/>
      <c r="AA1456"/>
      <c r="AB1456"/>
    </row>
    <row r="1457" spans="1:28" ht="15" customHeight="1" x14ac:dyDescent="0.25">
      <c r="A1457" s="6" t="s">
        <v>258</v>
      </c>
      <c r="B1457" s="6" t="s">
        <v>259</v>
      </c>
      <c r="C1457" s="6" t="s">
        <v>260</v>
      </c>
      <c r="D1457" s="6" t="s">
        <v>136</v>
      </c>
      <c r="E1457" s="6">
        <v>3</v>
      </c>
      <c r="F1457" s="6" t="str">
        <f>VLOOKUP(T_[[#This Row],[N° représ]],ListeREPRESENTANTS,2,FALSE)</f>
        <v>Janet Leverling</v>
      </c>
      <c r="G1457" s="6">
        <v>10779</v>
      </c>
      <c r="H1457" s="9">
        <v>41351</v>
      </c>
      <c r="I1457" s="9">
        <v>41378</v>
      </c>
      <c r="J1457" s="9">
        <v>41374</v>
      </c>
      <c r="K1457" s="7">
        <v>3</v>
      </c>
      <c r="L1457" s="9" t="str">
        <f>VLOOKUP(T_[[#This Row],[Réf catégorie]],ListeCATEGORIES,2,FALSE)</f>
        <v>Desserts</v>
      </c>
      <c r="M1457" s="6">
        <v>16</v>
      </c>
      <c r="N1457" s="6" t="str">
        <f>VLOOKUP(T_[[#This Row],[Réf prod]],ListePRODUITS,2,FALSE)</f>
        <v>Pavlova</v>
      </c>
      <c r="O1457" s="13">
        <v>87.25</v>
      </c>
      <c r="P1457" s="6">
        <v>26</v>
      </c>
      <c r="Q1457" s="13">
        <f t="shared" si="22"/>
        <v>2268.5</v>
      </c>
      <c r="R1457" s="14">
        <v>0.03</v>
      </c>
      <c r="S1457" s="13">
        <v>2200.4450000000002</v>
      </c>
      <c r="T1457" s="13">
        <v>26.405340000000002</v>
      </c>
      <c r="U1457" s="48">
        <f>T_[[#This Row],[CA tarif]]-T_[[#This Row],[CA HT]]</f>
        <v>68.054999999999836</v>
      </c>
      <c r="V1457" s="13"/>
      <c r="W1457" s="13"/>
      <c r="X1457"/>
      <c r="Y1457" s="9"/>
      <c r="AA1457"/>
      <c r="AB1457"/>
    </row>
    <row r="1458" spans="1:28" ht="15" customHeight="1" x14ac:dyDescent="0.25">
      <c r="A1458" s="6" t="s">
        <v>127</v>
      </c>
      <c r="B1458" s="6" t="s">
        <v>128</v>
      </c>
      <c r="C1458" s="6" t="s">
        <v>129</v>
      </c>
      <c r="D1458" s="6" t="s">
        <v>106</v>
      </c>
      <c r="E1458" s="6">
        <v>4</v>
      </c>
      <c r="F1458" s="6" t="str">
        <f>VLOOKUP(T_[[#This Row],[N° représ]],ListeREPRESENTANTS,2,FALSE)</f>
        <v>Laura Callahan</v>
      </c>
      <c r="G1458" s="6">
        <v>10811</v>
      </c>
      <c r="H1458" s="9">
        <v>41351</v>
      </c>
      <c r="I1458" s="9">
        <v>41365</v>
      </c>
      <c r="J1458" s="9">
        <v>41360</v>
      </c>
      <c r="K1458" s="7">
        <v>3</v>
      </c>
      <c r="L1458" s="9" t="str">
        <f>VLOOKUP(T_[[#This Row],[Réf catégorie]],ListeCATEGORIES,2,FALSE)</f>
        <v>Desserts</v>
      </c>
      <c r="M1458" s="6">
        <v>19</v>
      </c>
      <c r="N1458" s="6" t="str">
        <f>VLOOKUP(T_[[#This Row],[Réf prod]],ListePRODUITS,2,FALSE)</f>
        <v>Teatime Chocolate Biscuits</v>
      </c>
      <c r="O1458" s="13">
        <v>46</v>
      </c>
      <c r="P1458" s="6">
        <v>32</v>
      </c>
      <c r="Q1458" s="13">
        <f t="shared" si="22"/>
        <v>1472</v>
      </c>
      <c r="R1458" s="14">
        <v>0.05</v>
      </c>
      <c r="S1458" s="13">
        <v>1398.3999999999999</v>
      </c>
      <c r="T1458" s="13">
        <v>4.1951999999999998</v>
      </c>
      <c r="U1458" s="48">
        <f>T_[[#This Row],[CA tarif]]-T_[[#This Row],[CA HT]]</f>
        <v>73.600000000000136</v>
      </c>
      <c r="V1458" s="13"/>
      <c r="W1458" s="13"/>
      <c r="X1458"/>
      <c r="Y1458" s="9"/>
      <c r="AA1458"/>
      <c r="AB1458"/>
    </row>
    <row r="1459" spans="1:28" ht="15" customHeight="1" x14ac:dyDescent="0.25">
      <c r="A1459" s="6" t="s">
        <v>111</v>
      </c>
      <c r="B1459" s="6" t="s">
        <v>112</v>
      </c>
      <c r="C1459" s="6" t="s">
        <v>113</v>
      </c>
      <c r="D1459" s="6" t="s">
        <v>85</v>
      </c>
      <c r="E1459" s="6">
        <v>7</v>
      </c>
      <c r="F1459" s="6" t="str">
        <f>VLOOKUP(T_[[#This Row],[N° représ]],ListeREPRESENTANTS,2,FALSE)</f>
        <v>Jaime Dos Santos</v>
      </c>
      <c r="G1459" s="6">
        <v>10546</v>
      </c>
      <c r="H1459" s="9">
        <v>41352</v>
      </c>
      <c r="I1459" s="9">
        <v>41382</v>
      </c>
      <c r="J1459" s="9">
        <v>41379</v>
      </c>
      <c r="K1459" s="7">
        <v>3</v>
      </c>
      <c r="L1459" s="9" t="str">
        <f>VLOOKUP(T_[[#This Row],[Réf catégorie]],ListeCATEGORIES,2,FALSE)</f>
        <v>Desserts</v>
      </c>
      <c r="M1459" s="6">
        <v>62</v>
      </c>
      <c r="N1459" s="6" t="str">
        <f>VLOOKUP(T_[[#This Row],[Réf prod]],ListePRODUITS,2,FALSE)</f>
        <v>Tarte au sucre</v>
      </c>
      <c r="O1459" s="13">
        <v>246.5</v>
      </c>
      <c r="P1459" s="6">
        <v>13</v>
      </c>
      <c r="Q1459" s="13">
        <f t="shared" si="22"/>
        <v>3204.5</v>
      </c>
      <c r="R1459" s="14">
        <v>0.18</v>
      </c>
      <c r="S1459" s="13">
        <v>2627.69</v>
      </c>
      <c r="T1459" s="13">
        <v>81.458389999999994</v>
      </c>
      <c r="U1459" s="48">
        <f>T_[[#This Row],[CA tarif]]-T_[[#This Row],[CA HT]]</f>
        <v>576.80999999999995</v>
      </c>
      <c r="V1459" s="13"/>
      <c r="W1459" s="13"/>
      <c r="X1459"/>
      <c r="Y1459" s="9"/>
      <c r="AA1459"/>
      <c r="AB1459"/>
    </row>
    <row r="1460" spans="1:28" ht="15" customHeight="1" x14ac:dyDescent="0.25">
      <c r="A1460" s="6" t="s">
        <v>173</v>
      </c>
      <c r="B1460" s="6" t="s">
        <v>174</v>
      </c>
      <c r="C1460" s="6" t="s">
        <v>135</v>
      </c>
      <c r="D1460" s="6" t="s">
        <v>136</v>
      </c>
      <c r="E1460" s="6">
        <v>3</v>
      </c>
      <c r="F1460" s="6" t="str">
        <f>VLOOKUP(T_[[#This Row],[N° représ]],ListeREPRESENTANTS,2,FALSE)</f>
        <v>Janet Leverling</v>
      </c>
      <c r="G1460" s="6">
        <v>10817</v>
      </c>
      <c r="H1460" s="9">
        <v>41352</v>
      </c>
      <c r="I1460" s="9">
        <v>41372</v>
      </c>
      <c r="J1460" s="9">
        <v>41375</v>
      </c>
      <c r="K1460" s="7">
        <v>8</v>
      </c>
      <c r="L1460" s="9" t="str">
        <f>VLOOKUP(T_[[#This Row],[Réf catégorie]],ListeCATEGORIES,2,FALSE)</f>
        <v>Poissons et fruits de mer</v>
      </c>
      <c r="M1460" s="6">
        <v>40</v>
      </c>
      <c r="N1460" s="6" t="str">
        <f>VLOOKUP(T_[[#This Row],[Réf prod]],ListePRODUITS,2,FALSE)</f>
        <v>Boston Crab Meat</v>
      </c>
      <c r="O1460" s="13">
        <v>92</v>
      </c>
      <c r="P1460" s="6">
        <v>88</v>
      </c>
      <c r="Q1460" s="13">
        <f t="shared" si="22"/>
        <v>8096</v>
      </c>
      <c r="R1460" s="14">
        <v>0.03</v>
      </c>
      <c r="S1460" s="13">
        <v>7853.12</v>
      </c>
      <c r="T1460" s="13">
        <v>39.265599999999999</v>
      </c>
      <c r="U1460" s="48">
        <f>T_[[#This Row],[CA tarif]]-T_[[#This Row],[CA HT]]</f>
        <v>242.88000000000011</v>
      </c>
      <c r="V1460" s="13"/>
      <c r="W1460" s="13"/>
      <c r="X1460"/>
      <c r="Y1460" s="9"/>
      <c r="AA1460"/>
      <c r="AB1460"/>
    </row>
    <row r="1461" spans="1:28" ht="15" customHeight="1" x14ac:dyDescent="0.25">
      <c r="A1461" s="6" t="s">
        <v>157</v>
      </c>
      <c r="B1461" s="6" t="s">
        <v>158</v>
      </c>
      <c r="C1461" s="6" t="s">
        <v>159</v>
      </c>
      <c r="D1461" s="6" t="s">
        <v>136</v>
      </c>
      <c r="E1461" s="6">
        <v>3</v>
      </c>
      <c r="F1461" s="6" t="str">
        <f>VLOOKUP(T_[[#This Row],[N° représ]],ListeREPRESENTANTS,2,FALSE)</f>
        <v>Janet Leverling</v>
      </c>
      <c r="G1461" s="6">
        <v>10536</v>
      </c>
      <c r="H1461" s="9">
        <v>41353</v>
      </c>
      <c r="I1461" s="9">
        <v>41372</v>
      </c>
      <c r="J1461" s="9">
        <v>41373</v>
      </c>
      <c r="K1461" s="7">
        <v>4</v>
      </c>
      <c r="L1461" s="9" t="str">
        <f>VLOOKUP(T_[[#This Row],[Réf catégorie]],ListeCATEGORIES,2,FALSE)</f>
        <v>Produits laitiers</v>
      </c>
      <c r="M1461" s="6">
        <v>60</v>
      </c>
      <c r="N1461" s="6" t="str">
        <f>VLOOKUP(T_[[#This Row],[Réf prod]],ListePRODUITS,2,FALSE)</f>
        <v>Camembert Pierrot</v>
      </c>
      <c r="O1461" s="13">
        <v>170</v>
      </c>
      <c r="P1461" s="6">
        <v>28</v>
      </c>
      <c r="Q1461" s="13">
        <f t="shared" si="22"/>
        <v>4760</v>
      </c>
      <c r="R1461" s="14">
        <v>0.19</v>
      </c>
      <c r="S1461" s="13">
        <v>3855.6000000000004</v>
      </c>
      <c r="T1461" s="13">
        <v>50.122800000000005</v>
      </c>
      <c r="U1461" s="48">
        <f>T_[[#This Row],[CA tarif]]-T_[[#This Row],[CA HT]]</f>
        <v>904.39999999999964</v>
      </c>
      <c r="V1461" s="13"/>
      <c r="W1461" s="13"/>
      <c r="X1461"/>
      <c r="Y1461" s="9"/>
      <c r="AA1461"/>
      <c r="AB1461"/>
    </row>
    <row r="1462" spans="1:28" x14ac:dyDescent="0.25">
      <c r="A1462" s="6" t="s">
        <v>179</v>
      </c>
      <c r="B1462" s="6" t="s">
        <v>180</v>
      </c>
      <c r="C1462" s="6" t="s">
        <v>181</v>
      </c>
      <c r="D1462" s="6" t="s">
        <v>81</v>
      </c>
      <c r="E1462" s="6">
        <v>7</v>
      </c>
      <c r="F1462" s="6" t="str">
        <f>VLOOKUP(T_[[#This Row],[N° représ]],ListeREPRESENTANTS,2,FALSE)</f>
        <v>Jaime Dos Santos</v>
      </c>
      <c r="G1462" s="6">
        <v>10612</v>
      </c>
      <c r="H1462" s="9">
        <v>41353</v>
      </c>
      <c r="I1462" s="9">
        <v>41382</v>
      </c>
      <c r="J1462" s="9">
        <v>41379</v>
      </c>
      <c r="K1462" s="7">
        <v>8</v>
      </c>
      <c r="L1462" s="9" t="str">
        <f>VLOOKUP(T_[[#This Row],[Réf catégorie]],ListeCATEGORIES,2,FALSE)</f>
        <v>Poissons et fruits de mer</v>
      </c>
      <c r="M1462" s="6">
        <v>36</v>
      </c>
      <c r="N1462" s="6" t="str">
        <f>VLOOKUP(T_[[#This Row],[Réf prod]],ListePRODUITS,2,FALSE)</f>
        <v>Inlagd Sill</v>
      </c>
      <c r="O1462" s="13">
        <v>95</v>
      </c>
      <c r="P1462" s="6">
        <v>63</v>
      </c>
      <c r="Q1462" s="13">
        <f t="shared" si="22"/>
        <v>5985</v>
      </c>
      <c r="R1462" s="14">
        <v>0.17</v>
      </c>
      <c r="S1462" s="13">
        <v>4967.55</v>
      </c>
      <c r="T1462" s="13">
        <v>59.610600000000005</v>
      </c>
      <c r="U1462" s="48">
        <f>T_[[#This Row],[CA tarif]]-T_[[#This Row],[CA HT]]</f>
        <v>1017.4499999999998</v>
      </c>
      <c r="V1462" s="13"/>
      <c r="W1462" s="13"/>
      <c r="X1462"/>
      <c r="Y1462" s="9"/>
      <c r="AA1462"/>
      <c r="AB1462"/>
    </row>
    <row r="1463" spans="1:28" ht="15" customHeight="1" x14ac:dyDescent="0.25">
      <c r="A1463" s="6" t="s">
        <v>173</v>
      </c>
      <c r="B1463" s="6" t="s">
        <v>174</v>
      </c>
      <c r="C1463" s="6" t="s">
        <v>135</v>
      </c>
      <c r="D1463" s="6" t="s">
        <v>136</v>
      </c>
      <c r="E1463" s="6">
        <v>3</v>
      </c>
      <c r="F1463" s="6" t="str">
        <f>VLOOKUP(T_[[#This Row],[N° représ]],ListeREPRESENTANTS,2,FALSE)</f>
        <v>Janet Leverling</v>
      </c>
      <c r="G1463" s="6">
        <v>10817</v>
      </c>
      <c r="H1463" s="9">
        <v>41353</v>
      </c>
      <c r="I1463" s="9">
        <v>41368</v>
      </c>
      <c r="J1463" s="9">
        <v>41367</v>
      </c>
      <c r="K1463" s="7">
        <v>3</v>
      </c>
      <c r="L1463" s="9" t="str">
        <f>VLOOKUP(T_[[#This Row],[Réf catégorie]],ListeCATEGORIES,2,FALSE)</f>
        <v>Desserts</v>
      </c>
      <c r="M1463" s="6">
        <v>26</v>
      </c>
      <c r="N1463" s="6" t="str">
        <f>VLOOKUP(T_[[#This Row],[Réf prod]],ListePRODUITS,2,FALSE)</f>
        <v>Gumbär Gummibärchen</v>
      </c>
      <c r="O1463" s="13">
        <v>156.15</v>
      </c>
      <c r="P1463" s="6">
        <v>33</v>
      </c>
      <c r="Q1463" s="13">
        <f t="shared" si="22"/>
        <v>5152.95</v>
      </c>
      <c r="R1463" s="14">
        <v>0.13</v>
      </c>
      <c r="S1463" s="13">
        <v>4483.0664999999999</v>
      </c>
      <c r="T1463" s="13">
        <v>134.491995</v>
      </c>
      <c r="U1463" s="48">
        <f>T_[[#This Row],[CA tarif]]-T_[[#This Row],[CA HT]]</f>
        <v>669.88349999999991</v>
      </c>
      <c r="V1463" s="13"/>
      <c r="W1463" s="13"/>
      <c r="X1463"/>
      <c r="Y1463" s="9"/>
      <c r="AA1463"/>
      <c r="AB1463"/>
    </row>
    <row r="1464" spans="1:28" ht="15" customHeight="1" x14ac:dyDescent="0.25">
      <c r="A1464" s="6" t="s">
        <v>157</v>
      </c>
      <c r="B1464" s="6" t="s">
        <v>158</v>
      </c>
      <c r="C1464" s="6" t="s">
        <v>159</v>
      </c>
      <c r="D1464" s="6" t="s">
        <v>136</v>
      </c>
      <c r="E1464" s="6">
        <v>3</v>
      </c>
      <c r="F1464" s="6" t="str">
        <f>VLOOKUP(T_[[#This Row],[N° représ]],ListeREPRESENTANTS,2,FALSE)</f>
        <v>Janet Leverling</v>
      </c>
      <c r="G1464" s="6">
        <v>10536</v>
      </c>
      <c r="H1464" s="9">
        <v>41354</v>
      </c>
      <c r="I1464" s="9">
        <v>41381</v>
      </c>
      <c r="J1464" s="9">
        <v>41376</v>
      </c>
      <c r="K1464" s="7">
        <v>4</v>
      </c>
      <c r="L1464" s="9" t="str">
        <f>VLOOKUP(T_[[#This Row],[Réf catégorie]],ListeCATEGORIES,2,FALSE)</f>
        <v>Produits laitiers</v>
      </c>
      <c r="M1464" s="6">
        <v>12</v>
      </c>
      <c r="N1464" s="6" t="str">
        <f>VLOOKUP(T_[[#This Row],[Réf prod]],ListePRODUITS,2,FALSE)</f>
        <v>Queso Manchego La Pastora</v>
      </c>
      <c r="O1464" s="13">
        <v>190</v>
      </c>
      <c r="P1464" s="6">
        <v>59</v>
      </c>
      <c r="Q1464" s="13">
        <f t="shared" si="22"/>
        <v>11210</v>
      </c>
      <c r="R1464" s="14">
        <v>0.05</v>
      </c>
      <c r="S1464" s="13">
        <v>10649.5</v>
      </c>
      <c r="T1464" s="13">
        <v>117.14449999999999</v>
      </c>
      <c r="U1464" s="48">
        <f>T_[[#This Row],[CA tarif]]-T_[[#This Row],[CA HT]]</f>
        <v>560.5</v>
      </c>
      <c r="V1464" s="13"/>
      <c r="W1464" s="13"/>
      <c r="X1464"/>
      <c r="Y1464" s="9"/>
      <c r="AA1464"/>
      <c r="AB1464"/>
    </row>
    <row r="1465" spans="1:28" ht="15" customHeight="1" x14ac:dyDescent="0.25">
      <c r="A1465" s="6" t="s">
        <v>173</v>
      </c>
      <c r="B1465" s="6" t="s">
        <v>174</v>
      </c>
      <c r="C1465" s="6" t="s">
        <v>135</v>
      </c>
      <c r="D1465" s="6" t="s">
        <v>136</v>
      </c>
      <c r="E1465" s="6">
        <v>2</v>
      </c>
      <c r="F1465" s="6" t="str">
        <f>VLOOKUP(T_[[#This Row],[N° représ]],ListeREPRESENTANTS,2,FALSE)</f>
        <v>Anne Dodsworth</v>
      </c>
      <c r="G1465" s="6">
        <v>10799</v>
      </c>
      <c r="H1465" s="9">
        <v>41354</v>
      </c>
      <c r="I1465" s="9">
        <v>41367</v>
      </c>
      <c r="J1465" s="9">
        <v>41364</v>
      </c>
      <c r="K1465" s="7">
        <v>8</v>
      </c>
      <c r="L1465" s="9" t="str">
        <f>VLOOKUP(T_[[#This Row],[Réf catégorie]],ListeCATEGORIES,2,FALSE)</f>
        <v>Poissons et fruits de mer</v>
      </c>
      <c r="M1465" s="6">
        <v>13</v>
      </c>
      <c r="N1465" s="6" t="str">
        <f>VLOOKUP(T_[[#This Row],[Réf prod]],ListePRODUITS,2,FALSE)</f>
        <v>Konbu</v>
      </c>
      <c r="O1465" s="13">
        <v>30</v>
      </c>
      <c r="P1465" s="6">
        <v>9</v>
      </c>
      <c r="Q1465" s="13">
        <f t="shared" si="22"/>
        <v>270</v>
      </c>
      <c r="R1465" s="14">
        <v>0.05</v>
      </c>
      <c r="S1465" s="13">
        <v>256.5</v>
      </c>
      <c r="T1465" s="13">
        <v>1.2825</v>
      </c>
      <c r="U1465" s="48">
        <f>T_[[#This Row],[CA tarif]]-T_[[#This Row],[CA HT]]</f>
        <v>13.5</v>
      </c>
      <c r="V1465" s="13"/>
      <c r="W1465" s="13"/>
      <c r="X1465"/>
      <c r="Y1465" s="9"/>
      <c r="AA1465"/>
      <c r="AB1465"/>
    </row>
    <row r="1466" spans="1:28" ht="15" customHeight="1" x14ac:dyDescent="0.25">
      <c r="A1466" s="6" t="s">
        <v>99</v>
      </c>
      <c r="B1466" s="6" t="s">
        <v>100</v>
      </c>
      <c r="C1466" s="6" t="s">
        <v>101</v>
      </c>
      <c r="D1466" s="6" t="s">
        <v>102</v>
      </c>
      <c r="E1466" s="6">
        <v>6</v>
      </c>
      <c r="F1466" s="6" t="str">
        <f>VLOOKUP(T_[[#This Row],[N° représ]],ListeREPRESENTANTS,2,FALSE)</f>
        <v>Ernst Junge</v>
      </c>
      <c r="G1466" s="6">
        <v>10885</v>
      </c>
      <c r="H1466" s="9">
        <v>41354</v>
      </c>
      <c r="I1466" s="9">
        <v>41382</v>
      </c>
      <c r="J1466" s="9">
        <v>41379</v>
      </c>
      <c r="K1466" s="7">
        <v>1</v>
      </c>
      <c r="L1466" s="9" t="str">
        <f>VLOOKUP(T_[[#This Row],[Réf catégorie]],ListeCATEGORIES,2,FALSE)</f>
        <v>Boissons</v>
      </c>
      <c r="M1466" s="6">
        <v>2</v>
      </c>
      <c r="N1466" s="6" t="str">
        <f>VLOOKUP(T_[[#This Row],[Réf prod]],ListePRODUITS,2,FALSE)</f>
        <v>Chang</v>
      </c>
      <c r="O1466" s="13">
        <v>95</v>
      </c>
      <c r="P1466" s="6">
        <v>17</v>
      </c>
      <c r="Q1466" s="13">
        <f t="shared" si="22"/>
        <v>1615</v>
      </c>
      <c r="R1466" s="15">
        <v>0.09</v>
      </c>
      <c r="S1466" s="13">
        <v>1469.65</v>
      </c>
      <c r="T1466" s="13">
        <v>35.271600000000007</v>
      </c>
      <c r="U1466" s="48">
        <f>T_[[#This Row],[CA tarif]]-T_[[#This Row],[CA HT]]</f>
        <v>145.34999999999991</v>
      </c>
      <c r="V1466" s="13"/>
      <c r="W1466" s="13"/>
      <c r="X1466"/>
      <c r="Y1466" s="9"/>
      <c r="AA1466"/>
      <c r="AB1466"/>
    </row>
    <row r="1467" spans="1:28" x14ac:dyDescent="0.25">
      <c r="A1467" s="6" t="s">
        <v>78</v>
      </c>
      <c r="B1467" s="6" t="s">
        <v>79</v>
      </c>
      <c r="C1467" s="6" t="s">
        <v>80</v>
      </c>
      <c r="D1467" s="6" t="s">
        <v>81</v>
      </c>
      <c r="E1467" s="6">
        <v>3</v>
      </c>
      <c r="F1467" s="6" t="str">
        <f>VLOOKUP(T_[[#This Row],[N° représ]],ListeREPRESENTANTS,2,FALSE)</f>
        <v>Janet Leverling</v>
      </c>
      <c r="G1467" s="6">
        <v>10904</v>
      </c>
      <c r="H1467" s="9">
        <v>41354</v>
      </c>
      <c r="I1467" s="9">
        <v>41379</v>
      </c>
      <c r="J1467" s="9">
        <v>41375</v>
      </c>
      <c r="K1467" s="7">
        <v>8</v>
      </c>
      <c r="L1467" s="9" t="str">
        <f>VLOOKUP(T_[[#This Row],[Réf catégorie]],ListeCATEGORIES,2,FALSE)</f>
        <v>Poissons et fruits de mer</v>
      </c>
      <c r="M1467" s="6">
        <v>58</v>
      </c>
      <c r="N1467" s="6" t="str">
        <f>VLOOKUP(T_[[#This Row],[Réf prod]],ListePRODUITS,2,FALSE)</f>
        <v>Escargots de Bourgogne</v>
      </c>
      <c r="O1467" s="13">
        <v>66.25</v>
      </c>
      <c r="P1467" s="6">
        <v>84</v>
      </c>
      <c r="Q1467" s="13">
        <f t="shared" si="22"/>
        <v>5565</v>
      </c>
      <c r="R1467" s="15">
        <v>7.0000000000000007E-2</v>
      </c>
      <c r="S1467" s="13">
        <v>5175.45</v>
      </c>
      <c r="T1467" s="13">
        <v>165.61439999999999</v>
      </c>
      <c r="U1467" s="48">
        <f>T_[[#This Row],[CA tarif]]-T_[[#This Row],[CA HT]]</f>
        <v>389.55000000000018</v>
      </c>
      <c r="V1467" s="13"/>
      <c r="W1467" s="13"/>
      <c r="X1467"/>
      <c r="Y1467" s="9"/>
      <c r="AA1467"/>
      <c r="AB1467"/>
    </row>
    <row r="1468" spans="1:28" x14ac:dyDescent="0.25">
      <c r="A1468" s="6" t="s">
        <v>78</v>
      </c>
      <c r="B1468" s="6" t="s">
        <v>79</v>
      </c>
      <c r="C1468" s="6" t="s">
        <v>80</v>
      </c>
      <c r="D1468" s="6" t="s">
        <v>81</v>
      </c>
      <c r="E1468" s="6">
        <v>3</v>
      </c>
      <c r="F1468" s="6" t="str">
        <f>VLOOKUP(T_[[#This Row],[N° représ]],ListeREPRESENTANTS,2,FALSE)</f>
        <v>Janet Leverling</v>
      </c>
      <c r="G1468" s="6">
        <v>10693</v>
      </c>
      <c r="H1468" s="9">
        <v>41355</v>
      </c>
      <c r="I1468" s="9">
        <v>41379</v>
      </c>
      <c r="J1468" s="9">
        <v>41375</v>
      </c>
      <c r="K1468" s="7">
        <v>8</v>
      </c>
      <c r="L1468" s="9" t="str">
        <f>VLOOKUP(T_[[#This Row],[Réf catégorie]],ListeCATEGORIES,2,FALSE)</f>
        <v>Poissons et fruits de mer</v>
      </c>
      <c r="M1468" s="6">
        <v>73</v>
      </c>
      <c r="N1468" s="6" t="str">
        <f>VLOOKUP(T_[[#This Row],[Réf prod]],ListePRODUITS,2,FALSE)</f>
        <v>Röd Kaviar</v>
      </c>
      <c r="O1468" s="13">
        <v>75</v>
      </c>
      <c r="P1468" s="6">
        <v>68</v>
      </c>
      <c r="Q1468" s="13">
        <f t="shared" si="22"/>
        <v>5100</v>
      </c>
      <c r="R1468" s="14">
        <v>0.02</v>
      </c>
      <c r="S1468" s="13">
        <v>4998</v>
      </c>
      <c r="T1468" s="13">
        <v>44.981999999999999</v>
      </c>
      <c r="U1468" s="48">
        <f>T_[[#This Row],[CA tarif]]-T_[[#This Row],[CA HT]]</f>
        <v>102</v>
      </c>
      <c r="V1468" s="13"/>
      <c r="W1468" s="13"/>
      <c r="X1468"/>
      <c r="Y1468" s="9"/>
      <c r="AA1468"/>
      <c r="AB1468"/>
    </row>
    <row r="1469" spans="1:28" ht="15" customHeight="1" x14ac:dyDescent="0.25">
      <c r="A1469" s="6" t="s">
        <v>226</v>
      </c>
      <c r="B1469" s="6" t="s">
        <v>227</v>
      </c>
      <c r="C1469" s="6" t="s">
        <v>53</v>
      </c>
      <c r="D1469" s="6" t="s">
        <v>51</v>
      </c>
      <c r="E1469" s="6">
        <v>3</v>
      </c>
      <c r="F1469" s="6" t="str">
        <f>VLOOKUP(T_[[#This Row],[N° représ]],ListeREPRESENTANTS,2,FALSE)</f>
        <v>Janet Leverling</v>
      </c>
      <c r="G1469" s="6">
        <v>10758</v>
      </c>
      <c r="H1469" s="9">
        <v>41355</v>
      </c>
      <c r="I1469" s="9">
        <v>41367</v>
      </c>
      <c r="J1469" s="9">
        <v>41362</v>
      </c>
      <c r="K1469" s="7">
        <v>3</v>
      </c>
      <c r="L1469" s="9" t="str">
        <f>VLOOKUP(T_[[#This Row],[Réf catégorie]],ListeCATEGORIES,2,FALSE)</f>
        <v>Desserts</v>
      </c>
      <c r="M1469" s="6">
        <v>26</v>
      </c>
      <c r="N1469" s="6" t="str">
        <f>VLOOKUP(T_[[#This Row],[Réf prod]],ListePRODUITS,2,FALSE)</f>
        <v>Gumbär Gummibärchen</v>
      </c>
      <c r="O1469" s="13">
        <v>156.15</v>
      </c>
      <c r="P1469" s="6">
        <v>14</v>
      </c>
      <c r="Q1469" s="13">
        <f t="shared" si="22"/>
        <v>2186.1</v>
      </c>
      <c r="R1469" s="14">
        <v>7.0000000000000007E-2</v>
      </c>
      <c r="S1469" s="13">
        <v>2033.0729999999999</v>
      </c>
      <c r="T1469" s="13">
        <v>30.496094999999997</v>
      </c>
      <c r="U1469" s="48">
        <f>T_[[#This Row],[CA tarif]]-T_[[#This Row],[CA HT]]</f>
        <v>153.02700000000004</v>
      </c>
      <c r="V1469" s="13"/>
      <c r="W1469" s="13"/>
      <c r="X1469"/>
      <c r="Y1469" s="9"/>
      <c r="AA1469"/>
      <c r="AB1469"/>
    </row>
    <row r="1470" spans="1:28" ht="15" customHeight="1" x14ac:dyDescent="0.25">
      <c r="A1470" s="6" t="s">
        <v>308</v>
      </c>
      <c r="B1470" s="6" t="s">
        <v>309</v>
      </c>
      <c r="C1470" s="6" t="s">
        <v>203</v>
      </c>
      <c r="D1470" s="6" t="s">
        <v>204</v>
      </c>
      <c r="E1470" s="6">
        <v>7</v>
      </c>
      <c r="F1470" s="6" t="str">
        <f>VLOOKUP(T_[[#This Row],[N° représ]],ListeREPRESENTANTS,2,FALSE)</f>
        <v>Jaime Dos Santos</v>
      </c>
      <c r="G1470" s="6">
        <v>10916</v>
      </c>
      <c r="H1470" s="9">
        <v>41355</v>
      </c>
      <c r="I1470" s="9">
        <v>41370</v>
      </c>
      <c r="J1470" s="9">
        <v>41373</v>
      </c>
      <c r="K1470" s="7">
        <v>4</v>
      </c>
      <c r="L1470" s="9" t="str">
        <f>VLOOKUP(T_[[#This Row],[Réf catégorie]],ListeCATEGORIES,2,FALSE)</f>
        <v>Produits laitiers</v>
      </c>
      <c r="M1470" s="6">
        <v>32</v>
      </c>
      <c r="N1470" s="6" t="str">
        <f>VLOOKUP(T_[[#This Row],[Réf prod]],ListePRODUITS,2,FALSE)</f>
        <v>Mascarpone Fabioli</v>
      </c>
      <c r="O1470" s="13">
        <v>160</v>
      </c>
      <c r="P1470" s="6">
        <v>13</v>
      </c>
      <c r="Q1470" s="13">
        <f t="shared" si="22"/>
        <v>2080</v>
      </c>
      <c r="R1470" s="15">
        <v>0.05</v>
      </c>
      <c r="S1470" s="13">
        <v>1976</v>
      </c>
      <c r="T1470" s="13">
        <v>39.520000000000003</v>
      </c>
      <c r="U1470" s="48">
        <f>T_[[#This Row],[CA tarif]]-T_[[#This Row],[CA HT]]</f>
        <v>104</v>
      </c>
      <c r="V1470" s="13"/>
      <c r="W1470" s="13"/>
      <c r="X1470"/>
      <c r="Y1470" s="9"/>
      <c r="AA1470"/>
      <c r="AB1470"/>
    </row>
    <row r="1471" spans="1:28" x14ac:dyDescent="0.25">
      <c r="A1471" s="6" t="s">
        <v>213</v>
      </c>
      <c r="B1471" s="6" t="s">
        <v>214</v>
      </c>
      <c r="C1471" s="6" t="s">
        <v>215</v>
      </c>
      <c r="D1471" s="6" t="s">
        <v>81</v>
      </c>
      <c r="E1471" s="6">
        <v>7</v>
      </c>
      <c r="F1471" s="6" t="str">
        <f>VLOOKUP(T_[[#This Row],[N° représ]],ListeREPRESENTANTS,2,FALSE)</f>
        <v>Jaime Dos Santos</v>
      </c>
      <c r="G1471" s="6">
        <v>10616</v>
      </c>
      <c r="H1471" s="9">
        <v>41356</v>
      </c>
      <c r="I1471" s="9">
        <v>41375</v>
      </c>
      <c r="J1471" s="9">
        <v>41371</v>
      </c>
      <c r="K1471" s="7">
        <v>1</v>
      </c>
      <c r="L1471" s="9" t="str">
        <f>VLOOKUP(T_[[#This Row],[Réf catégorie]],ListeCATEGORIES,2,FALSE)</f>
        <v>Boissons</v>
      </c>
      <c r="M1471" s="6">
        <v>38</v>
      </c>
      <c r="N1471" s="6" t="str">
        <f>VLOOKUP(T_[[#This Row],[Réf prod]],ListePRODUITS,2,FALSE)</f>
        <v>Côte de Blaye</v>
      </c>
      <c r="O1471" s="13">
        <v>1317.5</v>
      </c>
      <c r="P1471" s="6">
        <v>74</v>
      </c>
      <c r="Q1471" s="13">
        <f t="shared" si="22"/>
        <v>97495</v>
      </c>
      <c r="R1471" s="14">
        <v>0.1</v>
      </c>
      <c r="S1471" s="13">
        <v>87745.5</v>
      </c>
      <c r="T1471" s="13">
        <v>2895.6015000000002</v>
      </c>
      <c r="U1471" s="48">
        <f>T_[[#This Row],[CA tarif]]-T_[[#This Row],[CA HT]]</f>
        <v>9749.5</v>
      </c>
      <c r="V1471" s="13"/>
      <c r="W1471" s="13"/>
      <c r="X1471"/>
      <c r="Y1471" s="9"/>
      <c r="AA1471"/>
      <c r="AB1471"/>
    </row>
    <row r="1472" spans="1:28" ht="15" customHeight="1" x14ac:dyDescent="0.25">
      <c r="A1472" s="6" t="s">
        <v>175</v>
      </c>
      <c r="B1472" s="6" t="s">
        <v>176</v>
      </c>
      <c r="C1472" s="6" t="s">
        <v>97</v>
      </c>
      <c r="D1472" s="6" t="s">
        <v>98</v>
      </c>
      <c r="E1472" s="6">
        <v>3</v>
      </c>
      <c r="F1472" s="6" t="str">
        <f>VLOOKUP(T_[[#This Row],[N° représ]],ListeREPRESENTANTS,2,FALSE)</f>
        <v>Janet Leverling</v>
      </c>
      <c r="G1472" s="6">
        <v>10682</v>
      </c>
      <c r="H1472" s="9">
        <v>41356</v>
      </c>
      <c r="I1472" s="9">
        <v>41380</v>
      </c>
      <c r="J1472" s="9">
        <v>41380</v>
      </c>
      <c r="K1472" s="7">
        <v>4</v>
      </c>
      <c r="L1472" s="9" t="str">
        <f>VLOOKUP(T_[[#This Row],[Réf catégorie]],ListeCATEGORIES,2,FALSE)</f>
        <v>Produits laitiers</v>
      </c>
      <c r="M1472" s="6">
        <v>33</v>
      </c>
      <c r="N1472" s="6" t="str">
        <f>VLOOKUP(T_[[#This Row],[Réf prod]],ListePRODUITS,2,FALSE)</f>
        <v>Geitost</v>
      </c>
      <c r="O1472" s="13">
        <v>12.5</v>
      </c>
      <c r="P1472" s="6">
        <v>13</v>
      </c>
      <c r="Q1472" s="13">
        <f t="shared" si="22"/>
        <v>162.5</v>
      </c>
      <c r="R1472" s="14">
        <v>0.11</v>
      </c>
      <c r="S1472" s="13">
        <v>144.625</v>
      </c>
      <c r="T1472" s="13">
        <v>2.6032500000000001</v>
      </c>
      <c r="U1472" s="48">
        <f>T_[[#This Row],[CA tarif]]-T_[[#This Row],[CA HT]]</f>
        <v>17.875</v>
      </c>
      <c r="V1472" s="13"/>
      <c r="W1472" s="13"/>
      <c r="X1472"/>
      <c r="Y1472" s="9"/>
      <c r="AA1472"/>
      <c r="AB1472"/>
    </row>
    <row r="1473" spans="1:28" ht="15" customHeight="1" x14ac:dyDescent="0.25">
      <c r="A1473" s="6" t="s">
        <v>223</v>
      </c>
      <c r="B1473" s="6" t="s">
        <v>224</v>
      </c>
      <c r="C1473" s="6" t="s">
        <v>225</v>
      </c>
      <c r="D1473" s="6" t="s">
        <v>208</v>
      </c>
      <c r="E1473" s="6">
        <v>6</v>
      </c>
      <c r="F1473" s="6" t="str">
        <f>VLOOKUP(T_[[#This Row],[N° représ]],ListeREPRESENTANTS,2,FALSE)</f>
        <v>Ernst Junge</v>
      </c>
      <c r="G1473" s="6">
        <v>10703</v>
      </c>
      <c r="H1473" s="9">
        <v>41356</v>
      </c>
      <c r="I1473" s="9">
        <v>41378</v>
      </c>
      <c r="J1473" s="9">
        <v>41376</v>
      </c>
      <c r="K1473" s="7">
        <v>1</v>
      </c>
      <c r="L1473" s="9" t="str">
        <f>VLOOKUP(T_[[#This Row],[Réf catégorie]],ListeCATEGORIES,2,FALSE)</f>
        <v>Boissons</v>
      </c>
      <c r="M1473" s="6">
        <v>2</v>
      </c>
      <c r="N1473" s="6" t="str">
        <f>VLOOKUP(T_[[#This Row],[Réf prod]],ListePRODUITS,2,FALSE)</f>
        <v>Chang</v>
      </c>
      <c r="O1473" s="13">
        <v>95</v>
      </c>
      <c r="P1473" s="6">
        <v>91</v>
      </c>
      <c r="Q1473" s="13">
        <f t="shared" si="22"/>
        <v>8645</v>
      </c>
      <c r="R1473" s="14">
        <v>0.12</v>
      </c>
      <c r="S1473" s="13">
        <v>7607.6</v>
      </c>
      <c r="T1473" s="13">
        <v>159.75960000000001</v>
      </c>
      <c r="U1473" s="48">
        <f>T_[[#This Row],[CA tarif]]-T_[[#This Row],[CA HT]]</f>
        <v>1037.3999999999996</v>
      </c>
      <c r="V1473" s="13"/>
      <c r="W1473" s="13"/>
      <c r="X1473"/>
      <c r="Y1473" s="9"/>
      <c r="AA1473"/>
      <c r="AB1473"/>
    </row>
    <row r="1474" spans="1:28" ht="15" customHeight="1" x14ac:dyDescent="0.25">
      <c r="A1474" s="6" t="s">
        <v>221</v>
      </c>
      <c r="B1474" s="6" t="s">
        <v>222</v>
      </c>
      <c r="C1474" s="6" t="s">
        <v>88</v>
      </c>
      <c r="D1474" s="6" t="s">
        <v>89</v>
      </c>
      <c r="E1474" s="6">
        <v>5</v>
      </c>
      <c r="F1474" s="6" t="str">
        <f>VLOOKUP(T_[[#This Row],[N° représ]],ListeREPRESENTANTS,2,FALSE)</f>
        <v>Mohamed Ben Arfa</v>
      </c>
      <c r="G1474" s="6">
        <v>10726</v>
      </c>
      <c r="H1474" s="9">
        <v>41356</v>
      </c>
      <c r="I1474" s="9">
        <v>41374</v>
      </c>
      <c r="J1474" s="9">
        <v>41370</v>
      </c>
      <c r="K1474" s="7">
        <v>4</v>
      </c>
      <c r="L1474" s="9" t="str">
        <f>VLOOKUP(T_[[#This Row],[Réf catégorie]],ListeCATEGORIES,2,FALSE)</f>
        <v>Produits laitiers</v>
      </c>
      <c r="M1474" s="6">
        <v>11</v>
      </c>
      <c r="N1474" s="6" t="str">
        <f>VLOOKUP(T_[[#This Row],[Réf prod]],ListePRODUITS,2,FALSE)</f>
        <v>Queso Cabrales</v>
      </c>
      <c r="O1474" s="13">
        <v>105</v>
      </c>
      <c r="P1474" s="6">
        <v>14</v>
      </c>
      <c r="Q1474" s="13">
        <f t="shared" si="22"/>
        <v>1470</v>
      </c>
      <c r="R1474" s="14">
        <v>0.05</v>
      </c>
      <c r="S1474" s="13">
        <v>1396.5</v>
      </c>
      <c r="T1474" s="13">
        <v>40.4985</v>
      </c>
      <c r="U1474" s="48">
        <f>T_[[#This Row],[CA tarif]]-T_[[#This Row],[CA HT]]</f>
        <v>73.5</v>
      </c>
      <c r="V1474" s="13"/>
      <c r="W1474" s="13"/>
      <c r="X1474"/>
      <c r="Y1474" s="9"/>
      <c r="AA1474"/>
      <c r="AB1474"/>
    </row>
    <row r="1475" spans="1:28" ht="15" customHeight="1" x14ac:dyDescent="0.25">
      <c r="A1475" s="6" t="s">
        <v>205</v>
      </c>
      <c r="B1475" s="6" t="s">
        <v>206</v>
      </c>
      <c r="C1475" s="6" t="s">
        <v>207</v>
      </c>
      <c r="D1475" s="6" t="s">
        <v>208</v>
      </c>
      <c r="E1475" s="6">
        <v>3</v>
      </c>
      <c r="F1475" s="6" t="str">
        <f>VLOOKUP(T_[[#This Row],[N° représ]],ListeREPRESENTANTS,2,FALSE)</f>
        <v>Janet Leverling</v>
      </c>
      <c r="G1475" s="6">
        <v>10924</v>
      </c>
      <c r="H1475" s="9">
        <v>41356</v>
      </c>
      <c r="I1475" s="9">
        <v>41371</v>
      </c>
      <c r="J1475" s="9">
        <v>41368</v>
      </c>
      <c r="K1475" s="7">
        <v>7</v>
      </c>
      <c r="L1475" s="9" t="str">
        <f>VLOOKUP(T_[[#This Row],[Réf catégorie]],ListeCATEGORIES,2,FALSE)</f>
        <v>Produits secs</v>
      </c>
      <c r="M1475" s="6">
        <v>28</v>
      </c>
      <c r="N1475" s="6" t="str">
        <f>VLOOKUP(T_[[#This Row],[Réf prod]],ListePRODUITS,2,FALSE)</f>
        <v>Rössle Sauerkraut</v>
      </c>
      <c r="O1475" s="13">
        <v>228</v>
      </c>
      <c r="P1475" s="6">
        <v>46</v>
      </c>
      <c r="Q1475" s="13">
        <f t="shared" si="22"/>
        <v>10488</v>
      </c>
      <c r="R1475" s="15">
        <v>0.16</v>
      </c>
      <c r="S1475" s="13">
        <v>8809.92</v>
      </c>
      <c r="T1475" s="13">
        <v>105.71904000000001</v>
      </c>
      <c r="U1475" s="48">
        <f>T_[[#This Row],[CA tarif]]-T_[[#This Row],[CA HT]]</f>
        <v>1678.08</v>
      </c>
      <c r="V1475" s="13"/>
      <c r="W1475" s="13"/>
      <c r="X1475"/>
      <c r="Y1475" s="9"/>
      <c r="AA1475"/>
      <c r="AB1475"/>
    </row>
    <row r="1476" spans="1:28" ht="15" customHeight="1" x14ac:dyDescent="0.25">
      <c r="A1476" s="6" t="s">
        <v>245</v>
      </c>
      <c r="B1476" s="6" t="s">
        <v>246</v>
      </c>
      <c r="C1476" s="6" t="s">
        <v>247</v>
      </c>
      <c r="D1476" s="6" t="s">
        <v>85</v>
      </c>
      <c r="E1476" s="6">
        <v>5</v>
      </c>
      <c r="F1476" s="6" t="str">
        <f>VLOOKUP(T_[[#This Row],[N° représ]],ListeREPRESENTANTS,2,FALSE)</f>
        <v>Mohamed Ben Arfa</v>
      </c>
      <c r="G1476" s="6">
        <v>10584</v>
      </c>
      <c r="H1476" s="9">
        <v>41357</v>
      </c>
      <c r="I1476" s="9">
        <v>41373</v>
      </c>
      <c r="J1476" s="9">
        <v>41374</v>
      </c>
      <c r="K1476" s="7">
        <v>4</v>
      </c>
      <c r="L1476" s="9" t="str">
        <f>VLOOKUP(T_[[#This Row],[Réf catégorie]],ListeCATEGORIES,2,FALSE)</f>
        <v>Produits laitiers</v>
      </c>
      <c r="M1476" s="6">
        <v>31</v>
      </c>
      <c r="N1476" s="6" t="str">
        <f>VLOOKUP(T_[[#This Row],[Réf prod]],ListePRODUITS,2,FALSE)</f>
        <v>Gorgonzola Telino</v>
      </c>
      <c r="O1476" s="13">
        <v>62.5</v>
      </c>
      <c r="P1476" s="6">
        <v>53</v>
      </c>
      <c r="Q1476" s="13">
        <f t="shared" si="22"/>
        <v>3312.5</v>
      </c>
      <c r="R1476" s="14">
        <v>0.04</v>
      </c>
      <c r="S1476" s="13">
        <v>3180</v>
      </c>
      <c r="T1476" s="13">
        <v>41.34</v>
      </c>
      <c r="U1476" s="48">
        <f>T_[[#This Row],[CA tarif]]-T_[[#This Row],[CA HT]]</f>
        <v>132.5</v>
      </c>
      <c r="V1476" s="13"/>
      <c r="W1476" s="13"/>
      <c r="X1476"/>
      <c r="Y1476" s="9"/>
      <c r="AA1476"/>
      <c r="AB1476"/>
    </row>
    <row r="1477" spans="1:28" ht="15" customHeight="1" x14ac:dyDescent="0.25">
      <c r="A1477" s="6" t="s">
        <v>194</v>
      </c>
      <c r="B1477" s="6" t="s">
        <v>195</v>
      </c>
      <c r="C1477" s="6" t="s">
        <v>97</v>
      </c>
      <c r="D1477" s="6" t="s">
        <v>98</v>
      </c>
      <c r="E1477" s="6">
        <v>1</v>
      </c>
      <c r="F1477" s="6" t="str">
        <f>VLOOKUP(T_[[#This Row],[N° représ]],ListeREPRESENTANTS,2,FALSE)</f>
        <v>Francis Rivière</v>
      </c>
      <c r="G1477" s="6">
        <v>10676</v>
      </c>
      <c r="H1477" s="9">
        <v>41357</v>
      </c>
      <c r="I1477" s="9">
        <v>41380</v>
      </c>
      <c r="J1477" s="9">
        <v>41378</v>
      </c>
      <c r="K1477" s="7">
        <v>8</v>
      </c>
      <c r="L1477" s="9" t="str">
        <f>VLOOKUP(T_[[#This Row],[Réf catégorie]],ListeCATEGORIES,2,FALSE)</f>
        <v>Poissons et fruits de mer</v>
      </c>
      <c r="M1477" s="6">
        <v>10</v>
      </c>
      <c r="N1477" s="6" t="str">
        <f>VLOOKUP(T_[[#This Row],[Réf prod]],ListePRODUITS,2,FALSE)</f>
        <v>Ikura</v>
      </c>
      <c r="O1477" s="13">
        <v>155</v>
      </c>
      <c r="P1477" s="6">
        <v>12</v>
      </c>
      <c r="Q1477" s="13">
        <f t="shared" ref="Q1477:Q1540" si="23">O1477*P1477</f>
        <v>1860</v>
      </c>
      <c r="R1477" s="14">
        <v>0.04</v>
      </c>
      <c r="S1477" s="13">
        <v>1785.6</v>
      </c>
      <c r="T1477" s="13">
        <v>39.283199999999994</v>
      </c>
      <c r="U1477" s="48">
        <f>T_[[#This Row],[CA tarif]]-T_[[#This Row],[CA HT]]</f>
        <v>74.400000000000091</v>
      </c>
      <c r="V1477" s="13"/>
      <c r="W1477" s="13"/>
      <c r="X1477"/>
      <c r="Y1477" s="9"/>
      <c r="AA1477"/>
      <c r="AB1477"/>
    </row>
    <row r="1478" spans="1:28" x14ac:dyDescent="0.25">
      <c r="A1478" s="6" t="s">
        <v>261</v>
      </c>
      <c r="B1478" s="6" t="s">
        <v>262</v>
      </c>
      <c r="C1478" s="6" t="s">
        <v>263</v>
      </c>
      <c r="D1478" s="6" t="s">
        <v>81</v>
      </c>
      <c r="E1478" s="6">
        <v>4</v>
      </c>
      <c r="F1478" s="6" t="str">
        <f>VLOOKUP(T_[[#This Row],[N° représ]],ListeREPRESENTANTS,2,FALSE)</f>
        <v>Laura Callahan</v>
      </c>
      <c r="G1478" s="6">
        <v>10719</v>
      </c>
      <c r="H1478" s="9">
        <v>41357</v>
      </c>
      <c r="I1478" s="9">
        <v>41372</v>
      </c>
      <c r="J1478" s="9">
        <v>41370</v>
      </c>
      <c r="K1478" s="7">
        <v>8</v>
      </c>
      <c r="L1478" s="9" t="str">
        <f>VLOOKUP(T_[[#This Row],[Réf catégorie]],ListeCATEGORIES,2,FALSE)</f>
        <v>Poissons et fruits de mer</v>
      </c>
      <c r="M1478" s="6">
        <v>30</v>
      </c>
      <c r="N1478" s="6" t="str">
        <f>VLOOKUP(T_[[#This Row],[Réf prod]],ListePRODUITS,2,FALSE)</f>
        <v>Nord-Ost Matjeshering</v>
      </c>
      <c r="O1478" s="13">
        <v>129.44999999999999</v>
      </c>
      <c r="P1478" s="6">
        <v>21</v>
      </c>
      <c r="Q1478" s="13">
        <f t="shared" si="23"/>
        <v>2718.45</v>
      </c>
      <c r="R1478" s="14">
        <v>0.03</v>
      </c>
      <c r="S1478" s="13">
        <v>2636.8964999999998</v>
      </c>
      <c r="T1478" s="13">
        <v>39.553447499999997</v>
      </c>
      <c r="U1478" s="48">
        <f>T_[[#This Row],[CA tarif]]-T_[[#This Row],[CA HT]]</f>
        <v>81.553499999999985</v>
      </c>
      <c r="V1478" s="13"/>
      <c r="W1478" s="13"/>
      <c r="X1478"/>
      <c r="Y1478" s="9"/>
      <c r="AA1478"/>
      <c r="AB1478"/>
    </row>
    <row r="1479" spans="1:28" ht="15" customHeight="1" x14ac:dyDescent="0.25">
      <c r="A1479" s="6" t="s">
        <v>196</v>
      </c>
      <c r="B1479" s="6" t="s">
        <v>197</v>
      </c>
      <c r="C1479" s="6" t="s">
        <v>52</v>
      </c>
      <c r="D1479" s="6" t="s">
        <v>51</v>
      </c>
      <c r="E1479" s="6">
        <v>8</v>
      </c>
      <c r="F1479" s="6" t="str">
        <f>VLOOKUP(T_[[#This Row],[N° représ]],ListeREPRESENTANTS,2,FALSE)</f>
        <v>Hicham Esmal</v>
      </c>
      <c r="G1479" s="6">
        <v>10731</v>
      </c>
      <c r="H1479" s="9">
        <v>41357</v>
      </c>
      <c r="I1479" s="9">
        <v>41367</v>
      </c>
      <c r="J1479" s="9">
        <v>41369</v>
      </c>
      <c r="K1479" s="7">
        <v>7</v>
      </c>
      <c r="L1479" s="9" t="str">
        <f>VLOOKUP(T_[[#This Row],[Réf catégorie]],ListeCATEGORIES,2,FALSE)</f>
        <v>Produits secs</v>
      </c>
      <c r="M1479" s="6">
        <v>51</v>
      </c>
      <c r="N1479" s="6" t="str">
        <f>VLOOKUP(T_[[#This Row],[Réf prod]],ListePRODUITS,2,FALSE)</f>
        <v>Manjimup Dried Apples</v>
      </c>
      <c r="O1479" s="13">
        <v>265</v>
      </c>
      <c r="P1479" s="6">
        <v>16</v>
      </c>
      <c r="Q1479" s="13">
        <f t="shared" si="23"/>
        <v>4240</v>
      </c>
      <c r="R1479" s="14">
        <v>7.0000000000000007E-2</v>
      </c>
      <c r="S1479" s="13">
        <v>3943.2</v>
      </c>
      <c r="T1479" s="13">
        <v>51.261600000000001</v>
      </c>
      <c r="U1479" s="48">
        <f>T_[[#This Row],[CA tarif]]-T_[[#This Row],[CA HT]]</f>
        <v>296.80000000000018</v>
      </c>
      <c r="V1479" s="13"/>
      <c r="W1479" s="13"/>
      <c r="X1479"/>
      <c r="Y1479" s="9"/>
      <c r="AA1479"/>
      <c r="AB1479"/>
    </row>
    <row r="1480" spans="1:28" ht="15" customHeight="1" x14ac:dyDescent="0.25">
      <c r="A1480" s="6" t="s">
        <v>117</v>
      </c>
      <c r="B1480" s="6" t="s">
        <v>118</v>
      </c>
      <c r="C1480" s="6" t="s">
        <v>119</v>
      </c>
      <c r="D1480" s="6" t="s">
        <v>85</v>
      </c>
      <c r="E1480" s="6">
        <v>7</v>
      </c>
      <c r="F1480" s="6" t="str">
        <f>VLOOKUP(T_[[#This Row],[N° représ]],ListeREPRESENTANTS,2,FALSE)</f>
        <v>Jaime Dos Santos</v>
      </c>
      <c r="G1480" s="6">
        <v>10789</v>
      </c>
      <c r="H1480" s="9">
        <v>41357</v>
      </c>
      <c r="I1480" s="9">
        <v>41370</v>
      </c>
      <c r="J1480" s="9">
        <v>41372</v>
      </c>
      <c r="K1480" s="7">
        <v>8</v>
      </c>
      <c r="L1480" s="9" t="str">
        <f>VLOOKUP(T_[[#This Row],[Réf catégorie]],ListeCATEGORIES,2,FALSE)</f>
        <v>Poissons et fruits de mer</v>
      </c>
      <c r="M1480" s="6">
        <v>18</v>
      </c>
      <c r="N1480" s="6" t="str">
        <f>VLOOKUP(T_[[#This Row],[Réf prod]],ListePRODUITS,2,FALSE)</f>
        <v>Carnarvon Tigers</v>
      </c>
      <c r="O1480" s="13">
        <v>312.5</v>
      </c>
      <c r="P1480" s="6">
        <v>77</v>
      </c>
      <c r="Q1480" s="13">
        <f t="shared" si="23"/>
        <v>24062.5</v>
      </c>
      <c r="R1480" s="14">
        <v>0</v>
      </c>
      <c r="S1480" s="13">
        <v>24062.5</v>
      </c>
      <c r="T1480" s="13">
        <v>0</v>
      </c>
      <c r="U1480" s="48">
        <f>T_[[#This Row],[CA tarif]]-T_[[#This Row],[CA HT]]</f>
        <v>0</v>
      </c>
      <c r="V1480" s="13"/>
      <c r="W1480" s="13"/>
      <c r="X1480"/>
      <c r="Y1480" s="9"/>
      <c r="AA1480"/>
      <c r="AB1480"/>
    </row>
    <row r="1481" spans="1:28" ht="15" customHeight="1" x14ac:dyDescent="0.25">
      <c r="A1481" s="6" t="s">
        <v>269</v>
      </c>
      <c r="B1481" s="6" t="s">
        <v>270</v>
      </c>
      <c r="C1481" s="6" t="s">
        <v>271</v>
      </c>
      <c r="D1481" s="6" t="s">
        <v>242</v>
      </c>
      <c r="E1481" s="6">
        <v>3</v>
      </c>
      <c r="F1481" s="6" t="str">
        <f>VLOOKUP(T_[[#This Row],[N° représ]],ListeREPRESENTANTS,2,FALSE)</f>
        <v>Janet Leverling</v>
      </c>
      <c r="G1481" s="6">
        <v>10769</v>
      </c>
      <c r="H1481" s="9">
        <v>41358</v>
      </c>
      <c r="I1481" s="9">
        <v>41384</v>
      </c>
      <c r="J1481" s="9">
        <v>41383</v>
      </c>
      <c r="K1481" s="7">
        <v>2</v>
      </c>
      <c r="L1481" s="9" t="str">
        <f>VLOOKUP(T_[[#This Row],[Réf catégorie]],ListeCATEGORIES,2,FALSE)</f>
        <v>Condiments</v>
      </c>
      <c r="M1481" s="6">
        <v>61</v>
      </c>
      <c r="N1481" s="6" t="str">
        <f>VLOOKUP(T_[[#This Row],[Réf prod]],ListePRODUITS,2,FALSE)</f>
        <v>Sirop d'érable</v>
      </c>
      <c r="O1481" s="13">
        <v>142.5</v>
      </c>
      <c r="P1481" s="6">
        <v>7</v>
      </c>
      <c r="Q1481" s="13">
        <f t="shared" si="23"/>
        <v>997.5</v>
      </c>
      <c r="R1481" s="14">
        <v>0.18</v>
      </c>
      <c r="S1481" s="13">
        <v>817.95</v>
      </c>
      <c r="T1481" s="13">
        <v>15.54105</v>
      </c>
      <c r="U1481" s="48">
        <f>T_[[#This Row],[CA tarif]]-T_[[#This Row],[CA HT]]</f>
        <v>179.54999999999995</v>
      </c>
      <c r="V1481" s="13"/>
      <c r="W1481" s="13"/>
      <c r="X1481"/>
      <c r="Y1481" s="9"/>
      <c r="AA1481"/>
      <c r="AB1481"/>
    </row>
    <row r="1482" spans="1:28" ht="15" customHeight="1" x14ac:dyDescent="0.25">
      <c r="A1482" s="6" t="s">
        <v>226</v>
      </c>
      <c r="B1482" s="6" t="s">
        <v>227</v>
      </c>
      <c r="C1482" s="6" t="s">
        <v>53</v>
      </c>
      <c r="D1482" s="6" t="s">
        <v>51</v>
      </c>
      <c r="E1482" s="6">
        <v>5</v>
      </c>
      <c r="F1482" s="6" t="str">
        <f>VLOOKUP(T_[[#This Row],[N° représ]],ListeREPRESENTANTS,2,FALSE)</f>
        <v>Mohamed Ben Arfa</v>
      </c>
      <c r="G1482" s="6">
        <v>10931</v>
      </c>
      <c r="H1482" s="9">
        <v>41358</v>
      </c>
      <c r="I1482" s="9">
        <v>41368</v>
      </c>
      <c r="J1482" s="9">
        <v>41364</v>
      </c>
      <c r="K1482" s="7">
        <v>5</v>
      </c>
      <c r="L1482" s="9" t="str">
        <f>VLOOKUP(T_[[#This Row],[Réf catégorie]],ListeCATEGORIES,2,FALSE)</f>
        <v>Pâtes et céréales</v>
      </c>
      <c r="M1482" s="6">
        <v>57</v>
      </c>
      <c r="N1482" s="6" t="str">
        <f>VLOOKUP(T_[[#This Row],[Réf prod]],ListePRODUITS,2,FALSE)</f>
        <v>Ravioli Angelo</v>
      </c>
      <c r="O1482" s="13">
        <v>97.5</v>
      </c>
      <c r="P1482" s="6">
        <v>83</v>
      </c>
      <c r="Q1482" s="13">
        <f t="shared" si="23"/>
        <v>8092.5</v>
      </c>
      <c r="R1482" s="15">
        <v>0.13</v>
      </c>
      <c r="S1482" s="13">
        <v>7040.4750000000004</v>
      </c>
      <c r="T1482" s="13">
        <v>211.21424999999999</v>
      </c>
      <c r="U1482" s="48">
        <f>T_[[#This Row],[CA tarif]]-T_[[#This Row],[CA HT]]</f>
        <v>1052.0249999999996</v>
      </c>
      <c r="V1482" s="13"/>
      <c r="W1482" s="13"/>
      <c r="X1482"/>
      <c r="Y1482" s="9"/>
      <c r="AA1482"/>
      <c r="AB1482"/>
    </row>
    <row r="1483" spans="1:28" ht="15" customHeight="1" x14ac:dyDescent="0.25">
      <c r="A1483" s="6" t="s">
        <v>127</v>
      </c>
      <c r="B1483" s="6" t="s">
        <v>128</v>
      </c>
      <c r="C1483" s="6" t="s">
        <v>129</v>
      </c>
      <c r="D1483" s="6" t="s">
        <v>106</v>
      </c>
      <c r="E1483" s="6">
        <v>5</v>
      </c>
      <c r="F1483" s="6" t="str">
        <f>VLOOKUP(T_[[#This Row],[N° représ]],ListeREPRESENTANTS,2,FALSE)</f>
        <v>Mohamed Ben Arfa</v>
      </c>
      <c r="G1483" s="6">
        <v>10485</v>
      </c>
      <c r="H1483" s="9">
        <v>41359</v>
      </c>
      <c r="I1483" s="9">
        <v>41373</v>
      </c>
      <c r="J1483" s="9">
        <v>41371</v>
      </c>
      <c r="K1483" s="7">
        <v>1</v>
      </c>
      <c r="L1483" s="9" t="str">
        <f>VLOOKUP(T_[[#This Row],[Réf catégorie]],ListeCATEGORIES,2,FALSE)</f>
        <v>Boissons</v>
      </c>
      <c r="M1483" s="6">
        <v>70</v>
      </c>
      <c r="N1483" s="6" t="str">
        <f>VLOOKUP(T_[[#This Row],[Réf prod]],ListePRODUITS,2,FALSE)</f>
        <v>Outback Lager</v>
      </c>
      <c r="O1483" s="13">
        <v>60</v>
      </c>
      <c r="P1483" s="6">
        <v>38</v>
      </c>
      <c r="Q1483" s="13">
        <f t="shared" si="23"/>
        <v>2280</v>
      </c>
      <c r="R1483" s="14">
        <v>0.11</v>
      </c>
      <c r="S1483" s="13">
        <v>2029.2</v>
      </c>
      <c r="T1483" s="13">
        <v>8.1167999999999996</v>
      </c>
      <c r="U1483" s="48">
        <f>T_[[#This Row],[CA tarif]]-T_[[#This Row],[CA HT]]</f>
        <v>250.79999999999995</v>
      </c>
      <c r="V1483" s="13"/>
      <c r="W1483" s="13"/>
      <c r="X1483"/>
      <c r="Y1483" s="9"/>
      <c r="AA1483"/>
      <c r="AB1483"/>
    </row>
    <row r="1484" spans="1:28" ht="15" customHeight="1" x14ac:dyDescent="0.25">
      <c r="A1484" s="6" t="s">
        <v>173</v>
      </c>
      <c r="B1484" s="6" t="s">
        <v>174</v>
      </c>
      <c r="C1484" s="6" t="s">
        <v>135</v>
      </c>
      <c r="D1484" s="6" t="s">
        <v>136</v>
      </c>
      <c r="E1484" s="6">
        <v>2</v>
      </c>
      <c r="F1484" s="6" t="str">
        <f>VLOOKUP(T_[[#This Row],[N° représ]],ListeREPRESENTANTS,2,FALSE)</f>
        <v>Anne Dodsworth</v>
      </c>
      <c r="G1484" s="6">
        <v>10506</v>
      </c>
      <c r="H1484" s="9">
        <v>41359</v>
      </c>
      <c r="I1484" s="9">
        <v>41377</v>
      </c>
      <c r="J1484" s="9">
        <v>41376</v>
      </c>
      <c r="K1484" s="7">
        <v>3</v>
      </c>
      <c r="L1484" s="9" t="str">
        <f>VLOOKUP(T_[[#This Row],[Réf catégorie]],ListeCATEGORIES,2,FALSE)</f>
        <v>Desserts</v>
      </c>
      <c r="M1484" s="6">
        <v>25</v>
      </c>
      <c r="N1484" s="6" t="str">
        <f>VLOOKUP(T_[[#This Row],[Réf prod]],ListePRODUITS,2,FALSE)</f>
        <v>NuNuCa Nuß-Nougat-Creme</v>
      </c>
      <c r="O1484" s="13">
        <v>70</v>
      </c>
      <c r="P1484" s="6">
        <v>93</v>
      </c>
      <c r="Q1484" s="13">
        <f t="shared" si="23"/>
        <v>6510</v>
      </c>
      <c r="R1484" s="14">
        <v>0.08</v>
      </c>
      <c r="S1484" s="13">
        <v>5989.2</v>
      </c>
      <c r="T1484" s="13">
        <v>83.848799999999997</v>
      </c>
      <c r="U1484" s="48">
        <f>T_[[#This Row],[CA tarif]]-T_[[#This Row],[CA HT]]</f>
        <v>520.80000000000018</v>
      </c>
      <c r="V1484" s="13"/>
      <c r="W1484" s="13"/>
      <c r="X1484"/>
      <c r="Y1484" s="9"/>
      <c r="AA1484"/>
      <c r="AB1484"/>
    </row>
    <row r="1485" spans="1:28" ht="15" customHeight="1" x14ac:dyDescent="0.25">
      <c r="A1485" s="6" t="s">
        <v>155</v>
      </c>
      <c r="B1485" s="6" t="s">
        <v>156</v>
      </c>
      <c r="C1485" s="6" t="s">
        <v>132</v>
      </c>
      <c r="D1485" s="6" t="s">
        <v>123</v>
      </c>
      <c r="E1485" s="6">
        <v>3</v>
      </c>
      <c r="F1485" s="6" t="str">
        <f>VLOOKUP(T_[[#This Row],[N° représ]],ListeREPRESENTANTS,2,FALSE)</f>
        <v>Janet Leverling</v>
      </c>
      <c r="G1485" s="6">
        <v>10839</v>
      </c>
      <c r="H1485" s="9">
        <v>41359</v>
      </c>
      <c r="I1485" s="9">
        <v>41372</v>
      </c>
      <c r="J1485" s="9">
        <v>41373</v>
      </c>
      <c r="K1485" s="7">
        <v>4</v>
      </c>
      <c r="L1485" s="9" t="str">
        <f>VLOOKUP(T_[[#This Row],[Réf catégorie]],ListeCATEGORIES,2,FALSE)</f>
        <v>Produits laitiers</v>
      </c>
      <c r="M1485" s="6">
        <v>72</v>
      </c>
      <c r="N1485" s="6" t="str">
        <f>VLOOKUP(T_[[#This Row],[Réf prod]],ListePRODUITS,2,FALSE)</f>
        <v>Mozzarella di Giovanni</v>
      </c>
      <c r="O1485" s="13">
        <v>174</v>
      </c>
      <c r="P1485" s="6">
        <v>77</v>
      </c>
      <c r="Q1485" s="13">
        <f t="shared" si="23"/>
        <v>13398</v>
      </c>
      <c r="R1485" s="15">
        <v>0.11</v>
      </c>
      <c r="S1485" s="13">
        <v>11924.22</v>
      </c>
      <c r="T1485" s="13">
        <v>417.34769999999997</v>
      </c>
      <c r="U1485" s="48">
        <f>T_[[#This Row],[CA tarif]]-T_[[#This Row],[CA HT]]</f>
        <v>1473.7800000000007</v>
      </c>
      <c r="V1485" s="13"/>
      <c r="W1485" s="13"/>
      <c r="X1485"/>
      <c r="Y1485" s="9"/>
      <c r="AA1485"/>
      <c r="AB1485"/>
    </row>
    <row r="1486" spans="1:28" ht="15" customHeight="1" x14ac:dyDescent="0.25">
      <c r="A1486" s="6" t="s">
        <v>186</v>
      </c>
      <c r="B1486" s="6" t="s">
        <v>187</v>
      </c>
      <c r="C1486" s="6" t="s">
        <v>188</v>
      </c>
      <c r="D1486" s="6" t="s">
        <v>140</v>
      </c>
      <c r="E1486" s="6">
        <v>6</v>
      </c>
      <c r="F1486" s="6" t="str">
        <f>VLOOKUP(T_[[#This Row],[N° représ]],ListeREPRESENTANTS,2,FALSE)</f>
        <v>Ernst Junge</v>
      </c>
      <c r="G1486" s="6">
        <v>10764</v>
      </c>
      <c r="H1486" s="9">
        <v>41360</v>
      </c>
      <c r="I1486" s="9">
        <v>41374</v>
      </c>
      <c r="J1486" s="9">
        <v>41372</v>
      </c>
      <c r="K1486" s="7">
        <v>1</v>
      </c>
      <c r="L1486" s="9" t="str">
        <f>VLOOKUP(T_[[#This Row],[Réf catégorie]],ListeCATEGORIES,2,FALSE)</f>
        <v>Boissons</v>
      </c>
      <c r="M1486" s="6">
        <v>39</v>
      </c>
      <c r="N1486" s="6" t="str">
        <f>VLOOKUP(T_[[#This Row],[Réf prod]],ListePRODUITS,2,FALSE)</f>
        <v>Chartreuse verte</v>
      </c>
      <c r="O1486" s="13">
        <v>90</v>
      </c>
      <c r="P1486" s="6">
        <v>1</v>
      </c>
      <c r="Q1486" s="13">
        <f t="shared" si="23"/>
        <v>90</v>
      </c>
      <c r="R1486" s="14">
        <v>0.2</v>
      </c>
      <c r="S1486" s="13">
        <v>72</v>
      </c>
      <c r="T1486" s="13">
        <v>2.016</v>
      </c>
      <c r="U1486" s="48">
        <f>T_[[#This Row],[CA tarif]]-T_[[#This Row],[CA HT]]</f>
        <v>18</v>
      </c>
      <c r="V1486" s="13"/>
      <c r="W1486" s="13"/>
      <c r="X1486"/>
      <c r="Y1486" s="9"/>
      <c r="AA1486"/>
      <c r="AB1486"/>
    </row>
    <row r="1487" spans="1:28" x14ac:dyDescent="0.25">
      <c r="A1487" s="6" t="s">
        <v>114</v>
      </c>
      <c r="B1487" s="6" t="s">
        <v>115</v>
      </c>
      <c r="C1487" s="6" t="s">
        <v>116</v>
      </c>
      <c r="D1487" s="6" t="s">
        <v>81</v>
      </c>
      <c r="E1487" s="6">
        <v>2</v>
      </c>
      <c r="F1487" s="6" t="str">
        <f>VLOOKUP(T_[[#This Row],[N° représ]],ListeREPRESENTANTS,2,FALSE)</f>
        <v>Anne Dodsworth</v>
      </c>
      <c r="G1487" s="6">
        <v>10889</v>
      </c>
      <c r="H1487" s="9">
        <v>41360</v>
      </c>
      <c r="I1487" s="9">
        <v>41370</v>
      </c>
      <c r="J1487" s="9">
        <v>41371</v>
      </c>
      <c r="K1487" s="7">
        <v>1</v>
      </c>
      <c r="L1487" s="9" t="str">
        <f>VLOOKUP(T_[[#This Row],[Réf catégorie]],ListeCATEGORIES,2,FALSE)</f>
        <v>Boissons</v>
      </c>
      <c r="M1487" s="6">
        <v>38</v>
      </c>
      <c r="N1487" s="6" t="str">
        <f>VLOOKUP(T_[[#This Row],[Réf prod]],ListePRODUITS,2,FALSE)</f>
        <v>Côte de Blaye</v>
      </c>
      <c r="O1487" s="13">
        <v>1317.5</v>
      </c>
      <c r="P1487" s="6">
        <v>93</v>
      </c>
      <c r="Q1487" s="13">
        <f t="shared" si="23"/>
        <v>122527.5</v>
      </c>
      <c r="R1487" s="15">
        <v>0.09</v>
      </c>
      <c r="S1487" s="13">
        <v>111500.02500000001</v>
      </c>
      <c r="T1487" s="13">
        <v>1449.5003250000002</v>
      </c>
      <c r="U1487" s="48">
        <f>T_[[#This Row],[CA tarif]]-T_[[#This Row],[CA HT]]</f>
        <v>11027.474999999991</v>
      </c>
      <c r="V1487" s="13"/>
      <c r="W1487" s="13"/>
      <c r="X1487"/>
      <c r="Y1487" s="9"/>
      <c r="AA1487"/>
      <c r="AB1487"/>
    </row>
    <row r="1488" spans="1:28" ht="15" customHeight="1" x14ac:dyDescent="0.25">
      <c r="A1488" s="6" t="s">
        <v>308</v>
      </c>
      <c r="B1488" s="6" t="s">
        <v>309</v>
      </c>
      <c r="C1488" s="6" t="s">
        <v>203</v>
      </c>
      <c r="D1488" s="6" t="s">
        <v>204</v>
      </c>
      <c r="E1488" s="6">
        <v>7</v>
      </c>
      <c r="F1488" s="6" t="str">
        <f>VLOOKUP(T_[[#This Row],[N° représ]],ListeREPRESENTANTS,2,FALSE)</f>
        <v>Jaime Dos Santos</v>
      </c>
      <c r="G1488" s="6">
        <v>10916</v>
      </c>
      <c r="H1488" s="9">
        <v>41360</v>
      </c>
      <c r="I1488" s="9">
        <v>41376</v>
      </c>
      <c r="J1488" s="9">
        <v>41374</v>
      </c>
      <c r="K1488" s="7">
        <v>3</v>
      </c>
      <c r="L1488" s="9" t="str">
        <f>VLOOKUP(T_[[#This Row],[Réf catégorie]],ListeCATEGORIES,2,FALSE)</f>
        <v>Desserts</v>
      </c>
      <c r="M1488" s="6">
        <v>16</v>
      </c>
      <c r="N1488" s="6" t="str">
        <f>VLOOKUP(T_[[#This Row],[Réf prod]],ListePRODUITS,2,FALSE)</f>
        <v>Pavlova</v>
      </c>
      <c r="O1488" s="13">
        <v>87.25</v>
      </c>
      <c r="P1488" s="6">
        <v>17</v>
      </c>
      <c r="Q1488" s="13">
        <f t="shared" si="23"/>
        <v>1483.25</v>
      </c>
      <c r="R1488" s="15">
        <v>0.04</v>
      </c>
      <c r="S1488" s="13">
        <v>1423.9199999999998</v>
      </c>
      <c r="T1488" s="13">
        <v>22.782719999999998</v>
      </c>
      <c r="U1488" s="48">
        <f>T_[[#This Row],[CA tarif]]-T_[[#This Row],[CA HT]]</f>
        <v>59.330000000000155</v>
      </c>
      <c r="V1488" s="13"/>
      <c r="W1488" s="13"/>
      <c r="X1488"/>
      <c r="Y1488" s="9"/>
      <c r="AA1488"/>
      <c r="AB1488"/>
    </row>
    <row r="1489" spans="1:28" x14ac:dyDescent="0.25">
      <c r="A1489" s="6" t="s">
        <v>114</v>
      </c>
      <c r="B1489" s="6" t="s">
        <v>115</v>
      </c>
      <c r="C1489" s="6" t="s">
        <v>116</v>
      </c>
      <c r="D1489" s="6" t="s">
        <v>81</v>
      </c>
      <c r="E1489" s="6">
        <v>4</v>
      </c>
      <c r="F1489" s="6" t="str">
        <f>VLOOKUP(T_[[#This Row],[N° représ]],ListeREPRESENTANTS,2,FALSE)</f>
        <v>Laura Callahan</v>
      </c>
      <c r="G1489" s="6">
        <v>10852</v>
      </c>
      <c r="H1489" s="9">
        <v>41361</v>
      </c>
      <c r="I1489" s="9">
        <v>41385</v>
      </c>
      <c r="J1489" s="9">
        <v>41383</v>
      </c>
      <c r="K1489" s="7">
        <v>3</v>
      </c>
      <c r="L1489" s="9" t="str">
        <f>VLOOKUP(T_[[#This Row],[Réf catégorie]],ListeCATEGORIES,2,FALSE)</f>
        <v>Desserts</v>
      </c>
      <c r="M1489" s="6">
        <v>62</v>
      </c>
      <c r="N1489" s="6" t="str">
        <f>VLOOKUP(T_[[#This Row],[Réf prod]],ListePRODUITS,2,FALSE)</f>
        <v>Tarte au sucre</v>
      </c>
      <c r="O1489" s="13">
        <v>246.5</v>
      </c>
      <c r="P1489" s="6">
        <v>49</v>
      </c>
      <c r="Q1489" s="13">
        <f t="shared" si="23"/>
        <v>12078.5</v>
      </c>
      <c r="R1489" s="15">
        <v>0.14000000000000001</v>
      </c>
      <c r="S1489" s="13">
        <v>10387.51</v>
      </c>
      <c r="T1489" s="13">
        <v>83.100080000000005</v>
      </c>
      <c r="U1489" s="48">
        <f>T_[[#This Row],[CA tarif]]-T_[[#This Row],[CA HT]]</f>
        <v>1690.9899999999998</v>
      </c>
      <c r="V1489" s="13"/>
      <c r="W1489" s="13"/>
      <c r="X1489"/>
      <c r="Y1489" s="9"/>
      <c r="AA1489"/>
      <c r="AB1489"/>
    </row>
    <row r="1490" spans="1:28" ht="15" customHeight="1" x14ac:dyDescent="0.25">
      <c r="A1490" s="6" t="s">
        <v>127</v>
      </c>
      <c r="B1490" s="6" t="s">
        <v>128</v>
      </c>
      <c r="C1490" s="6" t="s">
        <v>129</v>
      </c>
      <c r="D1490" s="6" t="s">
        <v>106</v>
      </c>
      <c r="E1490" s="6">
        <v>1</v>
      </c>
      <c r="F1490" s="6" t="str">
        <f>VLOOKUP(T_[[#This Row],[N° représ]],ListeREPRESENTANTS,2,FALSE)</f>
        <v>Francis Rivière</v>
      </c>
      <c r="G1490" s="6">
        <v>10919</v>
      </c>
      <c r="H1490" s="9">
        <v>41361</v>
      </c>
      <c r="I1490" s="9">
        <v>41387</v>
      </c>
      <c r="J1490" s="9">
        <v>41387</v>
      </c>
      <c r="K1490" s="7">
        <v>3</v>
      </c>
      <c r="L1490" s="9" t="str">
        <f>VLOOKUP(T_[[#This Row],[Réf catégorie]],ListeCATEGORIES,2,FALSE)</f>
        <v>Desserts</v>
      </c>
      <c r="M1490" s="6">
        <v>25</v>
      </c>
      <c r="N1490" s="6" t="str">
        <f>VLOOKUP(T_[[#This Row],[Réf prod]],ListePRODUITS,2,FALSE)</f>
        <v>NuNuCa Nuß-Nougat-Creme</v>
      </c>
      <c r="O1490" s="13">
        <v>70</v>
      </c>
      <c r="P1490" s="6">
        <v>30</v>
      </c>
      <c r="Q1490" s="13">
        <f t="shared" si="23"/>
        <v>2100</v>
      </c>
      <c r="R1490" s="15">
        <v>0.06</v>
      </c>
      <c r="S1490" s="13">
        <v>1974</v>
      </c>
      <c r="T1490" s="13">
        <v>21.713999999999999</v>
      </c>
      <c r="U1490" s="48">
        <f>T_[[#This Row],[CA tarif]]-T_[[#This Row],[CA HT]]</f>
        <v>126</v>
      </c>
      <c r="V1490" s="13"/>
      <c r="W1490" s="13"/>
      <c r="X1490"/>
      <c r="Y1490" s="9"/>
      <c r="AA1490"/>
      <c r="AB1490"/>
    </row>
    <row r="1491" spans="1:28" ht="15" customHeight="1" x14ac:dyDescent="0.25">
      <c r="A1491" s="6" t="s">
        <v>120</v>
      </c>
      <c r="B1491" s="6" t="s">
        <v>121</v>
      </c>
      <c r="C1491" s="6" t="s">
        <v>122</v>
      </c>
      <c r="D1491" s="6" t="s">
        <v>123</v>
      </c>
      <c r="E1491" s="6">
        <v>9</v>
      </c>
      <c r="F1491" s="6" t="str">
        <f>VLOOKUP(T_[[#This Row],[N° représ]],ListeREPRESENTANTS,2,FALSE)</f>
        <v>Steven Buchanan</v>
      </c>
      <c r="G1491" s="6">
        <v>10648</v>
      </c>
      <c r="H1491" s="9">
        <v>41362</v>
      </c>
      <c r="I1491" s="9">
        <v>41380</v>
      </c>
      <c r="J1491" s="9">
        <v>41376</v>
      </c>
      <c r="K1491" s="7">
        <v>1</v>
      </c>
      <c r="L1491" s="9" t="str">
        <f>VLOOKUP(T_[[#This Row],[Réf catégorie]],ListeCATEGORIES,2,FALSE)</f>
        <v>Boissons</v>
      </c>
      <c r="M1491" s="6">
        <v>24</v>
      </c>
      <c r="N1491" s="6" t="str">
        <f>VLOOKUP(T_[[#This Row],[Réf prod]],ListePRODUITS,2,FALSE)</f>
        <v>Guaraná Fantástica</v>
      </c>
      <c r="O1491" s="13">
        <v>22.5</v>
      </c>
      <c r="P1491" s="6">
        <v>2</v>
      </c>
      <c r="Q1491" s="13">
        <f t="shared" si="23"/>
        <v>45</v>
      </c>
      <c r="R1491" s="14">
        <v>0.03</v>
      </c>
      <c r="S1491" s="13">
        <v>43.65</v>
      </c>
      <c r="T1491" s="13">
        <v>1.5277499999999999</v>
      </c>
      <c r="U1491" s="48">
        <f>T_[[#This Row],[CA tarif]]-T_[[#This Row],[CA HT]]</f>
        <v>1.3500000000000014</v>
      </c>
      <c r="V1491" s="13"/>
      <c r="W1491" s="13"/>
      <c r="X1491"/>
      <c r="Y1491" s="9"/>
      <c r="AA1491"/>
      <c r="AB1491"/>
    </row>
    <row r="1492" spans="1:28" ht="15" customHeight="1" x14ac:dyDescent="0.25">
      <c r="A1492" s="6" t="s">
        <v>205</v>
      </c>
      <c r="B1492" s="6" t="s">
        <v>206</v>
      </c>
      <c r="C1492" s="6" t="s">
        <v>207</v>
      </c>
      <c r="D1492" s="6" t="s">
        <v>208</v>
      </c>
      <c r="E1492" s="6">
        <v>7</v>
      </c>
      <c r="F1492" s="6" t="str">
        <f>VLOOKUP(T_[[#This Row],[N° représ]],ListeREPRESENTANTS,2,FALSE)</f>
        <v>Jaime Dos Santos</v>
      </c>
      <c r="G1492" s="6">
        <v>10733</v>
      </c>
      <c r="H1492" s="9">
        <v>41362</v>
      </c>
      <c r="I1492" s="9">
        <v>41384</v>
      </c>
      <c r="J1492" s="9">
        <v>41380</v>
      </c>
      <c r="K1492" s="7">
        <v>7</v>
      </c>
      <c r="L1492" s="9" t="str">
        <f>VLOOKUP(T_[[#This Row],[Réf catégorie]],ListeCATEGORIES,2,FALSE)</f>
        <v>Produits secs</v>
      </c>
      <c r="M1492" s="6">
        <v>14</v>
      </c>
      <c r="N1492" s="6" t="str">
        <f>VLOOKUP(T_[[#This Row],[Réf prod]],ListePRODUITS,2,FALSE)</f>
        <v>Tofu</v>
      </c>
      <c r="O1492" s="13">
        <v>116.25</v>
      </c>
      <c r="P1492" s="6">
        <v>43</v>
      </c>
      <c r="Q1492" s="13">
        <f t="shared" si="23"/>
        <v>4998.75</v>
      </c>
      <c r="R1492" s="14">
        <v>-0.02</v>
      </c>
      <c r="S1492" s="13">
        <v>5098.7250000000004</v>
      </c>
      <c r="T1492" s="13">
        <v>101.97450000000001</v>
      </c>
      <c r="U1492" s="48">
        <f>T_[[#This Row],[CA tarif]]-T_[[#This Row],[CA HT]]</f>
        <v>-99.975000000000364</v>
      </c>
      <c r="V1492" s="13"/>
      <c r="W1492" s="13"/>
      <c r="X1492"/>
      <c r="Y1492" s="9"/>
      <c r="AA1492"/>
      <c r="AB1492"/>
    </row>
    <row r="1493" spans="1:28" ht="15" customHeight="1" x14ac:dyDescent="0.25">
      <c r="A1493" s="6" t="s">
        <v>82</v>
      </c>
      <c r="B1493" s="6" t="s">
        <v>83</v>
      </c>
      <c r="C1493" s="6" t="s">
        <v>84</v>
      </c>
      <c r="D1493" s="6" t="s">
        <v>85</v>
      </c>
      <c r="E1493" s="6">
        <v>2</v>
      </c>
      <c r="F1493" s="6" t="str">
        <f>VLOOKUP(T_[[#This Row],[N° représ]],ListeREPRESENTANTS,2,FALSE)</f>
        <v>Anne Dodsworth</v>
      </c>
      <c r="G1493" s="6">
        <v>10871</v>
      </c>
      <c r="H1493" s="9">
        <v>41362</v>
      </c>
      <c r="I1493" s="9">
        <v>41385</v>
      </c>
      <c r="J1493" s="9">
        <v>41385</v>
      </c>
      <c r="K1493" s="7">
        <v>2</v>
      </c>
      <c r="L1493" s="9" t="str">
        <f>VLOOKUP(T_[[#This Row],[Réf catégorie]],ListeCATEGORIES,2,FALSE)</f>
        <v>Condiments</v>
      </c>
      <c r="M1493" s="6">
        <v>6</v>
      </c>
      <c r="N1493" s="6" t="str">
        <f>VLOOKUP(T_[[#This Row],[Réf prod]],ListePRODUITS,2,FALSE)</f>
        <v>Grandma's Boysenberry Spread</v>
      </c>
      <c r="O1493" s="13">
        <v>125</v>
      </c>
      <c r="P1493" s="6">
        <v>61</v>
      </c>
      <c r="Q1493" s="13">
        <f t="shared" si="23"/>
        <v>7625</v>
      </c>
      <c r="R1493" s="15">
        <v>0.03</v>
      </c>
      <c r="S1493" s="13">
        <v>7396.25</v>
      </c>
      <c r="T1493" s="13">
        <v>162.7175</v>
      </c>
      <c r="U1493" s="48">
        <f>T_[[#This Row],[CA tarif]]-T_[[#This Row],[CA HT]]</f>
        <v>228.75</v>
      </c>
      <c r="V1493" s="13"/>
      <c r="W1493" s="13"/>
      <c r="X1493"/>
      <c r="Y1493" s="9"/>
      <c r="AA1493"/>
      <c r="AB1493"/>
    </row>
    <row r="1494" spans="1:28" ht="15" customHeight="1" x14ac:dyDescent="0.25">
      <c r="A1494" s="6" t="s">
        <v>82</v>
      </c>
      <c r="B1494" s="6" t="s">
        <v>83</v>
      </c>
      <c r="C1494" s="6" t="s">
        <v>84</v>
      </c>
      <c r="D1494" s="6" t="s">
        <v>85</v>
      </c>
      <c r="E1494" s="6">
        <v>4</v>
      </c>
      <c r="F1494" s="6" t="str">
        <f>VLOOKUP(T_[[#This Row],[N° représ]],ListeREPRESENTANTS,2,FALSE)</f>
        <v>Laura Callahan</v>
      </c>
      <c r="G1494" s="6">
        <v>10932</v>
      </c>
      <c r="H1494" s="9">
        <v>41362</v>
      </c>
      <c r="I1494" s="9">
        <v>41384</v>
      </c>
      <c r="J1494" s="9">
        <v>41381</v>
      </c>
      <c r="K1494" s="7">
        <v>3</v>
      </c>
      <c r="L1494" s="9" t="str">
        <f>VLOOKUP(T_[[#This Row],[Réf catégorie]],ListeCATEGORIES,2,FALSE)</f>
        <v>Desserts</v>
      </c>
      <c r="M1494" s="6">
        <v>62</v>
      </c>
      <c r="N1494" s="6" t="str">
        <f>VLOOKUP(T_[[#This Row],[Réf prod]],ListePRODUITS,2,FALSE)</f>
        <v>Tarte au sucre</v>
      </c>
      <c r="O1494" s="13">
        <v>246.5</v>
      </c>
      <c r="P1494" s="6">
        <v>5</v>
      </c>
      <c r="Q1494" s="13">
        <f t="shared" si="23"/>
        <v>1232.5</v>
      </c>
      <c r="R1494" s="15">
        <v>0.13</v>
      </c>
      <c r="S1494" s="13">
        <v>1072.2750000000001</v>
      </c>
      <c r="T1494" s="13">
        <v>5.3613749999999998</v>
      </c>
      <c r="U1494" s="48">
        <f>T_[[#This Row],[CA tarif]]-T_[[#This Row],[CA HT]]</f>
        <v>160.22499999999991</v>
      </c>
      <c r="V1494" s="13"/>
      <c r="W1494" s="13"/>
      <c r="X1494"/>
      <c r="Y1494" s="9"/>
      <c r="AA1494"/>
      <c r="AB1494"/>
    </row>
    <row r="1495" spans="1:28" ht="15" customHeight="1" x14ac:dyDescent="0.25">
      <c r="A1495" s="6" t="s">
        <v>143</v>
      </c>
      <c r="B1495" s="6" t="s">
        <v>144</v>
      </c>
      <c r="C1495" s="6" t="s">
        <v>145</v>
      </c>
      <c r="D1495" s="6" t="s">
        <v>146</v>
      </c>
      <c r="E1495" s="6">
        <v>3</v>
      </c>
      <c r="F1495" s="6" t="str">
        <f>VLOOKUP(T_[[#This Row],[N° représ]],ListeREPRESENTANTS,2,FALSE)</f>
        <v>Janet Leverling</v>
      </c>
      <c r="G1495" s="6">
        <v>10492</v>
      </c>
      <c r="H1495" s="9">
        <v>41363</v>
      </c>
      <c r="I1495" s="9">
        <v>41376</v>
      </c>
      <c r="J1495" s="9">
        <v>41376</v>
      </c>
      <c r="K1495" s="7">
        <v>5</v>
      </c>
      <c r="L1495" s="9" t="str">
        <f>VLOOKUP(T_[[#This Row],[Réf catégorie]],ListeCATEGORIES,2,FALSE)</f>
        <v>Pâtes et céréales</v>
      </c>
      <c r="M1495" s="6">
        <v>42</v>
      </c>
      <c r="N1495" s="6" t="str">
        <f>VLOOKUP(T_[[#This Row],[Réf prod]],ListePRODUITS,2,FALSE)</f>
        <v>Singaporean Hokkien Fried Mee</v>
      </c>
      <c r="O1495" s="13">
        <v>56</v>
      </c>
      <c r="P1495" s="6">
        <v>75</v>
      </c>
      <c r="Q1495" s="13">
        <f t="shared" si="23"/>
        <v>4200</v>
      </c>
      <c r="R1495" s="14">
        <v>0.16</v>
      </c>
      <c r="S1495" s="13">
        <v>3528</v>
      </c>
      <c r="T1495" s="13">
        <v>24.696000000000002</v>
      </c>
      <c r="U1495" s="48">
        <f>T_[[#This Row],[CA tarif]]-T_[[#This Row],[CA HT]]</f>
        <v>672</v>
      </c>
      <c r="V1495" s="13"/>
      <c r="W1495" s="13"/>
      <c r="X1495"/>
      <c r="Y1495" s="9"/>
      <c r="AA1495"/>
      <c r="AB1495"/>
    </row>
    <row r="1496" spans="1:28" x14ac:dyDescent="0.25">
      <c r="A1496" s="6" t="s">
        <v>261</v>
      </c>
      <c r="B1496" s="6" t="s">
        <v>262</v>
      </c>
      <c r="C1496" s="6" t="s">
        <v>263</v>
      </c>
      <c r="D1496" s="6" t="s">
        <v>81</v>
      </c>
      <c r="E1496" s="6">
        <v>7</v>
      </c>
      <c r="F1496" s="6" t="str">
        <f>VLOOKUP(T_[[#This Row],[N° représ]],ListeREPRESENTANTS,2,FALSE)</f>
        <v>Jaime Dos Santos</v>
      </c>
      <c r="G1496" s="6">
        <v>10579</v>
      </c>
      <c r="H1496" s="9">
        <v>41364</v>
      </c>
      <c r="I1496" s="9">
        <v>41376</v>
      </c>
      <c r="J1496" s="9">
        <v>41375</v>
      </c>
      <c r="K1496" s="7">
        <v>2</v>
      </c>
      <c r="L1496" s="9" t="str">
        <f>VLOOKUP(T_[[#This Row],[Réf catégorie]],ListeCATEGORIES,2,FALSE)</f>
        <v>Condiments</v>
      </c>
      <c r="M1496" s="6">
        <v>15</v>
      </c>
      <c r="N1496" s="6" t="str">
        <f>VLOOKUP(T_[[#This Row],[Réf prod]],ListePRODUITS,2,FALSE)</f>
        <v>Genen Shouyu</v>
      </c>
      <c r="O1496" s="13">
        <v>77.5</v>
      </c>
      <c r="P1496" s="6">
        <v>64</v>
      </c>
      <c r="Q1496" s="13">
        <f t="shared" si="23"/>
        <v>4960</v>
      </c>
      <c r="R1496" s="14">
        <v>0.09</v>
      </c>
      <c r="S1496" s="13">
        <v>4513.6000000000004</v>
      </c>
      <c r="T1496" s="13">
        <v>135.40799999999999</v>
      </c>
      <c r="U1496" s="48">
        <f>T_[[#This Row],[CA tarif]]-T_[[#This Row],[CA HT]]</f>
        <v>446.39999999999964</v>
      </c>
      <c r="V1496" s="13"/>
      <c r="W1496" s="13"/>
      <c r="X1496"/>
      <c r="Y1496" s="9"/>
      <c r="AA1496"/>
      <c r="AB1496"/>
    </row>
    <row r="1497" spans="1:28" ht="15" customHeight="1" x14ac:dyDescent="0.25">
      <c r="A1497" s="6" t="s">
        <v>177</v>
      </c>
      <c r="B1497" s="6" t="s">
        <v>178</v>
      </c>
      <c r="C1497" s="6" t="s">
        <v>159</v>
      </c>
      <c r="D1497" s="6" t="s">
        <v>136</v>
      </c>
      <c r="E1497" s="6">
        <v>5</v>
      </c>
      <c r="F1497" s="6" t="str">
        <f>VLOOKUP(T_[[#This Row],[N° représ]],ListeREPRESENTANTS,2,FALSE)</f>
        <v>Mohamed Ben Arfa</v>
      </c>
      <c r="G1497" s="6">
        <v>10766</v>
      </c>
      <c r="H1497" s="9">
        <v>41364</v>
      </c>
      <c r="I1497" s="9">
        <v>41390</v>
      </c>
      <c r="J1497" s="9">
        <v>41388</v>
      </c>
      <c r="K1497" s="7">
        <v>1</v>
      </c>
      <c r="L1497" s="9" t="str">
        <f>VLOOKUP(T_[[#This Row],[Réf catégorie]],ListeCATEGORIES,2,FALSE)</f>
        <v>Boissons</v>
      </c>
      <c r="M1497" s="6">
        <v>2</v>
      </c>
      <c r="N1497" s="6" t="str">
        <f>VLOOKUP(T_[[#This Row],[Réf prod]],ListePRODUITS,2,FALSE)</f>
        <v>Chang</v>
      </c>
      <c r="O1497" s="13">
        <v>95</v>
      </c>
      <c r="P1497" s="6">
        <v>69</v>
      </c>
      <c r="Q1497" s="13">
        <f t="shared" si="23"/>
        <v>6555</v>
      </c>
      <c r="R1497" s="14">
        <v>7.0000000000000007E-2</v>
      </c>
      <c r="S1497" s="13">
        <v>6096.15</v>
      </c>
      <c r="T1497" s="13">
        <v>152.40375</v>
      </c>
      <c r="U1497" s="48">
        <f>T_[[#This Row],[CA tarif]]-T_[[#This Row],[CA HT]]</f>
        <v>458.85000000000036</v>
      </c>
      <c r="V1497" s="13"/>
      <c r="W1497" s="13"/>
      <c r="X1497"/>
      <c r="Y1497" s="9"/>
      <c r="AA1497"/>
      <c r="AB1497"/>
    </row>
    <row r="1498" spans="1:28" ht="15" customHeight="1" x14ac:dyDescent="0.25">
      <c r="A1498" s="6" t="s">
        <v>157</v>
      </c>
      <c r="B1498" s="6" t="s">
        <v>158</v>
      </c>
      <c r="C1498" s="6" t="s">
        <v>159</v>
      </c>
      <c r="D1498" s="6" t="s">
        <v>136</v>
      </c>
      <c r="E1498" s="6">
        <v>2</v>
      </c>
      <c r="F1498" s="6" t="str">
        <f>VLOOKUP(T_[[#This Row],[N° représ]],ListeREPRESENTANTS,2,FALSE)</f>
        <v>Anne Dodsworth</v>
      </c>
      <c r="G1498" s="6">
        <v>10557</v>
      </c>
      <c r="H1498" s="9">
        <v>41365</v>
      </c>
      <c r="I1498" s="9">
        <v>41380</v>
      </c>
      <c r="J1498" s="9">
        <v>41378</v>
      </c>
      <c r="K1498" s="7">
        <v>1</v>
      </c>
      <c r="L1498" s="9" t="str">
        <f>VLOOKUP(T_[[#This Row],[Réf catégorie]],ListeCATEGORIES,2,FALSE)</f>
        <v>Boissons</v>
      </c>
      <c r="M1498" s="6">
        <v>75</v>
      </c>
      <c r="N1498" s="6" t="str">
        <f>VLOOKUP(T_[[#This Row],[Réf prod]],ListePRODUITS,2,FALSE)</f>
        <v>Rhönbräu Klosterbier</v>
      </c>
      <c r="O1498" s="13">
        <v>38.75</v>
      </c>
      <c r="P1498" s="6">
        <v>66</v>
      </c>
      <c r="Q1498" s="13">
        <f t="shared" si="23"/>
        <v>2557.5</v>
      </c>
      <c r="R1498" s="14">
        <v>0.15</v>
      </c>
      <c r="S1498" s="13">
        <v>2173.875</v>
      </c>
      <c r="T1498" s="13">
        <v>47.825249999999997</v>
      </c>
      <c r="U1498" s="48">
        <f>T_[[#This Row],[CA tarif]]-T_[[#This Row],[CA HT]]</f>
        <v>383.625</v>
      </c>
      <c r="V1498" s="13"/>
      <c r="W1498" s="13"/>
      <c r="X1498"/>
      <c r="Y1498" s="9"/>
      <c r="AA1498"/>
      <c r="AB1498"/>
    </row>
    <row r="1499" spans="1:28" x14ac:dyDescent="0.25">
      <c r="A1499" s="6" t="s">
        <v>179</v>
      </c>
      <c r="B1499" s="6" t="s">
        <v>180</v>
      </c>
      <c r="C1499" s="6" t="s">
        <v>181</v>
      </c>
      <c r="D1499" s="6" t="s">
        <v>81</v>
      </c>
      <c r="E1499" s="6">
        <v>3</v>
      </c>
      <c r="F1499" s="6" t="str">
        <f>VLOOKUP(T_[[#This Row],[N° représ]],ListeREPRESENTANTS,2,FALSE)</f>
        <v>Janet Leverling</v>
      </c>
      <c r="G1499" s="6">
        <v>10700</v>
      </c>
      <c r="H1499" s="9">
        <v>41365</v>
      </c>
      <c r="I1499" s="9">
        <v>41384</v>
      </c>
      <c r="J1499" s="9">
        <v>41384</v>
      </c>
      <c r="K1499" s="7">
        <v>4</v>
      </c>
      <c r="L1499" s="9" t="str">
        <f>VLOOKUP(T_[[#This Row],[Réf catégorie]],ListeCATEGORIES,2,FALSE)</f>
        <v>Produits laitiers</v>
      </c>
      <c r="M1499" s="6">
        <v>71</v>
      </c>
      <c r="N1499" s="6" t="str">
        <f>VLOOKUP(T_[[#This Row],[Réf prod]],ListePRODUITS,2,FALSE)</f>
        <v>Fløtemysost</v>
      </c>
      <c r="O1499" s="13">
        <v>107.5</v>
      </c>
      <c r="P1499" s="6">
        <v>31</v>
      </c>
      <c r="Q1499" s="13">
        <f t="shared" si="23"/>
        <v>3332.5</v>
      </c>
      <c r="R1499" s="14">
        <v>0.05</v>
      </c>
      <c r="S1499" s="13">
        <v>3165.875</v>
      </c>
      <c r="T1499" s="13">
        <v>60.151625000000003</v>
      </c>
      <c r="U1499" s="48">
        <f>T_[[#This Row],[CA tarif]]-T_[[#This Row],[CA HT]]</f>
        <v>166.625</v>
      </c>
      <c r="V1499" s="13"/>
      <c r="W1499" s="13"/>
      <c r="X1499"/>
      <c r="Y1499" s="9"/>
      <c r="AA1499"/>
      <c r="AB1499"/>
    </row>
    <row r="1500" spans="1:28" x14ac:dyDescent="0.25">
      <c r="A1500" s="6" t="s">
        <v>179</v>
      </c>
      <c r="B1500" s="6" t="s">
        <v>180</v>
      </c>
      <c r="C1500" s="6" t="s">
        <v>181</v>
      </c>
      <c r="D1500" s="6" t="s">
        <v>81</v>
      </c>
      <c r="E1500" s="6">
        <v>7</v>
      </c>
      <c r="F1500" s="6" t="str">
        <f>VLOOKUP(T_[[#This Row],[N° représ]],ListeREPRESENTANTS,2,FALSE)</f>
        <v>Jaime Dos Santos</v>
      </c>
      <c r="G1500" s="6">
        <v>10713</v>
      </c>
      <c r="H1500" s="9">
        <v>41365</v>
      </c>
      <c r="I1500" s="9">
        <v>41387</v>
      </c>
      <c r="J1500" s="9">
        <v>41385</v>
      </c>
      <c r="K1500" s="7">
        <v>8</v>
      </c>
      <c r="L1500" s="9" t="str">
        <f>VLOOKUP(T_[[#This Row],[Réf catégorie]],ListeCATEGORIES,2,FALSE)</f>
        <v>Poissons et fruits de mer</v>
      </c>
      <c r="M1500" s="6">
        <v>46</v>
      </c>
      <c r="N1500" s="6" t="str">
        <f>VLOOKUP(T_[[#This Row],[Réf prod]],ListePRODUITS,2,FALSE)</f>
        <v>Spegesild</v>
      </c>
      <c r="O1500" s="13">
        <v>60</v>
      </c>
      <c r="P1500" s="6">
        <v>58</v>
      </c>
      <c r="Q1500" s="13">
        <f t="shared" si="23"/>
        <v>3480</v>
      </c>
      <c r="R1500" s="14">
        <v>0.05</v>
      </c>
      <c r="S1500" s="13">
        <v>3306</v>
      </c>
      <c r="T1500" s="13">
        <v>82.65</v>
      </c>
      <c r="U1500" s="48">
        <f>T_[[#This Row],[CA tarif]]-T_[[#This Row],[CA HT]]</f>
        <v>174</v>
      </c>
      <c r="V1500" s="13"/>
      <c r="W1500" s="13"/>
      <c r="X1500"/>
      <c r="Y1500" s="9"/>
      <c r="AA1500"/>
      <c r="AB1500"/>
    </row>
    <row r="1501" spans="1:28" ht="15" customHeight="1" x14ac:dyDescent="0.25">
      <c r="A1501" s="6" t="s">
        <v>143</v>
      </c>
      <c r="B1501" s="6" t="s">
        <v>144</v>
      </c>
      <c r="C1501" s="6" t="s">
        <v>145</v>
      </c>
      <c r="D1501" s="6" t="s">
        <v>146</v>
      </c>
      <c r="E1501" s="6">
        <v>3</v>
      </c>
      <c r="F1501" s="6" t="str">
        <f>VLOOKUP(T_[[#This Row],[N° représ]],ListeREPRESENTANTS,2,FALSE)</f>
        <v>Janet Leverling</v>
      </c>
      <c r="G1501" s="6">
        <v>10742</v>
      </c>
      <c r="H1501" s="9">
        <v>41365</v>
      </c>
      <c r="I1501" s="9">
        <v>41379</v>
      </c>
      <c r="J1501" s="9">
        <v>41376</v>
      </c>
      <c r="K1501" s="7">
        <v>4</v>
      </c>
      <c r="L1501" s="9" t="str">
        <f>VLOOKUP(T_[[#This Row],[Réf catégorie]],ListeCATEGORIES,2,FALSE)</f>
        <v>Produits laitiers</v>
      </c>
      <c r="M1501" s="6">
        <v>72</v>
      </c>
      <c r="N1501" s="6" t="str">
        <f>VLOOKUP(T_[[#This Row],[Réf prod]],ListePRODUITS,2,FALSE)</f>
        <v>Mozzarella di Giovanni</v>
      </c>
      <c r="O1501" s="13">
        <v>174</v>
      </c>
      <c r="P1501" s="6">
        <v>73</v>
      </c>
      <c r="Q1501" s="13">
        <f t="shared" si="23"/>
        <v>12702</v>
      </c>
      <c r="R1501" s="14">
        <v>0.02</v>
      </c>
      <c r="S1501" s="13">
        <v>12447.96</v>
      </c>
      <c r="T1501" s="13">
        <v>174.27144000000001</v>
      </c>
      <c r="U1501" s="48">
        <f>T_[[#This Row],[CA tarif]]-T_[[#This Row],[CA HT]]</f>
        <v>254.04000000000087</v>
      </c>
      <c r="V1501" s="13"/>
      <c r="W1501" s="13"/>
      <c r="X1501"/>
      <c r="Y1501" s="9"/>
      <c r="AA1501"/>
      <c r="AB1501"/>
    </row>
    <row r="1502" spans="1:28" ht="15" customHeight="1" x14ac:dyDescent="0.25">
      <c r="A1502" s="6" t="s">
        <v>223</v>
      </c>
      <c r="B1502" s="6" t="s">
        <v>224</v>
      </c>
      <c r="C1502" s="6" t="s">
        <v>225</v>
      </c>
      <c r="D1502" s="6" t="s">
        <v>208</v>
      </c>
      <c r="E1502" s="6">
        <v>7</v>
      </c>
      <c r="F1502" s="6" t="str">
        <f>VLOOKUP(T_[[#This Row],[N° représ]],ListeREPRESENTANTS,2,FALSE)</f>
        <v>Jaime Dos Santos</v>
      </c>
      <c r="G1502" s="6">
        <v>10902</v>
      </c>
      <c r="H1502" s="9">
        <v>41365</v>
      </c>
      <c r="I1502" s="9">
        <v>41379</v>
      </c>
      <c r="J1502" s="9">
        <v>41374</v>
      </c>
      <c r="K1502" s="7">
        <v>6</v>
      </c>
      <c r="L1502" s="9" t="str">
        <f>VLOOKUP(T_[[#This Row],[Réf catégorie]],ListeCATEGORIES,2,FALSE)</f>
        <v>Viandes</v>
      </c>
      <c r="M1502" s="6">
        <v>55</v>
      </c>
      <c r="N1502" s="6" t="str">
        <f>VLOOKUP(T_[[#This Row],[Réf prod]],ListePRODUITS,2,FALSE)</f>
        <v>Pâté chinois</v>
      </c>
      <c r="O1502" s="13">
        <v>120</v>
      </c>
      <c r="P1502" s="6">
        <v>72</v>
      </c>
      <c r="Q1502" s="13">
        <f t="shared" si="23"/>
        <v>8640</v>
      </c>
      <c r="R1502" s="15">
        <v>0.06</v>
      </c>
      <c r="S1502" s="13">
        <v>8121.5999999999995</v>
      </c>
      <c r="T1502" s="13">
        <v>276.13439999999997</v>
      </c>
      <c r="U1502" s="48">
        <f>T_[[#This Row],[CA tarif]]-T_[[#This Row],[CA HT]]</f>
        <v>518.40000000000055</v>
      </c>
      <c r="V1502" s="13"/>
      <c r="W1502" s="13"/>
      <c r="X1502"/>
      <c r="Y1502" s="9"/>
      <c r="AA1502"/>
      <c r="AB1502"/>
    </row>
    <row r="1503" spans="1:28" ht="15" customHeight="1" x14ac:dyDescent="0.25">
      <c r="A1503" s="6" t="s">
        <v>201</v>
      </c>
      <c r="B1503" s="6" t="s">
        <v>202</v>
      </c>
      <c r="C1503" s="6" t="s">
        <v>203</v>
      </c>
      <c r="D1503" s="6" t="s">
        <v>204</v>
      </c>
      <c r="E1503" s="6">
        <v>4</v>
      </c>
      <c r="F1503" s="6" t="str">
        <f>VLOOKUP(T_[[#This Row],[N° représ]],ListeREPRESENTANTS,2,FALSE)</f>
        <v>Laura Callahan</v>
      </c>
      <c r="G1503" s="6">
        <v>10521</v>
      </c>
      <c r="H1503" s="9">
        <v>41367</v>
      </c>
      <c r="I1503" s="9">
        <v>41386</v>
      </c>
      <c r="J1503" s="9">
        <v>41386</v>
      </c>
      <c r="K1503" s="7">
        <v>1</v>
      </c>
      <c r="L1503" s="9" t="str">
        <f>VLOOKUP(T_[[#This Row],[Réf catégorie]],ListeCATEGORIES,2,FALSE)</f>
        <v>Boissons</v>
      </c>
      <c r="M1503" s="6">
        <v>35</v>
      </c>
      <c r="N1503" s="6" t="str">
        <f>VLOOKUP(T_[[#This Row],[Réf prod]],ListePRODUITS,2,FALSE)</f>
        <v>Steeleye Stout</v>
      </c>
      <c r="O1503" s="13">
        <v>90</v>
      </c>
      <c r="P1503" s="6">
        <v>47</v>
      </c>
      <c r="Q1503" s="13">
        <f t="shared" si="23"/>
        <v>4230</v>
      </c>
      <c r="R1503" s="14">
        <v>0.18</v>
      </c>
      <c r="S1503" s="13">
        <v>3468.6000000000004</v>
      </c>
      <c r="T1503" s="13">
        <v>13.874400000000001</v>
      </c>
      <c r="U1503" s="48">
        <f>T_[[#This Row],[CA tarif]]-T_[[#This Row],[CA HT]]</f>
        <v>761.39999999999964</v>
      </c>
      <c r="V1503" s="13"/>
      <c r="W1503" s="13"/>
      <c r="X1503"/>
      <c r="Y1503" s="9"/>
      <c r="AA1503"/>
      <c r="AB1503"/>
    </row>
    <row r="1504" spans="1:28" ht="15" customHeight="1" x14ac:dyDescent="0.25">
      <c r="A1504" s="6" t="s">
        <v>157</v>
      </c>
      <c r="B1504" s="6" t="s">
        <v>158</v>
      </c>
      <c r="C1504" s="6" t="s">
        <v>159</v>
      </c>
      <c r="D1504" s="6" t="s">
        <v>136</v>
      </c>
      <c r="E1504" s="6">
        <v>3</v>
      </c>
      <c r="F1504" s="6" t="str">
        <f>VLOOKUP(T_[[#This Row],[N° représ]],ListeREPRESENTANTS,2,FALSE)</f>
        <v>Janet Leverling</v>
      </c>
      <c r="G1504" s="6">
        <v>10536</v>
      </c>
      <c r="H1504" s="9">
        <v>41367</v>
      </c>
      <c r="I1504" s="9">
        <v>41394</v>
      </c>
      <c r="J1504" s="9">
        <v>41397</v>
      </c>
      <c r="K1504" s="7">
        <v>4</v>
      </c>
      <c r="L1504" s="9" t="str">
        <f>VLOOKUP(T_[[#This Row],[Réf catégorie]],ListeCATEGORIES,2,FALSE)</f>
        <v>Produits laitiers</v>
      </c>
      <c r="M1504" s="6">
        <v>31</v>
      </c>
      <c r="N1504" s="6" t="str">
        <f>VLOOKUP(T_[[#This Row],[Réf prod]],ListePRODUITS,2,FALSE)</f>
        <v>Gorgonzola Telino</v>
      </c>
      <c r="O1504" s="13">
        <v>62.5</v>
      </c>
      <c r="P1504" s="6">
        <v>27</v>
      </c>
      <c r="Q1504" s="13">
        <f t="shared" si="23"/>
        <v>1687.5</v>
      </c>
      <c r="R1504" s="14">
        <v>0.05</v>
      </c>
      <c r="S1504" s="13">
        <v>1603.125</v>
      </c>
      <c r="T1504" s="13">
        <v>11.221875000000001</v>
      </c>
      <c r="U1504" s="48">
        <f>T_[[#This Row],[CA tarif]]-T_[[#This Row],[CA HT]]</f>
        <v>84.375</v>
      </c>
      <c r="V1504" s="13"/>
      <c r="W1504" s="13"/>
      <c r="X1504"/>
      <c r="Y1504" s="9"/>
      <c r="AA1504"/>
      <c r="AB1504"/>
    </row>
    <row r="1505" spans="1:28" ht="15" customHeight="1" x14ac:dyDescent="0.25">
      <c r="A1505" s="6" t="s">
        <v>205</v>
      </c>
      <c r="B1505" s="6" t="s">
        <v>206</v>
      </c>
      <c r="C1505" s="6" t="s">
        <v>207</v>
      </c>
      <c r="D1505" s="6" t="s">
        <v>208</v>
      </c>
      <c r="E1505" s="6">
        <v>9</v>
      </c>
      <c r="F1505" s="6" t="str">
        <f>VLOOKUP(T_[[#This Row],[N° représ]],ListeREPRESENTANTS,2,FALSE)</f>
        <v>Steven Buchanan</v>
      </c>
      <c r="G1505" s="6">
        <v>10866</v>
      </c>
      <c r="H1505" s="9">
        <v>41367</v>
      </c>
      <c r="I1505" s="9">
        <v>41378</v>
      </c>
      <c r="J1505" s="9">
        <v>41376</v>
      </c>
      <c r="K1505" s="7">
        <v>8</v>
      </c>
      <c r="L1505" s="9" t="str">
        <f>VLOOKUP(T_[[#This Row],[Réf catégorie]],ListeCATEGORIES,2,FALSE)</f>
        <v>Poissons et fruits de mer</v>
      </c>
      <c r="M1505" s="6">
        <v>30</v>
      </c>
      <c r="N1505" s="6" t="str">
        <f>VLOOKUP(T_[[#This Row],[Réf prod]],ListePRODUITS,2,FALSE)</f>
        <v>Nord-Ost Matjeshering</v>
      </c>
      <c r="O1505" s="13">
        <v>129.44999999999999</v>
      </c>
      <c r="P1505" s="6">
        <v>34</v>
      </c>
      <c r="Q1505" s="13">
        <f t="shared" si="23"/>
        <v>4401.2999999999993</v>
      </c>
      <c r="R1505" s="15">
        <v>0.09</v>
      </c>
      <c r="S1505" s="13">
        <v>4005.1829999999995</v>
      </c>
      <c r="T1505" s="13">
        <v>104.13475799999999</v>
      </c>
      <c r="U1505" s="48">
        <f>T_[[#This Row],[CA tarif]]-T_[[#This Row],[CA HT]]</f>
        <v>396.11699999999973</v>
      </c>
      <c r="V1505" s="13"/>
      <c r="W1505" s="13"/>
      <c r="X1505"/>
      <c r="Y1505" s="9"/>
      <c r="AA1505"/>
      <c r="AB1505"/>
    </row>
    <row r="1506" spans="1:28" ht="15" customHeight="1" x14ac:dyDescent="0.25">
      <c r="A1506" s="6" t="s">
        <v>120</v>
      </c>
      <c r="B1506" s="6" t="s">
        <v>121</v>
      </c>
      <c r="C1506" s="6" t="s">
        <v>122</v>
      </c>
      <c r="D1506" s="6" t="s">
        <v>123</v>
      </c>
      <c r="E1506" s="6">
        <v>7</v>
      </c>
      <c r="F1506" s="6" t="str">
        <f>VLOOKUP(T_[[#This Row],[N° représ]],ListeREPRESENTANTS,2,FALSE)</f>
        <v>Jaime Dos Santos</v>
      </c>
      <c r="G1506" s="6">
        <v>10877</v>
      </c>
      <c r="H1506" s="9">
        <v>41367</v>
      </c>
      <c r="I1506" s="9">
        <v>41396</v>
      </c>
      <c r="J1506" s="9">
        <v>41399</v>
      </c>
      <c r="K1506" s="7">
        <v>3</v>
      </c>
      <c r="L1506" s="9" t="str">
        <f>VLOOKUP(T_[[#This Row],[Réf catégorie]],ListeCATEGORIES,2,FALSE)</f>
        <v>Desserts</v>
      </c>
      <c r="M1506" s="6">
        <v>16</v>
      </c>
      <c r="N1506" s="6" t="str">
        <f>VLOOKUP(T_[[#This Row],[Réf prod]],ListePRODUITS,2,FALSE)</f>
        <v>Pavlova</v>
      </c>
      <c r="O1506" s="13">
        <v>87.25</v>
      </c>
      <c r="P1506" s="6">
        <v>29</v>
      </c>
      <c r="Q1506" s="13">
        <f t="shared" si="23"/>
        <v>2530.25</v>
      </c>
      <c r="R1506" s="15">
        <v>0.18</v>
      </c>
      <c r="S1506" s="13">
        <v>2074.8050000000003</v>
      </c>
      <c r="T1506" s="13">
        <v>60.169345000000007</v>
      </c>
      <c r="U1506" s="48">
        <f>T_[[#This Row],[CA tarif]]-T_[[#This Row],[CA HT]]</f>
        <v>455.44499999999971</v>
      </c>
      <c r="V1506" s="13"/>
      <c r="W1506" s="13"/>
      <c r="X1506"/>
      <c r="Y1506" s="9"/>
      <c r="AA1506"/>
      <c r="AB1506"/>
    </row>
    <row r="1507" spans="1:28" ht="15" customHeight="1" x14ac:dyDescent="0.25">
      <c r="A1507" s="6" t="s">
        <v>186</v>
      </c>
      <c r="B1507" s="6" t="s">
        <v>187</v>
      </c>
      <c r="C1507" s="6" t="s">
        <v>188</v>
      </c>
      <c r="D1507" s="6" t="s">
        <v>140</v>
      </c>
      <c r="E1507" s="6">
        <v>3</v>
      </c>
      <c r="F1507" s="6" t="str">
        <f>VLOOKUP(T_[[#This Row],[N° représ]],ListeREPRESENTANTS,2,FALSE)</f>
        <v>Janet Leverling</v>
      </c>
      <c r="G1507" s="6">
        <v>10514</v>
      </c>
      <c r="H1507" s="9">
        <v>41368</v>
      </c>
      <c r="I1507" s="9">
        <v>41388</v>
      </c>
      <c r="J1507" s="9">
        <v>41385</v>
      </c>
      <c r="K1507" s="7">
        <v>3</v>
      </c>
      <c r="L1507" s="9" t="str">
        <f>VLOOKUP(T_[[#This Row],[Réf catégorie]],ListeCATEGORIES,2,FALSE)</f>
        <v>Desserts</v>
      </c>
      <c r="M1507" s="6">
        <v>20</v>
      </c>
      <c r="N1507" s="6" t="str">
        <f>VLOOKUP(T_[[#This Row],[Réf prod]],ListePRODUITS,2,FALSE)</f>
        <v>Sir Rodney's Marmalade</v>
      </c>
      <c r="O1507" s="13">
        <v>405</v>
      </c>
      <c r="P1507" s="6">
        <v>7</v>
      </c>
      <c r="Q1507" s="13">
        <f t="shared" si="23"/>
        <v>2835</v>
      </c>
      <c r="R1507" s="14">
        <v>0.05</v>
      </c>
      <c r="S1507" s="13">
        <v>2693.25</v>
      </c>
      <c r="T1507" s="13">
        <v>75.411000000000001</v>
      </c>
      <c r="U1507" s="48">
        <f>T_[[#This Row],[CA tarif]]-T_[[#This Row],[CA HT]]</f>
        <v>141.75</v>
      </c>
      <c r="V1507" s="13"/>
      <c r="W1507" s="13"/>
      <c r="X1507"/>
      <c r="Y1507" s="9"/>
      <c r="AA1507"/>
      <c r="AB1507"/>
    </row>
    <row r="1508" spans="1:28" ht="15" customHeight="1" x14ac:dyDescent="0.25">
      <c r="A1508" s="6" t="s">
        <v>137</v>
      </c>
      <c r="B1508" s="6" t="s">
        <v>138</v>
      </c>
      <c r="C1508" s="6" t="s">
        <v>139</v>
      </c>
      <c r="D1508" s="6" t="s">
        <v>140</v>
      </c>
      <c r="E1508" s="6">
        <v>6</v>
      </c>
      <c r="F1508" s="6" t="str">
        <f>VLOOKUP(T_[[#This Row],[N° représ]],ListeREPRESENTANTS,2,FALSE)</f>
        <v>Ernst Junge</v>
      </c>
      <c r="G1508" s="6">
        <v>10747</v>
      </c>
      <c r="H1508" s="9">
        <v>41368</v>
      </c>
      <c r="I1508" s="9">
        <v>41394</v>
      </c>
      <c r="J1508" s="9">
        <v>41391</v>
      </c>
      <c r="K1508" s="7">
        <v>4</v>
      </c>
      <c r="L1508" s="9" t="str">
        <f>VLOOKUP(T_[[#This Row],[Réf catégorie]],ListeCATEGORIES,2,FALSE)</f>
        <v>Produits laitiers</v>
      </c>
      <c r="M1508" s="6">
        <v>69</v>
      </c>
      <c r="N1508" s="6" t="str">
        <f>VLOOKUP(T_[[#This Row],[Réf prod]],ListePRODUITS,2,FALSE)</f>
        <v>Gudbrandsdalsost</v>
      </c>
      <c r="O1508" s="13">
        <v>180</v>
      </c>
      <c r="P1508" s="6">
        <v>50</v>
      </c>
      <c r="Q1508" s="13">
        <f t="shared" si="23"/>
        <v>9000</v>
      </c>
      <c r="R1508" s="14">
        <v>7.0000000000000007E-2</v>
      </c>
      <c r="S1508" s="13">
        <v>8370</v>
      </c>
      <c r="T1508" s="13">
        <v>50.22</v>
      </c>
      <c r="U1508" s="48">
        <f>T_[[#This Row],[CA tarif]]-T_[[#This Row],[CA HT]]</f>
        <v>630</v>
      </c>
      <c r="V1508" s="13"/>
      <c r="W1508" s="13"/>
      <c r="X1508"/>
      <c r="Y1508" s="9"/>
      <c r="AA1508"/>
      <c r="AB1508"/>
    </row>
    <row r="1509" spans="1:28" ht="15" customHeight="1" x14ac:dyDescent="0.25">
      <c r="A1509" s="6" t="s">
        <v>264</v>
      </c>
      <c r="B1509" s="6" t="s">
        <v>265</v>
      </c>
      <c r="C1509" s="6" t="s">
        <v>266</v>
      </c>
      <c r="D1509" s="6" t="s">
        <v>123</v>
      </c>
      <c r="E1509" s="6">
        <v>5</v>
      </c>
      <c r="F1509" s="6" t="str">
        <f>VLOOKUP(T_[[#This Row],[N° représ]],ListeREPRESENTANTS,2,FALSE)</f>
        <v>Mohamed Ben Arfa</v>
      </c>
      <c r="G1509" s="6">
        <v>10803</v>
      </c>
      <c r="H1509" s="9">
        <v>41369</v>
      </c>
      <c r="I1509" s="9">
        <v>41387</v>
      </c>
      <c r="J1509" s="9">
        <v>41388</v>
      </c>
      <c r="K1509" s="7">
        <v>3</v>
      </c>
      <c r="L1509" s="9" t="str">
        <f>VLOOKUP(T_[[#This Row],[Réf catégorie]],ListeCATEGORIES,2,FALSE)</f>
        <v>Desserts</v>
      </c>
      <c r="M1509" s="6">
        <v>19</v>
      </c>
      <c r="N1509" s="6" t="str">
        <f>VLOOKUP(T_[[#This Row],[Réf prod]],ListePRODUITS,2,FALSE)</f>
        <v>Teatime Chocolate Biscuits</v>
      </c>
      <c r="O1509" s="13">
        <v>46</v>
      </c>
      <c r="P1509" s="6">
        <v>21</v>
      </c>
      <c r="Q1509" s="13">
        <f t="shared" si="23"/>
        <v>966</v>
      </c>
      <c r="R1509" s="14">
        <v>0.14000000000000001</v>
      </c>
      <c r="S1509" s="13">
        <v>830.76</v>
      </c>
      <c r="T1509" s="13">
        <v>19.938239999999997</v>
      </c>
      <c r="U1509" s="48">
        <f>T_[[#This Row],[CA tarif]]-T_[[#This Row],[CA HT]]</f>
        <v>135.24</v>
      </c>
      <c r="V1509" s="13"/>
      <c r="W1509" s="13"/>
      <c r="X1509"/>
      <c r="Y1509" s="9"/>
      <c r="AA1509"/>
      <c r="AB1509"/>
    </row>
    <row r="1510" spans="1:28" ht="15" customHeight="1" x14ac:dyDescent="0.25">
      <c r="A1510" s="6" t="s">
        <v>186</v>
      </c>
      <c r="B1510" s="6" t="s">
        <v>187</v>
      </c>
      <c r="C1510" s="6" t="s">
        <v>188</v>
      </c>
      <c r="D1510" s="6" t="s">
        <v>140</v>
      </c>
      <c r="E1510" s="6">
        <v>8</v>
      </c>
      <c r="F1510" s="6" t="str">
        <f>VLOOKUP(T_[[#This Row],[N° représ]],ListeREPRESENTANTS,2,FALSE)</f>
        <v>Hicham Esmal</v>
      </c>
      <c r="G1510" s="6">
        <v>10836</v>
      </c>
      <c r="H1510" s="9">
        <v>41370</v>
      </c>
      <c r="I1510" s="9">
        <v>41392</v>
      </c>
      <c r="J1510" s="9">
        <v>41393</v>
      </c>
      <c r="K1510" s="7">
        <v>4</v>
      </c>
      <c r="L1510" s="9" t="str">
        <f>VLOOKUP(T_[[#This Row],[Réf catégorie]],ListeCATEGORIES,2,FALSE)</f>
        <v>Produits laitiers</v>
      </c>
      <c r="M1510" s="6">
        <v>60</v>
      </c>
      <c r="N1510" s="6" t="str">
        <f>VLOOKUP(T_[[#This Row],[Réf prod]],ListePRODUITS,2,FALSE)</f>
        <v>Camembert Pierrot</v>
      </c>
      <c r="O1510" s="13">
        <v>170</v>
      </c>
      <c r="P1510" s="6">
        <v>100</v>
      </c>
      <c r="Q1510" s="13">
        <f t="shared" si="23"/>
        <v>17000</v>
      </c>
      <c r="R1510" s="14">
        <v>0.02</v>
      </c>
      <c r="S1510" s="13">
        <v>16660</v>
      </c>
      <c r="T1510" s="13">
        <v>16.66</v>
      </c>
      <c r="U1510" s="48">
        <f>T_[[#This Row],[CA tarif]]-T_[[#This Row],[CA HT]]</f>
        <v>340</v>
      </c>
      <c r="V1510" s="13"/>
      <c r="W1510" s="13"/>
      <c r="X1510"/>
      <c r="Y1510" s="9"/>
      <c r="AA1510"/>
      <c r="AB1510"/>
    </row>
    <row r="1511" spans="1:28" ht="15" customHeight="1" x14ac:dyDescent="0.25">
      <c r="A1511" s="6" t="s">
        <v>175</v>
      </c>
      <c r="B1511" s="6" t="s">
        <v>176</v>
      </c>
      <c r="C1511" s="6" t="s">
        <v>97</v>
      </c>
      <c r="D1511" s="6" t="s">
        <v>98</v>
      </c>
      <c r="E1511" s="6">
        <v>5</v>
      </c>
      <c r="F1511" s="6" t="str">
        <f>VLOOKUP(T_[[#This Row],[N° représ]],ListeREPRESENTANTS,2,FALSE)</f>
        <v>Mohamed Ben Arfa</v>
      </c>
      <c r="G1511" s="6">
        <v>10535</v>
      </c>
      <c r="H1511" s="9">
        <v>41372</v>
      </c>
      <c r="I1511" s="9">
        <v>41385</v>
      </c>
      <c r="J1511" s="9">
        <v>41382</v>
      </c>
      <c r="K1511" s="7">
        <v>8</v>
      </c>
      <c r="L1511" s="9" t="str">
        <f>VLOOKUP(T_[[#This Row],[Réf catégorie]],ListeCATEGORIES,2,FALSE)</f>
        <v>Poissons et fruits de mer</v>
      </c>
      <c r="M1511" s="6">
        <v>40</v>
      </c>
      <c r="N1511" s="6" t="str">
        <f>VLOOKUP(T_[[#This Row],[Réf prod]],ListePRODUITS,2,FALSE)</f>
        <v>Boston Crab Meat</v>
      </c>
      <c r="O1511" s="13">
        <v>92</v>
      </c>
      <c r="P1511" s="6">
        <v>65</v>
      </c>
      <c r="Q1511" s="13">
        <f t="shared" si="23"/>
        <v>5980</v>
      </c>
      <c r="R1511" s="14">
        <v>0.06</v>
      </c>
      <c r="S1511" s="13">
        <v>5621.2</v>
      </c>
      <c r="T1511" s="13">
        <v>39.348399999999998</v>
      </c>
      <c r="U1511" s="48">
        <f>T_[[#This Row],[CA tarif]]-T_[[#This Row],[CA HT]]</f>
        <v>358.80000000000018</v>
      </c>
      <c r="V1511" s="13"/>
      <c r="W1511" s="13"/>
      <c r="X1511"/>
      <c r="Y1511" s="9"/>
      <c r="AA1511"/>
      <c r="AB1511"/>
    </row>
    <row r="1512" spans="1:28" ht="15" customHeight="1" x14ac:dyDescent="0.25">
      <c r="A1512" s="6" t="s">
        <v>245</v>
      </c>
      <c r="B1512" s="6" t="s">
        <v>246</v>
      </c>
      <c r="C1512" s="6" t="s">
        <v>247</v>
      </c>
      <c r="D1512" s="6" t="s">
        <v>85</v>
      </c>
      <c r="E1512" s="6">
        <v>2</v>
      </c>
      <c r="F1512" s="6" t="str">
        <f>VLOOKUP(T_[[#This Row],[N° représ]],ListeREPRESENTANTS,2,FALSE)</f>
        <v>Anne Dodsworth</v>
      </c>
      <c r="G1512" s="6">
        <v>10566</v>
      </c>
      <c r="H1512" s="9">
        <v>41372</v>
      </c>
      <c r="I1512" s="9">
        <v>41384</v>
      </c>
      <c r="J1512" s="9">
        <v>41387</v>
      </c>
      <c r="K1512" s="7">
        <v>1</v>
      </c>
      <c r="L1512" s="9" t="str">
        <f>VLOOKUP(T_[[#This Row],[Réf catégorie]],ListeCATEGORIES,2,FALSE)</f>
        <v>Boissons</v>
      </c>
      <c r="M1512" s="6">
        <v>76</v>
      </c>
      <c r="N1512" s="6" t="str">
        <f>VLOOKUP(T_[[#This Row],[Réf prod]],ListePRODUITS,2,FALSE)</f>
        <v>Lakkalikööri</v>
      </c>
      <c r="O1512" s="13">
        <v>90</v>
      </c>
      <c r="P1512" s="6">
        <v>81</v>
      </c>
      <c r="Q1512" s="13">
        <f t="shared" si="23"/>
        <v>7290</v>
      </c>
      <c r="R1512" s="14">
        <v>-0.03</v>
      </c>
      <c r="S1512" s="13">
        <v>7508.7</v>
      </c>
      <c r="T1512" s="13">
        <v>105.12180000000001</v>
      </c>
      <c r="U1512" s="48">
        <f>T_[[#This Row],[CA tarif]]-T_[[#This Row],[CA HT]]</f>
        <v>-218.69999999999982</v>
      </c>
      <c r="V1512" s="13"/>
      <c r="W1512" s="13"/>
      <c r="X1512"/>
      <c r="Y1512" s="9"/>
      <c r="AA1512"/>
      <c r="AB1512"/>
    </row>
    <row r="1513" spans="1:28" ht="15" customHeight="1" x14ac:dyDescent="0.25">
      <c r="A1513" s="6" t="s">
        <v>221</v>
      </c>
      <c r="B1513" s="6" t="s">
        <v>222</v>
      </c>
      <c r="C1513" s="6" t="s">
        <v>88</v>
      </c>
      <c r="D1513" s="6" t="s">
        <v>89</v>
      </c>
      <c r="E1513" s="6">
        <v>5</v>
      </c>
      <c r="F1513" s="6" t="str">
        <f>VLOOKUP(T_[[#This Row],[N° représ]],ListeREPRESENTANTS,2,FALSE)</f>
        <v>Mohamed Ben Arfa</v>
      </c>
      <c r="G1513" s="6">
        <v>10726</v>
      </c>
      <c r="H1513" s="9">
        <v>41372</v>
      </c>
      <c r="I1513" s="9">
        <v>41385</v>
      </c>
      <c r="J1513" s="9">
        <v>41388</v>
      </c>
      <c r="K1513" s="7">
        <v>2</v>
      </c>
      <c r="L1513" s="9" t="str">
        <f>VLOOKUP(T_[[#This Row],[Réf catégorie]],ListeCATEGORIES,2,FALSE)</f>
        <v>Condiments</v>
      </c>
      <c r="M1513" s="6">
        <v>4</v>
      </c>
      <c r="N1513" s="6" t="str">
        <f>VLOOKUP(T_[[#This Row],[Réf prod]],ListePRODUITS,2,FALSE)</f>
        <v>Chef Anton's Cajun Seasoning</v>
      </c>
      <c r="O1513" s="13">
        <v>110</v>
      </c>
      <c r="P1513" s="6">
        <v>58</v>
      </c>
      <c r="Q1513" s="13">
        <f t="shared" si="23"/>
        <v>6380</v>
      </c>
      <c r="R1513" s="14">
        <v>0.2</v>
      </c>
      <c r="S1513" s="13">
        <v>5104</v>
      </c>
      <c r="T1513" s="13">
        <v>102.08</v>
      </c>
      <c r="U1513" s="48">
        <f>T_[[#This Row],[CA tarif]]-T_[[#This Row],[CA HT]]</f>
        <v>1276</v>
      </c>
      <c r="V1513" s="13"/>
      <c r="W1513" s="13"/>
      <c r="X1513"/>
      <c r="Y1513" s="9"/>
      <c r="AA1513"/>
      <c r="AB1513"/>
    </row>
    <row r="1514" spans="1:28" x14ac:dyDescent="0.25">
      <c r="A1514" s="6" t="s">
        <v>272</v>
      </c>
      <c r="B1514" s="6" t="s">
        <v>273</v>
      </c>
      <c r="C1514" s="6" t="s">
        <v>274</v>
      </c>
      <c r="D1514" s="6" t="s">
        <v>81</v>
      </c>
      <c r="E1514" s="6">
        <v>3</v>
      </c>
      <c r="F1514" s="6" t="str">
        <f>VLOOKUP(T_[[#This Row],[N° représ]],ListeREPRESENTANTS,2,FALSE)</f>
        <v>Janet Leverling</v>
      </c>
      <c r="G1514" s="6">
        <v>10855</v>
      </c>
      <c r="H1514" s="9">
        <v>41372</v>
      </c>
      <c r="I1514" s="9">
        <v>41400</v>
      </c>
      <c r="J1514" s="9">
        <v>41403</v>
      </c>
      <c r="K1514" s="7">
        <v>5</v>
      </c>
      <c r="L1514" s="9" t="str">
        <f>VLOOKUP(T_[[#This Row],[Réf catégorie]],ListeCATEGORIES,2,FALSE)</f>
        <v>Pâtes et céréales</v>
      </c>
      <c r="M1514" s="6">
        <v>56</v>
      </c>
      <c r="N1514" s="6" t="str">
        <f>VLOOKUP(T_[[#This Row],[Réf prod]],ListePRODUITS,2,FALSE)</f>
        <v>Gnocchi di nonna Alice</v>
      </c>
      <c r="O1514" s="13">
        <v>190</v>
      </c>
      <c r="P1514" s="6">
        <v>67</v>
      </c>
      <c r="Q1514" s="13">
        <f t="shared" si="23"/>
        <v>12730</v>
      </c>
      <c r="R1514" s="15">
        <v>-0.01</v>
      </c>
      <c r="S1514" s="13">
        <v>12857.3</v>
      </c>
      <c r="T1514" s="13">
        <v>270.00329999999997</v>
      </c>
      <c r="U1514" s="48">
        <f>T_[[#This Row],[CA tarif]]-T_[[#This Row],[CA HT]]</f>
        <v>-127.29999999999927</v>
      </c>
      <c r="V1514" s="13"/>
      <c r="W1514" s="13"/>
      <c r="X1514"/>
      <c r="Y1514" s="9"/>
      <c r="AA1514"/>
      <c r="AB1514"/>
    </row>
    <row r="1515" spans="1:28" ht="15" customHeight="1" x14ac:dyDescent="0.25">
      <c r="A1515" s="6" t="s">
        <v>133</v>
      </c>
      <c r="B1515" s="6" t="s">
        <v>134</v>
      </c>
      <c r="C1515" s="6" t="s">
        <v>135</v>
      </c>
      <c r="D1515" s="6" t="s">
        <v>136</v>
      </c>
      <c r="E1515" s="6">
        <v>6</v>
      </c>
      <c r="F1515" s="6" t="str">
        <f>VLOOKUP(T_[[#This Row],[N° représ]],ListeREPRESENTANTS,2,FALSE)</f>
        <v>Ernst Junge</v>
      </c>
      <c r="G1515" s="6">
        <v>10929</v>
      </c>
      <c r="H1515" s="9">
        <v>41373</v>
      </c>
      <c r="I1515" s="9">
        <v>41383</v>
      </c>
      <c r="J1515" s="9">
        <v>41381</v>
      </c>
      <c r="K1515" s="7">
        <v>2</v>
      </c>
      <c r="L1515" s="9" t="str">
        <f>VLOOKUP(T_[[#This Row],[Réf catégorie]],ListeCATEGORIES,2,FALSE)</f>
        <v>Condiments</v>
      </c>
      <c r="M1515" s="6">
        <v>77</v>
      </c>
      <c r="N1515" s="6" t="str">
        <f>VLOOKUP(T_[[#This Row],[Réf prod]],ListePRODUITS,2,FALSE)</f>
        <v>Original Frankfurter grüne Soße</v>
      </c>
      <c r="O1515" s="13">
        <v>65</v>
      </c>
      <c r="P1515" s="6">
        <v>90</v>
      </c>
      <c r="Q1515" s="13">
        <f t="shared" si="23"/>
        <v>5850</v>
      </c>
      <c r="R1515" s="15">
        <v>0.16</v>
      </c>
      <c r="S1515" s="13">
        <v>4914</v>
      </c>
      <c r="T1515" s="13">
        <v>9.8279999999999994</v>
      </c>
      <c r="U1515" s="48">
        <f>T_[[#This Row],[CA tarif]]-T_[[#This Row],[CA HT]]</f>
        <v>936</v>
      </c>
      <c r="V1515" s="13"/>
      <c r="W1515" s="13"/>
      <c r="X1515"/>
      <c r="Y1515" s="9"/>
      <c r="AA1515"/>
      <c r="AB1515"/>
    </row>
    <row r="1516" spans="1:28" ht="15" customHeight="1" x14ac:dyDescent="0.25">
      <c r="A1516" s="6" t="s">
        <v>82</v>
      </c>
      <c r="B1516" s="6" t="s">
        <v>83</v>
      </c>
      <c r="C1516" s="6" t="s">
        <v>84</v>
      </c>
      <c r="D1516" s="6" t="s">
        <v>85</v>
      </c>
      <c r="E1516" s="6">
        <v>4</v>
      </c>
      <c r="F1516" s="6" t="str">
        <f>VLOOKUP(T_[[#This Row],[N° représ]],ListeREPRESENTANTS,2,FALSE)</f>
        <v>Laura Callahan</v>
      </c>
      <c r="G1516" s="6">
        <v>10932</v>
      </c>
      <c r="H1516" s="9">
        <v>41373</v>
      </c>
      <c r="I1516" s="9">
        <v>41403</v>
      </c>
      <c r="J1516" s="9">
        <v>41404</v>
      </c>
      <c r="K1516" s="7">
        <v>4</v>
      </c>
      <c r="L1516" s="9" t="str">
        <f>VLOOKUP(T_[[#This Row],[Réf catégorie]],ListeCATEGORIES,2,FALSE)</f>
        <v>Produits laitiers</v>
      </c>
      <c r="M1516" s="6">
        <v>72</v>
      </c>
      <c r="N1516" s="6" t="str">
        <f>VLOOKUP(T_[[#This Row],[Réf prod]],ListePRODUITS,2,FALSE)</f>
        <v>Mozzarella di Giovanni</v>
      </c>
      <c r="O1516" s="13">
        <v>174</v>
      </c>
      <c r="P1516" s="6">
        <v>44</v>
      </c>
      <c r="Q1516" s="13">
        <f t="shared" si="23"/>
        <v>7656</v>
      </c>
      <c r="R1516" s="15">
        <v>0.03</v>
      </c>
      <c r="S1516" s="13">
        <v>7426.32</v>
      </c>
      <c r="T1516" s="13">
        <v>148.5264</v>
      </c>
      <c r="U1516" s="48">
        <f>T_[[#This Row],[CA tarif]]-T_[[#This Row],[CA HT]]</f>
        <v>229.68000000000029</v>
      </c>
      <c r="V1516" s="13"/>
      <c r="W1516" s="13"/>
      <c r="X1516"/>
      <c r="Y1516" s="9"/>
      <c r="AA1516"/>
      <c r="AB1516"/>
    </row>
    <row r="1517" spans="1:28" ht="15" customHeight="1" x14ac:dyDescent="0.25">
      <c r="A1517" s="6" t="s">
        <v>186</v>
      </c>
      <c r="B1517" s="6" t="s">
        <v>187</v>
      </c>
      <c r="C1517" s="6" t="s">
        <v>188</v>
      </c>
      <c r="D1517" s="6" t="s">
        <v>140</v>
      </c>
      <c r="E1517" s="6">
        <v>1</v>
      </c>
      <c r="F1517" s="6" t="str">
        <f>VLOOKUP(T_[[#This Row],[N° représ]],ListeREPRESENTANTS,2,FALSE)</f>
        <v>Francis Rivière</v>
      </c>
      <c r="G1517" s="6">
        <v>10595</v>
      </c>
      <c r="H1517" s="9">
        <v>41374</v>
      </c>
      <c r="I1517" s="9">
        <v>41385</v>
      </c>
      <c r="J1517" s="9">
        <v>41382</v>
      </c>
      <c r="K1517" s="7">
        <v>1</v>
      </c>
      <c r="L1517" s="9" t="str">
        <f>VLOOKUP(T_[[#This Row],[Réf catégorie]],ListeCATEGORIES,2,FALSE)</f>
        <v>Boissons</v>
      </c>
      <c r="M1517" s="6">
        <v>35</v>
      </c>
      <c r="N1517" s="6" t="str">
        <f>VLOOKUP(T_[[#This Row],[Réf prod]],ListePRODUITS,2,FALSE)</f>
        <v>Steeleye Stout</v>
      </c>
      <c r="O1517" s="13">
        <v>90</v>
      </c>
      <c r="P1517" s="6">
        <v>12</v>
      </c>
      <c r="Q1517" s="13">
        <f t="shared" si="23"/>
        <v>1080</v>
      </c>
      <c r="R1517" s="14">
        <v>0.04</v>
      </c>
      <c r="S1517" s="13">
        <v>1036.8</v>
      </c>
      <c r="T1517" s="13">
        <v>3.1103999999999998</v>
      </c>
      <c r="U1517" s="48">
        <f>T_[[#This Row],[CA tarif]]-T_[[#This Row],[CA HT]]</f>
        <v>43.200000000000045</v>
      </c>
      <c r="V1517" s="13"/>
      <c r="W1517" s="13"/>
      <c r="X1517"/>
      <c r="Y1517" s="9"/>
      <c r="AA1517"/>
      <c r="AB1517"/>
    </row>
    <row r="1518" spans="1:28" ht="15" customHeight="1" x14ac:dyDescent="0.25">
      <c r="A1518" s="6" t="s">
        <v>184</v>
      </c>
      <c r="B1518" s="6" t="s">
        <v>185</v>
      </c>
      <c r="C1518" s="6" t="s">
        <v>159</v>
      </c>
      <c r="D1518" s="6" t="s">
        <v>136</v>
      </c>
      <c r="E1518" s="6">
        <v>4</v>
      </c>
      <c r="F1518" s="6" t="str">
        <f>VLOOKUP(T_[[#This Row],[N° représ]],ListeREPRESENTANTS,2,FALSE)</f>
        <v>Laura Callahan</v>
      </c>
      <c r="G1518" s="6">
        <v>10632</v>
      </c>
      <c r="H1518" s="9">
        <v>41374</v>
      </c>
      <c r="I1518" s="9">
        <v>41384</v>
      </c>
      <c r="J1518" s="9">
        <v>41383</v>
      </c>
      <c r="K1518" s="7">
        <v>4</v>
      </c>
      <c r="L1518" s="9" t="str">
        <f>VLOOKUP(T_[[#This Row],[Réf catégorie]],ListeCATEGORIES,2,FALSE)</f>
        <v>Produits laitiers</v>
      </c>
      <c r="M1518" s="6">
        <v>33</v>
      </c>
      <c r="N1518" s="6" t="str">
        <f>VLOOKUP(T_[[#This Row],[Réf prod]],ListePRODUITS,2,FALSE)</f>
        <v>Geitost</v>
      </c>
      <c r="O1518" s="13">
        <v>12.5</v>
      </c>
      <c r="P1518" s="6">
        <v>29</v>
      </c>
      <c r="Q1518" s="13">
        <f t="shared" si="23"/>
        <v>362.5</v>
      </c>
      <c r="R1518" s="14">
        <v>0.02</v>
      </c>
      <c r="S1518" s="13">
        <v>355.25</v>
      </c>
      <c r="T1518" s="13">
        <v>7.1050000000000004</v>
      </c>
      <c r="U1518" s="48">
        <f>T_[[#This Row],[CA tarif]]-T_[[#This Row],[CA HT]]</f>
        <v>7.25</v>
      </c>
      <c r="V1518" s="13"/>
      <c r="W1518" s="13"/>
      <c r="X1518"/>
      <c r="Y1518" s="9"/>
      <c r="AA1518"/>
      <c r="AB1518"/>
    </row>
    <row r="1519" spans="1:28" ht="15" customHeight="1" x14ac:dyDescent="0.25">
      <c r="A1519" s="6" t="s">
        <v>189</v>
      </c>
      <c r="B1519" s="6" t="s">
        <v>190</v>
      </c>
      <c r="C1519" s="6" t="s">
        <v>191</v>
      </c>
      <c r="D1519" s="6" t="s">
        <v>136</v>
      </c>
      <c r="E1519" s="6">
        <v>8</v>
      </c>
      <c r="F1519" s="6" t="str">
        <f>VLOOKUP(T_[[#This Row],[N° représ]],ListeREPRESENTANTS,2,FALSE)</f>
        <v>Hicham Esmal</v>
      </c>
      <c r="G1519" s="6">
        <v>10527</v>
      </c>
      <c r="H1519" s="9">
        <v>41375</v>
      </c>
      <c r="I1519" s="9">
        <v>41401</v>
      </c>
      <c r="J1519" s="9">
        <v>41403</v>
      </c>
      <c r="K1519" s="7">
        <v>8</v>
      </c>
      <c r="L1519" s="9" t="str">
        <f>VLOOKUP(T_[[#This Row],[Réf catégorie]],ListeCATEGORIES,2,FALSE)</f>
        <v>Poissons et fruits de mer</v>
      </c>
      <c r="M1519" s="6">
        <v>36</v>
      </c>
      <c r="N1519" s="6" t="str">
        <f>VLOOKUP(T_[[#This Row],[Réf prod]],ListePRODUITS,2,FALSE)</f>
        <v>Inlagd Sill</v>
      </c>
      <c r="O1519" s="13">
        <v>95</v>
      </c>
      <c r="P1519" s="6">
        <v>26</v>
      </c>
      <c r="Q1519" s="13">
        <f t="shared" si="23"/>
        <v>2470</v>
      </c>
      <c r="R1519" s="14">
        <v>7.0000000000000007E-2</v>
      </c>
      <c r="S1519" s="13">
        <v>2297.1</v>
      </c>
      <c r="T1519" s="13">
        <v>32.159399999999998</v>
      </c>
      <c r="U1519" s="48">
        <f>T_[[#This Row],[CA tarif]]-T_[[#This Row],[CA HT]]</f>
        <v>172.90000000000009</v>
      </c>
      <c r="V1519" s="13"/>
      <c r="W1519" s="13"/>
      <c r="X1519"/>
      <c r="Y1519" s="9"/>
      <c r="AA1519"/>
      <c r="AB1519"/>
    </row>
    <row r="1520" spans="1:28" ht="15" customHeight="1" x14ac:dyDescent="0.25">
      <c r="A1520" s="6" t="s">
        <v>157</v>
      </c>
      <c r="B1520" s="6" t="s">
        <v>158</v>
      </c>
      <c r="C1520" s="6" t="s">
        <v>159</v>
      </c>
      <c r="D1520" s="6" t="s">
        <v>136</v>
      </c>
      <c r="E1520" s="6">
        <v>3</v>
      </c>
      <c r="F1520" s="6" t="str">
        <f>VLOOKUP(T_[[#This Row],[N° représ]],ListeREPRESENTANTS,2,FALSE)</f>
        <v>Janet Leverling</v>
      </c>
      <c r="G1520" s="6">
        <v>10536</v>
      </c>
      <c r="H1520" s="9">
        <v>41375</v>
      </c>
      <c r="I1520" s="9">
        <v>41403</v>
      </c>
      <c r="J1520" s="9">
        <v>41403</v>
      </c>
      <c r="K1520" s="7">
        <v>4</v>
      </c>
      <c r="L1520" s="9" t="str">
        <f>VLOOKUP(T_[[#This Row],[Réf catégorie]],ListeCATEGORIES,2,FALSE)</f>
        <v>Produits laitiers</v>
      </c>
      <c r="M1520" s="6">
        <v>33</v>
      </c>
      <c r="N1520" s="6" t="str">
        <f>VLOOKUP(T_[[#This Row],[Réf prod]],ListePRODUITS,2,FALSE)</f>
        <v>Geitost</v>
      </c>
      <c r="O1520" s="13">
        <v>12.5</v>
      </c>
      <c r="P1520" s="6">
        <v>69</v>
      </c>
      <c r="Q1520" s="13">
        <f t="shared" si="23"/>
        <v>862.5</v>
      </c>
      <c r="R1520" s="14">
        <v>0</v>
      </c>
      <c r="S1520" s="13">
        <v>862.5</v>
      </c>
      <c r="T1520" s="13">
        <v>8.625</v>
      </c>
      <c r="U1520" s="48">
        <f>T_[[#This Row],[CA tarif]]-T_[[#This Row],[CA HT]]</f>
        <v>0</v>
      </c>
      <c r="V1520" s="13"/>
      <c r="W1520" s="13"/>
      <c r="X1520"/>
      <c r="Y1520" s="9"/>
      <c r="AA1520"/>
      <c r="AB1520"/>
    </row>
    <row r="1521" spans="1:28" ht="15" customHeight="1" x14ac:dyDescent="0.25">
      <c r="A1521" s="6" t="s">
        <v>216</v>
      </c>
      <c r="B1521" s="6" t="s">
        <v>217</v>
      </c>
      <c r="C1521" s="6" t="s">
        <v>218</v>
      </c>
      <c r="D1521" s="6" t="s">
        <v>102</v>
      </c>
      <c r="E1521" s="6">
        <v>5</v>
      </c>
      <c r="F1521" s="6" t="str">
        <f>VLOOKUP(T_[[#This Row],[N° représ]],ListeREPRESENTANTS,2,FALSE)</f>
        <v>Mohamed Ben Arfa</v>
      </c>
      <c r="G1521" s="6">
        <v>10760</v>
      </c>
      <c r="H1521" s="9">
        <v>41375</v>
      </c>
      <c r="I1521" s="9">
        <v>41401</v>
      </c>
      <c r="J1521" s="9">
        <v>41404</v>
      </c>
      <c r="K1521" s="7">
        <v>3</v>
      </c>
      <c r="L1521" s="9" t="str">
        <f>VLOOKUP(T_[[#This Row],[Réf catégorie]],ListeCATEGORIES,2,FALSE)</f>
        <v>Desserts</v>
      </c>
      <c r="M1521" s="6">
        <v>25</v>
      </c>
      <c r="N1521" s="6" t="str">
        <f>VLOOKUP(T_[[#This Row],[Réf prod]],ListePRODUITS,2,FALSE)</f>
        <v>NuNuCa Nuß-Nougat-Creme</v>
      </c>
      <c r="O1521" s="13">
        <v>70</v>
      </c>
      <c r="P1521" s="6">
        <v>81</v>
      </c>
      <c r="Q1521" s="13">
        <f t="shared" si="23"/>
        <v>5670</v>
      </c>
      <c r="R1521" s="14">
        <v>0.16</v>
      </c>
      <c r="S1521" s="13">
        <v>4762.8</v>
      </c>
      <c r="T1521" s="13">
        <v>157.17239999999998</v>
      </c>
      <c r="U1521" s="48">
        <f>T_[[#This Row],[CA tarif]]-T_[[#This Row],[CA HT]]</f>
        <v>907.19999999999982</v>
      </c>
      <c r="V1521" s="13"/>
      <c r="W1521" s="13"/>
      <c r="X1521"/>
      <c r="Y1521" s="9"/>
      <c r="AA1521"/>
      <c r="AB1521"/>
    </row>
    <row r="1522" spans="1:28" x14ac:dyDescent="0.25">
      <c r="A1522" s="6" t="s">
        <v>179</v>
      </c>
      <c r="B1522" s="6" t="s">
        <v>180</v>
      </c>
      <c r="C1522" s="6" t="s">
        <v>181</v>
      </c>
      <c r="D1522" s="6" t="s">
        <v>81</v>
      </c>
      <c r="E1522" s="6">
        <v>6</v>
      </c>
      <c r="F1522" s="6" t="str">
        <f>VLOOKUP(T_[[#This Row],[N° représ]],ListeREPRESENTANTS,2,FALSE)</f>
        <v>Ernst Junge</v>
      </c>
      <c r="G1522" s="6">
        <v>10555</v>
      </c>
      <c r="H1522" s="9">
        <v>41376</v>
      </c>
      <c r="I1522" s="9">
        <v>41400</v>
      </c>
      <c r="J1522" s="9">
        <v>41401</v>
      </c>
      <c r="K1522" s="7">
        <v>7</v>
      </c>
      <c r="L1522" s="9" t="str">
        <f>VLOOKUP(T_[[#This Row],[Réf catégorie]],ListeCATEGORIES,2,FALSE)</f>
        <v>Produits secs</v>
      </c>
      <c r="M1522" s="6">
        <v>51</v>
      </c>
      <c r="N1522" s="6" t="str">
        <f>VLOOKUP(T_[[#This Row],[Réf prod]],ListePRODUITS,2,FALSE)</f>
        <v>Manjimup Dried Apples</v>
      </c>
      <c r="O1522" s="13">
        <v>265</v>
      </c>
      <c r="P1522" s="6">
        <v>32</v>
      </c>
      <c r="Q1522" s="13">
        <f t="shared" si="23"/>
        <v>8480</v>
      </c>
      <c r="R1522" s="14">
        <v>0.11</v>
      </c>
      <c r="S1522" s="13">
        <v>7547.2</v>
      </c>
      <c r="T1522" s="13">
        <v>22.641599999999997</v>
      </c>
      <c r="U1522" s="48">
        <f>T_[[#This Row],[CA tarif]]-T_[[#This Row],[CA HT]]</f>
        <v>932.80000000000018</v>
      </c>
      <c r="V1522" s="13"/>
      <c r="W1522" s="13"/>
      <c r="X1522"/>
      <c r="Y1522" s="9"/>
      <c r="AA1522"/>
      <c r="AB1522"/>
    </row>
    <row r="1523" spans="1:28" ht="15" customHeight="1" x14ac:dyDescent="0.25">
      <c r="A1523" s="6" t="s">
        <v>291</v>
      </c>
      <c r="B1523" s="6" t="s">
        <v>292</v>
      </c>
      <c r="C1523" s="6" t="s">
        <v>97</v>
      </c>
      <c r="D1523" s="6" t="s">
        <v>98</v>
      </c>
      <c r="E1523" s="6">
        <v>3</v>
      </c>
      <c r="F1523" s="6" t="str">
        <f>VLOOKUP(T_[[#This Row],[N° représ]],ListeREPRESENTANTS,2,FALSE)</f>
        <v>Janet Leverling</v>
      </c>
      <c r="G1523" s="6">
        <v>10625</v>
      </c>
      <c r="H1523" s="9">
        <v>41376</v>
      </c>
      <c r="I1523" s="9">
        <v>41397</v>
      </c>
      <c r="J1523" s="9">
        <v>41399</v>
      </c>
      <c r="K1523" s="7">
        <v>4</v>
      </c>
      <c r="L1523" s="9" t="str">
        <f>VLOOKUP(T_[[#This Row],[Réf catégorie]],ListeCATEGORIES,2,FALSE)</f>
        <v>Produits laitiers</v>
      </c>
      <c r="M1523" s="6">
        <v>60</v>
      </c>
      <c r="N1523" s="6" t="str">
        <f>VLOOKUP(T_[[#This Row],[Réf prod]],ListePRODUITS,2,FALSE)</f>
        <v>Camembert Pierrot</v>
      </c>
      <c r="O1523" s="13">
        <v>170</v>
      </c>
      <c r="P1523" s="6">
        <v>98</v>
      </c>
      <c r="Q1523" s="13">
        <f t="shared" si="23"/>
        <v>16660</v>
      </c>
      <c r="R1523" s="14">
        <v>0.18</v>
      </c>
      <c r="S1523" s="13">
        <v>13661.2</v>
      </c>
      <c r="T1523" s="13">
        <v>40.983600000000003</v>
      </c>
      <c r="U1523" s="48">
        <f>T_[[#This Row],[CA tarif]]-T_[[#This Row],[CA HT]]</f>
        <v>2998.7999999999993</v>
      </c>
      <c r="V1523" s="13"/>
      <c r="W1523" s="13"/>
      <c r="X1523"/>
      <c r="Y1523" s="9"/>
      <c r="AA1523"/>
      <c r="AB1523"/>
    </row>
    <row r="1524" spans="1:28" ht="15" customHeight="1" x14ac:dyDescent="0.25">
      <c r="A1524" s="6" t="s">
        <v>82</v>
      </c>
      <c r="B1524" s="6" t="s">
        <v>83</v>
      </c>
      <c r="C1524" s="6" t="s">
        <v>84</v>
      </c>
      <c r="D1524" s="6" t="s">
        <v>85</v>
      </c>
      <c r="E1524" s="6">
        <v>9</v>
      </c>
      <c r="F1524" s="6" t="str">
        <f>VLOOKUP(T_[[#This Row],[N° représ]],ListeREPRESENTANTS,2,FALSE)</f>
        <v>Steven Buchanan</v>
      </c>
      <c r="G1524" s="6">
        <v>10730</v>
      </c>
      <c r="H1524" s="9">
        <v>41376</v>
      </c>
      <c r="I1524" s="9">
        <v>41395</v>
      </c>
      <c r="J1524" s="9">
        <v>41393</v>
      </c>
      <c r="K1524" s="7">
        <v>4</v>
      </c>
      <c r="L1524" s="9" t="str">
        <f>VLOOKUP(T_[[#This Row],[Réf catégorie]],ListeCATEGORIES,2,FALSE)</f>
        <v>Produits laitiers</v>
      </c>
      <c r="M1524" s="6">
        <v>31</v>
      </c>
      <c r="N1524" s="6" t="str">
        <f>VLOOKUP(T_[[#This Row],[Réf prod]],ListePRODUITS,2,FALSE)</f>
        <v>Gorgonzola Telino</v>
      </c>
      <c r="O1524" s="13">
        <v>62.5</v>
      </c>
      <c r="P1524" s="6">
        <v>91</v>
      </c>
      <c r="Q1524" s="13">
        <f t="shared" si="23"/>
        <v>5687.5</v>
      </c>
      <c r="R1524" s="14">
        <v>0.16</v>
      </c>
      <c r="S1524" s="13">
        <v>4777.5</v>
      </c>
      <c r="T1524" s="13">
        <v>124.215</v>
      </c>
      <c r="U1524" s="48">
        <f>T_[[#This Row],[CA tarif]]-T_[[#This Row],[CA HT]]</f>
        <v>910</v>
      </c>
      <c r="V1524" s="13"/>
      <c r="W1524" s="13"/>
      <c r="X1524"/>
      <c r="Y1524" s="9"/>
      <c r="AA1524"/>
      <c r="AB1524"/>
    </row>
    <row r="1525" spans="1:28" x14ac:dyDescent="0.25">
      <c r="A1525" s="6" t="s">
        <v>179</v>
      </c>
      <c r="B1525" s="6" t="s">
        <v>180</v>
      </c>
      <c r="C1525" s="6" t="s">
        <v>181</v>
      </c>
      <c r="D1525" s="6" t="s">
        <v>81</v>
      </c>
      <c r="E1525" s="6">
        <v>7</v>
      </c>
      <c r="F1525" s="6" t="str">
        <f>VLOOKUP(T_[[#This Row],[N° représ]],ListeREPRESENTANTS,2,FALSE)</f>
        <v>Jaime Dos Santos</v>
      </c>
      <c r="G1525" s="6">
        <v>10894</v>
      </c>
      <c r="H1525" s="9">
        <v>41376</v>
      </c>
      <c r="I1525" s="9">
        <v>41401</v>
      </c>
      <c r="J1525" s="9">
        <v>41401</v>
      </c>
      <c r="K1525" s="7">
        <v>1</v>
      </c>
      <c r="L1525" s="9" t="str">
        <f>VLOOKUP(T_[[#This Row],[Réf catégorie]],ListeCATEGORIES,2,FALSE)</f>
        <v>Boissons</v>
      </c>
      <c r="M1525" s="6">
        <v>75</v>
      </c>
      <c r="N1525" s="6" t="str">
        <f>VLOOKUP(T_[[#This Row],[Réf prod]],ListePRODUITS,2,FALSE)</f>
        <v>Rhönbräu Klosterbier</v>
      </c>
      <c r="O1525" s="13">
        <v>38.75</v>
      </c>
      <c r="P1525" s="6">
        <v>85</v>
      </c>
      <c r="Q1525" s="13">
        <f t="shared" si="23"/>
        <v>3293.75</v>
      </c>
      <c r="R1525" s="15">
        <v>0.12</v>
      </c>
      <c r="S1525" s="13">
        <v>2898.5</v>
      </c>
      <c r="T1525" s="13">
        <v>72.462500000000006</v>
      </c>
      <c r="U1525" s="48">
        <f>T_[[#This Row],[CA tarif]]-T_[[#This Row],[CA HT]]</f>
        <v>395.25</v>
      </c>
      <c r="V1525" s="13"/>
      <c r="W1525" s="13"/>
      <c r="X1525"/>
      <c r="Y1525" s="9"/>
      <c r="AA1525"/>
      <c r="AB1525"/>
    </row>
    <row r="1526" spans="1:28" x14ac:dyDescent="0.25">
      <c r="A1526" s="6" t="s">
        <v>255</v>
      </c>
      <c r="B1526" s="6" t="s">
        <v>256</v>
      </c>
      <c r="C1526" s="6" t="s">
        <v>257</v>
      </c>
      <c r="D1526" s="6" t="s">
        <v>81</v>
      </c>
      <c r="E1526" s="6">
        <v>2</v>
      </c>
      <c r="F1526" s="6" t="str">
        <f>VLOOKUP(T_[[#This Row],[N° représ]],ListeREPRESENTANTS,2,FALSE)</f>
        <v>Anne Dodsworth</v>
      </c>
      <c r="G1526" s="6">
        <v>10577</v>
      </c>
      <c r="H1526" s="9">
        <v>41377</v>
      </c>
      <c r="I1526" s="9">
        <v>41388</v>
      </c>
      <c r="J1526" s="9">
        <v>41386</v>
      </c>
      <c r="K1526" s="7">
        <v>1</v>
      </c>
      <c r="L1526" s="9" t="str">
        <f>VLOOKUP(T_[[#This Row],[Réf catégorie]],ListeCATEGORIES,2,FALSE)</f>
        <v>Boissons</v>
      </c>
      <c r="M1526" s="6">
        <v>39</v>
      </c>
      <c r="N1526" s="6" t="str">
        <f>VLOOKUP(T_[[#This Row],[Réf prod]],ListePRODUITS,2,FALSE)</f>
        <v>Chartreuse verte</v>
      </c>
      <c r="O1526" s="13">
        <v>90</v>
      </c>
      <c r="P1526" s="6">
        <v>15</v>
      </c>
      <c r="Q1526" s="13">
        <f t="shared" si="23"/>
        <v>1350</v>
      </c>
      <c r="R1526" s="14">
        <v>0.17</v>
      </c>
      <c r="S1526" s="13">
        <v>1120.5</v>
      </c>
      <c r="T1526" s="13">
        <v>31.373999999999999</v>
      </c>
      <c r="U1526" s="48">
        <f>T_[[#This Row],[CA tarif]]-T_[[#This Row],[CA HT]]</f>
        <v>229.5</v>
      </c>
      <c r="V1526" s="13"/>
      <c r="W1526" s="13"/>
      <c r="X1526"/>
      <c r="Y1526" s="9"/>
      <c r="AA1526"/>
      <c r="AB1526"/>
    </row>
    <row r="1527" spans="1:28" ht="15" customHeight="1" x14ac:dyDescent="0.25">
      <c r="A1527" s="6" t="s">
        <v>170</v>
      </c>
      <c r="B1527" s="6" t="s">
        <v>171</v>
      </c>
      <c r="C1527" s="6" t="s">
        <v>172</v>
      </c>
      <c r="D1527" s="6" t="s">
        <v>146</v>
      </c>
      <c r="E1527" s="6">
        <v>7</v>
      </c>
      <c r="F1527" s="6" t="str">
        <f>VLOOKUP(T_[[#This Row],[N° représ]],ListeREPRESENTANTS,2,FALSE)</f>
        <v>Jaime Dos Santos</v>
      </c>
      <c r="G1527" s="6">
        <v>10618</v>
      </c>
      <c r="H1527" s="9">
        <v>41377</v>
      </c>
      <c r="I1527" s="9">
        <v>41395</v>
      </c>
      <c r="J1527" s="9">
        <v>41397</v>
      </c>
      <c r="K1527" s="7">
        <v>2</v>
      </c>
      <c r="L1527" s="9" t="str">
        <f>VLOOKUP(T_[[#This Row],[Réf catégorie]],ListeCATEGORIES,2,FALSE)</f>
        <v>Condiments</v>
      </c>
      <c r="M1527" s="6">
        <v>6</v>
      </c>
      <c r="N1527" s="6" t="str">
        <f>VLOOKUP(T_[[#This Row],[Réf prod]],ListePRODUITS,2,FALSE)</f>
        <v>Grandma's Boysenberry Spread</v>
      </c>
      <c r="O1527" s="13">
        <v>125</v>
      </c>
      <c r="P1527" s="6">
        <v>74</v>
      </c>
      <c r="Q1527" s="13">
        <f t="shared" si="23"/>
        <v>9250</v>
      </c>
      <c r="R1527" s="14">
        <v>0.14000000000000001</v>
      </c>
      <c r="S1527" s="13">
        <v>7955</v>
      </c>
      <c r="T1527" s="13">
        <v>167.05500000000001</v>
      </c>
      <c r="U1527" s="48">
        <f>T_[[#This Row],[CA tarif]]-T_[[#This Row],[CA HT]]</f>
        <v>1295</v>
      </c>
      <c r="V1527" s="13"/>
      <c r="W1527" s="13"/>
      <c r="X1527"/>
      <c r="Y1527" s="9"/>
      <c r="AA1527"/>
      <c r="AB1527"/>
    </row>
    <row r="1528" spans="1:28" ht="15" customHeight="1" x14ac:dyDescent="0.25">
      <c r="A1528" s="6" t="s">
        <v>189</v>
      </c>
      <c r="B1528" s="6" t="s">
        <v>190</v>
      </c>
      <c r="C1528" s="6" t="s">
        <v>191</v>
      </c>
      <c r="D1528" s="6" t="s">
        <v>136</v>
      </c>
      <c r="E1528" s="6">
        <v>1</v>
      </c>
      <c r="F1528" s="6" t="str">
        <f>VLOOKUP(T_[[#This Row],[N° représ]],ListeREPRESENTANTS,2,FALSE)</f>
        <v>Francis Rivière</v>
      </c>
      <c r="G1528" s="6">
        <v>10691</v>
      </c>
      <c r="H1528" s="9">
        <v>41377</v>
      </c>
      <c r="I1528" s="9">
        <v>41403</v>
      </c>
      <c r="J1528" s="9">
        <v>41402</v>
      </c>
      <c r="K1528" s="7">
        <v>1</v>
      </c>
      <c r="L1528" s="9" t="str">
        <f>VLOOKUP(T_[[#This Row],[Réf catégorie]],ListeCATEGORIES,2,FALSE)</f>
        <v>Boissons</v>
      </c>
      <c r="M1528" s="6">
        <v>1</v>
      </c>
      <c r="N1528" s="6" t="str">
        <f>VLOOKUP(T_[[#This Row],[Réf prod]],ListePRODUITS,2,FALSE)</f>
        <v>Chai</v>
      </c>
      <c r="O1528" s="13">
        <v>90</v>
      </c>
      <c r="P1528" s="6">
        <v>48</v>
      </c>
      <c r="Q1528" s="13">
        <f t="shared" si="23"/>
        <v>4320</v>
      </c>
      <c r="R1528" s="14">
        <v>0.17</v>
      </c>
      <c r="S1528" s="13">
        <v>3585.6</v>
      </c>
      <c r="T1528" s="13">
        <v>118.3248</v>
      </c>
      <c r="U1528" s="48">
        <f>T_[[#This Row],[CA tarif]]-T_[[#This Row],[CA HT]]</f>
        <v>734.40000000000009</v>
      </c>
      <c r="V1528" s="13"/>
      <c r="W1528" s="13"/>
      <c r="X1528"/>
      <c r="Y1528" s="9"/>
      <c r="AA1528"/>
      <c r="AB1528"/>
    </row>
    <row r="1529" spans="1:28" ht="15" customHeight="1" x14ac:dyDescent="0.25">
      <c r="A1529" s="6" t="s">
        <v>127</v>
      </c>
      <c r="B1529" s="6" t="s">
        <v>128</v>
      </c>
      <c r="C1529" s="6" t="s">
        <v>129</v>
      </c>
      <c r="D1529" s="6" t="s">
        <v>106</v>
      </c>
      <c r="E1529" s="6">
        <v>3</v>
      </c>
      <c r="F1529" s="6" t="str">
        <f>VLOOKUP(T_[[#This Row],[N° représ]],ListeREPRESENTANTS,2,FALSE)</f>
        <v>Janet Leverling</v>
      </c>
      <c r="G1529" s="6">
        <v>10838</v>
      </c>
      <c r="H1529" s="9">
        <v>41377</v>
      </c>
      <c r="I1529" s="9">
        <v>41394</v>
      </c>
      <c r="J1529" s="9">
        <v>41391</v>
      </c>
      <c r="K1529" s="7">
        <v>8</v>
      </c>
      <c r="L1529" s="9" t="str">
        <f>VLOOKUP(T_[[#This Row],[Réf catégorie]],ListeCATEGORIES,2,FALSE)</f>
        <v>Poissons et fruits de mer</v>
      </c>
      <c r="M1529" s="6">
        <v>36</v>
      </c>
      <c r="N1529" s="6" t="str">
        <f>VLOOKUP(T_[[#This Row],[Réf prod]],ListePRODUITS,2,FALSE)</f>
        <v>Inlagd Sill</v>
      </c>
      <c r="O1529" s="13">
        <v>95</v>
      </c>
      <c r="P1529" s="6">
        <v>29</v>
      </c>
      <c r="Q1529" s="13">
        <f t="shared" si="23"/>
        <v>2755</v>
      </c>
      <c r="R1529" s="15">
        <v>0.2</v>
      </c>
      <c r="S1529" s="13">
        <v>2204</v>
      </c>
      <c r="T1529" s="13">
        <v>48.488</v>
      </c>
      <c r="U1529" s="48">
        <f>T_[[#This Row],[CA tarif]]-T_[[#This Row],[CA HT]]</f>
        <v>551</v>
      </c>
      <c r="V1529" s="13"/>
      <c r="W1529" s="13"/>
      <c r="X1529"/>
      <c r="Y1529" s="9"/>
      <c r="AA1529"/>
      <c r="AB1529"/>
    </row>
    <row r="1530" spans="1:28" x14ac:dyDescent="0.25">
      <c r="A1530" s="6" t="s">
        <v>179</v>
      </c>
      <c r="B1530" s="6" t="s">
        <v>180</v>
      </c>
      <c r="C1530" s="6" t="s">
        <v>181</v>
      </c>
      <c r="D1530" s="6" t="s">
        <v>81</v>
      </c>
      <c r="E1530" s="6">
        <v>5</v>
      </c>
      <c r="F1530" s="6" t="str">
        <f>VLOOKUP(T_[[#This Row],[N° représ]],ListeREPRESENTANTS,2,FALSE)</f>
        <v>Mohamed Ben Arfa</v>
      </c>
      <c r="G1530" s="6">
        <v>10847</v>
      </c>
      <c r="H1530" s="9">
        <v>41377</v>
      </c>
      <c r="I1530" s="9">
        <v>41401</v>
      </c>
      <c r="J1530" s="9">
        <v>41396</v>
      </c>
      <c r="K1530" s="7">
        <v>4</v>
      </c>
      <c r="L1530" s="9" t="str">
        <f>VLOOKUP(T_[[#This Row],[Réf catégorie]],ListeCATEGORIES,2,FALSE)</f>
        <v>Produits laitiers</v>
      </c>
      <c r="M1530" s="6">
        <v>71</v>
      </c>
      <c r="N1530" s="6" t="str">
        <f>VLOOKUP(T_[[#This Row],[Réf prod]],ListePRODUITS,2,FALSE)</f>
        <v>Fløtemysost</v>
      </c>
      <c r="O1530" s="13">
        <v>107.5</v>
      </c>
      <c r="P1530" s="6">
        <v>33</v>
      </c>
      <c r="Q1530" s="13">
        <f t="shared" si="23"/>
        <v>3547.5</v>
      </c>
      <c r="R1530" s="15">
        <v>-0.02</v>
      </c>
      <c r="S1530" s="13">
        <v>3618.4500000000003</v>
      </c>
      <c r="T1530" s="13">
        <v>123.0273</v>
      </c>
      <c r="U1530" s="48">
        <f>T_[[#This Row],[CA tarif]]-T_[[#This Row],[CA HT]]</f>
        <v>-70.950000000000273</v>
      </c>
      <c r="V1530" s="13"/>
      <c r="W1530" s="13"/>
      <c r="X1530"/>
      <c r="Y1530" s="9"/>
      <c r="AA1530"/>
      <c r="AB1530"/>
    </row>
    <row r="1531" spans="1:28" ht="15" customHeight="1" x14ac:dyDescent="0.25">
      <c r="A1531" s="6" t="s">
        <v>130</v>
      </c>
      <c r="B1531" s="6" t="s">
        <v>131</v>
      </c>
      <c r="C1531" s="6" t="s">
        <v>132</v>
      </c>
      <c r="D1531" s="6" t="s">
        <v>123</v>
      </c>
      <c r="E1531" s="6">
        <v>5</v>
      </c>
      <c r="F1531" s="6" t="str">
        <f>VLOOKUP(T_[[#This Row],[N° représ]],ListeREPRESENTANTS,2,FALSE)</f>
        <v>Mohamed Ben Arfa</v>
      </c>
      <c r="G1531" s="6">
        <v>10913</v>
      </c>
      <c r="H1531" s="9">
        <v>41377</v>
      </c>
      <c r="I1531" s="9">
        <v>41397</v>
      </c>
      <c r="J1531" s="9">
        <v>41393</v>
      </c>
      <c r="K1531" s="7">
        <v>2</v>
      </c>
      <c r="L1531" s="9" t="str">
        <f>VLOOKUP(T_[[#This Row],[Réf catégorie]],ListeCATEGORIES,2,FALSE)</f>
        <v>Condiments</v>
      </c>
      <c r="M1531" s="6">
        <v>4</v>
      </c>
      <c r="N1531" s="6" t="str">
        <f>VLOOKUP(T_[[#This Row],[Réf prod]],ListePRODUITS,2,FALSE)</f>
        <v>Chef Anton's Cajun Seasoning</v>
      </c>
      <c r="O1531" s="13">
        <v>110</v>
      </c>
      <c r="P1531" s="6">
        <v>71</v>
      </c>
      <c r="Q1531" s="13">
        <f t="shared" si="23"/>
        <v>7810</v>
      </c>
      <c r="R1531" s="15">
        <v>0.09</v>
      </c>
      <c r="S1531" s="13">
        <v>7107.1</v>
      </c>
      <c r="T1531" s="13">
        <v>56.8568</v>
      </c>
      <c r="U1531" s="48">
        <f>T_[[#This Row],[CA tarif]]-T_[[#This Row],[CA HT]]</f>
        <v>702.89999999999964</v>
      </c>
      <c r="V1531" s="13"/>
      <c r="W1531" s="13"/>
      <c r="X1531"/>
      <c r="Y1531" s="9"/>
      <c r="AA1531"/>
      <c r="AB1531"/>
    </row>
    <row r="1532" spans="1:28" ht="15" customHeight="1" x14ac:dyDescent="0.25">
      <c r="A1532" s="6" t="s">
        <v>177</v>
      </c>
      <c r="B1532" s="6" t="s">
        <v>178</v>
      </c>
      <c r="C1532" s="6" t="s">
        <v>159</v>
      </c>
      <c r="D1532" s="6" t="s">
        <v>136</v>
      </c>
      <c r="E1532" s="6">
        <v>5</v>
      </c>
      <c r="F1532" s="6" t="str">
        <f>VLOOKUP(T_[[#This Row],[N° représ]],ListeREPRESENTANTS,2,FALSE)</f>
        <v>Mohamed Ben Arfa</v>
      </c>
      <c r="G1532" s="6">
        <v>10580</v>
      </c>
      <c r="H1532" s="9">
        <v>41378</v>
      </c>
      <c r="I1532" s="9">
        <v>41399</v>
      </c>
      <c r="J1532" s="9">
        <v>41398</v>
      </c>
      <c r="K1532" s="7">
        <v>2</v>
      </c>
      <c r="L1532" s="9" t="str">
        <f>VLOOKUP(T_[[#This Row],[Réf catégorie]],ListeCATEGORIES,2,FALSE)</f>
        <v>Condiments</v>
      </c>
      <c r="M1532" s="6">
        <v>65</v>
      </c>
      <c r="N1532" s="6" t="str">
        <f>VLOOKUP(T_[[#This Row],[Réf prod]],ListePRODUITS,2,FALSE)</f>
        <v>Louisiana Fiery Hot Pepper Sauce</v>
      </c>
      <c r="O1532" s="13">
        <v>105.25</v>
      </c>
      <c r="P1532" s="6">
        <v>36</v>
      </c>
      <c r="Q1532" s="13">
        <f t="shared" si="23"/>
        <v>3789</v>
      </c>
      <c r="R1532" s="14">
        <v>-0.03</v>
      </c>
      <c r="S1532" s="13">
        <v>3902.67</v>
      </c>
      <c r="T1532" s="13">
        <v>93.664079999999998</v>
      </c>
      <c r="U1532" s="48">
        <f>T_[[#This Row],[CA tarif]]-T_[[#This Row],[CA HT]]</f>
        <v>-113.67000000000007</v>
      </c>
      <c r="V1532" s="13"/>
      <c r="W1532" s="13"/>
      <c r="X1532"/>
      <c r="Y1532" s="9"/>
      <c r="AA1532"/>
      <c r="AB1532"/>
    </row>
    <row r="1533" spans="1:28" ht="15" customHeight="1" x14ac:dyDescent="0.25">
      <c r="A1533" s="6" t="s">
        <v>92</v>
      </c>
      <c r="B1533" s="6" t="s">
        <v>93</v>
      </c>
      <c r="C1533" s="6" t="s">
        <v>94</v>
      </c>
      <c r="D1533" s="6" t="s">
        <v>89</v>
      </c>
      <c r="E1533" s="6">
        <v>5</v>
      </c>
      <c r="F1533" s="6" t="str">
        <f>VLOOKUP(T_[[#This Row],[N° représ]],ListeREPRESENTANTS,2,FALSE)</f>
        <v>Mohamed Ben Arfa</v>
      </c>
      <c r="G1533" s="6">
        <v>10749</v>
      </c>
      <c r="H1533" s="9">
        <v>41378</v>
      </c>
      <c r="I1533" s="9">
        <v>41397</v>
      </c>
      <c r="J1533" s="9">
        <v>41392</v>
      </c>
      <c r="K1533" s="7">
        <v>5</v>
      </c>
      <c r="L1533" s="9" t="str">
        <f>VLOOKUP(T_[[#This Row],[Réf catégorie]],ListeCATEGORIES,2,FALSE)</f>
        <v>Pâtes et céréales</v>
      </c>
      <c r="M1533" s="6">
        <v>56</v>
      </c>
      <c r="N1533" s="6" t="str">
        <f>VLOOKUP(T_[[#This Row],[Réf prod]],ListePRODUITS,2,FALSE)</f>
        <v>Gnocchi di nonna Alice</v>
      </c>
      <c r="O1533" s="13">
        <v>190</v>
      </c>
      <c r="P1533" s="6">
        <v>29</v>
      </c>
      <c r="Q1533" s="13">
        <f t="shared" si="23"/>
        <v>5510</v>
      </c>
      <c r="R1533" s="14">
        <v>-0.03</v>
      </c>
      <c r="S1533" s="13">
        <v>5675.3</v>
      </c>
      <c r="T1533" s="13">
        <v>39.7271</v>
      </c>
      <c r="U1533" s="48">
        <f>T_[[#This Row],[CA tarif]]-T_[[#This Row],[CA HT]]</f>
        <v>-165.30000000000018</v>
      </c>
      <c r="V1533" s="13"/>
      <c r="W1533" s="13"/>
      <c r="X1533"/>
      <c r="Y1533" s="9"/>
      <c r="AA1533"/>
      <c r="AB1533"/>
    </row>
    <row r="1534" spans="1:28" ht="15" customHeight="1" x14ac:dyDescent="0.25">
      <c r="A1534" s="6" t="s">
        <v>243</v>
      </c>
      <c r="B1534" s="6" t="s">
        <v>244</v>
      </c>
      <c r="C1534" s="6" t="s">
        <v>88</v>
      </c>
      <c r="D1534" s="6" t="s">
        <v>89</v>
      </c>
      <c r="E1534" s="6">
        <v>3</v>
      </c>
      <c r="F1534" s="6" t="str">
        <f>VLOOKUP(T_[[#This Row],[N° représ]],ListeREPRESENTANTS,2,FALSE)</f>
        <v>Janet Leverling</v>
      </c>
      <c r="G1534" s="6">
        <v>10768</v>
      </c>
      <c r="H1534" s="9">
        <v>41378</v>
      </c>
      <c r="I1534" s="9">
        <v>41402</v>
      </c>
      <c r="J1534" s="9">
        <v>41397</v>
      </c>
      <c r="K1534" s="7">
        <v>4</v>
      </c>
      <c r="L1534" s="9" t="str">
        <f>VLOOKUP(T_[[#This Row],[Réf catégorie]],ListeCATEGORIES,2,FALSE)</f>
        <v>Produits laitiers</v>
      </c>
      <c r="M1534" s="6">
        <v>71</v>
      </c>
      <c r="N1534" s="6" t="str">
        <f>VLOOKUP(T_[[#This Row],[Réf prod]],ListePRODUITS,2,FALSE)</f>
        <v>Fløtemysost</v>
      </c>
      <c r="O1534" s="13">
        <v>107.5</v>
      </c>
      <c r="P1534" s="6">
        <v>92</v>
      </c>
      <c r="Q1534" s="13">
        <f t="shared" si="23"/>
        <v>9890</v>
      </c>
      <c r="R1534" s="14">
        <v>0.15</v>
      </c>
      <c r="S1534" s="13">
        <v>8406.5</v>
      </c>
      <c r="T1534" s="13">
        <v>84.064999999999998</v>
      </c>
      <c r="U1534" s="48">
        <f>T_[[#This Row],[CA tarif]]-T_[[#This Row],[CA HT]]</f>
        <v>1483.5</v>
      </c>
      <c r="V1534" s="13"/>
      <c r="W1534" s="13"/>
      <c r="X1534"/>
      <c r="Y1534" s="9"/>
      <c r="AA1534"/>
      <c r="AB1534"/>
    </row>
    <row r="1535" spans="1:28" ht="15" customHeight="1" x14ac:dyDescent="0.25">
      <c r="A1535" s="6" t="s">
        <v>103</v>
      </c>
      <c r="B1535" s="6" t="s">
        <v>104</v>
      </c>
      <c r="C1535" s="6" t="s">
        <v>105</v>
      </c>
      <c r="D1535" s="6" t="s">
        <v>106</v>
      </c>
      <c r="E1535" s="6">
        <v>4</v>
      </c>
      <c r="F1535" s="6" t="str">
        <f>VLOOKUP(T_[[#This Row],[N° représ]],ListeREPRESENTANTS,2,FALSE)</f>
        <v>Laura Callahan</v>
      </c>
      <c r="G1535" s="6">
        <v>10498</v>
      </c>
      <c r="H1535" s="9">
        <v>41379</v>
      </c>
      <c r="I1535" s="9">
        <v>41396</v>
      </c>
      <c r="J1535" s="9">
        <v>41399</v>
      </c>
      <c r="K1535" s="7">
        <v>8</v>
      </c>
      <c r="L1535" s="9" t="str">
        <f>VLOOKUP(T_[[#This Row],[Réf catégorie]],ListeCATEGORIES,2,FALSE)</f>
        <v>Poissons et fruits de mer</v>
      </c>
      <c r="M1535" s="6">
        <v>40</v>
      </c>
      <c r="N1535" s="6" t="str">
        <f>VLOOKUP(T_[[#This Row],[Réf prod]],ListePRODUITS,2,FALSE)</f>
        <v>Boston Crab Meat</v>
      </c>
      <c r="O1535" s="13">
        <v>92</v>
      </c>
      <c r="P1535" s="6">
        <v>24</v>
      </c>
      <c r="Q1535" s="13">
        <f t="shared" si="23"/>
        <v>2208</v>
      </c>
      <c r="R1535" s="14">
        <v>-0.01</v>
      </c>
      <c r="S1535" s="13">
        <v>2230.08</v>
      </c>
      <c r="T1535" s="13">
        <v>53.521920000000001</v>
      </c>
      <c r="U1535" s="48">
        <f>T_[[#This Row],[CA tarif]]-T_[[#This Row],[CA HT]]</f>
        <v>-22.079999999999927</v>
      </c>
      <c r="V1535" s="13"/>
      <c r="W1535" s="13"/>
      <c r="X1535"/>
      <c r="Y1535" s="9"/>
      <c r="AA1535"/>
      <c r="AB1535"/>
    </row>
    <row r="1536" spans="1:28" ht="15" customHeight="1" x14ac:dyDescent="0.25">
      <c r="A1536" s="6" t="s">
        <v>86</v>
      </c>
      <c r="B1536" s="6" t="s">
        <v>87</v>
      </c>
      <c r="C1536" s="6" t="s">
        <v>88</v>
      </c>
      <c r="D1536" s="6" t="s">
        <v>89</v>
      </c>
      <c r="E1536" s="6">
        <v>5</v>
      </c>
      <c r="F1536" s="6" t="str">
        <f>VLOOKUP(T_[[#This Row],[N° représ]],ListeREPRESENTANTS,2,FALSE)</f>
        <v>Mohamed Ben Arfa</v>
      </c>
      <c r="G1536" s="6">
        <v>10578</v>
      </c>
      <c r="H1536" s="9">
        <v>41379</v>
      </c>
      <c r="I1536" s="9">
        <v>41390</v>
      </c>
      <c r="J1536" s="9">
        <v>41387</v>
      </c>
      <c r="K1536" s="7">
        <v>5</v>
      </c>
      <c r="L1536" s="9" t="str">
        <f>VLOOKUP(T_[[#This Row],[Réf catégorie]],ListeCATEGORIES,2,FALSE)</f>
        <v>Pâtes et céréales</v>
      </c>
      <c r="M1536" s="6">
        <v>57</v>
      </c>
      <c r="N1536" s="6" t="str">
        <f>VLOOKUP(T_[[#This Row],[Réf prod]],ListePRODUITS,2,FALSE)</f>
        <v>Ravioli Angelo</v>
      </c>
      <c r="O1536" s="13">
        <v>97.5</v>
      </c>
      <c r="P1536" s="6">
        <v>61</v>
      </c>
      <c r="Q1536" s="13">
        <f t="shared" si="23"/>
        <v>5947.5</v>
      </c>
      <c r="R1536" s="14">
        <v>0.09</v>
      </c>
      <c r="S1536" s="13">
        <v>5412.2250000000004</v>
      </c>
      <c r="T1536" s="13">
        <v>48.710025000000002</v>
      </c>
      <c r="U1536" s="48">
        <f>T_[[#This Row],[CA tarif]]-T_[[#This Row],[CA HT]]</f>
        <v>535.27499999999964</v>
      </c>
      <c r="V1536" s="13"/>
      <c r="W1536" s="13"/>
      <c r="X1536"/>
      <c r="Y1536" s="9"/>
      <c r="AA1536"/>
      <c r="AB1536"/>
    </row>
    <row r="1537" spans="1:28" ht="15" customHeight="1" x14ac:dyDescent="0.25">
      <c r="A1537" s="6" t="s">
        <v>133</v>
      </c>
      <c r="B1537" s="6" t="s">
        <v>134</v>
      </c>
      <c r="C1537" s="6" t="s">
        <v>135</v>
      </c>
      <c r="D1537" s="6" t="s">
        <v>136</v>
      </c>
      <c r="E1537" s="6">
        <v>9</v>
      </c>
      <c r="F1537" s="6" t="str">
        <f>VLOOKUP(T_[[#This Row],[N° représ]],ListeREPRESENTANTS,2,FALSE)</f>
        <v>Steven Buchanan</v>
      </c>
      <c r="G1537" s="6">
        <v>10675</v>
      </c>
      <c r="H1537" s="9">
        <v>41379</v>
      </c>
      <c r="I1537" s="9">
        <v>41393</v>
      </c>
      <c r="J1537" s="9">
        <v>41391</v>
      </c>
      <c r="K1537" s="7">
        <v>6</v>
      </c>
      <c r="L1537" s="9" t="str">
        <f>VLOOKUP(T_[[#This Row],[Réf catégorie]],ListeCATEGORIES,2,FALSE)</f>
        <v>Viandes</v>
      </c>
      <c r="M1537" s="6">
        <v>53</v>
      </c>
      <c r="N1537" s="6" t="str">
        <f>VLOOKUP(T_[[#This Row],[Réf prod]],ListePRODUITS,2,FALSE)</f>
        <v>Perth Pasties</v>
      </c>
      <c r="O1537" s="13">
        <v>164</v>
      </c>
      <c r="P1537" s="6">
        <v>2</v>
      </c>
      <c r="Q1537" s="13">
        <f t="shared" si="23"/>
        <v>328</v>
      </c>
      <c r="R1537" s="14">
        <v>0.04</v>
      </c>
      <c r="S1537" s="13">
        <v>314.88</v>
      </c>
      <c r="T1537" s="13">
        <v>6.6124799999999997</v>
      </c>
      <c r="U1537" s="48">
        <f>T_[[#This Row],[CA tarif]]-T_[[#This Row],[CA HT]]</f>
        <v>13.120000000000005</v>
      </c>
      <c r="V1537" s="13"/>
      <c r="W1537" s="13"/>
      <c r="X1537"/>
      <c r="Y1537" s="9"/>
      <c r="AA1537"/>
      <c r="AB1537"/>
    </row>
    <row r="1538" spans="1:28" x14ac:dyDescent="0.25">
      <c r="A1538" s="6" t="s">
        <v>179</v>
      </c>
      <c r="B1538" s="6" t="s">
        <v>180</v>
      </c>
      <c r="C1538" s="6" t="s">
        <v>181</v>
      </c>
      <c r="D1538" s="6" t="s">
        <v>81</v>
      </c>
      <c r="E1538" s="6">
        <v>8</v>
      </c>
      <c r="F1538" s="6" t="str">
        <f>VLOOKUP(T_[[#This Row],[N° représ]],ListeREPRESENTANTS,2,FALSE)</f>
        <v>Hicham Esmal</v>
      </c>
      <c r="G1538" s="6">
        <v>10678</v>
      </c>
      <c r="H1538" s="9">
        <v>41379</v>
      </c>
      <c r="I1538" s="9">
        <v>41403</v>
      </c>
      <c r="J1538" s="9">
        <v>41399</v>
      </c>
      <c r="K1538" s="7">
        <v>4</v>
      </c>
      <c r="L1538" s="9" t="str">
        <f>VLOOKUP(T_[[#This Row],[Réf catégorie]],ListeCATEGORIES,2,FALSE)</f>
        <v>Produits laitiers</v>
      </c>
      <c r="M1538" s="6">
        <v>12</v>
      </c>
      <c r="N1538" s="6" t="str">
        <f>VLOOKUP(T_[[#This Row],[Réf prod]],ListePRODUITS,2,FALSE)</f>
        <v>Queso Manchego La Pastora</v>
      </c>
      <c r="O1538" s="13">
        <v>190</v>
      </c>
      <c r="P1538" s="6">
        <v>73</v>
      </c>
      <c r="Q1538" s="13">
        <f t="shared" si="23"/>
        <v>13870</v>
      </c>
      <c r="R1538" s="14">
        <v>0.02</v>
      </c>
      <c r="S1538" s="13">
        <v>13592.6</v>
      </c>
      <c r="T1538" s="13">
        <v>108.74080000000001</v>
      </c>
      <c r="U1538" s="48">
        <f>T_[[#This Row],[CA tarif]]-T_[[#This Row],[CA HT]]</f>
        <v>277.39999999999964</v>
      </c>
      <c r="V1538" s="13"/>
      <c r="W1538" s="13"/>
      <c r="X1538"/>
      <c r="Y1538" s="9"/>
      <c r="AA1538"/>
      <c r="AB1538"/>
    </row>
    <row r="1539" spans="1:28" x14ac:dyDescent="0.25">
      <c r="A1539" s="6" t="s">
        <v>303</v>
      </c>
      <c r="B1539" s="6" t="s">
        <v>304</v>
      </c>
      <c r="C1539" s="6" t="s">
        <v>232</v>
      </c>
      <c r="D1539" s="6" t="s">
        <v>81</v>
      </c>
      <c r="E1539" s="6">
        <v>6</v>
      </c>
      <c r="F1539" s="6" t="str">
        <f>VLOOKUP(T_[[#This Row],[N° représ]],ListeREPRESENTANTS,2,FALSE)</f>
        <v>Ernst Junge</v>
      </c>
      <c r="G1539" s="6">
        <v>10708</v>
      </c>
      <c r="H1539" s="9">
        <v>41379</v>
      </c>
      <c r="I1539" s="9">
        <v>41400</v>
      </c>
      <c r="J1539" s="9">
        <v>41403</v>
      </c>
      <c r="K1539" s="7">
        <v>8</v>
      </c>
      <c r="L1539" s="9" t="str">
        <f>VLOOKUP(T_[[#This Row],[Réf catégorie]],ListeCATEGORIES,2,FALSE)</f>
        <v>Poissons et fruits de mer</v>
      </c>
      <c r="M1539" s="6">
        <v>36</v>
      </c>
      <c r="N1539" s="6" t="str">
        <f>VLOOKUP(T_[[#This Row],[Réf prod]],ListePRODUITS,2,FALSE)</f>
        <v>Inlagd Sill</v>
      </c>
      <c r="O1539" s="13">
        <v>95</v>
      </c>
      <c r="P1539" s="6">
        <v>94</v>
      </c>
      <c r="Q1539" s="13">
        <f t="shared" si="23"/>
        <v>8930</v>
      </c>
      <c r="R1539" s="14">
        <v>0.14000000000000001</v>
      </c>
      <c r="S1539" s="13">
        <v>7679.8</v>
      </c>
      <c r="T1539" s="13">
        <v>238.07380000000001</v>
      </c>
      <c r="U1539" s="48">
        <f>T_[[#This Row],[CA tarif]]-T_[[#This Row],[CA HT]]</f>
        <v>1250.1999999999998</v>
      </c>
      <c r="V1539" s="13"/>
      <c r="W1539" s="13"/>
      <c r="X1539"/>
      <c r="Y1539" s="9"/>
      <c r="AA1539"/>
      <c r="AB1539"/>
    </row>
    <row r="1540" spans="1:28" ht="15" customHeight="1" x14ac:dyDescent="0.25">
      <c r="A1540" s="6" t="s">
        <v>92</v>
      </c>
      <c r="B1540" s="6" t="s">
        <v>93</v>
      </c>
      <c r="C1540" s="6" t="s">
        <v>94</v>
      </c>
      <c r="D1540" s="6" t="s">
        <v>89</v>
      </c>
      <c r="E1540" s="6">
        <v>5</v>
      </c>
      <c r="F1540" s="6" t="str">
        <f>VLOOKUP(T_[[#This Row],[N° représ]],ListeREPRESENTANTS,2,FALSE)</f>
        <v>Mohamed Ben Arfa</v>
      </c>
      <c r="G1540" s="6">
        <v>10749</v>
      </c>
      <c r="H1540" s="9">
        <v>41379</v>
      </c>
      <c r="I1540" s="9">
        <v>41407</v>
      </c>
      <c r="J1540" s="9">
        <v>41410</v>
      </c>
      <c r="K1540" s="7">
        <v>1</v>
      </c>
      <c r="L1540" s="9" t="str">
        <f>VLOOKUP(T_[[#This Row],[Réf catégorie]],ListeCATEGORIES,2,FALSE)</f>
        <v>Boissons</v>
      </c>
      <c r="M1540" s="6">
        <v>76</v>
      </c>
      <c r="N1540" s="6" t="str">
        <f>VLOOKUP(T_[[#This Row],[Réf prod]],ListePRODUITS,2,FALSE)</f>
        <v>Lakkalikööri</v>
      </c>
      <c r="O1540" s="13">
        <v>90</v>
      </c>
      <c r="P1540" s="6">
        <v>98</v>
      </c>
      <c r="Q1540" s="13">
        <f t="shared" si="23"/>
        <v>8820</v>
      </c>
      <c r="R1540" s="14">
        <v>0.15</v>
      </c>
      <c r="S1540" s="13">
        <v>7497</v>
      </c>
      <c r="T1540" s="13">
        <v>127.449</v>
      </c>
      <c r="U1540" s="48">
        <f>T_[[#This Row],[CA tarif]]-T_[[#This Row],[CA HT]]</f>
        <v>1323</v>
      </c>
      <c r="V1540" s="13"/>
      <c r="W1540" s="13"/>
      <c r="X1540"/>
      <c r="Y1540" s="9"/>
      <c r="AA1540"/>
      <c r="AB1540"/>
    </row>
    <row r="1541" spans="1:28" ht="15" customHeight="1" x14ac:dyDescent="0.25">
      <c r="A1541" s="6" t="s">
        <v>209</v>
      </c>
      <c r="B1541" s="6" t="s">
        <v>210</v>
      </c>
      <c r="C1541" s="6" t="s">
        <v>211</v>
      </c>
      <c r="D1541" s="6" t="s">
        <v>212</v>
      </c>
      <c r="E1541" s="6">
        <v>5</v>
      </c>
      <c r="F1541" s="6" t="str">
        <f>VLOOKUP(T_[[#This Row],[N° représ]],ListeREPRESENTANTS,2,FALSE)</f>
        <v>Mohamed Ben Arfa</v>
      </c>
      <c r="G1541" s="6">
        <v>10636</v>
      </c>
      <c r="H1541" s="9">
        <v>41380</v>
      </c>
      <c r="I1541" s="9">
        <v>41408</v>
      </c>
      <c r="J1541" s="9">
        <v>41409</v>
      </c>
      <c r="K1541" s="7">
        <v>2</v>
      </c>
      <c r="L1541" s="9" t="str">
        <f>VLOOKUP(T_[[#This Row],[Réf catégorie]],ListeCATEGORIES,2,FALSE)</f>
        <v>Condiments</v>
      </c>
      <c r="M1541" s="6">
        <v>4</v>
      </c>
      <c r="N1541" s="6" t="str">
        <f>VLOOKUP(T_[[#This Row],[Réf prod]],ListePRODUITS,2,FALSE)</f>
        <v>Chef Anton's Cajun Seasoning</v>
      </c>
      <c r="O1541" s="13">
        <v>110</v>
      </c>
      <c r="P1541" s="6">
        <v>18</v>
      </c>
      <c r="Q1541" s="13">
        <f t="shared" ref="Q1541:Q1604" si="24">O1541*P1541</f>
        <v>1980</v>
      </c>
      <c r="R1541" s="14">
        <v>0.17</v>
      </c>
      <c r="S1541" s="13">
        <v>1643.3999999999999</v>
      </c>
      <c r="T1541" s="13">
        <v>49.301999999999992</v>
      </c>
      <c r="U1541" s="48">
        <f>T_[[#This Row],[CA tarif]]-T_[[#This Row],[CA HT]]</f>
        <v>336.60000000000014</v>
      </c>
      <c r="V1541" s="13"/>
      <c r="W1541" s="13"/>
      <c r="X1541"/>
      <c r="Y1541" s="9"/>
      <c r="AA1541"/>
      <c r="AB1541"/>
    </row>
    <row r="1542" spans="1:28" ht="15" customHeight="1" x14ac:dyDescent="0.25">
      <c r="A1542" s="6" t="s">
        <v>189</v>
      </c>
      <c r="B1542" s="6" t="s">
        <v>190</v>
      </c>
      <c r="C1542" s="6" t="s">
        <v>191</v>
      </c>
      <c r="D1542" s="6" t="s">
        <v>136</v>
      </c>
      <c r="E1542" s="6">
        <v>3</v>
      </c>
      <c r="F1542" s="6" t="str">
        <f>VLOOKUP(T_[[#This Row],[N° représ]],ListeREPRESENTANTS,2,FALSE)</f>
        <v>Janet Leverling</v>
      </c>
      <c r="G1542" s="6">
        <v>10540</v>
      </c>
      <c r="H1542" s="9">
        <v>41381</v>
      </c>
      <c r="I1542" s="9">
        <v>41407</v>
      </c>
      <c r="J1542" s="9">
        <v>41408</v>
      </c>
      <c r="K1542" s="7">
        <v>1</v>
      </c>
      <c r="L1542" s="9" t="str">
        <f>VLOOKUP(T_[[#This Row],[Réf catégorie]],ListeCATEGORIES,2,FALSE)</f>
        <v>Boissons</v>
      </c>
      <c r="M1542" s="6">
        <v>38</v>
      </c>
      <c r="N1542" s="6" t="str">
        <f>VLOOKUP(T_[[#This Row],[Réf prod]],ListePRODUITS,2,FALSE)</f>
        <v>Côte de Blaye</v>
      </c>
      <c r="O1542" s="13">
        <v>1317.5</v>
      </c>
      <c r="P1542" s="6">
        <v>85</v>
      </c>
      <c r="Q1542" s="13">
        <f t="shared" si="24"/>
        <v>111987.5</v>
      </c>
      <c r="R1542" s="14">
        <v>0.03</v>
      </c>
      <c r="S1542" s="13">
        <v>108627.875</v>
      </c>
      <c r="T1542" s="13">
        <v>651.76724999999999</v>
      </c>
      <c r="U1542" s="48">
        <f>T_[[#This Row],[CA tarif]]-T_[[#This Row],[CA HT]]</f>
        <v>3359.625</v>
      </c>
      <c r="V1542" s="13"/>
      <c r="W1542" s="13"/>
      <c r="X1542"/>
      <c r="Y1542" s="9"/>
      <c r="AA1542"/>
      <c r="AB1542"/>
    </row>
    <row r="1543" spans="1:28" ht="15" customHeight="1" x14ac:dyDescent="0.25">
      <c r="A1543" s="6" t="s">
        <v>305</v>
      </c>
      <c r="B1543" s="6" t="s">
        <v>306</v>
      </c>
      <c r="C1543" s="6" t="s">
        <v>307</v>
      </c>
      <c r="D1543" s="6" t="s">
        <v>251</v>
      </c>
      <c r="E1543" s="6">
        <v>7</v>
      </c>
      <c r="F1543" s="6" t="str">
        <f>VLOOKUP(T_[[#This Row],[N° représ]],ListeREPRESENTANTS,2,FALSE)</f>
        <v>Jaime Dos Santos</v>
      </c>
      <c r="G1543" s="6">
        <v>10710</v>
      </c>
      <c r="H1543" s="9">
        <v>41381</v>
      </c>
      <c r="I1543" s="9">
        <v>41394</v>
      </c>
      <c r="J1543" s="9">
        <v>41393</v>
      </c>
      <c r="K1543" s="7">
        <v>3</v>
      </c>
      <c r="L1543" s="9" t="str">
        <f>VLOOKUP(T_[[#This Row],[Réf catégorie]],ListeCATEGORIES,2,FALSE)</f>
        <v>Desserts</v>
      </c>
      <c r="M1543" s="6">
        <v>47</v>
      </c>
      <c r="N1543" s="6" t="str">
        <f>VLOOKUP(T_[[#This Row],[Réf prod]],ListePRODUITS,2,FALSE)</f>
        <v>Zaanse koeken</v>
      </c>
      <c r="O1543" s="13">
        <v>47.5</v>
      </c>
      <c r="P1543" s="6">
        <v>75</v>
      </c>
      <c r="Q1543" s="13">
        <f t="shared" si="24"/>
        <v>3562.5</v>
      </c>
      <c r="R1543" s="14">
        <v>0.09</v>
      </c>
      <c r="S1543" s="13">
        <v>3241.875</v>
      </c>
      <c r="T1543" s="13">
        <v>61.595624999999998</v>
      </c>
      <c r="U1543" s="48">
        <f>T_[[#This Row],[CA tarif]]-T_[[#This Row],[CA HT]]</f>
        <v>320.625</v>
      </c>
      <c r="V1543" s="13"/>
      <c r="W1543" s="13"/>
      <c r="X1543"/>
      <c r="Y1543" s="9"/>
      <c r="AA1543"/>
      <c r="AB1543"/>
    </row>
    <row r="1544" spans="1:28" ht="15" customHeight="1" x14ac:dyDescent="0.25">
      <c r="A1544" s="6" t="s">
        <v>281</v>
      </c>
      <c r="B1544" s="6" t="s">
        <v>282</v>
      </c>
      <c r="C1544" s="6" t="s">
        <v>283</v>
      </c>
      <c r="D1544" s="6" t="s">
        <v>284</v>
      </c>
      <c r="E1544" s="6">
        <v>7</v>
      </c>
      <c r="F1544" s="6" t="str">
        <f>VLOOKUP(T_[[#This Row],[N° représ]],ListeREPRESENTANTS,2,FALSE)</f>
        <v>Jaime Dos Santos</v>
      </c>
      <c r="G1544" s="6">
        <v>10792</v>
      </c>
      <c r="H1544" s="9">
        <v>41381</v>
      </c>
      <c r="I1544" s="9">
        <v>41404</v>
      </c>
      <c r="J1544" s="9">
        <v>41405</v>
      </c>
      <c r="K1544" s="7">
        <v>6</v>
      </c>
      <c r="L1544" s="9" t="str">
        <f>VLOOKUP(T_[[#This Row],[Réf catégorie]],ListeCATEGORIES,2,FALSE)</f>
        <v>Viandes</v>
      </c>
      <c r="M1544" s="6">
        <v>54</v>
      </c>
      <c r="N1544" s="6" t="str">
        <f>VLOOKUP(T_[[#This Row],[Réf prod]],ListePRODUITS,2,FALSE)</f>
        <v>Tourtière</v>
      </c>
      <c r="O1544" s="13">
        <v>37.25</v>
      </c>
      <c r="P1544" s="6">
        <v>40</v>
      </c>
      <c r="Q1544" s="13">
        <f t="shared" si="24"/>
        <v>1490</v>
      </c>
      <c r="R1544" s="14">
        <v>0.2</v>
      </c>
      <c r="S1544" s="13">
        <v>1192</v>
      </c>
      <c r="T1544" s="13">
        <v>14.304</v>
      </c>
      <c r="U1544" s="48">
        <f>T_[[#This Row],[CA tarif]]-T_[[#This Row],[CA HT]]</f>
        <v>298</v>
      </c>
      <c r="V1544" s="13"/>
      <c r="W1544" s="13"/>
      <c r="X1544"/>
      <c r="Y1544" s="9"/>
      <c r="AA1544"/>
      <c r="AB1544"/>
    </row>
    <row r="1545" spans="1:28" ht="15" customHeight="1" x14ac:dyDescent="0.25">
      <c r="A1545" s="6" t="s">
        <v>155</v>
      </c>
      <c r="B1545" s="6" t="s">
        <v>156</v>
      </c>
      <c r="C1545" s="6" t="s">
        <v>132</v>
      </c>
      <c r="D1545" s="6" t="s">
        <v>123</v>
      </c>
      <c r="E1545" s="6">
        <v>5</v>
      </c>
      <c r="F1545" s="6" t="str">
        <f>VLOOKUP(T_[[#This Row],[N° représ]],ListeREPRESENTANTS,2,FALSE)</f>
        <v>Mohamed Ben Arfa</v>
      </c>
      <c r="G1545" s="6">
        <v>10606</v>
      </c>
      <c r="H1545" s="9">
        <v>41382</v>
      </c>
      <c r="I1545" s="9">
        <v>41396</v>
      </c>
      <c r="J1545" s="9">
        <v>41396</v>
      </c>
      <c r="K1545" s="7">
        <v>6</v>
      </c>
      <c r="L1545" s="9" t="str">
        <f>VLOOKUP(T_[[#This Row],[Réf catégorie]],ListeCATEGORIES,2,FALSE)</f>
        <v>Viandes</v>
      </c>
      <c r="M1545" s="6">
        <v>55</v>
      </c>
      <c r="N1545" s="6" t="str">
        <f>VLOOKUP(T_[[#This Row],[Réf prod]],ListePRODUITS,2,FALSE)</f>
        <v>Pâté chinois</v>
      </c>
      <c r="O1545" s="13">
        <v>120</v>
      </c>
      <c r="P1545" s="6">
        <v>48</v>
      </c>
      <c r="Q1545" s="13">
        <f t="shared" si="24"/>
        <v>5760</v>
      </c>
      <c r="R1545" s="14">
        <v>0.13</v>
      </c>
      <c r="S1545" s="13">
        <v>5011.2</v>
      </c>
      <c r="T1545" s="13">
        <v>40.089599999999997</v>
      </c>
      <c r="U1545" s="48">
        <f>T_[[#This Row],[CA tarif]]-T_[[#This Row],[CA HT]]</f>
        <v>748.80000000000018</v>
      </c>
      <c r="V1545" s="13"/>
      <c r="W1545" s="13"/>
      <c r="X1545"/>
      <c r="Y1545" s="9"/>
      <c r="AA1545"/>
      <c r="AB1545"/>
    </row>
    <row r="1546" spans="1:28" ht="15" customHeight="1" x14ac:dyDescent="0.25">
      <c r="A1546" s="6" t="s">
        <v>127</v>
      </c>
      <c r="B1546" s="6" t="s">
        <v>128</v>
      </c>
      <c r="C1546" s="6" t="s">
        <v>129</v>
      </c>
      <c r="D1546" s="6" t="s">
        <v>106</v>
      </c>
      <c r="E1546" s="6">
        <v>4</v>
      </c>
      <c r="F1546" s="6" t="str">
        <f>VLOOKUP(T_[[#This Row],[N° représ]],ListeREPRESENTANTS,2,FALSE)</f>
        <v>Laura Callahan</v>
      </c>
      <c r="G1546" s="6">
        <v>10811</v>
      </c>
      <c r="H1546" s="9">
        <v>41382</v>
      </c>
      <c r="I1546" s="9">
        <v>41399</v>
      </c>
      <c r="J1546" s="9">
        <v>41396</v>
      </c>
      <c r="K1546" s="7">
        <v>5</v>
      </c>
      <c r="L1546" s="9" t="str">
        <f>VLOOKUP(T_[[#This Row],[Réf catégorie]],ListeCATEGORIES,2,FALSE)</f>
        <v>Pâtes et céréales</v>
      </c>
      <c r="M1546" s="6">
        <v>23</v>
      </c>
      <c r="N1546" s="6" t="str">
        <f>VLOOKUP(T_[[#This Row],[Réf prod]],ListePRODUITS,2,FALSE)</f>
        <v>Tunnbröd</v>
      </c>
      <c r="O1546" s="13">
        <v>45</v>
      </c>
      <c r="P1546" s="6">
        <v>15</v>
      </c>
      <c r="Q1546" s="13">
        <f t="shared" si="24"/>
        <v>675</v>
      </c>
      <c r="R1546" s="14">
        <v>0.19</v>
      </c>
      <c r="S1546" s="13">
        <v>546.75</v>
      </c>
      <c r="T1546" s="13">
        <v>16.4025</v>
      </c>
      <c r="U1546" s="48">
        <f>T_[[#This Row],[CA tarif]]-T_[[#This Row],[CA HT]]</f>
        <v>128.25</v>
      </c>
      <c r="V1546" s="13"/>
      <c r="W1546" s="13"/>
      <c r="X1546"/>
      <c r="Y1546" s="9"/>
      <c r="AA1546"/>
      <c r="AB1546"/>
    </row>
    <row r="1547" spans="1:28" ht="15" customHeight="1" x14ac:dyDescent="0.25">
      <c r="A1547" s="6" t="s">
        <v>281</v>
      </c>
      <c r="B1547" s="6" t="s">
        <v>282</v>
      </c>
      <c r="C1547" s="6" t="s">
        <v>283</v>
      </c>
      <c r="D1547" s="6" t="s">
        <v>284</v>
      </c>
      <c r="E1547" s="6">
        <v>6</v>
      </c>
      <c r="F1547" s="6" t="str">
        <f>VLOOKUP(T_[[#This Row],[N° représ]],ListeREPRESENTANTS,2,FALSE)</f>
        <v>Ernst Junge</v>
      </c>
      <c r="G1547" s="6">
        <v>10611</v>
      </c>
      <c r="H1547" s="9">
        <v>41383</v>
      </c>
      <c r="I1547" s="9">
        <v>41393</v>
      </c>
      <c r="J1547" s="9">
        <v>41396</v>
      </c>
      <c r="K1547" s="7">
        <v>1</v>
      </c>
      <c r="L1547" s="9" t="str">
        <f>VLOOKUP(T_[[#This Row],[Réf catégorie]],ListeCATEGORIES,2,FALSE)</f>
        <v>Boissons</v>
      </c>
      <c r="M1547" s="6">
        <v>2</v>
      </c>
      <c r="N1547" s="6" t="str">
        <f>VLOOKUP(T_[[#This Row],[Réf prod]],ListePRODUITS,2,FALSE)</f>
        <v>Chang</v>
      </c>
      <c r="O1547" s="13">
        <v>95</v>
      </c>
      <c r="P1547" s="6">
        <v>29</v>
      </c>
      <c r="Q1547" s="13">
        <f t="shared" si="24"/>
        <v>2755</v>
      </c>
      <c r="R1547" s="14">
        <v>0.12</v>
      </c>
      <c r="S1547" s="13">
        <v>2424.4</v>
      </c>
      <c r="T1547" s="13">
        <v>60.61</v>
      </c>
      <c r="U1547" s="48">
        <f>T_[[#This Row],[CA tarif]]-T_[[#This Row],[CA HT]]</f>
        <v>330.59999999999991</v>
      </c>
      <c r="V1547" s="13"/>
      <c r="W1547" s="13"/>
      <c r="X1547"/>
      <c r="Y1547" s="9"/>
      <c r="AA1547"/>
      <c r="AB1547"/>
    </row>
    <row r="1548" spans="1:28" ht="15" customHeight="1" x14ac:dyDescent="0.25">
      <c r="A1548" s="6" t="s">
        <v>285</v>
      </c>
      <c r="B1548" s="6" t="s">
        <v>286</v>
      </c>
      <c r="C1548" s="6" t="s">
        <v>287</v>
      </c>
      <c r="D1548" s="6" t="s">
        <v>212</v>
      </c>
      <c r="E1548" s="6">
        <v>1</v>
      </c>
      <c r="F1548" s="6" t="str">
        <f>VLOOKUP(T_[[#This Row],[N° représ]],ListeREPRESENTANTS,2,FALSE)</f>
        <v>Francis Rivière</v>
      </c>
      <c r="G1548" s="6">
        <v>10615</v>
      </c>
      <c r="H1548" s="9">
        <v>41383</v>
      </c>
      <c r="I1548" s="9">
        <v>41394</v>
      </c>
      <c r="J1548" s="9">
        <v>41393</v>
      </c>
      <c r="K1548" s="7">
        <v>6</v>
      </c>
      <c r="L1548" s="9" t="str">
        <f>VLOOKUP(T_[[#This Row],[Réf catégorie]],ListeCATEGORIES,2,FALSE)</f>
        <v>Viandes</v>
      </c>
      <c r="M1548" s="6">
        <v>55</v>
      </c>
      <c r="N1548" s="6" t="str">
        <f>VLOOKUP(T_[[#This Row],[Réf prod]],ListePRODUITS,2,FALSE)</f>
        <v>Pâté chinois</v>
      </c>
      <c r="O1548" s="13">
        <v>120</v>
      </c>
      <c r="P1548" s="6">
        <v>64</v>
      </c>
      <c r="Q1548" s="13">
        <f t="shared" si="24"/>
        <v>7680</v>
      </c>
      <c r="R1548" s="14">
        <v>0.2</v>
      </c>
      <c r="S1548" s="13">
        <v>6144</v>
      </c>
      <c r="T1548" s="13">
        <v>153.6</v>
      </c>
      <c r="U1548" s="48">
        <f>T_[[#This Row],[CA tarif]]-T_[[#This Row],[CA HT]]</f>
        <v>1536</v>
      </c>
      <c r="V1548" s="13"/>
      <c r="W1548" s="13"/>
      <c r="X1548"/>
      <c r="Y1548" s="9"/>
      <c r="AA1548"/>
      <c r="AB1548"/>
    </row>
    <row r="1549" spans="1:28" x14ac:dyDescent="0.25">
      <c r="A1549" s="6" t="s">
        <v>179</v>
      </c>
      <c r="B1549" s="6" t="s">
        <v>180</v>
      </c>
      <c r="C1549" s="6" t="s">
        <v>181</v>
      </c>
      <c r="D1549" s="6" t="s">
        <v>81</v>
      </c>
      <c r="E1549" s="6">
        <v>7</v>
      </c>
      <c r="F1549" s="6" t="str">
        <f>VLOOKUP(T_[[#This Row],[N° représ]],ListeREPRESENTANTS,2,FALSE)</f>
        <v>Jaime Dos Santos</v>
      </c>
      <c r="G1549" s="6">
        <v>10713</v>
      </c>
      <c r="H1549" s="9">
        <v>41383</v>
      </c>
      <c r="I1549" s="9">
        <v>41412</v>
      </c>
      <c r="J1549" s="9">
        <v>41412</v>
      </c>
      <c r="K1549" s="7">
        <v>8</v>
      </c>
      <c r="L1549" s="9" t="str">
        <f>VLOOKUP(T_[[#This Row],[Réf catégorie]],ListeCATEGORIES,2,FALSE)</f>
        <v>Poissons et fruits de mer</v>
      </c>
      <c r="M1549" s="6">
        <v>45</v>
      </c>
      <c r="N1549" s="6" t="str">
        <f>VLOOKUP(T_[[#This Row],[Réf prod]],ListePRODUITS,2,FALSE)</f>
        <v>Røgede sild</v>
      </c>
      <c r="O1549" s="13">
        <v>47.5</v>
      </c>
      <c r="P1549" s="6">
        <v>6</v>
      </c>
      <c r="Q1549" s="13">
        <f t="shared" si="24"/>
        <v>285</v>
      </c>
      <c r="R1549" s="14">
        <v>-0.02</v>
      </c>
      <c r="S1549" s="13">
        <v>290.7</v>
      </c>
      <c r="T1549" s="13">
        <v>8.1395999999999997</v>
      </c>
      <c r="U1549" s="48">
        <f>T_[[#This Row],[CA tarif]]-T_[[#This Row],[CA HT]]</f>
        <v>-5.6999999999999886</v>
      </c>
      <c r="V1549" s="13"/>
      <c r="W1549" s="13"/>
      <c r="X1549"/>
      <c r="Y1549" s="9"/>
      <c r="AA1549"/>
      <c r="AB1549"/>
    </row>
    <row r="1550" spans="1:28" ht="15" customHeight="1" x14ac:dyDescent="0.25">
      <c r="A1550" s="6" t="s">
        <v>243</v>
      </c>
      <c r="B1550" s="6" t="s">
        <v>244</v>
      </c>
      <c r="C1550" s="6" t="s">
        <v>88</v>
      </c>
      <c r="D1550" s="6" t="s">
        <v>89</v>
      </c>
      <c r="E1550" s="6">
        <v>3</v>
      </c>
      <c r="F1550" s="6" t="str">
        <f>VLOOKUP(T_[[#This Row],[N° représ]],ListeREPRESENTANTS,2,FALSE)</f>
        <v>Janet Leverling</v>
      </c>
      <c r="G1550" s="6">
        <v>10768</v>
      </c>
      <c r="H1550" s="9">
        <v>41383</v>
      </c>
      <c r="I1550" s="9">
        <v>41410</v>
      </c>
      <c r="J1550" s="9">
        <v>41405</v>
      </c>
      <c r="K1550" s="7">
        <v>5</v>
      </c>
      <c r="L1550" s="9" t="str">
        <f>VLOOKUP(T_[[#This Row],[Réf catégorie]],ListeCATEGORIES,2,FALSE)</f>
        <v>Pâtes et céréales</v>
      </c>
      <c r="M1550" s="6">
        <v>22</v>
      </c>
      <c r="N1550" s="6" t="str">
        <f>VLOOKUP(T_[[#This Row],[Réf prod]],ListePRODUITS,2,FALSE)</f>
        <v>Gustaf's Knäckebröd</v>
      </c>
      <c r="O1550" s="13">
        <v>105</v>
      </c>
      <c r="P1550" s="6">
        <v>47</v>
      </c>
      <c r="Q1550" s="13">
        <f t="shared" si="24"/>
        <v>4935</v>
      </c>
      <c r="R1550" s="14">
        <v>-0.01</v>
      </c>
      <c r="S1550" s="13">
        <v>4984.3500000000004</v>
      </c>
      <c r="T1550" s="13">
        <v>149.53049999999999</v>
      </c>
      <c r="U1550" s="48">
        <f>T_[[#This Row],[CA tarif]]-T_[[#This Row],[CA HT]]</f>
        <v>-49.350000000000364</v>
      </c>
      <c r="V1550" s="13"/>
      <c r="W1550" s="13"/>
      <c r="X1550"/>
      <c r="Y1550" s="9"/>
      <c r="AA1550"/>
      <c r="AB1550"/>
    </row>
    <row r="1551" spans="1:28" ht="15" customHeight="1" x14ac:dyDescent="0.25">
      <c r="A1551" s="6" t="s">
        <v>205</v>
      </c>
      <c r="B1551" s="6" t="s">
        <v>206</v>
      </c>
      <c r="C1551" s="6" t="s">
        <v>207</v>
      </c>
      <c r="D1551" s="6" t="s">
        <v>208</v>
      </c>
      <c r="E1551" s="6">
        <v>3</v>
      </c>
      <c r="F1551" s="6" t="str">
        <f>VLOOKUP(T_[[#This Row],[N° représ]],ListeREPRESENTANTS,2,FALSE)</f>
        <v>Janet Leverling</v>
      </c>
      <c r="G1551" s="6">
        <v>10572</v>
      </c>
      <c r="H1551" s="9">
        <v>41384</v>
      </c>
      <c r="I1551" s="9">
        <v>41404</v>
      </c>
      <c r="J1551" s="9">
        <v>41407</v>
      </c>
      <c r="K1551" s="7">
        <v>1</v>
      </c>
      <c r="L1551" s="9" t="str">
        <f>VLOOKUP(T_[[#This Row],[Réf catégorie]],ListeCATEGORIES,2,FALSE)</f>
        <v>Boissons</v>
      </c>
      <c r="M1551" s="6">
        <v>75</v>
      </c>
      <c r="N1551" s="6" t="str">
        <f>VLOOKUP(T_[[#This Row],[Réf prod]],ListePRODUITS,2,FALSE)</f>
        <v>Rhönbräu Klosterbier</v>
      </c>
      <c r="O1551" s="13">
        <v>38.75</v>
      </c>
      <c r="P1551" s="6">
        <v>44</v>
      </c>
      <c r="Q1551" s="13">
        <f t="shared" si="24"/>
        <v>1705</v>
      </c>
      <c r="R1551" s="14">
        <v>0.17</v>
      </c>
      <c r="S1551" s="13">
        <v>1415.1499999999999</v>
      </c>
      <c r="T1551" s="13">
        <v>29.718149999999998</v>
      </c>
      <c r="U1551" s="48">
        <f>T_[[#This Row],[CA tarif]]-T_[[#This Row],[CA HT]]</f>
        <v>289.85000000000014</v>
      </c>
      <c r="V1551" s="13"/>
      <c r="W1551" s="13"/>
      <c r="X1551"/>
      <c r="Y1551" s="9"/>
      <c r="AA1551"/>
      <c r="AB1551"/>
    </row>
    <row r="1552" spans="1:28" ht="15" customHeight="1" x14ac:dyDescent="0.25">
      <c r="A1552" s="6" t="s">
        <v>133</v>
      </c>
      <c r="B1552" s="6" t="s">
        <v>134</v>
      </c>
      <c r="C1552" s="6" t="s">
        <v>135</v>
      </c>
      <c r="D1552" s="6" t="s">
        <v>136</v>
      </c>
      <c r="E1552" s="6">
        <v>7</v>
      </c>
      <c r="F1552" s="6" t="str">
        <f>VLOOKUP(T_[[#This Row],[N° représ]],ListeREPRESENTANTS,2,FALSE)</f>
        <v>Jaime Dos Santos</v>
      </c>
      <c r="G1552" s="6">
        <v>10717</v>
      </c>
      <c r="H1552" s="9">
        <v>41384</v>
      </c>
      <c r="I1552" s="9">
        <v>41404</v>
      </c>
      <c r="J1552" s="9">
        <v>41405</v>
      </c>
      <c r="K1552" s="7">
        <v>4</v>
      </c>
      <c r="L1552" s="9" t="str">
        <f>VLOOKUP(T_[[#This Row],[Réf catégorie]],ListeCATEGORIES,2,FALSE)</f>
        <v>Produits laitiers</v>
      </c>
      <c r="M1552" s="6">
        <v>69</v>
      </c>
      <c r="N1552" s="6" t="str">
        <f>VLOOKUP(T_[[#This Row],[Réf prod]],ListePRODUITS,2,FALSE)</f>
        <v>Gudbrandsdalsost</v>
      </c>
      <c r="O1552" s="13">
        <v>180</v>
      </c>
      <c r="P1552" s="6">
        <v>66</v>
      </c>
      <c r="Q1552" s="13">
        <f t="shared" si="24"/>
        <v>11880</v>
      </c>
      <c r="R1552" s="14">
        <v>0.09</v>
      </c>
      <c r="S1552" s="13">
        <v>10810.800000000001</v>
      </c>
      <c r="T1552" s="13">
        <v>248.64840000000001</v>
      </c>
      <c r="U1552" s="48">
        <f>T_[[#This Row],[CA tarif]]-T_[[#This Row],[CA HT]]</f>
        <v>1069.1999999999989</v>
      </c>
      <c r="V1552" s="13"/>
      <c r="W1552" s="13"/>
      <c r="X1552"/>
      <c r="Y1552" s="9"/>
      <c r="AA1552"/>
      <c r="AB1552"/>
    </row>
    <row r="1553" spans="1:28" ht="15" customHeight="1" x14ac:dyDescent="0.25">
      <c r="A1553" s="6" t="s">
        <v>186</v>
      </c>
      <c r="B1553" s="6" t="s">
        <v>187</v>
      </c>
      <c r="C1553" s="6" t="s">
        <v>188</v>
      </c>
      <c r="D1553" s="6" t="s">
        <v>140</v>
      </c>
      <c r="E1553" s="6">
        <v>7</v>
      </c>
      <c r="F1553" s="6" t="str">
        <f>VLOOKUP(T_[[#This Row],[N° représ]],ListeREPRESENTANTS,2,FALSE)</f>
        <v>Jaime Dos Santos</v>
      </c>
      <c r="G1553" s="6">
        <v>10776</v>
      </c>
      <c r="H1553" s="9">
        <v>41384</v>
      </c>
      <c r="I1553" s="9">
        <v>41397</v>
      </c>
      <c r="J1553" s="9">
        <v>41397</v>
      </c>
      <c r="K1553" s="7">
        <v>8</v>
      </c>
      <c r="L1553" s="9" t="str">
        <f>VLOOKUP(T_[[#This Row],[Réf catégorie]],ListeCATEGORIES,2,FALSE)</f>
        <v>Poissons et fruits de mer</v>
      </c>
      <c r="M1553" s="6">
        <v>45</v>
      </c>
      <c r="N1553" s="6" t="str">
        <f>VLOOKUP(T_[[#This Row],[Réf prod]],ListePRODUITS,2,FALSE)</f>
        <v>Røgede sild</v>
      </c>
      <c r="O1553" s="13">
        <v>47.5</v>
      </c>
      <c r="P1553" s="6">
        <v>94</v>
      </c>
      <c r="Q1553" s="13">
        <f t="shared" si="24"/>
        <v>4465</v>
      </c>
      <c r="R1553" s="14">
        <v>7.0000000000000007E-2</v>
      </c>
      <c r="S1553" s="13">
        <v>4152.45</v>
      </c>
      <c r="T1553" s="13">
        <v>58.134299999999996</v>
      </c>
      <c r="U1553" s="48">
        <f>T_[[#This Row],[CA tarif]]-T_[[#This Row],[CA HT]]</f>
        <v>312.55000000000018</v>
      </c>
      <c r="V1553" s="13"/>
      <c r="W1553" s="13"/>
      <c r="X1553"/>
      <c r="Y1553" s="9"/>
      <c r="AA1553"/>
      <c r="AB1553"/>
    </row>
    <row r="1554" spans="1:28" ht="15" customHeight="1" x14ac:dyDescent="0.25">
      <c r="A1554" s="6" t="s">
        <v>130</v>
      </c>
      <c r="B1554" s="6" t="s">
        <v>131</v>
      </c>
      <c r="C1554" s="6" t="s">
        <v>132</v>
      </c>
      <c r="D1554" s="6" t="s">
        <v>123</v>
      </c>
      <c r="E1554" s="6">
        <v>1</v>
      </c>
      <c r="F1554" s="6" t="str">
        <f>VLOOKUP(T_[[#This Row],[N° représ]],ListeREPRESENTANTS,2,FALSE)</f>
        <v>Francis Rivière</v>
      </c>
      <c r="G1554" s="6">
        <v>10487</v>
      </c>
      <c r="H1554" s="9">
        <v>41385</v>
      </c>
      <c r="I1554" s="9">
        <v>41399</v>
      </c>
      <c r="J1554" s="9">
        <v>41398</v>
      </c>
      <c r="K1554" s="7">
        <v>3</v>
      </c>
      <c r="L1554" s="9" t="str">
        <f>VLOOKUP(T_[[#This Row],[Réf catégorie]],ListeCATEGORIES,2,FALSE)</f>
        <v>Desserts</v>
      </c>
      <c r="M1554" s="6">
        <v>26</v>
      </c>
      <c r="N1554" s="6" t="str">
        <f>VLOOKUP(T_[[#This Row],[Réf prod]],ListePRODUITS,2,FALSE)</f>
        <v>Gumbär Gummibärchen</v>
      </c>
      <c r="O1554" s="13">
        <v>124.5</v>
      </c>
      <c r="P1554" s="6">
        <v>91</v>
      </c>
      <c r="Q1554" s="13">
        <f t="shared" si="24"/>
        <v>11329.5</v>
      </c>
      <c r="R1554" s="14">
        <v>0.09</v>
      </c>
      <c r="S1554" s="13">
        <v>10309.845000000001</v>
      </c>
      <c r="T1554" s="13">
        <v>329.91504000000003</v>
      </c>
      <c r="U1554" s="48">
        <f>T_[[#This Row],[CA tarif]]-T_[[#This Row],[CA HT]]</f>
        <v>1019.6549999999988</v>
      </c>
      <c r="V1554" s="13"/>
      <c r="W1554" s="13"/>
      <c r="X1554"/>
      <c r="Y1554" s="9"/>
      <c r="AA1554"/>
      <c r="AB1554"/>
    </row>
    <row r="1555" spans="1:28" ht="15" customHeight="1" x14ac:dyDescent="0.25">
      <c r="A1555" s="6" t="s">
        <v>120</v>
      </c>
      <c r="B1555" s="6" t="s">
        <v>121</v>
      </c>
      <c r="C1555" s="6" t="s">
        <v>122</v>
      </c>
      <c r="D1555" s="6" t="s">
        <v>123</v>
      </c>
      <c r="E1555" s="6">
        <v>1</v>
      </c>
      <c r="F1555" s="6" t="str">
        <f>VLOOKUP(T_[[#This Row],[N° représ]],ListeREPRESENTANTS,2,FALSE)</f>
        <v>Francis Rivière</v>
      </c>
      <c r="G1555" s="6">
        <v>10563</v>
      </c>
      <c r="H1555" s="9">
        <v>41385</v>
      </c>
      <c r="I1555" s="9">
        <v>41404</v>
      </c>
      <c r="J1555" s="9">
        <v>41399</v>
      </c>
      <c r="K1555" s="7">
        <v>8</v>
      </c>
      <c r="L1555" s="9" t="str">
        <f>VLOOKUP(T_[[#This Row],[Réf catégorie]],ListeCATEGORIES,2,FALSE)</f>
        <v>Poissons et fruits de mer</v>
      </c>
      <c r="M1555" s="6">
        <v>36</v>
      </c>
      <c r="N1555" s="6" t="str">
        <f>VLOOKUP(T_[[#This Row],[Réf prod]],ListePRODUITS,2,FALSE)</f>
        <v>Inlagd Sill</v>
      </c>
      <c r="O1555" s="13">
        <v>95</v>
      </c>
      <c r="P1555" s="6">
        <v>26</v>
      </c>
      <c r="Q1555" s="13">
        <f t="shared" si="24"/>
        <v>2470</v>
      </c>
      <c r="R1555" s="14">
        <v>-0.03</v>
      </c>
      <c r="S1555" s="13">
        <v>2544.1</v>
      </c>
      <c r="T1555" s="13">
        <v>55.970199999999998</v>
      </c>
      <c r="U1555" s="48">
        <f>T_[[#This Row],[CA tarif]]-T_[[#This Row],[CA HT]]</f>
        <v>-74.099999999999909</v>
      </c>
      <c r="V1555" s="13"/>
      <c r="W1555" s="13"/>
      <c r="X1555"/>
      <c r="Y1555" s="9"/>
      <c r="AA1555"/>
      <c r="AB1555"/>
    </row>
    <row r="1556" spans="1:28" ht="15" customHeight="1" x14ac:dyDescent="0.25">
      <c r="A1556" s="6" t="s">
        <v>163</v>
      </c>
      <c r="B1556" s="6" t="s">
        <v>164</v>
      </c>
      <c r="C1556" s="6" t="s">
        <v>165</v>
      </c>
      <c r="D1556" s="6" t="s">
        <v>136</v>
      </c>
      <c r="E1556" s="6">
        <v>3</v>
      </c>
      <c r="F1556" s="6" t="str">
        <f>VLOOKUP(T_[[#This Row],[N° représ]],ListeREPRESENTANTS,2,FALSE)</f>
        <v>Janet Leverling</v>
      </c>
      <c r="G1556" s="6">
        <v>10582</v>
      </c>
      <c r="H1556" s="9">
        <v>41385</v>
      </c>
      <c r="I1556" s="9">
        <v>41406</v>
      </c>
      <c r="J1556" s="9">
        <v>41409</v>
      </c>
      <c r="K1556" s="7">
        <v>5</v>
      </c>
      <c r="L1556" s="9" t="str">
        <f>VLOOKUP(T_[[#This Row],[Réf catégorie]],ListeCATEGORIES,2,FALSE)</f>
        <v>Pâtes et céréales</v>
      </c>
      <c r="M1556" s="6">
        <v>57</v>
      </c>
      <c r="N1556" s="6" t="str">
        <f>VLOOKUP(T_[[#This Row],[Réf prod]],ListePRODUITS,2,FALSE)</f>
        <v>Ravioli Angelo</v>
      </c>
      <c r="O1556" s="13">
        <v>97.5</v>
      </c>
      <c r="P1556" s="6">
        <v>41</v>
      </c>
      <c r="Q1556" s="13">
        <f t="shared" si="24"/>
        <v>3997.5</v>
      </c>
      <c r="R1556" s="14">
        <v>0.15</v>
      </c>
      <c r="S1556" s="13">
        <v>3397.875</v>
      </c>
      <c r="T1556" s="13">
        <v>57.763874999999999</v>
      </c>
      <c r="U1556" s="48">
        <f>T_[[#This Row],[CA tarif]]-T_[[#This Row],[CA HT]]</f>
        <v>599.625</v>
      </c>
      <c r="V1556" s="13"/>
      <c r="W1556" s="13"/>
      <c r="X1556"/>
      <c r="Y1556" s="9"/>
      <c r="AA1556"/>
      <c r="AB1556"/>
    </row>
    <row r="1557" spans="1:28" x14ac:dyDescent="0.25">
      <c r="A1557" s="6" t="s">
        <v>179</v>
      </c>
      <c r="B1557" s="6" t="s">
        <v>180</v>
      </c>
      <c r="C1557" s="6" t="s">
        <v>181</v>
      </c>
      <c r="D1557" s="6" t="s">
        <v>81</v>
      </c>
      <c r="E1557" s="6">
        <v>9</v>
      </c>
      <c r="F1557" s="6" t="str">
        <f>VLOOKUP(T_[[#This Row],[N° représ]],ListeREPRESENTANTS,2,FALSE)</f>
        <v>Steven Buchanan</v>
      </c>
      <c r="G1557" s="6">
        <v>10711</v>
      </c>
      <c r="H1557" s="9">
        <v>41385</v>
      </c>
      <c r="I1557" s="9">
        <v>41413</v>
      </c>
      <c r="J1557" s="9">
        <v>41413</v>
      </c>
      <c r="K1557" s="7">
        <v>8</v>
      </c>
      <c r="L1557" s="9" t="str">
        <f>VLOOKUP(T_[[#This Row],[Réf catégorie]],ListeCATEGORIES,2,FALSE)</f>
        <v>Poissons et fruits de mer</v>
      </c>
      <c r="M1557" s="6">
        <v>41</v>
      </c>
      <c r="N1557" s="6" t="str">
        <f>VLOOKUP(T_[[#This Row],[Réf prod]],ListePRODUITS,2,FALSE)</f>
        <v>Jack's New England Clam Chowder</v>
      </c>
      <c r="O1557" s="13">
        <v>48.25</v>
      </c>
      <c r="P1557" s="6">
        <v>55</v>
      </c>
      <c r="Q1557" s="13">
        <f t="shared" si="24"/>
        <v>2653.75</v>
      </c>
      <c r="R1557" s="14">
        <v>0.05</v>
      </c>
      <c r="S1557" s="13">
        <v>2521.0625</v>
      </c>
      <c r="T1557" s="13">
        <v>65.547624999999996</v>
      </c>
      <c r="U1557" s="48">
        <f>T_[[#This Row],[CA tarif]]-T_[[#This Row],[CA HT]]</f>
        <v>132.6875</v>
      </c>
      <c r="V1557" s="13"/>
      <c r="W1557" s="13"/>
      <c r="X1557"/>
      <c r="Y1557" s="9"/>
      <c r="AA1557"/>
      <c r="AB1557"/>
    </row>
    <row r="1558" spans="1:28" ht="15" customHeight="1" x14ac:dyDescent="0.25">
      <c r="A1558" s="6" t="s">
        <v>293</v>
      </c>
      <c r="B1558" s="6" t="s">
        <v>294</v>
      </c>
      <c r="C1558" s="6" t="s">
        <v>295</v>
      </c>
      <c r="D1558" s="6" t="s">
        <v>251</v>
      </c>
      <c r="E1558" s="6">
        <v>8</v>
      </c>
      <c r="F1558" s="6" t="str">
        <f>VLOOKUP(T_[[#This Row],[N° représ]],ListeREPRESENTANTS,2,FALSE)</f>
        <v>Hicham Esmal</v>
      </c>
      <c r="G1558" s="6">
        <v>10818</v>
      </c>
      <c r="H1558" s="9">
        <v>41385</v>
      </c>
      <c r="I1558" s="9">
        <v>41415</v>
      </c>
      <c r="J1558" s="9">
        <v>41412</v>
      </c>
      <c r="K1558" s="7">
        <v>4</v>
      </c>
      <c r="L1558" s="9" t="str">
        <f>VLOOKUP(T_[[#This Row],[Réf catégorie]],ListeCATEGORIES,2,FALSE)</f>
        <v>Produits laitiers</v>
      </c>
      <c r="M1558" s="6">
        <v>32</v>
      </c>
      <c r="N1558" s="6" t="str">
        <f>VLOOKUP(T_[[#This Row],[Réf prod]],ListePRODUITS,2,FALSE)</f>
        <v>Mascarpone Fabioli</v>
      </c>
      <c r="O1558" s="13">
        <v>160</v>
      </c>
      <c r="P1558" s="6">
        <v>69</v>
      </c>
      <c r="Q1558" s="13">
        <f t="shared" si="24"/>
        <v>11040</v>
      </c>
      <c r="R1558" s="14">
        <v>0.05</v>
      </c>
      <c r="S1558" s="13">
        <v>10488</v>
      </c>
      <c r="T1558" s="13">
        <v>178.29599999999999</v>
      </c>
      <c r="U1558" s="48">
        <f>T_[[#This Row],[CA tarif]]-T_[[#This Row],[CA HT]]</f>
        <v>552</v>
      </c>
      <c r="V1558" s="13"/>
      <c r="W1558" s="13"/>
      <c r="X1558"/>
      <c r="Y1558" s="9"/>
      <c r="AA1558"/>
      <c r="AB1558"/>
    </row>
    <row r="1559" spans="1:28" ht="15" customHeight="1" x14ac:dyDescent="0.25">
      <c r="A1559" s="6" t="s">
        <v>189</v>
      </c>
      <c r="B1559" s="6" t="s">
        <v>190</v>
      </c>
      <c r="C1559" s="6" t="s">
        <v>191</v>
      </c>
      <c r="D1559" s="6" t="s">
        <v>136</v>
      </c>
      <c r="E1559" s="6">
        <v>4</v>
      </c>
      <c r="F1559" s="6" t="str">
        <f>VLOOKUP(T_[[#This Row],[N° représ]],ListeREPRESENTANTS,2,FALSE)</f>
        <v>Laura Callahan</v>
      </c>
      <c r="G1559" s="6">
        <v>10845</v>
      </c>
      <c r="H1559" s="9">
        <v>41385</v>
      </c>
      <c r="I1559" s="9">
        <v>41397</v>
      </c>
      <c r="J1559" s="9">
        <v>41393</v>
      </c>
      <c r="K1559" s="7">
        <v>1</v>
      </c>
      <c r="L1559" s="9" t="str">
        <f>VLOOKUP(T_[[#This Row],[Réf catégorie]],ListeCATEGORIES,2,FALSE)</f>
        <v>Boissons</v>
      </c>
      <c r="M1559" s="6">
        <v>35</v>
      </c>
      <c r="N1559" s="6" t="str">
        <f>VLOOKUP(T_[[#This Row],[Réf prod]],ListePRODUITS,2,FALSE)</f>
        <v>Steeleye Stout</v>
      </c>
      <c r="O1559" s="13">
        <v>90</v>
      </c>
      <c r="P1559" s="6">
        <v>61</v>
      </c>
      <c r="Q1559" s="13">
        <f t="shared" si="24"/>
        <v>5490</v>
      </c>
      <c r="R1559" s="15">
        <v>7.0000000000000007E-2</v>
      </c>
      <c r="S1559" s="13">
        <v>5105.7</v>
      </c>
      <c r="T1559" s="13">
        <v>20.422799999999999</v>
      </c>
      <c r="U1559" s="48">
        <f>T_[[#This Row],[CA tarif]]-T_[[#This Row],[CA HT]]</f>
        <v>384.30000000000018</v>
      </c>
      <c r="V1559" s="13"/>
      <c r="W1559" s="13"/>
      <c r="X1559"/>
      <c r="Y1559" s="9"/>
      <c r="AA1559"/>
      <c r="AB1559"/>
    </row>
    <row r="1560" spans="1:28" ht="15" customHeight="1" x14ac:dyDescent="0.25">
      <c r="A1560" s="6" t="s">
        <v>235</v>
      </c>
      <c r="B1560" s="6" t="s">
        <v>236</v>
      </c>
      <c r="C1560" s="6" t="s">
        <v>237</v>
      </c>
      <c r="D1560" s="6" t="s">
        <v>238</v>
      </c>
      <c r="E1560" s="6">
        <v>9</v>
      </c>
      <c r="F1560" s="6" t="str">
        <f>VLOOKUP(T_[[#This Row],[N° représ]],ListeREPRESENTANTS,2,FALSE)</f>
        <v>Steven Buchanan</v>
      </c>
      <c r="G1560" s="6">
        <v>10872</v>
      </c>
      <c r="H1560" s="9">
        <v>41385</v>
      </c>
      <c r="I1560" s="9">
        <v>41404</v>
      </c>
      <c r="J1560" s="9">
        <v>41405</v>
      </c>
      <c r="K1560" s="7">
        <v>3</v>
      </c>
      <c r="L1560" s="9" t="str">
        <f>VLOOKUP(T_[[#This Row],[Réf catégorie]],ListeCATEGORIES,2,FALSE)</f>
        <v>Desserts</v>
      </c>
      <c r="M1560" s="6">
        <v>62</v>
      </c>
      <c r="N1560" s="6" t="str">
        <f>VLOOKUP(T_[[#This Row],[Réf prod]],ListePRODUITS,2,FALSE)</f>
        <v>Tarte au sucre</v>
      </c>
      <c r="O1560" s="13">
        <v>246.5</v>
      </c>
      <c r="P1560" s="6">
        <v>9</v>
      </c>
      <c r="Q1560" s="13">
        <f t="shared" si="24"/>
        <v>2218.5</v>
      </c>
      <c r="R1560" s="15">
        <v>0.06</v>
      </c>
      <c r="S1560" s="13">
        <v>2085.39</v>
      </c>
      <c r="T1560" s="13">
        <v>14.59773</v>
      </c>
      <c r="U1560" s="48">
        <f>T_[[#This Row],[CA tarif]]-T_[[#This Row],[CA HT]]</f>
        <v>133.11000000000013</v>
      </c>
      <c r="V1560" s="13"/>
      <c r="W1560" s="13"/>
      <c r="X1560"/>
      <c r="Y1560" s="9"/>
      <c r="AA1560"/>
      <c r="AB1560"/>
    </row>
    <row r="1561" spans="1:28" ht="15" customHeight="1" x14ac:dyDescent="0.25">
      <c r="A1561" s="6" t="s">
        <v>258</v>
      </c>
      <c r="B1561" s="6" t="s">
        <v>259</v>
      </c>
      <c r="C1561" s="6" t="s">
        <v>260</v>
      </c>
      <c r="D1561" s="6" t="s">
        <v>136</v>
      </c>
      <c r="E1561" s="6">
        <v>3</v>
      </c>
      <c r="F1561" s="6" t="str">
        <f>VLOOKUP(T_[[#This Row],[N° représ]],ListeREPRESENTANTS,2,FALSE)</f>
        <v>Janet Leverling</v>
      </c>
      <c r="G1561" s="6">
        <v>10779</v>
      </c>
      <c r="H1561" s="9">
        <v>41386</v>
      </c>
      <c r="I1561" s="9">
        <v>41400</v>
      </c>
      <c r="J1561" s="9">
        <v>41395</v>
      </c>
      <c r="K1561" s="7">
        <v>3</v>
      </c>
      <c r="L1561" s="9" t="str">
        <f>VLOOKUP(T_[[#This Row],[Réf catégorie]],ListeCATEGORIES,2,FALSE)</f>
        <v>Desserts</v>
      </c>
      <c r="M1561" s="6">
        <v>62</v>
      </c>
      <c r="N1561" s="6" t="str">
        <f>VLOOKUP(T_[[#This Row],[Réf prod]],ListePRODUITS,2,FALSE)</f>
        <v>Tarte au sucre</v>
      </c>
      <c r="O1561" s="13">
        <v>246.5</v>
      </c>
      <c r="P1561" s="6">
        <v>94</v>
      </c>
      <c r="Q1561" s="13">
        <f t="shared" si="24"/>
        <v>23171</v>
      </c>
      <c r="R1561" s="14">
        <v>0.11</v>
      </c>
      <c r="S1561" s="13">
        <v>20622.189999999999</v>
      </c>
      <c r="T1561" s="13">
        <v>185.59970999999999</v>
      </c>
      <c r="U1561" s="48">
        <f>T_[[#This Row],[CA tarif]]-T_[[#This Row],[CA HT]]</f>
        <v>2548.8100000000013</v>
      </c>
      <c r="V1561" s="13"/>
      <c r="W1561" s="13"/>
      <c r="X1561"/>
      <c r="Y1561" s="9"/>
      <c r="AA1561"/>
      <c r="AB1561"/>
    </row>
    <row r="1562" spans="1:28" ht="15" customHeight="1" x14ac:dyDescent="0.25">
      <c r="A1562" s="6" t="s">
        <v>194</v>
      </c>
      <c r="B1562" s="6" t="s">
        <v>195</v>
      </c>
      <c r="C1562" s="6" t="s">
        <v>97</v>
      </c>
      <c r="D1562" s="6" t="s">
        <v>98</v>
      </c>
      <c r="E1562" s="6">
        <v>7</v>
      </c>
      <c r="F1562" s="6" t="str">
        <f>VLOOKUP(T_[[#This Row],[N° représ]],ListeREPRESENTANTS,2,FALSE)</f>
        <v>Jaime Dos Santos</v>
      </c>
      <c r="G1562" s="6">
        <v>10842</v>
      </c>
      <c r="H1562" s="9">
        <v>41386</v>
      </c>
      <c r="I1562" s="9">
        <v>41405</v>
      </c>
      <c r="J1562" s="9">
        <v>41400</v>
      </c>
      <c r="K1562" s="7">
        <v>1</v>
      </c>
      <c r="L1562" s="9" t="str">
        <f>VLOOKUP(T_[[#This Row],[Réf catégorie]],ListeCATEGORIES,2,FALSE)</f>
        <v>Boissons</v>
      </c>
      <c r="M1562" s="6">
        <v>70</v>
      </c>
      <c r="N1562" s="6" t="str">
        <f>VLOOKUP(T_[[#This Row],[Réf prod]],ListePRODUITS,2,FALSE)</f>
        <v>Outback Lager</v>
      </c>
      <c r="O1562" s="13">
        <v>75</v>
      </c>
      <c r="P1562" s="6">
        <v>37</v>
      </c>
      <c r="Q1562" s="13">
        <f t="shared" si="24"/>
        <v>2775</v>
      </c>
      <c r="R1562" s="15">
        <v>0.19</v>
      </c>
      <c r="S1562" s="13">
        <v>2247.75</v>
      </c>
      <c r="T1562" s="13">
        <v>42.707250000000002</v>
      </c>
      <c r="U1562" s="48">
        <f>T_[[#This Row],[CA tarif]]-T_[[#This Row],[CA HT]]</f>
        <v>527.25</v>
      </c>
      <c r="V1562" s="13"/>
      <c r="W1562" s="13"/>
      <c r="X1562"/>
      <c r="Y1562" s="9"/>
      <c r="AA1562"/>
      <c r="AB1562"/>
    </row>
    <row r="1563" spans="1:28" ht="15" customHeight="1" x14ac:dyDescent="0.25">
      <c r="A1563" s="6" t="s">
        <v>186</v>
      </c>
      <c r="B1563" s="6" t="s">
        <v>187</v>
      </c>
      <c r="C1563" s="6" t="s">
        <v>188</v>
      </c>
      <c r="D1563" s="6" t="s">
        <v>140</v>
      </c>
      <c r="E1563" s="6">
        <v>3</v>
      </c>
      <c r="F1563" s="6" t="str">
        <f>VLOOKUP(T_[[#This Row],[N° représ]],ListeREPRESENTANTS,2,FALSE)</f>
        <v>Janet Leverling</v>
      </c>
      <c r="G1563" s="6">
        <v>10895</v>
      </c>
      <c r="H1563" s="9">
        <v>41386</v>
      </c>
      <c r="I1563" s="9">
        <v>41408</v>
      </c>
      <c r="J1563" s="9">
        <v>41407</v>
      </c>
      <c r="K1563" s="7">
        <v>8</v>
      </c>
      <c r="L1563" s="9" t="str">
        <f>VLOOKUP(T_[[#This Row],[Réf catégorie]],ListeCATEGORIES,2,FALSE)</f>
        <v>Poissons et fruits de mer</v>
      </c>
      <c r="M1563" s="6">
        <v>40</v>
      </c>
      <c r="N1563" s="6" t="str">
        <f>VLOOKUP(T_[[#This Row],[Réf prod]],ListePRODUITS,2,FALSE)</f>
        <v>Boston Crab Meat</v>
      </c>
      <c r="O1563" s="13">
        <v>92</v>
      </c>
      <c r="P1563" s="6">
        <v>69</v>
      </c>
      <c r="Q1563" s="13">
        <f t="shared" si="24"/>
        <v>6348</v>
      </c>
      <c r="R1563" s="15">
        <v>0</v>
      </c>
      <c r="S1563" s="13">
        <v>6348</v>
      </c>
      <c r="T1563" s="13">
        <v>152.352</v>
      </c>
      <c r="U1563" s="48">
        <f>T_[[#This Row],[CA tarif]]-T_[[#This Row],[CA HT]]</f>
        <v>0</v>
      </c>
      <c r="V1563" s="13"/>
      <c r="W1563" s="13"/>
      <c r="X1563"/>
      <c r="Y1563" s="9"/>
      <c r="AA1563"/>
      <c r="AB1563"/>
    </row>
    <row r="1564" spans="1:28" ht="15" customHeight="1" x14ac:dyDescent="0.25">
      <c r="A1564" s="6" t="s">
        <v>189</v>
      </c>
      <c r="B1564" s="6" t="s">
        <v>190</v>
      </c>
      <c r="C1564" s="6" t="s">
        <v>191</v>
      </c>
      <c r="D1564" s="6" t="s">
        <v>136</v>
      </c>
      <c r="E1564" s="6">
        <v>9</v>
      </c>
      <c r="F1564" s="6" t="str">
        <f>VLOOKUP(T_[[#This Row],[N° représ]],ListeREPRESENTANTS,2,FALSE)</f>
        <v>Steven Buchanan</v>
      </c>
      <c r="G1564" s="6">
        <v>10549</v>
      </c>
      <c r="H1564" s="9">
        <v>41387</v>
      </c>
      <c r="I1564" s="9">
        <v>41406</v>
      </c>
      <c r="J1564" s="9">
        <v>41408</v>
      </c>
      <c r="K1564" s="7">
        <v>8</v>
      </c>
      <c r="L1564" s="9" t="str">
        <f>VLOOKUP(T_[[#This Row],[Réf catégorie]],ListeCATEGORIES,2,FALSE)</f>
        <v>Poissons et fruits de mer</v>
      </c>
      <c r="M1564" s="6">
        <v>45</v>
      </c>
      <c r="N1564" s="6" t="str">
        <f>VLOOKUP(T_[[#This Row],[Réf prod]],ListePRODUITS,2,FALSE)</f>
        <v>Røgede sild</v>
      </c>
      <c r="O1564" s="13">
        <v>47.5</v>
      </c>
      <c r="P1564" s="6">
        <v>16</v>
      </c>
      <c r="Q1564" s="13">
        <f t="shared" si="24"/>
        <v>760</v>
      </c>
      <c r="R1564" s="14">
        <v>0.04</v>
      </c>
      <c r="S1564" s="13">
        <v>729.6</v>
      </c>
      <c r="T1564" s="13">
        <v>3.6480000000000001</v>
      </c>
      <c r="U1564" s="48">
        <f>T_[[#This Row],[CA tarif]]-T_[[#This Row],[CA HT]]</f>
        <v>30.399999999999977</v>
      </c>
      <c r="V1564" s="13"/>
      <c r="W1564" s="13"/>
      <c r="X1564"/>
      <c r="Y1564" s="9"/>
      <c r="AA1564"/>
      <c r="AB1564"/>
    </row>
    <row r="1565" spans="1:28" ht="15" customHeight="1" x14ac:dyDescent="0.25">
      <c r="A1565" s="6" t="s">
        <v>117</v>
      </c>
      <c r="B1565" s="6" t="s">
        <v>118</v>
      </c>
      <c r="C1565" s="6" t="s">
        <v>119</v>
      </c>
      <c r="D1565" s="6" t="s">
        <v>85</v>
      </c>
      <c r="E1565" s="6">
        <v>7</v>
      </c>
      <c r="F1565" s="6" t="str">
        <f>VLOOKUP(T_[[#This Row],[N° représ]],ListeREPRESENTANTS,2,FALSE)</f>
        <v>Jaime Dos Santos</v>
      </c>
      <c r="G1565" s="6">
        <v>10789</v>
      </c>
      <c r="H1565" s="9">
        <v>41387</v>
      </c>
      <c r="I1565" s="9">
        <v>41408</v>
      </c>
      <c r="J1565" s="9">
        <v>41409</v>
      </c>
      <c r="K1565" s="7">
        <v>1</v>
      </c>
      <c r="L1565" s="9" t="str">
        <f>VLOOKUP(T_[[#This Row],[Réf catégorie]],ListeCATEGORIES,2,FALSE)</f>
        <v>Boissons</v>
      </c>
      <c r="M1565" s="6">
        <v>35</v>
      </c>
      <c r="N1565" s="6" t="str">
        <f>VLOOKUP(T_[[#This Row],[Réf prod]],ListePRODUITS,2,FALSE)</f>
        <v>Steeleye Stout</v>
      </c>
      <c r="O1565" s="13">
        <v>90</v>
      </c>
      <c r="P1565" s="6">
        <v>6</v>
      </c>
      <c r="Q1565" s="13">
        <f t="shared" si="24"/>
        <v>540</v>
      </c>
      <c r="R1565" s="14">
        <v>0.05</v>
      </c>
      <c r="S1565" s="13">
        <v>513</v>
      </c>
      <c r="T1565" s="13">
        <v>10.26</v>
      </c>
      <c r="U1565" s="48">
        <f>T_[[#This Row],[CA tarif]]-T_[[#This Row],[CA HT]]</f>
        <v>27</v>
      </c>
      <c r="V1565" s="13"/>
      <c r="W1565" s="13"/>
      <c r="X1565"/>
      <c r="Y1565" s="9"/>
      <c r="AA1565"/>
      <c r="AB1565"/>
    </row>
    <row r="1566" spans="1:28" ht="15" customHeight="1" x14ac:dyDescent="0.25">
      <c r="A1566" s="6" t="s">
        <v>198</v>
      </c>
      <c r="B1566" s="6" t="s">
        <v>199</v>
      </c>
      <c r="C1566" s="6" t="s">
        <v>54</v>
      </c>
      <c r="D1566" s="6" t="s">
        <v>200</v>
      </c>
      <c r="E1566" s="6">
        <v>3</v>
      </c>
      <c r="F1566" s="6" t="str">
        <f>VLOOKUP(T_[[#This Row],[N° représ]],ListeREPRESENTANTS,2,FALSE)</f>
        <v>Janet Leverling</v>
      </c>
      <c r="G1566" s="6">
        <v>10831</v>
      </c>
      <c r="H1566" s="9">
        <v>41387</v>
      </c>
      <c r="I1566" s="9">
        <v>41406</v>
      </c>
      <c r="J1566" s="9">
        <v>41402</v>
      </c>
      <c r="K1566" s="7">
        <v>1</v>
      </c>
      <c r="L1566" s="9" t="str">
        <f>VLOOKUP(T_[[#This Row],[Réf catégorie]],ListeCATEGORIES,2,FALSE)</f>
        <v>Boissons</v>
      </c>
      <c r="M1566" s="6">
        <v>43</v>
      </c>
      <c r="N1566" s="6" t="str">
        <f>VLOOKUP(T_[[#This Row],[Réf prod]],ListePRODUITS,2,FALSE)</f>
        <v>Ipoh Coffee</v>
      </c>
      <c r="O1566" s="13">
        <v>230</v>
      </c>
      <c r="P1566" s="6">
        <v>26</v>
      </c>
      <c r="Q1566" s="13">
        <f t="shared" si="24"/>
        <v>5980</v>
      </c>
      <c r="R1566" s="14">
        <v>0.19</v>
      </c>
      <c r="S1566" s="13">
        <v>4843.8</v>
      </c>
      <c r="T1566" s="13">
        <v>164.6892</v>
      </c>
      <c r="U1566" s="48">
        <f>T_[[#This Row],[CA tarif]]-T_[[#This Row],[CA HT]]</f>
        <v>1136.1999999999998</v>
      </c>
      <c r="V1566" s="13"/>
      <c r="W1566" s="13"/>
      <c r="X1566"/>
      <c r="Y1566" s="9"/>
      <c r="AA1566"/>
      <c r="AB1566"/>
    </row>
    <row r="1567" spans="1:28" ht="15" customHeight="1" x14ac:dyDescent="0.25">
      <c r="A1567" s="6" t="s">
        <v>205</v>
      </c>
      <c r="B1567" s="6" t="s">
        <v>206</v>
      </c>
      <c r="C1567" s="6" t="s">
        <v>207</v>
      </c>
      <c r="D1567" s="6" t="s">
        <v>208</v>
      </c>
      <c r="E1567" s="6">
        <v>4</v>
      </c>
      <c r="F1567" s="6" t="str">
        <f>VLOOKUP(T_[[#This Row],[N° représ]],ListeREPRESENTANTS,2,FALSE)</f>
        <v>Laura Callahan</v>
      </c>
      <c r="G1567" s="6">
        <v>10857</v>
      </c>
      <c r="H1567" s="9">
        <v>41387</v>
      </c>
      <c r="I1567" s="9">
        <v>41416</v>
      </c>
      <c r="J1567" s="9">
        <v>41411</v>
      </c>
      <c r="K1567" s="7">
        <v>6</v>
      </c>
      <c r="L1567" s="9" t="str">
        <f>VLOOKUP(T_[[#This Row],[Réf catégorie]],ListeCATEGORIES,2,FALSE)</f>
        <v>Viandes</v>
      </c>
      <c r="M1567" s="6">
        <v>29</v>
      </c>
      <c r="N1567" s="6" t="str">
        <f>VLOOKUP(T_[[#This Row],[Réf prod]],ListePRODUITS,2,FALSE)</f>
        <v>Thüringer Rostbratwurst</v>
      </c>
      <c r="O1567" s="13">
        <v>618.95000000000005</v>
      </c>
      <c r="P1567" s="6">
        <v>99</v>
      </c>
      <c r="Q1567" s="13">
        <f t="shared" si="24"/>
        <v>61276.05</v>
      </c>
      <c r="R1567" s="15">
        <v>0.19</v>
      </c>
      <c r="S1567" s="13">
        <v>49633.600500000008</v>
      </c>
      <c r="T1567" s="13">
        <v>1489.0080150000001</v>
      </c>
      <c r="U1567" s="48">
        <f>T_[[#This Row],[CA tarif]]-T_[[#This Row],[CA HT]]</f>
        <v>11642.449499999995</v>
      </c>
      <c r="V1567" s="13"/>
      <c r="W1567" s="13"/>
      <c r="X1567"/>
      <c r="Y1567" s="9"/>
      <c r="AA1567"/>
      <c r="AB1567"/>
    </row>
    <row r="1568" spans="1:28" ht="15" customHeight="1" x14ac:dyDescent="0.25">
      <c r="A1568" s="6" t="s">
        <v>92</v>
      </c>
      <c r="B1568" s="6" t="s">
        <v>93</v>
      </c>
      <c r="C1568" s="6" t="s">
        <v>94</v>
      </c>
      <c r="D1568" s="6" t="s">
        <v>89</v>
      </c>
      <c r="E1568" s="6">
        <v>7</v>
      </c>
      <c r="F1568" s="6" t="str">
        <f>VLOOKUP(T_[[#This Row],[N° représ]],ListeREPRESENTANTS,2,FALSE)</f>
        <v>Jaime Dos Santos</v>
      </c>
      <c r="G1568" s="6">
        <v>10473</v>
      </c>
      <c r="H1568" s="9">
        <v>41388</v>
      </c>
      <c r="I1568" s="9">
        <v>41412</v>
      </c>
      <c r="J1568" s="9">
        <v>41415</v>
      </c>
      <c r="K1568" s="7">
        <v>4</v>
      </c>
      <c r="L1568" s="9" t="str">
        <f>VLOOKUP(T_[[#This Row],[Réf catégorie]],ListeCATEGORIES,2,FALSE)</f>
        <v>Produits laitiers</v>
      </c>
      <c r="M1568" s="6">
        <v>71</v>
      </c>
      <c r="N1568" s="6" t="str">
        <f>VLOOKUP(T_[[#This Row],[Réf prod]],ListePRODUITS,2,FALSE)</f>
        <v>Fløtemysost</v>
      </c>
      <c r="O1568" s="13">
        <v>86</v>
      </c>
      <c r="P1568" s="6">
        <v>79</v>
      </c>
      <c r="Q1568" s="13">
        <f t="shared" si="24"/>
        <v>6794</v>
      </c>
      <c r="R1568" s="14">
        <v>0.03</v>
      </c>
      <c r="S1568" s="13">
        <v>6590.1799999999994</v>
      </c>
      <c r="T1568" s="13">
        <v>210.88575999999998</v>
      </c>
      <c r="U1568" s="48">
        <f>T_[[#This Row],[CA tarif]]-T_[[#This Row],[CA HT]]</f>
        <v>203.82000000000062</v>
      </c>
      <c r="V1568" s="13"/>
      <c r="W1568" s="13"/>
      <c r="X1568"/>
      <c r="Y1568" s="9"/>
      <c r="AA1568"/>
      <c r="AB1568"/>
    </row>
    <row r="1569" spans="1:28" ht="15" customHeight="1" x14ac:dyDescent="0.25">
      <c r="A1569" s="6" t="s">
        <v>133</v>
      </c>
      <c r="B1569" s="6" t="s">
        <v>134</v>
      </c>
      <c r="C1569" s="6" t="s">
        <v>135</v>
      </c>
      <c r="D1569" s="6" t="s">
        <v>136</v>
      </c>
      <c r="E1569" s="6">
        <v>4</v>
      </c>
      <c r="F1569" s="6" t="str">
        <f>VLOOKUP(T_[[#This Row],[N° représ]],ListeREPRESENTANTS,2,FALSE)</f>
        <v>Laura Callahan</v>
      </c>
      <c r="G1569" s="6">
        <v>10488</v>
      </c>
      <c r="H1569" s="9">
        <v>41388</v>
      </c>
      <c r="I1569" s="9">
        <v>41414</v>
      </c>
      <c r="J1569" s="9">
        <v>41415</v>
      </c>
      <c r="K1569" s="7">
        <v>8</v>
      </c>
      <c r="L1569" s="9" t="str">
        <f>VLOOKUP(T_[[#This Row],[Réf catégorie]],ListeCATEGORIES,2,FALSE)</f>
        <v>Poissons et fruits de mer</v>
      </c>
      <c r="M1569" s="6">
        <v>73</v>
      </c>
      <c r="N1569" s="6" t="str">
        <f>VLOOKUP(T_[[#This Row],[Réf prod]],ListePRODUITS,2,FALSE)</f>
        <v>Röd Kaviar</v>
      </c>
      <c r="O1569" s="13">
        <v>60</v>
      </c>
      <c r="P1569" s="6">
        <v>88</v>
      </c>
      <c r="Q1569" s="13">
        <f t="shared" si="24"/>
        <v>5280</v>
      </c>
      <c r="R1569" s="14">
        <v>0.2</v>
      </c>
      <c r="S1569" s="13">
        <v>4224</v>
      </c>
      <c r="T1569" s="13">
        <v>38.015999999999998</v>
      </c>
      <c r="U1569" s="48">
        <f>T_[[#This Row],[CA tarif]]-T_[[#This Row],[CA HT]]</f>
        <v>1056</v>
      </c>
      <c r="V1569" s="13"/>
      <c r="W1569" s="13"/>
      <c r="X1569"/>
      <c r="Y1569" s="9"/>
      <c r="AA1569"/>
      <c r="AB1569"/>
    </row>
    <row r="1570" spans="1:28" ht="15" customHeight="1" x14ac:dyDescent="0.25">
      <c r="A1570" s="6" t="s">
        <v>86</v>
      </c>
      <c r="B1570" s="6" t="s">
        <v>87</v>
      </c>
      <c r="C1570" s="6" t="s">
        <v>88</v>
      </c>
      <c r="D1570" s="6" t="s">
        <v>89</v>
      </c>
      <c r="E1570" s="6">
        <v>2</v>
      </c>
      <c r="F1570" s="6" t="str">
        <f>VLOOKUP(T_[[#This Row],[N° représ]],ListeREPRESENTANTS,2,FALSE)</f>
        <v>Anne Dodsworth</v>
      </c>
      <c r="G1570" s="6">
        <v>10538</v>
      </c>
      <c r="H1570" s="9">
        <v>41388</v>
      </c>
      <c r="I1570" s="9">
        <v>41414</v>
      </c>
      <c r="J1570" s="9">
        <v>41414</v>
      </c>
      <c r="K1570" s="7">
        <v>4</v>
      </c>
      <c r="L1570" s="9" t="str">
        <f>VLOOKUP(T_[[#This Row],[Réf catégorie]],ListeCATEGORIES,2,FALSE)</f>
        <v>Produits laitiers</v>
      </c>
      <c r="M1570" s="6">
        <v>72</v>
      </c>
      <c r="N1570" s="6" t="str">
        <f>VLOOKUP(T_[[#This Row],[Réf prod]],ListePRODUITS,2,FALSE)</f>
        <v>Mozzarella di Giovanni</v>
      </c>
      <c r="O1570" s="13">
        <v>174</v>
      </c>
      <c r="P1570" s="6">
        <v>49</v>
      </c>
      <c r="Q1570" s="13">
        <f t="shared" si="24"/>
        <v>8526</v>
      </c>
      <c r="R1570" s="14">
        <v>0.02</v>
      </c>
      <c r="S1570" s="13">
        <v>8355.48</v>
      </c>
      <c r="T1570" s="13">
        <v>233.95344</v>
      </c>
      <c r="U1570" s="48">
        <f>T_[[#This Row],[CA tarif]]-T_[[#This Row],[CA HT]]</f>
        <v>170.52000000000044</v>
      </c>
      <c r="V1570" s="13"/>
      <c r="W1570" s="13"/>
      <c r="X1570"/>
      <c r="Y1570" s="9"/>
      <c r="AA1570"/>
      <c r="AB1570"/>
    </row>
    <row r="1571" spans="1:28" ht="15" customHeight="1" x14ac:dyDescent="0.25">
      <c r="A1571" s="6" t="s">
        <v>189</v>
      </c>
      <c r="B1571" s="6" t="s">
        <v>190</v>
      </c>
      <c r="C1571" s="6" t="s">
        <v>191</v>
      </c>
      <c r="D1571" s="6" t="s">
        <v>136</v>
      </c>
      <c r="E1571" s="6">
        <v>5</v>
      </c>
      <c r="F1571" s="6" t="str">
        <f>VLOOKUP(T_[[#This Row],[N° représ]],ListeREPRESENTANTS,2,FALSE)</f>
        <v>Mohamed Ben Arfa</v>
      </c>
      <c r="G1571" s="6">
        <v>10658</v>
      </c>
      <c r="H1571" s="9">
        <v>41388</v>
      </c>
      <c r="I1571" s="9">
        <v>41413</v>
      </c>
      <c r="J1571" s="9">
        <v>41413</v>
      </c>
      <c r="K1571" s="7">
        <v>2</v>
      </c>
      <c r="L1571" s="9" t="str">
        <f>VLOOKUP(T_[[#This Row],[Réf catégorie]],ListeCATEGORIES,2,FALSE)</f>
        <v>Condiments</v>
      </c>
      <c r="M1571" s="6">
        <v>77</v>
      </c>
      <c r="N1571" s="6" t="str">
        <f>VLOOKUP(T_[[#This Row],[Réf prod]],ListePRODUITS,2,FALSE)</f>
        <v>Original Frankfurter grüne Soße</v>
      </c>
      <c r="O1571" s="13">
        <v>65</v>
      </c>
      <c r="P1571" s="6">
        <v>31</v>
      </c>
      <c r="Q1571" s="13">
        <f t="shared" si="24"/>
        <v>2015</v>
      </c>
      <c r="R1571" s="14">
        <v>0.19</v>
      </c>
      <c r="S1571" s="13">
        <v>1632.15</v>
      </c>
      <c r="T1571" s="13">
        <v>22.850100000000001</v>
      </c>
      <c r="U1571" s="48">
        <f>T_[[#This Row],[CA tarif]]-T_[[#This Row],[CA HT]]</f>
        <v>382.84999999999991</v>
      </c>
      <c r="V1571" s="13"/>
      <c r="W1571" s="13"/>
      <c r="X1571"/>
      <c r="Y1571" s="9"/>
      <c r="AA1571"/>
      <c r="AB1571"/>
    </row>
    <row r="1572" spans="1:28" ht="15" customHeight="1" x14ac:dyDescent="0.25">
      <c r="A1572" s="6" t="s">
        <v>186</v>
      </c>
      <c r="B1572" s="6" t="s">
        <v>187</v>
      </c>
      <c r="C1572" s="6" t="s">
        <v>188</v>
      </c>
      <c r="D1572" s="6" t="s">
        <v>140</v>
      </c>
      <c r="E1572" s="6">
        <v>4</v>
      </c>
      <c r="F1572" s="6" t="str">
        <f>VLOOKUP(T_[[#This Row],[N° représ]],ListeREPRESENTANTS,2,FALSE)</f>
        <v>Laura Callahan</v>
      </c>
      <c r="G1572" s="6">
        <v>10795</v>
      </c>
      <c r="H1572" s="9">
        <v>41388</v>
      </c>
      <c r="I1572" s="9">
        <v>41398</v>
      </c>
      <c r="J1572" s="9">
        <v>41398</v>
      </c>
      <c r="K1572" s="7">
        <v>6</v>
      </c>
      <c r="L1572" s="9" t="str">
        <f>VLOOKUP(T_[[#This Row],[Réf catégorie]],ListeCATEGORIES,2,FALSE)</f>
        <v>Viandes</v>
      </c>
      <c r="M1572" s="6">
        <v>17</v>
      </c>
      <c r="N1572" s="6" t="str">
        <f>VLOOKUP(T_[[#This Row],[Réf prod]],ListePRODUITS,2,FALSE)</f>
        <v>Alice Mutton</v>
      </c>
      <c r="O1572" s="13">
        <v>195</v>
      </c>
      <c r="P1572" s="6">
        <v>20</v>
      </c>
      <c r="Q1572" s="13">
        <f t="shared" si="24"/>
        <v>3900</v>
      </c>
      <c r="R1572" s="14">
        <v>0.11</v>
      </c>
      <c r="S1572" s="13">
        <v>3471</v>
      </c>
      <c r="T1572" s="13">
        <v>55.536000000000001</v>
      </c>
      <c r="U1572" s="48">
        <f>T_[[#This Row],[CA tarif]]-T_[[#This Row],[CA HT]]</f>
        <v>429</v>
      </c>
      <c r="V1572" s="13"/>
      <c r="W1572" s="13"/>
      <c r="X1572"/>
      <c r="Y1572" s="9"/>
      <c r="AA1572"/>
      <c r="AB1572"/>
    </row>
    <row r="1573" spans="1:28" ht="15" customHeight="1" x14ac:dyDescent="0.25">
      <c r="A1573" s="6" t="s">
        <v>152</v>
      </c>
      <c r="B1573" s="6" t="s">
        <v>153</v>
      </c>
      <c r="C1573" s="6" t="s">
        <v>154</v>
      </c>
      <c r="D1573" s="6" t="s">
        <v>146</v>
      </c>
      <c r="E1573" s="6">
        <v>1</v>
      </c>
      <c r="F1573" s="6" t="str">
        <f>VLOOKUP(T_[[#This Row],[N° représ]],ListeREPRESENTANTS,2,FALSE)</f>
        <v>Francis Rivière</v>
      </c>
      <c r="G1573" s="6">
        <v>10810</v>
      </c>
      <c r="H1573" s="9">
        <v>41388</v>
      </c>
      <c r="I1573" s="9">
        <v>41405</v>
      </c>
      <c r="J1573" s="9">
        <v>41404</v>
      </c>
      <c r="K1573" s="7">
        <v>3</v>
      </c>
      <c r="L1573" s="9" t="str">
        <f>VLOOKUP(T_[[#This Row],[Réf catégorie]],ListeCATEGORIES,2,FALSE)</f>
        <v>Desserts</v>
      </c>
      <c r="M1573" s="6">
        <v>25</v>
      </c>
      <c r="N1573" s="6" t="str">
        <f>VLOOKUP(T_[[#This Row],[Réf prod]],ListePRODUITS,2,FALSE)</f>
        <v>NuNuCa Nuß-Nougat-Creme</v>
      </c>
      <c r="O1573" s="13">
        <v>70</v>
      </c>
      <c r="P1573" s="6">
        <v>70</v>
      </c>
      <c r="Q1573" s="13">
        <f t="shared" si="24"/>
        <v>4900</v>
      </c>
      <c r="R1573" s="14">
        <v>0.1</v>
      </c>
      <c r="S1573" s="13">
        <v>4410</v>
      </c>
      <c r="T1573" s="13">
        <v>13.23</v>
      </c>
      <c r="U1573" s="48">
        <f>T_[[#This Row],[CA tarif]]-T_[[#This Row],[CA HT]]</f>
        <v>490</v>
      </c>
      <c r="V1573" s="13"/>
      <c r="W1573" s="13"/>
      <c r="X1573"/>
      <c r="Y1573" s="9"/>
      <c r="AA1573"/>
      <c r="AB1573"/>
    </row>
    <row r="1574" spans="1:28" ht="15" customHeight="1" x14ac:dyDescent="0.25">
      <c r="A1574" s="6" t="s">
        <v>189</v>
      </c>
      <c r="B1574" s="6" t="s">
        <v>190</v>
      </c>
      <c r="C1574" s="6" t="s">
        <v>191</v>
      </c>
      <c r="D1574" s="6" t="s">
        <v>136</v>
      </c>
      <c r="E1574" s="6">
        <v>3</v>
      </c>
      <c r="F1574" s="6" t="str">
        <f>VLOOKUP(T_[[#This Row],[N° représ]],ListeREPRESENTANTS,2,FALSE)</f>
        <v>Janet Leverling</v>
      </c>
      <c r="G1574" s="6">
        <v>10540</v>
      </c>
      <c r="H1574" s="9">
        <v>41389</v>
      </c>
      <c r="I1574" s="9">
        <v>41404</v>
      </c>
      <c r="J1574" s="9">
        <v>41405</v>
      </c>
      <c r="K1574" s="7">
        <v>3</v>
      </c>
      <c r="L1574" s="9" t="str">
        <f>VLOOKUP(T_[[#This Row],[Réf catégorie]],ListeCATEGORIES,2,FALSE)</f>
        <v>Desserts</v>
      </c>
      <c r="M1574" s="6">
        <v>68</v>
      </c>
      <c r="N1574" s="6" t="str">
        <f>VLOOKUP(T_[[#This Row],[Réf prod]],ListePRODUITS,2,FALSE)</f>
        <v>Scottish Longbreads</v>
      </c>
      <c r="O1574" s="13">
        <v>62.5</v>
      </c>
      <c r="P1574" s="6">
        <v>59</v>
      </c>
      <c r="Q1574" s="13">
        <f t="shared" si="24"/>
        <v>3687.5</v>
      </c>
      <c r="R1574" s="14">
        <v>0.16</v>
      </c>
      <c r="S1574" s="13">
        <v>3097.5</v>
      </c>
      <c r="T1574" s="13">
        <v>12.39</v>
      </c>
      <c r="U1574" s="48">
        <f>T_[[#This Row],[CA tarif]]-T_[[#This Row],[CA HT]]</f>
        <v>590</v>
      </c>
      <c r="V1574" s="13"/>
      <c r="W1574" s="13"/>
      <c r="X1574"/>
      <c r="Y1574" s="9"/>
      <c r="AA1574"/>
      <c r="AB1574"/>
    </row>
    <row r="1575" spans="1:28" ht="15" customHeight="1" x14ac:dyDescent="0.25">
      <c r="A1575" s="6" t="s">
        <v>305</v>
      </c>
      <c r="B1575" s="6" t="s">
        <v>306</v>
      </c>
      <c r="C1575" s="6" t="s">
        <v>307</v>
      </c>
      <c r="D1575" s="6" t="s">
        <v>251</v>
      </c>
      <c r="E1575" s="6">
        <v>3</v>
      </c>
      <c r="F1575" s="6" t="str">
        <f>VLOOKUP(T_[[#This Row],[N° représ]],ListeREPRESENTANTS,2,FALSE)</f>
        <v>Janet Leverling</v>
      </c>
      <c r="G1575" s="6">
        <v>10753</v>
      </c>
      <c r="H1575" s="9">
        <v>41389</v>
      </c>
      <c r="I1575" s="9">
        <v>41407</v>
      </c>
      <c r="J1575" s="9">
        <v>41408</v>
      </c>
      <c r="K1575" s="7">
        <v>7</v>
      </c>
      <c r="L1575" s="9" t="str">
        <f>VLOOKUP(T_[[#This Row],[Réf catégorie]],ListeCATEGORIES,2,FALSE)</f>
        <v>Produits secs</v>
      </c>
      <c r="M1575" s="6">
        <v>74</v>
      </c>
      <c r="N1575" s="6" t="str">
        <f>VLOOKUP(T_[[#This Row],[Réf prod]],ListePRODUITS,2,FALSE)</f>
        <v>Longlife Tofu</v>
      </c>
      <c r="O1575" s="13">
        <v>50</v>
      </c>
      <c r="P1575" s="6">
        <v>33</v>
      </c>
      <c r="Q1575" s="13">
        <f t="shared" si="24"/>
        <v>1650</v>
      </c>
      <c r="R1575" s="14">
        <v>-0.03</v>
      </c>
      <c r="S1575" s="13">
        <v>1699.5</v>
      </c>
      <c r="T1575" s="13">
        <v>11.8965</v>
      </c>
      <c r="U1575" s="48">
        <f>T_[[#This Row],[CA tarif]]-T_[[#This Row],[CA HT]]</f>
        <v>-49.5</v>
      </c>
      <c r="V1575" s="13"/>
      <c r="W1575" s="13"/>
      <c r="X1575"/>
      <c r="Y1575" s="9"/>
      <c r="AA1575"/>
      <c r="AB1575"/>
    </row>
    <row r="1576" spans="1:28" x14ac:dyDescent="0.25">
      <c r="A1576" s="6" t="s">
        <v>179</v>
      </c>
      <c r="B1576" s="6" t="s">
        <v>180</v>
      </c>
      <c r="C1576" s="6" t="s">
        <v>181</v>
      </c>
      <c r="D1576" s="6" t="s">
        <v>81</v>
      </c>
      <c r="E1576" s="6">
        <v>6</v>
      </c>
      <c r="F1576" s="6" t="str">
        <f>VLOOKUP(T_[[#This Row],[N° représ]],ListeREPRESENTANTS,2,FALSE)</f>
        <v>Ernst Junge</v>
      </c>
      <c r="G1576" s="6">
        <v>10757</v>
      </c>
      <c r="H1576" s="9">
        <v>41389</v>
      </c>
      <c r="I1576" s="9">
        <v>41412</v>
      </c>
      <c r="J1576" s="9">
        <v>41407</v>
      </c>
      <c r="K1576" s="7">
        <v>3</v>
      </c>
      <c r="L1576" s="9" t="str">
        <f>VLOOKUP(T_[[#This Row],[Réf catégorie]],ListeCATEGORIES,2,FALSE)</f>
        <v>Desserts</v>
      </c>
      <c r="M1576" s="6">
        <v>62</v>
      </c>
      <c r="N1576" s="6" t="str">
        <f>VLOOKUP(T_[[#This Row],[Réf prod]],ListePRODUITS,2,FALSE)</f>
        <v>Tarte au sucre</v>
      </c>
      <c r="O1576" s="13">
        <v>246.5</v>
      </c>
      <c r="P1576" s="6">
        <v>25</v>
      </c>
      <c r="Q1576" s="13">
        <f t="shared" si="24"/>
        <v>6162.5</v>
      </c>
      <c r="R1576" s="14">
        <v>0.16</v>
      </c>
      <c r="S1576" s="13">
        <v>5176.5</v>
      </c>
      <c r="T1576" s="13">
        <v>139.7655</v>
      </c>
      <c r="U1576" s="48">
        <f>T_[[#This Row],[CA tarif]]-T_[[#This Row],[CA HT]]</f>
        <v>986</v>
      </c>
      <c r="V1576" s="13"/>
      <c r="W1576" s="13"/>
      <c r="X1576"/>
      <c r="Y1576" s="9"/>
      <c r="AA1576"/>
      <c r="AB1576"/>
    </row>
    <row r="1577" spans="1:28" ht="15" customHeight="1" x14ac:dyDescent="0.25">
      <c r="A1577" s="6" t="s">
        <v>147</v>
      </c>
      <c r="B1577" s="6" t="s">
        <v>148</v>
      </c>
      <c r="C1577" s="6" t="s">
        <v>149</v>
      </c>
      <c r="D1577" s="6" t="s">
        <v>85</v>
      </c>
      <c r="E1577" s="6">
        <v>6</v>
      </c>
      <c r="F1577" s="6" t="str">
        <f>VLOOKUP(T_[[#This Row],[N° représ]],ListeREPRESENTANTS,2,FALSE)</f>
        <v>Ernst Junge</v>
      </c>
      <c r="G1577" s="6">
        <v>10500</v>
      </c>
      <c r="H1577" s="9">
        <v>41390</v>
      </c>
      <c r="I1577" s="9">
        <v>41400</v>
      </c>
      <c r="J1577" s="9">
        <v>41396</v>
      </c>
      <c r="K1577" s="7">
        <v>2</v>
      </c>
      <c r="L1577" s="9" t="str">
        <f>VLOOKUP(T_[[#This Row],[Réf catégorie]],ListeCATEGORIES,2,FALSE)</f>
        <v>Condiments</v>
      </c>
      <c r="M1577" s="6">
        <v>15</v>
      </c>
      <c r="N1577" s="6" t="str">
        <f>VLOOKUP(T_[[#This Row],[Réf prod]],ListePRODUITS,2,FALSE)</f>
        <v>Genen Shouyu</v>
      </c>
      <c r="O1577" s="13">
        <v>77.5</v>
      </c>
      <c r="P1577" s="6">
        <v>100</v>
      </c>
      <c r="Q1577" s="13">
        <f t="shared" si="24"/>
        <v>7750</v>
      </c>
      <c r="R1577" s="14">
        <v>0.17</v>
      </c>
      <c r="S1577" s="13">
        <v>6432.5</v>
      </c>
      <c r="T1577" s="13">
        <v>6.4325000000000001</v>
      </c>
      <c r="U1577" s="48">
        <f>T_[[#This Row],[CA tarif]]-T_[[#This Row],[CA HT]]</f>
        <v>1317.5</v>
      </c>
      <c r="V1577" s="13"/>
      <c r="W1577" s="13"/>
      <c r="X1577"/>
      <c r="Y1577" s="9"/>
      <c r="AA1577"/>
      <c r="AB1577"/>
    </row>
    <row r="1578" spans="1:28" ht="15" customHeight="1" x14ac:dyDescent="0.25">
      <c r="A1578" s="6" t="s">
        <v>127</v>
      </c>
      <c r="B1578" s="6" t="s">
        <v>128</v>
      </c>
      <c r="C1578" s="6" t="s">
        <v>129</v>
      </c>
      <c r="D1578" s="6" t="s">
        <v>106</v>
      </c>
      <c r="E1578" s="6">
        <v>3</v>
      </c>
      <c r="F1578" s="6" t="str">
        <f>VLOOKUP(T_[[#This Row],[N° représ]],ListeREPRESENTANTS,2,FALSE)</f>
        <v>Janet Leverling</v>
      </c>
      <c r="G1578" s="6">
        <v>10638</v>
      </c>
      <c r="H1578" s="9">
        <v>41390</v>
      </c>
      <c r="I1578" s="9">
        <v>41414</v>
      </c>
      <c r="J1578" s="9">
        <v>41413</v>
      </c>
      <c r="K1578" s="7">
        <v>2</v>
      </c>
      <c r="L1578" s="9" t="str">
        <f>VLOOKUP(T_[[#This Row],[Réf catégorie]],ListeCATEGORIES,2,FALSE)</f>
        <v>Condiments</v>
      </c>
      <c r="M1578" s="6">
        <v>65</v>
      </c>
      <c r="N1578" s="6" t="str">
        <f>VLOOKUP(T_[[#This Row],[Réf prod]],ListePRODUITS,2,FALSE)</f>
        <v>Louisiana Fiery Hot Pepper Sauce</v>
      </c>
      <c r="O1578" s="13">
        <v>105.25</v>
      </c>
      <c r="P1578" s="6">
        <v>59</v>
      </c>
      <c r="Q1578" s="13">
        <f t="shared" si="24"/>
        <v>6209.75</v>
      </c>
      <c r="R1578" s="14">
        <v>0.08</v>
      </c>
      <c r="S1578" s="13">
        <v>5712.97</v>
      </c>
      <c r="T1578" s="13">
        <v>51.416730000000001</v>
      </c>
      <c r="U1578" s="48">
        <f>T_[[#This Row],[CA tarif]]-T_[[#This Row],[CA HT]]</f>
        <v>496.77999999999975</v>
      </c>
      <c r="V1578" s="13"/>
      <c r="W1578" s="13"/>
      <c r="X1578"/>
      <c r="Y1578" s="9"/>
      <c r="AA1578"/>
      <c r="AB1578"/>
    </row>
    <row r="1579" spans="1:28" ht="15" customHeight="1" x14ac:dyDescent="0.25">
      <c r="A1579" s="6" t="s">
        <v>264</v>
      </c>
      <c r="B1579" s="6" t="s">
        <v>265</v>
      </c>
      <c r="C1579" s="6" t="s">
        <v>266</v>
      </c>
      <c r="D1579" s="6" t="s">
        <v>123</v>
      </c>
      <c r="E1579" s="6">
        <v>3</v>
      </c>
      <c r="F1579" s="6" t="str">
        <f>VLOOKUP(T_[[#This Row],[N° représ]],ListeREPRESENTANTS,2,FALSE)</f>
        <v>Janet Leverling</v>
      </c>
      <c r="G1579" s="6">
        <v>10644</v>
      </c>
      <c r="H1579" s="9">
        <v>41390</v>
      </c>
      <c r="I1579" s="9">
        <v>41402</v>
      </c>
      <c r="J1579" s="9">
        <v>41401</v>
      </c>
      <c r="K1579" s="7">
        <v>1</v>
      </c>
      <c r="L1579" s="9" t="str">
        <f>VLOOKUP(T_[[#This Row],[Réf catégorie]],ListeCATEGORIES,2,FALSE)</f>
        <v>Boissons</v>
      </c>
      <c r="M1579" s="6">
        <v>43</v>
      </c>
      <c r="N1579" s="6" t="str">
        <f>VLOOKUP(T_[[#This Row],[Réf prod]],ListePRODUITS,2,FALSE)</f>
        <v>Ipoh Coffee</v>
      </c>
      <c r="O1579" s="13">
        <v>230</v>
      </c>
      <c r="P1579" s="6">
        <v>41</v>
      </c>
      <c r="Q1579" s="13">
        <f t="shared" si="24"/>
        <v>9430</v>
      </c>
      <c r="R1579" s="14">
        <v>0.18</v>
      </c>
      <c r="S1579" s="13">
        <v>7732.6</v>
      </c>
      <c r="T1579" s="13">
        <v>201.04760000000002</v>
      </c>
      <c r="U1579" s="48">
        <f>T_[[#This Row],[CA tarif]]-T_[[#This Row],[CA HT]]</f>
        <v>1697.3999999999996</v>
      </c>
      <c r="V1579" s="13"/>
      <c r="W1579" s="13"/>
      <c r="X1579"/>
      <c r="Y1579" s="9"/>
      <c r="AA1579"/>
      <c r="AB1579"/>
    </row>
    <row r="1580" spans="1:28" ht="15" customHeight="1" x14ac:dyDescent="0.25">
      <c r="A1580" s="6" t="s">
        <v>228</v>
      </c>
      <c r="B1580" s="6" t="s">
        <v>229</v>
      </c>
      <c r="C1580" s="6" t="s">
        <v>122</v>
      </c>
      <c r="D1580" s="6" t="s">
        <v>123</v>
      </c>
      <c r="E1580" s="6">
        <v>4</v>
      </c>
      <c r="F1580" s="6" t="str">
        <f>VLOOKUP(T_[[#This Row],[N° représ]],ListeREPRESENTANTS,2,FALSE)</f>
        <v>Laura Callahan</v>
      </c>
      <c r="G1580" s="6">
        <v>10770</v>
      </c>
      <c r="H1580" s="9">
        <v>41390</v>
      </c>
      <c r="I1580" s="9">
        <v>41416</v>
      </c>
      <c r="J1580" s="9">
        <v>41416</v>
      </c>
      <c r="K1580" s="7">
        <v>4</v>
      </c>
      <c r="L1580" s="9" t="str">
        <f>VLOOKUP(T_[[#This Row],[Réf catégorie]],ListeCATEGORIES,2,FALSE)</f>
        <v>Produits laitiers</v>
      </c>
      <c r="M1580" s="6">
        <v>11</v>
      </c>
      <c r="N1580" s="6" t="str">
        <f>VLOOKUP(T_[[#This Row],[Réf prod]],ListePRODUITS,2,FALSE)</f>
        <v>Queso Cabrales</v>
      </c>
      <c r="O1580" s="13">
        <v>105</v>
      </c>
      <c r="P1580" s="6">
        <v>56</v>
      </c>
      <c r="Q1580" s="13">
        <f t="shared" si="24"/>
        <v>5880</v>
      </c>
      <c r="R1580" s="14">
        <v>0.11</v>
      </c>
      <c r="S1580" s="13">
        <v>5233.2</v>
      </c>
      <c r="T1580" s="13">
        <v>15.699599999999998</v>
      </c>
      <c r="U1580" s="48">
        <f>T_[[#This Row],[CA tarif]]-T_[[#This Row],[CA HT]]</f>
        <v>646.80000000000018</v>
      </c>
      <c r="V1580" s="13"/>
      <c r="W1580" s="13"/>
      <c r="X1580"/>
      <c r="Y1580" s="9"/>
      <c r="AA1580"/>
      <c r="AB1580"/>
    </row>
    <row r="1581" spans="1:28" x14ac:dyDescent="0.25">
      <c r="A1581" s="6" t="s">
        <v>114</v>
      </c>
      <c r="B1581" s="6" t="s">
        <v>115</v>
      </c>
      <c r="C1581" s="6" t="s">
        <v>116</v>
      </c>
      <c r="D1581" s="6" t="s">
        <v>81</v>
      </c>
      <c r="E1581" s="6">
        <v>3</v>
      </c>
      <c r="F1581" s="6" t="str">
        <f>VLOOKUP(T_[[#This Row],[N° représ]],ListeREPRESENTANTS,2,FALSE)</f>
        <v>Janet Leverling</v>
      </c>
      <c r="G1581" s="6">
        <v>10479</v>
      </c>
      <c r="H1581" s="9">
        <v>41391</v>
      </c>
      <c r="I1581" s="9">
        <v>41416</v>
      </c>
      <c r="J1581" s="9">
        <v>41413</v>
      </c>
      <c r="K1581" s="7">
        <v>1</v>
      </c>
      <c r="L1581" s="9" t="str">
        <f>VLOOKUP(T_[[#This Row],[Réf catégorie]],ListeCATEGORIES,2,FALSE)</f>
        <v>Boissons</v>
      </c>
      <c r="M1581" s="6">
        <v>38</v>
      </c>
      <c r="N1581" s="6" t="str">
        <f>VLOOKUP(T_[[#This Row],[Réf prod]],ListePRODUITS,2,FALSE)</f>
        <v>Côte de Blaye</v>
      </c>
      <c r="O1581" s="13">
        <v>1054</v>
      </c>
      <c r="P1581" s="6">
        <v>43</v>
      </c>
      <c r="Q1581" s="13">
        <f t="shared" si="24"/>
        <v>45322</v>
      </c>
      <c r="R1581" s="14">
        <v>0.05</v>
      </c>
      <c r="S1581" s="13">
        <v>43055.9</v>
      </c>
      <c r="T1581" s="13">
        <v>731.95030000000008</v>
      </c>
      <c r="U1581" s="48">
        <f>T_[[#This Row],[CA tarif]]-T_[[#This Row],[CA HT]]</f>
        <v>2266.0999999999985</v>
      </c>
      <c r="V1581" s="13"/>
      <c r="W1581" s="13"/>
      <c r="X1581"/>
      <c r="Y1581" s="9"/>
      <c r="AA1581"/>
      <c r="AB1581"/>
    </row>
    <row r="1582" spans="1:28" ht="15" customHeight="1" x14ac:dyDescent="0.25">
      <c r="A1582" s="6" t="s">
        <v>99</v>
      </c>
      <c r="B1582" s="6" t="s">
        <v>100</v>
      </c>
      <c r="C1582" s="6" t="s">
        <v>101</v>
      </c>
      <c r="D1582" s="6" t="s">
        <v>102</v>
      </c>
      <c r="E1582" s="6">
        <v>5</v>
      </c>
      <c r="F1582" s="6" t="str">
        <f>VLOOKUP(T_[[#This Row],[N° représ]],ListeREPRESENTANTS,2,FALSE)</f>
        <v>Mohamed Ben Arfa</v>
      </c>
      <c r="G1582" s="6">
        <v>10767</v>
      </c>
      <c r="H1582" s="9">
        <v>41391</v>
      </c>
      <c r="I1582" s="9">
        <v>41418</v>
      </c>
      <c r="J1582" s="9">
        <v>41418</v>
      </c>
      <c r="K1582" s="7">
        <v>5</v>
      </c>
      <c r="L1582" s="9" t="str">
        <f>VLOOKUP(T_[[#This Row],[Réf catégorie]],ListeCATEGORIES,2,FALSE)</f>
        <v>Pâtes et céréales</v>
      </c>
      <c r="M1582" s="6">
        <v>42</v>
      </c>
      <c r="N1582" s="6" t="str">
        <f>VLOOKUP(T_[[#This Row],[Réf prod]],ListePRODUITS,2,FALSE)</f>
        <v>Singaporean Hokkien Fried Mee</v>
      </c>
      <c r="O1582" s="13">
        <v>70</v>
      </c>
      <c r="P1582" s="6">
        <v>58</v>
      </c>
      <c r="Q1582" s="13">
        <f t="shared" si="24"/>
        <v>4060</v>
      </c>
      <c r="R1582" s="14">
        <v>0.12</v>
      </c>
      <c r="S1582" s="13">
        <v>3572.8</v>
      </c>
      <c r="T1582" s="13">
        <v>96.465600000000009</v>
      </c>
      <c r="U1582" s="48">
        <f>T_[[#This Row],[CA tarif]]-T_[[#This Row],[CA HT]]</f>
        <v>487.19999999999982</v>
      </c>
      <c r="V1582" s="13"/>
      <c r="W1582" s="13"/>
      <c r="X1582"/>
      <c r="Y1582" s="9"/>
      <c r="AA1582"/>
      <c r="AB1582"/>
    </row>
    <row r="1583" spans="1:28" ht="15" customHeight="1" x14ac:dyDescent="0.25">
      <c r="A1583" s="6" t="s">
        <v>177</v>
      </c>
      <c r="B1583" s="6" t="s">
        <v>178</v>
      </c>
      <c r="C1583" s="6" t="s">
        <v>159</v>
      </c>
      <c r="D1583" s="6" t="s">
        <v>136</v>
      </c>
      <c r="E1583" s="6">
        <v>5</v>
      </c>
      <c r="F1583" s="6" t="str">
        <f>VLOOKUP(T_[[#This Row],[N° représ]],ListeREPRESENTANTS,2,FALSE)</f>
        <v>Mohamed Ben Arfa</v>
      </c>
      <c r="G1583" s="6">
        <v>10554</v>
      </c>
      <c r="H1583" s="9">
        <v>41392</v>
      </c>
      <c r="I1583" s="9">
        <v>41405</v>
      </c>
      <c r="J1583" s="9">
        <v>41405</v>
      </c>
      <c r="K1583" s="7">
        <v>2</v>
      </c>
      <c r="L1583" s="9" t="str">
        <f>VLOOKUP(T_[[#This Row],[Réf catégorie]],ListeCATEGORIES,2,FALSE)</f>
        <v>Condiments</v>
      </c>
      <c r="M1583" s="6">
        <v>77</v>
      </c>
      <c r="N1583" s="6" t="str">
        <f>VLOOKUP(T_[[#This Row],[Réf prod]],ListePRODUITS,2,FALSE)</f>
        <v>Original Frankfurter grüne Soße</v>
      </c>
      <c r="O1583" s="13">
        <v>65</v>
      </c>
      <c r="P1583" s="6">
        <v>43</v>
      </c>
      <c r="Q1583" s="13">
        <f t="shared" si="24"/>
        <v>2795</v>
      </c>
      <c r="R1583" s="14">
        <v>7.0000000000000007E-2</v>
      </c>
      <c r="S1583" s="13">
        <v>2599.35</v>
      </c>
      <c r="T1583" s="13">
        <v>85.77855000000001</v>
      </c>
      <c r="U1583" s="48">
        <f>T_[[#This Row],[CA tarif]]-T_[[#This Row],[CA HT]]</f>
        <v>195.65000000000009</v>
      </c>
      <c r="V1583" s="13"/>
      <c r="W1583" s="13"/>
      <c r="X1583"/>
      <c r="Y1583" s="9"/>
      <c r="AA1583"/>
      <c r="AB1583"/>
    </row>
    <row r="1584" spans="1:28" x14ac:dyDescent="0.25">
      <c r="A1584" s="6" t="s">
        <v>179</v>
      </c>
      <c r="B1584" s="6" t="s">
        <v>180</v>
      </c>
      <c r="C1584" s="6" t="s">
        <v>181</v>
      </c>
      <c r="D1584" s="6" t="s">
        <v>81</v>
      </c>
      <c r="E1584" s="6">
        <v>6</v>
      </c>
      <c r="F1584" s="6" t="str">
        <f>VLOOKUP(T_[[#This Row],[N° représ]],ListeREPRESENTANTS,2,FALSE)</f>
        <v>Ernst Junge</v>
      </c>
      <c r="G1584" s="6">
        <v>10555</v>
      </c>
      <c r="H1584" s="9">
        <v>41392</v>
      </c>
      <c r="I1584" s="9">
        <v>41407</v>
      </c>
      <c r="J1584" s="9">
        <v>41405</v>
      </c>
      <c r="K1584" s="7">
        <v>3</v>
      </c>
      <c r="L1584" s="9" t="str">
        <f>VLOOKUP(T_[[#This Row],[Réf catégorie]],ListeCATEGORIES,2,FALSE)</f>
        <v>Desserts</v>
      </c>
      <c r="M1584" s="6">
        <v>19</v>
      </c>
      <c r="N1584" s="6" t="str">
        <f>VLOOKUP(T_[[#This Row],[Réf prod]],ListePRODUITS,2,FALSE)</f>
        <v>Teatime Chocolate Biscuits</v>
      </c>
      <c r="O1584" s="13">
        <v>46</v>
      </c>
      <c r="P1584" s="6">
        <v>43</v>
      </c>
      <c r="Q1584" s="13">
        <f t="shared" si="24"/>
        <v>1978</v>
      </c>
      <c r="R1584" s="14">
        <v>0.16</v>
      </c>
      <c r="S1584" s="13">
        <v>1661.52</v>
      </c>
      <c r="T1584" s="13">
        <v>33.230400000000003</v>
      </c>
      <c r="U1584" s="48">
        <f>T_[[#This Row],[CA tarif]]-T_[[#This Row],[CA HT]]</f>
        <v>316.48</v>
      </c>
      <c r="V1584" s="13"/>
      <c r="W1584" s="13"/>
      <c r="X1584"/>
      <c r="Y1584" s="9"/>
      <c r="AA1584"/>
      <c r="AB1584"/>
    </row>
    <row r="1585" spans="1:28" ht="15" customHeight="1" x14ac:dyDescent="0.25">
      <c r="A1585" s="6" t="s">
        <v>92</v>
      </c>
      <c r="B1585" s="6" t="s">
        <v>93</v>
      </c>
      <c r="C1585" s="6" t="s">
        <v>94</v>
      </c>
      <c r="D1585" s="6" t="s">
        <v>89</v>
      </c>
      <c r="E1585" s="6">
        <v>2</v>
      </c>
      <c r="F1585" s="6" t="str">
        <f>VLOOKUP(T_[[#This Row],[N° représ]],ListeREPRESENTANTS,2,FALSE)</f>
        <v>Anne Dodsworth</v>
      </c>
      <c r="G1585" s="6">
        <v>10829</v>
      </c>
      <c r="H1585" s="9">
        <v>41392</v>
      </c>
      <c r="I1585" s="9">
        <v>41410</v>
      </c>
      <c r="J1585" s="9">
        <v>41409</v>
      </c>
      <c r="K1585" s="7">
        <v>2</v>
      </c>
      <c r="L1585" s="9" t="str">
        <f>VLOOKUP(T_[[#This Row],[Réf catégorie]],ListeCATEGORIES,2,FALSE)</f>
        <v>Condiments</v>
      </c>
      <c r="M1585" s="6">
        <v>8</v>
      </c>
      <c r="N1585" s="6" t="str">
        <f>VLOOKUP(T_[[#This Row],[Réf prod]],ListePRODUITS,2,FALSE)</f>
        <v>Northwoods Cranberry Sauce</v>
      </c>
      <c r="O1585" s="13">
        <v>200</v>
      </c>
      <c r="P1585" s="6">
        <v>89</v>
      </c>
      <c r="Q1585" s="13">
        <f t="shared" si="24"/>
        <v>17800</v>
      </c>
      <c r="R1585" s="14">
        <v>-0.03</v>
      </c>
      <c r="S1585" s="13">
        <v>18334</v>
      </c>
      <c r="T1585" s="13">
        <v>128.33799999999999</v>
      </c>
      <c r="U1585" s="48">
        <f>T_[[#This Row],[CA tarif]]-T_[[#This Row],[CA HT]]</f>
        <v>-534</v>
      </c>
      <c r="V1585" s="13"/>
      <c r="W1585" s="13"/>
      <c r="X1585"/>
      <c r="Y1585" s="9"/>
      <c r="AA1585"/>
      <c r="AB1585"/>
    </row>
    <row r="1586" spans="1:28" ht="15" customHeight="1" x14ac:dyDescent="0.25">
      <c r="A1586" s="6" t="s">
        <v>264</v>
      </c>
      <c r="B1586" s="6" t="s">
        <v>265</v>
      </c>
      <c r="C1586" s="6" t="s">
        <v>266</v>
      </c>
      <c r="D1586" s="6" t="s">
        <v>123</v>
      </c>
      <c r="E1586" s="6">
        <v>2</v>
      </c>
      <c r="F1586" s="6" t="str">
        <f>VLOOKUP(T_[[#This Row],[N° représ]],ListeREPRESENTANTS,2,FALSE)</f>
        <v>Anne Dodsworth</v>
      </c>
      <c r="G1586" s="6">
        <v>10905</v>
      </c>
      <c r="H1586" s="9">
        <v>41392</v>
      </c>
      <c r="I1586" s="9">
        <v>41417</v>
      </c>
      <c r="J1586" s="9">
        <v>41414</v>
      </c>
      <c r="K1586" s="7">
        <v>1</v>
      </c>
      <c r="L1586" s="9" t="str">
        <f>VLOOKUP(T_[[#This Row],[Réf catégorie]],ListeCATEGORIES,2,FALSE)</f>
        <v>Boissons</v>
      </c>
      <c r="M1586" s="6">
        <v>1</v>
      </c>
      <c r="N1586" s="6" t="str">
        <f>VLOOKUP(T_[[#This Row],[Réf prod]],ListePRODUITS,2,FALSE)</f>
        <v>Chai</v>
      </c>
      <c r="O1586" s="13">
        <v>90</v>
      </c>
      <c r="P1586" s="6">
        <v>25</v>
      </c>
      <c r="Q1586" s="13">
        <f t="shared" si="24"/>
        <v>2250</v>
      </c>
      <c r="R1586" s="15">
        <v>0.01</v>
      </c>
      <c r="S1586" s="13">
        <v>2227.5</v>
      </c>
      <c r="T1586" s="13">
        <v>35.64</v>
      </c>
      <c r="U1586" s="48">
        <f>T_[[#This Row],[CA tarif]]-T_[[#This Row],[CA HT]]</f>
        <v>22.5</v>
      </c>
      <c r="V1586" s="13"/>
      <c r="W1586" s="13"/>
      <c r="X1586"/>
      <c r="Y1586" s="9"/>
      <c r="AA1586"/>
      <c r="AB1586"/>
    </row>
    <row r="1587" spans="1:28" ht="15" customHeight="1" x14ac:dyDescent="0.25">
      <c r="A1587" s="6" t="s">
        <v>189</v>
      </c>
      <c r="B1587" s="6" t="s">
        <v>190</v>
      </c>
      <c r="C1587" s="6" t="s">
        <v>191</v>
      </c>
      <c r="D1587" s="6" t="s">
        <v>136</v>
      </c>
      <c r="E1587" s="6">
        <v>4</v>
      </c>
      <c r="F1587" s="6" t="str">
        <f>VLOOKUP(T_[[#This Row],[N° représ]],ListeREPRESENTANTS,2,FALSE)</f>
        <v>Laura Callahan</v>
      </c>
      <c r="G1587" s="6">
        <v>10694</v>
      </c>
      <c r="H1587" s="9">
        <v>41394</v>
      </c>
      <c r="I1587" s="9">
        <v>41423</v>
      </c>
      <c r="J1587" s="9">
        <v>41423</v>
      </c>
      <c r="K1587" s="7">
        <v>7</v>
      </c>
      <c r="L1587" s="9" t="str">
        <f>VLOOKUP(T_[[#This Row],[Réf catégorie]],ListeCATEGORIES,2,FALSE)</f>
        <v>Produits secs</v>
      </c>
      <c r="M1587" s="6">
        <v>7</v>
      </c>
      <c r="N1587" s="6" t="str">
        <f>VLOOKUP(T_[[#This Row],[Réf prod]],ListePRODUITS,2,FALSE)</f>
        <v>Uncle Bob's Organic Dried Pears</v>
      </c>
      <c r="O1587" s="13">
        <v>150</v>
      </c>
      <c r="P1587" s="6">
        <v>45</v>
      </c>
      <c r="Q1587" s="13">
        <f t="shared" si="24"/>
        <v>6750</v>
      </c>
      <c r="R1587" s="14">
        <v>0</v>
      </c>
      <c r="S1587" s="13">
        <v>6750</v>
      </c>
      <c r="T1587" s="13">
        <v>0</v>
      </c>
      <c r="U1587" s="48">
        <f>T_[[#This Row],[CA tarif]]-T_[[#This Row],[CA HT]]</f>
        <v>0</v>
      </c>
      <c r="V1587" s="13"/>
      <c r="W1587" s="13"/>
      <c r="X1587"/>
      <c r="Y1587" s="9"/>
      <c r="AA1587"/>
      <c r="AB1587"/>
    </row>
    <row r="1588" spans="1:28" ht="15" customHeight="1" x14ac:dyDescent="0.25">
      <c r="A1588" s="6" t="s">
        <v>324</v>
      </c>
      <c r="B1588" s="6" t="s">
        <v>325</v>
      </c>
      <c r="C1588" s="6" t="s">
        <v>326</v>
      </c>
      <c r="D1588" s="6" t="s">
        <v>238</v>
      </c>
      <c r="E1588" s="6">
        <v>5</v>
      </c>
      <c r="F1588" s="6" t="str">
        <f>VLOOKUP(T_[[#This Row],[N° représ]],ListeREPRESENTANTS,2,FALSE)</f>
        <v>Mohamed Ben Arfa</v>
      </c>
      <c r="G1588" s="6">
        <v>10801</v>
      </c>
      <c r="H1588" s="9">
        <v>41394</v>
      </c>
      <c r="I1588" s="9">
        <v>41411</v>
      </c>
      <c r="J1588" s="9">
        <v>41414</v>
      </c>
      <c r="K1588" s="7">
        <v>6</v>
      </c>
      <c r="L1588" s="9" t="str">
        <f>VLOOKUP(T_[[#This Row],[Réf catégorie]],ListeCATEGORIES,2,FALSE)</f>
        <v>Viandes</v>
      </c>
      <c r="M1588" s="6">
        <v>17</v>
      </c>
      <c r="N1588" s="6" t="str">
        <f>VLOOKUP(T_[[#This Row],[Réf prod]],ListePRODUITS,2,FALSE)</f>
        <v>Alice Mutton</v>
      </c>
      <c r="O1588" s="13">
        <v>195</v>
      </c>
      <c r="P1588" s="6">
        <v>9</v>
      </c>
      <c r="Q1588" s="13">
        <f t="shared" si="24"/>
        <v>1755</v>
      </c>
      <c r="R1588" s="14">
        <v>0.19</v>
      </c>
      <c r="S1588" s="13">
        <v>1421.5500000000002</v>
      </c>
      <c r="T1588" s="13">
        <v>46.911150000000006</v>
      </c>
      <c r="U1588" s="48">
        <f>T_[[#This Row],[CA tarif]]-T_[[#This Row],[CA HT]]</f>
        <v>333.44999999999982</v>
      </c>
      <c r="V1588" s="13"/>
      <c r="W1588" s="13"/>
      <c r="X1588"/>
      <c r="Y1588" s="9"/>
      <c r="AA1588"/>
      <c r="AB1588"/>
    </row>
    <row r="1589" spans="1:28" ht="15" customHeight="1" x14ac:dyDescent="0.25">
      <c r="A1589" s="6" t="s">
        <v>243</v>
      </c>
      <c r="B1589" s="6" t="s">
        <v>244</v>
      </c>
      <c r="C1589" s="6" t="s">
        <v>88</v>
      </c>
      <c r="D1589" s="6" t="s">
        <v>89</v>
      </c>
      <c r="E1589" s="6">
        <v>5</v>
      </c>
      <c r="F1589" s="6" t="str">
        <f>VLOOKUP(T_[[#This Row],[N° représ]],ListeREPRESENTANTS,2,FALSE)</f>
        <v>Mohamed Ben Arfa</v>
      </c>
      <c r="G1589" s="6">
        <v>10707</v>
      </c>
      <c r="H1589" s="9">
        <v>41395</v>
      </c>
      <c r="I1589" s="9">
        <v>41422</v>
      </c>
      <c r="J1589" s="9">
        <v>41417</v>
      </c>
      <c r="K1589" s="7">
        <v>6</v>
      </c>
      <c r="L1589" s="9" t="str">
        <f>VLOOKUP(T_[[#This Row],[Réf catégorie]],ListeCATEGORIES,2,FALSE)</f>
        <v>Viandes</v>
      </c>
      <c r="M1589" s="6">
        <v>55</v>
      </c>
      <c r="N1589" s="6" t="str">
        <f>VLOOKUP(T_[[#This Row],[Réf prod]],ListePRODUITS,2,FALSE)</f>
        <v>Pâté chinois</v>
      </c>
      <c r="O1589" s="13">
        <v>120</v>
      </c>
      <c r="P1589" s="6">
        <v>53</v>
      </c>
      <c r="Q1589" s="13">
        <f t="shared" si="24"/>
        <v>6360</v>
      </c>
      <c r="R1589" s="14">
        <v>0.19</v>
      </c>
      <c r="S1589" s="13">
        <v>5151.6000000000004</v>
      </c>
      <c r="T1589" s="13">
        <v>10.3032</v>
      </c>
      <c r="U1589" s="48">
        <f>T_[[#This Row],[CA tarif]]-T_[[#This Row],[CA HT]]</f>
        <v>1208.3999999999996</v>
      </c>
      <c r="V1589" s="13"/>
      <c r="W1589" s="13"/>
      <c r="X1589"/>
      <c r="Y1589" s="9"/>
      <c r="AA1589"/>
      <c r="AB1589"/>
    </row>
    <row r="1590" spans="1:28" ht="15" customHeight="1" x14ac:dyDescent="0.25">
      <c r="A1590" s="6" t="s">
        <v>219</v>
      </c>
      <c r="B1590" s="6" t="s">
        <v>220</v>
      </c>
      <c r="C1590" s="6" t="s">
        <v>203</v>
      </c>
      <c r="D1590" s="6" t="s">
        <v>204</v>
      </c>
      <c r="E1590" s="6">
        <v>5</v>
      </c>
      <c r="F1590" s="6" t="str">
        <f>VLOOKUP(T_[[#This Row],[N° représ]],ListeREPRESENTANTS,2,FALSE)</f>
        <v>Mohamed Ben Arfa</v>
      </c>
      <c r="G1590" s="6">
        <v>10898</v>
      </c>
      <c r="H1590" s="9">
        <v>41395</v>
      </c>
      <c r="I1590" s="9">
        <v>41423</v>
      </c>
      <c r="J1590" s="9">
        <v>41420</v>
      </c>
      <c r="K1590" s="7">
        <v>8</v>
      </c>
      <c r="L1590" s="9" t="str">
        <f>VLOOKUP(T_[[#This Row],[Réf catégorie]],ListeCATEGORIES,2,FALSE)</f>
        <v>Poissons et fruits de mer</v>
      </c>
      <c r="M1590" s="6">
        <v>13</v>
      </c>
      <c r="N1590" s="6" t="str">
        <f>VLOOKUP(T_[[#This Row],[Réf prod]],ListePRODUITS,2,FALSE)</f>
        <v>Konbu</v>
      </c>
      <c r="O1590" s="13">
        <v>30</v>
      </c>
      <c r="P1590" s="6">
        <v>72</v>
      </c>
      <c r="Q1590" s="13">
        <f t="shared" si="24"/>
        <v>2160</v>
      </c>
      <c r="R1590" s="15">
        <v>0.08</v>
      </c>
      <c r="S1590" s="13">
        <v>1987.2</v>
      </c>
      <c r="T1590" s="13">
        <v>15.897600000000001</v>
      </c>
      <c r="U1590" s="48">
        <f>T_[[#This Row],[CA tarif]]-T_[[#This Row],[CA HT]]</f>
        <v>172.79999999999995</v>
      </c>
      <c r="V1590" s="13"/>
      <c r="W1590" s="13"/>
      <c r="X1590"/>
      <c r="Y1590" s="9"/>
      <c r="AA1590"/>
      <c r="AB1590"/>
    </row>
    <row r="1591" spans="1:28" x14ac:dyDescent="0.25">
      <c r="A1591" s="6" t="s">
        <v>78</v>
      </c>
      <c r="B1591" s="6" t="s">
        <v>79</v>
      </c>
      <c r="C1591" s="6" t="s">
        <v>80</v>
      </c>
      <c r="D1591" s="6" t="s">
        <v>81</v>
      </c>
      <c r="E1591" s="6">
        <v>5</v>
      </c>
      <c r="F1591" s="6" t="str">
        <f>VLOOKUP(T_[[#This Row],[N° représ]],ListeREPRESENTANTS,2,FALSE)</f>
        <v>Mohamed Ben Arfa</v>
      </c>
      <c r="G1591" s="6">
        <v>10504</v>
      </c>
      <c r="H1591" s="9">
        <v>41396</v>
      </c>
      <c r="I1591" s="9">
        <v>41420</v>
      </c>
      <c r="J1591" s="9">
        <v>41415</v>
      </c>
      <c r="K1591" s="7">
        <v>1</v>
      </c>
      <c r="L1591" s="9" t="str">
        <f>VLOOKUP(T_[[#This Row],[Réf catégorie]],ListeCATEGORIES,2,FALSE)</f>
        <v>Boissons</v>
      </c>
      <c r="M1591" s="6">
        <v>2</v>
      </c>
      <c r="N1591" s="6" t="str">
        <f>VLOOKUP(T_[[#This Row],[Réf prod]],ListePRODUITS,2,FALSE)</f>
        <v>Chang</v>
      </c>
      <c r="O1591" s="13">
        <v>95</v>
      </c>
      <c r="P1591" s="6">
        <v>51</v>
      </c>
      <c r="Q1591" s="13">
        <f t="shared" si="24"/>
        <v>4845</v>
      </c>
      <c r="R1591" s="14">
        <v>0.05</v>
      </c>
      <c r="S1591" s="13">
        <v>4602.75</v>
      </c>
      <c r="T1591" s="13">
        <v>59.835749999999997</v>
      </c>
      <c r="U1591" s="48">
        <f>T_[[#This Row],[CA tarif]]-T_[[#This Row],[CA HT]]</f>
        <v>242.25</v>
      </c>
      <c r="V1591" s="13"/>
      <c r="W1591" s="13"/>
      <c r="X1591"/>
      <c r="Y1591" s="9"/>
      <c r="AA1591"/>
      <c r="AB1591"/>
    </row>
    <row r="1592" spans="1:28" ht="15" customHeight="1" x14ac:dyDescent="0.25">
      <c r="A1592" s="6" t="s">
        <v>170</v>
      </c>
      <c r="B1592" s="6" t="s">
        <v>171</v>
      </c>
      <c r="C1592" s="6" t="s">
        <v>172</v>
      </c>
      <c r="D1592" s="6" t="s">
        <v>146</v>
      </c>
      <c r="E1592" s="6">
        <v>3</v>
      </c>
      <c r="F1592" s="6" t="str">
        <f>VLOOKUP(T_[[#This Row],[N° représ]],ListeREPRESENTANTS,2,FALSE)</f>
        <v>Janet Leverling</v>
      </c>
      <c r="G1592" s="6">
        <v>10570</v>
      </c>
      <c r="H1592" s="9">
        <v>41396</v>
      </c>
      <c r="I1592" s="9">
        <v>41409</v>
      </c>
      <c r="J1592" s="9">
        <v>41404</v>
      </c>
      <c r="K1592" s="7">
        <v>4</v>
      </c>
      <c r="L1592" s="9" t="str">
        <f>VLOOKUP(T_[[#This Row],[Réf catégorie]],ListeCATEGORIES,2,FALSE)</f>
        <v>Produits laitiers</v>
      </c>
      <c r="M1592" s="6">
        <v>11</v>
      </c>
      <c r="N1592" s="6" t="str">
        <f>VLOOKUP(T_[[#This Row],[Réf prod]],ListePRODUITS,2,FALSE)</f>
        <v>Queso Cabrales</v>
      </c>
      <c r="O1592" s="13">
        <v>105</v>
      </c>
      <c r="P1592" s="6">
        <v>60</v>
      </c>
      <c r="Q1592" s="13">
        <f t="shared" si="24"/>
        <v>6300</v>
      </c>
      <c r="R1592" s="14">
        <v>0.1</v>
      </c>
      <c r="S1592" s="13">
        <v>5670</v>
      </c>
      <c r="T1592" s="13">
        <v>56.7</v>
      </c>
      <c r="U1592" s="48">
        <f>T_[[#This Row],[CA tarif]]-T_[[#This Row],[CA HT]]</f>
        <v>630</v>
      </c>
      <c r="V1592" s="13"/>
      <c r="W1592" s="13"/>
      <c r="X1592"/>
      <c r="Y1592" s="9"/>
      <c r="AA1592"/>
      <c r="AB1592"/>
    </row>
    <row r="1593" spans="1:28" ht="15" customHeight="1" x14ac:dyDescent="0.25">
      <c r="A1593" s="6" t="s">
        <v>248</v>
      </c>
      <c r="B1593" s="6" t="s">
        <v>249</v>
      </c>
      <c r="C1593" s="6" t="s">
        <v>250</v>
      </c>
      <c r="D1593" s="6" t="s">
        <v>251</v>
      </c>
      <c r="E1593" s="6">
        <v>9</v>
      </c>
      <c r="F1593" s="6" t="str">
        <f>VLOOKUP(T_[[#This Row],[N° représ]],ListeREPRESENTANTS,2,FALSE)</f>
        <v>Steven Buchanan</v>
      </c>
      <c r="G1593" s="6">
        <v>10812</v>
      </c>
      <c r="H1593" s="9">
        <v>41396</v>
      </c>
      <c r="I1593" s="9">
        <v>41408</v>
      </c>
      <c r="J1593" s="9">
        <v>41407</v>
      </c>
      <c r="K1593" s="7">
        <v>2</v>
      </c>
      <c r="L1593" s="9" t="str">
        <f>VLOOKUP(T_[[#This Row],[Réf catégorie]],ListeCATEGORIES,2,FALSE)</f>
        <v>Condiments</v>
      </c>
      <c r="M1593" s="6">
        <v>77</v>
      </c>
      <c r="N1593" s="6" t="str">
        <f>VLOOKUP(T_[[#This Row],[Réf prod]],ListePRODUITS,2,FALSE)</f>
        <v>Original Frankfurter grüne Soße</v>
      </c>
      <c r="O1593" s="13">
        <v>65</v>
      </c>
      <c r="P1593" s="6">
        <v>90</v>
      </c>
      <c r="Q1593" s="13">
        <f t="shared" si="24"/>
        <v>5850</v>
      </c>
      <c r="R1593" s="14">
        <v>0.16</v>
      </c>
      <c r="S1593" s="13">
        <v>4914</v>
      </c>
      <c r="T1593" s="13">
        <v>142.506</v>
      </c>
      <c r="U1593" s="48">
        <f>T_[[#This Row],[CA tarif]]-T_[[#This Row],[CA HT]]</f>
        <v>936</v>
      </c>
      <c r="V1593" s="13"/>
      <c r="W1593" s="13"/>
      <c r="X1593"/>
      <c r="Y1593" s="9"/>
      <c r="AA1593"/>
      <c r="AB1593"/>
    </row>
    <row r="1594" spans="1:28" ht="15" customHeight="1" x14ac:dyDescent="0.25">
      <c r="A1594" s="6" t="s">
        <v>248</v>
      </c>
      <c r="B1594" s="6" t="s">
        <v>249</v>
      </c>
      <c r="C1594" s="6" t="s">
        <v>250</v>
      </c>
      <c r="D1594" s="6" t="s">
        <v>251</v>
      </c>
      <c r="E1594" s="6">
        <v>5</v>
      </c>
      <c r="F1594" s="6" t="str">
        <f>VLOOKUP(T_[[#This Row],[N° représ]],ListeREPRESENTANTS,2,FALSE)</f>
        <v>Mohamed Ben Arfa</v>
      </c>
      <c r="G1594" s="6">
        <v>10908</v>
      </c>
      <c r="H1594" s="9">
        <v>41396</v>
      </c>
      <c r="I1594" s="9">
        <v>41418</v>
      </c>
      <c r="J1594" s="9">
        <v>41414</v>
      </c>
      <c r="K1594" s="7">
        <v>7</v>
      </c>
      <c r="L1594" s="9" t="str">
        <f>VLOOKUP(T_[[#This Row],[Réf catégorie]],ListeCATEGORIES,2,FALSE)</f>
        <v>Produits secs</v>
      </c>
      <c r="M1594" s="6">
        <v>7</v>
      </c>
      <c r="N1594" s="6" t="str">
        <f>VLOOKUP(T_[[#This Row],[Réf prod]],ListePRODUITS,2,FALSE)</f>
        <v>Uncle Bob's Organic Dried Pears</v>
      </c>
      <c r="O1594" s="13">
        <v>150</v>
      </c>
      <c r="P1594" s="6">
        <v>49</v>
      </c>
      <c r="Q1594" s="13">
        <f t="shared" si="24"/>
        <v>7350</v>
      </c>
      <c r="R1594" s="15">
        <v>0.06</v>
      </c>
      <c r="S1594" s="13">
        <v>6909</v>
      </c>
      <c r="T1594" s="13">
        <v>110.544</v>
      </c>
      <c r="U1594" s="48">
        <f>T_[[#This Row],[CA tarif]]-T_[[#This Row],[CA HT]]</f>
        <v>441</v>
      </c>
      <c r="V1594" s="13"/>
      <c r="W1594" s="13"/>
      <c r="X1594"/>
      <c r="Y1594" s="9"/>
      <c r="AA1594"/>
      <c r="AB1594"/>
    </row>
    <row r="1595" spans="1:28" ht="15" customHeight="1" x14ac:dyDescent="0.25">
      <c r="A1595" s="6" t="s">
        <v>291</v>
      </c>
      <c r="B1595" s="6" t="s">
        <v>292</v>
      </c>
      <c r="C1595" s="6" t="s">
        <v>97</v>
      </c>
      <c r="D1595" s="6" t="s">
        <v>98</v>
      </c>
      <c r="E1595" s="6">
        <v>5</v>
      </c>
      <c r="F1595" s="6" t="str">
        <f>VLOOKUP(T_[[#This Row],[N° représ]],ListeREPRESENTANTS,2,FALSE)</f>
        <v>Mohamed Ben Arfa</v>
      </c>
      <c r="G1595" s="6">
        <v>10926</v>
      </c>
      <c r="H1595" s="9">
        <v>41396</v>
      </c>
      <c r="I1595" s="9">
        <v>41426</v>
      </c>
      <c r="J1595" s="9">
        <v>41429</v>
      </c>
      <c r="K1595" s="7">
        <v>4</v>
      </c>
      <c r="L1595" s="9" t="str">
        <f>VLOOKUP(T_[[#This Row],[Réf catégorie]],ListeCATEGORIES,2,FALSE)</f>
        <v>Produits laitiers</v>
      </c>
      <c r="M1595" s="6">
        <v>72</v>
      </c>
      <c r="N1595" s="6" t="str">
        <f>VLOOKUP(T_[[#This Row],[Réf prod]],ListePRODUITS,2,FALSE)</f>
        <v>Mozzarella di Giovanni</v>
      </c>
      <c r="O1595" s="13">
        <v>174</v>
      </c>
      <c r="P1595" s="6">
        <v>44</v>
      </c>
      <c r="Q1595" s="13">
        <f t="shared" si="24"/>
        <v>7656</v>
      </c>
      <c r="R1595" s="15">
        <v>0.09</v>
      </c>
      <c r="S1595" s="13">
        <v>6966.96</v>
      </c>
      <c r="T1595" s="13">
        <v>97.537440000000004</v>
      </c>
      <c r="U1595" s="48">
        <f>T_[[#This Row],[CA tarif]]-T_[[#This Row],[CA HT]]</f>
        <v>689.04</v>
      </c>
      <c r="V1595" s="13"/>
      <c r="W1595" s="13"/>
      <c r="X1595"/>
      <c r="Y1595" s="9"/>
      <c r="AA1595"/>
      <c r="AB1595"/>
    </row>
    <row r="1596" spans="1:28" x14ac:dyDescent="0.25">
      <c r="A1596" s="6" t="s">
        <v>78</v>
      </c>
      <c r="B1596" s="6" t="s">
        <v>79</v>
      </c>
      <c r="C1596" s="6" t="s">
        <v>80</v>
      </c>
      <c r="D1596" s="6" t="s">
        <v>81</v>
      </c>
      <c r="E1596" s="6">
        <v>8</v>
      </c>
      <c r="F1596" s="6" t="str">
        <f>VLOOKUP(T_[[#This Row],[N° représ]],ListeREPRESENTANTS,2,FALSE)</f>
        <v>Hicham Esmal</v>
      </c>
      <c r="G1596" s="6">
        <v>10483</v>
      </c>
      <c r="H1596" s="9">
        <v>41397</v>
      </c>
      <c r="I1596" s="9">
        <v>41410</v>
      </c>
      <c r="J1596" s="9">
        <v>41409</v>
      </c>
      <c r="K1596" s="7">
        <v>2</v>
      </c>
      <c r="L1596" s="9" t="str">
        <f>VLOOKUP(T_[[#This Row],[Réf catégorie]],ListeCATEGORIES,2,FALSE)</f>
        <v>Condiments</v>
      </c>
      <c r="M1596" s="6">
        <v>77</v>
      </c>
      <c r="N1596" s="6" t="str">
        <f>VLOOKUP(T_[[#This Row],[Réf prod]],ListePRODUITS,2,FALSE)</f>
        <v>Original Frankfurter grüne Soße</v>
      </c>
      <c r="O1596" s="13">
        <v>52</v>
      </c>
      <c r="P1596" s="6">
        <v>86</v>
      </c>
      <c r="Q1596" s="13">
        <f t="shared" si="24"/>
        <v>4472</v>
      </c>
      <c r="R1596" s="14">
        <v>0.14000000000000001</v>
      </c>
      <c r="S1596" s="13">
        <v>3845.92</v>
      </c>
      <c r="T1596" s="13">
        <v>92.302080000000004</v>
      </c>
      <c r="U1596" s="48">
        <f>T_[[#This Row],[CA tarif]]-T_[[#This Row],[CA HT]]</f>
        <v>626.07999999999993</v>
      </c>
      <c r="V1596" s="13"/>
      <c r="W1596" s="13"/>
      <c r="X1596"/>
      <c r="Y1596" s="9"/>
      <c r="AA1596"/>
      <c r="AB1596"/>
    </row>
    <row r="1597" spans="1:28" ht="15" customHeight="1" x14ac:dyDescent="0.25">
      <c r="A1597" s="6" t="s">
        <v>141</v>
      </c>
      <c r="B1597" s="6" t="s">
        <v>142</v>
      </c>
      <c r="C1597" s="6" t="s">
        <v>109</v>
      </c>
      <c r="D1597" s="6" t="s">
        <v>110</v>
      </c>
      <c r="E1597" s="6">
        <v>7</v>
      </c>
      <c r="F1597" s="6" t="str">
        <f>VLOOKUP(T_[[#This Row],[N° représ]],ListeREPRESENTANTS,2,FALSE)</f>
        <v>Jaime Dos Santos</v>
      </c>
      <c r="G1597" s="6">
        <v>10604</v>
      </c>
      <c r="H1597" s="9">
        <v>41397</v>
      </c>
      <c r="I1597" s="9">
        <v>41423</v>
      </c>
      <c r="J1597" s="9">
        <v>41419</v>
      </c>
      <c r="K1597" s="7">
        <v>1</v>
      </c>
      <c r="L1597" s="9" t="str">
        <f>VLOOKUP(T_[[#This Row],[Réf catégorie]],ListeCATEGORIES,2,FALSE)</f>
        <v>Boissons</v>
      </c>
      <c r="M1597" s="6">
        <v>76</v>
      </c>
      <c r="N1597" s="6" t="str">
        <f>VLOOKUP(T_[[#This Row],[Réf prod]],ListePRODUITS,2,FALSE)</f>
        <v>Lakkalikööri</v>
      </c>
      <c r="O1597" s="13">
        <v>90</v>
      </c>
      <c r="P1597" s="6">
        <v>98</v>
      </c>
      <c r="Q1597" s="13">
        <f t="shared" si="24"/>
        <v>8820</v>
      </c>
      <c r="R1597" s="14">
        <v>0.2</v>
      </c>
      <c r="S1597" s="13">
        <v>7056</v>
      </c>
      <c r="T1597" s="13">
        <v>119.952</v>
      </c>
      <c r="U1597" s="48">
        <f>T_[[#This Row],[CA tarif]]-T_[[#This Row],[CA HT]]</f>
        <v>1764</v>
      </c>
      <c r="V1597" s="13"/>
      <c r="W1597" s="13"/>
      <c r="X1597"/>
      <c r="Y1597" s="9"/>
      <c r="AA1597"/>
      <c r="AB1597"/>
    </row>
    <row r="1598" spans="1:28" ht="15" customHeight="1" x14ac:dyDescent="0.25">
      <c r="A1598" s="6" t="s">
        <v>296</v>
      </c>
      <c r="B1598" s="6" t="s">
        <v>297</v>
      </c>
      <c r="C1598" s="6" t="s">
        <v>298</v>
      </c>
      <c r="D1598" s="6" t="s">
        <v>123</v>
      </c>
      <c r="E1598" s="6">
        <v>8</v>
      </c>
      <c r="F1598" s="6" t="str">
        <f>VLOOKUP(T_[[#This Row],[N° représ]],ListeREPRESENTANTS,2,FALSE)</f>
        <v>Hicham Esmal</v>
      </c>
      <c r="G1598" s="6">
        <v>10777</v>
      </c>
      <c r="H1598" s="9">
        <v>41397</v>
      </c>
      <c r="I1598" s="9">
        <v>41412</v>
      </c>
      <c r="J1598" s="9">
        <v>41415</v>
      </c>
      <c r="K1598" s="7">
        <v>5</v>
      </c>
      <c r="L1598" s="9" t="str">
        <f>VLOOKUP(T_[[#This Row],[Réf catégorie]],ListeCATEGORIES,2,FALSE)</f>
        <v>Pâtes et céréales</v>
      </c>
      <c r="M1598" s="6">
        <v>42</v>
      </c>
      <c r="N1598" s="6" t="str">
        <f>VLOOKUP(T_[[#This Row],[Réf prod]],ListePRODUITS,2,FALSE)</f>
        <v>Singaporean Hokkien Fried Mee</v>
      </c>
      <c r="O1598" s="13">
        <v>70</v>
      </c>
      <c r="P1598" s="6">
        <v>63</v>
      </c>
      <c r="Q1598" s="13">
        <f t="shared" si="24"/>
        <v>4410</v>
      </c>
      <c r="R1598" s="14">
        <v>0.15</v>
      </c>
      <c r="S1598" s="13">
        <v>3748.5</v>
      </c>
      <c r="T1598" s="13">
        <v>78.718500000000006</v>
      </c>
      <c r="U1598" s="48">
        <f>T_[[#This Row],[CA tarif]]-T_[[#This Row],[CA HT]]</f>
        <v>661.5</v>
      </c>
      <c r="V1598" s="13"/>
      <c r="W1598" s="13"/>
      <c r="X1598"/>
      <c r="Y1598" s="9"/>
      <c r="AA1598"/>
      <c r="AB1598"/>
    </row>
    <row r="1599" spans="1:28" ht="15" customHeight="1" x14ac:dyDescent="0.25">
      <c r="A1599" s="6" t="s">
        <v>173</v>
      </c>
      <c r="B1599" s="6" t="s">
        <v>174</v>
      </c>
      <c r="C1599" s="6" t="s">
        <v>135</v>
      </c>
      <c r="D1599" s="6" t="s">
        <v>136</v>
      </c>
      <c r="E1599" s="6">
        <v>3</v>
      </c>
      <c r="F1599" s="6" t="str">
        <f>VLOOKUP(T_[[#This Row],[N° représ]],ListeREPRESENTANTS,2,FALSE)</f>
        <v>Janet Leverling</v>
      </c>
      <c r="G1599" s="6">
        <v>10817</v>
      </c>
      <c r="H1599" s="9">
        <v>41397</v>
      </c>
      <c r="I1599" s="9">
        <v>41427</v>
      </c>
      <c r="J1599" s="9">
        <v>41428</v>
      </c>
      <c r="K1599" s="7">
        <v>1</v>
      </c>
      <c r="L1599" s="9" t="str">
        <f>VLOOKUP(T_[[#This Row],[Réf catégorie]],ListeCATEGORIES,2,FALSE)</f>
        <v>Boissons</v>
      </c>
      <c r="M1599" s="6">
        <v>38</v>
      </c>
      <c r="N1599" s="6" t="str">
        <f>VLOOKUP(T_[[#This Row],[Réf prod]],ListePRODUITS,2,FALSE)</f>
        <v>Côte de Blaye</v>
      </c>
      <c r="O1599" s="13">
        <v>1317.5</v>
      </c>
      <c r="P1599" s="6">
        <v>75</v>
      </c>
      <c r="Q1599" s="13">
        <f t="shared" si="24"/>
        <v>98812.5</v>
      </c>
      <c r="R1599" s="14">
        <v>0.03</v>
      </c>
      <c r="S1599" s="13">
        <v>95848.125</v>
      </c>
      <c r="T1599" s="13">
        <v>1341.87375</v>
      </c>
      <c r="U1599" s="48">
        <f>T_[[#This Row],[CA tarif]]-T_[[#This Row],[CA HT]]</f>
        <v>2964.375</v>
      </c>
      <c r="V1599" s="13"/>
      <c r="W1599" s="13"/>
      <c r="X1599"/>
      <c r="Y1599" s="9"/>
      <c r="AA1599"/>
      <c r="AB1599"/>
    </row>
    <row r="1600" spans="1:28" ht="15" customHeight="1" x14ac:dyDescent="0.25">
      <c r="A1600" s="6" t="s">
        <v>157</v>
      </c>
      <c r="B1600" s="6" t="s">
        <v>158</v>
      </c>
      <c r="C1600" s="6" t="s">
        <v>159</v>
      </c>
      <c r="D1600" s="6" t="s">
        <v>136</v>
      </c>
      <c r="E1600" s="6">
        <v>4</v>
      </c>
      <c r="F1600" s="6" t="str">
        <f>VLOOKUP(T_[[#This Row],[N° représ]],ListeREPRESENTANTS,2,FALSE)</f>
        <v>Laura Callahan</v>
      </c>
      <c r="G1600" s="6">
        <v>10862</v>
      </c>
      <c r="H1600" s="9">
        <v>41397</v>
      </c>
      <c r="I1600" s="9">
        <v>41412</v>
      </c>
      <c r="J1600" s="9">
        <v>41414</v>
      </c>
      <c r="K1600" s="7">
        <v>4</v>
      </c>
      <c r="L1600" s="9" t="str">
        <f>VLOOKUP(T_[[#This Row],[Réf catégorie]],ListeCATEGORIES,2,FALSE)</f>
        <v>Produits laitiers</v>
      </c>
      <c r="M1600" s="6">
        <v>11</v>
      </c>
      <c r="N1600" s="6" t="str">
        <f>VLOOKUP(T_[[#This Row],[Réf prod]],ListePRODUITS,2,FALSE)</f>
        <v>Queso Cabrales</v>
      </c>
      <c r="O1600" s="13">
        <v>105</v>
      </c>
      <c r="P1600" s="6">
        <v>75</v>
      </c>
      <c r="Q1600" s="13">
        <f t="shared" si="24"/>
        <v>7875</v>
      </c>
      <c r="R1600" s="15">
        <v>0.06</v>
      </c>
      <c r="S1600" s="13">
        <v>7402.5</v>
      </c>
      <c r="T1600" s="13">
        <v>148.05000000000001</v>
      </c>
      <c r="U1600" s="48">
        <f>T_[[#This Row],[CA tarif]]-T_[[#This Row],[CA HT]]</f>
        <v>472.5</v>
      </c>
      <c r="V1600" s="13"/>
      <c r="W1600" s="13"/>
      <c r="X1600"/>
      <c r="Y1600" s="9"/>
      <c r="AA1600"/>
      <c r="AB1600"/>
    </row>
    <row r="1601" spans="1:28" ht="15" customHeight="1" x14ac:dyDescent="0.25">
      <c r="A1601" s="6" t="s">
        <v>133</v>
      </c>
      <c r="B1601" s="6" t="s">
        <v>134</v>
      </c>
      <c r="C1601" s="6" t="s">
        <v>135</v>
      </c>
      <c r="D1601" s="6" t="s">
        <v>136</v>
      </c>
      <c r="E1601" s="6">
        <v>4</v>
      </c>
      <c r="F1601" s="6" t="str">
        <f>VLOOKUP(T_[[#This Row],[N° représ]],ListeREPRESENTANTS,2,FALSE)</f>
        <v>Laura Callahan</v>
      </c>
      <c r="G1601" s="6">
        <v>10488</v>
      </c>
      <c r="H1601" s="9">
        <v>41398</v>
      </c>
      <c r="I1601" s="9">
        <v>41420</v>
      </c>
      <c r="J1601" s="9">
        <v>41419</v>
      </c>
      <c r="K1601" s="7">
        <v>4</v>
      </c>
      <c r="L1601" s="9" t="str">
        <f>VLOOKUP(T_[[#This Row],[Réf catégorie]],ListeCATEGORIES,2,FALSE)</f>
        <v>Produits laitiers</v>
      </c>
      <c r="M1601" s="6">
        <v>59</v>
      </c>
      <c r="N1601" s="6" t="str">
        <f>VLOOKUP(T_[[#This Row],[Réf prod]],ListePRODUITS,2,FALSE)</f>
        <v>Raclette Courdavault</v>
      </c>
      <c r="O1601" s="13">
        <v>220</v>
      </c>
      <c r="P1601" s="6">
        <v>30</v>
      </c>
      <c r="Q1601" s="13">
        <f t="shared" si="24"/>
        <v>6600</v>
      </c>
      <c r="R1601" s="14">
        <v>0.01</v>
      </c>
      <c r="S1601" s="13">
        <v>6534</v>
      </c>
      <c r="T1601" s="13">
        <v>189.48599999999999</v>
      </c>
      <c r="U1601" s="48">
        <f>T_[[#This Row],[CA tarif]]-T_[[#This Row],[CA HT]]</f>
        <v>66</v>
      </c>
      <c r="V1601" s="13"/>
      <c r="W1601" s="13"/>
      <c r="X1601"/>
      <c r="Y1601" s="9"/>
      <c r="AA1601"/>
      <c r="AB1601"/>
    </row>
    <row r="1602" spans="1:28" ht="15" customHeight="1" x14ac:dyDescent="0.25">
      <c r="A1602" s="6" t="s">
        <v>90</v>
      </c>
      <c r="B1602" s="6" t="s">
        <v>91</v>
      </c>
      <c r="C1602" s="6" t="s">
        <v>88</v>
      </c>
      <c r="D1602" s="6" t="s">
        <v>89</v>
      </c>
      <c r="E1602" s="6">
        <v>3</v>
      </c>
      <c r="F1602" s="6" t="str">
        <f>VLOOKUP(T_[[#This Row],[N° représ]],ListeREPRESENTANTS,2,FALSE)</f>
        <v>Janet Leverling</v>
      </c>
      <c r="G1602" s="6">
        <v>10547</v>
      </c>
      <c r="H1602" s="9">
        <v>41398</v>
      </c>
      <c r="I1602" s="9">
        <v>41411</v>
      </c>
      <c r="J1602" s="9">
        <v>41413</v>
      </c>
      <c r="K1602" s="7">
        <v>4</v>
      </c>
      <c r="L1602" s="9" t="str">
        <f>VLOOKUP(T_[[#This Row],[Réf catégorie]],ListeCATEGORIES,2,FALSE)</f>
        <v>Produits laitiers</v>
      </c>
      <c r="M1602" s="6">
        <v>32</v>
      </c>
      <c r="N1602" s="6" t="str">
        <f>VLOOKUP(T_[[#This Row],[Réf prod]],ListePRODUITS,2,FALSE)</f>
        <v>Mascarpone Fabioli</v>
      </c>
      <c r="O1602" s="13">
        <v>160</v>
      </c>
      <c r="P1602" s="6">
        <v>92</v>
      </c>
      <c r="Q1602" s="13">
        <f t="shared" si="24"/>
        <v>14720</v>
      </c>
      <c r="R1602" s="14">
        <v>0.01</v>
      </c>
      <c r="S1602" s="13">
        <v>14572.8</v>
      </c>
      <c r="T1602" s="13">
        <v>495.47519999999997</v>
      </c>
      <c r="U1602" s="48">
        <f>T_[[#This Row],[CA tarif]]-T_[[#This Row],[CA HT]]</f>
        <v>147.20000000000073</v>
      </c>
      <c r="V1602" s="13"/>
      <c r="W1602" s="13"/>
      <c r="X1602"/>
      <c r="Y1602" s="9"/>
      <c r="AA1602"/>
      <c r="AB1602"/>
    </row>
    <row r="1603" spans="1:28" ht="15" customHeight="1" x14ac:dyDescent="0.25">
      <c r="A1603" s="6" t="s">
        <v>184</v>
      </c>
      <c r="B1603" s="6" t="s">
        <v>185</v>
      </c>
      <c r="C1603" s="6" t="s">
        <v>159</v>
      </c>
      <c r="D1603" s="6" t="s">
        <v>136</v>
      </c>
      <c r="E1603" s="6">
        <v>5</v>
      </c>
      <c r="F1603" s="6" t="str">
        <f>VLOOKUP(T_[[#This Row],[N° représ]],ListeREPRESENTANTS,2,FALSE)</f>
        <v>Mohamed Ben Arfa</v>
      </c>
      <c r="G1603" s="6">
        <v>10640</v>
      </c>
      <c r="H1603" s="9">
        <v>41398</v>
      </c>
      <c r="I1603" s="9">
        <v>41416</v>
      </c>
      <c r="J1603" s="9">
        <v>41418</v>
      </c>
      <c r="K1603" s="7">
        <v>1</v>
      </c>
      <c r="L1603" s="9" t="str">
        <f>VLOOKUP(T_[[#This Row],[Réf catégorie]],ListeCATEGORIES,2,FALSE)</f>
        <v>Boissons</v>
      </c>
      <c r="M1603" s="6">
        <v>70</v>
      </c>
      <c r="N1603" s="6" t="str">
        <f>VLOOKUP(T_[[#This Row],[Réf prod]],ListePRODUITS,2,FALSE)</f>
        <v>Outback Lager</v>
      </c>
      <c r="O1603" s="13">
        <v>75</v>
      </c>
      <c r="P1603" s="6">
        <v>8</v>
      </c>
      <c r="Q1603" s="13">
        <f t="shared" si="24"/>
        <v>600</v>
      </c>
      <c r="R1603" s="14">
        <v>0.15</v>
      </c>
      <c r="S1603" s="13">
        <v>510</v>
      </c>
      <c r="T1603" s="13">
        <v>1.53</v>
      </c>
      <c r="U1603" s="48">
        <f>T_[[#This Row],[CA tarif]]-T_[[#This Row],[CA HT]]</f>
        <v>90</v>
      </c>
      <c r="V1603" s="13"/>
      <c r="W1603" s="13"/>
      <c r="X1603"/>
      <c r="Y1603" s="9"/>
      <c r="AA1603"/>
      <c r="AB1603"/>
    </row>
    <row r="1604" spans="1:28" ht="15" customHeight="1" x14ac:dyDescent="0.25">
      <c r="A1604" s="6" t="s">
        <v>173</v>
      </c>
      <c r="B1604" s="6" t="s">
        <v>174</v>
      </c>
      <c r="C1604" s="6" t="s">
        <v>135</v>
      </c>
      <c r="D1604" s="6" t="s">
        <v>136</v>
      </c>
      <c r="E1604" s="6">
        <v>2</v>
      </c>
      <c r="F1604" s="6" t="str">
        <f>VLOOKUP(T_[[#This Row],[N° représ]],ListeREPRESENTANTS,2,FALSE)</f>
        <v>Anne Dodsworth</v>
      </c>
      <c r="G1604" s="6">
        <v>10799</v>
      </c>
      <c r="H1604" s="9">
        <v>41398</v>
      </c>
      <c r="I1604" s="9">
        <v>41418</v>
      </c>
      <c r="J1604" s="9">
        <v>41413</v>
      </c>
      <c r="K1604" s="7">
        <v>4</v>
      </c>
      <c r="L1604" s="9" t="str">
        <f>VLOOKUP(T_[[#This Row],[Réf catégorie]],ListeCATEGORIES,2,FALSE)</f>
        <v>Produits laitiers</v>
      </c>
      <c r="M1604" s="6">
        <v>59</v>
      </c>
      <c r="N1604" s="6" t="str">
        <f>VLOOKUP(T_[[#This Row],[Réf prod]],ListePRODUITS,2,FALSE)</f>
        <v>Raclette Courdavault</v>
      </c>
      <c r="O1604" s="13">
        <v>275</v>
      </c>
      <c r="P1604" s="6">
        <v>10</v>
      </c>
      <c r="Q1604" s="13">
        <f t="shared" si="24"/>
        <v>2750</v>
      </c>
      <c r="R1604" s="14">
        <v>0.02</v>
      </c>
      <c r="S1604" s="13">
        <v>2695</v>
      </c>
      <c r="T1604" s="13">
        <v>43.12</v>
      </c>
      <c r="U1604" s="48">
        <f>T_[[#This Row],[CA tarif]]-T_[[#This Row],[CA HT]]</f>
        <v>55</v>
      </c>
      <c r="V1604" s="13"/>
      <c r="W1604" s="13"/>
      <c r="X1604"/>
      <c r="Y1604" s="9"/>
      <c r="AA1604"/>
      <c r="AB1604"/>
    </row>
    <row r="1605" spans="1:28" ht="15" customHeight="1" x14ac:dyDescent="0.25">
      <c r="A1605" s="6" t="s">
        <v>137</v>
      </c>
      <c r="B1605" s="6" t="s">
        <v>138</v>
      </c>
      <c r="C1605" s="6" t="s">
        <v>139</v>
      </c>
      <c r="D1605" s="6" t="s">
        <v>140</v>
      </c>
      <c r="E1605" s="6">
        <v>1</v>
      </c>
      <c r="F1605" s="6" t="str">
        <f>VLOOKUP(T_[[#This Row],[N° représ]],ListeREPRESENTANTS,2,FALSE)</f>
        <v>Francis Rivière</v>
      </c>
      <c r="G1605" s="6">
        <v>10686</v>
      </c>
      <c r="H1605" s="9">
        <v>41399</v>
      </c>
      <c r="I1605" s="9">
        <v>41413</v>
      </c>
      <c r="J1605" s="9">
        <v>41410</v>
      </c>
      <c r="K1605" s="7">
        <v>3</v>
      </c>
      <c r="L1605" s="9" t="str">
        <f>VLOOKUP(T_[[#This Row],[Réf catégorie]],ListeCATEGORIES,2,FALSE)</f>
        <v>Desserts</v>
      </c>
      <c r="M1605" s="6">
        <v>26</v>
      </c>
      <c r="N1605" s="6" t="str">
        <f>VLOOKUP(T_[[#This Row],[Réf prod]],ListePRODUITS,2,FALSE)</f>
        <v>Gumbär Gummibärchen</v>
      </c>
      <c r="O1605" s="13">
        <v>156.15</v>
      </c>
      <c r="P1605" s="6">
        <v>84</v>
      </c>
      <c r="Q1605" s="13">
        <f t="shared" ref="Q1605:Q1668" si="25">O1605*P1605</f>
        <v>13116.6</v>
      </c>
      <c r="R1605" s="14">
        <v>-0.02</v>
      </c>
      <c r="S1605" s="13">
        <v>13378.932000000001</v>
      </c>
      <c r="T1605" s="13">
        <v>307.71543600000001</v>
      </c>
      <c r="U1605" s="48">
        <f>T_[[#This Row],[CA tarif]]-T_[[#This Row],[CA HT]]</f>
        <v>-262.33200000000033</v>
      </c>
      <c r="V1605" s="13"/>
      <c r="W1605" s="13"/>
      <c r="X1605"/>
      <c r="Y1605" s="9"/>
      <c r="AA1605"/>
      <c r="AB1605"/>
    </row>
    <row r="1606" spans="1:28" ht="15" customHeight="1" x14ac:dyDescent="0.25">
      <c r="A1606" s="6" t="s">
        <v>133</v>
      </c>
      <c r="B1606" s="6" t="s">
        <v>134</v>
      </c>
      <c r="C1606" s="6" t="s">
        <v>135</v>
      </c>
      <c r="D1606" s="6" t="s">
        <v>136</v>
      </c>
      <c r="E1606" s="6">
        <v>6</v>
      </c>
      <c r="F1606" s="6" t="str">
        <f>VLOOKUP(T_[[#This Row],[N° représ]],ListeREPRESENTANTS,2,FALSE)</f>
        <v>Ernst Junge</v>
      </c>
      <c r="G1606" s="6">
        <v>10929</v>
      </c>
      <c r="H1606" s="9">
        <v>41399</v>
      </c>
      <c r="I1606" s="9">
        <v>41427</v>
      </c>
      <c r="J1606" s="9">
        <v>41427</v>
      </c>
      <c r="K1606" s="7">
        <v>3</v>
      </c>
      <c r="L1606" s="9" t="str">
        <f>VLOOKUP(T_[[#This Row],[Réf catégorie]],ListeCATEGORIES,2,FALSE)</f>
        <v>Desserts</v>
      </c>
      <c r="M1606" s="6">
        <v>21</v>
      </c>
      <c r="N1606" s="6" t="str">
        <f>VLOOKUP(T_[[#This Row],[Réf prod]],ListePRODUITS,2,FALSE)</f>
        <v>Sir Rodney's Scones</v>
      </c>
      <c r="O1606" s="13">
        <v>50</v>
      </c>
      <c r="P1606" s="6">
        <v>51</v>
      </c>
      <c r="Q1606" s="13">
        <f t="shared" si="25"/>
        <v>2550</v>
      </c>
      <c r="R1606" s="15">
        <v>0.04</v>
      </c>
      <c r="S1606" s="13">
        <v>2448</v>
      </c>
      <c r="T1606" s="13">
        <v>44.064</v>
      </c>
      <c r="U1606" s="48">
        <f>T_[[#This Row],[CA tarif]]-T_[[#This Row],[CA HT]]</f>
        <v>102</v>
      </c>
      <c r="V1606" s="13"/>
      <c r="W1606" s="13"/>
      <c r="X1606"/>
      <c r="Y1606" s="9"/>
      <c r="AA1606"/>
      <c r="AB1606"/>
    </row>
    <row r="1607" spans="1:28" ht="15" customHeight="1" x14ac:dyDescent="0.25">
      <c r="A1607" s="6" t="s">
        <v>166</v>
      </c>
      <c r="B1607" s="6" t="s">
        <v>167</v>
      </c>
      <c r="C1607" s="6" t="s">
        <v>168</v>
      </c>
      <c r="D1607" s="6" t="s">
        <v>169</v>
      </c>
      <c r="E1607" s="6">
        <v>6</v>
      </c>
      <c r="F1607" s="6" t="str">
        <f>VLOOKUP(T_[[#This Row],[N° représ]],ListeREPRESENTANTS,2,FALSE)</f>
        <v>Ernst Junge</v>
      </c>
      <c r="G1607" s="6">
        <v>10503</v>
      </c>
      <c r="H1607" s="9">
        <v>41400</v>
      </c>
      <c r="I1607" s="9">
        <v>41417</v>
      </c>
      <c r="J1607" s="9">
        <v>41418</v>
      </c>
      <c r="K1607" s="7">
        <v>2</v>
      </c>
      <c r="L1607" s="9" t="str">
        <f>VLOOKUP(T_[[#This Row],[Réf catégorie]],ListeCATEGORIES,2,FALSE)</f>
        <v>Condiments</v>
      </c>
      <c r="M1607" s="6">
        <v>65</v>
      </c>
      <c r="N1607" s="6" t="str">
        <f>VLOOKUP(T_[[#This Row],[Réf prod]],ListePRODUITS,2,FALSE)</f>
        <v>Louisiana Fiery Hot Pepper Sauce</v>
      </c>
      <c r="O1607" s="13">
        <v>105.25</v>
      </c>
      <c r="P1607" s="6">
        <v>10</v>
      </c>
      <c r="Q1607" s="13">
        <f t="shared" si="25"/>
        <v>1052.5</v>
      </c>
      <c r="R1607" s="14">
        <v>0.1</v>
      </c>
      <c r="S1607" s="13">
        <v>947.25</v>
      </c>
      <c r="T1607" s="13">
        <v>3.7890000000000001</v>
      </c>
      <c r="U1607" s="48">
        <f>T_[[#This Row],[CA tarif]]-T_[[#This Row],[CA HT]]</f>
        <v>105.25</v>
      </c>
      <c r="V1607" s="13"/>
      <c r="W1607" s="13"/>
      <c r="X1607"/>
      <c r="Y1607" s="9"/>
      <c r="AA1607"/>
      <c r="AB1607"/>
    </row>
    <row r="1608" spans="1:28" ht="15" customHeight="1" x14ac:dyDescent="0.25">
      <c r="A1608" s="6" t="s">
        <v>285</v>
      </c>
      <c r="B1608" s="6" t="s">
        <v>286</v>
      </c>
      <c r="C1608" s="6" t="s">
        <v>287</v>
      </c>
      <c r="D1608" s="6" t="s">
        <v>212</v>
      </c>
      <c r="E1608" s="6">
        <v>8</v>
      </c>
      <c r="F1608" s="6" t="str">
        <f>VLOOKUP(T_[[#This Row],[N° représ]],ListeREPRESENTANTS,2,FALSE)</f>
        <v>Hicham Esmal</v>
      </c>
      <c r="G1608" s="6">
        <v>10695</v>
      </c>
      <c r="H1608" s="9">
        <v>41400</v>
      </c>
      <c r="I1608" s="9">
        <v>41414</v>
      </c>
      <c r="J1608" s="9">
        <v>41416</v>
      </c>
      <c r="K1608" s="7">
        <v>1</v>
      </c>
      <c r="L1608" s="9" t="str">
        <f>VLOOKUP(T_[[#This Row],[Réf catégorie]],ListeCATEGORIES,2,FALSE)</f>
        <v>Boissons</v>
      </c>
      <c r="M1608" s="6">
        <v>24</v>
      </c>
      <c r="N1608" s="6" t="str">
        <f>VLOOKUP(T_[[#This Row],[Réf prod]],ListePRODUITS,2,FALSE)</f>
        <v>Guaraná Fantástica</v>
      </c>
      <c r="O1608" s="13">
        <v>22.5</v>
      </c>
      <c r="P1608" s="6">
        <v>48</v>
      </c>
      <c r="Q1608" s="13">
        <f t="shared" si="25"/>
        <v>1080</v>
      </c>
      <c r="R1608" s="14">
        <v>0.01</v>
      </c>
      <c r="S1608" s="13">
        <v>1069.2</v>
      </c>
      <c r="T1608" s="13">
        <v>18.176400000000001</v>
      </c>
      <c r="U1608" s="48">
        <f>T_[[#This Row],[CA tarif]]-T_[[#This Row],[CA HT]]</f>
        <v>10.799999999999955</v>
      </c>
      <c r="V1608" s="13"/>
      <c r="W1608" s="13"/>
      <c r="X1608"/>
      <c r="Y1608" s="9"/>
      <c r="AA1608"/>
      <c r="AB1608"/>
    </row>
    <row r="1609" spans="1:28" x14ac:dyDescent="0.25">
      <c r="A1609" s="6" t="s">
        <v>261</v>
      </c>
      <c r="B1609" s="6" t="s">
        <v>262</v>
      </c>
      <c r="C1609" s="6" t="s">
        <v>263</v>
      </c>
      <c r="D1609" s="6" t="s">
        <v>81</v>
      </c>
      <c r="E1609" s="6">
        <v>4</v>
      </c>
      <c r="F1609" s="6" t="str">
        <f>VLOOKUP(T_[[#This Row],[N° représ]],ListeREPRESENTANTS,2,FALSE)</f>
        <v>Laura Callahan</v>
      </c>
      <c r="G1609" s="6">
        <v>10719</v>
      </c>
      <c r="H1609" s="9">
        <v>41400</v>
      </c>
      <c r="I1609" s="9">
        <v>41419</v>
      </c>
      <c r="J1609" s="9">
        <v>41417</v>
      </c>
      <c r="K1609" s="7">
        <v>6</v>
      </c>
      <c r="L1609" s="9" t="str">
        <f>VLOOKUP(T_[[#This Row],[Réf catégorie]],ListeCATEGORIES,2,FALSE)</f>
        <v>Viandes</v>
      </c>
      <c r="M1609" s="6">
        <v>54</v>
      </c>
      <c r="N1609" s="6" t="str">
        <f>VLOOKUP(T_[[#This Row],[Réf prod]],ListePRODUITS,2,FALSE)</f>
        <v>Tourtière</v>
      </c>
      <c r="O1609" s="13">
        <v>37.25</v>
      </c>
      <c r="P1609" s="6">
        <v>7</v>
      </c>
      <c r="Q1609" s="13">
        <f t="shared" si="25"/>
        <v>260.75</v>
      </c>
      <c r="R1609" s="14">
        <v>0.17</v>
      </c>
      <c r="S1609" s="13">
        <v>216.42249999999999</v>
      </c>
      <c r="T1609" s="13">
        <v>1.5149575</v>
      </c>
      <c r="U1609" s="48">
        <f>T_[[#This Row],[CA tarif]]-T_[[#This Row],[CA HT]]</f>
        <v>44.327500000000015</v>
      </c>
      <c r="V1609" s="13"/>
      <c r="W1609" s="13"/>
      <c r="X1609"/>
      <c r="Y1609" s="9"/>
      <c r="AA1609"/>
      <c r="AB1609"/>
    </row>
    <row r="1610" spans="1:28" x14ac:dyDescent="0.25">
      <c r="A1610" s="6" t="s">
        <v>114</v>
      </c>
      <c r="B1610" s="6" t="s">
        <v>115</v>
      </c>
      <c r="C1610" s="6" t="s">
        <v>116</v>
      </c>
      <c r="D1610" s="6" t="s">
        <v>81</v>
      </c>
      <c r="E1610" s="6">
        <v>9</v>
      </c>
      <c r="F1610" s="6" t="str">
        <f>VLOOKUP(T_[[#This Row],[N° représ]],ListeREPRESENTANTS,2,FALSE)</f>
        <v>Steven Buchanan</v>
      </c>
      <c r="G1610" s="6">
        <v>10761</v>
      </c>
      <c r="H1610" s="9">
        <v>41400</v>
      </c>
      <c r="I1610" s="9">
        <v>41426</v>
      </c>
      <c r="J1610" s="9">
        <v>41424</v>
      </c>
      <c r="K1610" s="7">
        <v>1</v>
      </c>
      <c r="L1610" s="9" t="str">
        <f>VLOOKUP(T_[[#This Row],[Réf catégorie]],ListeCATEGORIES,2,FALSE)</f>
        <v>Boissons</v>
      </c>
      <c r="M1610" s="6">
        <v>75</v>
      </c>
      <c r="N1610" s="6" t="str">
        <f>VLOOKUP(T_[[#This Row],[Réf prod]],ListePRODUITS,2,FALSE)</f>
        <v>Rhönbräu Klosterbier</v>
      </c>
      <c r="O1610" s="13">
        <v>38.75</v>
      </c>
      <c r="P1610" s="6">
        <v>45</v>
      </c>
      <c r="Q1610" s="13">
        <f t="shared" si="25"/>
        <v>1743.75</v>
      </c>
      <c r="R1610" s="14">
        <v>0.01</v>
      </c>
      <c r="S1610" s="13">
        <v>1726.3125</v>
      </c>
      <c r="T1610" s="13">
        <v>34.526249999999997</v>
      </c>
      <c r="U1610" s="48">
        <f>T_[[#This Row],[CA tarif]]-T_[[#This Row],[CA HT]]</f>
        <v>17.4375</v>
      </c>
      <c r="V1610" s="13"/>
      <c r="W1610" s="13"/>
      <c r="X1610"/>
      <c r="Y1610" s="9"/>
      <c r="AA1610"/>
      <c r="AB1610"/>
    </row>
    <row r="1611" spans="1:28" ht="15" customHeight="1" x14ac:dyDescent="0.25">
      <c r="A1611" s="6" t="s">
        <v>189</v>
      </c>
      <c r="B1611" s="6" t="s">
        <v>190</v>
      </c>
      <c r="C1611" s="6" t="s">
        <v>191</v>
      </c>
      <c r="D1611" s="6" t="s">
        <v>136</v>
      </c>
      <c r="E1611" s="6">
        <v>4</v>
      </c>
      <c r="F1611" s="6" t="str">
        <f>VLOOKUP(T_[[#This Row],[N° représ]],ListeREPRESENTANTS,2,FALSE)</f>
        <v>Laura Callahan</v>
      </c>
      <c r="G1611" s="6">
        <v>10845</v>
      </c>
      <c r="H1611" s="9">
        <v>41400</v>
      </c>
      <c r="I1611" s="9">
        <v>41420</v>
      </c>
      <c r="J1611" s="9">
        <v>41417</v>
      </c>
      <c r="K1611" s="7">
        <v>5</v>
      </c>
      <c r="L1611" s="9" t="str">
        <f>VLOOKUP(T_[[#This Row],[Réf catégorie]],ListeCATEGORIES,2,FALSE)</f>
        <v>Pâtes et céréales</v>
      </c>
      <c r="M1611" s="6">
        <v>64</v>
      </c>
      <c r="N1611" s="6" t="str">
        <f>VLOOKUP(T_[[#This Row],[Réf prod]],ListePRODUITS,2,FALSE)</f>
        <v>Wimmers gute Semmelknödel</v>
      </c>
      <c r="O1611" s="13">
        <v>166.25</v>
      </c>
      <c r="P1611" s="6">
        <v>99</v>
      </c>
      <c r="Q1611" s="13">
        <f t="shared" si="25"/>
        <v>16458.75</v>
      </c>
      <c r="R1611" s="15">
        <v>0.08</v>
      </c>
      <c r="S1611" s="13">
        <v>15142.050000000001</v>
      </c>
      <c r="T1611" s="13">
        <v>136.27845000000002</v>
      </c>
      <c r="U1611" s="48">
        <f>T_[[#This Row],[CA tarif]]-T_[[#This Row],[CA HT]]</f>
        <v>1316.6999999999989</v>
      </c>
      <c r="V1611" s="13"/>
      <c r="W1611" s="13"/>
      <c r="X1611"/>
      <c r="Y1611" s="9"/>
      <c r="AA1611"/>
      <c r="AB1611"/>
    </row>
    <row r="1612" spans="1:28" ht="15" customHeight="1" x14ac:dyDescent="0.25">
      <c r="A1612" s="6" t="s">
        <v>186</v>
      </c>
      <c r="B1612" s="6" t="s">
        <v>187</v>
      </c>
      <c r="C1612" s="6" t="s">
        <v>188</v>
      </c>
      <c r="D1612" s="6" t="s">
        <v>140</v>
      </c>
      <c r="E1612" s="6">
        <v>3</v>
      </c>
      <c r="F1612" s="6" t="str">
        <f>VLOOKUP(T_[[#This Row],[N° représ]],ListeREPRESENTANTS,2,FALSE)</f>
        <v>Janet Leverling</v>
      </c>
      <c r="G1612" s="6">
        <v>10854</v>
      </c>
      <c r="H1612" s="9">
        <v>41400</v>
      </c>
      <c r="I1612" s="9">
        <v>41411</v>
      </c>
      <c r="J1612" s="9">
        <v>41411</v>
      </c>
      <c r="K1612" s="7">
        <v>8</v>
      </c>
      <c r="L1612" s="9" t="str">
        <f>VLOOKUP(T_[[#This Row],[Réf catégorie]],ListeCATEGORIES,2,FALSE)</f>
        <v>Poissons et fruits de mer</v>
      </c>
      <c r="M1612" s="6">
        <v>10</v>
      </c>
      <c r="N1612" s="6" t="str">
        <f>VLOOKUP(T_[[#This Row],[Réf prod]],ListePRODUITS,2,FALSE)</f>
        <v>Ikura</v>
      </c>
      <c r="O1612" s="13">
        <v>155</v>
      </c>
      <c r="P1612" s="6">
        <v>47</v>
      </c>
      <c r="Q1612" s="13">
        <f t="shared" si="25"/>
        <v>7285</v>
      </c>
      <c r="R1612" s="15">
        <v>0.15</v>
      </c>
      <c r="S1612" s="13">
        <v>6192.25</v>
      </c>
      <c r="T1612" s="13">
        <v>55.730249999999998</v>
      </c>
      <c r="U1612" s="48">
        <f>T_[[#This Row],[CA tarif]]-T_[[#This Row],[CA HT]]</f>
        <v>1092.75</v>
      </c>
      <c r="V1612" s="13"/>
      <c r="W1612" s="13"/>
      <c r="X1612"/>
      <c r="Y1612" s="9"/>
      <c r="AA1612"/>
      <c r="AB1612"/>
    </row>
    <row r="1613" spans="1:28" ht="15" customHeight="1" x14ac:dyDescent="0.25">
      <c r="A1613" s="6" t="s">
        <v>209</v>
      </c>
      <c r="B1613" s="6" t="s">
        <v>210</v>
      </c>
      <c r="C1613" s="6" t="s">
        <v>211</v>
      </c>
      <c r="D1613" s="6" t="s">
        <v>212</v>
      </c>
      <c r="E1613" s="6">
        <v>5</v>
      </c>
      <c r="F1613" s="6" t="str">
        <f>VLOOKUP(T_[[#This Row],[N° représ]],ListeREPRESENTANTS,2,FALSE)</f>
        <v>Mohamed Ben Arfa</v>
      </c>
      <c r="G1613" s="6">
        <v>10526</v>
      </c>
      <c r="H1613" s="9">
        <v>41401</v>
      </c>
      <c r="I1613" s="9">
        <v>41427</v>
      </c>
      <c r="J1613" s="9">
        <v>41427</v>
      </c>
      <c r="K1613" s="7">
        <v>5</v>
      </c>
      <c r="L1613" s="9" t="str">
        <f>VLOOKUP(T_[[#This Row],[Réf catégorie]],ListeCATEGORIES,2,FALSE)</f>
        <v>Pâtes et céréales</v>
      </c>
      <c r="M1613" s="6">
        <v>56</v>
      </c>
      <c r="N1613" s="6" t="str">
        <f>VLOOKUP(T_[[#This Row],[Réf prod]],ListePRODUITS,2,FALSE)</f>
        <v>Gnocchi di nonna Alice</v>
      </c>
      <c r="O1613" s="13">
        <v>190</v>
      </c>
      <c r="P1613" s="6">
        <v>41</v>
      </c>
      <c r="Q1613" s="13">
        <f t="shared" si="25"/>
        <v>7790</v>
      </c>
      <c r="R1613" s="14">
        <v>0.08</v>
      </c>
      <c r="S1613" s="13">
        <v>7166.8</v>
      </c>
      <c r="T1613" s="13">
        <v>64.501200000000011</v>
      </c>
      <c r="U1613" s="48">
        <f>T_[[#This Row],[CA tarif]]-T_[[#This Row],[CA HT]]</f>
        <v>623.19999999999982</v>
      </c>
      <c r="V1613" s="13"/>
      <c r="W1613" s="13"/>
      <c r="X1613"/>
      <c r="Y1613" s="9"/>
      <c r="AA1613"/>
      <c r="AB1613"/>
    </row>
    <row r="1614" spans="1:28" ht="15" customHeight="1" x14ac:dyDescent="0.25">
      <c r="A1614" s="6" t="s">
        <v>90</v>
      </c>
      <c r="B1614" s="6" t="s">
        <v>91</v>
      </c>
      <c r="C1614" s="6" t="s">
        <v>88</v>
      </c>
      <c r="D1614" s="6" t="s">
        <v>89</v>
      </c>
      <c r="E1614" s="6">
        <v>7</v>
      </c>
      <c r="F1614" s="6" t="str">
        <f>VLOOKUP(T_[[#This Row],[N° représ]],ListeREPRESENTANTS,2,FALSE)</f>
        <v>Jaime Dos Santos</v>
      </c>
      <c r="G1614" s="6">
        <v>10800</v>
      </c>
      <c r="H1614" s="9">
        <v>41401</v>
      </c>
      <c r="I1614" s="9">
        <v>41414</v>
      </c>
      <c r="J1614" s="9">
        <v>41411</v>
      </c>
      <c r="K1614" s="7">
        <v>7</v>
      </c>
      <c r="L1614" s="9" t="str">
        <f>VLOOKUP(T_[[#This Row],[Réf catégorie]],ListeCATEGORIES,2,FALSE)</f>
        <v>Produits secs</v>
      </c>
      <c r="M1614" s="6">
        <v>51</v>
      </c>
      <c r="N1614" s="6" t="str">
        <f>VLOOKUP(T_[[#This Row],[Réf prod]],ListePRODUITS,2,FALSE)</f>
        <v>Manjimup Dried Apples</v>
      </c>
      <c r="O1614" s="13">
        <v>265</v>
      </c>
      <c r="P1614" s="6">
        <v>11</v>
      </c>
      <c r="Q1614" s="13">
        <f t="shared" si="25"/>
        <v>2915</v>
      </c>
      <c r="R1614" s="14">
        <v>0.04</v>
      </c>
      <c r="S1614" s="13">
        <v>2798.4</v>
      </c>
      <c r="T1614" s="13">
        <v>89.5488</v>
      </c>
      <c r="U1614" s="48">
        <f>T_[[#This Row],[CA tarif]]-T_[[#This Row],[CA HT]]</f>
        <v>116.59999999999991</v>
      </c>
      <c r="V1614" s="13"/>
      <c r="W1614" s="13"/>
      <c r="X1614"/>
      <c r="Y1614" s="9"/>
      <c r="AA1614"/>
      <c r="AB1614"/>
    </row>
    <row r="1615" spans="1:28" ht="15" customHeight="1" x14ac:dyDescent="0.25">
      <c r="A1615" s="6" t="s">
        <v>184</v>
      </c>
      <c r="B1615" s="6" t="s">
        <v>185</v>
      </c>
      <c r="C1615" s="6" t="s">
        <v>159</v>
      </c>
      <c r="D1615" s="6" t="s">
        <v>136</v>
      </c>
      <c r="E1615" s="6">
        <v>7</v>
      </c>
      <c r="F1615" s="6" t="str">
        <f>VLOOKUP(T_[[#This Row],[N° représ]],ListeREPRESENTANTS,2,FALSE)</f>
        <v>Jaime Dos Santos</v>
      </c>
      <c r="G1615" s="6">
        <v>10668</v>
      </c>
      <c r="H1615" s="9">
        <v>41402</v>
      </c>
      <c r="I1615" s="9">
        <v>41417</v>
      </c>
      <c r="J1615" s="9">
        <v>41417</v>
      </c>
      <c r="K1615" s="7">
        <v>6</v>
      </c>
      <c r="L1615" s="9" t="str">
        <f>VLOOKUP(T_[[#This Row],[Réf catégorie]],ListeCATEGORIES,2,FALSE)</f>
        <v>Viandes</v>
      </c>
      <c r="M1615" s="6">
        <v>55</v>
      </c>
      <c r="N1615" s="6" t="str">
        <f>VLOOKUP(T_[[#This Row],[Réf prod]],ListePRODUITS,2,FALSE)</f>
        <v>Pâté chinois</v>
      </c>
      <c r="O1615" s="13">
        <v>120</v>
      </c>
      <c r="P1615" s="6">
        <v>74</v>
      </c>
      <c r="Q1615" s="13">
        <f t="shared" si="25"/>
        <v>8880</v>
      </c>
      <c r="R1615" s="14">
        <v>0</v>
      </c>
      <c r="S1615" s="13">
        <v>8880</v>
      </c>
      <c r="T1615" s="13">
        <v>168.72</v>
      </c>
      <c r="U1615" s="48">
        <f>T_[[#This Row],[CA tarif]]-T_[[#This Row],[CA HT]]</f>
        <v>0</v>
      </c>
      <c r="V1615" s="13"/>
      <c r="W1615" s="13"/>
      <c r="X1615"/>
      <c r="Y1615" s="9"/>
      <c r="AA1615"/>
      <c r="AB1615"/>
    </row>
    <row r="1616" spans="1:28" ht="15" customHeight="1" x14ac:dyDescent="0.25">
      <c r="A1616" s="6" t="s">
        <v>226</v>
      </c>
      <c r="B1616" s="6" t="s">
        <v>227</v>
      </c>
      <c r="C1616" s="6" t="s">
        <v>53</v>
      </c>
      <c r="D1616" s="6" t="s">
        <v>51</v>
      </c>
      <c r="E1616" s="6">
        <v>3</v>
      </c>
      <c r="F1616" s="6" t="str">
        <f>VLOOKUP(T_[[#This Row],[N° représ]],ListeREPRESENTANTS,2,FALSE)</f>
        <v>Janet Leverling</v>
      </c>
      <c r="G1616" s="6">
        <v>10758</v>
      </c>
      <c r="H1616" s="9">
        <v>41402</v>
      </c>
      <c r="I1616" s="9">
        <v>41419</v>
      </c>
      <c r="J1616" s="9">
        <v>41415</v>
      </c>
      <c r="K1616" s="7">
        <v>1</v>
      </c>
      <c r="L1616" s="9" t="str">
        <f>VLOOKUP(T_[[#This Row],[Réf catégorie]],ListeCATEGORIES,2,FALSE)</f>
        <v>Boissons</v>
      </c>
      <c r="M1616" s="6">
        <v>70</v>
      </c>
      <c r="N1616" s="6" t="str">
        <f>VLOOKUP(T_[[#This Row],[Réf prod]],ListePRODUITS,2,FALSE)</f>
        <v>Outback Lager</v>
      </c>
      <c r="O1616" s="13">
        <v>75</v>
      </c>
      <c r="P1616" s="6">
        <v>2</v>
      </c>
      <c r="Q1616" s="13">
        <f t="shared" si="25"/>
        <v>150</v>
      </c>
      <c r="R1616" s="14">
        <v>0.14000000000000001</v>
      </c>
      <c r="S1616" s="13">
        <v>129</v>
      </c>
      <c r="T1616" s="13">
        <v>0.64500000000000002</v>
      </c>
      <c r="U1616" s="48">
        <f>T_[[#This Row],[CA tarif]]-T_[[#This Row],[CA HT]]</f>
        <v>21</v>
      </c>
      <c r="V1616" s="13"/>
      <c r="W1616" s="13"/>
      <c r="X1616"/>
      <c r="Y1616" s="9"/>
      <c r="AA1616"/>
      <c r="AB1616"/>
    </row>
    <row r="1617" spans="1:28" ht="15" customHeight="1" x14ac:dyDescent="0.25">
      <c r="A1617" s="6" t="s">
        <v>82</v>
      </c>
      <c r="B1617" s="6" t="s">
        <v>83</v>
      </c>
      <c r="C1617" s="6" t="s">
        <v>84</v>
      </c>
      <c r="D1617" s="6" t="s">
        <v>85</v>
      </c>
      <c r="E1617" s="6">
        <v>7</v>
      </c>
      <c r="F1617" s="6" t="str">
        <f>VLOOKUP(T_[[#This Row],[N° représ]],ListeREPRESENTANTS,2,FALSE)</f>
        <v>Jaime Dos Santos</v>
      </c>
      <c r="G1617" s="6">
        <v>10827</v>
      </c>
      <c r="H1617" s="9">
        <v>41402</v>
      </c>
      <c r="I1617" s="9">
        <v>41415</v>
      </c>
      <c r="J1617" s="9">
        <v>41411</v>
      </c>
      <c r="K1617" s="7">
        <v>1</v>
      </c>
      <c r="L1617" s="9" t="str">
        <f>VLOOKUP(T_[[#This Row],[Réf catégorie]],ListeCATEGORIES,2,FALSE)</f>
        <v>Boissons</v>
      </c>
      <c r="M1617" s="6">
        <v>39</v>
      </c>
      <c r="N1617" s="6" t="str">
        <f>VLOOKUP(T_[[#This Row],[Réf prod]],ListePRODUITS,2,FALSE)</f>
        <v>Chartreuse verte</v>
      </c>
      <c r="O1617" s="13">
        <v>90</v>
      </c>
      <c r="P1617" s="6">
        <v>100</v>
      </c>
      <c r="Q1617" s="13">
        <f t="shared" si="25"/>
        <v>9000</v>
      </c>
      <c r="R1617" s="14">
        <v>0.01</v>
      </c>
      <c r="S1617" s="13">
        <v>8910</v>
      </c>
      <c r="T1617" s="13">
        <v>0</v>
      </c>
      <c r="U1617" s="48">
        <f>T_[[#This Row],[CA tarif]]-T_[[#This Row],[CA HT]]</f>
        <v>90</v>
      </c>
      <c r="V1617" s="13"/>
      <c r="W1617" s="13"/>
      <c r="X1617"/>
      <c r="Y1617" s="9"/>
      <c r="AA1617"/>
      <c r="AB1617"/>
    </row>
    <row r="1618" spans="1:28" ht="15" customHeight="1" x14ac:dyDescent="0.25">
      <c r="A1618" s="6" t="s">
        <v>235</v>
      </c>
      <c r="B1618" s="6" t="s">
        <v>236</v>
      </c>
      <c r="C1618" s="6" t="s">
        <v>237</v>
      </c>
      <c r="D1618" s="6" t="s">
        <v>238</v>
      </c>
      <c r="E1618" s="6">
        <v>9</v>
      </c>
      <c r="F1618" s="6" t="str">
        <f>VLOOKUP(T_[[#This Row],[N° représ]],ListeREPRESENTANTS,2,FALSE)</f>
        <v>Steven Buchanan</v>
      </c>
      <c r="G1618" s="6">
        <v>10874</v>
      </c>
      <c r="H1618" s="9">
        <v>41402</v>
      </c>
      <c r="I1618" s="9">
        <v>41418</v>
      </c>
      <c r="J1618" s="9">
        <v>41421</v>
      </c>
      <c r="K1618" s="7">
        <v>8</v>
      </c>
      <c r="L1618" s="9" t="str">
        <f>VLOOKUP(T_[[#This Row],[Réf catégorie]],ListeCATEGORIES,2,FALSE)</f>
        <v>Poissons et fruits de mer</v>
      </c>
      <c r="M1618" s="6">
        <v>10</v>
      </c>
      <c r="N1618" s="6" t="str">
        <f>VLOOKUP(T_[[#This Row],[Réf prod]],ListePRODUITS,2,FALSE)</f>
        <v>Ikura</v>
      </c>
      <c r="O1618" s="13">
        <v>155</v>
      </c>
      <c r="P1618" s="6">
        <v>14</v>
      </c>
      <c r="Q1618" s="13">
        <f t="shared" si="25"/>
        <v>2170</v>
      </c>
      <c r="R1618" s="15">
        <v>0.02</v>
      </c>
      <c r="S1618" s="13">
        <v>2126.6</v>
      </c>
      <c r="T1618" s="13">
        <v>4.2531999999999996</v>
      </c>
      <c r="U1618" s="48">
        <f>T_[[#This Row],[CA tarif]]-T_[[#This Row],[CA HT]]</f>
        <v>43.400000000000091</v>
      </c>
      <c r="V1618" s="13"/>
      <c r="W1618" s="13"/>
      <c r="X1618"/>
      <c r="Y1618" s="9"/>
      <c r="AA1618"/>
      <c r="AB1618"/>
    </row>
    <row r="1619" spans="1:28" ht="15" customHeight="1" x14ac:dyDescent="0.25">
      <c r="A1619" s="6" t="s">
        <v>99</v>
      </c>
      <c r="B1619" s="6" t="s">
        <v>100</v>
      </c>
      <c r="C1619" s="6" t="s">
        <v>101</v>
      </c>
      <c r="D1619" s="6" t="s">
        <v>102</v>
      </c>
      <c r="E1619" s="6">
        <v>2</v>
      </c>
      <c r="F1619" s="6" t="str">
        <f>VLOOKUP(T_[[#This Row],[N° représ]],ListeREPRESENTANTS,2,FALSE)</f>
        <v>Anne Dodsworth</v>
      </c>
      <c r="G1619" s="6">
        <v>10475</v>
      </c>
      <c r="H1619" s="9">
        <v>41403</v>
      </c>
      <c r="I1619" s="9">
        <v>41426</v>
      </c>
      <c r="J1619" s="9">
        <v>41425</v>
      </c>
      <c r="K1619" s="7">
        <v>2</v>
      </c>
      <c r="L1619" s="9" t="str">
        <f>VLOOKUP(T_[[#This Row],[Réf catégorie]],ListeCATEGORIES,2,FALSE)</f>
        <v>Condiments</v>
      </c>
      <c r="M1619" s="6">
        <v>66</v>
      </c>
      <c r="N1619" s="6" t="str">
        <f>VLOOKUP(T_[[#This Row],[Réf prod]],ListePRODUITS,2,FALSE)</f>
        <v>Louisiana Hot Spiced Okra</v>
      </c>
      <c r="O1619" s="13">
        <v>68</v>
      </c>
      <c r="P1619" s="6">
        <v>66</v>
      </c>
      <c r="Q1619" s="13">
        <f t="shared" si="25"/>
        <v>4488</v>
      </c>
      <c r="R1619" s="14">
        <v>0.01</v>
      </c>
      <c r="S1619" s="13">
        <v>4443.12</v>
      </c>
      <c r="T1619" s="13">
        <v>44.431199999999997</v>
      </c>
      <c r="U1619" s="48">
        <f>T_[[#This Row],[CA tarif]]-T_[[#This Row],[CA HT]]</f>
        <v>44.880000000000109</v>
      </c>
      <c r="V1619" s="13"/>
      <c r="W1619" s="13"/>
      <c r="X1619"/>
      <c r="Y1619" s="9"/>
      <c r="AA1619"/>
      <c r="AB1619"/>
    </row>
    <row r="1620" spans="1:28" ht="15" customHeight="1" x14ac:dyDescent="0.25">
      <c r="A1620" s="6" t="s">
        <v>175</v>
      </c>
      <c r="B1620" s="6" t="s">
        <v>176</v>
      </c>
      <c r="C1620" s="6" t="s">
        <v>97</v>
      </c>
      <c r="D1620" s="6" t="s">
        <v>98</v>
      </c>
      <c r="E1620" s="6">
        <v>8</v>
      </c>
      <c r="F1620" s="6" t="str">
        <f>VLOOKUP(T_[[#This Row],[N° représ]],ListeREPRESENTANTS,2,FALSE)</f>
        <v>Hicham Esmal</v>
      </c>
      <c r="G1620" s="6">
        <v>10573</v>
      </c>
      <c r="H1620" s="9">
        <v>41403</v>
      </c>
      <c r="I1620" s="9">
        <v>41425</v>
      </c>
      <c r="J1620" s="9">
        <v>41422</v>
      </c>
      <c r="K1620" s="7">
        <v>6</v>
      </c>
      <c r="L1620" s="9" t="str">
        <f>VLOOKUP(T_[[#This Row],[Réf catégorie]],ListeCATEGORIES,2,FALSE)</f>
        <v>Viandes</v>
      </c>
      <c r="M1620" s="6">
        <v>17</v>
      </c>
      <c r="N1620" s="6" t="str">
        <f>VLOOKUP(T_[[#This Row],[Réf prod]],ListePRODUITS,2,FALSE)</f>
        <v>Alice Mutton</v>
      </c>
      <c r="O1620" s="13">
        <v>195</v>
      </c>
      <c r="P1620" s="6">
        <v>33</v>
      </c>
      <c r="Q1620" s="13">
        <f t="shared" si="25"/>
        <v>6435</v>
      </c>
      <c r="R1620" s="14">
        <v>0.08</v>
      </c>
      <c r="S1620" s="13">
        <v>5920.2</v>
      </c>
      <c r="T1620" s="13">
        <v>11.840399999999999</v>
      </c>
      <c r="U1620" s="48">
        <f>T_[[#This Row],[CA tarif]]-T_[[#This Row],[CA HT]]</f>
        <v>514.80000000000018</v>
      </c>
      <c r="V1620" s="13"/>
      <c r="W1620" s="13"/>
      <c r="X1620"/>
      <c r="Y1620" s="9"/>
      <c r="AA1620"/>
      <c r="AB1620"/>
    </row>
    <row r="1621" spans="1:28" ht="15" customHeight="1" x14ac:dyDescent="0.25">
      <c r="A1621" s="6" t="s">
        <v>133</v>
      </c>
      <c r="B1621" s="6" t="s">
        <v>134</v>
      </c>
      <c r="C1621" s="6" t="s">
        <v>135</v>
      </c>
      <c r="D1621" s="6" t="s">
        <v>136</v>
      </c>
      <c r="E1621" s="6">
        <v>9</v>
      </c>
      <c r="F1621" s="6" t="str">
        <f>VLOOKUP(T_[[#This Row],[N° représ]],ListeREPRESENTANTS,2,FALSE)</f>
        <v>Steven Buchanan</v>
      </c>
      <c r="G1621" s="6">
        <v>10675</v>
      </c>
      <c r="H1621" s="9">
        <v>41403</v>
      </c>
      <c r="I1621" s="9">
        <v>41431</v>
      </c>
      <c r="J1621" s="9">
        <v>41431</v>
      </c>
      <c r="K1621" s="7">
        <v>7</v>
      </c>
      <c r="L1621" s="9" t="str">
        <f>VLOOKUP(T_[[#This Row],[Réf catégorie]],ListeCATEGORIES,2,FALSE)</f>
        <v>Produits secs</v>
      </c>
      <c r="M1621" s="6">
        <v>14</v>
      </c>
      <c r="N1621" s="6" t="str">
        <f>VLOOKUP(T_[[#This Row],[Réf prod]],ListePRODUITS,2,FALSE)</f>
        <v>Tofu</v>
      </c>
      <c r="O1621" s="13">
        <v>116.25</v>
      </c>
      <c r="P1621" s="6">
        <v>85</v>
      </c>
      <c r="Q1621" s="13">
        <f t="shared" si="25"/>
        <v>9881.25</v>
      </c>
      <c r="R1621" s="14">
        <v>0.09</v>
      </c>
      <c r="S1621" s="13">
        <v>8991.9375</v>
      </c>
      <c r="T1621" s="13">
        <v>296.73393750000002</v>
      </c>
      <c r="U1621" s="48">
        <f>T_[[#This Row],[CA tarif]]-T_[[#This Row],[CA HT]]</f>
        <v>889.3125</v>
      </c>
      <c r="V1621" s="13"/>
      <c r="W1621" s="13"/>
      <c r="X1621"/>
      <c r="Y1621" s="9"/>
      <c r="AA1621"/>
      <c r="AB1621"/>
    </row>
    <row r="1622" spans="1:28" ht="15" customHeight="1" x14ac:dyDescent="0.25">
      <c r="A1622" s="6" t="s">
        <v>141</v>
      </c>
      <c r="B1622" s="6" t="s">
        <v>142</v>
      </c>
      <c r="C1622" s="6" t="s">
        <v>109</v>
      </c>
      <c r="D1622" s="6" t="s">
        <v>110</v>
      </c>
      <c r="E1622" s="6">
        <v>7</v>
      </c>
      <c r="F1622" s="6" t="str">
        <f>VLOOKUP(T_[[#This Row],[N° représ]],ListeREPRESENTANTS,2,FALSE)</f>
        <v>Jaime Dos Santos</v>
      </c>
      <c r="G1622" s="6">
        <v>10664</v>
      </c>
      <c r="H1622" s="9">
        <v>41404</v>
      </c>
      <c r="I1622" s="9">
        <v>41417</v>
      </c>
      <c r="J1622" s="9">
        <v>41413</v>
      </c>
      <c r="K1622" s="7">
        <v>8</v>
      </c>
      <c r="L1622" s="9" t="str">
        <f>VLOOKUP(T_[[#This Row],[Réf catégorie]],ListeCATEGORIES,2,FALSE)</f>
        <v>Poissons et fruits de mer</v>
      </c>
      <c r="M1622" s="6">
        <v>10</v>
      </c>
      <c r="N1622" s="6" t="str">
        <f>VLOOKUP(T_[[#This Row],[Réf prod]],ListePRODUITS,2,FALSE)</f>
        <v>Ikura</v>
      </c>
      <c r="O1622" s="13">
        <v>155</v>
      </c>
      <c r="P1622" s="6">
        <v>35</v>
      </c>
      <c r="Q1622" s="13">
        <f t="shared" si="25"/>
        <v>5425</v>
      </c>
      <c r="R1622" s="14">
        <v>7.0000000000000007E-2</v>
      </c>
      <c r="S1622" s="13">
        <v>5045.25</v>
      </c>
      <c r="T1622" s="13">
        <v>45.407249999999998</v>
      </c>
      <c r="U1622" s="48">
        <f>T_[[#This Row],[CA tarif]]-T_[[#This Row],[CA HT]]</f>
        <v>379.75</v>
      </c>
      <c r="V1622" s="13"/>
      <c r="W1622" s="13"/>
      <c r="X1622"/>
      <c r="Y1622" s="9"/>
      <c r="AA1622"/>
      <c r="AB1622"/>
    </row>
    <row r="1623" spans="1:28" ht="15" customHeight="1" x14ac:dyDescent="0.25">
      <c r="A1623" s="6" t="s">
        <v>175</v>
      </c>
      <c r="B1623" s="6" t="s">
        <v>176</v>
      </c>
      <c r="C1623" s="6" t="s">
        <v>97</v>
      </c>
      <c r="D1623" s="6" t="s">
        <v>98</v>
      </c>
      <c r="E1623" s="6">
        <v>7</v>
      </c>
      <c r="F1623" s="6" t="str">
        <f>VLOOKUP(T_[[#This Row],[N° représ]],ListeREPRESENTANTS,2,FALSE)</f>
        <v>Jaime Dos Santos</v>
      </c>
      <c r="G1623" s="6">
        <v>10677</v>
      </c>
      <c r="H1623" s="9">
        <v>41404</v>
      </c>
      <c r="I1623" s="9">
        <v>41416</v>
      </c>
      <c r="J1623" s="9">
        <v>41416</v>
      </c>
      <c r="K1623" s="7">
        <v>4</v>
      </c>
      <c r="L1623" s="9" t="str">
        <f>VLOOKUP(T_[[#This Row],[Réf catégorie]],ListeCATEGORIES,2,FALSE)</f>
        <v>Produits laitiers</v>
      </c>
      <c r="M1623" s="6">
        <v>33</v>
      </c>
      <c r="N1623" s="6" t="str">
        <f>VLOOKUP(T_[[#This Row],[Réf prod]],ListePRODUITS,2,FALSE)</f>
        <v>Geitost</v>
      </c>
      <c r="O1623" s="13">
        <v>12.5</v>
      </c>
      <c r="P1623" s="6">
        <v>54</v>
      </c>
      <c r="Q1623" s="13">
        <f t="shared" si="25"/>
        <v>675</v>
      </c>
      <c r="R1623" s="14">
        <v>0.2</v>
      </c>
      <c r="S1623" s="13">
        <v>540</v>
      </c>
      <c r="T1623" s="13">
        <v>13.5</v>
      </c>
      <c r="U1623" s="48">
        <f>T_[[#This Row],[CA tarif]]-T_[[#This Row],[CA HT]]</f>
        <v>135</v>
      </c>
      <c r="V1623" s="13"/>
      <c r="W1623" s="13"/>
      <c r="X1623"/>
      <c r="Y1623" s="9"/>
      <c r="AA1623"/>
      <c r="AB1623"/>
    </row>
    <row r="1624" spans="1:28" ht="15" customHeight="1" x14ac:dyDescent="0.25">
      <c r="A1624" s="6" t="s">
        <v>186</v>
      </c>
      <c r="B1624" s="6" t="s">
        <v>187</v>
      </c>
      <c r="C1624" s="6" t="s">
        <v>188</v>
      </c>
      <c r="D1624" s="6" t="s">
        <v>140</v>
      </c>
      <c r="E1624" s="6">
        <v>5</v>
      </c>
      <c r="F1624" s="6" t="str">
        <f>VLOOKUP(T_[[#This Row],[N° représ]],ListeREPRESENTANTS,2,FALSE)</f>
        <v>Mohamed Ben Arfa</v>
      </c>
      <c r="G1624" s="6">
        <v>10698</v>
      </c>
      <c r="H1624" s="9">
        <v>41404</v>
      </c>
      <c r="I1624" s="9">
        <v>41421</v>
      </c>
      <c r="J1624" s="9">
        <v>41416</v>
      </c>
      <c r="K1624" s="7">
        <v>2</v>
      </c>
      <c r="L1624" s="9" t="str">
        <f>VLOOKUP(T_[[#This Row],[Réf catégorie]],ListeCATEGORIES,2,FALSE)</f>
        <v>Condiments</v>
      </c>
      <c r="M1624" s="6">
        <v>65</v>
      </c>
      <c r="N1624" s="6" t="str">
        <f>VLOOKUP(T_[[#This Row],[Réf prod]],ListePRODUITS,2,FALSE)</f>
        <v>Louisiana Fiery Hot Pepper Sauce</v>
      </c>
      <c r="O1624" s="13">
        <v>105.25</v>
      </c>
      <c r="P1624" s="6">
        <v>40</v>
      </c>
      <c r="Q1624" s="13">
        <f t="shared" si="25"/>
        <v>4210</v>
      </c>
      <c r="R1624" s="14">
        <v>0.04</v>
      </c>
      <c r="S1624" s="13">
        <v>4041.6</v>
      </c>
      <c r="T1624" s="13">
        <v>48.499199999999995</v>
      </c>
      <c r="U1624" s="48">
        <f>T_[[#This Row],[CA tarif]]-T_[[#This Row],[CA HT]]</f>
        <v>168.40000000000009</v>
      </c>
      <c r="V1624" s="13"/>
      <c r="W1624" s="13"/>
      <c r="X1624"/>
      <c r="Y1624" s="9"/>
      <c r="AA1624"/>
      <c r="AB1624"/>
    </row>
    <row r="1625" spans="1:28" ht="15" customHeight="1" x14ac:dyDescent="0.25">
      <c r="A1625" s="6" t="s">
        <v>245</v>
      </c>
      <c r="B1625" s="6" t="s">
        <v>246</v>
      </c>
      <c r="C1625" s="6" t="s">
        <v>247</v>
      </c>
      <c r="D1625" s="6" t="s">
        <v>85</v>
      </c>
      <c r="E1625" s="6">
        <v>2</v>
      </c>
      <c r="F1625" s="6" t="str">
        <f>VLOOKUP(T_[[#This Row],[N° représ]],ListeREPRESENTANTS,2,FALSE)</f>
        <v>Anne Dodsworth</v>
      </c>
      <c r="G1625" s="6">
        <v>10566</v>
      </c>
      <c r="H1625" s="9">
        <v>41405</v>
      </c>
      <c r="I1625" s="9">
        <v>41428</v>
      </c>
      <c r="J1625" s="9">
        <v>41424</v>
      </c>
      <c r="K1625" s="7">
        <v>8</v>
      </c>
      <c r="L1625" s="9" t="str">
        <f>VLOOKUP(T_[[#This Row],[Réf catégorie]],ListeCATEGORIES,2,FALSE)</f>
        <v>Poissons et fruits de mer</v>
      </c>
      <c r="M1625" s="6">
        <v>18</v>
      </c>
      <c r="N1625" s="6" t="str">
        <f>VLOOKUP(T_[[#This Row],[Réf prod]],ListePRODUITS,2,FALSE)</f>
        <v>Carnarvon Tigers</v>
      </c>
      <c r="O1625" s="13">
        <v>312.5</v>
      </c>
      <c r="P1625" s="6">
        <v>71</v>
      </c>
      <c r="Q1625" s="13">
        <f t="shared" si="25"/>
        <v>22187.5</v>
      </c>
      <c r="R1625" s="14">
        <v>-0.02</v>
      </c>
      <c r="S1625" s="13">
        <v>22631.25</v>
      </c>
      <c r="T1625" s="13">
        <v>678.9375</v>
      </c>
      <c r="U1625" s="48">
        <f>T_[[#This Row],[CA tarif]]-T_[[#This Row],[CA HT]]</f>
        <v>-443.75</v>
      </c>
      <c r="V1625" s="13"/>
      <c r="W1625" s="13"/>
      <c r="X1625"/>
      <c r="Y1625" s="9"/>
      <c r="AA1625"/>
      <c r="AB1625"/>
    </row>
    <row r="1626" spans="1:28" ht="15" customHeight="1" x14ac:dyDescent="0.25">
      <c r="A1626" s="6" t="s">
        <v>267</v>
      </c>
      <c r="B1626" s="6" t="s">
        <v>268</v>
      </c>
      <c r="C1626" s="6" t="s">
        <v>122</v>
      </c>
      <c r="D1626" s="6" t="s">
        <v>123</v>
      </c>
      <c r="E1626" s="6">
        <v>7</v>
      </c>
      <c r="F1626" s="6" t="str">
        <f>VLOOKUP(T_[[#This Row],[N° représ]],ListeREPRESENTANTS,2,FALSE)</f>
        <v>Jaime Dos Santos</v>
      </c>
      <c r="G1626" s="6">
        <v>10587</v>
      </c>
      <c r="H1626" s="9">
        <v>41405</v>
      </c>
      <c r="I1626" s="9">
        <v>41425</v>
      </c>
      <c r="J1626" s="9">
        <v>41423</v>
      </c>
      <c r="K1626" s="7">
        <v>1</v>
      </c>
      <c r="L1626" s="9" t="str">
        <f>VLOOKUP(T_[[#This Row],[Réf catégorie]],ListeCATEGORIES,2,FALSE)</f>
        <v>Boissons</v>
      </c>
      <c r="M1626" s="6">
        <v>35</v>
      </c>
      <c r="N1626" s="6" t="str">
        <f>VLOOKUP(T_[[#This Row],[Réf prod]],ListePRODUITS,2,FALSE)</f>
        <v>Steeleye Stout</v>
      </c>
      <c r="O1626" s="13">
        <v>90</v>
      </c>
      <c r="P1626" s="6">
        <v>95</v>
      </c>
      <c r="Q1626" s="13">
        <f t="shared" si="25"/>
        <v>8550</v>
      </c>
      <c r="R1626" s="14">
        <v>0.11</v>
      </c>
      <c r="S1626" s="13">
        <v>7609.5</v>
      </c>
      <c r="T1626" s="13">
        <v>38.047499999999999</v>
      </c>
      <c r="U1626" s="48">
        <f>T_[[#This Row],[CA tarif]]-T_[[#This Row],[CA HT]]</f>
        <v>940.5</v>
      </c>
      <c r="V1626" s="13"/>
      <c r="W1626" s="13"/>
      <c r="X1626"/>
      <c r="Y1626" s="9"/>
      <c r="AA1626"/>
      <c r="AB1626"/>
    </row>
    <row r="1627" spans="1:28" ht="15" customHeight="1" x14ac:dyDescent="0.25">
      <c r="A1627" s="6" t="s">
        <v>92</v>
      </c>
      <c r="B1627" s="6" t="s">
        <v>93</v>
      </c>
      <c r="C1627" s="6" t="s">
        <v>94</v>
      </c>
      <c r="D1627" s="6" t="s">
        <v>89</v>
      </c>
      <c r="E1627" s="6">
        <v>6</v>
      </c>
      <c r="F1627" s="6" t="str">
        <f>VLOOKUP(T_[[#This Row],[N° représ]],ListeREPRESENTANTS,2,FALSE)</f>
        <v>Ernst Junge</v>
      </c>
      <c r="G1627" s="6">
        <v>10933</v>
      </c>
      <c r="H1627" s="9">
        <v>41405</v>
      </c>
      <c r="I1627" s="9">
        <v>41427</v>
      </c>
      <c r="J1627" s="9">
        <v>41426</v>
      </c>
      <c r="K1627" s="7">
        <v>2</v>
      </c>
      <c r="L1627" s="9" t="str">
        <f>VLOOKUP(T_[[#This Row],[Réf catégorie]],ListeCATEGORIES,2,FALSE)</f>
        <v>Condiments</v>
      </c>
      <c r="M1627" s="6">
        <v>61</v>
      </c>
      <c r="N1627" s="6" t="str">
        <f>VLOOKUP(T_[[#This Row],[Réf prod]],ListePRODUITS,2,FALSE)</f>
        <v>Sirop d'érable</v>
      </c>
      <c r="O1627" s="13">
        <v>142.5</v>
      </c>
      <c r="P1627" s="6">
        <v>86</v>
      </c>
      <c r="Q1627" s="13">
        <f t="shared" si="25"/>
        <v>12255</v>
      </c>
      <c r="R1627" s="15">
        <v>0.1</v>
      </c>
      <c r="S1627" s="13">
        <v>11029.5</v>
      </c>
      <c r="T1627" s="13">
        <v>330.88499999999999</v>
      </c>
      <c r="U1627" s="48">
        <f>T_[[#This Row],[CA tarif]]-T_[[#This Row],[CA HT]]</f>
        <v>1225.5</v>
      </c>
      <c r="V1627" s="13"/>
      <c r="W1627" s="13"/>
      <c r="X1627"/>
      <c r="Y1627" s="9"/>
      <c r="AA1627"/>
      <c r="AB1627"/>
    </row>
    <row r="1628" spans="1:28" ht="15" customHeight="1" x14ac:dyDescent="0.25">
      <c r="A1628" s="6" t="s">
        <v>166</v>
      </c>
      <c r="B1628" s="6" t="s">
        <v>167</v>
      </c>
      <c r="C1628" s="6" t="s">
        <v>168</v>
      </c>
      <c r="D1628" s="6" t="s">
        <v>169</v>
      </c>
      <c r="E1628" s="6">
        <v>8</v>
      </c>
      <c r="F1628" s="6" t="str">
        <f>VLOOKUP(T_[[#This Row],[N° représ]],ListeREPRESENTANTS,2,FALSE)</f>
        <v>Hicham Esmal</v>
      </c>
      <c r="G1628" s="6">
        <v>10661</v>
      </c>
      <c r="H1628" s="9">
        <v>41406</v>
      </c>
      <c r="I1628" s="9">
        <v>41424</v>
      </c>
      <c r="J1628" s="9">
        <v>41425</v>
      </c>
      <c r="K1628" s="7">
        <v>8</v>
      </c>
      <c r="L1628" s="9" t="str">
        <f>VLOOKUP(T_[[#This Row],[Réf catégorie]],ListeCATEGORIES,2,FALSE)</f>
        <v>Poissons et fruits de mer</v>
      </c>
      <c r="M1628" s="6">
        <v>58</v>
      </c>
      <c r="N1628" s="6" t="str">
        <f>VLOOKUP(T_[[#This Row],[Réf prod]],ListePRODUITS,2,FALSE)</f>
        <v>Escargots de Bourgogne</v>
      </c>
      <c r="O1628" s="13">
        <v>66.25</v>
      </c>
      <c r="P1628" s="6">
        <v>53</v>
      </c>
      <c r="Q1628" s="13">
        <f t="shared" si="25"/>
        <v>3511.25</v>
      </c>
      <c r="R1628" s="14">
        <v>-0.01</v>
      </c>
      <c r="S1628" s="13">
        <v>3546.3625000000002</v>
      </c>
      <c r="T1628" s="13">
        <v>81.566337500000003</v>
      </c>
      <c r="U1628" s="48">
        <f>T_[[#This Row],[CA tarif]]-T_[[#This Row],[CA HT]]</f>
        <v>-35.112500000000182</v>
      </c>
      <c r="V1628" s="13"/>
      <c r="W1628" s="13"/>
      <c r="X1628"/>
      <c r="Y1628" s="9"/>
      <c r="AA1628"/>
      <c r="AB1628"/>
    </row>
    <row r="1629" spans="1:28" ht="15" customHeight="1" x14ac:dyDescent="0.25">
      <c r="A1629" s="6" t="s">
        <v>160</v>
      </c>
      <c r="B1629" s="6" t="s">
        <v>161</v>
      </c>
      <c r="C1629" s="6" t="s">
        <v>162</v>
      </c>
      <c r="D1629" s="6" t="s">
        <v>106</v>
      </c>
      <c r="E1629" s="6">
        <v>1</v>
      </c>
      <c r="F1629" s="6" t="str">
        <f>VLOOKUP(T_[[#This Row],[N° représ]],ListeREPRESENTANTS,2,FALSE)</f>
        <v>Francis Rivière</v>
      </c>
      <c r="G1629" s="6">
        <v>10780</v>
      </c>
      <c r="H1629" s="9">
        <v>41406</v>
      </c>
      <c r="I1629" s="9">
        <v>41418</v>
      </c>
      <c r="J1629" s="9">
        <v>41414</v>
      </c>
      <c r="K1629" s="7">
        <v>2</v>
      </c>
      <c r="L1629" s="9" t="str">
        <f>VLOOKUP(T_[[#This Row],[Réf catégorie]],ListeCATEGORIES,2,FALSE)</f>
        <v>Condiments</v>
      </c>
      <c r="M1629" s="6">
        <v>77</v>
      </c>
      <c r="N1629" s="6" t="str">
        <f>VLOOKUP(T_[[#This Row],[Réf prod]],ListePRODUITS,2,FALSE)</f>
        <v>Original Frankfurter grüne Soße</v>
      </c>
      <c r="O1629" s="13">
        <v>65</v>
      </c>
      <c r="P1629" s="6">
        <v>67</v>
      </c>
      <c r="Q1629" s="13">
        <f t="shared" si="25"/>
        <v>4355</v>
      </c>
      <c r="R1629" s="14">
        <v>0.11</v>
      </c>
      <c r="S1629" s="13">
        <v>3875.9500000000003</v>
      </c>
      <c r="T1629" s="13">
        <v>131.78230000000002</v>
      </c>
      <c r="U1629" s="48">
        <f>T_[[#This Row],[CA tarif]]-T_[[#This Row],[CA HT]]</f>
        <v>479.04999999999973</v>
      </c>
      <c r="V1629" s="13"/>
      <c r="W1629" s="13"/>
      <c r="X1629"/>
      <c r="Y1629" s="9"/>
      <c r="AA1629"/>
      <c r="AB1629"/>
    </row>
    <row r="1630" spans="1:28" ht="15" customHeight="1" x14ac:dyDescent="0.25">
      <c r="A1630" s="6" t="s">
        <v>285</v>
      </c>
      <c r="B1630" s="6" t="s">
        <v>286</v>
      </c>
      <c r="C1630" s="6" t="s">
        <v>287</v>
      </c>
      <c r="D1630" s="6" t="s">
        <v>212</v>
      </c>
      <c r="E1630" s="6">
        <v>5</v>
      </c>
      <c r="F1630" s="6" t="str">
        <f>VLOOKUP(T_[[#This Row],[N° représ]],ListeREPRESENTANTS,2,FALSE)</f>
        <v>Mohamed Ben Arfa</v>
      </c>
      <c r="G1630" s="6">
        <v>10873</v>
      </c>
      <c r="H1630" s="9">
        <v>41407</v>
      </c>
      <c r="I1630" s="9">
        <v>41419</v>
      </c>
      <c r="J1630" s="9">
        <v>41414</v>
      </c>
      <c r="K1630" s="7">
        <v>3</v>
      </c>
      <c r="L1630" s="9" t="str">
        <f>VLOOKUP(T_[[#This Row],[Réf catégorie]],ListeCATEGORIES,2,FALSE)</f>
        <v>Desserts</v>
      </c>
      <c r="M1630" s="6">
        <v>21</v>
      </c>
      <c r="N1630" s="6" t="str">
        <f>VLOOKUP(T_[[#This Row],[Réf prod]],ListePRODUITS,2,FALSE)</f>
        <v>Sir Rodney's Scones</v>
      </c>
      <c r="O1630" s="13">
        <v>50</v>
      </c>
      <c r="P1630" s="6">
        <v>32</v>
      </c>
      <c r="Q1630" s="13">
        <f t="shared" si="25"/>
        <v>1600</v>
      </c>
      <c r="R1630" s="15">
        <v>0.09</v>
      </c>
      <c r="S1630" s="13">
        <v>1456</v>
      </c>
      <c r="T1630" s="13">
        <v>43.68</v>
      </c>
      <c r="U1630" s="48">
        <f>T_[[#This Row],[CA tarif]]-T_[[#This Row],[CA HT]]</f>
        <v>144</v>
      </c>
      <c r="V1630" s="13"/>
      <c r="W1630" s="13"/>
      <c r="X1630"/>
      <c r="Y1630" s="9"/>
      <c r="AA1630"/>
      <c r="AB1630"/>
    </row>
    <row r="1631" spans="1:28" ht="15" customHeight="1" x14ac:dyDescent="0.25">
      <c r="A1631" s="6" t="s">
        <v>223</v>
      </c>
      <c r="B1631" s="6" t="s">
        <v>224</v>
      </c>
      <c r="C1631" s="6" t="s">
        <v>225</v>
      </c>
      <c r="D1631" s="6" t="s">
        <v>208</v>
      </c>
      <c r="E1631" s="6">
        <v>4</v>
      </c>
      <c r="F1631" s="6" t="str">
        <f>VLOOKUP(T_[[#This Row],[N° représ]],ListeREPRESENTANTS,2,FALSE)</f>
        <v>Laura Callahan</v>
      </c>
      <c r="G1631" s="6">
        <v>10533</v>
      </c>
      <c r="H1631" s="9">
        <v>41408</v>
      </c>
      <c r="I1631" s="9">
        <v>41418</v>
      </c>
      <c r="J1631" s="9">
        <v>41414</v>
      </c>
      <c r="K1631" s="7">
        <v>8</v>
      </c>
      <c r="L1631" s="9" t="str">
        <f>VLOOKUP(T_[[#This Row],[Réf catégorie]],ListeCATEGORIES,2,FALSE)</f>
        <v>Poissons et fruits de mer</v>
      </c>
      <c r="M1631" s="6">
        <v>73</v>
      </c>
      <c r="N1631" s="6" t="str">
        <f>VLOOKUP(T_[[#This Row],[Réf prod]],ListePRODUITS,2,FALSE)</f>
        <v>Röd Kaviar</v>
      </c>
      <c r="O1631" s="13">
        <v>75</v>
      </c>
      <c r="P1631" s="6">
        <v>61</v>
      </c>
      <c r="Q1631" s="13">
        <f t="shared" si="25"/>
        <v>4575</v>
      </c>
      <c r="R1631" s="14">
        <v>0.11</v>
      </c>
      <c r="S1631" s="13">
        <v>4071.75</v>
      </c>
      <c r="T1631" s="13">
        <v>122.1525</v>
      </c>
      <c r="U1631" s="48">
        <f>T_[[#This Row],[CA tarif]]-T_[[#This Row],[CA HT]]</f>
        <v>503.25</v>
      </c>
      <c r="V1631" s="13"/>
      <c r="W1631" s="13"/>
      <c r="X1631"/>
      <c r="Y1631" s="9"/>
      <c r="AA1631"/>
      <c r="AB1631"/>
    </row>
    <row r="1632" spans="1:28" ht="15" customHeight="1" x14ac:dyDescent="0.25">
      <c r="A1632" s="6" t="s">
        <v>99</v>
      </c>
      <c r="B1632" s="6" t="s">
        <v>100</v>
      </c>
      <c r="C1632" s="6" t="s">
        <v>101</v>
      </c>
      <c r="D1632" s="6" t="s">
        <v>102</v>
      </c>
      <c r="E1632" s="6">
        <v>9</v>
      </c>
      <c r="F1632" s="6" t="str">
        <f>VLOOKUP(T_[[#This Row],[N° représ]],ListeREPRESENTANTS,2,FALSE)</f>
        <v>Steven Buchanan</v>
      </c>
      <c r="G1632" s="6">
        <v>10841</v>
      </c>
      <c r="H1632" s="9">
        <v>41408</v>
      </c>
      <c r="I1632" s="9">
        <v>41419</v>
      </c>
      <c r="J1632" s="9">
        <v>41415</v>
      </c>
      <c r="K1632" s="7">
        <v>8</v>
      </c>
      <c r="L1632" s="9" t="str">
        <f>VLOOKUP(T_[[#This Row],[Réf catégorie]],ListeCATEGORIES,2,FALSE)</f>
        <v>Poissons et fruits de mer</v>
      </c>
      <c r="M1632" s="6">
        <v>10</v>
      </c>
      <c r="N1632" s="6" t="str">
        <f>VLOOKUP(T_[[#This Row],[Réf prod]],ListePRODUITS,2,FALSE)</f>
        <v>Ikura</v>
      </c>
      <c r="O1632" s="13">
        <v>155</v>
      </c>
      <c r="P1632" s="6">
        <v>78</v>
      </c>
      <c r="Q1632" s="13">
        <f t="shared" si="25"/>
        <v>12090</v>
      </c>
      <c r="R1632" s="15">
        <v>0.12</v>
      </c>
      <c r="S1632" s="13">
        <v>10639.2</v>
      </c>
      <c r="T1632" s="13">
        <v>63.835200000000007</v>
      </c>
      <c r="U1632" s="48">
        <f>T_[[#This Row],[CA tarif]]-T_[[#This Row],[CA HT]]</f>
        <v>1450.7999999999993</v>
      </c>
      <c r="V1632" s="13"/>
      <c r="W1632" s="13"/>
      <c r="X1632"/>
      <c r="Y1632" s="9"/>
      <c r="AA1632"/>
      <c r="AB1632"/>
    </row>
    <row r="1633" spans="1:28" ht="15" customHeight="1" x14ac:dyDescent="0.25">
      <c r="A1633" s="6" t="s">
        <v>120</v>
      </c>
      <c r="B1633" s="6" t="s">
        <v>121</v>
      </c>
      <c r="C1633" s="6" t="s">
        <v>122</v>
      </c>
      <c r="D1633" s="6" t="s">
        <v>123</v>
      </c>
      <c r="E1633" s="6">
        <v>7</v>
      </c>
      <c r="F1633" s="6" t="str">
        <f>VLOOKUP(T_[[#This Row],[N° représ]],ListeREPRESENTANTS,2,FALSE)</f>
        <v>Jaime Dos Santos</v>
      </c>
      <c r="G1633" s="6">
        <v>10877</v>
      </c>
      <c r="H1633" s="9">
        <v>41408</v>
      </c>
      <c r="I1633" s="9">
        <v>41421</v>
      </c>
      <c r="J1633" s="9">
        <v>41423</v>
      </c>
      <c r="K1633" s="7">
        <v>8</v>
      </c>
      <c r="L1633" s="9" t="str">
        <f>VLOOKUP(T_[[#This Row],[Réf catégorie]],ListeCATEGORIES,2,FALSE)</f>
        <v>Poissons et fruits de mer</v>
      </c>
      <c r="M1633" s="6">
        <v>18</v>
      </c>
      <c r="N1633" s="6" t="str">
        <f>VLOOKUP(T_[[#This Row],[Réf prod]],ListePRODUITS,2,FALSE)</f>
        <v>Carnarvon Tigers</v>
      </c>
      <c r="O1633" s="13">
        <v>312.5</v>
      </c>
      <c r="P1633" s="6">
        <v>88</v>
      </c>
      <c r="Q1633" s="13">
        <f t="shared" si="25"/>
        <v>27500</v>
      </c>
      <c r="R1633" s="15">
        <v>0.06</v>
      </c>
      <c r="S1633" s="13">
        <v>25850</v>
      </c>
      <c r="T1633" s="13">
        <v>517</v>
      </c>
      <c r="U1633" s="48">
        <f>T_[[#This Row],[CA tarif]]-T_[[#This Row],[CA HT]]</f>
        <v>1650</v>
      </c>
      <c r="V1633" s="13"/>
      <c r="W1633" s="13"/>
      <c r="X1633"/>
      <c r="Y1633" s="9"/>
      <c r="AA1633"/>
      <c r="AB1633"/>
    </row>
    <row r="1634" spans="1:28" x14ac:dyDescent="0.25">
      <c r="A1634" s="6" t="s">
        <v>179</v>
      </c>
      <c r="B1634" s="6" t="s">
        <v>180</v>
      </c>
      <c r="C1634" s="6" t="s">
        <v>181</v>
      </c>
      <c r="D1634" s="6" t="s">
        <v>81</v>
      </c>
      <c r="E1634" s="6">
        <v>5</v>
      </c>
      <c r="F1634" s="6" t="str">
        <f>VLOOKUP(T_[[#This Row],[N° représ]],ListeREPRESENTANTS,2,FALSE)</f>
        <v>Mohamed Ben Arfa</v>
      </c>
      <c r="G1634" s="6">
        <v>10882</v>
      </c>
      <c r="H1634" s="9">
        <v>41408</v>
      </c>
      <c r="I1634" s="9">
        <v>41427</v>
      </c>
      <c r="J1634" s="9">
        <v>41422</v>
      </c>
      <c r="K1634" s="7">
        <v>5</v>
      </c>
      <c r="L1634" s="9" t="str">
        <f>VLOOKUP(T_[[#This Row],[Réf catégorie]],ListeCATEGORIES,2,FALSE)</f>
        <v>Pâtes et céréales</v>
      </c>
      <c r="M1634" s="6">
        <v>42</v>
      </c>
      <c r="N1634" s="6" t="str">
        <f>VLOOKUP(T_[[#This Row],[Réf prod]],ListePRODUITS,2,FALSE)</f>
        <v>Singaporean Hokkien Fried Mee</v>
      </c>
      <c r="O1634" s="13">
        <v>70</v>
      </c>
      <c r="P1634" s="6">
        <v>92</v>
      </c>
      <c r="Q1634" s="13">
        <f t="shared" si="25"/>
        <v>6440</v>
      </c>
      <c r="R1634" s="15">
        <v>0.04</v>
      </c>
      <c r="S1634" s="13">
        <v>6182.4</v>
      </c>
      <c r="T1634" s="13">
        <v>166.92479999999998</v>
      </c>
      <c r="U1634" s="48">
        <f>T_[[#This Row],[CA tarif]]-T_[[#This Row],[CA HT]]</f>
        <v>257.60000000000036</v>
      </c>
      <c r="V1634" s="13"/>
      <c r="W1634" s="13"/>
      <c r="X1634"/>
      <c r="Y1634" s="9"/>
      <c r="AA1634"/>
      <c r="AB1634"/>
    </row>
    <row r="1635" spans="1:28" ht="15" customHeight="1" x14ac:dyDescent="0.25">
      <c r="A1635" s="6" t="s">
        <v>95</v>
      </c>
      <c r="B1635" s="6" t="s">
        <v>96</v>
      </c>
      <c r="C1635" s="6" t="s">
        <v>97</v>
      </c>
      <c r="D1635" s="6" t="s">
        <v>98</v>
      </c>
      <c r="E1635" s="6">
        <v>9</v>
      </c>
      <c r="F1635" s="6" t="str">
        <f>VLOOKUP(T_[[#This Row],[N° représ]],ListeREPRESENTANTS,2,FALSE)</f>
        <v>Steven Buchanan</v>
      </c>
      <c r="G1635" s="6">
        <v>10474</v>
      </c>
      <c r="H1635" s="9">
        <v>41409</v>
      </c>
      <c r="I1635" s="9">
        <v>41424</v>
      </c>
      <c r="J1635" s="9">
        <v>41424</v>
      </c>
      <c r="K1635" s="7">
        <v>7</v>
      </c>
      <c r="L1635" s="9" t="str">
        <f>VLOOKUP(T_[[#This Row],[Réf catégorie]],ListeCATEGORIES,2,FALSE)</f>
        <v>Produits secs</v>
      </c>
      <c r="M1635" s="6">
        <v>28</v>
      </c>
      <c r="N1635" s="6" t="str">
        <f>VLOOKUP(T_[[#This Row],[Réf prod]],ListePRODUITS,2,FALSE)</f>
        <v>Rössle Sauerkraut</v>
      </c>
      <c r="O1635" s="13">
        <v>182</v>
      </c>
      <c r="P1635" s="6">
        <v>65</v>
      </c>
      <c r="Q1635" s="13">
        <f t="shared" si="25"/>
        <v>11830</v>
      </c>
      <c r="R1635" s="14">
        <v>0.15</v>
      </c>
      <c r="S1635" s="13">
        <v>10055.5</v>
      </c>
      <c r="T1635" s="13">
        <v>110.6105</v>
      </c>
      <c r="U1635" s="48">
        <f>T_[[#This Row],[CA tarif]]-T_[[#This Row],[CA HT]]</f>
        <v>1774.5</v>
      </c>
      <c r="V1635" s="13"/>
      <c r="W1635" s="13"/>
      <c r="X1635"/>
      <c r="Y1635" s="9"/>
      <c r="AA1635"/>
      <c r="AB1635"/>
    </row>
    <row r="1636" spans="1:28" ht="15" customHeight="1" x14ac:dyDescent="0.25">
      <c r="A1636" s="6" t="s">
        <v>166</v>
      </c>
      <c r="B1636" s="6" t="s">
        <v>167</v>
      </c>
      <c r="C1636" s="6" t="s">
        <v>168</v>
      </c>
      <c r="D1636" s="6" t="s">
        <v>169</v>
      </c>
      <c r="E1636" s="6">
        <v>1</v>
      </c>
      <c r="F1636" s="6" t="str">
        <f>VLOOKUP(T_[[#This Row],[N° représ]],ListeREPRESENTANTS,2,FALSE)</f>
        <v>Francis Rivière</v>
      </c>
      <c r="G1636" s="6">
        <v>10516</v>
      </c>
      <c r="H1636" s="9">
        <v>41409</v>
      </c>
      <c r="I1636" s="9">
        <v>41431</v>
      </c>
      <c r="J1636" s="9">
        <v>41433</v>
      </c>
      <c r="K1636" s="7">
        <v>5</v>
      </c>
      <c r="L1636" s="9" t="str">
        <f>VLOOKUP(T_[[#This Row],[Réf catégorie]],ListeCATEGORIES,2,FALSE)</f>
        <v>Pâtes et céréales</v>
      </c>
      <c r="M1636" s="6">
        <v>42</v>
      </c>
      <c r="N1636" s="6" t="str">
        <f>VLOOKUP(T_[[#This Row],[Réf prod]],ListePRODUITS,2,FALSE)</f>
        <v>Singaporean Hokkien Fried Mee</v>
      </c>
      <c r="O1636" s="13">
        <v>70</v>
      </c>
      <c r="P1636" s="6">
        <v>94</v>
      </c>
      <c r="Q1636" s="13">
        <f t="shared" si="25"/>
        <v>6580</v>
      </c>
      <c r="R1636" s="14">
        <v>0.14000000000000001</v>
      </c>
      <c r="S1636" s="13">
        <v>5658.8</v>
      </c>
      <c r="T1636" s="13">
        <v>90.540800000000004</v>
      </c>
      <c r="U1636" s="48">
        <f>T_[[#This Row],[CA tarif]]-T_[[#This Row],[CA HT]]</f>
        <v>921.19999999999982</v>
      </c>
      <c r="V1636" s="13"/>
      <c r="W1636" s="13"/>
      <c r="X1636"/>
      <c r="Y1636" s="9"/>
      <c r="AA1636"/>
      <c r="AB1636"/>
    </row>
    <row r="1637" spans="1:28" ht="15" customHeight="1" x14ac:dyDescent="0.25">
      <c r="A1637" s="6" t="s">
        <v>205</v>
      </c>
      <c r="B1637" s="6" t="s">
        <v>206</v>
      </c>
      <c r="C1637" s="6" t="s">
        <v>207</v>
      </c>
      <c r="D1637" s="6" t="s">
        <v>208</v>
      </c>
      <c r="E1637" s="6">
        <v>7</v>
      </c>
      <c r="F1637" s="6" t="str">
        <f>VLOOKUP(T_[[#This Row],[N° représ]],ListeREPRESENTANTS,2,FALSE)</f>
        <v>Jaime Dos Santos</v>
      </c>
      <c r="G1637" s="6">
        <v>10733</v>
      </c>
      <c r="H1637" s="9">
        <v>41409</v>
      </c>
      <c r="I1637" s="9">
        <v>41422</v>
      </c>
      <c r="J1637" s="9">
        <v>41420</v>
      </c>
      <c r="K1637" s="7">
        <v>7</v>
      </c>
      <c r="L1637" s="9" t="str">
        <f>VLOOKUP(T_[[#This Row],[Réf catégorie]],ListeCATEGORIES,2,FALSE)</f>
        <v>Produits secs</v>
      </c>
      <c r="M1637" s="6">
        <v>28</v>
      </c>
      <c r="N1637" s="6" t="str">
        <f>VLOOKUP(T_[[#This Row],[Réf prod]],ListePRODUITS,2,FALSE)</f>
        <v>Rössle Sauerkraut</v>
      </c>
      <c r="O1637" s="13">
        <v>228</v>
      </c>
      <c r="P1637" s="6">
        <v>60</v>
      </c>
      <c r="Q1637" s="13">
        <f t="shared" si="25"/>
        <v>13680</v>
      </c>
      <c r="R1637" s="14">
        <v>0.08</v>
      </c>
      <c r="S1637" s="13">
        <v>12585.6</v>
      </c>
      <c r="T1637" s="13">
        <v>25.171200000000002</v>
      </c>
      <c r="U1637" s="48">
        <f>T_[[#This Row],[CA tarif]]-T_[[#This Row],[CA HT]]</f>
        <v>1094.3999999999996</v>
      </c>
      <c r="V1637" s="13"/>
      <c r="W1637" s="13"/>
      <c r="X1637"/>
      <c r="Y1637" s="9"/>
      <c r="AA1637"/>
      <c r="AB1637"/>
    </row>
    <row r="1638" spans="1:28" ht="15" customHeight="1" x14ac:dyDescent="0.25">
      <c r="A1638" s="6" t="s">
        <v>189</v>
      </c>
      <c r="B1638" s="6" t="s">
        <v>190</v>
      </c>
      <c r="C1638" s="6" t="s">
        <v>191</v>
      </c>
      <c r="D1638" s="6" t="s">
        <v>136</v>
      </c>
      <c r="E1638" s="6">
        <v>3</v>
      </c>
      <c r="F1638" s="6" t="str">
        <f>VLOOKUP(T_[[#This Row],[N° représ]],ListeREPRESENTANTS,2,FALSE)</f>
        <v>Janet Leverling</v>
      </c>
      <c r="G1638" s="6">
        <v>10765</v>
      </c>
      <c r="H1638" s="9">
        <v>41409</v>
      </c>
      <c r="I1638" s="9">
        <v>41425</v>
      </c>
      <c r="J1638" s="9">
        <v>41428</v>
      </c>
      <c r="K1638" s="7">
        <v>2</v>
      </c>
      <c r="L1638" s="9" t="str">
        <f>VLOOKUP(T_[[#This Row],[Réf catégorie]],ListeCATEGORIES,2,FALSE)</f>
        <v>Condiments</v>
      </c>
      <c r="M1638" s="6">
        <v>65</v>
      </c>
      <c r="N1638" s="6" t="str">
        <f>VLOOKUP(T_[[#This Row],[Réf prod]],ListePRODUITS,2,FALSE)</f>
        <v>Louisiana Fiery Hot Pepper Sauce</v>
      </c>
      <c r="O1638" s="13">
        <v>105.25</v>
      </c>
      <c r="P1638" s="6">
        <v>80</v>
      </c>
      <c r="Q1638" s="13">
        <f t="shared" si="25"/>
        <v>8420</v>
      </c>
      <c r="R1638" s="14">
        <v>0.01</v>
      </c>
      <c r="S1638" s="13">
        <v>8335.7999999999993</v>
      </c>
      <c r="T1638" s="13">
        <v>108.36539999999999</v>
      </c>
      <c r="U1638" s="48">
        <f>T_[[#This Row],[CA tarif]]-T_[[#This Row],[CA HT]]</f>
        <v>84.200000000000728</v>
      </c>
      <c r="V1638" s="13"/>
      <c r="W1638" s="13"/>
      <c r="X1638"/>
      <c r="Y1638" s="9"/>
      <c r="AA1638"/>
      <c r="AB1638"/>
    </row>
    <row r="1639" spans="1:28" ht="15" customHeight="1" x14ac:dyDescent="0.25">
      <c r="A1639" s="6" t="s">
        <v>248</v>
      </c>
      <c r="B1639" s="6" t="s">
        <v>249</v>
      </c>
      <c r="C1639" s="6" t="s">
        <v>250</v>
      </c>
      <c r="D1639" s="6" t="s">
        <v>251</v>
      </c>
      <c r="E1639" s="6">
        <v>5</v>
      </c>
      <c r="F1639" s="6" t="str">
        <f>VLOOKUP(T_[[#This Row],[N° représ]],ListeREPRESENTANTS,2,FALSE)</f>
        <v>Mohamed Ben Arfa</v>
      </c>
      <c r="G1639" s="6">
        <v>10908</v>
      </c>
      <c r="H1639" s="9">
        <v>41409</v>
      </c>
      <c r="I1639" s="9">
        <v>41426</v>
      </c>
      <c r="J1639" s="9">
        <v>41428</v>
      </c>
      <c r="K1639" s="7">
        <v>5</v>
      </c>
      <c r="L1639" s="9" t="str">
        <f>VLOOKUP(T_[[#This Row],[Réf catégorie]],ListeCATEGORIES,2,FALSE)</f>
        <v>Pâtes et céréales</v>
      </c>
      <c r="M1639" s="6">
        <v>52</v>
      </c>
      <c r="N1639" s="6" t="str">
        <f>VLOOKUP(T_[[#This Row],[Réf prod]],ListePRODUITS,2,FALSE)</f>
        <v>Filo Mix</v>
      </c>
      <c r="O1639" s="13">
        <v>35</v>
      </c>
      <c r="P1639" s="6">
        <v>89</v>
      </c>
      <c r="Q1639" s="13">
        <f t="shared" si="25"/>
        <v>3115</v>
      </c>
      <c r="R1639" s="15">
        <v>0.04</v>
      </c>
      <c r="S1639" s="13">
        <v>2990.4</v>
      </c>
      <c r="T1639" s="13">
        <v>77.750400000000013</v>
      </c>
      <c r="U1639" s="48">
        <f>T_[[#This Row],[CA tarif]]-T_[[#This Row],[CA HT]]</f>
        <v>124.59999999999991</v>
      </c>
      <c r="V1639" s="13"/>
      <c r="W1639" s="13"/>
      <c r="X1639"/>
      <c r="Y1639" s="9"/>
      <c r="AA1639"/>
      <c r="AB1639"/>
    </row>
    <row r="1640" spans="1:28" ht="15" customHeight="1" x14ac:dyDescent="0.25">
      <c r="A1640" s="6" t="s">
        <v>82</v>
      </c>
      <c r="B1640" s="6" t="s">
        <v>83</v>
      </c>
      <c r="C1640" s="6" t="s">
        <v>84</v>
      </c>
      <c r="D1640" s="6" t="s">
        <v>85</v>
      </c>
      <c r="E1640" s="6">
        <v>7</v>
      </c>
      <c r="F1640" s="6" t="str">
        <f>VLOOKUP(T_[[#This Row],[N° représ]],ListeREPRESENTANTS,2,FALSE)</f>
        <v>Jaime Dos Santos</v>
      </c>
      <c r="G1640" s="6">
        <v>10525</v>
      </c>
      <c r="H1640" s="9">
        <v>41410</v>
      </c>
      <c r="I1640" s="9">
        <v>41420</v>
      </c>
      <c r="J1640" s="9">
        <v>41423</v>
      </c>
      <c r="K1640" s="7">
        <v>8</v>
      </c>
      <c r="L1640" s="9" t="str">
        <f>VLOOKUP(T_[[#This Row],[Réf catégorie]],ListeCATEGORIES,2,FALSE)</f>
        <v>Poissons et fruits de mer</v>
      </c>
      <c r="M1640" s="6">
        <v>40</v>
      </c>
      <c r="N1640" s="6" t="str">
        <f>VLOOKUP(T_[[#This Row],[Réf prod]],ListePRODUITS,2,FALSE)</f>
        <v>Boston Crab Meat</v>
      </c>
      <c r="O1640" s="13">
        <v>92</v>
      </c>
      <c r="P1640" s="6">
        <v>31</v>
      </c>
      <c r="Q1640" s="13">
        <f t="shared" si="25"/>
        <v>2852</v>
      </c>
      <c r="R1640" s="14">
        <v>0</v>
      </c>
      <c r="S1640" s="13">
        <v>2852</v>
      </c>
      <c r="T1640" s="13">
        <v>96.968000000000004</v>
      </c>
      <c r="U1640" s="48">
        <f>T_[[#This Row],[CA tarif]]-T_[[#This Row],[CA HT]]</f>
        <v>0</v>
      </c>
      <c r="V1640" s="13"/>
      <c r="W1640" s="13"/>
      <c r="X1640"/>
      <c r="Y1640" s="9"/>
      <c r="AA1640"/>
      <c r="AB1640"/>
    </row>
    <row r="1641" spans="1:28" ht="15" customHeight="1" x14ac:dyDescent="0.25">
      <c r="A1641" s="6" t="s">
        <v>141</v>
      </c>
      <c r="B1641" s="6" t="s">
        <v>142</v>
      </c>
      <c r="C1641" s="6" t="s">
        <v>109</v>
      </c>
      <c r="D1641" s="6" t="s">
        <v>110</v>
      </c>
      <c r="E1641" s="6">
        <v>5</v>
      </c>
      <c r="F1641" s="6" t="str">
        <f>VLOOKUP(T_[[#This Row],[N° représ]],ListeREPRESENTANTS,2,FALSE)</f>
        <v>Mohamed Ben Arfa</v>
      </c>
      <c r="G1641" s="6">
        <v>10551</v>
      </c>
      <c r="H1641" s="9">
        <v>41410</v>
      </c>
      <c r="I1641" s="9">
        <v>41428</v>
      </c>
      <c r="J1641" s="9">
        <v>41429</v>
      </c>
      <c r="K1641" s="7">
        <v>1</v>
      </c>
      <c r="L1641" s="9" t="str">
        <f>VLOOKUP(T_[[#This Row],[Réf catégorie]],ListeCATEGORIES,2,FALSE)</f>
        <v>Boissons</v>
      </c>
      <c r="M1641" s="6">
        <v>35</v>
      </c>
      <c r="N1641" s="6" t="str">
        <f>VLOOKUP(T_[[#This Row],[Réf prod]],ListePRODUITS,2,FALSE)</f>
        <v>Steeleye Stout</v>
      </c>
      <c r="O1641" s="13">
        <v>90</v>
      </c>
      <c r="P1641" s="6">
        <v>68</v>
      </c>
      <c r="Q1641" s="13">
        <f t="shared" si="25"/>
        <v>6120</v>
      </c>
      <c r="R1641" s="14">
        <v>0.1</v>
      </c>
      <c r="S1641" s="13">
        <v>5508</v>
      </c>
      <c r="T1641" s="13">
        <v>181.76400000000001</v>
      </c>
      <c r="U1641" s="48">
        <f>T_[[#This Row],[CA tarif]]-T_[[#This Row],[CA HT]]</f>
        <v>612</v>
      </c>
      <c r="V1641" s="13"/>
      <c r="W1641" s="13"/>
      <c r="X1641"/>
      <c r="Y1641" s="9"/>
      <c r="AA1641"/>
      <c r="AB1641"/>
    </row>
    <row r="1642" spans="1:28" ht="15" customHeight="1" x14ac:dyDescent="0.25">
      <c r="A1642" s="6" t="s">
        <v>130</v>
      </c>
      <c r="B1642" s="6" t="s">
        <v>131</v>
      </c>
      <c r="C1642" s="6" t="s">
        <v>132</v>
      </c>
      <c r="D1642" s="6" t="s">
        <v>123</v>
      </c>
      <c r="E1642" s="6">
        <v>5</v>
      </c>
      <c r="F1642" s="6" t="str">
        <f>VLOOKUP(T_[[#This Row],[N° représ]],ListeREPRESENTANTS,2,FALSE)</f>
        <v>Mohamed Ben Arfa</v>
      </c>
      <c r="G1642" s="6">
        <v>10728</v>
      </c>
      <c r="H1642" s="9">
        <v>41410</v>
      </c>
      <c r="I1642" s="9">
        <v>41423</v>
      </c>
      <c r="J1642" s="9">
        <v>41420</v>
      </c>
      <c r="K1642" s="7">
        <v>4</v>
      </c>
      <c r="L1642" s="9" t="str">
        <f>VLOOKUP(T_[[#This Row],[Réf catégorie]],ListeCATEGORIES,2,FALSE)</f>
        <v>Produits laitiers</v>
      </c>
      <c r="M1642" s="6">
        <v>60</v>
      </c>
      <c r="N1642" s="6" t="str">
        <f>VLOOKUP(T_[[#This Row],[Réf prod]],ListePRODUITS,2,FALSE)</f>
        <v>Camembert Pierrot</v>
      </c>
      <c r="O1642" s="13">
        <v>170</v>
      </c>
      <c r="P1642" s="6">
        <v>41</v>
      </c>
      <c r="Q1642" s="13">
        <f t="shared" si="25"/>
        <v>6970</v>
      </c>
      <c r="R1642" s="14">
        <v>0.08</v>
      </c>
      <c r="S1642" s="13">
        <v>6412.4000000000005</v>
      </c>
      <c r="T1642" s="13">
        <v>173.13480000000001</v>
      </c>
      <c r="U1642" s="48">
        <f>T_[[#This Row],[CA tarif]]-T_[[#This Row],[CA HT]]</f>
        <v>557.59999999999945</v>
      </c>
      <c r="V1642" s="13"/>
      <c r="W1642" s="13"/>
      <c r="X1642"/>
      <c r="Y1642" s="9"/>
      <c r="AA1642"/>
      <c r="AB1642"/>
    </row>
    <row r="1643" spans="1:28" ht="15" customHeight="1" x14ac:dyDescent="0.25">
      <c r="A1643" s="6" t="s">
        <v>127</v>
      </c>
      <c r="B1643" s="6" t="s">
        <v>128</v>
      </c>
      <c r="C1643" s="6" t="s">
        <v>129</v>
      </c>
      <c r="D1643" s="6" t="s">
        <v>106</v>
      </c>
      <c r="E1643" s="6">
        <v>4</v>
      </c>
      <c r="F1643" s="6" t="str">
        <f>VLOOKUP(T_[[#This Row],[N° représ]],ListeREPRESENTANTS,2,FALSE)</f>
        <v>Laura Callahan</v>
      </c>
      <c r="G1643" s="6">
        <v>10729</v>
      </c>
      <c r="H1643" s="9">
        <v>41410</v>
      </c>
      <c r="I1643" s="9">
        <v>41435</v>
      </c>
      <c r="J1643" s="9">
        <v>41431</v>
      </c>
      <c r="K1643" s="7">
        <v>1</v>
      </c>
      <c r="L1643" s="9" t="str">
        <f>VLOOKUP(T_[[#This Row],[Réf catégorie]],ListeCATEGORIES,2,FALSE)</f>
        <v>Boissons</v>
      </c>
      <c r="M1643" s="6">
        <v>1</v>
      </c>
      <c r="N1643" s="6" t="str">
        <f>VLOOKUP(T_[[#This Row],[Réf prod]],ListePRODUITS,2,FALSE)</f>
        <v>Chai</v>
      </c>
      <c r="O1643" s="13">
        <v>90</v>
      </c>
      <c r="P1643" s="6">
        <v>69</v>
      </c>
      <c r="Q1643" s="13">
        <f t="shared" si="25"/>
        <v>6210</v>
      </c>
      <c r="R1643" s="14">
        <v>0.01</v>
      </c>
      <c r="S1643" s="13">
        <v>6147.9</v>
      </c>
      <c r="T1643" s="13">
        <v>49.183199999999999</v>
      </c>
      <c r="U1643" s="48">
        <f>T_[[#This Row],[CA tarif]]-T_[[#This Row],[CA HT]]</f>
        <v>62.100000000000364</v>
      </c>
      <c r="V1643" s="13"/>
      <c r="W1643" s="13"/>
      <c r="X1643"/>
      <c r="Y1643" s="9"/>
      <c r="AA1643"/>
      <c r="AB1643"/>
    </row>
    <row r="1644" spans="1:28" ht="15" customHeight="1" x14ac:dyDescent="0.25">
      <c r="A1644" s="6" t="s">
        <v>111</v>
      </c>
      <c r="B1644" s="6" t="s">
        <v>112</v>
      </c>
      <c r="C1644" s="6" t="s">
        <v>113</v>
      </c>
      <c r="D1644" s="6" t="s">
        <v>85</v>
      </c>
      <c r="E1644" s="6">
        <v>3</v>
      </c>
      <c r="F1644" s="6" t="str">
        <f>VLOOKUP(T_[[#This Row],[N° représ]],ListeREPRESENTANTS,2,FALSE)</f>
        <v>Janet Leverling</v>
      </c>
      <c r="G1644" s="6">
        <v>10814</v>
      </c>
      <c r="H1644" s="9">
        <v>41410</v>
      </c>
      <c r="I1644" s="9">
        <v>41427</v>
      </c>
      <c r="J1644" s="9">
        <v>41428</v>
      </c>
      <c r="K1644" s="7">
        <v>3</v>
      </c>
      <c r="L1644" s="9" t="str">
        <f>VLOOKUP(T_[[#This Row],[Réf catégorie]],ListeCATEGORIES,2,FALSE)</f>
        <v>Desserts</v>
      </c>
      <c r="M1644" s="6">
        <v>48</v>
      </c>
      <c r="N1644" s="6" t="str">
        <f>VLOOKUP(T_[[#This Row],[Réf prod]],ListePRODUITS,2,FALSE)</f>
        <v>Chocolade</v>
      </c>
      <c r="O1644" s="13">
        <v>63.75</v>
      </c>
      <c r="P1644" s="6">
        <v>7</v>
      </c>
      <c r="Q1644" s="13">
        <f t="shared" si="25"/>
        <v>446.25</v>
      </c>
      <c r="R1644" s="14">
        <v>0.13</v>
      </c>
      <c r="S1644" s="13">
        <v>388.23750000000001</v>
      </c>
      <c r="T1644" s="13">
        <v>2.7176624999999999</v>
      </c>
      <c r="U1644" s="48">
        <f>T_[[#This Row],[CA tarif]]-T_[[#This Row],[CA HT]]</f>
        <v>58.012499999999989</v>
      </c>
      <c r="V1644" s="13"/>
      <c r="W1644" s="13"/>
      <c r="X1644"/>
      <c r="Y1644" s="9"/>
      <c r="AA1644"/>
      <c r="AB1644"/>
    </row>
    <row r="1645" spans="1:28" ht="15" customHeight="1" x14ac:dyDescent="0.25">
      <c r="A1645" s="6" t="s">
        <v>258</v>
      </c>
      <c r="B1645" s="6" t="s">
        <v>259</v>
      </c>
      <c r="C1645" s="6" t="s">
        <v>260</v>
      </c>
      <c r="D1645" s="6" t="s">
        <v>136</v>
      </c>
      <c r="E1645" s="6">
        <v>9</v>
      </c>
      <c r="F1645" s="6" t="str">
        <f>VLOOKUP(T_[[#This Row],[N° représ]],ListeREPRESENTANTS,2,FALSE)</f>
        <v>Steven Buchanan</v>
      </c>
      <c r="G1645" s="6">
        <v>10575</v>
      </c>
      <c r="H1645" s="9">
        <v>41411</v>
      </c>
      <c r="I1645" s="9">
        <v>41422</v>
      </c>
      <c r="J1645" s="9">
        <v>41423</v>
      </c>
      <c r="K1645" s="7">
        <v>4</v>
      </c>
      <c r="L1645" s="9" t="str">
        <f>VLOOKUP(T_[[#This Row],[Réf catégorie]],ListeCATEGORIES,2,FALSE)</f>
        <v>Produits laitiers</v>
      </c>
      <c r="M1645" s="6">
        <v>59</v>
      </c>
      <c r="N1645" s="6" t="str">
        <f>VLOOKUP(T_[[#This Row],[Réf prod]],ListePRODUITS,2,FALSE)</f>
        <v>Raclette Courdavault</v>
      </c>
      <c r="O1645" s="13">
        <v>275</v>
      </c>
      <c r="P1645" s="6">
        <v>75</v>
      </c>
      <c r="Q1645" s="13">
        <f t="shared" si="25"/>
        <v>20625</v>
      </c>
      <c r="R1645" s="14">
        <v>-0.02</v>
      </c>
      <c r="S1645" s="13">
        <v>21037.5</v>
      </c>
      <c r="T1645" s="13">
        <v>483.86250000000001</v>
      </c>
      <c r="U1645" s="48">
        <f>T_[[#This Row],[CA tarif]]-T_[[#This Row],[CA HT]]</f>
        <v>-412.5</v>
      </c>
      <c r="V1645" s="13"/>
      <c r="W1645" s="13"/>
      <c r="X1645"/>
      <c r="Y1645" s="9"/>
      <c r="AA1645"/>
      <c r="AB1645"/>
    </row>
    <row r="1646" spans="1:28" ht="15" customHeight="1" x14ac:dyDescent="0.25">
      <c r="A1646" s="6" t="s">
        <v>157</v>
      </c>
      <c r="B1646" s="6" t="s">
        <v>158</v>
      </c>
      <c r="C1646" s="6" t="s">
        <v>159</v>
      </c>
      <c r="D1646" s="6" t="s">
        <v>136</v>
      </c>
      <c r="E1646" s="6">
        <v>8</v>
      </c>
      <c r="F1646" s="6" t="str">
        <f>VLOOKUP(T_[[#This Row],[N° représ]],ListeREPRESENTANTS,2,FALSE)</f>
        <v>Hicham Esmal</v>
      </c>
      <c r="G1646" s="6">
        <v>10593</v>
      </c>
      <c r="H1646" s="9">
        <v>41411</v>
      </c>
      <c r="I1646" s="9">
        <v>41426</v>
      </c>
      <c r="J1646" s="9">
        <v>41423</v>
      </c>
      <c r="K1646" s="7">
        <v>4</v>
      </c>
      <c r="L1646" s="9" t="str">
        <f>VLOOKUP(T_[[#This Row],[Réf catégorie]],ListeCATEGORIES,2,FALSE)</f>
        <v>Produits laitiers</v>
      </c>
      <c r="M1646" s="6">
        <v>69</v>
      </c>
      <c r="N1646" s="6" t="str">
        <f>VLOOKUP(T_[[#This Row],[Réf prod]],ListePRODUITS,2,FALSE)</f>
        <v>Gudbrandsdalsost</v>
      </c>
      <c r="O1646" s="13">
        <v>180</v>
      </c>
      <c r="P1646" s="6">
        <v>32</v>
      </c>
      <c r="Q1646" s="13">
        <f t="shared" si="25"/>
        <v>5760</v>
      </c>
      <c r="R1646" s="14">
        <v>0.08</v>
      </c>
      <c r="S1646" s="13">
        <v>5299.2</v>
      </c>
      <c r="T1646" s="13">
        <v>148.3776</v>
      </c>
      <c r="U1646" s="48">
        <f>T_[[#This Row],[CA tarif]]-T_[[#This Row],[CA HT]]</f>
        <v>460.80000000000018</v>
      </c>
      <c r="V1646" s="13"/>
      <c r="W1646" s="13"/>
      <c r="X1646"/>
      <c r="Y1646" s="9"/>
      <c r="AA1646"/>
      <c r="AB1646"/>
    </row>
    <row r="1647" spans="1:28" ht="15" customHeight="1" x14ac:dyDescent="0.25">
      <c r="A1647" s="6" t="s">
        <v>90</v>
      </c>
      <c r="B1647" s="6" t="s">
        <v>91</v>
      </c>
      <c r="C1647" s="6" t="s">
        <v>88</v>
      </c>
      <c r="D1647" s="6" t="s">
        <v>89</v>
      </c>
      <c r="E1647" s="6">
        <v>6</v>
      </c>
      <c r="F1647" s="6" t="str">
        <f>VLOOKUP(T_[[#This Row],[N° représ]],ListeREPRESENTANTS,2,FALSE)</f>
        <v>Ernst Junge</v>
      </c>
      <c r="G1647" s="6">
        <v>10804</v>
      </c>
      <c r="H1647" s="9">
        <v>41411</v>
      </c>
      <c r="I1647" s="9">
        <v>41424</v>
      </c>
      <c r="J1647" s="9">
        <v>41420</v>
      </c>
      <c r="K1647" s="7">
        <v>3</v>
      </c>
      <c r="L1647" s="9" t="str">
        <f>VLOOKUP(T_[[#This Row],[Réf catégorie]],ListeCATEGORIES,2,FALSE)</f>
        <v>Desserts</v>
      </c>
      <c r="M1647" s="6">
        <v>49</v>
      </c>
      <c r="N1647" s="6" t="str">
        <f>VLOOKUP(T_[[#This Row],[Réf prod]],ListePRODUITS,2,FALSE)</f>
        <v>Maxilaku</v>
      </c>
      <c r="O1647" s="13">
        <v>100</v>
      </c>
      <c r="P1647" s="6">
        <v>68</v>
      </c>
      <c r="Q1647" s="13">
        <f t="shared" si="25"/>
        <v>6800</v>
      </c>
      <c r="R1647" s="14">
        <v>-0.03</v>
      </c>
      <c r="S1647" s="13">
        <v>7004</v>
      </c>
      <c r="T1647" s="13">
        <v>14.007999999999999</v>
      </c>
      <c r="U1647" s="48">
        <f>T_[[#This Row],[CA tarif]]-T_[[#This Row],[CA HT]]</f>
        <v>-204</v>
      </c>
      <c r="V1647" s="13"/>
      <c r="W1647" s="13"/>
      <c r="X1647"/>
      <c r="Y1647" s="9"/>
      <c r="AA1647"/>
      <c r="AB1647"/>
    </row>
    <row r="1648" spans="1:28" ht="15" customHeight="1" x14ac:dyDescent="0.25">
      <c r="A1648" s="6" t="s">
        <v>155</v>
      </c>
      <c r="B1648" s="6" t="s">
        <v>156</v>
      </c>
      <c r="C1648" s="6" t="s">
        <v>132</v>
      </c>
      <c r="D1648" s="6" t="s">
        <v>123</v>
      </c>
      <c r="E1648" s="6">
        <v>7</v>
      </c>
      <c r="F1648" s="6" t="str">
        <f>VLOOKUP(T_[[#This Row],[N° représ]],ListeREPRESENTANTS,2,FALSE)</f>
        <v>Jaime Dos Santos</v>
      </c>
      <c r="G1648" s="6">
        <v>10834</v>
      </c>
      <c r="H1648" s="9">
        <v>41411</v>
      </c>
      <c r="I1648" s="9">
        <v>41423</v>
      </c>
      <c r="J1648" s="9">
        <v>41418</v>
      </c>
      <c r="K1648" s="7">
        <v>6</v>
      </c>
      <c r="L1648" s="9" t="str">
        <f>VLOOKUP(T_[[#This Row],[Réf catégorie]],ListeCATEGORIES,2,FALSE)</f>
        <v>Viandes</v>
      </c>
      <c r="M1648" s="6">
        <v>29</v>
      </c>
      <c r="N1648" s="6" t="str">
        <f>VLOOKUP(T_[[#This Row],[Réf prod]],ListePRODUITS,2,FALSE)</f>
        <v>Thüringer Rostbratwurst</v>
      </c>
      <c r="O1648" s="13">
        <v>618.95000000000005</v>
      </c>
      <c r="P1648" s="6">
        <v>53</v>
      </c>
      <c r="Q1648" s="13">
        <f t="shared" si="25"/>
        <v>32804.350000000006</v>
      </c>
      <c r="R1648" s="14">
        <v>0.14000000000000001</v>
      </c>
      <c r="S1648" s="13">
        <v>28211.741000000005</v>
      </c>
      <c r="T1648" s="13">
        <v>282.11741000000001</v>
      </c>
      <c r="U1648" s="48">
        <f>T_[[#This Row],[CA tarif]]-T_[[#This Row],[CA HT]]</f>
        <v>4592.6090000000004</v>
      </c>
      <c r="V1648" s="13"/>
      <c r="W1648" s="13"/>
      <c r="X1648"/>
      <c r="Y1648" s="9"/>
      <c r="AA1648"/>
      <c r="AB1648"/>
    </row>
    <row r="1649" spans="1:28" x14ac:dyDescent="0.25">
      <c r="A1649" s="6" t="s">
        <v>179</v>
      </c>
      <c r="B1649" s="6" t="s">
        <v>180</v>
      </c>
      <c r="C1649" s="6" t="s">
        <v>181</v>
      </c>
      <c r="D1649" s="6" t="s">
        <v>81</v>
      </c>
      <c r="E1649" s="6">
        <v>5</v>
      </c>
      <c r="F1649" s="6" t="str">
        <f>VLOOKUP(T_[[#This Row],[N° représ]],ListeREPRESENTANTS,2,FALSE)</f>
        <v>Mohamed Ben Arfa</v>
      </c>
      <c r="G1649" s="6">
        <v>10847</v>
      </c>
      <c r="H1649" s="9">
        <v>41411</v>
      </c>
      <c r="I1649" s="9">
        <v>41430</v>
      </c>
      <c r="J1649" s="9">
        <v>41427</v>
      </c>
      <c r="K1649" s="7">
        <v>8</v>
      </c>
      <c r="L1649" s="9" t="str">
        <f>VLOOKUP(T_[[#This Row],[Réf catégorie]],ListeCATEGORIES,2,FALSE)</f>
        <v>Poissons et fruits de mer</v>
      </c>
      <c r="M1649" s="6">
        <v>45</v>
      </c>
      <c r="N1649" s="6" t="str">
        <f>VLOOKUP(T_[[#This Row],[Réf prod]],ListePRODUITS,2,FALSE)</f>
        <v>Røgede sild</v>
      </c>
      <c r="O1649" s="13">
        <v>47.5</v>
      </c>
      <c r="P1649" s="6">
        <v>91</v>
      </c>
      <c r="Q1649" s="13">
        <f t="shared" si="25"/>
        <v>4322.5</v>
      </c>
      <c r="R1649" s="15">
        <v>0.04</v>
      </c>
      <c r="S1649" s="13">
        <v>4149.5999999999995</v>
      </c>
      <c r="T1649" s="13">
        <v>82.99199999999999</v>
      </c>
      <c r="U1649" s="48">
        <f>T_[[#This Row],[CA tarif]]-T_[[#This Row],[CA HT]]</f>
        <v>172.90000000000055</v>
      </c>
      <c r="V1649" s="13"/>
      <c r="W1649" s="13"/>
      <c r="X1649"/>
      <c r="Y1649" s="9"/>
      <c r="AA1649"/>
      <c r="AB1649"/>
    </row>
    <row r="1650" spans="1:28" x14ac:dyDescent="0.25">
      <c r="A1650" s="6" t="s">
        <v>261</v>
      </c>
      <c r="B1650" s="6" t="s">
        <v>262</v>
      </c>
      <c r="C1650" s="6" t="s">
        <v>263</v>
      </c>
      <c r="D1650" s="6" t="s">
        <v>81</v>
      </c>
      <c r="E1650" s="6">
        <v>5</v>
      </c>
      <c r="F1650" s="6" t="str">
        <f>VLOOKUP(T_[[#This Row],[N° représ]],ListeREPRESENTANTS,2,FALSE)</f>
        <v>Mohamed Ben Arfa</v>
      </c>
      <c r="G1650" s="6">
        <v>10884</v>
      </c>
      <c r="H1650" s="9">
        <v>41411</v>
      </c>
      <c r="I1650" s="9">
        <v>41431</v>
      </c>
      <c r="J1650" s="9">
        <v>41432</v>
      </c>
      <c r="K1650" s="7">
        <v>2</v>
      </c>
      <c r="L1650" s="9" t="str">
        <f>VLOOKUP(T_[[#This Row],[Réf catégorie]],ListeCATEGORIES,2,FALSE)</f>
        <v>Condiments</v>
      </c>
      <c r="M1650" s="6">
        <v>65</v>
      </c>
      <c r="N1650" s="6" t="str">
        <f>VLOOKUP(T_[[#This Row],[Réf prod]],ListePRODUITS,2,FALSE)</f>
        <v>Louisiana Fiery Hot Pepper Sauce</v>
      </c>
      <c r="O1650" s="13">
        <v>105.25</v>
      </c>
      <c r="P1650" s="6">
        <v>97</v>
      </c>
      <c r="Q1650" s="13">
        <f t="shared" si="25"/>
        <v>10209.25</v>
      </c>
      <c r="R1650" s="15">
        <v>0.18</v>
      </c>
      <c r="S1650" s="13">
        <v>8371.5850000000009</v>
      </c>
      <c r="T1650" s="13">
        <v>8.3715850000000014</v>
      </c>
      <c r="U1650" s="48">
        <f>T_[[#This Row],[CA tarif]]-T_[[#This Row],[CA HT]]</f>
        <v>1837.6649999999991</v>
      </c>
      <c r="V1650" s="13"/>
      <c r="W1650" s="13"/>
      <c r="X1650"/>
      <c r="Y1650" s="9"/>
      <c r="AA1650"/>
      <c r="AB1650"/>
    </row>
    <row r="1651" spans="1:28" ht="15" customHeight="1" x14ac:dyDescent="0.25">
      <c r="A1651" s="6" t="s">
        <v>184</v>
      </c>
      <c r="B1651" s="6" t="s">
        <v>185</v>
      </c>
      <c r="C1651" s="6" t="s">
        <v>159</v>
      </c>
      <c r="D1651" s="6" t="s">
        <v>136</v>
      </c>
      <c r="E1651" s="6">
        <v>5</v>
      </c>
      <c r="F1651" s="6" t="str">
        <f>VLOOKUP(T_[[#This Row],[N° représ]],ListeREPRESENTANTS,2,FALSE)</f>
        <v>Mohamed Ben Arfa</v>
      </c>
      <c r="G1651" s="6">
        <v>10640</v>
      </c>
      <c r="H1651" s="9">
        <v>41412</v>
      </c>
      <c r="I1651" s="9">
        <v>41439</v>
      </c>
      <c r="J1651" s="9">
        <v>41441</v>
      </c>
      <c r="K1651" s="7">
        <v>4</v>
      </c>
      <c r="L1651" s="9" t="str">
        <f>VLOOKUP(T_[[#This Row],[Réf catégorie]],ListeCATEGORIES,2,FALSE)</f>
        <v>Produits laitiers</v>
      </c>
      <c r="M1651" s="6">
        <v>69</v>
      </c>
      <c r="N1651" s="6" t="str">
        <f>VLOOKUP(T_[[#This Row],[Réf prod]],ListePRODUITS,2,FALSE)</f>
        <v>Gudbrandsdalsost</v>
      </c>
      <c r="O1651" s="13">
        <v>180</v>
      </c>
      <c r="P1651" s="6">
        <v>96</v>
      </c>
      <c r="Q1651" s="13">
        <f t="shared" si="25"/>
        <v>17280</v>
      </c>
      <c r="R1651" s="14">
        <v>0.14000000000000001</v>
      </c>
      <c r="S1651" s="13">
        <v>14860.8</v>
      </c>
      <c r="T1651" s="13">
        <v>29.721599999999999</v>
      </c>
      <c r="U1651" s="48">
        <f>T_[[#This Row],[CA tarif]]-T_[[#This Row],[CA HT]]</f>
        <v>2419.2000000000007</v>
      </c>
      <c r="V1651" s="13"/>
      <c r="W1651" s="13"/>
      <c r="X1651"/>
      <c r="Y1651" s="9"/>
      <c r="AA1651"/>
      <c r="AB1651"/>
    </row>
    <row r="1652" spans="1:28" ht="15" customHeight="1" x14ac:dyDescent="0.25">
      <c r="A1652" s="6" t="s">
        <v>92</v>
      </c>
      <c r="B1652" s="6" t="s">
        <v>93</v>
      </c>
      <c r="C1652" s="6" t="s">
        <v>94</v>
      </c>
      <c r="D1652" s="6" t="s">
        <v>89</v>
      </c>
      <c r="E1652" s="6">
        <v>1</v>
      </c>
      <c r="F1652" s="6" t="str">
        <f>VLOOKUP(T_[[#This Row],[N° représ]],ListeREPRESENTANTS,2,FALSE)</f>
        <v>Francis Rivière</v>
      </c>
      <c r="G1652" s="6">
        <v>10798</v>
      </c>
      <c r="H1652" s="9">
        <v>41412</v>
      </c>
      <c r="I1652" s="9">
        <v>41425</v>
      </c>
      <c r="J1652" s="9">
        <v>41422</v>
      </c>
      <c r="K1652" s="7">
        <v>4</v>
      </c>
      <c r="L1652" s="9" t="str">
        <f>VLOOKUP(T_[[#This Row],[Réf catégorie]],ListeCATEGORIES,2,FALSE)</f>
        <v>Produits laitiers</v>
      </c>
      <c r="M1652" s="6">
        <v>72</v>
      </c>
      <c r="N1652" s="6" t="str">
        <f>VLOOKUP(T_[[#This Row],[Réf prod]],ListePRODUITS,2,FALSE)</f>
        <v>Mozzarella di Giovanni</v>
      </c>
      <c r="O1652" s="13">
        <v>174</v>
      </c>
      <c r="P1652" s="6">
        <v>3</v>
      </c>
      <c r="Q1652" s="13">
        <f t="shared" si="25"/>
        <v>522</v>
      </c>
      <c r="R1652" s="14">
        <v>0.14000000000000001</v>
      </c>
      <c r="S1652" s="13">
        <v>448.92</v>
      </c>
      <c r="T1652" s="13">
        <v>7.1827200000000007</v>
      </c>
      <c r="U1652" s="48">
        <f>T_[[#This Row],[CA tarif]]-T_[[#This Row],[CA HT]]</f>
        <v>73.079999999999984</v>
      </c>
      <c r="V1652" s="13"/>
      <c r="W1652" s="13"/>
      <c r="X1652"/>
      <c r="Y1652" s="9"/>
      <c r="AA1652"/>
      <c r="AB1652"/>
    </row>
    <row r="1653" spans="1:28" ht="15" customHeight="1" x14ac:dyDescent="0.25">
      <c r="A1653" s="6" t="s">
        <v>92</v>
      </c>
      <c r="B1653" s="6" t="s">
        <v>93</v>
      </c>
      <c r="C1653" s="6" t="s">
        <v>94</v>
      </c>
      <c r="D1653" s="6" t="s">
        <v>89</v>
      </c>
      <c r="E1653" s="6">
        <v>2</v>
      </c>
      <c r="F1653" s="6" t="str">
        <f>VLOOKUP(T_[[#This Row],[N° représ]],ListeREPRESENTANTS,2,FALSE)</f>
        <v>Anne Dodsworth</v>
      </c>
      <c r="G1653" s="6">
        <v>10829</v>
      </c>
      <c r="H1653" s="9">
        <v>41412</v>
      </c>
      <c r="I1653" s="9">
        <v>41436</v>
      </c>
      <c r="J1653" s="9">
        <v>41435</v>
      </c>
      <c r="K1653" s="7">
        <v>4</v>
      </c>
      <c r="L1653" s="9" t="str">
        <f>VLOOKUP(T_[[#This Row],[Réf catégorie]],ListeCATEGORIES,2,FALSE)</f>
        <v>Produits laitiers</v>
      </c>
      <c r="M1653" s="6">
        <v>60</v>
      </c>
      <c r="N1653" s="6" t="str">
        <f>VLOOKUP(T_[[#This Row],[Réf prod]],ListePRODUITS,2,FALSE)</f>
        <v>Camembert Pierrot</v>
      </c>
      <c r="O1653" s="13">
        <v>170</v>
      </c>
      <c r="P1653" s="6">
        <v>88</v>
      </c>
      <c r="Q1653" s="13">
        <f t="shared" si="25"/>
        <v>14960</v>
      </c>
      <c r="R1653" s="14">
        <v>0.2</v>
      </c>
      <c r="S1653" s="13">
        <v>11968</v>
      </c>
      <c r="T1653" s="13">
        <v>107.712</v>
      </c>
      <c r="U1653" s="48">
        <f>T_[[#This Row],[CA tarif]]-T_[[#This Row],[CA HT]]</f>
        <v>2992</v>
      </c>
      <c r="V1653" s="13"/>
      <c r="W1653" s="13"/>
      <c r="X1653"/>
      <c r="Y1653" s="9"/>
      <c r="AA1653"/>
      <c r="AB1653"/>
    </row>
    <row r="1654" spans="1:28" ht="15" customHeight="1" x14ac:dyDescent="0.25">
      <c r="A1654" s="6" t="s">
        <v>223</v>
      </c>
      <c r="B1654" s="6" t="s">
        <v>224</v>
      </c>
      <c r="C1654" s="6" t="s">
        <v>225</v>
      </c>
      <c r="D1654" s="6" t="s">
        <v>208</v>
      </c>
      <c r="E1654" s="6">
        <v>4</v>
      </c>
      <c r="F1654" s="6" t="str">
        <f>VLOOKUP(T_[[#This Row],[N° représ]],ListeREPRESENTANTS,2,FALSE)</f>
        <v>Laura Callahan</v>
      </c>
      <c r="G1654" s="6">
        <v>10533</v>
      </c>
      <c r="H1654" s="9">
        <v>41413</v>
      </c>
      <c r="I1654" s="9">
        <v>41424</v>
      </c>
      <c r="J1654" s="9">
        <v>41419</v>
      </c>
      <c r="K1654" s="7">
        <v>2</v>
      </c>
      <c r="L1654" s="9" t="str">
        <f>VLOOKUP(T_[[#This Row],[Réf catégorie]],ListeCATEGORIES,2,FALSE)</f>
        <v>Condiments</v>
      </c>
      <c r="M1654" s="6">
        <v>4</v>
      </c>
      <c r="N1654" s="6" t="str">
        <f>VLOOKUP(T_[[#This Row],[Réf prod]],ListePRODUITS,2,FALSE)</f>
        <v>Chef Anton's Cajun Seasoning</v>
      </c>
      <c r="O1654" s="13">
        <v>110</v>
      </c>
      <c r="P1654" s="6">
        <v>20</v>
      </c>
      <c r="Q1654" s="13">
        <f t="shared" si="25"/>
        <v>2200</v>
      </c>
      <c r="R1654" s="14">
        <v>0.11</v>
      </c>
      <c r="S1654" s="13">
        <v>1958</v>
      </c>
      <c r="T1654" s="13">
        <v>15.664</v>
      </c>
      <c r="U1654" s="48">
        <f>T_[[#This Row],[CA tarif]]-T_[[#This Row],[CA HT]]</f>
        <v>242</v>
      </c>
      <c r="V1654" s="13"/>
      <c r="W1654" s="13"/>
      <c r="X1654"/>
      <c r="Y1654" s="9"/>
      <c r="AA1654"/>
      <c r="AB1654"/>
    </row>
    <row r="1655" spans="1:28" ht="15" customHeight="1" x14ac:dyDescent="0.25">
      <c r="A1655" s="6" t="s">
        <v>228</v>
      </c>
      <c r="B1655" s="6" t="s">
        <v>229</v>
      </c>
      <c r="C1655" s="6" t="s">
        <v>122</v>
      </c>
      <c r="D1655" s="6" t="s">
        <v>123</v>
      </c>
      <c r="E1655" s="6">
        <v>1</v>
      </c>
      <c r="F1655" s="6" t="str">
        <f>VLOOKUP(T_[[#This Row],[N° représ]],ListeREPRESENTANTS,2,FALSE)</f>
        <v>Francis Rivière</v>
      </c>
      <c r="G1655" s="6">
        <v>10541</v>
      </c>
      <c r="H1655" s="9">
        <v>41413</v>
      </c>
      <c r="I1655" s="9">
        <v>41430</v>
      </c>
      <c r="J1655" s="9">
        <v>41430</v>
      </c>
      <c r="K1655" s="7">
        <v>1</v>
      </c>
      <c r="L1655" s="9" t="str">
        <f>VLOOKUP(T_[[#This Row],[Réf catégorie]],ListeCATEGORIES,2,FALSE)</f>
        <v>Boissons</v>
      </c>
      <c r="M1655" s="6">
        <v>38</v>
      </c>
      <c r="N1655" s="6" t="str">
        <f>VLOOKUP(T_[[#This Row],[Réf prod]],ListePRODUITS,2,FALSE)</f>
        <v>Côte de Blaye</v>
      </c>
      <c r="O1655" s="13">
        <v>1317.5</v>
      </c>
      <c r="P1655" s="6">
        <v>34</v>
      </c>
      <c r="Q1655" s="13">
        <f t="shared" si="25"/>
        <v>44795</v>
      </c>
      <c r="R1655" s="14">
        <v>-0.02</v>
      </c>
      <c r="S1655" s="13">
        <v>45690.9</v>
      </c>
      <c r="T1655" s="13">
        <v>1462.1088</v>
      </c>
      <c r="U1655" s="48">
        <f>T_[[#This Row],[CA tarif]]-T_[[#This Row],[CA HT]]</f>
        <v>-895.90000000000146</v>
      </c>
      <c r="V1655" s="13"/>
      <c r="W1655" s="13"/>
      <c r="X1655"/>
      <c r="Y1655" s="9"/>
      <c r="AA1655"/>
      <c r="AB1655"/>
    </row>
    <row r="1656" spans="1:28" ht="15" customHeight="1" x14ac:dyDescent="0.25">
      <c r="A1656" s="6" t="s">
        <v>252</v>
      </c>
      <c r="B1656" s="6" t="s">
        <v>253</v>
      </c>
      <c r="C1656" s="6" t="s">
        <v>254</v>
      </c>
      <c r="D1656" s="6" t="s">
        <v>238</v>
      </c>
      <c r="E1656" s="6">
        <v>3</v>
      </c>
      <c r="F1656" s="6" t="str">
        <f>VLOOKUP(T_[[#This Row],[N° représ]],ListeREPRESENTANTS,2,FALSE)</f>
        <v>Janet Leverling</v>
      </c>
      <c r="G1656" s="6">
        <v>10568</v>
      </c>
      <c r="H1656" s="9">
        <v>41413</v>
      </c>
      <c r="I1656" s="9">
        <v>41441</v>
      </c>
      <c r="J1656" s="9">
        <v>41444</v>
      </c>
      <c r="K1656" s="7">
        <v>8</v>
      </c>
      <c r="L1656" s="9" t="str">
        <f>VLOOKUP(T_[[#This Row],[Réf catégorie]],ListeCATEGORIES,2,FALSE)</f>
        <v>Poissons et fruits de mer</v>
      </c>
      <c r="M1656" s="6">
        <v>10</v>
      </c>
      <c r="N1656" s="6" t="str">
        <f>VLOOKUP(T_[[#This Row],[Réf prod]],ListePRODUITS,2,FALSE)</f>
        <v>Ikura</v>
      </c>
      <c r="O1656" s="13">
        <v>155</v>
      </c>
      <c r="P1656" s="6">
        <v>12</v>
      </c>
      <c r="Q1656" s="13">
        <f t="shared" si="25"/>
        <v>1860</v>
      </c>
      <c r="R1656" s="14">
        <v>0.05</v>
      </c>
      <c r="S1656" s="13">
        <v>1767</v>
      </c>
      <c r="T1656" s="13">
        <v>7.0679999999999996</v>
      </c>
      <c r="U1656" s="48">
        <f>T_[[#This Row],[CA tarif]]-T_[[#This Row],[CA HT]]</f>
        <v>93</v>
      </c>
      <c r="V1656" s="13"/>
      <c r="W1656" s="13"/>
      <c r="X1656"/>
      <c r="Y1656" s="9"/>
      <c r="AA1656"/>
      <c r="AB1656"/>
    </row>
    <row r="1657" spans="1:28" ht="15" customHeight="1" x14ac:dyDescent="0.25">
      <c r="A1657" s="6" t="s">
        <v>117</v>
      </c>
      <c r="B1657" s="6" t="s">
        <v>118</v>
      </c>
      <c r="C1657" s="6" t="s">
        <v>119</v>
      </c>
      <c r="D1657" s="6" t="s">
        <v>85</v>
      </c>
      <c r="E1657" s="6">
        <v>5</v>
      </c>
      <c r="F1657" s="6" t="str">
        <f>VLOOKUP(T_[[#This Row],[N° représ]],ListeREPRESENTANTS,2,FALSE)</f>
        <v>Mohamed Ben Arfa</v>
      </c>
      <c r="G1657" s="6">
        <v>10634</v>
      </c>
      <c r="H1657" s="9">
        <v>41413</v>
      </c>
      <c r="I1657" s="9">
        <v>41438</v>
      </c>
      <c r="J1657" s="9">
        <v>41440</v>
      </c>
      <c r="K1657" s="7">
        <v>7</v>
      </c>
      <c r="L1657" s="9" t="str">
        <f>VLOOKUP(T_[[#This Row],[Réf catégorie]],ListeCATEGORIES,2,FALSE)</f>
        <v>Produits secs</v>
      </c>
      <c r="M1657" s="6">
        <v>7</v>
      </c>
      <c r="N1657" s="6" t="str">
        <f>VLOOKUP(T_[[#This Row],[Réf prod]],ListePRODUITS,2,FALSE)</f>
        <v>Uncle Bob's Organic Dried Pears</v>
      </c>
      <c r="O1657" s="13">
        <v>150</v>
      </c>
      <c r="P1657" s="6">
        <v>7</v>
      </c>
      <c r="Q1657" s="13">
        <f t="shared" si="25"/>
        <v>1050</v>
      </c>
      <c r="R1657" s="14">
        <v>0.08</v>
      </c>
      <c r="S1657" s="13">
        <v>966</v>
      </c>
      <c r="T1657" s="13">
        <v>27.047999999999998</v>
      </c>
      <c r="U1657" s="48">
        <f>T_[[#This Row],[CA tarif]]-T_[[#This Row],[CA HT]]</f>
        <v>84</v>
      </c>
      <c r="V1657" s="13"/>
      <c r="W1657" s="13"/>
      <c r="X1657"/>
      <c r="Y1657" s="9"/>
      <c r="AA1657"/>
      <c r="AB1657"/>
    </row>
    <row r="1658" spans="1:28" ht="15" customHeight="1" x14ac:dyDescent="0.25">
      <c r="A1658" s="6" t="s">
        <v>166</v>
      </c>
      <c r="B1658" s="6" t="s">
        <v>167</v>
      </c>
      <c r="C1658" s="6" t="s">
        <v>168</v>
      </c>
      <c r="D1658" s="6" t="s">
        <v>169</v>
      </c>
      <c r="E1658" s="6">
        <v>2</v>
      </c>
      <c r="F1658" s="6" t="str">
        <f>VLOOKUP(T_[[#This Row],[N° représ]],ListeREPRESENTANTS,2,FALSE)</f>
        <v>Anne Dodsworth</v>
      </c>
      <c r="G1658" s="6">
        <v>10646</v>
      </c>
      <c r="H1658" s="9">
        <v>41413</v>
      </c>
      <c r="I1658" s="9">
        <v>41432</v>
      </c>
      <c r="J1658" s="9">
        <v>41434</v>
      </c>
      <c r="K1658" s="7">
        <v>1</v>
      </c>
      <c r="L1658" s="9" t="str">
        <f>VLOOKUP(T_[[#This Row],[Réf catégorie]],ListeCATEGORIES,2,FALSE)</f>
        <v>Boissons</v>
      </c>
      <c r="M1658" s="6">
        <v>1</v>
      </c>
      <c r="N1658" s="6" t="str">
        <f>VLOOKUP(T_[[#This Row],[Réf prod]],ListePRODUITS,2,FALSE)</f>
        <v>Chai</v>
      </c>
      <c r="O1658" s="13">
        <v>90</v>
      </c>
      <c r="P1658" s="6">
        <v>40</v>
      </c>
      <c r="Q1658" s="13">
        <f t="shared" si="25"/>
        <v>3600</v>
      </c>
      <c r="R1658" s="14">
        <v>0.04</v>
      </c>
      <c r="S1658" s="13">
        <v>3456</v>
      </c>
      <c r="T1658" s="13">
        <v>13.824</v>
      </c>
      <c r="U1658" s="48">
        <f>T_[[#This Row],[CA tarif]]-T_[[#This Row],[CA HT]]</f>
        <v>144</v>
      </c>
      <c r="V1658" s="13"/>
      <c r="W1658" s="13"/>
      <c r="X1658"/>
      <c r="Y1658" s="9"/>
      <c r="AA1658"/>
      <c r="AB1658"/>
    </row>
    <row r="1659" spans="1:28" ht="15" customHeight="1" x14ac:dyDescent="0.25">
      <c r="A1659" s="6" t="s">
        <v>111</v>
      </c>
      <c r="B1659" s="6" t="s">
        <v>112</v>
      </c>
      <c r="C1659" s="6" t="s">
        <v>113</v>
      </c>
      <c r="D1659" s="6" t="s">
        <v>85</v>
      </c>
      <c r="E1659" s="6">
        <v>3</v>
      </c>
      <c r="F1659" s="6" t="str">
        <f>VLOOKUP(T_[[#This Row],[N° représ]],ListeREPRESENTANTS,2,FALSE)</f>
        <v>Janet Leverling</v>
      </c>
      <c r="G1659" s="6">
        <v>10806</v>
      </c>
      <c r="H1659" s="9">
        <v>41413</v>
      </c>
      <c r="I1659" s="9">
        <v>41431</v>
      </c>
      <c r="J1659" s="9">
        <v>41430</v>
      </c>
      <c r="K1659" s="7">
        <v>7</v>
      </c>
      <c r="L1659" s="9" t="str">
        <f>VLOOKUP(T_[[#This Row],[Réf catégorie]],ListeCATEGORIES,2,FALSE)</f>
        <v>Produits secs</v>
      </c>
      <c r="M1659" s="6">
        <v>74</v>
      </c>
      <c r="N1659" s="6" t="str">
        <f>VLOOKUP(T_[[#This Row],[Réf prod]],ListePRODUITS,2,FALSE)</f>
        <v>Longlife Tofu</v>
      </c>
      <c r="O1659" s="13">
        <v>50</v>
      </c>
      <c r="P1659" s="6">
        <v>83</v>
      </c>
      <c r="Q1659" s="13">
        <f t="shared" si="25"/>
        <v>4150</v>
      </c>
      <c r="R1659" s="14">
        <v>0.02</v>
      </c>
      <c r="S1659" s="13">
        <v>4067</v>
      </c>
      <c r="T1659" s="13">
        <v>40.67</v>
      </c>
      <c r="U1659" s="48">
        <f>T_[[#This Row],[CA tarif]]-T_[[#This Row],[CA HT]]</f>
        <v>83</v>
      </c>
      <c r="V1659" s="13"/>
      <c r="W1659" s="13"/>
      <c r="X1659"/>
      <c r="Y1659" s="9"/>
      <c r="AA1659"/>
      <c r="AB1659"/>
    </row>
    <row r="1660" spans="1:28" ht="15" customHeight="1" x14ac:dyDescent="0.25">
      <c r="A1660" s="6" t="s">
        <v>82</v>
      </c>
      <c r="B1660" s="6" t="s">
        <v>83</v>
      </c>
      <c r="C1660" s="6" t="s">
        <v>84</v>
      </c>
      <c r="D1660" s="6" t="s">
        <v>85</v>
      </c>
      <c r="E1660" s="6">
        <v>3</v>
      </c>
      <c r="F1660" s="6" t="str">
        <f>VLOOKUP(T_[[#This Row],[N° représ]],ListeREPRESENTANTS,2,FALSE)</f>
        <v>Janet Leverling</v>
      </c>
      <c r="G1660" s="6">
        <v>10732</v>
      </c>
      <c r="H1660" s="9">
        <v>41414</v>
      </c>
      <c r="I1660" s="9">
        <v>41429</v>
      </c>
      <c r="J1660" s="9">
        <v>41425</v>
      </c>
      <c r="K1660" s="7">
        <v>1</v>
      </c>
      <c r="L1660" s="9" t="str">
        <f>VLOOKUP(T_[[#This Row],[Réf catégorie]],ListeCATEGORIES,2,FALSE)</f>
        <v>Boissons</v>
      </c>
      <c r="M1660" s="6">
        <v>76</v>
      </c>
      <c r="N1660" s="6" t="str">
        <f>VLOOKUP(T_[[#This Row],[Réf prod]],ListePRODUITS,2,FALSE)</f>
        <v>Lakkalikööri</v>
      </c>
      <c r="O1660" s="13">
        <v>90</v>
      </c>
      <c r="P1660" s="6">
        <v>15</v>
      </c>
      <c r="Q1660" s="13">
        <f t="shared" si="25"/>
        <v>1350</v>
      </c>
      <c r="R1660" s="14">
        <v>0.03</v>
      </c>
      <c r="S1660" s="13">
        <v>1309.5</v>
      </c>
      <c r="T1660" s="13">
        <v>2.6190000000000002</v>
      </c>
      <c r="U1660" s="48">
        <f>T_[[#This Row],[CA tarif]]-T_[[#This Row],[CA HT]]</f>
        <v>40.5</v>
      </c>
      <c r="V1660" s="13"/>
      <c r="W1660" s="13"/>
      <c r="X1660"/>
      <c r="Y1660" s="9"/>
      <c r="AA1660"/>
      <c r="AB1660"/>
    </row>
    <row r="1661" spans="1:28" x14ac:dyDescent="0.25">
      <c r="A1661" s="6" t="s">
        <v>179</v>
      </c>
      <c r="B1661" s="6" t="s">
        <v>180</v>
      </c>
      <c r="C1661" s="6" t="s">
        <v>181</v>
      </c>
      <c r="D1661" s="6" t="s">
        <v>81</v>
      </c>
      <c r="E1661" s="6">
        <v>6</v>
      </c>
      <c r="F1661" s="6" t="str">
        <f>VLOOKUP(T_[[#This Row],[N° représ]],ListeREPRESENTANTS,2,FALSE)</f>
        <v>Ernst Junge</v>
      </c>
      <c r="G1661" s="6">
        <v>10757</v>
      </c>
      <c r="H1661" s="9">
        <v>41414</v>
      </c>
      <c r="I1661" s="9">
        <v>41443</v>
      </c>
      <c r="J1661" s="9">
        <v>41440</v>
      </c>
      <c r="K1661" s="7">
        <v>1</v>
      </c>
      <c r="L1661" s="9" t="str">
        <f>VLOOKUP(T_[[#This Row],[Réf catégorie]],ListeCATEGORIES,2,FALSE)</f>
        <v>Boissons</v>
      </c>
      <c r="M1661" s="6">
        <v>34</v>
      </c>
      <c r="N1661" s="6" t="str">
        <f>VLOOKUP(T_[[#This Row],[Réf prod]],ListePRODUITS,2,FALSE)</f>
        <v>Sasquatch Ale</v>
      </c>
      <c r="O1661" s="13">
        <v>70</v>
      </c>
      <c r="P1661" s="6">
        <v>60</v>
      </c>
      <c r="Q1661" s="13">
        <f t="shared" si="25"/>
        <v>4200</v>
      </c>
      <c r="R1661" s="14">
        <v>0.11</v>
      </c>
      <c r="S1661" s="13">
        <v>3738</v>
      </c>
      <c r="T1661" s="13">
        <v>63.545999999999999</v>
      </c>
      <c r="U1661" s="48">
        <f>T_[[#This Row],[CA tarif]]-T_[[#This Row],[CA HT]]</f>
        <v>462</v>
      </c>
      <c r="V1661" s="13"/>
      <c r="W1661" s="13"/>
      <c r="X1661"/>
      <c r="Y1661" s="9"/>
      <c r="AA1661"/>
      <c r="AB1661"/>
    </row>
    <row r="1662" spans="1:28" ht="15" customHeight="1" x14ac:dyDescent="0.25">
      <c r="A1662" s="6" t="s">
        <v>103</v>
      </c>
      <c r="B1662" s="6" t="s">
        <v>104</v>
      </c>
      <c r="C1662" s="6" t="s">
        <v>105</v>
      </c>
      <c r="D1662" s="6" t="s">
        <v>106</v>
      </c>
      <c r="E1662" s="6">
        <v>3</v>
      </c>
      <c r="F1662" s="6" t="str">
        <f>VLOOKUP(T_[[#This Row],[N° représ]],ListeREPRESENTANTS,2,FALSE)</f>
        <v>Janet Leverling</v>
      </c>
      <c r="G1662" s="6">
        <v>10796</v>
      </c>
      <c r="H1662" s="9">
        <v>41414</v>
      </c>
      <c r="I1662" s="9">
        <v>41436</v>
      </c>
      <c r="J1662" s="9">
        <v>41434</v>
      </c>
      <c r="K1662" s="7">
        <v>2</v>
      </c>
      <c r="L1662" s="9" t="str">
        <f>VLOOKUP(T_[[#This Row],[Réf catégorie]],ListeCATEGORIES,2,FALSE)</f>
        <v>Condiments</v>
      </c>
      <c r="M1662" s="6">
        <v>44</v>
      </c>
      <c r="N1662" s="6" t="str">
        <f>VLOOKUP(T_[[#This Row],[Réf prod]],ListePRODUITS,2,FALSE)</f>
        <v>Gula Malacca</v>
      </c>
      <c r="O1662" s="13">
        <v>97.25</v>
      </c>
      <c r="P1662" s="6">
        <v>24</v>
      </c>
      <c r="Q1662" s="13">
        <f t="shared" si="25"/>
        <v>2334</v>
      </c>
      <c r="R1662" s="14">
        <v>-0.02</v>
      </c>
      <c r="S1662" s="13">
        <v>2380.6799999999998</v>
      </c>
      <c r="T1662" s="13">
        <v>40.471559999999997</v>
      </c>
      <c r="U1662" s="48">
        <f>T_[[#This Row],[CA tarif]]-T_[[#This Row],[CA HT]]</f>
        <v>-46.679999999999836</v>
      </c>
      <c r="V1662" s="13"/>
      <c r="W1662" s="13"/>
      <c r="X1662"/>
      <c r="Y1662" s="9"/>
      <c r="AA1662"/>
      <c r="AB1662"/>
    </row>
    <row r="1663" spans="1:28" ht="15" customHeight="1" x14ac:dyDescent="0.25">
      <c r="A1663" s="6" t="s">
        <v>293</v>
      </c>
      <c r="B1663" s="6" t="s">
        <v>294</v>
      </c>
      <c r="C1663" s="6" t="s">
        <v>295</v>
      </c>
      <c r="D1663" s="6" t="s">
        <v>251</v>
      </c>
      <c r="E1663" s="6">
        <v>8</v>
      </c>
      <c r="F1663" s="6" t="str">
        <f>VLOOKUP(T_[[#This Row],[N° représ]],ListeREPRESENTANTS,2,FALSE)</f>
        <v>Hicham Esmal</v>
      </c>
      <c r="G1663" s="6">
        <v>10818</v>
      </c>
      <c r="H1663" s="9">
        <v>41414</v>
      </c>
      <c r="I1663" s="9">
        <v>41439</v>
      </c>
      <c r="J1663" s="9">
        <v>41436</v>
      </c>
      <c r="K1663" s="7">
        <v>8</v>
      </c>
      <c r="L1663" s="9" t="str">
        <f>VLOOKUP(T_[[#This Row],[Réf catégorie]],ListeCATEGORIES,2,FALSE)</f>
        <v>Poissons et fruits de mer</v>
      </c>
      <c r="M1663" s="6">
        <v>41</v>
      </c>
      <c r="N1663" s="6" t="str">
        <f>VLOOKUP(T_[[#This Row],[Réf prod]],ListePRODUITS,2,FALSE)</f>
        <v>Jack's New England Clam Chowder</v>
      </c>
      <c r="O1663" s="13">
        <v>48.25</v>
      </c>
      <c r="P1663" s="6">
        <v>77</v>
      </c>
      <c r="Q1663" s="13">
        <f t="shared" si="25"/>
        <v>3715.25</v>
      </c>
      <c r="R1663" s="14">
        <v>0.12</v>
      </c>
      <c r="S1663" s="13">
        <v>3269.42</v>
      </c>
      <c r="T1663" s="13">
        <v>9.8082600000000006</v>
      </c>
      <c r="U1663" s="48">
        <f>T_[[#This Row],[CA tarif]]-T_[[#This Row],[CA HT]]</f>
        <v>445.82999999999993</v>
      </c>
      <c r="V1663" s="13"/>
      <c r="W1663" s="13"/>
      <c r="X1663"/>
      <c r="Y1663" s="9"/>
      <c r="AA1663"/>
      <c r="AB1663"/>
    </row>
    <row r="1664" spans="1:28" ht="15" customHeight="1" x14ac:dyDescent="0.25">
      <c r="A1664" s="6" t="s">
        <v>322</v>
      </c>
      <c r="B1664" s="6" t="s">
        <v>323</v>
      </c>
      <c r="C1664" s="6" t="s">
        <v>165</v>
      </c>
      <c r="D1664" s="6" t="s">
        <v>136</v>
      </c>
      <c r="E1664" s="6">
        <v>7</v>
      </c>
      <c r="F1664" s="6" t="str">
        <f>VLOOKUP(T_[[#This Row],[N° représ]],ListeREPRESENTANTS,2,FALSE)</f>
        <v>Jaime Dos Santos</v>
      </c>
      <c r="G1664" s="6">
        <v>10825</v>
      </c>
      <c r="H1664" s="9">
        <v>41414</v>
      </c>
      <c r="I1664" s="9">
        <v>41436</v>
      </c>
      <c r="J1664" s="9">
        <v>41431</v>
      </c>
      <c r="K1664" s="7">
        <v>6</v>
      </c>
      <c r="L1664" s="9" t="str">
        <f>VLOOKUP(T_[[#This Row],[Réf catégorie]],ListeCATEGORIES,2,FALSE)</f>
        <v>Viandes</v>
      </c>
      <c r="M1664" s="6">
        <v>53</v>
      </c>
      <c r="N1664" s="6" t="str">
        <f>VLOOKUP(T_[[#This Row],[Réf prod]],ListePRODUITS,2,FALSE)</f>
        <v>Perth Pasties</v>
      </c>
      <c r="O1664" s="13">
        <v>164</v>
      </c>
      <c r="P1664" s="6">
        <v>9</v>
      </c>
      <c r="Q1664" s="13">
        <f t="shared" si="25"/>
        <v>1476</v>
      </c>
      <c r="R1664" s="14">
        <v>0.05</v>
      </c>
      <c r="S1664" s="13">
        <v>1402.2</v>
      </c>
      <c r="T1664" s="13">
        <v>46.272599999999997</v>
      </c>
      <c r="U1664" s="48">
        <f>T_[[#This Row],[CA tarif]]-T_[[#This Row],[CA HT]]</f>
        <v>73.799999999999955</v>
      </c>
      <c r="V1664" s="13"/>
      <c r="W1664" s="13"/>
      <c r="X1664"/>
      <c r="Y1664" s="9"/>
      <c r="AA1664"/>
      <c r="AB1664"/>
    </row>
    <row r="1665" spans="1:28" ht="15" customHeight="1" x14ac:dyDescent="0.25">
      <c r="A1665" s="6" t="s">
        <v>198</v>
      </c>
      <c r="B1665" s="6" t="s">
        <v>199</v>
      </c>
      <c r="C1665" s="6" t="s">
        <v>54</v>
      </c>
      <c r="D1665" s="6" t="s">
        <v>200</v>
      </c>
      <c r="E1665" s="6">
        <v>3</v>
      </c>
      <c r="F1665" s="6" t="str">
        <f>VLOOKUP(T_[[#This Row],[N° représ]],ListeREPRESENTANTS,2,FALSE)</f>
        <v>Janet Leverling</v>
      </c>
      <c r="G1665" s="6">
        <v>10831</v>
      </c>
      <c r="H1665" s="9">
        <v>41414</v>
      </c>
      <c r="I1665" s="9">
        <v>41443</v>
      </c>
      <c r="J1665" s="9">
        <v>41446</v>
      </c>
      <c r="K1665" s="7">
        <v>1</v>
      </c>
      <c r="L1665" s="9" t="str">
        <f>VLOOKUP(T_[[#This Row],[Réf catégorie]],ListeCATEGORIES,2,FALSE)</f>
        <v>Boissons</v>
      </c>
      <c r="M1665" s="6">
        <v>38</v>
      </c>
      <c r="N1665" s="6" t="str">
        <f>VLOOKUP(T_[[#This Row],[Réf prod]],ListePRODUITS,2,FALSE)</f>
        <v>Côte de Blaye</v>
      </c>
      <c r="O1665" s="13">
        <v>1317.5</v>
      </c>
      <c r="P1665" s="6">
        <v>33</v>
      </c>
      <c r="Q1665" s="13">
        <f t="shared" si="25"/>
        <v>43477.5</v>
      </c>
      <c r="R1665" s="14">
        <v>0.02</v>
      </c>
      <c r="S1665" s="13">
        <v>42607.95</v>
      </c>
      <c r="T1665" s="13">
        <v>0</v>
      </c>
      <c r="U1665" s="48">
        <f>T_[[#This Row],[CA tarif]]-T_[[#This Row],[CA HT]]</f>
        <v>869.55000000000291</v>
      </c>
      <c r="V1665" s="13"/>
      <c r="W1665" s="13"/>
      <c r="X1665"/>
      <c r="Y1665" s="9"/>
      <c r="AA1665"/>
      <c r="AB1665"/>
    </row>
    <row r="1666" spans="1:28" ht="15" customHeight="1" x14ac:dyDescent="0.25">
      <c r="A1666" s="6" t="s">
        <v>157</v>
      </c>
      <c r="B1666" s="6" t="s">
        <v>158</v>
      </c>
      <c r="C1666" s="6" t="s">
        <v>159</v>
      </c>
      <c r="D1666" s="6" t="s">
        <v>136</v>
      </c>
      <c r="E1666" s="6">
        <v>3</v>
      </c>
      <c r="F1666" s="6" t="str">
        <f>VLOOKUP(T_[[#This Row],[N° représ]],ListeREPRESENTANTS,2,FALSE)</f>
        <v>Janet Leverling</v>
      </c>
      <c r="G1666" s="6">
        <v>10934</v>
      </c>
      <c r="H1666" s="9">
        <v>41414</v>
      </c>
      <c r="I1666" s="9">
        <v>41431</v>
      </c>
      <c r="J1666" s="9">
        <v>41434</v>
      </c>
      <c r="K1666" s="7">
        <v>2</v>
      </c>
      <c r="L1666" s="9" t="str">
        <f>VLOOKUP(T_[[#This Row],[Réf catégorie]],ListeCATEGORIES,2,FALSE)</f>
        <v>Condiments</v>
      </c>
      <c r="M1666" s="6">
        <v>6</v>
      </c>
      <c r="N1666" s="6" t="str">
        <f>VLOOKUP(T_[[#This Row],[Réf prod]],ListePRODUITS,2,FALSE)</f>
        <v>Grandma's Boysenberry Spread</v>
      </c>
      <c r="O1666" s="13">
        <v>125</v>
      </c>
      <c r="P1666" s="6">
        <v>100</v>
      </c>
      <c r="Q1666" s="13">
        <f t="shared" si="25"/>
        <v>12500</v>
      </c>
      <c r="R1666" s="15">
        <v>0.01</v>
      </c>
      <c r="S1666" s="13">
        <v>12375</v>
      </c>
      <c r="T1666" s="13">
        <v>334.125</v>
      </c>
      <c r="U1666" s="48">
        <f>T_[[#This Row],[CA tarif]]-T_[[#This Row],[CA HT]]</f>
        <v>125</v>
      </c>
      <c r="V1666" s="13"/>
      <c r="W1666" s="13"/>
      <c r="X1666"/>
      <c r="Y1666" s="9"/>
      <c r="AA1666"/>
      <c r="AB1666"/>
    </row>
    <row r="1667" spans="1:28" ht="15" customHeight="1" x14ac:dyDescent="0.25">
      <c r="A1667" s="6" t="s">
        <v>170</v>
      </c>
      <c r="B1667" s="6" t="s">
        <v>171</v>
      </c>
      <c r="C1667" s="6" t="s">
        <v>172</v>
      </c>
      <c r="D1667" s="6" t="s">
        <v>146</v>
      </c>
      <c r="E1667" s="6">
        <v>4</v>
      </c>
      <c r="F1667" s="6" t="str">
        <f>VLOOKUP(T_[[#This Row],[N° représ]],ListeREPRESENTANTS,2,FALSE)</f>
        <v>Laura Callahan</v>
      </c>
      <c r="G1667" s="6">
        <v>10565</v>
      </c>
      <c r="H1667" s="9">
        <v>41415</v>
      </c>
      <c r="I1667" s="9">
        <v>41427</v>
      </c>
      <c r="J1667" s="9">
        <v>41423</v>
      </c>
      <c r="K1667" s="7">
        <v>1</v>
      </c>
      <c r="L1667" s="9" t="str">
        <f>VLOOKUP(T_[[#This Row],[Réf catégorie]],ListeCATEGORIES,2,FALSE)</f>
        <v>Boissons</v>
      </c>
      <c r="M1667" s="6">
        <v>24</v>
      </c>
      <c r="N1667" s="6" t="str">
        <f>VLOOKUP(T_[[#This Row],[Réf prod]],ListePRODUITS,2,FALSE)</f>
        <v>Guaraná Fantástica</v>
      </c>
      <c r="O1667" s="13">
        <v>22.5</v>
      </c>
      <c r="P1667" s="6">
        <v>34</v>
      </c>
      <c r="Q1667" s="13">
        <f t="shared" si="25"/>
        <v>765</v>
      </c>
      <c r="R1667" s="14">
        <v>0.02</v>
      </c>
      <c r="S1667" s="13">
        <v>749.69999999999993</v>
      </c>
      <c r="T1667" s="13">
        <v>10.495799999999999</v>
      </c>
      <c r="U1667" s="48">
        <f>T_[[#This Row],[CA tarif]]-T_[[#This Row],[CA HT]]</f>
        <v>15.300000000000068</v>
      </c>
      <c r="V1667" s="13"/>
      <c r="W1667" s="13"/>
      <c r="X1667"/>
      <c r="Y1667" s="9"/>
      <c r="AA1667"/>
      <c r="AB1667"/>
    </row>
    <row r="1668" spans="1:28" ht="15" customHeight="1" x14ac:dyDescent="0.25">
      <c r="A1668" s="6" t="s">
        <v>175</v>
      </c>
      <c r="B1668" s="6" t="s">
        <v>176</v>
      </c>
      <c r="C1668" s="6" t="s">
        <v>97</v>
      </c>
      <c r="D1668" s="6" t="s">
        <v>98</v>
      </c>
      <c r="E1668" s="6">
        <v>8</v>
      </c>
      <c r="F1668" s="6" t="str">
        <f>VLOOKUP(T_[[#This Row],[N° représ]],ListeREPRESENTANTS,2,FALSE)</f>
        <v>Hicham Esmal</v>
      </c>
      <c r="G1668" s="6">
        <v>10573</v>
      </c>
      <c r="H1668" s="9">
        <v>41415</v>
      </c>
      <c r="I1668" s="9">
        <v>41433</v>
      </c>
      <c r="J1668" s="9">
        <v>41431</v>
      </c>
      <c r="K1668" s="7">
        <v>6</v>
      </c>
      <c r="L1668" s="9" t="str">
        <f>VLOOKUP(T_[[#This Row],[Réf catégorie]],ListeCATEGORIES,2,FALSE)</f>
        <v>Viandes</v>
      </c>
      <c r="M1668" s="6">
        <v>53</v>
      </c>
      <c r="N1668" s="6" t="str">
        <f>VLOOKUP(T_[[#This Row],[Réf prod]],ListePRODUITS,2,FALSE)</f>
        <v>Perth Pasties</v>
      </c>
      <c r="O1668" s="13">
        <v>164</v>
      </c>
      <c r="P1668" s="6">
        <v>71</v>
      </c>
      <c r="Q1668" s="13">
        <f t="shared" si="25"/>
        <v>11644</v>
      </c>
      <c r="R1668" s="14">
        <v>0.14000000000000001</v>
      </c>
      <c r="S1668" s="13">
        <v>10013.84</v>
      </c>
      <c r="T1668" s="13">
        <v>210.29064000000002</v>
      </c>
      <c r="U1668" s="48">
        <f>T_[[#This Row],[CA tarif]]-T_[[#This Row],[CA HT]]</f>
        <v>1630.1599999999999</v>
      </c>
      <c r="V1668" s="13"/>
      <c r="W1668" s="13"/>
      <c r="X1668"/>
      <c r="Y1668" s="9"/>
      <c r="AA1668"/>
      <c r="AB1668"/>
    </row>
    <row r="1669" spans="1:28" x14ac:dyDescent="0.25">
      <c r="A1669" s="6" t="s">
        <v>255</v>
      </c>
      <c r="B1669" s="6" t="s">
        <v>256</v>
      </c>
      <c r="C1669" s="6" t="s">
        <v>257</v>
      </c>
      <c r="D1669" s="6" t="s">
        <v>81</v>
      </c>
      <c r="E1669" s="6">
        <v>5</v>
      </c>
      <c r="F1669" s="6" t="str">
        <f>VLOOKUP(T_[[#This Row],[N° représ]],ListeREPRESENTANTS,2,FALSE)</f>
        <v>Mohamed Ben Arfa</v>
      </c>
      <c r="G1669" s="6">
        <v>10574</v>
      </c>
      <c r="H1669" s="9">
        <v>41415</v>
      </c>
      <c r="I1669" s="9">
        <v>41431</v>
      </c>
      <c r="J1669" s="9">
        <v>41427</v>
      </c>
      <c r="K1669" s="7">
        <v>3</v>
      </c>
      <c r="L1669" s="9" t="str">
        <f>VLOOKUP(T_[[#This Row],[Réf catégorie]],ListeCATEGORIES,2,FALSE)</f>
        <v>Desserts</v>
      </c>
      <c r="M1669" s="6">
        <v>62</v>
      </c>
      <c r="N1669" s="6" t="str">
        <f>VLOOKUP(T_[[#This Row],[Réf prod]],ListePRODUITS,2,FALSE)</f>
        <v>Tarte au sucre</v>
      </c>
      <c r="O1669" s="13">
        <v>246.5</v>
      </c>
      <c r="P1669" s="6">
        <v>42</v>
      </c>
      <c r="Q1669" s="13">
        <f t="shared" ref="Q1669:Q1732" si="26">O1669*P1669</f>
        <v>10353</v>
      </c>
      <c r="R1669" s="14">
        <v>-0.03</v>
      </c>
      <c r="S1669" s="13">
        <v>10663.59</v>
      </c>
      <c r="T1669" s="13">
        <v>181.28102999999999</v>
      </c>
      <c r="U1669" s="48">
        <f>T_[[#This Row],[CA tarif]]-T_[[#This Row],[CA HT]]</f>
        <v>-310.59000000000015</v>
      </c>
      <c r="V1669" s="13"/>
      <c r="W1669" s="13"/>
      <c r="X1669"/>
      <c r="Y1669" s="9"/>
      <c r="AA1669"/>
      <c r="AB1669"/>
    </row>
    <row r="1670" spans="1:28" ht="15" customHeight="1" x14ac:dyDescent="0.25">
      <c r="A1670" s="6" t="s">
        <v>117</v>
      </c>
      <c r="B1670" s="6" t="s">
        <v>118</v>
      </c>
      <c r="C1670" s="6" t="s">
        <v>119</v>
      </c>
      <c r="D1670" s="6" t="s">
        <v>85</v>
      </c>
      <c r="E1670" s="6">
        <v>5</v>
      </c>
      <c r="F1670" s="6" t="str">
        <f>VLOOKUP(T_[[#This Row],[N° représ]],ListeREPRESENTANTS,2,FALSE)</f>
        <v>Mohamed Ben Arfa</v>
      </c>
      <c r="G1670" s="6">
        <v>10634</v>
      </c>
      <c r="H1670" s="9">
        <v>41415</v>
      </c>
      <c r="I1670" s="9">
        <v>41443</v>
      </c>
      <c r="J1670" s="9">
        <v>41446</v>
      </c>
      <c r="K1670" s="7">
        <v>1</v>
      </c>
      <c r="L1670" s="9" t="str">
        <f>VLOOKUP(T_[[#This Row],[Réf catégorie]],ListeCATEGORIES,2,FALSE)</f>
        <v>Boissons</v>
      </c>
      <c r="M1670" s="6">
        <v>75</v>
      </c>
      <c r="N1670" s="6" t="str">
        <f>VLOOKUP(T_[[#This Row],[Réf prod]],ListePRODUITS,2,FALSE)</f>
        <v>Rhönbräu Klosterbier</v>
      </c>
      <c r="O1670" s="13">
        <v>38.75</v>
      </c>
      <c r="P1670" s="6">
        <v>55</v>
      </c>
      <c r="Q1670" s="13">
        <f t="shared" si="26"/>
        <v>2131.25</v>
      </c>
      <c r="R1670" s="14">
        <v>0.19</v>
      </c>
      <c r="S1670" s="13">
        <v>1726.3125</v>
      </c>
      <c r="T1670" s="13">
        <v>46.610437500000003</v>
      </c>
      <c r="U1670" s="48">
        <f>T_[[#This Row],[CA tarif]]-T_[[#This Row],[CA HT]]</f>
        <v>404.9375</v>
      </c>
      <c r="V1670" s="13"/>
      <c r="W1670" s="13"/>
      <c r="X1670"/>
      <c r="Y1670" s="9"/>
      <c r="AA1670"/>
      <c r="AB1670"/>
    </row>
    <row r="1671" spans="1:28" x14ac:dyDescent="0.25">
      <c r="A1671" s="6" t="s">
        <v>179</v>
      </c>
      <c r="B1671" s="6" t="s">
        <v>180</v>
      </c>
      <c r="C1671" s="6" t="s">
        <v>181</v>
      </c>
      <c r="D1671" s="6" t="s">
        <v>81</v>
      </c>
      <c r="E1671" s="6">
        <v>6</v>
      </c>
      <c r="F1671" s="6" t="str">
        <f>VLOOKUP(T_[[#This Row],[N° représ]],ListeREPRESENTANTS,2,FALSE)</f>
        <v>Ernst Junge</v>
      </c>
      <c r="G1671" s="6">
        <v>10757</v>
      </c>
      <c r="H1671" s="9">
        <v>41415</v>
      </c>
      <c r="I1671" s="9">
        <v>41433</v>
      </c>
      <c r="J1671" s="9">
        <v>41433</v>
      </c>
      <c r="K1671" s="7">
        <v>4</v>
      </c>
      <c r="L1671" s="9" t="str">
        <f>VLOOKUP(T_[[#This Row],[Réf catégorie]],ListeCATEGORIES,2,FALSE)</f>
        <v>Produits laitiers</v>
      </c>
      <c r="M1671" s="6">
        <v>59</v>
      </c>
      <c r="N1671" s="6" t="str">
        <f>VLOOKUP(T_[[#This Row],[Réf prod]],ListePRODUITS,2,FALSE)</f>
        <v>Raclette Courdavault</v>
      </c>
      <c r="O1671" s="13">
        <v>275</v>
      </c>
      <c r="P1671" s="6">
        <v>51</v>
      </c>
      <c r="Q1671" s="13">
        <f t="shared" si="26"/>
        <v>14025</v>
      </c>
      <c r="R1671" s="14">
        <v>0.18</v>
      </c>
      <c r="S1671" s="13">
        <v>11500.5</v>
      </c>
      <c r="T1671" s="13">
        <v>195.5085</v>
      </c>
      <c r="U1671" s="48">
        <f>T_[[#This Row],[CA tarif]]-T_[[#This Row],[CA HT]]</f>
        <v>2524.5</v>
      </c>
      <c r="V1671" s="13"/>
      <c r="W1671" s="13"/>
      <c r="X1671"/>
      <c r="Y1671" s="9"/>
      <c r="AA1671"/>
      <c r="AB1671"/>
    </row>
    <row r="1672" spans="1:28" x14ac:dyDescent="0.25">
      <c r="A1672" s="6" t="s">
        <v>213</v>
      </c>
      <c r="B1672" s="6" t="s">
        <v>214</v>
      </c>
      <c r="C1672" s="6" t="s">
        <v>215</v>
      </c>
      <c r="D1672" s="6" t="s">
        <v>81</v>
      </c>
      <c r="E1672" s="6">
        <v>5</v>
      </c>
      <c r="F1672" s="6" t="str">
        <f>VLOOKUP(T_[[#This Row],[N° représ]],ListeREPRESENTANTS,2,FALSE)</f>
        <v>Mohamed Ben Arfa</v>
      </c>
      <c r="G1672" s="6">
        <v>10816</v>
      </c>
      <c r="H1672" s="9">
        <v>41415</v>
      </c>
      <c r="I1672" s="9">
        <v>41439</v>
      </c>
      <c r="J1672" s="9">
        <v>41442</v>
      </c>
      <c r="K1672" s="7">
        <v>1</v>
      </c>
      <c r="L1672" s="9" t="str">
        <f>VLOOKUP(T_[[#This Row],[Réf catégorie]],ListeCATEGORIES,2,FALSE)</f>
        <v>Boissons</v>
      </c>
      <c r="M1672" s="6">
        <v>38</v>
      </c>
      <c r="N1672" s="6" t="str">
        <f>VLOOKUP(T_[[#This Row],[Réf prod]],ListePRODUITS,2,FALSE)</f>
        <v>Côte de Blaye</v>
      </c>
      <c r="O1672" s="13">
        <v>1317.5</v>
      </c>
      <c r="P1672" s="6">
        <v>96</v>
      </c>
      <c r="Q1672" s="13">
        <f t="shared" si="26"/>
        <v>126480</v>
      </c>
      <c r="R1672" s="14">
        <v>0.16</v>
      </c>
      <c r="S1672" s="13">
        <v>106243.2</v>
      </c>
      <c r="T1672" s="13">
        <v>849.94560000000001</v>
      </c>
      <c r="U1672" s="48">
        <f>T_[[#This Row],[CA tarif]]-T_[[#This Row],[CA HT]]</f>
        <v>20236.800000000003</v>
      </c>
      <c r="V1672" s="13"/>
      <c r="W1672" s="13"/>
      <c r="X1672"/>
      <c r="Y1672" s="9"/>
      <c r="AA1672"/>
      <c r="AB1672"/>
    </row>
    <row r="1673" spans="1:28" ht="15" customHeight="1" x14ac:dyDescent="0.25">
      <c r="A1673" s="6" t="s">
        <v>243</v>
      </c>
      <c r="B1673" s="6" t="s">
        <v>244</v>
      </c>
      <c r="C1673" s="6" t="s">
        <v>88</v>
      </c>
      <c r="D1673" s="6" t="s">
        <v>89</v>
      </c>
      <c r="E1673" s="6">
        <v>7</v>
      </c>
      <c r="F1673" s="6" t="str">
        <f>VLOOKUP(T_[[#This Row],[N° représ]],ListeREPRESENTANTS,2,FALSE)</f>
        <v>Jaime Dos Santos</v>
      </c>
      <c r="G1673" s="6">
        <v>10558</v>
      </c>
      <c r="H1673" s="9">
        <v>41416</v>
      </c>
      <c r="I1673" s="9">
        <v>41440</v>
      </c>
      <c r="J1673" s="9">
        <v>41440</v>
      </c>
      <c r="K1673" s="7">
        <v>6</v>
      </c>
      <c r="L1673" s="9" t="str">
        <f>VLOOKUP(T_[[#This Row],[Réf catégorie]],ListeCATEGORIES,2,FALSE)</f>
        <v>Viandes</v>
      </c>
      <c r="M1673" s="6">
        <v>53</v>
      </c>
      <c r="N1673" s="6" t="str">
        <f>VLOOKUP(T_[[#This Row],[Réf prod]],ListePRODUITS,2,FALSE)</f>
        <v>Perth Pasties</v>
      </c>
      <c r="O1673" s="13">
        <v>164</v>
      </c>
      <c r="P1673" s="6">
        <v>15</v>
      </c>
      <c r="Q1673" s="13">
        <f t="shared" si="26"/>
        <v>2460</v>
      </c>
      <c r="R1673" s="14">
        <v>-0.01</v>
      </c>
      <c r="S1673" s="13">
        <v>2484.6</v>
      </c>
      <c r="T1673" s="13">
        <v>57.145799999999994</v>
      </c>
      <c r="U1673" s="48">
        <f>T_[[#This Row],[CA tarif]]-T_[[#This Row],[CA HT]]</f>
        <v>-24.599999999999909</v>
      </c>
      <c r="V1673" s="13"/>
      <c r="W1673" s="13"/>
      <c r="X1673"/>
      <c r="Y1673" s="9"/>
      <c r="AA1673"/>
      <c r="AB1673"/>
    </row>
    <row r="1674" spans="1:28" ht="15" customHeight="1" x14ac:dyDescent="0.25">
      <c r="A1674" s="6" t="s">
        <v>133</v>
      </c>
      <c r="B1674" s="6" t="s">
        <v>134</v>
      </c>
      <c r="C1674" s="6" t="s">
        <v>135</v>
      </c>
      <c r="D1674" s="6" t="s">
        <v>136</v>
      </c>
      <c r="E1674" s="6">
        <v>4</v>
      </c>
      <c r="F1674" s="6" t="str">
        <f>VLOOKUP(T_[[#This Row],[N° représ]],ListeREPRESENTANTS,2,FALSE)</f>
        <v>Laura Callahan</v>
      </c>
      <c r="G1674" s="6">
        <v>10623</v>
      </c>
      <c r="H1674" s="9">
        <v>41416</v>
      </c>
      <c r="I1674" s="9">
        <v>41441</v>
      </c>
      <c r="J1674" s="9">
        <v>41443</v>
      </c>
      <c r="K1674" s="7">
        <v>1</v>
      </c>
      <c r="L1674" s="9" t="str">
        <f>VLOOKUP(T_[[#This Row],[Réf catégorie]],ListeCATEGORIES,2,FALSE)</f>
        <v>Boissons</v>
      </c>
      <c r="M1674" s="6">
        <v>35</v>
      </c>
      <c r="N1674" s="6" t="str">
        <f>VLOOKUP(T_[[#This Row],[Réf prod]],ListePRODUITS,2,FALSE)</f>
        <v>Steeleye Stout</v>
      </c>
      <c r="O1674" s="13">
        <v>90</v>
      </c>
      <c r="P1674" s="6">
        <v>94</v>
      </c>
      <c r="Q1674" s="13">
        <f t="shared" si="26"/>
        <v>8460</v>
      </c>
      <c r="R1674" s="14">
        <v>0.1</v>
      </c>
      <c r="S1674" s="13">
        <v>7614</v>
      </c>
      <c r="T1674" s="13">
        <v>190.35</v>
      </c>
      <c r="U1674" s="48">
        <f>T_[[#This Row],[CA tarif]]-T_[[#This Row],[CA HT]]</f>
        <v>846</v>
      </c>
      <c r="V1674" s="13"/>
      <c r="W1674" s="13"/>
      <c r="X1674"/>
      <c r="Y1674" s="9"/>
      <c r="AA1674"/>
      <c r="AB1674"/>
    </row>
    <row r="1675" spans="1:28" ht="15" customHeight="1" x14ac:dyDescent="0.25">
      <c r="A1675" s="6" t="s">
        <v>285</v>
      </c>
      <c r="B1675" s="6" t="s">
        <v>286</v>
      </c>
      <c r="C1675" s="6" t="s">
        <v>287</v>
      </c>
      <c r="D1675" s="6" t="s">
        <v>212</v>
      </c>
      <c r="E1675" s="6">
        <v>5</v>
      </c>
      <c r="F1675" s="6" t="str">
        <f>VLOOKUP(T_[[#This Row],[N° représ]],ListeREPRESENTANTS,2,FALSE)</f>
        <v>Mohamed Ben Arfa</v>
      </c>
      <c r="G1675" s="6">
        <v>10873</v>
      </c>
      <c r="H1675" s="9">
        <v>41416</v>
      </c>
      <c r="I1675" s="9">
        <v>41444</v>
      </c>
      <c r="J1675" s="9">
        <v>41443</v>
      </c>
      <c r="K1675" s="7">
        <v>7</v>
      </c>
      <c r="L1675" s="9" t="str">
        <f>VLOOKUP(T_[[#This Row],[Réf catégorie]],ListeCATEGORIES,2,FALSE)</f>
        <v>Produits secs</v>
      </c>
      <c r="M1675" s="6">
        <v>28</v>
      </c>
      <c r="N1675" s="6" t="str">
        <f>VLOOKUP(T_[[#This Row],[Réf prod]],ListePRODUITS,2,FALSE)</f>
        <v>Rössle Sauerkraut</v>
      </c>
      <c r="O1675" s="13">
        <v>228</v>
      </c>
      <c r="P1675" s="6">
        <v>39</v>
      </c>
      <c r="Q1675" s="13">
        <f t="shared" si="26"/>
        <v>8892</v>
      </c>
      <c r="R1675" s="15">
        <v>0.11</v>
      </c>
      <c r="S1675" s="13">
        <v>7913.88</v>
      </c>
      <c r="T1675" s="13">
        <v>150.36372</v>
      </c>
      <c r="U1675" s="48">
        <f>T_[[#This Row],[CA tarif]]-T_[[#This Row],[CA HT]]</f>
        <v>978.11999999999989</v>
      </c>
      <c r="V1675" s="13"/>
      <c r="W1675" s="13"/>
      <c r="X1675"/>
      <c r="Y1675" s="9"/>
      <c r="AA1675"/>
      <c r="AB1675"/>
    </row>
    <row r="1676" spans="1:28" ht="15" customHeight="1" x14ac:dyDescent="0.25">
      <c r="A1676" s="6" t="s">
        <v>248</v>
      </c>
      <c r="B1676" s="6" t="s">
        <v>249</v>
      </c>
      <c r="C1676" s="6" t="s">
        <v>250</v>
      </c>
      <c r="D1676" s="6" t="s">
        <v>251</v>
      </c>
      <c r="E1676" s="6">
        <v>7</v>
      </c>
      <c r="F1676" s="6" t="str">
        <f>VLOOKUP(T_[[#This Row],[N° représ]],ListeREPRESENTANTS,2,FALSE)</f>
        <v>Jaime Dos Santos</v>
      </c>
      <c r="G1676" s="6">
        <v>10655</v>
      </c>
      <c r="H1676" s="9">
        <v>41417</v>
      </c>
      <c r="I1676" s="9">
        <v>41432</v>
      </c>
      <c r="J1676" s="9">
        <v>41433</v>
      </c>
      <c r="K1676" s="7">
        <v>8</v>
      </c>
      <c r="L1676" s="9" t="str">
        <f>VLOOKUP(T_[[#This Row],[Réf catégorie]],ListeCATEGORIES,2,FALSE)</f>
        <v>Poissons et fruits de mer</v>
      </c>
      <c r="M1676" s="6">
        <v>41</v>
      </c>
      <c r="N1676" s="6" t="str">
        <f>VLOOKUP(T_[[#This Row],[Réf prod]],ListePRODUITS,2,FALSE)</f>
        <v>Jack's New England Clam Chowder</v>
      </c>
      <c r="O1676" s="13">
        <v>48.25</v>
      </c>
      <c r="P1676" s="6">
        <v>53</v>
      </c>
      <c r="Q1676" s="13">
        <f t="shared" si="26"/>
        <v>2557.25</v>
      </c>
      <c r="R1676" s="14">
        <v>0.03</v>
      </c>
      <c r="S1676" s="13">
        <v>2480.5324999999998</v>
      </c>
      <c r="T1676" s="13">
        <v>32.246922499999997</v>
      </c>
      <c r="U1676" s="48">
        <f>T_[[#This Row],[CA tarif]]-T_[[#This Row],[CA HT]]</f>
        <v>76.7175000000002</v>
      </c>
      <c r="V1676" s="13"/>
      <c r="W1676" s="13"/>
      <c r="X1676"/>
      <c r="Y1676" s="9"/>
      <c r="AA1676"/>
      <c r="AB1676"/>
    </row>
    <row r="1677" spans="1:28" x14ac:dyDescent="0.25">
      <c r="A1677" s="6" t="s">
        <v>179</v>
      </c>
      <c r="B1677" s="6" t="s">
        <v>180</v>
      </c>
      <c r="C1677" s="6" t="s">
        <v>181</v>
      </c>
      <c r="D1677" s="6" t="s">
        <v>81</v>
      </c>
      <c r="E1677" s="6">
        <v>1</v>
      </c>
      <c r="F1677" s="6" t="str">
        <f>VLOOKUP(T_[[#This Row],[N° représ]],ListeREPRESENTANTS,2,FALSE)</f>
        <v>Francis Rivière</v>
      </c>
      <c r="G1677" s="6">
        <v>10657</v>
      </c>
      <c r="H1677" s="9">
        <v>41417</v>
      </c>
      <c r="I1677" s="9">
        <v>41431</v>
      </c>
      <c r="J1677" s="9">
        <v>41432</v>
      </c>
      <c r="K1677" s="7">
        <v>8</v>
      </c>
      <c r="L1677" s="9" t="str">
        <f>VLOOKUP(T_[[#This Row],[Réf catégorie]],ListeCATEGORIES,2,FALSE)</f>
        <v>Poissons et fruits de mer</v>
      </c>
      <c r="M1677" s="6">
        <v>41</v>
      </c>
      <c r="N1677" s="6" t="str">
        <f>VLOOKUP(T_[[#This Row],[Réf prod]],ListePRODUITS,2,FALSE)</f>
        <v>Jack's New England Clam Chowder</v>
      </c>
      <c r="O1677" s="13">
        <v>48.25</v>
      </c>
      <c r="P1677" s="6">
        <v>83</v>
      </c>
      <c r="Q1677" s="13">
        <f t="shared" si="26"/>
        <v>4004.75</v>
      </c>
      <c r="R1677" s="14">
        <v>0.11</v>
      </c>
      <c r="S1677" s="13">
        <v>3564.2275</v>
      </c>
      <c r="T1677" s="13">
        <v>46.334957499999994</v>
      </c>
      <c r="U1677" s="48">
        <f>T_[[#This Row],[CA tarif]]-T_[[#This Row],[CA HT]]</f>
        <v>440.52250000000004</v>
      </c>
      <c r="V1677" s="13"/>
      <c r="W1677" s="13"/>
      <c r="X1677"/>
      <c r="Y1677" s="9"/>
      <c r="AA1677"/>
      <c r="AB1677"/>
    </row>
    <row r="1678" spans="1:28" x14ac:dyDescent="0.25">
      <c r="A1678" s="6" t="s">
        <v>78</v>
      </c>
      <c r="B1678" s="6" t="s">
        <v>79</v>
      </c>
      <c r="C1678" s="6" t="s">
        <v>80</v>
      </c>
      <c r="D1678" s="6" t="s">
        <v>81</v>
      </c>
      <c r="E1678" s="6">
        <v>5</v>
      </c>
      <c r="F1678" s="6" t="str">
        <f>VLOOKUP(T_[[#This Row],[N° représ]],ListeREPRESENTANTS,2,FALSE)</f>
        <v>Mohamed Ben Arfa</v>
      </c>
      <c r="G1678" s="6">
        <v>10861</v>
      </c>
      <c r="H1678" s="9">
        <v>41417</v>
      </c>
      <c r="I1678" s="9">
        <v>41441</v>
      </c>
      <c r="J1678" s="9">
        <v>41439</v>
      </c>
      <c r="K1678" s="7">
        <v>4</v>
      </c>
      <c r="L1678" s="9" t="str">
        <f>VLOOKUP(T_[[#This Row],[Réf catégorie]],ListeCATEGORIES,2,FALSE)</f>
        <v>Produits laitiers</v>
      </c>
      <c r="M1678" s="6">
        <v>33</v>
      </c>
      <c r="N1678" s="6" t="str">
        <f>VLOOKUP(T_[[#This Row],[Réf prod]],ListePRODUITS,2,FALSE)</f>
        <v>Geitost</v>
      </c>
      <c r="O1678" s="13">
        <v>12.5</v>
      </c>
      <c r="P1678" s="6">
        <v>99</v>
      </c>
      <c r="Q1678" s="13">
        <f t="shared" si="26"/>
        <v>1237.5</v>
      </c>
      <c r="R1678" s="15">
        <v>0.02</v>
      </c>
      <c r="S1678" s="13">
        <v>1212.75</v>
      </c>
      <c r="T1678" s="13">
        <v>38.808</v>
      </c>
      <c r="U1678" s="48">
        <f>T_[[#This Row],[CA tarif]]-T_[[#This Row],[CA HT]]</f>
        <v>24.75</v>
      </c>
      <c r="V1678" s="13"/>
      <c r="W1678" s="13"/>
      <c r="X1678"/>
      <c r="Y1678" s="9"/>
      <c r="AA1678"/>
      <c r="AB1678"/>
    </row>
    <row r="1679" spans="1:28" ht="15" customHeight="1" x14ac:dyDescent="0.25">
      <c r="A1679" s="6" t="s">
        <v>82</v>
      </c>
      <c r="B1679" s="6" t="s">
        <v>83</v>
      </c>
      <c r="C1679" s="6" t="s">
        <v>84</v>
      </c>
      <c r="D1679" s="6" t="s">
        <v>85</v>
      </c>
      <c r="E1679" s="6">
        <v>8</v>
      </c>
      <c r="F1679" s="6" t="str">
        <f>VLOOKUP(T_[[#This Row],[N° représ]],ListeREPRESENTANTS,2,FALSE)</f>
        <v>Hicham Esmal</v>
      </c>
      <c r="G1679" s="6">
        <v>10876</v>
      </c>
      <c r="H1679" s="9">
        <v>41418</v>
      </c>
      <c r="I1679" s="9">
        <v>41446</v>
      </c>
      <c r="J1679" s="9">
        <v>41441</v>
      </c>
      <c r="K1679" s="7">
        <v>8</v>
      </c>
      <c r="L1679" s="9" t="str">
        <f>VLOOKUP(T_[[#This Row],[Réf catégorie]],ListeCATEGORIES,2,FALSE)</f>
        <v>Poissons et fruits de mer</v>
      </c>
      <c r="M1679" s="6">
        <v>46</v>
      </c>
      <c r="N1679" s="6" t="str">
        <f>VLOOKUP(T_[[#This Row],[Réf prod]],ListePRODUITS,2,FALSE)</f>
        <v>Spegesild</v>
      </c>
      <c r="O1679" s="13">
        <v>60</v>
      </c>
      <c r="P1679" s="6">
        <v>93</v>
      </c>
      <c r="Q1679" s="13">
        <f t="shared" si="26"/>
        <v>5580</v>
      </c>
      <c r="R1679" s="15">
        <v>0.19</v>
      </c>
      <c r="S1679" s="13">
        <v>4519.8</v>
      </c>
      <c r="T1679" s="13">
        <v>18.0792</v>
      </c>
      <c r="U1679" s="48">
        <f>T_[[#This Row],[CA tarif]]-T_[[#This Row],[CA HT]]</f>
        <v>1060.1999999999998</v>
      </c>
      <c r="V1679" s="13"/>
      <c r="W1679" s="13"/>
      <c r="X1679"/>
      <c r="Y1679" s="9"/>
      <c r="AA1679"/>
      <c r="AB1679"/>
    </row>
    <row r="1680" spans="1:28" ht="15" customHeight="1" x14ac:dyDescent="0.25">
      <c r="A1680" s="6" t="s">
        <v>186</v>
      </c>
      <c r="B1680" s="6" t="s">
        <v>187</v>
      </c>
      <c r="C1680" s="6" t="s">
        <v>188</v>
      </c>
      <c r="D1680" s="6" t="s">
        <v>140</v>
      </c>
      <c r="E1680" s="6">
        <v>3</v>
      </c>
      <c r="F1680" s="6" t="str">
        <f>VLOOKUP(T_[[#This Row],[N° représ]],ListeREPRESENTANTS,2,FALSE)</f>
        <v>Janet Leverling</v>
      </c>
      <c r="G1680" s="6">
        <v>10854</v>
      </c>
      <c r="H1680" s="9">
        <v>41419</v>
      </c>
      <c r="I1680" s="9">
        <v>41442</v>
      </c>
      <c r="J1680" s="9">
        <v>41444</v>
      </c>
      <c r="K1680" s="7">
        <v>8</v>
      </c>
      <c r="L1680" s="9" t="str">
        <f>VLOOKUP(T_[[#This Row],[Réf catégorie]],ListeCATEGORIES,2,FALSE)</f>
        <v>Poissons et fruits de mer</v>
      </c>
      <c r="M1680" s="6">
        <v>13</v>
      </c>
      <c r="N1680" s="6" t="str">
        <f>VLOOKUP(T_[[#This Row],[Réf prod]],ListePRODUITS,2,FALSE)</f>
        <v>Konbu</v>
      </c>
      <c r="O1680" s="13">
        <v>30</v>
      </c>
      <c r="P1680" s="6">
        <v>69</v>
      </c>
      <c r="Q1680" s="13">
        <f t="shared" si="26"/>
        <v>2070</v>
      </c>
      <c r="R1680" s="15">
        <v>-0.02</v>
      </c>
      <c r="S1680" s="13">
        <v>2111.4</v>
      </c>
      <c r="T1680" s="13">
        <v>2.1114000000000002</v>
      </c>
      <c r="U1680" s="48">
        <f>T_[[#This Row],[CA tarif]]-T_[[#This Row],[CA HT]]</f>
        <v>-41.400000000000091</v>
      </c>
      <c r="V1680" s="13"/>
      <c r="W1680" s="13"/>
      <c r="X1680"/>
      <c r="Y1680" s="9"/>
      <c r="AA1680"/>
      <c r="AB1680"/>
    </row>
    <row r="1681" spans="1:28" ht="15" customHeight="1" x14ac:dyDescent="0.25">
      <c r="A1681" s="6" t="s">
        <v>216</v>
      </c>
      <c r="B1681" s="6" t="s">
        <v>217</v>
      </c>
      <c r="C1681" s="6" t="s">
        <v>218</v>
      </c>
      <c r="D1681" s="6" t="s">
        <v>102</v>
      </c>
      <c r="E1681" s="6">
        <v>8</v>
      </c>
      <c r="F1681" s="6" t="str">
        <f>VLOOKUP(T_[[#This Row],[N° représ]],ListeREPRESENTANTS,2,FALSE)</f>
        <v>Hicham Esmal</v>
      </c>
      <c r="G1681" s="6">
        <v>10896</v>
      </c>
      <c r="H1681" s="9">
        <v>41419</v>
      </c>
      <c r="I1681" s="9">
        <v>41444</v>
      </c>
      <c r="J1681" s="9">
        <v>41444</v>
      </c>
      <c r="K1681" s="7">
        <v>8</v>
      </c>
      <c r="L1681" s="9" t="str">
        <f>VLOOKUP(T_[[#This Row],[Réf catégorie]],ListeCATEGORIES,2,FALSE)</f>
        <v>Poissons et fruits de mer</v>
      </c>
      <c r="M1681" s="6">
        <v>45</v>
      </c>
      <c r="N1681" s="6" t="str">
        <f>VLOOKUP(T_[[#This Row],[Réf prod]],ListePRODUITS,2,FALSE)</f>
        <v>Røgede sild</v>
      </c>
      <c r="O1681" s="13">
        <v>47.5</v>
      </c>
      <c r="P1681" s="6">
        <v>80</v>
      </c>
      <c r="Q1681" s="13">
        <f t="shared" si="26"/>
        <v>3800</v>
      </c>
      <c r="R1681" s="15">
        <v>-0.03</v>
      </c>
      <c r="S1681" s="13">
        <v>3914</v>
      </c>
      <c r="T1681" s="13">
        <v>136.99</v>
      </c>
      <c r="U1681" s="48">
        <f>T_[[#This Row],[CA tarif]]-T_[[#This Row],[CA HT]]</f>
        <v>-114</v>
      </c>
      <c r="V1681" s="13"/>
      <c r="W1681" s="13"/>
      <c r="X1681"/>
      <c r="Y1681" s="9"/>
      <c r="AA1681"/>
      <c r="AB1681"/>
    </row>
    <row r="1682" spans="1:28" ht="15" customHeight="1" x14ac:dyDescent="0.25">
      <c r="A1682" s="6" t="s">
        <v>228</v>
      </c>
      <c r="B1682" s="6" t="s">
        <v>229</v>
      </c>
      <c r="C1682" s="6" t="s">
        <v>122</v>
      </c>
      <c r="D1682" s="6" t="s">
        <v>123</v>
      </c>
      <c r="E1682" s="6">
        <v>3</v>
      </c>
      <c r="F1682" s="6" t="str">
        <f>VLOOKUP(T_[[#This Row],[N° représ]],ListeREPRESENTANTS,2,FALSE)</f>
        <v>Janet Leverling</v>
      </c>
      <c r="G1682" s="6">
        <v>10925</v>
      </c>
      <c r="H1682" s="9">
        <v>41419</v>
      </c>
      <c r="I1682" s="9">
        <v>41434</v>
      </c>
      <c r="J1682" s="9">
        <v>41435</v>
      </c>
      <c r="K1682" s="7">
        <v>8</v>
      </c>
      <c r="L1682" s="9" t="str">
        <f>VLOOKUP(T_[[#This Row],[Réf catégorie]],ListeCATEGORIES,2,FALSE)</f>
        <v>Poissons et fruits de mer</v>
      </c>
      <c r="M1682" s="6">
        <v>36</v>
      </c>
      <c r="N1682" s="6" t="str">
        <f>VLOOKUP(T_[[#This Row],[Réf prod]],ListePRODUITS,2,FALSE)</f>
        <v>Inlagd Sill</v>
      </c>
      <c r="O1682" s="13">
        <v>95</v>
      </c>
      <c r="P1682" s="6">
        <v>76</v>
      </c>
      <c r="Q1682" s="13">
        <f t="shared" si="26"/>
        <v>7220</v>
      </c>
      <c r="R1682" s="15">
        <v>-0.01</v>
      </c>
      <c r="S1682" s="13">
        <v>7292.2</v>
      </c>
      <c r="T1682" s="13">
        <v>211.47379999999998</v>
      </c>
      <c r="U1682" s="48">
        <f>T_[[#This Row],[CA tarif]]-T_[[#This Row],[CA HT]]</f>
        <v>-72.199999999999818</v>
      </c>
      <c r="V1682" s="13"/>
      <c r="W1682" s="13"/>
      <c r="X1682"/>
      <c r="Y1682" s="9"/>
      <c r="AA1682"/>
      <c r="AB1682"/>
    </row>
    <row r="1683" spans="1:28" ht="15" customHeight="1" x14ac:dyDescent="0.25">
      <c r="A1683" s="6" t="s">
        <v>147</v>
      </c>
      <c r="B1683" s="6" t="s">
        <v>148</v>
      </c>
      <c r="C1683" s="6" t="s">
        <v>149</v>
      </c>
      <c r="D1683" s="6" t="s">
        <v>85</v>
      </c>
      <c r="E1683" s="6">
        <v>1</v>
      </c>
      <c r="F1683" s="6" t="str">
        <f>VLOOKUP(T_[[#This Row],[N° représ]],ListeREPRESENTANTS,2,FALSE)</f>
        <v>Francis Rivière</v>
      </c>
      <c r="G1683" s="6">
        <v>10787</v>
      </c>
      <c r="H1683" s="9">
        <v>41420</v>
      </c>
      <c r="I1683" s="9">
        <v>41434</v>
      </c>
      <c r="J1683" s="9">
        <v>41433</v>
      </c>
      <c r="K1683" s="7">
        <v>1</v>
      </c>
      <c r="L1683" s="9" t="str">
        <f>VLOOKUP(T_[[#This Row],[Réf catégorie]],ListeCATEGORIES,2,FALSE)</f>
        <v>Boissons</v>
      </c>
      <c r="M1683" s="6">
        <v>2</v>
      </c>
      <c r="N1683" s="6" t="str">
        <f>VLOOKUP(T_[[#This Row],[Réf prod]],ListePRODUITS,2,FALSE)</f>
        <v>Chang</v>
      </c>
      <c r="O1683" s="13">
        <v>95</v>
      </c>
      <c r="P1683" s="6">
        <v>34</v>
      </c>
      <c r="Q1683" s="13">
        <f t="shared" si="26"/>
        <v>3230</v>
      </c>
      <c r="R1683" s="14">
        <v>0.06</v>
      </c>
      <c r="S1683" s="13">
        <v>3036.2</v>
      </c>
      <c r="T1683" s="13">
        <v>103.23079999999999</v>
      </c>
      <c r="U1683" s="48">
        <f>T_[[#This Row],[CA tarif]]-T_[[#This Row],[CA HT]]</f>
        <v>193.80000000000018</v>
      </c>
      <c r="V1683" s="13"/>
      <c r="W1683" s="13"/>
      <c r="X1683"/>
      <c r="Y1683" s="9"/>
      <c r="AA1683"/>
      <c r="AB1683"/>
    </row>
    <row r="1684" spans="1:28" ht="15" customHeight="1" x14ac:dyDescent="0.25">
      <c r="A1684" s="6" t="s">
        <v>127</v>
      </c>
      <c r="B1684" s="6" t="s">
        <v>128</v>
      </c>
      <c r="C1684" s="6" t="s">
        <v>129</v>
      </c>
      <c r="D1684" s="6" t="s">
        <v>106</v>
      </c>
      <c r="E1684" s="6">
        <v>5</v>
      </c>
      <c r="F1684" s="6" t="str">
        <f>VLOOKUP(T_[[#This Row],[N° représ]],ListeREPRESENTANTS,2,FALSE)</f>
        <v>Mohamed Ben Arfa</v>
      </c>
      <c r="G1684" s="6">
        <v>10840</v>
      </c>
      <c r="H1684" s="9">
        <v>41420</v>
      </c>
      <c r="I1684" s="9">
        <v>41442</v>
      </c>
      <c r="J1684" s="9">
        <v>41442</v>
      </c>
      <c r="K1684" s="7">
        <v>3</v>
      </c>
      <c r="L1684" s="9" t="str">
        <f>VLOOKUP(T_[[#This Row],[Réf catégorie]],ListeCATEGORIES,2,FALSE)</f>
        <v>Desserts</v>
      </c>
      <c r="M1684" s="6">
        <v>25</v>
      </c>
      <c r="N1684" s="6" t="str">
        <f>VLOOKUP(T_[[#This Row],[Réf prod]],ListePRODUITS,2,FALSE)</f>
        <v>NuNuCa Nuß-Nougat-Creme</v>
      </c>
      <c r="O1684" s="13">
        <v>70</v>
      </c>
      <c r="P1684" s="6">
        <v>28</v>
      </c>
      <c r="Q1684" s="13">
        <f t="shared" si="26"/>
        <v>1960</v>
      </c>
      <c r="R1684" s="15">
        <v>0.19</v>
      </c>
      <c r="S1684" s="13">
        <v>1587.6000000000001</v>
      </c>
      <c r="T1684" s="13">
        <v>11.113200000000001</v>
      </c>
      <c r="U1684" s="48">
        <f>T_[[#This Row],[CA tarif]]-T_[[#This Row],[CA HT]]</f>
        <v>372.39999999999986</v>
      </c>
      <c r="V1684" s="13"/>
      <c r="W1684" s="13"/>
      <c r="X1684"/>
      <c r="Y1684" s="9"/>
      <c r="AA1684"/>
      <c r="AB1684"/>
    </row>
    <row r="1685" spans="1:28" ht="15" customHeight="1" x14ac:dyDescent="0.25">
      <c r="A1685" s="6" t="s">
        <v>252</v>
      </c>
      <c r="B1685" s="6" t="s">
        <v>253</v>
      </c>
      <c r="C1685" s="6" t="s">
        <v>254</v>
      </c>
      <c r="D1685" s="6" t="s">
        <v>238</v>
      </c>
      <c r="E1685" s="6">
        <v>4</v>
      </c>
      <c r="F1685" s="6" t="str">
        <f>VLOOKUP(T_[[#This Row],[N° représ]],ListeREPRESENTANTS,2,FALSE)</f>
        <v>Laura Callahan</v>
      </c>
      <c r="G1685" s="6">
        <v>10887</v>
      </c>
      <c r="H1685" s="9">
        <v>41420</v>
      </c>
      <c r="I1685" s="9">
        <v>41442</v>
      </c>
      <c r="J1685" s="9">
        <v>41444</v>
      </c>
      <c r="K1685" s="7">
        <v>3</v>
      </c>
      <c r="L1685" s="9" t="str">
        <f>VLOOKUP(T_[[#This Row],[Réf catégorie]],ListeCATEGORIES,2,FALSE)</f>
        <v>Desserts</v>
      </c>
      <c r="M1685" s="6">
        <v>25</v>
      </c>
      <c r="N1685" s="6" t="str">
        <f>VLOOKUP(T_[[#This Row],[Réf prod]],ListePRODUITS,2,FALSE)</f>
        <v>NuNuCa Nuß-Nougat-Creme</v>
      </c>
      <c r="O1685" s="13">
        <v>70</v>
      </c>
      <c r="P1685" s="6">
        <v>2</v>
      </c>
      <c r="Q1685" s="13">
        <f t="shared" si="26"/>
        <v>140</v>
      </c>
      <c r="R1685" s="15">
        <v>0.06</v>
      </c>
      <c r="S1685" s="13">
        <v>131.6</v>
      </c>
      <c r="T1685" s="13">
        <v>2.5004</v>
      </c>
      <c r="U1685" s="48">
        <f>T_[[#This Row],[CA tarif]]-T_[[#This Row],[CA HT]]</f>
        <v>8.4000000000000057</v>
      </c>
      <c r="V1685" s="13"/>
      <c r="W1685" s="13"/>
      <c r="X1685"/>
      <c r="Y1685" s="9"/>
      <c r="AA1685"/>
      <c r="AB1685"/>
    </row>
    <row r="1686" spans="1:28" ht="15" customHeight="1" x14ac:dyDescent="0.25">
      <c r="A1686" s="6" t="s">
        <v>209</v>
      </c>
      <c r="B1686" s="6" t="s">
        <v>210</v>
      </c>
      <c r="C1686" s="6" t="s">
        <v>211</v>
      </c>
      <c r="D1686" s="6" t="s">
        <v>212</v>
      </c>
      <c r="E1686" s="6">
        <v>1</v>
      </c>
      <c r="F1686" s="6" t="str">
        <f>VLOOKUP(T_[[#This Row],[N° représ]],ListeREPRESENTANTS,2,FALSE)</f>
        <v>Francis Rivière</v>
      </c>
      <c r="G1686" s="6">
        <v>10553</v>
      </c>
      <c r="H1686" s="9">
        <v>41421</v>
      </c>
      <c r="I1686" s="9">
        <v>41451</v>
      </c>
      <c r="J1686" s="9">
        <v>41451</v>
      </c>
      <c r="K1686" s="7">
        <v>4</v>
      </c>
      <c r="L1686" s="9" t="str">
        <f>VLOOKUP(T_[[#This Row],[Réf catégorie]],ListeCATEGORIES,2,FALSE)</f>
        <v>Produits laitiers</v>
      </c>
      <c r="M1686" s="6">
        <v>31</v>
      </c>
      <c r="N1686" s="6" t="str">
        <f>VLOOKUP(T_[[#This Row],[Réf prod]],ListePRODUITS,2,FALSE)</f>
        <v>Gorgonzola Telino</v>
      </c>
      <c r="O1686" s="13">
        <v>62.5</v>
      </c>
      <c r="P1686" s="6">
        <v>29</v>
      </c>
      <c r="Q1686" s="13">
        <f t="shared" si="26"/>
        <v>1812.5</v>
      </c>
      <c r="R1686" s="14">
        <v>0.15</v>
      </c>
      <c r="S1686" s="13">
        <v>1540.625</v>
      </c>
      <c r="T1686" s="13">
        <v>21.568750000000001</v>
      </c>
      <c r="U1686" s="48">
        <f>T_[[#This Row],[CA tarif]]-T_[[#This Row],[CA HT]]</f>
        <v>271.875</v>
      </c>
      <c r="V1686" s="13"/>
      <c r="W1686" s="13"/>
      <c r="X1686"/>
      <c r="Y1686" s="9"/>
      <c r="AA1686"/>
      <c r="AB1686"/>
    </row>
    <row r="1687" spans="1:28" ht="15" customHeight="1" x14ac:dyDescent="0.25">
      <c r="A1687" s="6" t="s">
        <v>175</v>
      </c>
      <c r="B1687" s="6" t="s">
        <v>176</v>
      </c>
      <c r="C1687" s="6" t="s">
        <v>97</v>
      </c>
      <c r="D1687" s="6" t="s">
        <v>98</v>
      </c>
      <c r="E1687" s="6">
        <v>8</v>
      </c>
      <c r="F1687" s="6" t="str">
        <f>VLOOKUP(T_[[#This Row],[N° représ]],ListeREPRESENTANTS,2,FALSE)</f>
        <v>Hicham Esmal</v>
      </c>
      <c r="G1687" s="6">
        <v>10573</v>
      </c>
      <c r="H1687" s="9">
        <v>41421</v>
      </c>
      <c r="I1687" s="9">
        <v>41440</v>
      </c>
      <c r="J1687" s="9">
        <v>41435</v>
      </c>
      <c r="K1687" s="7">
        <v>1</v>
      </c>
      <c r="L1687" s="9" t="str">
        <f>VLOOKUP(T_[[#This Row],[Réf catégorie]],ListeCATEGORIES,2,FALSE)</f>
        <v>Boissons</v>
      </c>
      <c r="M1687" s="6">
        <v>34</v>
      </c>
      <c r="N1687" s="6" t="str">
        <f>VLOOKUP(T_[[#This Row],[Réf prod]],ListePRODUITS,2,FALSE)</f>
        <v>Sasquatch Ale</v>
      </c>
      <c r="O1687" s="13">
        <v>70</v>
      </c>
      <c r="P1687" s="6">
        <v>22</v>
      </c>
      <c r="Q1687" s="13">
        <f t="shared" si="26"/>
        <v>1540</v>
      </c>
      <c r="R1687" s="14">
        <v>0.08</v>
      </c>
      <c r="S1687" s="13">
        <v>1416.8</v>
      </c>
      <c r="T1687" s="13">
        <v>32.586399999999998</v>
      </c>
      <c r="U1687" s="48">
        <f>T_[[#This Row],[CA tarif]]-T_[[#This Row],[CA HT]]</f>
        <v>123.20000000000005</v>
      </c>
      <c r="V1687" s="13"/>
      <c r="W1687" s="13"/>
      <c r="X1687"/>
      <c r="Y1687" s="9"/>
      <c r="AA1687"/>
      <c r="AB1687"/>
    </row>
    <row r="1688" spans="1:28" ht="15" customHeight="1" x14ac:dyDescent="0.25">
      <c r="A1688" s="6" t="s">
        <v>192</v>
      </c>
      <c r="B1688" s="6" t="s">
        <v>193</v>
      </c>
      <c r="C1688" s="6" t="s">
        <v>88</v>
      </c>
      <c r="D1688" s="6" t="s">
        <v>89</v>
      </c>
      <c r="E1688" s="6">
        <v>3</v>
      </c>
      <c r="F1688" s="6" t="str">
        <f>VLOOKUP(T_[[#This Row],[N° représ]],ListeREPRESENTANTS,2,FALSE)</f>
        <v>Janet Leverling</v>
      </c>
      <c r="G1688" s="6">
        <v>10517</v>
      </c>
      <c r="H1688" s="9">
        <v>41422</v>
      </c>
      <c r="I1688" s="9">
        <v>41439</v>
      </c>
      <c r="J1688" s="9">
        <v>41442</v>
      </c>
      <c r="K1688" s="7">
        <v>4</v>
      </c>
      <c r="L1688" s="9" t="str">
        <f>VLOOKUP(T_[[#This Row],[Réf catégorie]],ListeCATEGORIES,2,FALSE)</f>
        <v>Produits laitiers</v>
      </c>
      <c r="M1688" s="6">
        <v>59</v>
      </c>
      <c r="N1688" s="6" t="str">
        <f>VLOOKUP(T_[[#This Row],[Réf prod]],ListePRODUITS,2,FALSE)</f>
        <v>Raclette Courdavault</v>
      </c>
      <c r="O1688" s="13">
        <v>275</v>
      </c>
      <c r="P1688" s="6">
        <v>46</v>
      </c>
      <c r="Q1688" s="13">
        <f t="shared" si="26"/>
        <v>12650</v>
      </c>
      <c r="R1688" s="14">
        <v>0.01</v>
      </c>
      <c r="S1688" s="13">
        <v>12523.5</v>
      </c>
      <c r="T1688" s="13">
        <v>425.79899999999998</v>
      </c>
      <c r="U1688" s="48">
        <f>T_[[#This Row],[CA tarif]]-T_[[#This Row],[CA HT]]</f>
        <v>126.5</v>
      </c>
      <c r="V1688" s="13"/>
      <c r="W1688" s="13"/>
      <c r="X1688"/>
      <c r="Y1688" s="9"/>
      <c r="AA1688"/>
      <c r="AB1688"/>
    </row>
    <row r="1689" spans="1:28" ht="15" customHeight="1" x14ac:dyDescent="0.25">
      <c r="A1689" s="6" t="s">
        <v>166</v>
      </c>
      <c r="B1689" s="6" t="s">
        <v>167</v>
      </c>
      <c r="C1689" s="6" t="s">
        <v>168</v>
      </c>
      <c r="D1689" s="6" t="s">
        <v>169</v>
      </c>
      <c r="E1689" s="6">
        <v>7</v>
      </c>
      <c r="F1689" s="6" t="str">
        <f>VLOOKUP(T_[[#This Row],[N° représ]],ListeREPRESENTANTS,2,FALSE)</f>
        <v>Jaime Dos Santos</v>
      </c>
      <c r="G1689" s="6">
        <v>10567</v>
      </c>
      <c r="H1689" s="9">
        <v>41422</v>
      </c>
      <c r="I1689" s="9">
        <v>41436</v>
      </c>
      <c r="J1689" s="9">
        <v>41432</v>
      </c>
      <c r="K1689" s="7">
        <v>4</v>
      </c>
      <c r="L1689" s="9" t="str">
        <f>VLOOKUP(T_[[#This Row],[Réf catégorie]],ListeCATEGORIES,2,FALSE)</f>
        <v>Produits laitiers</v>
      </c>
      <c r="M1689" s="6">
        <v>31</v>
      </c>
      <c r="N1689" s="6" t="str">
        <f>VLOOKUP(T_[[#This Row],[Réf prod]],ListePRODUITS,2,FALSE)</f>
        <v>Gorgonzola Telino</v>
      </c>
      <c r="O1689" s="13">
        <v>62.5</v>
      </c>
      <c r="P1689" s="6">
        <v>33</v>
      </c>
      <c r="Q1689" s="13">
        <f t="shared" si="26"/>
        <v>2062.5</v>
      </c>
      <c r="R1689" s="14">
        <v>-0.01</v>
      </c>
      <c r="S1689" s="13">
        <v>2083.125</v>
      </c>
      <c r="T1689" s="13">
        <v>33.33</v>
      </c>
      <c r="U1689" s="48">
        <f>T_[[#This Row],[CA tarif]]-T_[[#This Row],[CA HT]]</f>
        <v>-20.625</v>
      </c>
      <c r="V1689" s="13"/>
      <c r="W1689" s="13"/>
      <c r="X1689"/>
      <c r="Y1689" s="9"/>
      <c r="AA1689"/>
      <c r="AB1689"/>
    </row>
    <row r="1690" spans="1:28" x14ac:dyDescent="0.25">
      <c r="A1690" s="6" t="s">
        <v>213</v>
      </c>
      <c r="B1690" s="6" t="s">
        <v>214</v>
      </c>
      <c r="C1690" s="6" t="s">
        <v>215</v>
      </c>
      <c r="D1690" s="6" t="s">
        <v>81</v>
      </c>
      <c r="E1690" s="6">
        <v>7</v>
      </c>
      <c r="F1690" s="6" t="str">
        <f>VLOOKUP(T_[[#This Row],[N° représ]],ListeREPRESENTANTS,2,FALSE)</f>
        <v>Jaime Dos Santos</v>
      </c>
      <c r="G1690" s="6">
        <v>10616</v>
      </c>
      <c r="H1690" s="9">
        <v>41422</v>
      </c>
      <c r="I1690" s="9">
        <v>41449</v>
      </c>
      <c r="J1690" s="9">
        <v>41450</v>
      </c>
      <c r="K1690" s="7">
        <v>4</v>
      </c>
      <c r="L1690" s="9" t="str">
        <f>VLOOKUP(T_[[#This Row],[Réf catégorie]],ListeCATEGORIES,2,FALSE)</f>
        <v>Produits laitiers</v>
      </c>
      <c r="M1690" s="6">
        <v>71</v>
      </c>
      <c r="N1690" s="6" t="str">
        <f>VLOOKUP(T_[[#This Row],[Réf prod]],ListePRODUITS,2,FALSE)</f>
        <v>Fløtemysost</v>
      </c>
      <c r="O1690" s="13">
        <v>107.5</v>
      </c>
      <c r="P1690" s="6">
        <v>92</v>
      </c>
      <c r="Q1690" s="13">
        <f t="shared" si="26"/>
        <v>9890</v>
      </c>
      <c r="R1690" s="14">
        <v>0.18</v>
      </c>
      <c r="S1690" s="13">
        <v>8109.8</v>
      </c>
      <c r="T1690" s="13">
        <v>267.6234</v>
      </c>
      <c r="U1690" s="48">
        <f>T_[[#This Row],[CA tarif]]-T_[[#This Row],[CA HT]]</f>
        <v>1780.1999999999998</v>
      </c>
      <c r="V1690" s="13"/>
      <c r="W1690" s="13"/>
      <c r="X1690"/>
      <c r="Y1690" s="9"/>
      <c r="AA1690"/>
      <c r="AB1690"/>
    </row>
    <row r="1691" spans="1:28" ht="15" customHeight="1" x14ac:dyDescent="0.25">
      <c r="A1691" s="6" t="s">
        <v>157</v>
      </c>
      <c r="B1691" s="6" t="s">
        <v>158</v>
      </c>
      <c r="C1691" s="6" t="s">
        <v>159</v>
      </c>
      <c r="D1691" s="6" t="s">
        <v>136</v>
      </c>
      <c r="E1691" s="6">
        <v>3</v>
      </c>
      <c r="F1691" s="6" t="str">
        <f>VLOOKUP(T_[[#This Row],[N° représ]],ListeREPRESENTANTS,2,FALSE)</f>
        <v>Janet Leverling</v>
      </c>
      <c r="G1691" s="6">
        <v>10772</v>
      </c>
      <c r="H1691" s="9">
        <v>41422</v>
      </c>
      <c r="I1691" s="9">
        <v>41451</v>
      </c>
      <c r="J1691" s="9">
        <v>41453</v>
      </c>
      <c r="K1691" s="7">
        <v>4</v>
      </c>
      <c r="L1691" s="9" t="str">
        <f>VLOOKUP(T_[[#This Row],[Réf catégorie]],ListeCATEGORIES,2,FALSE)</f>
        <v>Produits laitiers</v>
      </c>
      <c r="M1691" s="6">
        <v>59</v>
      </c>
      <c r="N1691" s="6" t="str">
        <f>VLOOKUP(T_[[#This Row],[Réf prod]],ListePRODUITS,2,FALSE)</f>
        <v>Raclette Courdavault</v>
      </c>
      <c r="O1691" s="13">
        <v>275</v>
      </c>
      <c r="P1691" s="6">
        <v>73</v>
      </c>
      <c r="Q1691" s="13">
        <f t="shared" si="26"/>
        <v>20075</v>
      </c>
      <c r="R1691" s="14">
        <v>0.02</v>
      </c>
      <c r="S1691" s="13">
        <v>19673.5</v>
      </c>
      <c r="T1691" s="13">
        <v>216.4085</v>
      </c>
      <c r="U1691" s="48">
        <f>T_[[#This Row],[CA tarif]]-T_[[#This Row],[CA HT]]</f>
        <v>401.5</v>
      </c>
      <c r="V1691" s="13"/>
      <c r="W1691" s="13"/>
      <c r="X1691"/>
      <c r="Y1691" s="9"/>
      <c r="AA1691"/>
      <c r="AB1691"/>
    </row>
    <row r="1692" spans="1:28" ht="15" customHeight="1" x14ac:dyDescent="0.25">
      <c r="A1692" s="6" t="s">
        <v>147</v>
      </c>
      <c r="B1692" s="6" t="s">
        <v>148</v>
      </c>
      <c r="C1692" s="6" t="s">
        <v>149</v>
      </c>
      <c r="D1692" s="6" t="s">
        <v>85</v>
      </c>
      <c r="E1692" s="6">
        <v>1</v>
      </c>
      <c r="F1692" s="6" t="str">
        <f>VLOOKUP(T_[[#This Row],[N° représ]],ListeREPRESENTANTS,2,FALSE)</f>
        <v>Francis Rivière</v>
      </c>
      <c r="G1692" s="6">
        <v>10832</v>
      </c>
      <c r="H1692" s="9">
        <v>41422</v>
      </c>
      <c r="I1692" s="9">
        <v>41432</v>
      </c>
      <c r="J1692" s="9">
        <v>41430</v>
      </c>
      <c r="K1692" s="7">
        <v>8</v>
      </c>
      <c r="L1692" s="9" t="str">
        <f>VLOOKUP(T_[[#This Row],[Réf catégorie]],ListeCATEGORIES,2,FALSE)</f>
        <v>Poissons et fruits de mer</v>
      </c>
      <c r="M1692" s="6">
        <v>13</v>
      </c>
      <c r="N1692" s="6" t="str">
        <f>VLOOKUP(T_[[#This Row],[Réf prod]],ListePRODUITS,2,FALSE)</f>
        <v>Konbu</v>
      </c>
      <c r="O1692" s="13">
        <v>30</v>
      </c>
      <c r="P1692" s="6">
        <v>15</v>
      </c>
      <c r="Q1692" s="13">
        <f t="shared" si="26"/>
        <v>450</v>
      </c>
      <c r="R1692" s="14">
        <v>0.15</v>
      </c>
      <c r="S1692" s="13">
        <v>382.5</v>
      </c>
      <c r="T1692" s="13">
        <v>9.18</v>
      </c>
      <c r="U1692" s="48">
        <f>T_[[#This Row],[CA tarif]]-T_[[#This Row],[CA HT]]</f>
        <v>67.5</v>
      </c>
      <c r="V1692" s="13"/>
      <c r="W1692" s="13"/>
      <c r="X1692"/>
      <c r="Y1692" s="9"/>
      <c r="AA1692"/>
      <c r="AB1692"/>
    </row>
    <row r="1693" spans="1:28" ht="15" customHeight="1" x14ac:dyDescent="0.25">
      <c r="A1693" s="6" t="s">
        <v>166</v>
      </c>
      <c r="B1693" s="6" t="s">
        <v>167</v>
      </c>
      <c r="C1693" s="6" t="s">
        <v>168</v>
      </c>
      <c r="D1693" s="6" t="s">
        <v>169</v>
      </c>
      <c r="E1693" s="6">
        <v>7</v>
      </c>
      <c r="F1693" s="6" t="str">
        <f>VLOOKUP(T_[[#This Row],[N° représ]],ListeREPRESENTANTS,2,FALSE)</f>
        <v>Jaime Dos Santos</v>
      </c>
      <c r="G1693" s="6">
        <v>10567</v>
      </c>
      <c r="H1693" s="9">
        <v>41423</v>
      </c>
      <c r="I1693" s="9">
        <v>41445</v>
      </c>
      <c r="J1693" s="9">
        <v>41441</v>
      </c>
      <c r="K1693" s="7">
        <v>4</v>
      </c>
      <c r="L1693" s="9" t="str">
        <f>VLOOKUP(T_[[#This Row],[Réf catégorie]],ListeCATEGORIES,2,FALSE)</f>
        <v>Produits laitiers</v>
      </c>
      <c r="M1693" s="6">
        <v>59</v>
      </c>
      <c r="N1693" s="6" t="str">
        <f>VLOOKUP(T_[[#This Row],[Réf prod]],ListePRODUITS,2,FALSE)</f>
        <v>Raclette Courdavault</v>
      </c>
      <c r="O1693" s="13">
        <v>275</v>
      </c>
      <c r="P1693" s="6">
        <v>26</v>
      </c>
      <c r="Q1693" s="13">
        <f t="shared" si="26"/>
        <v>7150</v>
      </c>
      <c r="R1693" s="14">
        <v>0.16</v>
      </c>
      <c r="S1693" s="13">
        <v>6006</v>
      </c>
      <c r="T1693" s="13">
        <v>84.084000000000003</v>
      </c>
      <c r="U1693" s="48">
        <f>T_[[#This Row],[CA tarif]]-T_[[#This Row],[CA HT]]</f>
        <v>1144</v>
      </c>
      <c r="V1693" s="13"/>
      <c r="W1693" s="13"/>
      <c r="X1693"/>
      <c r="Y1693" s="9"/>
      <c r="AA1693"/>
      <c r="AB1693"/>
    </row>
    <row r="1694" spans="1:28" ht="15" customHeight="1" x14ac:dyDescent="0.25">
      <c r="A1694" s="6" t="s">
        <v>170</v>
      </c>
      <c r="B1694" s="6" t="s">
        <v>171</v>
      </c>
      <c r="C1694" s="6" t="s">
        <v>172</v>
      </c>
      <c r="D1694" s="6" t="s">
        <v>146</v>
      </c>
      <c r="E1694" s="6">
        <v>4</v>
      </c>
      <c r="F1694" s="6" t="str">
        <f>VLOOKUP(T_[[#This Row],[N° représ]],ListeREPRESENTANTS,2,FALSE)</f>
        <v>Laura Callahan</v>
      </c>
      <c r="G1694" s="6">
        <v>10724</v>
      </c>
      <c r="H1694" s="9">
        <v>41423</v>
      </c>
      <c r="I1694" s="9">
        <v>41452</v>
      </c>
      <c r="J1694" s="9">
        <v>41452</v>
      </c>
      <c r="K1694" s="7">
        <v>2</v>
      </c>
      <c r="L1694" s="9" t="str">
        <f>VLOOKUP(T_[[#This Row],[Réf catégorie]],ListeCATEGORIES,2,FALSE)</f>
        <v>Condiments</v>
      </c>
      <c r="M1694" s="6">
        <v>61</v>
      </c>
      <c r="N1694" s="6" t="str">
        <f>VLOOKUP(T_[[#This Row],[Réf prod]],ListePRODUITS,2,FALSE)</f>
        <v>Sirop d'érable</v>
      </c>
      <c r="O1694" s="13">
        <v>142.5</v>
      </c>
      <c r="P1694" s="6">
        <v>63</v>
      </c>
      <c r="Q1694" s="13">
        <f t="shared" si="26"/>
        <v>8977.5</v>
      </c>
      <c r="R1694" s="14">
        <v>0.19</v>
      </c>
      <c r="S1694" s="13">
        <v>7271.7750000000005</v>
      </c>
      <c r="T1694" s="13">
        <v>65.445975000000004</v>
      </c>
      <c r="U1694" s="48">
        <f>T_[[#This Row],[CA tarif]]-T_[[#This Row],[CA HT]]</f>
        <v>1705.7249999999995</v>
      </c>
      <c r="V1694" s="13"/>
      <c r="W1694" s="13"/>
      <c r="X1694"/>
      <c r="Y1694" s="9"/>
      <c r="AA1694"/>
      <c r="AB1694"/>
    </row>
    <row r="1695" spans="1:28" ht="15" customHeight="1" x14ac:dyDescent="0.25">
      <c r="A1695" s="6" t="s">
        <v>186</v>
      </c>
      <c r="B1695" s="6" t="s">
        <v>187</v>
      </c>
      <c r="C1695" s="6" t="s">
        <v>188</v>
      </c>
      <c r="D1695" s="6" t="s">
        <v>140</v>
      </c>
      <c r="E1695" s="6">
        <v>8</v>
      </c>
      <c r="F1695" s="6" t="str">
        <f>VLOOKUP(T_[[#This Row],[N° représ]],ListeREPRESENTANTS,2,FALSE)</f>
        <v>Hicham Esmal</v>
      </c>
      <c r="G1695" s="6">
        <v>10836</v>
      </c>
      <c r="H1695" s="9">
        <v>41423</v>
      </c>
      <c r="I1695" s="9">
        <v>41445</v>
      </c>
      <c r="J1695" s="9">
        <v>41440</v>
      </c>
      <c r="K1695" s="7">
        <v>5</v>
      </c>
      <c r="L1695" s="9" t="str">
        <f>VLOOKUP(T_[[#This Row],[Réf catégorie]],ListeCATEGORIES,2,FALSE)</f>
        <v>Pâtes et céréales</v>
      </c>
      <c r="M1695" s="6">
        <v>22</v>
      </c>
      <c r="N1695" s="6" t="str">
        <f>VLOOKUP(T_[[#This Row],[Réf prod]],ListePRODUITS,2,FALSE)</f>
        <v>Gustaf's Knäckebröd</v>
      </c>
      <c r="O1695" s="13">
        <v>105</v>
      </c>
      <c r="P1695" s="6">
        <v>46</v>
      </c>
      <c r="Q1695" s="13">
        <f t="shared" si="26"/>
        <v>4830</v>
      </c>
      <c r="R1695" s="14">
        <v>0.15</v>
      </c>
      <c r="S1695" s="13">
        <v>4105.5</v>
      </c>
      <c r="T1695" s="13">
        <v>102.6375</v>
      </c>
      <c r="U1695" s="48">
        <f>T_[[#This Row],[CA tarif]]-T_[[#This Row],[CA HT]]</f>
        <v>724.5</v>
      </c>
      <c r="V1695" s="13"/>
      <c r="W1695" s="13"/>
      <c r="X1695"/>
      <c r="Y1695" s="9"/>
      <c r="AA1695"/>
      <c r="AB1695"/>
    </row>
    <row r="1696" spans="1:28" ht="15" customHeight="1" x14ac:dyDescent="0.25">
      <c r="A1696" s="6" t="s">
        <v>127</v>
      </c>
      <c r="B1696" s="6" t="s">
        <v>128</v>
      </c>
      <c r="C1696" s="6" t="s">
        <v>129</v>
      </c>
      <c r="D1696" s="6" t="s">
        <v>106</v>
      </c>
      <c r="E1696" s="6">
        <v>3</v>
      </c>
      <c r="F1696" s="6" t="str">
        <f>VLOOKUP(T_[[#This Row],[N° représ]],ListeREPRESENTANTS,2,FALSE)</f>
        <v>Janet Leverling</v>
      </c>
      <c r="G1696" s="6">
        <v>10697</v>
      </c>
      <c r="H1696" s="9">
        <v>41424</v>
      </c>
      <c r="I1696" s="9">
        <v>41447</v>
      </c>
      <c r="J1696" s="9">
        <v>41448</v>
      </c>
      <c r="K1696" s="7">
        <v>1</v>
      </c>
      <c r="L1696" s="9" t="str">
        <f>VLOOKUP(T_[[#This Row],[Réf catégorie]],ListeCATEGORIES,2,FALSE)</f>
        <v>Boissons</v>
      </c>
      <c r="M1696" s="6">
        <v>35</v>
      </c>
      <c r="N1696" s="6" t="str">
        <f>VLOOKUP(T_[[#This Row],[Réf prod]],ListePRODUITS,2,FALSE)</f>
        <v>Steeleye Stout</v>
      </c>
      <c r="O1696" s="13">
        <v>90</v>
      </c>
      <c r="P1696" s="6">
        <v>99</v>
      </c>
      <c r="Q1696" s="13">
        <f t="shared" si="26"/>
        <v>8910</v>
      </c>
      <c r="R1696" s="14">
        <v>7.0000000000000007E-2</v>
      </c>
      <c r="S1696" s="13">
        <v>8286.2999999999993</v>
      </c>
      <c r="T1696" s="13">
        <v>240.30269999999999</v>
      </c>
      <c r="U1696" s="48">
        <f>T_[[#This Row],[CA tarif]]-T_[[#This Row],[CA HT]]</f>
        <v>623.70000000000073</v>
      </c>
      <c r="V1696" s="13"/>
      <c r="W1696" s="13"/>
      <c r="X1696"/>
      <c r="Y1696" s="9"/>
      <c r="AA1696"/>
      <c r="AB1696"/>
    </row>
    <row r="1697" spans="1:28" ht="15" customHeight="1" x14ac:dyDescent="0.25">
      <c r="A1697" s="6" t="s">
        <v>269</v>
      </c>
      <c r="B1697" s="6" t="s">
        <v>270</v>
      </c>
      <c r="C1697" s="6" t="s">
        <v>271</v>
      </c>
      <c r="D1697" s="6" t="s">
        <v>242</v>
      </c>
      <c r="E1697" s="6">
        <v>6</v>
      </c>
      <c r="F1697" s="6" t="str">
        <f>VLOOKUP(T_[[#This Row],[N° représ]],ListeREPRESENTANTS,2,FALSE)</f>
        <v>Ernst Junge</v>
      </c>
      <c r="G1697" s="6">
        <v>10744</v>
      </c>
      <c r="H1697" s="9">
        <v>41424</v>
      </c>
      <c r="I1697" s="9">
        <v>41442</v>
      </c>
      <c r="J1697" s="9">
        <v>41445</v>
      </c>
      <c r="K1697" s="7">
        <v>8</v>
      </c>
      <c r="L1697" s="9" t="str">
        <f>VLOOKUP(T_[[#This Row],[Réf catégorie]],ListeCATEGORIES,2,FALSE)</f>
        <v>Poissons et fruits de mer</v>
      </c>
      <c r="M1697" s="6">
        <v>40</v>
      </c>
      <c r="N1697" s="6" t="str">
        <f>VLOOKUP(T_[[#This Row],[Réf prod]],ListePRODUITS,2,FALSE)</f>
        <v>Boston Crab Meat</v>
      </c>
      <c r="O1697" s="13">
        <v>92</v>
      </c>
      <c r="P1697" s="6">
        <v>34</v>
      </c>
      <c r="Q1697" s="13">
        <f t="shared" si="26"/>
        <v>3128</v>
      </c>
      <c r="R1697" s="14">
        <v>0.11</v>
      </c>
      <c r="S1697" s="13">
        <v>2783.92</v>
      </c>
      <c r="T1697" s="13">
        <v>25.05528</v>
      </c>
      <c r="U1697" s="48">
        <f>T_[[#This Row],[CA tarif]]-T_[[#This Row],[CA HT]]</f>
        <v>344.07999999999993</v>
      </c>
      <c r="V1697" s="13"/>
      <c r="W1697" s="13"/>
      <c r="X1697"/>
      <c r="Y1697" s="9"/>
      <c r="AA1697"/>
      <c r="AB1697"/>
    </row>
    <row r="1698" spans="1:28" ht="15" customHeight="1" x14ac:dyDescent="0.25">
      <c r="A1698" s="6" t="s">
        <v>201</v>
      </c>
      <c r="B1698" s="6" t="s">
        <v>202</v>
      </c>
      <c r="C1698" s="6" t="s">
        <v>203</v>
      </c>
      <c r="D1698" s="6" t="s">
        <v>204</v>
      </c>
      <c r="E1698" s="6">
        <v>4</v>
      </c>
      <c r="F1698" s="6" t="str">
        <f>VLOOKUP(T_[[#This Row],[N° représ]],ListeREPRESENTANTS,2,FALSE)</f>
        <v>Laura Callahan</v>
      </c>
      <c r="G1698" s="6">
        <v>10521</v>
      </c>
      <c r="H1698" s="9">
        <v>41426</v>
      </c>
      <c r="I1698" s="9">
        <v>41448</v>
      </c>
      <c r="J1698" s="9">
        <v>41447</v>
      </c>
      <c r="K1698" s="7">
        <v>3</v>
      </c>
      <c r="L1698" s="9" t="str">
        <f>VLOOKUP(T_[[#This Row],[Réf catégorie]],ListeCATEGORIES,2,FALSE)</f>
        <v>Desserts</v>
      </c>
      <c r="M1698" s="6">
        <v>68</v>
      </c>
      <c r="N1698" s="6" t="str">
        <f>VLOOKUP(T_[[#This Row],[Réf prod]],ListePRODUITS,2,FALSE)</f>
        <v>Scottish Longbreads</v>
      </c>
      <c r="O1698" s="13">
        <v>62.5</v>
      </c>
      <c r="P1698" s="6">
        <v>27</v>
      </c>
      <c r="Q1698" s="13">
        <f t="shared" si="26"/>
        <v>1687.5</v>
      </c>
      <c r="R1698" s="14">
        <v>0.04</v>
      </c>
      <c r="S1698" s="13">
        <v>1620</v>
      </c>
      <c r="T1698" s="13">
        <v>21.06</v>
      </c>
      <c r="U1698" s="48">
        <f>T_[[#This Row],[CA tarif]]-T_[[#This Row],[CA HT]]</f>
        <v>67.5</v>
      </c>
      <c r="V1698" s="13"/>
      <c r="W1698" s="13"/>
      <c r="X1698"/>
      <c r="Y1698" s="9"/>
      <c r="AA1698"/>
      <c r="AB1698"/>
    </row>
    <row r="1699" spans="1:28" x14ac:dyDescent="0.25">
      <c r="A1699" s="6" t="s">
        <v>213</v>
      </c>
      <c r="B1699" s="6" t="s">
        <v>214</v>
      </c>
      <c r="C1699" s="6" t="s">
        <v>215</v>
      </c>
      <c r="D1699" s="6" t="s">
        <v>81</v>
      </c>
      <c r="E1699" s="6">
        <v>3</v>
      </c>
      <c r="F1699" s="6" t="str">
        <f>VLOOKUP(T_[[#This Row],[N° représ]],ListeREPRESENTANTS,2,FALSE)</f>
        <v>Janet Leverling</v>
      </c>
      <c r="G1699" s="6">
        <v>10681</v>
      </c>
      <c r="H1699" s="9">
        <v>41426</v>
      </c>
      <c r="I1699" s="9">
        <v>41441</v>
      </c>
      <c r="J1699" s="9">
        <v>41443</v>
      </c>
      <c r="K1699" s="7">
        <v>3</v>
      </c>
      <c r="L1699" s="9" t="str">
        <f>VLOOKUP(T_[[#This Row],[Réf catégorie]],ListeCATEGORIES,2,FALSE)</f>
        <v>Desserts</v>
      </c>
      <c r="M1699" s="6">
        <v>19</v>
      </c>
      <c r="N1699" s="6" t="str">
        <f>VLOOKUP(T_[[#This Row],[Réf prod]],ListePRODUITS,2,FALSE)</f>
        <v>Teatime Chocolate Biscuits</v>
      </c>
      <c r="O1699" s="13">
        <v>46</v>
      </c>
      <c r="P1699" s="6">
        <v>37</v>
      </c>
      <c r="Q1699" s="13">
        <f t="shared" si="26"/>
        <v>1702</v>
      </c>
      <c r="R1699" s="14">
        <v>0.1</v>
      </c>
      <c r="S1699" s="13">
        <v>1531.8</v>
      </c>
      <c r="T1699" s="13">
        <v>30.635999999999999</v>
      </c>
      <c r="U1699" s="48">
        <f>T_[[#This Row],[CA tarif]]-T_[[#This Row],[CA HT]]</f>
        <v>170.20000000000005</v>
      </c>
      <c r="V1699" s="13"/>
      <c r="W1699" s="13"/>
      <c r="X1699"/>
      <c r="Y1699" s="9"/>
      <c r="AA1699"/>
      <c r="AB1699"/>
    </row>
    <row r="1700" spans="1:28" x14ac:dyDescent="0.25">
      <c r="A1700" s="6" t="s">
        <v>272</v>
      </c>
      <c r="B1700" s="6" t="s">
        <v>273</v>
      </c>
      <c r="C1700" s="6" t="s">
        <v>274</v>
      </c>
      <c r="D1700" s="6" t="s">
        <v>81</v>
      </c>
      <c r="E1700" s="6">
        <v>4</v>
      </c>
      <c r="F1700" s="6" t="str">
        <f>VLOOKUP(T_[[#This Row],[N° représ]],ListeREPRESENTANTS,2,FALSE)</f>
        <v>Laura Callahan</v>
      </c>
      <c r="G1700" s="6">
        <v>10706</v>
      </c>
      <c r="H1700" s="9">
        <v>41426</v>
      </c>
      <c r="I1700" s="9">
        <v>41439</v>
      </c>
      <c r="J1700" s="9">
        <v>41439</v>
      </c>
      <c r="K1700" s="7">
        <v>3</v>
      </c>
      <c r="L1700" s="9" t="str">
        <f>VLOOKUP(T_[[#This Row],[Réf catégorie]],ListeCATEGORIES,2,FALSE)</f>
        <v>Desserts</v>
      </c>
      <c r="M1700" s="6">
        <v>16</v>
      </c>
      <c r="N1700" s="6" t="str">
        <f>VLOOKUP(T_[[#This Row],[Réf prod]],ListePRODUITS,2,FALSE)</f>
        <v>Pavlova</v>
      </c>
      <c r="O1700" s="13">
        <v>87.25</v>
      </c>
      <c r="P1700" s="6">
        <v>50</v>
      </c>
      <c r="Q1700" s="13">
        <f t="shared" si="26"/>
        <v>4362.5</v>
      </c>
      <c r="R1700" s="14">
        <v>0.11</v>
      </c>
      <c r="S1700" s="13">
        <v>3882.625</v>
      </c>
      <c r="T1700" s="13">
        <v>81.535124999999994</v>
      </c>
      <c r="U1700" s="48">
        <f>T_[[#This Row],[CA tarif]]-T_[[#This Row],[CA HT]]</f>
        <v>479.875</v>
      </c>
      <c r="V1700" s="13"/>
      <c r="W1700" s="13"/>
      <c r="X1700"/>
      <c r="Y1700" s="9"/>
      <c r="AA1700"/>
      <c r="AB1700"/>
    </row>
    <row r="1701" spans="1:28" ht="15" customHeight="1" x14ac:dyDescent="0.25">
      <c r="A1701" s="6" t="s">
        <v>235</v>
      </c>
      <c r="B1701" s="6" t="s">
        <v>236</v>
      </c>
      <c r="C1701" s="6" t="s">
        <v>237</v>
      </c>
      <c r="D1701" s="6" t="s">
        <v>238</v>
      </c>
      <c r="E1701" s="6">
        <v>7</v>
      </c>
      <c r="F1701" s="6" t="str">
        <f>VLOOKUP(T_[[#This Row],[N° représ]],ListeREPRESENTANTS,2,FALSE)</f>
        <v>Jaime Dos Santos</v>
      </c>
      <c r="G1701" s="6">
        <v>10888</v>
      </c>
      <c r="H1701" s="9">
        <v>41426</v>
      </c>
      <c r="I1701" s="9">
        <v>41437</v>
      </c>
      <c r="J1701" s="9">
        <v>41440</v>
      </c>
      <c r="K1701" s="7">
        <v>1</v>
      </c>
      <c r="L1701" s="9" t="str">
        <f>VLOOKUP(T_[[#This Row],[Réf catégorie]],ListeCATEGORIES,2,FALSE)</f>
        <v>Boissons</v>
      </c>
      <c r="M1701" s="6">
        <v>2</v>
      </c>
      <c r="N1701" s="6" t="str">
        <f>VLOOKUP(T_[[#This Row],[Réf prod]],ListePRODUITS,2,FALSE)</f>
        <v>Chang</v>
      </c>
      <c r="O1701" s="13">
        <v>95</v>
      </c>
      <c r="P1701" s="6">
        <v>65</v>
      </c>
      <c r="Q1701" s="13">
        <f t="shared" si="26"/>
        <v>6175</v>
      </c>
      <c r="R1701" s="15">
        <v>0.13</v>
      </c>
      <c r="S1701" s="13">
        <v>5372.25</v>
      </c>
      <c r="T1701" s="13">
        <v>102.07275</v>
      </c>
      <c r="U1701" s="48">
        <f>T_[[#This Row],[CA tarif]]-T_[[#This Row],[CA HT]]</f>
        <v>802.75</v>
      </c>
      <c r="V1701" s="13"/>
      <c r="W1701" s="13"/>
      <c r="X1701"/>
      <c r="Y1701" s="9"/>
      <c r="AA1701"/>
      <c r="AB1701"/>
    </row>
    <row r="1702" spans="1:28" ht="15" customHeight="1" x14ac:dyDescent="0.25">
      <c r="A1702" s="6" t="s">
        <v>111</v>
      </c>
      <c r="B1702" s="6" t="s">
        <v>112</v>
      </c>
      <c r="C1702" s="6" t="s">
        <v>113</v>
      </c>
      <c r="D1702" s="6" t="s">
        <v>85</v>
      </c>
      <c r="E1702" s="6">
        <v>3</v>
      </c>
      <c r="F1702" s="6" t="str">
        <f>VLOOKUP(T_[[#This Row],[N° représ]],ListeREPRESENTANTS,2,FALSE)</f>
        <v>Janet Leverling</v>
      </c>
      <c r="G1702" s="6">
        <v>10814</v>
      </c>
      <c r="H1702" s="9">
        <v>41427</v>
      </c>
      <c r="I1702" s="9">
        <v>41440</v>
      </c>
      <c r="J1702" s="9">
        <v>41441</v>
      </c>
      <c r="K1702" s="7">
        <v>8</v>
      </c>
      <c r="L1702" s="9" t="str">
        <f>VLOOKUP(T_[[#This Row],[Réf catégorie]],ListeCATEGORIES,2,FALSE)</f>
        <v>Poissons et fruits de mer</v>
      </c>
      <c r="M1702" s="6">
        <v>41</v>
      </c>
      <c r="N1702" s="6" t="str">
        <f>VLOOKUP(T_[[#This Row],[Réf prod]],ListePRODUITS,2,FALSE)</f>
        <v>Jack's New England Clam Chowder</v>
      </c>
      <c r="O1702" s="13">
        <v>48.25</v>
      </c>
      <c r="P1702" s="6">
        <v>15</v>
      </c>
      <c r="Q1702" s="13">
        <f t="shared" si="26"/>
        <v>723.75</v>
      </c>
      <c r="R1702" s="14">
        <v>-0.02</v>
      </c>
      <c r="S1702" s="13">
        <v>738.22500000000002</v>
      </c>
      <c r="T1702" s="13">
        <v>16.979174999999998</v>
      </c>
      <c r="U1702" s="48">
        <f>T_[[#This Row],[CA tarif]]-T_[[#This Row],[CA HT]]</f>
        <v>-14.475000000000023</v>
      </c>
      <c r="V1702" s="13"/>
      <c r="W1702" s="13"/>
      <c r="X1702"/>
      <c r="Y1702" s="9"/>
      <c r="AA1702"/>
      <c r="AB1702"/>
    </row>
    <row r="1703" spans="1:28" ht="15" customHeight="1" x14ac:dyDescent="0.25">
      <c r="A1703" s="6" t="s">
        <v>313</v>
      </c>
      <c r="B1703" s="6" t="s">
        <v>314</v>
      </c>
      <c r="C1703" s="6" t="s">
        <v>315</v>
      </c>
      <c r="D1703" s="6" t="s">
        <v>85</v>
      </c>
      <c r="E1703" s="6">
        <v>6</v>
      </c>
      <c r="F1703" s="6" t="str">
        <f>VLOOKUP(T_[[#This Row],[N° représ]],ListeREPRESENTANTS,2,FALSE)</f>
        <v>Ernst Junge</v>
      </c>
      <c r="G1703" s="6">
        <v>10907</v>
      </c>
      <c r="H1703" s="9">
        <v>41427</v>
      </c>
      <c r="I1703" s="9">
        <v>41448</v>
      </c>
      <c r="J1703" s="9">
        <v>41443</v>
      </c>
      <c r="K1703" s="7">
        <v>1</v>
      </c>
      <c r="L1703" s="9" t="str">
        <f>VLOOKUP(T_[[#This Row],[Réf catégorie]],ListeCATEGORIES,2,FALSE)</f>
        <v>Boissons</v>
      </c>
      <c r="M1703" s="6">
        <v>75</v>
      </c>
      <c r="N1703" s="6" t="str">
        <f>VLOOKUP(T_[[#This Row],[Réf prod]],ListePRODUITS,2,FALSE)</f>
        <v>Rhönbräu Klosterbier</v>
      </c>
      <c r="O1703" s="13">
        <v>38.75</v>
      </c>
      <c r="P1703" s="6">
        <v>99</v>
      </c>
      <c r="Q1703" s="13">
        <f t="shared" si="26"/>
        <v>3836.25</v>
      </c>
      <c r="R1703" s="15">
        <v>0.06</v>
      </c>
      <c r="S1703" s="13">
        <v>3606.0749999999998</v>
      </c>
      <c r="T1703" s="13">
        <v>46.878974999999997</v>
      </c>
      <c r="U1703" s="48">
        <f>T_[[#This Row],[CA tarif]]-T_[[#This Row],[CA HT]]</f>
        <v>230.17500000000018</v>
      </c>
      <c r="V1703" s="13"/>
      <c r="W1703" s="13"/>
      <c r="X1703"/>
      <c r="Y1703" s="9"/>
      <c r="AA1703"/>
      <c r="AB1703"/>
    </row>
    <row r="1704" spans="1:28" ht="15" customHeight="1" x14ac:dyDescent="0.25">
      <c r="A1704" s="6" t="s">
        <v>137</v>
      </c>
      <c r="B1704" s="6" t="s">
        <v>138</v>
      </c>
      <c r="C1704" s="6" t="s">
        <v>139</v>
      </c>
      <c r="D1704" s="6" t="s">
        <v>140</v>
      </c>
      <c r="E1704" s="6">
        <v>6</v>
      </c>
      <c r="F1704" s="6" t="str">
        <f>VLOOKUP(T_[[#This Row],[N° représ]],ListeREPRESENTANTS,2,FALSE)</f>
        <v>Ernst Junge</v>
      </c>
      <c r="G1704" s="6">
        <v>10489</v>
      </c>
      <c r="H1704" s="9">
        <v>41428</v>
      </c>
      <c r="I1704" s="9">
        <v>41441</v>
      </c>
      <c r="J1704" s="9">
        <v>41436</v>
      </c>
      <c r="K1704" s="7">
        <v>3</v>
      </c>
      <c r="L1704" s="9" t="str">
        <f>VLOOKUP(T_[[#This Row],[Réf catégorie]],ListeCATEGORIES,2,FALSE)</f>
        <v>Desserts</v>
      </c>
      <c r="M1704" s="6">
        <v>16</v>
      </c>
      <c r="N1704" s="6" t="str">
        <f>VLOOKUP(T_[[#This Row],[Réf prod]],ListePRODUITS,2,FALSE)</f>
        <v>Pavlova</v>
      </c>
      <c r="O1704" s="13">
        <v>69.5</v>
      </c>
      <c r="P1704" s="6">
        <v>42</v>
      </c>
      <c r="Q1704" s="13">
        <f t="shared" si="26"/>
        <v>2919</v>
      </c>
      <c r="R1704" s="14">
        <v>0.15</v>
      </c>
      <c r="S1704" s="13">
        <v>2481.15</v>
      </c>
      <c r="T1704" s="13">
        <v>14.886900000000001</v>
      </c>
      <c r="U1704" s="48">
        <f>T_[[#This Row],[CA tarif]]-T_[[#This Row],[CA HT]]</f>
        <v>437.84999999999991</v>
      </c>
      <c r="V1704" s="13"/>
      <c r="W1704" s="13"/>
      <c r="X1704"/>
      <c r="Y1704" s="9"/>
      <c r="AA1704"/>
      <c r="AB1704"/>
    </row>
    <row r="1705" spans="1:28" x14ac:dyDescent="0.25">
      <c r="A1705" s="6" t="s">
        <v>114</v>
      </c>
      <c r="B1705" s="6" t="s">
        <v>115</v>
      </c>
      <c r="C1705" s="6" t="s">
        <v>116</v>
      </c>
      <c r="D1705" s="6" t="s">
        <v>81</v>
      </c>
      <c r="E1705" s="6">
        <v>7</v>
      </c>
      <c r="F1705" s="6" t="str">
        <f>VLOOKUP(T_[[#This Row],[N° représ]],ListeREPRESENTANTS,2,FALSE)</f>
        <v>Jaime Dos Santos</v>
      </c>
      <c r="G1705" s="6">
        <v>10598</v>
      </c>
      <c r="H1705" s="9">
        <v>41428</v>
      </c>
      <c r="I1705" s="9">
        <v>41452</v>
      </c>
      <c r="J1705" s="9">
        <v>41447</v>
      </c>
      <c r="K1705" s="7">
        <v>3</v>
      </c>
      <c r="L1705" s="9" t="str">
        <f>VLOOKUP(T_[[#This Row],[Réf catégorie]],ListeCATEGORIES,2,FALSE)</f>
        <v>Desserts</v>
      </c>
      <c r="M1705" s="6">
        <v>27</v>
      </c>
      <c r="N1705" s="6" t="str">
        <f>VLOOKUP(T_[[#This Row],[Réf prod]],ListePRODUITS,2,FALSE)</f>
        <v>Schoggi Schokolade</v>
      </c>
      <c r="O1705" s="13">
        <v>219.5</v>
      </c>
      <c r="P1705" s="6">
        <v>54</v>
      </c>
      <c r="Q1705" s="13">
        <f t="shared" si="26"/>
        <v>11853</v>
      </c>
      <c r="R1705" s="14">
        <v>0.01</v>
      </c>
      <c r="S1705" s="13">
        <v>11734.47</v>
      </c>
      <c r="T1705" s="13">
        <v>352.03409999999997</v>
      </c>
      <c r="U1705" s="48">
        <f>T_[[#This Row],[CA tarif]]-T_[[#This Row],[CA HT]]</f>
        <v>118.53000000000065</v>
      </c>
      <c r="V1705" s="13"/>
      <c r="W1705" s="13"/>
      <c r="X1705"/>
      <c r="Y1705" s="9"/>
      <c r="AA1705"/>
      <c r="AB1705"/>
    </row>
    <row r="1706" spans="1:28" ht="15" customHeight="1" x14ac:dyDescent="0.25">
      <c r="A1706" s="6" t="s">
        <v>155</v>
      </c>
      <c r="B1706" s="6" t="s">
        <v>156</v>
      </c>
      <c r="C1706" s="6" t="s">
        <v>132</v>
      </c>
      <c r="D1706" s="6" t="s">
        <v>123</v>
      </c>
      <c r="E1706" s="6">
        <v>5</v>
      </c>
      <c r="F1706" s="6" t="str">
        <f>VLOOKUP(T_[[#This Row],[N° représ]],ListeREPRESENTANTS,2,FALSE)</f>
        <v>Mohamed Ben Arfa</v>
      </c>
      <c r="G1706" s="6">
        <v>10830</v>
      </c>
      <c r="H1706" s="9">
        <v>41428</v>
      </c>
      <c r="I1706" s="9">
        <v>41439</v>
      </c>
      <c r="J1706" s="9">
        <v>41434</v>
      </c>
      <c r="K1706" s="7">
        <v>3</v>
      </c>
      <c r="L1706" s="9" t="str">
        <f>VLOOKUP(T_[[#This Row],[Réf catégorie]],ListeCATEGORIES,2,FALSE)</f>
        <v>Desserts</v>
      </c>
      <c r="M1706" s="6">
        <v>68</v>
      </c>
      <c r="N1706" s="6" t="str">
        <f>VLOOKUP(T_[[#This Row],[Réf prod]],ListePRODUITS,2,FALSE)</f>
        <v>Scottish Longbreads</v>
      </c>
      <c r="O1706" s="13">
        <v>62.5</v>
      </c>
      <c r="P1706" s="6">
        <v>36</v>
      </c>
      <c r="Q1706" s="13">
        <f t="shared" si="26"/>
        <v>2250</v>
      </c>
      <c r="R1706" s="14">
        <v>0.04</v>
      </c>
      <c r="S1706" s="13">
        <v>2160</v>
      </c>
      <c r="T1706" s="13">
        <v>71.28</v>
      </c>
      <c r="U1706" s="48">
        <f>T_[[#This Row],[CA tarif]]-T_[[#This Row],[CA HT]]</f>
        <v>90</v>
      </c>
      <c r="V1706" s="13"/>
      <c r="W1706" s="13"/>
      <c r="X1706"/>
      <c r="Y1706" s="9"/>
      <c r="AA1706"/>
      <c r="AB1706"/>
    </row>
    <row r="1707" spans="1:28" ht="15" customHeight="1" x14ac:dyDescent="0.25">
      <c r="A1707" s="6" t="s">
        <v>127</v>
      </c>
      <c r="B1707" s="6" t="s">
        <v>128</v>
      </c>
      <c r="C1707" s="6" t="s">
        <v>129</v>
      </c>
      <c r="D1707" s="6" t="s">
        <v>106</v>
      </c>
      <c r="E1707" s="6">
        <v>5</v>
      </c>
      <c r="F1707" s="6" t="str">
        <f>VLOOKUP(T_[[#This Row],[N° représ]],ListeREPRESENTANTS,2,FALSE)</f>
        <v>Mohamed Ben Arfa</v>
      </c>
      <c r="G1707" s="6">
        <v>10840</v>
      </c>
      <c r="H1707" s="9">
        <v>41428</v>
      </c>
      <c r="I1707" s="9">
        <v>41455</v>
      </c>
      <c r="J1707" s="9">
        <v>41454</v>
      </c>
      <c r="K1707" s="7">
        <v>1</v>
      </c>
      <c r="L1707" s="9" t="str">
        <f>VLOOKUP(T_[[#This Row],[Réf catégorie]],ListeCATEGORIES,2,FALSE)</f>
        <v>Boissons</v>
      </c>
      <c r="M1707" s="6">
        <v>39</v>
      </c>
      <c r="N1707" s="6" t="str">
        <f>VLOOKUP(T_[[#This Row],[Réf prod]],ListePRODUITS,2,FALSE)</f>
        <v>Chartreuse verte</v>
      </c>
      <c r="O1707" s="13">
        <v>90</v>
      </c>
      <c r="P1707" s="6">
        <v>57</v>
      </c>
      <c r="Q1707" s="13">
        <f t="shared" si="26"/>
        <v>5130</v>
      </c>
      <c r="R1707" s="15">
        <v>7.0000000000000007E-2</v>
      </c>
      <c r="S1707" s="13">
        <v>4770.8999999999996</v>
      </c>
      <c r="T1707" s="13">
        <v>0</v>
      </c>
      <c r="U1707" s="48">
        <f>T_[[#This Row],[CA tarif]]-T_[[#This Row],[CA HT]]</f>
        <v>359.10000000000036</v>
      </c>
      <c r="V1707" s="13"/>
      <c r="W1707" s="13"/>
      <c r="X1707"/>
      <c r="Y1707" s="9"/>
      <c r="AA1707"/>
      <c r="AB1707"/>
    </row>
    <row r="1708" spans="1:28" ht="15" customHeight="1" x14ac:dyDescent="0.25">
      <c r="A1708" s="6" t="s">
        <v>111</v>
      </c>
      <c r="B1708" s="6" t="s">
        <v>112</v>
      </c>
      <c r="C1708" s="6" t="s">
        <v>113</v>
      </c>
      <c r="D1708" s="6" t="s">
        <v>85</v>
      </c>
      <c r="E1708" s="6">
        <v>3</v>
      </c>
      <c r="F1708" s="6" t="str">
        <f>VLOOKUP(T_[[#This Row],[N° représ]],ListeREPRESENTANTS,2,FALSE)</f>
        <v>Janet Leverling</v>
      </c>
      <c r="G1708" s="6">
        <v>10814</v>
      </c>
      <c r="H1708" s="9">
        <v>41429</v>
      </c>
      <c r="I1708" s="9">
        <v>41448</v>
      </c>
      <c r="J1708" s="9">
        <v>41450</v>
      </c>
      <c r="K1708" s="7">
        <v>1</v>
      </c>
      <c r="L1708" s="9" t="str">
        <f>VLOOKUP(T_[[#This Row],[Réf catégorie]],ListeCATEGORIES,2,FALSE)</f>
        <v>Boissons</v>
      </c>
      <c r="M1708" s="6">
        <v>43</v>
      </c>
      <c r="N1708" s="6" t="str">
        <f>VLOOKUP(T_[[#This Row],[Réf prod]],ListePRODUITS,2,FALSE)</f>
        <v>Ipoh Coffee</v>
      </c>
      <c r="O1708" s="13">
        <v>230</v>
      </c>
      <c r="P1708" s="6">
        <v>44</v>
      </c>
      <c r="Q1708" s="13">
        <f t="shared" si="26"/>
        <v>10120</v>
      </c>
      <c r="R1708" s="14">
        <v>7.0000000000000007E-2</v>
      </c>
      <c r="S1708" s="13">
        <v>9411.5999999999985</v>
      </c>
      <c r="T1708" s="13">
        <v>310.58279999999991</v>
      </c>
      <c r="U1708" s="48">
        <f>T_[[#This Row],[CA tarif]]-T_[[#This Row],[CA HT]]</f>
        <v>708.40000000000146</v>
      </c>
      <c r="V1708" s="13"/>
      <c r="W1708" s="13"/>
      <c r="X1708"/>
      <c r="Y1708" s="9"/>
      <c r="AA1708"/>
      <c r="AB1708"/>
    </row>
    <row r="1709" spans="1:28" ht="15" customHeight="1" x14ac:dyDescent="0.25">
      <c r="A1709" s="6" t="s">
        <v>278</v>
      </c>
      <c r="B1709" s="6" t="s">
        <v>279</v>
      </c>
      <c r="C1709" s="6" t="s">
        <v>280</v>
      </c>
      <c r="D1709" s="6" t="s">
        <v>85</v>
      </c>
      <c r="E1709" s="6">
        <v>8</v>
      </c>
      <c r="F1709" s="6" t="str">
        <f>VLOOKUP(T_[[#This Row],[N° représ]],ListeREPRESENTANTS,2,FALSE)</f>
        <v>Hicham Esmal</v>
      </c>
      <c r="G1709" s="6">
        <v>10890</v>
      </c>
      <c r="H1709" s="9">
        <v>41429</v>
      </c>
      <c r="I1709" s="9">
        <v>41443</v>
      </c>
      <c r="J1709" s="9">
        <v>41440</v>
      </c>
      <c r="K1709" s="7">
        <v>8</v>
      </c>
      <c r="L1709" s="9" t="str">
        <f>VLOOKUP(T_[[#This Row],[Réf catégorie]],ListeCATEGORIES,2,FALSE)</f>
        <v>Poissons et fruits de mer</v>
      </c>
      <c r="M1709" s="6">
        <v>41</v>
      </c>
      <c r="N1709" s="6" t="str">
        <f>VLOOKUP(T_[[#This Row],[Réf prod]],ListePRODUITS,2,FALSE)</f>
        <v>Jack's New England Clam Chowder</v>
      </c>
      <c r="O1709" s="13">
        <v>48.25</v>
      </c>
      <c r="P1709" s="6">
        <v>63</v>
      </c>
      <c r="Q1709" s="13">
        <f t="shared" si="26"/>
        <v>3039.75</v>
      </c>
      <c r="R1709" s="15">
        <v>0.02</v>
      </c>
      <c r="S1709" s="13">
        <v>2978.9549999999999</v>
      </c>
      <c r="T1709" s="13">
        <v>74.473875000000007</v>
      </c>
      <c r="U1709" s="48">
        <f>T_[[#This Row],[CA tarif]]-T_[[#This Row],[CA HT]]</f>
        <v>60.795000000000073</v>
      </c>
      <c r="V1709" s="13"/>
      <c r="W1709" s="13"/>
      <c r="X1709"/>
      <c r="Y1709" s="9"/>
      <c r="AA1709"/>
      <c r="AB1709"/>
    </row>
    <row r="1710" spans="1:28" ht="15" customHeight="1" x14ac:dyDescent="0.25">
      <c r="A1710" s="6" t="s">
        <v>82</v>
      </c>
      <c r="B1710" s="6" t="s">
        <v>83</v>
      </c>
      <c r="C1710" s="6" t="s">
        <v>84</v>
      </c>
      <c r="D1710" s="6" t="s">
        <v>85</v>
      </c>
      <c r="E1710" s="6">
        <v>1</v>
      </c>
      <c r="F1710" s="6" t="str">
        <f>VLOOKUP(T_[[#This Row],[N° représ]],ListeREPRESENTANTS,2,FALSE)</f>
        <v>Francis Rivière</v>
      </c>
      <c r="G1710" s="6">
        <v>10663</v>
      </c>
      <c r="H1710" s="9">
        <v>41430</v>
      </c>
      <c r="I1710" s="9">
        <v>41443</v>
      </c>
      <c r="J1710" s="9">
        <v>41441</v>
      </c>
      <c r="K1710" s="7">
        <v>5</v>
      </c>
      <c r="L1710" s="9" t="str">
        <f>VLOOKUP(T_[[#This Row],[Réf catégorie]],ListeCATEGORIES,2,FALSE)</f>
        <v>Pâtes et céréales</v>
      </c>
      <c r="M1710" s="6">
        <v>42</v>
      </c>
      <c r="N1710" s="6" t="str">
        <f>VLOOKUP(T_[[#This Row],[Réf prod]],ListePRODUITS,2,FALSE)</f>
        <v>Singaporean Hokkien Fried Mee</v>
      </c>
      <c r="O1710" s="13">
        <v>70</v>
      </c>
      <c r="P1710" s="6">
        <v>3</v>
      </c>
      <c r="Q1710" s="13">
        <f t="shared" si="26"/>
        <v>210</v>
      </c>
      <c r="R1710" s="14">
        <v>-0.01</v>
      </c>
      <c r="S1710" s="13">
        <v>212.1</v>
      </c>
      <c r="T1710" s="13">
        <v>4.242</v>
      </c>
      <c r="U1710" s="48">
        <f>T_[[#This Row],[CA tarif]]-T_[[#This Row],[CA HT]]</f>
        <v>-2.0999999999999943</v>
      </c>
      <c r="V1710" s="13"/>
      <c r="W1710" s="13"/>
      <c r="X1710"/>
      <c r="Y1710" s="9"/>
      <c r="AA1710"/>
      <c r="AB1710"/>
    </row>
    <row r="1711" spans="1:28" ht="15" customHeight="1" x14ac:dyDescent="0.25">
      <c r="A1711" s="6" t="s">
        <v>269</v>
      </c>
      <c r="B1711" s="6" t="s">
        <v>270</v>
      </c>
      <c r="C1711" s="6" t="s">
        <v>271</v>
      </c>
      <c r="D1711" s="6" t="s">
        <v>242</v>
      </c>
      <c r="E1711" s="6">
        <v>7</v>
      </c>
      <c r="F1711" s="6" t="str">
        <f>VLOOKUP(T_[[#This Row],[N° représ]],ListeREPRESENTANTS,2,FALSE)</f>
        <v>Jaime Dos Santos</v>
      </c>
      <c r="G1711" s="6">
        <v>10591</v>
      </c>
      <c r="H1711" s="9">
        <v>41431</v>
      </c>
      <c r="I1711" s="9">
        <v>41460</v>
      </c>
      <c r="J1711" s="9">
        <v>41463</v>
      </c>
      <c r="K1711" s="7">
        <v>7</v>
      </c>
      <c r="L1711" s="9" t="str">
        <f>VLOOKUP(T_[[#This Row],[Réf catégorie]],ListeCATEGORIES,2,FALSE)</f>
        <v>Produits secs</v>
      </c>
      <c r="M1711" s="6">
        <v>7</v>
      </c>
      <c r="N1711" s="6" t="str">
        <f>VLOOKUP(T_[[#This Row],[Réf prod]],ListePRODUITS,2,FALSE)</f>
        <v>Uncle Bob's Organic Dried Pears</v>
      </c>
      <c r="O1711" s="13">
        <v>150</v>
      </c>
      <c r="P1711" s="6">
        <v>20</v>
      </c>
      <c r="Q1711" s="13">
        <f t="shared" si="26"/>
        <v>3000</v>
      </c>
      <c r="R1711" s="14">
        <v>-0.02</v>
      </c>
      <c r="S1711" s="13">
        <v>3060</v>
      </c>
      <c r="T1711" s="13">
        <v>94.86</v>
      </c>
      <c r="U1711" s="48">
        <f>T_[[#This Row],[CA tarif]]-T_[[#This Row],[CA HT]]</f>
        <v>-60</v>
      </c>
      <c r="V1711" s="13"/>
      <c r="W1711" s="13"/>
      <c r="X1711"/>
      <c r="Y1711" s="9"/>
      <c r="AA1711"/>
      <c r="AB1711"/>
    </row>
    <row r="1712" spans="1:28" ht="15" customHeight="1" x14ac:dyDescent="0.25">
      <c r="A1712" s="6" t="s">
        <v>157</v>
      </c>
      <c r="B1712" s="6" t="s">
        <v>158</v>
      </c>
      <c r="C1712" s="6" t="s">
        <v>159</v>
      </c>
      <c r="D1712" s="6" t="s">
        <v>136</v>
      </c>
      <c r="E1712" s="6">
        <v>8</v>
      </c>
      <c r="F1712" s="6" t="str">
        <f>VLOOKUP(T_[[#This Row],[N° représ]],ListeREPRESENTANTS,2,FALSE)</f>
        <v>Hicham Esmal</v>
      </c>
      <c r="G1712" s="6">
        <v>10593</v>
      </c>
      <c r="H1712" s="9">
        <v>41431</v>
      </c>
      <c r="I1712" s="9">
        <v>41446</v>
      </c>
      <c r="J1712" s="9">
        <v>41447</v>
      </c>
      <c r="K1712" s="7">
        <v>1</v>
      </c>
      <c r="L1712" s="9" t="str">
        <f>VLOOKUP(T_[[#This Row],[Réf catégorie]],ListeCATEGORIES,2,FALSE)</f>
        <v>Boissons</v>
      </c>
      <c r="M1712" s="6">
        <v>76</v>
      </c>
      <c r="N1712" s="6" t="str">
        <f>VLOOKUP(T_[[#This Row],[Réf prod]],ListePRODUITS,2,FALSE)</f>
        <v>Lakkalikööri</v>
      </c>
      <c r="O1712" s="13">
        <v>90</v>
      </c>
      <c r="P1712" s="6">
        <v>89</v>
      </c>
      <c r="Q1712" s="13">
        <f t="shared" si="26"/>
        <v>8010</v>
      </c>
      <c r="R1712" s="14">
        <v>0.12</v>
      </c>
      <c r="S1712" s="13">
        <v>7048.8</v>
      </c>
      <c r="T1712" s="13">
        <v>218.51280000000003</v>
      </c>
      <c r="U1712" s="48">
        <f>T_[[#This Row],[CA tarif]]-T_[[#This Row],[CA HT]]</f>
        <v>961.19999999999982</v>
      </c>
      <c r="V1712" s="13"/>
      <c r="W1712" s="13"/>
      <c r="X1712"/>
      <c r="Y1712" s="9"/>
      <c r="AA1712"/>
      <c r="AB1712"/>
    </row>
    <row r="1713" spans="1:28" ht="15" customHeight="1" x14ac:dyDescent="0.25">
      <c r="A1713" s="6" t="s">
        <v>166</v>
      </c>
      <c r="B1713" s="6" t="s">
        <v>167</v>
      </c>
      <c r="C1713" s="6" t="s">
        <v>168</v>
      </c>
      <c r="D1713" s="6" t="s">
        <v>169</v>
      </c>
      <c r="E1713" s="6">
        <v>2</v>
      </c>
      <c r="F1713" s="6" t="str">
        <f>VLOOKUP(T_[[#This Row],[N° représ]],ListeREPRESENTANTS,2,FALSE)</f>
        <v>Anne Dodsworth</v>
      </c>
      <c r="G1713" s="6">
        <v>10646</v>
      </c>
      <c r="H1713" s="9">
        <v>41431</v>
      </c>
      <c r="I1713" s="9">
        <v>41447</v>
      </c>
      <c r="J1713" s="9">
        <v>41447</v>
      </c>
      <c r="K1713" s="7">
        <v>8</v>
      </c>
      <c r="L1713" s="9" t="str">
        <f>VLOOKUP(T_[[#This Row],[Réf catégorie]],ListeCATEGORIES,2,FALSE)</f>
        <v>Poissons et fruits de mer</v>
      </c>
      <c r="M1713" s="6">
        <v>10</v>
      </c>
      <c r="N1713" s="6" t="str">
        <f>VLOOKUP(T_[[#This Row],[Réf prod]],ListePRODUITS,2,FALSE)</f>
        <v>Ikura</v>
      </c>
      <c r="O1713" s="13">
        <v>155</v>
      </c>
      <c r="P1713" s="6">
        <v>63</v>
      </c>
      <c r="Q1713" s="13">
        <f t="shared" si="26"/>
        <v>9765</v>
      </c>
      <c r="R1713" s="14">
        <v>7.0000000000000007E-2</v>
      </c>
      <c r="S1713" s="13">
        <v>9081.4499999999989</v>
      </c>
      <c r="T1713" s="13">
        <v>245.19914999999997</v>
      </c>
      <c r="U1713" s="48">
        <f>T_[[#This Row],[CA tarif]]-T_[[#This Row],[CA HT]]</f>
        <v>683.55000000000109</v>
      </c>
      <c r="V1713" s="13"/>
      <c r="W1713" s="13"/>
      <c r="X1713"/>
      <c r="Y1713" s="9"/>
      <c r="AA1713"/>
      <c r="AB1713"/>
    </row>
    <row r="1714" spans="1:28" ht="15" customHeight="1" x14ac:dyDescent="0.25">
      <c r="A1714" s="6" t="s">
        <v>103</v>
      </c>
      <c r="B1714" s="6" t="s">
        <v>104</v>
      </c>
      <c r="C1714" s="6" t="s">
        <v>105</v>
      </c>
      <c r="D1714" s="6" t="s">
        <v>106</v>
      </c>
      <c r="E1714" s="6">
        <v>8</v>
      </c>
      <c r="F1714" s="6" t="str">
        <f>VLOOKUP(T_[[#This Row],[N° représ]],ListeREPRESENTANTS,2,FALSE)</f>
        <v>Hicham Esmal</v>
      </c>
      <c r="G1714" s="6">
        <v>10490</v>
      </c>
      <c r="H1714" s="9">
        <v>41432</v>
      </c>
      <c r="I1714" s="9">
        <v>41446</v>
      </c>
      <c r="J1714" s="9">
        <v>41445</v>
      </c>
      <c r="K1714" s="7">
        <v>4</v>
      </c>
      <c r="L1714" s="9" t="str">
        <f>VLOOKUP(T_[[#This Row],[Réf catégorie]],ListeCATEGORIES,2,FALSE)</f>
        <v>Produits laitiers</v>
      </c>
      <c r="M1714" s="6">
        <v>59</v>
      </c>
      <c r="N1714" s="6" t="str">
        <f>VLOOKUP(T_[[#This Row],[Réf prod]],ListePRODUITS,2,FALSE)</f>
        <v>Raclette Courdavault</v>
      </c>
      <c r="O1714" s="13">
        <v>220</v>
      </c>
      <c r="P1714" s="6">
        <v>87</v>
      </c>
      <c r="Q1714" s="13">
        <f t="shared" si="26"/>
        <v>19140</v>
      </c>
      <c r="R1714" s="14">
        <v>0.1</v>
      </c>
      <c r="S1714" s="13">
        <v>17226</v>
      </c>
      <c r="T1714" s="13">
        <v>602.91</v>
      </c>
      <c r="U1714" s="48">
        <f>T_[[#This Row],[CA tarif]]-T_[[#This Row],[CA HT]]</f>
        <v>1914</v>
      </c>
      <c r="V1714" s="13"/>
      <c r="W1714" s="13"/>
      <c r="X1714"/>
      <c r="Y1714" s="9"/>
      <c r="AA1714"/>
      <c r="AB1714"/>
    </row>
    <row r="1715" spans="1:28" ht="15" customHeight="1" x14ac:dyDescent="0.25">
      <c r="A1715" s="6" t="s">
        <v>258</v>
      </c>
      <c r="B1715" s="6" t="s">
        <v>259</v>
      </c>
      <c r="C1715" s="6" t="s">
        <v>260</v>
      </c>
      <c r="D1715" s="6" t="s">
        <v>136</v>
      </c>
      <c r="E1715" s="6">
        <v>9</v>
      </c>
      <c r="F1715" s="6" t="str">
        <f>VLOOKUP(T_[[#This Row],[N° représ]],ListeREPRESENTANTS,2,FALSE)</f>
        <v>Steven Buchanan</v>
      </c>
      <c r="G1715" s="6">
        <v>10575</v>
      </c>
      <c r="H1715" s="9">
        <v>41432</v>
      </c>
      <c r="I1715" s="9">
        <v>41444</v>
      </c>
      <c r="J1715" s="9">
        <v>41440</v>
      </c>
      <c r="K1715" s="7">
        <v>2</v>
      </c>
      <c r="L1715" s="9" t="str">
        <f>VLOOKUP(T_[[#This Row],[Réf catégorie]],ListeCATEGORIES,2,FALSE)</f>
        <v>Condiments</v>
      </c>
      <c r="M1715" s="6">
        <v>63</v>
      </c>
      <c r="N1715" s="6" t="str">
        <f>VLOOKUP(T_[[#This Row],[Réf prod]],ListePRODUITS,2,FALSE)</f>
        <v>Vegie-spread</v>
      </c>
      <c r="O1715" s="13">
        <v>219.5</v>
      </c>
      <c r="P1715" s="6">
        <v>36</v>
      </c>
      <c r="Q1715" s="13">
        <f t="shared" si="26"/>
        <v>7902</v>
      </c>
      <c r="R1715" s="14">
        <v>0.15</v>
      </c>
      <c r="S1715" s="13">
        <v>6716.7</v>
      </c>
      <c r="T1715" s="13">
        <v>6.7166999999999994</v>
      </c>
      <c r="U1715" s="48">
        <f>T_[[#This Row],[CA tarif]]-T_[[#This Row],[CA HT]]</f>
        <v>1185.3000000000002</v>
      </c>
      <c r="V1715" s="13"/>
      <c r="W1715" s="13"/>
      <c r="X1715"/>
      <c r="Y1715" s="9"/>
      <c r="AA1715"/>
      <c r="AB1715"/>
    </row>
    <row r="1716" spans="1:28" x14ac:dyDescent="0.25">
      <c r="A1716" s="6" t="s">
        <v>272</v>
      </c>
      <c r="B1716" s="6" t="s">
        <v>273</v>
      </c>
      <c r="C1716" s="6" t="s">
        <v>274</v>
      </c>
      <c r="D1716" s="6" t="s">
        <v>81</v>
      </c>
      <c r="E1716" s="6">
        <v>3</v>
      </c>
      <c r="F1716" s="6" t="str">
        <f>VLOOKUP(T_[[#This Row],[N° représ]],ListeREPRESENTANTS,2,FALSE)</f>
        <v>Janet Leverling</v>
      </c>
      <c r="G1716" s="6">
        <v>10594</v>
      </c>
      <c r="H1716" s="9">
        <v>41432</v>
      </c>
      <c r="I1716" s="9">
        <v>41447</v>
      </c>
      <c r="J1716" s="9">
        <v>41450</v>
      </c>
      <c r="K1716" s="7">
        <v>5</v>
      </c>
      <c r="L1716" s="9" t="str">
        <f>VLOOKUP(T_[[#This Row],[Réf catégorie]],ListeCATEGORIES,2,FALSE)</f>
        <v>Pâtes et céréales</v>
      </c>
      <c r="M1716" s="6">
        <v>52</v>
      </c>
      <c r="N1716" s="6" t="str">
        <f>VLOOKUP(T_[[#This Row],[Réf prod]],ListePRODUITS,2,FALSE)</f>
        <v>Filo Mix</v>
      </c>
      <c r="O1716" s="13">
        <v>35</v>
      </c>
      <c r="P1716" s="6">
        <v>51</v>
      </c>
      <c r="Q1716" s="13">
        <f t="shared" si="26"/>
        <v>1785</v>
      </c>
      <c r="R1716" s="14">
        <v>0.2</v>
      </c>
      <c r="S1716" s="13">
        <v>1428</v>
      </c>
      <c r="T1716" s="13">
        <v>15.708</v>
      </c>
      <c r="U1716" s="48">
        <f>T_[[#This Row],[CA tarif]]-T_[[#This Row],[CA HT]]</f>
        <v>357</v>
      </c>
      <c r="V1716" s="13"/>
      <c r="W1716" s="13"/>
      <c r="X1716"/>
      <c r="Y1716" s="9"/>
      <c r="AA1716"/>
      <c r="AB1716"/>
    </row>
    <row r="1717" spans="1:28" ht="15" customHeight="1" x14ac:dyDescent="0.25">
      <c r="A1717" s="6" t="s">
        <v>86</v>
      </c>
      <c r="B1717" s="6" t="s">
        <v>87</v>
      </c>
      <c r="C1717" s="6" t="s">
        <v>88</v>
      </c>
      <c r="D1717" s="6" t="s">
        <v>89</v>
      </c>
      <c r="E1717" s="6">
        <v>6</v>
      </c>
      <c r="F1717" s="6" t="str">
        <f>VLOOKUP(T_[[#This Row],[N° représ]],ListeREPRESENTANTS,2,FALSE)</f>
        <v>Ernst Junge</v>
      </c>
      <c r="G1717" s="6">
        <v>10599</v>
      </c>
      <c r="H1717" s="9">
        <v>41432</v>
      </c>
      <c r="I1717" s="9">
        <v>41458</v>
      </c>
      <c r="J1717" s="9">
        <v>41453</v>
      </c>
      <c r="K1717" s="7">
        <v>3</v>
      </c>
      <c r="L1717" s="9" t="str">
        <f>VLOOKUP(T_[[#This Row],[Réf catégorie]],ListeCATEGORIES,2,FALSE)</f>
        <v>Desserts</v>
      </c>
      <c r="M1717" s="6">
        <v>62</v>
      </c>
      <c r="N1717" s="6" t="str">
        <f>VLOOKUP(T_[[#This Row],[Réf prod]],ListePRODUITS,2,FALSE)</f>
        <v>Tarte au sucre</v>
      </c>
      <c r="O1717" s="13">
        <v>246.5</v>
      </c>
      <c r="P1717" s="6">
        <v>97</v>
      </c>
      <c r="Q1717" s="13">
        <f t="shared" si="26"/>
        <v>23910.5</v>
      </c>
      <c r="R1717" s="14">
        <v>0.02</v>
      </c>
      <c r="S1717" s="13">
        <v>23432.29</v>
      </c>
      <c r="T1717" s="13">
        <v>304.61977000000002</v>
      </c>
      <c r="U1717" s="48">
        <f>T_[[#This Row],[CA tarif]]-T_[[#This Row],[CA HT]]</f>
        <v>478.20999999999913</v>
      </c>
      <c r="V1717" s="13"/>
      <c r="W1717" s="13"/>
      <c r="X1717"/>
      <c r="Y1717" s="9"/>
      <c r="AA1717"/>
      <c r="AB1717"/>
    </row>
    <row r="1718" spans="1:28" ht="15" customHeight="1" x14ac:dyDescent="0.25">
      <c r="A1718" s="6" t="s">
        <v>90</v>
      </c>
      <c r="B1718" s="6" t="s">
        <v>91</v>
      </c>
      <c r="C1718" s="6" t="s">
        <v>88</v>
      </c>
      <c r="D1718" s="6" t="s">
        <v>89</v>
      </c>
      <c r="E1718" s="6">
        <v>4</v>
      </c>
      <c r="F1718" s="6" t="str">
        <f>VLOOKUP(T_[[#This Row],[N° représ]],ListeREPRESENTANTS,2,FALSE)</f>
        <v>Laura Callahan</v>
      </c>
      <c r="G1718" s="6">
        <v>10472</v>
      </c>
      <c r="H1718" s="9">
        <v>41433</v>
      </c>
      <c r="I1718" s="9">
        <v>41462</v>
      </c>
      <c r="J1718" s="9">
        <v>41461</v>
      </c>
      <c r="K1718" s="7">
        <v>1</v>
      </c>
      <c r="L1718" s="9" t="str">
        <f>VLOOKUP(T_[[#This Row],[Réf catégorie]],ListeCATEGORIES,2,FALSE)</f>
        <v>Boissons</v>
      </c>
      <c r="M1718" s="6">
        <v>24</v>
      </c>
      <c r="N1718" s="6" t="str">
        <f>VLOOKUP(T_[[#This Row],[Réf prod]],ListePRODUITS,2,FALSE)</f>
        <v>Guaraná Fantástica</v>
      </c>
      <c r="O1718" s="13">
        <v>18</v>
      </c>
      <c r="P1718" s="6">
        <v>77</v>
      </c>
      <c r="Q1718" s="13">
        <f t="shared" si="26"/>
        <v>1386</v>
      </c>
      <c r="R1718" s="14">
        <v>-0.03</v>
      </c>
      <c r="S1718" s="13">
        <v>1427.58</v>
      </c>
      <c r="T1718" s="13">
        <v>45.682559999999995</v>
      </c>
      <c r="U1718" s="48">
        <f>T_[[#This Row],[CA tarif]]-T_[[#This Row],[CA HT]]</f>
        <v>-41.579999999999927</v>
      </c>
      <c r="V1718" s="13"/>
      <c r="W1718" s="13"/>
      <c r="X1718"/>
      <c r="Y1718" s="9"/>
      <c r="AA1718"/>
      <c r="AB1718"/>
    </row>
    <row r="1719" spans="1:28" ht="15" customHeight="1" x14ac:dyDescent="0.25">
      <c r="A1719" s="6" t="s">
        <v>99</v>
      </c>
      <c r="B1719" s="6" t="s">
        <v>100</v>
      </c>
      <c r="C1719" s="6" t="s">
        <v>101</v>
      </c>
      <c r="D1719" s="6" t="s">
        <v>102</v>
      </c>
      <c r="E1719" s="6">
        <v>2</v>
      </c>
      <c r="F1719" s="6" t="str">
        <f>VLOOKUP(T_[[#This Row],[N° représ]],ListeREPRESENTANTS,2,FALSE)</f>
        <v>Anne Dodsworth</v>
      </c>
      <c r="G1719" s="6">
        <v>10475</v>
      </c>
      <c r="H1719" s="9">
        <v>41434</v>
      </c>
      <c r="I1719" s="9">
        <v>41449</v>
      </c>
      <c r="J1719" s="9">
        <v>41447</v>
      </c>
      <c r="K1719" s="7">
        <v>1</v>
      </c>
      <c r="L1719" s="9" t="str">
        <f>VLOOKUP(T_[[#This Row],[Réf catégorie]],ListeCATEGORIES,2,FALSE)</f>
        <v>Boissons</v>
      </c>
      <c r="M1719" s="6">
        <v>76</v>
      </c>
      <c r="N1719" s="6" t="str">
        <f>VLOOKUP(T_[[#This Row],[Réf prod]],ListePRODUITS,2,FALSE)</f>
        <v>Lakkalikööri</v>
      </c>
      <c r="O1719" s="13">
        <v>72</v>
      </c>
      <c r="P1719" s="6">
        <v>56</v>
      </c>
      <c r="Q1719" s="13">
        <f t="shared" si="26"/>
        <v>4032</v>
      </c>
      <c r="R1719" s="14">
        <v>0.09</v>
      </c>
      <c r="S1719" s="13">
        <v>3669.1200000000003</v>
      </c>
      <c r="T1719" s="13">
        <v>55.036799999999999</v>
      </c>
      <c r="U1719" s="48">
        <f>T_[[#This Row],[CA tarif]]-T_[[#This Row],[CA HT]]</f>
        <v>362.87999999999965</v>
      </c>
      <c r="V1719" s="13"/>
      <c r="W1719" s="13"/>
      <c r="X1719"/>
      <c r="Y1719" s="9"/>
      <c r="AA1719"/>
      <c r="AB1719"/>
    </row>
    <row r="1720" spans="1:28" ht="15" customHeight="1" x14ac:dyDescent="0.25">
      <c r="A1720" s="6" t="s">
        <v>189</v>
      </c>
      <c r="B1720" s="6" t="s">
        <v>190</v>
      </c>
      <c r="C1720" s="6" t="s">
        <v>191</v>
      </c>
      <c r="D1720" s="6" t="s">
        <v>136</v>
      </c>
      <c r="E1720" s="6">
        <v>1</v>
      </c>
      <c r="F1720" s="6" t="str">
        <f>VLOOKUP(T_[[#This Row],[N° représ]],ListeREPRESENTANTS,2,FALSE)</f>
        <v>Francis Rivière</v>
      </c>
      <c r="G1720" s="6">
        <v>10588</v>
      </c>
      <c r="H1720" s="9">
        <v>41434</v>
      </c>
      <c r="I1720" s="9">
        <v>41447</v>
      </c>
      <c r="J1720" s="9">
        <v>41442</v>
      </c>
      <c r="K1720" s="7">
        <v>5</v>
      </c>
      <c r="L1720" s="9" t="str">
        <f>VLOOKUP(T_[[#This Row],[Réf catégorie]],ListeCATEGORIES,2,FALSE)</f>
        <v>Pâtes et céréales</v>
      </c>
      <c r="M1720" s="6">
        <v>42</v>
      </c>
      <c r="N1720" s="6" t="str">
        <f>VLOOKUP(T_[[#This Row],[Réf prod]],ListePRODUITS,2,FALSE)</f>
        <v>Singaporean Hokkien Fried Mee</v>
      </c>
      <c r="O1720" s="13">
        <v>70</v>
      </c>
      <c r="P1720" s="6">
        <v>5</v>
      </c>
      <c r="Q1720" s="13">
        <f t="shared" si="26"/>
        <v>350</v>
      </c>
      <c r="R1720" s="14">
        <v>0.18</v>
      </c>
      <c r="S1720" s="13">
        <v>287</v>
      </c>
      <c r="T1720" s="13">
        <v>4.3049999999999997</v>
      </c>
      <c r="U1720" s="48">
        <f>T_[[#This Row],[CA tarif]]-T_[[#This Row],[CA HT]]</f>
        <v>63</v>
      </c>
      <c r="V1720" s="13"/>
      <c r="W1720" s="13"/>
      <c r="X1720"/>
      <c r="Y1720" s="9"/>
      <c r="AA1720"/>
      <c r="AB1720"/>
    </row>
    <row r="1721" spans="1:28" ht="15" customHeight="1" x14ac:dyDescent="0.25">
      <c r="A1721" s="6" t="s">
        <v>278</v>
      </c>
      <c r="B1721" s="6" t="s">
        <v>279</v>
      </c>
      <c r="C1721" s="6" t="s">
        <v>280</v>
      </c>
      <c r="D1721" s="6" t="s">
        <v>85</v>
      </c>
      <c r="E1721" s="6">
        <v>1</v>
      </c>
      <c r="F1721" s="6" t="str">
        <f>VLOOKUP(T_[[#This Row],[N° représ]],ListeREPRESENTANTS,2,FALSE)</f>
        <v>Francis Rivière</v>
      </c>
      <c r="G1721" s="6">
        <v>10683</v>
      </c>
      <c r="H1721" s="9">
        <v>41434</v>
      </c>
      <c r="I1721" s="9">
        <v>41460</v>
      </c>
      <c r="J1721" s="9">
        <v>41462</v>
      </c>
      <c r="K1721" s="7">
        <v>5</v>
      </c>
      <c r="L1721" s="9" t="str">
        <f>VLOOKUP(T_[[#This Row],[Réf catégorie]],ListeCATEGORIES,2,FALSE)</f>
        <v>Pâtes et céréales</v>
      </c>
      <c r="M1721" s="6">
        <v>52</v>
      </c>
      <c r="N1721" s="6" t="str">
        <f>VLOOKUP(T_[[#This Row],[Réf prod]],ListePRODUITS,2,FALSE)</f>
        <v>Filo Mix</v>
      </c>
      <c r="O1721" s="13">
        <v>35</v>
      </c>
      <c r="P1721" s="6">
        <v>59</v>
      </c>
      <c r="Q1721" s="13">
        <f t="shared" si="26"/>
        <v>2065</v>
      </c>
      <c r="R1721" s="14">
        <v>0.02</v>
      </c>
      <c r="S1721" s="13">
        <v>2023.7</v>
      </c>
      <c r="T1721" s="13">
        <v>38.450300000000006</v>
      </c>
      <c r="U1721" s="48">
        <f>T_[[#This Row],[CA tarif]]-T_[[#This Row],[CA HT]]</f>
        <v>41.299999999999955</v>
      </c>
      <c r="V1721" s="13"/>
      <c r="W1721" s="13"/>
      <c r="X1721"/>
      <c r="Y1721" s="9"/>
      <c r="AA1721"/>
      <c r="AB1721"/>
    </row>
    <row r="1722" spans="1:28" ht="15" customHeight="1" x14ac:dyDescent="0.25">
      <c r="A1722" s="6" t="s">
        <v>163</v>
      </c>
      <c r="B1722" s="6" t="s">
        <v>164</v>
      </c>
      <c r="C1722" s="6" t="s">
        <v>165</v>
      </c>
      <c r="D1722" s="6" t="s">
        <v>136</v>
      </c>
      <c r="E1722" s="6">
        <v>2</v>
      </c>
      <c r="F1722" s="6" t="str">
        <f>VLOOKUP(T_[[#This Row],[N° représ]],ListeREPRESENTANTS,2,FALSE)</f>
        <v>Anne Dodsworth</v>
      </c>
      <c r="G1722" s="6">
        <v>10853</v>
      </c>
      <c r="H1722" s="9">
        <v>41434</v>
      </c>
      <c r="I1722" s="9">
        <v>41445</v>
      </c>
      <c r="J1722" s="9">
        <v>41444</v>
      </c>
      <c r="K1722" s="7">
        <v>8</v>
      </c>
      <c r="L1722" s="9" t="str">
        <f>VLOOKUP(T_[[#This Row],[Réf catégorie]],ListeCATEGORIES,2,FALSE)</f>
        <v>Poissons et fruits de mer</v>
      </c>
      <c r="M1722" s="6">
        <v>18</v>
      </c>
      <c r="N1722" s="6" t="str">
        <f>VLOOKUP(T_[[#This Row],[Réf prod]],ListePRODUITS,2,FALSE)</f>
        <v>Carnarvon Tigers</v>
      </c>
      <c r="O1722" s="13">
        <v>312.5</v>
      </c>
      <c r="P1722" s="6">
        <v>14</v>
      </c>
      <c r="Q1722" s="13">
        <f t="shared" si="26"/>
        <v>4375</v>
      </c>
      <c r="R1722" s="15">
        <v>0.08</v>
      </c>
      <c r="S1722" s="13">
        <v>4025</v>
      </c>
      <c r="T1722" s="13">
        <v>108.675</v>
      </c>
      <c r="U1722" s="48">
        <f>T_[[#This Row],[CA tarif]]-T_[[#This Row],[CA HT]]</f>
        <v>350</v>
      </c>
      <c r="V1722" s="13"/>
      <c r="W1722" s="13"/>
      <c r="X1722"/>
      <c r="Y1722" s="9"/>
      <c r="AA1722"/>
      <c r="AB1722"/>
    </row>
    <row r="1723" spans="1:28" ht="15" customHeight="1" x14ac:dyDescent="0.25">
      <c r="A1723" s="6" t="s">
        <v>281</v>
      </c>
      <c r="B1723" s="6" t="s">
        <v>282</v>
      </c>
      <c r="C1723" s="6" t="s">
        <v>283</v>
      </c>
      <c r="D1723" s="6" t="s">
        <v>284</v>
      </c>
      <c r="E1723" s="6">
        <v>6</v>
      </c>
      <c r="F1723" s="6" t="str">
        <f>VLOOKUP(T_[[#This Row],[N° représ]],ListeREPRESENTANTS,2,FALSE)</f>
        <v>Ernst Junge</v>
      </c>
      <c r="G1723" s="6">
        <v>10611</v>
      </c>
      <c r="H1723" s="9">
        <v>41435</v>
      </c>
      <c r="I1723" s="9">
        <v>41457</v>
      </c>
      <c r="J1723" s="9">
        <v>41452</v>
      </c>
      <c r="K1723" s="7">
        <v>4</v>
      </c>
      <c r="L1723" s="9" t="str">
        <f>VLOOKUP(T_[[#This Row],[Réf catégorie]],ListeCATEGORIES,2,FALSE)</f>
        <v>Produits laitiers</v>
      </c>
      <c r="M1723" s="6">
        <v>60</v>
      </c>
      <c r="N1723" s="6" t="str">
        <f>VLOOKUP(T_[[#This Row],[Réf prod]],ListePRODUITS,2,FALSE)</f>
        <v>Camembert Pierrot</v>
      </c>
      <c r="O1723" s="13">
        <v>170</v>
      </c>
      <c r="P1723" s="6">
        <v>92</v>
      </c>
      <c r="Q1723" s="13">
        <f t="shared" si="26"/>
        <v>15640</v>
      </c>
      <c r="R1723" s="14">
        <v>0.17</v>
      </c>
      <c r="S1723" s="13">
        <v>12981.199999999999</v>
      </c>
      <c r="T1723" s="13">
        <v>51.924799999999998</v>
      </c>
      <c r="U1723" s="48">
        <f>T_[[#This Row],[CA tarif]]-T_[[#This Row],[CA HT]]</f>
        <v>2658.8000000000011</v>
      </c>
      <c r="V1723" s="13"/>
      <c r="W1723" s="13"/>
      <c r="X1723"/>
      <c r="Y1723" s="9"/>
      <c r="AA1723"/>
      <c r="AB1723"/>
    </row>
    <row r="1724" spans="1:28" ht="15" customHeight="1" x14ac:dyDescent="0.25">
      <c r="A1724" s="6" t="s">
        <v>175</v>
      </c>
      <c r="B1724" s="6" t="s">
        <v>176</v>
      </c>
      <c r="C1724" s="6" t="s">
        <v>97</v>
      </c>
      <c r="D1724" s="6" t="s">
        <v>98</v>
      </c>
      <c r="E1724" s="6">
        <v>8</v>
      </c>
      <c r="F1724" s="6" t="str">
        <f>VLOOKUP(T_[[#This Row],[N° représ]],ListeREPRESENTANTS,2,FALSE)</f>
        <v>Hicham Esmal</v>
      </c>
      <c r="G1724" s="6">
        <v>10507</v>
      </c>
      <c r="H1724" s="9">
        <v>41436</v>
      </c>
      <c r="I1724" s="9">
        <v>41463</v>
      </c>
      <c r="J1724" s="9">
        <v>41460</v>
      </c>
      <c r="K1724" s="7">
        <v>3</v>
      </c>
      <c r="L1724" s="9" t="str">
        <f>VLOOKUP(T_[[#This Row],[Réf catégorie]],ListeCATEGORIES,2,FALSE)</f>
        <v>Desserts</v>
      </c>
      <c r="M1724" s="6">
        <v>48</v>
      </c>
      <c r="N1724" s="6" t="str">
        <f>VLOOKUP(T_[[#This Row],[Réf prod]],ListePRODUITS,2,FALSE)</f>
        <v>Chocolade</v>
      </c>
      <c r="O1724" s="13">
        <v>63.75</v>
      </c>
      <c r="P1724" s="6">
        <v>72</v>
      </c>
      <c r="Q1724" s="13">
        <f t="shared" si="26"/>
        <v>4590</v>
      </c>
      <c r="R1724" s="14">
        <v>0.19</v>
      </c>
      <c r="S1724" s="13">
        <v>3717.9</v>
      </c>
      <c r="T1724" s="13">
        <v>92.947500000000005</v>
      </c>
      <c r="U1724" s="48">
        <f>T_[[#This Row],[CA tarif]]-T_[[#This Row],[CA HT]]</f>
        <v>872.09999999999991</v>
      </c>
      <c r="V1724" s="13"/>
      <c r="W1724" s="13"/>
      <c r="X1724"/>
      <c r="Y1724" s="9"/>
      <c r="AA1724"/>
      <c r="AB1724"/>
    </row>
    <row r="1725" spans="1:28" ht="15" customHeight="1" x14ac:dyDescent="0.25">
      <c r="A1725" s="6" t="s">
        <v>293</v>
      </c>
      <c r="B1725" s="6" t="s">
        <v>294</v>
      </c>
      <c r="C1725" s="6" t="s">
        <v>295</v>
      </c>
      <c r="D1725" s="6" t="s">
        <v>251</v>
      </c>
      <c r="E1725" s="6">
        <v>4</v>
      </c>
      <c r="F1725" s="6" t="str">
        <f>VLOOKUP(T_[[#This Row],[N° représ]],ListeREPRESENTANTS,2,FALSE)</f>
        <v>Laura Callahan</v>
      </c>
      <c r="G1725" s="6">
        <v>10635</v>
      </c>
      <c r="H1725" s="9">
        <v>41436</v>
      </c>
      <c r="I1725" s="9">
        <v>41458</v>
      </c>
      <c r="J1725" s="9">
        <v>41460</v>
      </c>
      <c r="K1725" s="7">
        <v>2</v>
      </c>
      <c r="L1725" s="9" t="str">
        <f>VLOOKUP(T_[[#This Row],[Réf catégorie]],ListeCATEGORIES,2,FALSE)</f>
        <v>Condiments</v>
      </c>
      <c r="M1725" s="6">
        <v>4</v>
      </c>
      <c r="N1725" s="6" t="str">
        <f>VLOOKUP(T_[[#This Row],[Réf prod]],ListePRODUITS,2,FALSE)</f>
        <v>Chef Anton's Cajun Seasoning</v>
      </c>
      <c r="O1725" s="13">
        <v>110</v>
      </c>
      <c r="P1725" s="6">
        <v>56</v>
      </c>
      <c r="Q1725" s="13">
        <f t="shared" si="26"/>
        <v>6160</v>
      </c>
      <c r="R1725" s="14">
        <v>0.04</v>
      </c>
      <c r="S1725" s="13">
        <v>5913.5999999999995</v>
      </c>
      <c r="T1725" s="13">
        <v>112.35839999999999</v>
      </c>
      <c r="U1725" s="48">
        <f>T_[[#This Row],[CA tarif]]-T_[[#This Row],[CA HT]]</f>
        <v>246.40000000000055</v>
      </c>
      <c r="V1725" s="13"/>
      <c r="W1725" s="13"/>
      <c r="X1725"/>
      <c r="Y1725" s="9"/>
      <c r="AA1725"/>
      <c r="AB1725"/>
    </row>
    <row r="1726" spans="1:28" ht="15" customHeight="1" x14ac:dyDescent="0.25">
      <c r="A1726" s="6" t="s">
        <v>186</v>
      </c>
      <c r="B1726" s="6" t="s">
        <v>187</v>
      </c>
      <c r="C1726" s="6" t="s">
        <v>188</v>
      </c>
      <c r="D1726" s="6" t="s">
        <v>140</v>
      </c>
      <c r="E1726" s="6">
        <v>8</v>
      </c>
      <c r="F1726" s="6" t="str">
        <f>VLOOKUP(T_[[#This Row],[N° représ]],ListeREPRESENTANTS,2,FALSE)</f>
        <v>Hicham Esmal</v>
      </c>
      <c r="G1726" s="6">
        <v>10667</v>
      </c>
      <c r="H1726" s="9">
        <v>41436</v>
      </c>
      <c r="I1726" s="9">
        <v>41453</v>
      </c>
      <c r="J1726" s="9">
        <v>41449</v>
      </c>
      <c r="K1726" s="7">
        <v>4</v>
      </c>
      <c r="L1726" s="9" t="str">
        <f>VLOOKUP(T_[[#This Row],[Réf catégorie]],ListeCATEGORIES,2,FALSE)</f>
        <v>Produits laitiers</v>
      </c>
      <c r="M1726" s="6">
        <v>69</v>
      </c>
      <c r="N1726" s="6" t="str">
        <f>VLOOKUP(T_[[#This Row],[Réf prod]],ListePRODUITS,2,FALSE)</f>
        <v>Gudbrandsdalsost</v>
      </c>
      <c r="O1726" s="13">
        <v>180</v>
      </c>
      <c r="P1726" s="6">
        <v>92</v>
      </c>
      <c r="Q1726" s="13">
        <f t="shared" si="26"/>
        <v>16560</v>
      </c>
      <c r="R1726" s="14">
        <v>0.18</v>
      </c>
      <c r="S1726" s="13">
        <v>13579.2</v>
      </c>
      <c r="T1726" s="13">
        <v>407.37599999999998</v>
      </c>
      <c r="U1726" s="48">
        <f>T_[[#This Row],[CA tarif]]-T_[[#This Row],[CA HT]]</f>
        <v>2980.7999999999993</v>
      </c>
      <c r="V1726" s="13"/>
      <c r="W1726" s="13"/>
      <c r="X1726"/>
      <c r="Y1726" s="9"/>
      <c r="AA1726"/>
      <c r="AB1726"/>
    </row>
    <row r="1727" spans="1:28" ht="15" customHeight="1" x14ac:dyDescent="0.25">
      <c r="A1727" s="6" t="s">
        <v>281</v>
      </c>
      <c r="B1727" s="6" t="s">
        <v>282</v>
      </c>
      <c r="C1727" s="6" t="s">
        <v>283</v>
      </c>
      <c r="D1727" s="6" t="s">
        <v>284</v>
      </c>
      <c r="E1727" s="6">
        <v>7</v>
      </c>
      <c r="F1727" s="6" t="str">
        <f>VLOOKUP(T_[[#This Row],[N° représ]],ListeREPRESENTANTS,2,FALSE)</f>
        <v>Jaime Dos Santos</v>
      </c>
      <c r="G1727" s="6">
        <v>10792</v>
      </c>
      <c r="H1727" s="9">
        <v>41436</v>
      </c>
      <c r="I1727" s="9">
        <v>41462</v>
      </c>
      <c r="J1727" s="9">
        <v>41461</v>
      </c>
      <c r="K1727" s="7">
        <v>1</v>
      </c>
      <c r="L1727" s="9" t="str">
        <f>VLOOKUP(T_[[#This Row],[Réf catégorie]],ListeCATEGORIES,2,FALSE)</f>
        <v>Boissons</v>
      </c>
      <c r="M1727" s="6">
        <v>2</v>
      </c>
      <c r="N1727" s="6" t="str">
        <f>VLOOKUP(T_[[#This Row],[Réf prod]],ListePRODUITS,2,FALSE)</f>
        <v>Chang</v>
      </c>
      <c r="O1727" s="13">
        <v>95</v>
      </c>
      <c r="P1727" s="6">
        <v>62</v>
      </c>
      <c r="Q1727" s="13">
        <f t="shared" si="26"/>
        <v>5890</v>
      </c>
      <c r="R1727" s="14">
        <v>0.04</v>
      </c>
      <c r="S1727" s="13">
        <v>5654.4</v>
      </c>
      <c r="T1727" s="13">
        <v>158.32319999999999</v>
      </c>
      <c r="U1727" s="48">
        <f>T_[[#This Row],[CA tarif]]-T_[[#This Row],[CA HT]]</f>
        <v>235.60000000000036</v>
      </c>
      <c r="V1727" s="13"/>
      <c r="W1727" s="13"/>
      <c r="X1727"/>
      <c r="Y1727" s="9"/>
      <c r="AA1727"/>
      <c r="AB1727"/>
    </row>
    <row r="1728" spans="1:28" ht="15" customHeight="1" x14ac:dyDescent="0.25">
      <c r="A1728" s="6" t="s">
        <v>147</v>
      </c>
      <c r="B1728" s="6" t="s">
        <v>148</v>
      </c>
      <c r="C1728" s="6" t="s">
        <v>149</v>
      </c>
      <c r="D1728" s="6" t="s">
        <v>85</v>
      </c>
      <c r="E1728" s="6">
        <v>5</v>
      </c>
      <c r="F1728" s="6" t="str">
        <f>VLOOKUP(T_[[#This Row],[N° représ]],ListeREPRESENTANTS,2,FALSE)</f>
        <v>Mohamed Ben Arfa</v>
      </c>
      <c r="G1728" s="6">
        <v>10493</v>
      </c>
      <c r="H1728" s="9">
        <v>41437</v>
      </c>
      <c r="I1728" s="9">
        <v>41456</v>
      </c>
      <c r="J1728" s="9">
        <v>41459</v>
      </c>
      <c r="K1728" s="7">
        <v>2</v>
      </c>
      <c r="L1728" s="9" t="str">
        <f>VLOOKUP(T_[[#This Row],[Réf catégorie]],ListeCATEGORIES,2,FALSE)</f>
        <v>Condiments</v>
      </c>
      <c r="M1728" s="6">
        <v>65</v>
      </c>
      <c r="N1728" s="6" t="str">
        <f>VLOOKUP(T_[[#This Row],[Réf prod]],ListePRODUITS,2,FALSE)</f>
        <v>Louisiana Fiery Hot Pepper Sauce</v>
      </c>
      <c r="O1728" s="13">
        <v>84</v>
      </c>
      <c r="P1728" s="6">
        <v>86</v>
      </c>
      <c r="Q1728" s="13">
        <f t="shared" si="26"/>
        <v>7224</v>
      </c>
      <c r="R1728" s="14">
        <v>0.04</v>
      </c>
      <c r="S1728" s="13">
        <v>6935.04</v>
      </c>
      <c r="T1728" s="13">
        <v>97.090559999999996</v>
      </c>
      <c r="U1728" s="48">
        <f>T_[[#This Row],[CA tarif]]-T_[[#This Row],[CA HT]]</f>
        <v>288.96000000000004</v>
      </c>
      <c r="V1728" s="13"/>
      <c r="W1728" s="13"/>
      <c r="X1728"/>
      <c r="Y1728" s="9"/>
      <c r="AA1728"/>
      <c r="AB1728"/>
    </row>
    <row r="1729" spans="1:28" x14ac:dyDescent="0.25">
      <c r="A1729" s="6" t="s">
        <v>179</v>
      </c>
      <c r="B1729" s="6" t="s">
        <v>180</v>
      </c>
      <c r="C1729" s="6" t="s">
        <v>181</v>
      </c>
      <c r="D1729" s="6" t="s">
        <v>81</v>
      </c>
      <c r="E1729" s="6">
        <v>3</v>
      </c>
      <c r="F1729" s="6" t="str">
        <f>VLOOKUP(T_[[#This Row],[N° représ]],ListeREPRESENTANTS,2,FALSE)</f>
        <v>Janet Leverling</v>
      </c>
      <c r="G1729" s="6">
        <v>10748</v>
      </c>
      <c r="H1729" s="9">
        <v>41437</v>
      </c>
      <c r="I1729" s="9">
        <v>41451</v>
      </c>
      <c r="J1729" s="9">
        <v>41446</v>
      </c>
      <c r="K1729" s="7">
        <v>5</v>
      </c>
      <c r="L1729" s="9" t="str">
        <f>VLOOKUP(T_[[#This Row],[Réf catégorie]],ListeCATEGORIES,2,FALSE)</f>
        <v>Pâtes et céréales</v>
      </c>
      <c r="M1729" s="6">
        <v>23</v>
      </c>
      <c r="N1729" s="6" t="str">
        <f>VLOOKUP(T_[[#This Row],[Réf prod]],ListePRODUITS,2,FALSE)</f>
        <v>Tunnbröd</v>
      </c>
      <c r="O1729" s="13">
        <v>45</v>
      </c>
      <c r="P1729" s="6">
        <v>58</v>
      </c>
      <c r="Q1729" s="13">
        <f t="shared" si="26"/>
        <v>2610</v>
      </c>
      <c r="R1729" s="14">
        <v>0.05</v>
      </c>
      <c r="S1729" s="13">
        <v>2479.5</v>
      </c>
      <c r="T1729" s="13">
        <v>22.3155</v>
      </c>
      <c r="U1729" s="48">
        <f>T_[[#This Row],[CA tarif]]-T_[[#This Row],[CA HT]]</f>
        <v>130.5</v>
      </c>
      <c r="V1729" s="13"/>
      <c r="W1729" s="13"/>
      <c r="X1729"/>
      <c r="Y1729" s="9"/>
      <c r="AA1729"/>
      <c r="AB1729"/>
    </row>
    <row r="1730" spans="1:28" ht="15" customHeight="1" x14ac:dyDescent="0.25">
      <c r="A1730" s="6" t="s">
        <v>223</v>
      </c>
      <c r="B1730" s="6" t="s">
        <v>224</v>
      </c>
      <c r="C1730" s="6" t="s">
        <v>225</v>
      </c>
      <c r="D1730" s="6" t="s">
        <v>208</v>
      </c>
      <c r="E1730" s="6">
        <v>8</v>
      </c>
      <c r="F1730" s="6" t="str">
        <f>VLOOKUP(T_[[#This Row],[N° représ]],ListeREPRESENTANTS,2,FALSE)</f>
        <v>Hicham Esmal</v>
      </c>
      <c r="G1730" s="6">
        <v>10880</v>
      </c>
      <c r="H1730" s="9">
        <v>41437</v>
      </c>
      <c r="I1730" s="9">
        <v>41466</v>
      </c>
      <c r="J1730" s="9">
        <v>41467</v>
      </c>
      <c r="K1730" s="7">
        <v>2</v>
      </c>
      <c r="L1730" s="9" t="str">
        <f>VLOOKUP(T_[[#This Row],[Réf catégorie]],ListeCATEGORIES,2,FALSE)</f>
        <v>Condiments</v>
      </c>
      <c r="M1730" s="6">
        <v>61</v>
      </c>
      <c r="N1730" s="6" t="str">
        <f>VLOOKUP(T_[[#This Row],[Réf prod]],ListePRODUITS,2,FALSE)</f>
        <v>Sirop d'érable</v>
      </c>
      <c r="O1730" s="13">
        <v>142.5</v>
      </c>
      <c r="P1730" s="6">
        <v>59</v>
      </c>
      <c r="Q1730" s="13">
        <f t="shared" si="26"/>
        <v>8407.5</v>
      </c>
      <c r="R1730" s="15">
        <v>0.02</v>
      </c>
      <c r="S1730" s="13">
        <v>8239.35</v>
      </c>
      <c r="T1730" s="13">
        <v>156.54765</v>
      </c>
      <c r="U1730" s="48">
        <f>T_[[#This Row],[CA tarif]]-T_[[#This Row],[CA HT]]</f>
        <v>168.14999999999964</v>
      </c>
      <c r="V1730" s="13"/>
      <c r="W1730" s="13"/>
      <c r="X1730"/>
      <c r="Y1730" s="9"/>
      <c r="AA1730"/>
      <c r="AB1730"/>
    </row>
    <row r="1731" spans="1:28" ht="15" customHeight="1" x14ac:dyDescent="0.25">
      <c r="A1731" s="6" t="s">
        <v>160</v>
      </c>
      <c r="B1731" s="6" t="s">
        <v>161</v>
      </c>
      <c r="C1731" s="6" t="s">
        <v>162</v>
      </c>
      <c r="D1731" s="6" t="s">
        <v>106</v>
      </c>
      <c r="E1731" s="6">
        <v>4</v>
      </c>
      <c r="F1731" s="6" t="str">
        <f>VLOOKUP(T_[[#This Row],[N° représ]],ListeREPRESENTANTS,2,FALSE)</f>
        <v>Laura Callahan</v>
      </c>
      <c r="G1731" s="6">
        <v>10543</v>
      </c>
      <c r="H1731" s="9">
        <v>41438</v>
      </c>
      <c r="I1731" s="9">
        <v>41463</v>
      </c>
      <c r="J1731" s="9">
        <v>41461</v>
      </c>
      <c r="K1731" s="7">
        <v>5</v>
      </c>
      <c r="L1731" s="9" t="str">
        <f>VLOOKUP(T_[[#This Row],[Réf catégorie]],ListeCATEGORIES,2,FALSE)</f>
        <v>Pâtes et céréales</v>
      </c>
      <c r="M1731" s="6">
        <v>23</v>
      </c>
      <c r="N1731" s="6" t="str">
        <f>VLOOKUP(T_[[#This Row],[Réf prod]],ListePRODUITS,2,FALSE)</f>
        <v>Tunnbröd</v>
      </c>
      <c r="O1731" s="13">
        <v>45</v>
      </c>
      <c r="P1731" s="6">
        <v>50</v>
      </c>
      <c r="Q1731" s="13">
        <f t="shared" si="26"/>
        <v>2250</v>
      </c>
      <c r="R1731" s="14">
        <v>0.02</v>
      </c>
      <c r="S1731" s="13">
        <v>2205</v>
      </c>
      <c r="T1731" s="13">
        <v>17.64</v>
      </c>
      <c r="U1731" s="48">
        <f>T_[[#This Row],[CA tarif]]-T_[[#This Row],[CA HT]]</f>
        <v>45</v>
      </c>
      <c r="V1731" s="13"/>
      <c r="W1731" s="13"/>
      <c r="X1731"/>
      <c r="Y1731" s="9"/>
      <c r="AA1731"/>
      <c r="AB1731"/>
    </row>
    <row r="1732" spans="1:28" ht="15" customHeight="1" x14ac:dyDescent="0.25">
      <c r="A1732" s="6" t="s">
        <v>281</v>
      </c>
      <c r="B1732" s="6" t="s">
        <v>282</v>
      </c>
      <c r="C1732" s="6" t="s">
        <v>283</v>
      </c>
      <c r="D1732" s="6" t="s">
        <v>284</v>
      </c>
      <c r="E1732" s="6">
        <v>6</v>
      </c>
      <c r="F1732" s="6" t="str">
        <f>VLOOKUP(T_[[#This Row],[N° représ]],ListeREPRESENTANTS,2,FALSE)</f>
        <v>Ernst Junge</v>
      </c>
      <c r="G1732" s="6">
        <v>10611</v>
      </c>
      <c r="H1732" s="9">
        <v>41438</v>
      </c>
      <c r="I1732" s="9">
        <v>41457</v>
      </c>
      <c r="J1732" s="9">
        <v>41457</v>
      </c>
      <c r="K1732" s="7">
        <v>1</v>
      </c>
      <c r="L1732" s="9" t="str">
        <f>VLOOKUP(T_[[#This Row],[Réf catégorie]],ListeCATEGORIES,2,FALSE)</f>
        <v>Boissons</v>
      </c>
      <c r="M1732" s="6">
        <v>1</v>
      </c>
      <c r="N1732" s="6" t="str">
        <f>VLOOKUP(T_[[#This Row],[Réf prod]],ListePRODUITS,2,FALSE)</f>
        <v>Chai</v>
      </c>
      <c r="O1732" s="13">
        <v>90</v>
      </c>
      <c r="P1732" s="6">
        <v>86</v>
      </c>
      <c r="Q1732" s="13">
        <f t="shared" si="26"/>
        <v>7740</v>
      </c>
      <c r="R1732" s="14">
        <v>0.16</v>
      </c>
      <c r="S1732" s="13">
        <v>6501.5999999999995</v>
      </c>
      <c r="T1732" s="13">
        <v>117.02879999999999</v>
      </c>
      <c r="U1732" s="48">
        <f>T_[[#This Row],[CA tarif]]-T_[[#This Row],[CA HT]]</f>
        <v>1238.4000000000005</v>
      </c>
      <c r="V1732" s="13"/>
      <c r="W1732" s="13"/>
      <c r="X1732"/>
      <c r="Y1732" s="9"/>
      <c r="AA1732"/>
      <c r="AB1732"/>
    </row>
    <row r="1733" spans="1:28" x14ac:dyDescent="0.25">
      <c r="A1733" s="6" t="s">
        <v>78</v>
      </c>
      <c r="B1733" s="6" t="s">
        <v>79</v>
      </c>
      <c r="C1733" s="6" t="s">
        <v>80</v>
      </c>
      <c r="D1733" s="6" t="s">
        <v>81</v>
      </c>
      <c r="E1733" s="6">
        <v>4</v>
      </c>
      <c r="F1733" s="6" t="str">
        <f>VLOOKUP(T_[[#This Row],[N° représ]],ListeREPRESENTANTS,2,FALSE)</f>
        <v>Laura Callahan</v>
      </c>
      <c r="G1733" s="6">
        <v>10596</v>
      </c>
      <c r="H1733" s="9">
        <v>41439</v>
      </c>
      <c r="I1733" s="9">
        <v>41459</v>
      </c>
      <c r="J1733" s="9">
        <v>41459</v>
      </c>
      <c r="K1733" s="7">
        <v>1</v>
      </c>
      <c r="L1733" s="9" t="str">
        <f>VLOOKUP(T_[[#This Row],[Réf catégorie]],ListeCATEGORIES,2,FALSE)</f>
        <v>Boissons</v>
      </c>
      <c r="M1733" s="6">
        <v>75</v>
      </c>
      <c r="N1733" s="6" t="str">
        <f>VLOOKUP(T_[[#This Row],[Réf prod]],ListePRODUITS,2,FALSE)</f>
        <v>Rhönbräu Klosterbier</v>
      </c>
      <c r="O1733" s="13">
        <v>38.75</v>
      </c>
      <c r="P1733" s="6">
        <v>68</v>
      </c>
      <c r="Q1733" s="13">
        <f t="shared" ref="Q1733:Q1796" si="27">O1733*P1733</f>
        <v>2635</v>
      </c>
      <c r="R1733" s="14">
        <v>0.15</v>
      </c>
      <c r="S1733" s="13">
        <v>2239.75</v>
      </c>
      <c r="T1733" s="13">
        <v>20.15775</v>
      </c>
      <c r="U1733" s="48">
        <f>T_[[#This Row],[CA tarif]]-T_[[#This Row],[CA HT]]</f>
        <v>395.25</v>
      </c>
      <c r="V1733" s="13"/>
      <c r="W1733" s="13"/>
      <c r="X1733"/>
      <c r="Y1733" s="9"/>
      <c r="AA1733"/>
      <c r="AB1733"/>
    </row>
    <row r="1734" spans="1:28" ht="15" customHeight="1" x14ac:dyDescent="0.25">
      <c r="A1734" s="6" t="s">
        <v>120</v>
      </c>
      <c r="B1734" s="6" t="s">
        <v>121</v>
      </c>
      <c r="C1734" s="6" t="s">
        <v>122</v>
      </c>
      <c r="D1734" s="6" t="s">
        <v>123</v>
      </c>
      <c r="E1734" s="6">
        <v>4</v>
      </c>
      <c r="F1734" s="6" t="str">
        <f>VLOOKUP(T_[[#This Row],[N° représ]],ListeREPRESENTANTS,2,FALSE)</f>
        <v>Laura Callahan</v>
      </c>
      <c r="G1734" s="6">
        <v>10481</v>
      </c>
      <c r="H1734" s="9">
        <v>41440</v>
      </c>
      <c r="I1734" s="9">
        <v>41465</v>
      </c>
      <c r="J1734" s="9">
        <v>41460</v>
      </c>
      <c r="K1734" s="7">
        <v>4</v>
      </c>
      <c r="L1734" s="9" t="str">
        <f>VLOOKUP(T_[[#This Row],[Réf catégorie]],ListeCATEGORIES,2,FALSE)</f>
        <v>Produits laitiers</v>
      </c>
      <c r="M1734" s="6">
        <v>60</v>
      </c>
      <c r="N1734" s="6" t="str">
        <f>VLOOKUP(T_[[#This Row],[Réf prod]],ListePRODUITS,2,FALSE)</f>
        <v>Camembert Pierrot</v>
      </c>
      <c r="O1734" s="13">
        <v>136</v>
      </c>
      <c r="P1734" s="6">
        <v>75</v>
      </c>
      <c r="Q1734" s="13">
        <f t="shared" si="27"/>
        <v>10200</v>
      </c>
      <c r="R1734" s="14">
        <v>0.14000000000000001</v>
      </c>
      <c r="S1734" s="13">
        <v>8772</v>
      </c>
      <c r="T1734" s="13">
        <v>43.86</v>
      </c>
      <c r="U1734" s="48">
        <f>T_[[#This Row],[CA tarif]]-T_[[#This Row],[CA HT]]</f>
        <v>1428</v>
      </c>
      <c r="V1734" s="13"/>
      <c r="W1734" s="13"/>
      <c r="X1734"/>
      <c r="Y1734" s="9"/>
      <c r="AA1734"/>
      <c r="AB1734"/>
    </row>
    <row r="1735" spans="1:28" ht="15" customHeight="1" x14ac:dyDescent="0.25">
      <c r="A1735" s="6" t="s">
        <v>205</v>
      </c>
      <c r="B1735" s="6" t="s">
        <v>206</v>
      </c>
      <c r="C1735" s="6" t="s">
        <v>207</v>
      </c>
      <c r="D1735" s="6" t="s">
        <v>208</v>
      </c>
      <c r="E1735" s="6">
        <v>2</v>
      </c>
      <c r="F1735" s="6" t="str">
        <f>VLOOKUP(T_[[#This Row],[N° représ]],ListeREPRESENTANTS,2,FALSE)</f>
        <v>Anne Dodsworth</v>
      </c>
      <c r="G1735" s="6">
        <v>10837</v>
      </c>
      <c r="H1735" s="9">
        <v>41440</v>
      </c>
      <c r="I1735" s="9">
        <v>41468</v>
      </c>
      <c r="J1735" s="9">
        <v>41471</v>
      </c>
      <c r="K1735" s="7">
        <v>1</v>
      </c>
      <c r="L1735" s="9" t="str">
        <f>VLOOKUP(T_[[#This Row],[Réf catégorie]],ListeCATEGORIES,2,FALSE)</f>
        <v>Boissons</v>
      </c>
      <c r="M1735" s="6">
        <v>76</v>
      </c>
      <c r="N1735" s="6" t="str">
        <f>VLOOKUP(T_[[#This Row],[Réf prod]],ListePRODUITS,2,FALSE)</f>
        <v>Lakkalikööri</v>
      </c>
      <c r="O1735" s="13">
        <v>90</v>
      </c>
      <c r="P1735" s="6">
        <v>87</v>
      </c>
      <c r="Q1735" s="13">
        <f t="shared" si="27"/>
        <v>7830</v>
      </c>
      <c r="R1735" s="14">
        <v>0</v>
      </c>
      <c r="S1735" s="13">
        <v>7830</v>
      </c>
      <c r="T1735" s="13">
        <v>86.13</v>
      </c>
      <c r="U1735" s="48">
        <f>T_[[#This Row],[CA tarif]]-T_[[#This Row],[CA HT]]</f>
        <v>0</v>
      </c>
      <c r="V1735" s="13"/>
      <c r="W1735" s="13"/>
      <c r="X1735"/>
      <c r="Y1735" s="9"/>
      <c r="AA1735"/>
      <c r="AB1735"/>
    </row>
    <row r="1736" spans="1:28" ht="15" customHeight="1" x14ac:dyDescent="0.25">
      <c r="A1736" s="6" t="s">
        <v>228</v>
      </c>
      <c r="B1736" s="6" t="s">
        <v>229</v>
      </c>
      <c r="C1736" s="6" t="s">
        <v>122</v>
      </c>
      <c r="D1736" s="6" t="s">
        <v>123</v>
      </c>
      <c r="E1736" s="6">
        <v>7</v>
      </c>
      <c r="F1736" s="6" t="str">
        <f>VLOOKUP(T_[[#This Row],[N° représ]],ListeREPRESENTANTS,2,FALSE)</f>
        <v>Jaime Dos Santos</v>
      </c>
      <c r="G1736" s="6">
        <v>10886</v>
      </c>
      <c r="H1736" s="9">
        <v>41440</v>
      </c>
      <c r="I1736" s="9">
        <v>41463</v>
      </c>
      <c r="J1736" s="9">
        <v>41459</v>
      </c>
      <c r="K1736" s="7">
        <v>8</v>
      </c>
      <c r="L1736" s="9" t="str">
        <f>VLOOKUP(T_[[#This Row],[Réf catégorie]],ListeCATEGORIES,2,FALSE)</f>
        <v>Poissons et fruits de mer</v>
      </c>
      <c r="M1736" s="6">
        <v>10</v>
      </c>
      <c r="N1736" s="6" t="str">
        <f>VLOOKUP(T_[[#This Row],[Réf prod]],ListePRODUITS,2,FALSE)</f>
        <v>Ikura</v>
      </c>
      <c r="O1736" s="13">
        <v>155</v>
      </c>
      <c r="P1736" s="6">
        <v>45</v>
      </c>
      <c r="Q1736" s="13">
        <f t="shared" si="27"/>
        <v>6975</v>
      </c>
      <c r="R1736" s="15">
        <v>0.09</v>
      </c>
      <c r="S1736" s="13">
        <v>6347.25</v>
      </c>
      <c r="T1736" s="13">
        <v>139.6395</v>
      </c>
      <c r="U1736" s="48">
        <f>T_[[#This Row],[CA tarif]]-T_[[#This Row],[CA HT]]</f>
        <v>627.75</v>
      </c>
      <c r="V1736" s="13"/>
      <c r="W1736" s="13"/>
      <c r="X1736"/>
      <c r="Y1736" s="9"/>
      <c r="AA1736"/>
      <c r="AB1736"/>
    </row>
    <row r="1737" spans="1:28" ht="15" customHeight="1" x14ac:dyDescent="0.25">
      <c r="A1737" s="6" t="s">
        <v>209</v>
      </c>
      <c r="B1737" s="6" t="s">
        <v>210</v>
      </c>
      <c r="C1737" s="6" t="s">
        <v>211</v>
      </c>
      <c r="D1737" s="6" t="s">
        <v>212</v>
      </c>
      <c r="E1737" s="6">
        <v>1</v>
      </c>
      <c r="F1737" s="6" t="str">
        <f>VLOOKUP(T_[[#This Row],[N° représ]],ListeREPRESENTANTS,2,FALSE)</f>
        <v>Francis Rivière</v>
      </c>
      <c r="G1737" s="6">
        <v>10781</v>
      </c>
      <c r="H1737" s="9">
        <v>41441</v>
      </c>
      <c r="I1737" s="9">
        <v>41468</v>
      </c>
      <c r="J1737" s="9">
        <v>41465</v>
      </c>
      <c r="K1737" s="7">
        <v>5</v>
      </c>
      <c r="L1737" s="9" t="str">
        <f>VLOOKUP(T_[[#This Row],[Réf catégorie]],ListeCATEGORIES,2,FALSE)</f>
        <v>Pâtes et céréales</v>
      </c>
      <c r="M1737" s="6">
        <v>56</v>
      </c>
      <c r="N1737" s="6" t="str">
        <f>VLOOKUP(T_[[#This Row],[Réf prod]],ListePRODUITS,2,FALSE)</f>
        <v>Gnocchi di nonna Alice</v>
      </c>
      <c r="O1737" s="13">
        <v>190</v>
      </c>
      <c r="P1737" s="6">
        <v>71</v>
      </c>
      <c r="Q1737" s="13">
        <f t="shared" si="27"/>
        <v>13490</v>
      </c>
      <c r="R1737" s="14">
        <v>-0.02</v>
      </c>
      <c r="S1737" s="13">
        <v>13759.800000000001</v>
      </c>
      <c r="T1737" s="13">
        <v>178.87740000000002</v>
      </c>
      <c r="U1737" s="48">
        <f>T_[[#This Row],[CA tarif]]-T_[[#This Row],[CA HT]]</f>
        <v>-269.80000000000109</v>
      </c>
      <c r="V1737" s="13"/>
      <c r="W1737" s="13"/>
      <c r="X1737"/>
      <c r="Y1737" s="9"/>
      <c r="AA1737"/>
      <c r="AB1737"/>
    </row>
    <row r="1738" spans="1:28" ht="15" customHeight="1" x14ac:dyDescent="0.25">
      <c r="A1738" s="6" t="s">
        <v>143</v>
      </c>
      <c r="B1738" s="6" t="s">
        <v>144</v>
      </c>
      <c r="C1738" s="6" t="s">
        <v>145</v>
      </c>
      <c r="D1738" s="6" t="s">
        <v>146</v>
      </c>
      <c r="E1738" s="6">
        <v>3</v>
      </c>
      <c r="F1738" s="6" t="str">
        <f>VLOOKUP(T_[[#This Row],[N° représ]],ListeREPRESENTANTS,2,FALSE)</f>
        <v>Janet Leverling</v>
      </c>
      <c r="G1738" s="6">
        <v>10918</v>
      </c>
      <c r="H1738" s="9">
        <v>41441</v>
      </c>
      <c r="I1738" s="9">
        <v>41455</v>
      </c>
      <c r="J1738" s="9">
        <v>41454</v>
      </c>
      <c r="K1738" s="7">
        <v>1</v>
      </c>
      <c r="L1738" s="9" t="str">
        <f>VLOOKUP(T_[[#This Row],[Réf catégorie]],ListeCATEGORIES,2,FALSE)</f>
        <v>Boissons</v>
      </c>
      <c r="M1738" s="6">
        <v>1</v>
      </c>
      <c r="N1738" s="6" t="str">
        <f>VLOOKUP(T_[[#This Row],[Réf prod]],ListePRODUITS,2,FALSE)</f>
        <v>Chai</v>
      </c>
      <c r="O1738" s="13">
        <v>90</v>
      </c>
      <c r="P1738" s="6">
        <v>82</v>
      </c>
      <c r="Q1738" s="13">
        <f t="shared" si="27"/>
        <v>7380</v>
      </c>
      <c r="R1738" s="15">
        <v>0.08</v>
      </c>
      <c r="S1738" s="13">
        <v>6789.6</v>
      </c>
      <c r="T1738" s="13">
        <v>115.42320000000001</v>
      </c>
      <c r="U1738" s="48">
        <f>T_[[#This Row],[CA tarif]]-T_[[#This Row],[CA HT]]</f>
        <v>590.39999999999964</v>
      </c>
      <c r="V1738" s="13"/>
      <c r="W1738" s="13"/>
      <c r="X1738"/>
      <c r="Y1738" s="9"/>
      <c r="AA1738"/>
      <c r="AB1738"/>
    </row>
    <row r="1739" spans="1:28" ht="15" customHeight="1" x14ac:dyDescent="0.25">
      <c r="A1739" s="6" t="s">
        <v>147</v>
      </c>
      <c r="B1739" s="6" t="s">
        <v>148</v>
      </c>
      <c r="C1739" s="6" t="s">
        <v>149</v>
      </c>
      <c r="D1739" s="6" t="s">
        <v>85</v>
      </c>
      <c r="E1739" s="6">
        <v>4</v>
      </c>
      <c r="F1739" s="6" t="str">
        <f>VLOOKUP(T_[[#This Row],[N° représ]],ListeREPRESENTANTS,2,FALSE)</f>
        <v>Laura Callahan</v>
      </c>
      <c r="G1739" s="6">
        <v>10631</v>
      </c>
      <c r="H1739" s="9">
        <v>41442</v>
      </c>
      <c r="I1739" s="9">
        <v>41457</v>
      </c>
      <c r="J1739" s="9">
        <v>41454</v>
      </c>
      <c r="K1739" s="7">
        <v>1</v>
      </c>
      <c r="L1739" s="9" t="str">
        <f>VLOOKUP(T_[[#This Row],[Réf catégorie]],ListeCATEGORIES,2,FALSE)</f>
        <v>Boissons</v>
      </c>
      <c r="M1739" s="6">
        <v>75</v>
      </c>
      <c r="N1739" s="6" t="str">
        <f>VLOOKUP(T_[[#This Row],[Réf prod]],ListePRODUITS,2,FALSE)</f>
        <v>Rhönbräu Klosterbier</v>
      </c>
      <c r="O1739" s="13">
        <v>38.75</v>
      </c>
      <c r="P1739" s="6">
        <v>5</v>
      </c>
      <c r="Q1739" s="13">
        <f t="shared" si="27"/>
        <v>193.75</v>
      </c>
      <c r="R1739" s="14">
        <v>0</v>
      </c>
      <c r="S1739" s="13">
        <v>193.75</v>
      </c>
      <c r="T1739" s="13">
        <v>3.2937500000000002</v>
      </c>
      <c r="U1739" s="48">
        <f>T_[[#This Row],[CA tarif]]-T_[[#This Row],[CA HT]]</f>
        <v>0</v>
      </c>
      <c r="V1739" s="13"/>
      <c r="W1739" s="13"/>
      <c r="X1739"/>
      <c r="Y1739" s="9"/>
      <c r="AA1739"/>
      <c r="AB1739"/>
    </row>
    <row r="1740" spans="1:28" ht="15" customHeight="1" x14ac:dyDescent="0.25">
      <c r="A1740" s="6" t="s">
        <v>166</v>
      </c>
      <c r="B1740" s="6" t="s">
        <v>167</v>
      </c>
      <c r="C1740" s="6" t="s">
        <v>168</v>
      </c>
      <c r="D1740" s="6" t="s">
        <v>169</v>
      </c>
      <c r="E1740" s="6">
        <v>6</v>
      </c>
      <c r="F1740" s="6" t="str">
        <f>VLOOKUP(T_[[#This Row],[N° représ]],ListeREPRESENTANTS,2,FALSE)</f>
        <v>Ernst Junge</v>
      </c>
      <c r="G1740" s="6">
        <v>10701</v>
      </c>
      <c r="H1740" s="9">
        <v>41442</v>
      </c>
      <c r="I1740" s="9">
        <v>41453</v>
      </c>
      <c r="J1740" s="9">
        <v>41448</v>
      </c>
      <c r="K1740" s="7">
        <v>4</v>
      </c>
      <c r="L1740" s="9" t="str">
        <f>VLOOKUP(T_[[#This Row],[Réf catégorie]],ListeCATEGORIES,2,FALSE)</f>
        <v>Produits laitiers</v>
      </c>
      <c r="M1740" s="6">
        <v>71</v>
      </c>
      <c r="N1740" s="6" t="str">
        <f>VLOOKUP(T_[[#This Row],[Réf prod]],ListePRODUITS,2,FALSE)</f>
        <v>Fløtemysost</v>
      </c>
      <c r="O1740" s="13">
        <v>107.5</v>
      </c>
      <c r="P1740" s="6">
        <v>81</v>
      </c>
      <c r="Q1740" s="13">
        <f t="shared" si="27"/>
        <v>8707.5</v>
      </c>
      <c r="R1740" s="14">
        <v>0.02</v>
      </c>
      <c r="S1740" s="13">
        <v>8533.35</v>
      </c>
      <c r="T1740" s="13">
        <v>273.06720000000001</v>
      </c>
      <c r="U1740" s="48">
        <f>T_[[#This Row],[CA tarif]]-T_[[#This Row],[CA HT]]</f>
        <v>174.14999999999964</v>
      </c>
      <c r="V1740" s="13"/>
      <c r="W1740" s="13"/>
      <c r="X1740"/>
      <c r="Y1740" s="9"/>
      <c r="AA1740"/>
      <c r="AB1740"/>
    </row>
    <row r="1741" spans="1:28" ht="15" customHeight="1" x14ac:dyDescent="0.25">
      <c r="A1741" s="6" t="s">
        <v>111</v>
      </c>
      <c r="B1741" s="6" t="s">
        <v>112</v>
      </c>
      <c r="C1741" s="6" t="s">
        <v>113</v>
      </c>
      <c r="D1741" s="6" t="s">
        <v>85</v>
      </c>
      <c r="E1741" s="6">
        <v>3</v>
      </c>
      <c r="F1741" s="6" t="str">
        <f>VLOOKUP(T_[[#This Row],[N° représ]],ListeREPRESENTANTS,2,FALSE)</f>
        <v>Janet Leverling</v>
      </c>
      <c r="G1741" s="6">
        <v>10806</v>
      </c>
      <c r="H1741" s="9">
        <v>41442</v>
      </c>
      <c r="I1741" s="9">
        <v>41465</v>
      </c>
      <c r="J1741" s="9">
        <v>41464</v>
      </c>
      <c r="K1741" s="7">
        <v>2</v>
      </c>
      <c r="L1741" s="9" t="str">
        <f>VLOOKUP(T_[[#This Row],[Réf catégorie]],ListeCATEGORIES,2,FALSE)</f>
        <v>Condiments</v>
      </c>
      <c r="M1741" s="6">
        <v>65</v>
      </c>
      <c r="N1741" s="6" t="str">
        <f>VLOOKUP(T_[[#This Row],[Réf prod]],ListePRODUITS,2,FALSE)</f>
        <v>Louisiana Fiery Hot Pepper Sauce</v>
      </c>
      <c r="O1741" s="13">
        <v>105.25</v>
      </c>
      <c r="P1741" s="6">
        <v>79</v>
      </c>
      <c r="Q1741" s="13">
        <f t="shared" si="27"/>
        <v>8314.75</v>
      </c>
      <c r="R1741" s="14">
        <v>0.02</v>
      </c>
      <c r="S1741" s="13">
        <v>8148.4549999999999</v>
      </c>
      <c r="T1741" s="13">
        <v>0</v>
      </c>
      <c r="U1741" s="48">
        <f>T_[[#This Row],[CA tarif]]-T_[[#This Row],[CA HT]]</f>
        <v>166.29500000000007</v>
      </c>
      <c r="V1741" s="13"/>
      <c r="W1741" s="13"/>
      <c r="X1741"/>
      <c r="Y1741" s="9"/>
      <c r="AA1741"/>
      <c r="AB1741"/>
    </row>
    <row r="1742" spans="1:28" ht="15" customHeight="1" x14ac:dyDescent="0.25">
      <c r="A1742" s="6" t="s">
        <v>120</v>
      </c>
      <c r="B1742" s="6" t="s">
        <v>121</v>
      </c>
      <c r="C1742" s="6" t="s">
        <v>122</v>
      </c>
      <c r="D1742" s="6" t="s">
        <v>123</v>
      </c>
      <c r="E1742" s="6">
        <v>9</v>
      </c>
      <c r="F1742" s="6" t="str">
        <f>VLOOKUP(T_[[#This Row],[N° représ]],ListeREPRESENTANTS,2,FALSE)</f>
        <v>Steven Buchanan</v>
      </c>
      <c r="G1742" s="6">
        <v>10851</v>
      </c>
      <c r="H1742" s="9">
        <v>41442</v>
      </c>
      <c r="I1742" s="9">
        <v>41459</v>
      </c>
      <c r="J1742" s="9">
        <v>41462</v>
      </c>
      <c r="K1742" s="7">
        <v>1</v>
      </c>
      <c r="L1742" s="9" t="str">
        <f>VLOOKUP(T_[[#This Row],[Réf catégorie]],ListeCATEGORIES,2,FALSE)</f>
        <v>Boissons</v>
      </c>
      <c r="M1742" s="6">
        <v>2</v>
      </c>
      <c r="N1742" s="6" t="str">
        <f>VLOOKUP(T_[[#This Row],[Réf prod]],ListePRODUITS,2,FALSE)</f>
        <v>Chang</v>
      </c>
      <c r="O1742" s="13">
        <v>95</v>
      </c>
      <c r="P1742" s="6">
        <v>71</v>
      </c>
      <c r="Q1742" s="13">
        <f t="shared" si="27"/>
        <v>6745</v>
      </c>
      <c r="R1742" s="15">
        <v>0.17</v>
      </c>
      <c r="S1742" s="13">
        <v>5598.3499999999995</v>
      </c>
      <c r="T1742" s="13">
        <v>67.180199999999999</v>
      </c>
      <c r="U1742" s="48">
        <f>T_[[#This Row],[CA tarif]]-T_[[#This Row],[CA HT]]</f>
        <v>1146.6500000000005</v>
      </c>
      <c r="V1742" s="13"/>
      <c r="W1742" s="13"/>
      <c r="X1742"/>
      <c r="Y1742" s="9"/>
      <c r="AA1742"/>
      <c r="AB1742"/>
    </row>
    <row r="1743" spans="1:28" ht="15" customHeight="1" x14ac:dyDescent="0.25">
      <c r="A1743" s="6" t="s">
        <v>226</v>
      </c>
      <c r="B1743" s="6" t="s">
        <v>227</v>
      </c>
      <c r="C1743" s="6" t="s">
        <v>53</v>
      </c>
      <c r="D1743" s="6" t="s">
        <v>51</v>
      </c>
      <c r="E1743" s="6">
        <v>5</v>
      </c>
      <c r="F1743" s="6" t="str">
        <f>VLOOKUP(T_[[#This Row],[N° représ]],ListeREPRESENTANTS,2,FALSE)</f>
        <v>Mohamed Ben Arfa</v>
      </c>
      <c r="G1743" s="6">
        <v>10931</v>
      </c>
      <c r="H1743" s="9">
        <v>41442</v>
      </c>
      <c r="I1743" s="9">
        <v>41453</v>
      </c>
      <c r="J1743" s="9">
        <v>41449</v>
      </c>
      <c r="K1743" s="7">
        <v>8</v>
      </c>
      <c r="L1743" s="9" t="str">
        <f>VLOOKUP(T_[[#This Row],[Réf catégorie]],ListeCATEGORIES,2,FALSE)</f>
        <v>Poissons et fruits de mer</v>
      </c>
      <c r="M1743" s="6">
        <v>13</v>
      </c>
      <c r="N1743" s="6" t="str">
        <f>VLOOKUP(T_[[#This Row],[Réf prod]],ListePRODUITS,2,FALSE)</f>
        <v>Konbu</v>
      </c>
      <c r="O1743" s="13">
        <v>30</v>
      </c>
      <c r="P1743" s="6">
        <v>1</v>
      </c>
      <c r="Q1743" s="13">
        <f t="shared" si="27"/>
        <v>30</v>
      </c>
      <c r="R1743" s="15">
        <v>0.06</v>
      </c>
      <c r="S1743" s="13">
        <v>28.2</v>
      </c>
      <c r="T1743" s="13">
        <v>0.76139999999999997</v>
      </c>
      <c r="U1743" s="48">
        <f>T_[[#This Row],[CA tarif]]-T_[[#This Row],[CA HT]]</f>
        <v>1.8000000000000007</v>
      </c>
      <c r="V1743" s="13"/>
      <c r="W1743" s="13"/>
      <c r="X1743"/>
      <c r="Y1743" s="9"/>
      <c r="AA1743"/>
      <c r="AB1743"/>
    </row>
    <row r="1744" spans="1:28" ht="15" customHeight="1" x14ac:dyDescent="0.25">
      <c r="A1744" s="6" t="s">
        <v>267</v>
      </c>
      <c r="B1744" s="6" t="s">
        <v>268</v>
      </c>
      <c r="C1744" s="6" t="s">
        <v>122</v>
      </c>
      <c r="D1744" s="6" t="s">
        <v>123</v>
      </c>
      <c r="E1744" s="6">
        <v>7</v>
      </c>
      <c r="F1744" s="6" t="str">
        <f>VLOOKUP(T_[[#This Row],[N° représ]],ListeREPRESENTANTS,2,FALSE)</f>
        <v>Jaime Dos Santos</v>
      </c>
      <c r="G1744" s="6">
        <v>10587</v>
      </c>
      <c r="H1744" s="9">
        <v>41443</v>
      </c>
      <c r="I1744" s="9">
        <v>41456</v>
      </c>
      <c r="J1744" s="9">
        <v>41458</v>
      </c>
      <c r="K1744" s="7">
        <v>3</v>
      </c>
      <c r="L1744" s="9" t="str">
        <f>VLOOKUP(T_[[#This Row],[Réf catégorie]],ListeCATEGORIES,2,FALSE)</f>
        <v>Desserts</v>
      </c>
      <c r="M1744" s="6">
        <v>26</v>
      </c>
      <c r="N1744" s="6" t="str">
        <f>VLOOKUP(T_[[#This Row],[Réf prod]],ListePRODUITS,2,FALSE)</f>
        <v>Gumbär Gummibärchen</v>
      </c>
      <c r="O1744" s="13">
        <v>156.15</v>
      </c>
      <c r="P1744" s="6">
        <v>41</v>
      </c>
      <c r="Q1744" s="13">
        <f t="shared" si="27"/>
        <v>6402.1500000000005</v>
      </c>
      <c r="R1744" s="14">
        <v>0.01</v>
      </c>
      <c r="S1744" s="13">
        <v>6338.1285000000007</v>
      </c>
      <c r="T1744" s="13">
        <v>114.086313</v>
      </c>
      <c r="U1744" s="48">
        <f>T_[[#This Row],[CA tarif]]-T_[[#This Row],[CA HT]]</f>
        <v>64.021499999999833</v>
      </c>
      <c r="V1744" s="13"/>
      <c r="W1744" s="13"/>
      <c r="X1744"/>
      <c r="Y1744" s="9"/>
      <c r="AA1744"/>
      <c r="AB1744"/>
    </row>
    <row r="1745" spans="1:28" ht="15" customHeight="1" x14ac:dyDescent="0.25">
      <c r="A1745" s="6" t="s">
        <v>308</v>
      </c>
      <c r="B1745" s="6" t="s">
        <v>309</v>
      </c>
      <c r="C1745" s="6" t="s">
        <v>203</v>
      </c>
      <c r="D1745" s="6" t="s">
        <v>204</v>
      </c>
      <c r="E1745" s="6">
        <v>2</v>
      </c>
      <c r="F1745" s="6" t="str">
        <f>VLOOKUP(T_[[#This Row],[N° représ]],ListeREPRESENTANTS,2,FALSE)</f>
        <v>Anne Dodsworth</v>
      </c>
      <c r="G1745" s="6">
        <v>10828</v>
      </c>
      <c r="H1745" s="9">
        <v>41443</v>
      </c>
      <c r="I1745" s="9">
        <v>41458</v>
      </c>
      <c r="J1745" s="9">
        <v>41457</v>
      </c>
      <c r="K1745" s="7">
        <v>1</v>
      </c>
      <c r="L1745" s="9" t="str">
        <f>VLOOKUP(T_[[#This Row],[Réf catégorie]],ListeCATEGORIES,2,FALSE)</f>
        <v>Boissons</v>
      </c>
      <c r="M1745" s="6">
        <v>38</v>
      </c>
      <c r="N1745" s="6" t="str">
        <f>VLOOKUP(T_[[#This Row],[Réf prod]],ListePRODUITS,2,FALSE)</f>
        <v>Côte de Blaye</v>
      </c>
      <c r="O1745" s="13">
        <v>1317.5</v>
      </c>
      <c r="P1745" s="6">
        <v>98</v>
      </c>
      <c r="Q1745" s="13">
        <f t="shared" si="27"/>
        <v>129115</v>
      </c>
      <c r="R1745" s="14">
        <v>0.12</v>
      </c>
      <c r="S1745" s="13">
        <v>113621.2</v>
      </c>
      <c r="T1745" s="13">
        <v>454.48480000000001</v>
      </c>
      <c r="U1745" s="48">
        <f>T_[[#This Row],[CA tarif]]-T_[[#This Row],[CA HT]]</f>
        <v>15493.800000000003</v>
      </c>
      <c r="V1745" s="13"/>
      <c r="W1745" s="13"/>
      <c r="X1745"/>
      <c r="Y1745" s="9"/>
      <c r="AA1745"/>
      <c r="AB1745"/>
    </row>
    <row r="1746" spans="1:28" ht="15" customHeight="1" x14ac:dyDescent="0.25">
      <c r="A1746" s="6" t="s">
        <v>147</v>
      </c>
      <c r="B1746" s="6" t="s">
        <v>148</v>
      </c>
      <c r="C1746" s="6" t="s">
        <v>149</v>
      </c>
      <c r="D1746" s="6" t="s">
        <v>85</v>
      </c>
      <c r="E1746" s="6">
        <v>8</v>
      </c>
      <c r="F1746" s="6" t="str">
        <f>VLOOKUP(T_[[#This Row],[N° représ]],ListeREPRESENTANTS,2,FALSE)</f>
        <v>Hicham Esmal</v>
      </c>
      <c r="G1746" s="6">
        <v>10923</v>
      </c>
      <c r="H1746" s="9">
        <v>41443</v>
      </c>
      <c r="I1746" s="9">
        <v>41462</v>
      </c>
      <c r="J1746" s="9">
        <v>41465</v>
      </c>
      <c r="K1746" s="7">
        <v>5</v>
      </c>
      <c r="L1746" s="9" t="str">
        <f>VLOOKUP(T_[[#This Row],[Réf catégorie]],ListeCATEGORIES,2,FALSE)</f>
        <v>Pâtes et céréales</v>
      </c>
      <c r="M1746" s="6">
        <v>42</v>
      </c>
      <c r="N1746" s="6" t="str">
        <f>VLOOKUP(T_[[#This Row],[Réf prod]],ListePRODUITS,2,FALSE)</f>
        <v>Singaporean Hokkien Fried Mee</v>
      </c>
      <c r="O1746" s="13">
        <v>70</v>
      </c>
      <c r="P1746" s="6">
        <v>5</v>
      </c>
      <c r="Q1746" s="13">
        <f t="shared" si="27"/>
        <v>350</v>
      </c>
      <c r="R1746" s="15">
        <v>0.03</v>
      </c>
      <c r="S1746" s="13">
        <v>339.5</v>
      </c>
      <c r="T1746" s="13">
        <v>10.5245</v>
      </c>
      <c r="U1746" s="48">
        <f>T_[[#This Row],[CA tarif]]-T_[[#This Row],[CA HT]]</f>
        <v>10.5</v>
      </c>
      <c r="V1746" s="13"/>
      <c r="W1746" s="13"/>
      <c r="X1746"/>
      <c r="Y1746" s="9"/>
      <c r="AA1746"/>
      <c r="AB1746"/>
    </row>
    <row r="1747" spans="1:28" x14ac:dyDescent="0.25">
      <c r="A1747" s="6" t="s">
        <v>275</v>
      </c>
      <c r="B1747" s="6" t="s">
        <v>276</v>
      </c>
      <c r="C1747" s="6" t="s">
        <v>277</v>
      </c>
      <c r="D1747" s="6" t="s">
        <v>81</v>
      </c>
      <c r="E1747" s="6">
        <v>5</v>
      </c>
      <c r="F1747" s="6" t="str">
        <f>VLOOKUP(T_[[#This Row],[N° représ]],ListeREPRESENTANTS,2,FALSE)</f>
        <v>Mohamed Ben Arfa</v>
      </c>
      <c r="G1747" s="6">
        <v>10600</v>
      </c>
      <c r="H1747" s="9">
        <v>41444</v>
      </c>
      <c r="I1747" s="9">
        <v>41462</v>
      </c>
      <c r="J1747" s="9">
        <v>41463</v>
      </c>
      <c r="K1747" s="7">
        <v>6</v>
      </c>
      <c r="L1747" s="9" t="str">
        <f>VLOOKUP(T_[[#This Row],[Réf catégorie]],ListeCATEGORIES,2,FALSE)</f>
        <v>Viandes</v>
      </c>
      <c r="M1747" s="6">
        <v>54</v>
      </c>
      <c r="N1747" s="6" t="str">
        <f>VLOOKUP(T_[[#This Row],[Réf prod]],ListePRODUITS,2,FALSE)</f>
        <v>Tourtière</v>
      </c>
      <c r="O1747" s="13">
        <v>37.25</v>
      </c>
      <c r="P1747" s="6">
        <v>35</v>
      </c>
      <c r="Q1747" s="13">
        <f t="shared" si="27"/>
        <v>1303.75</v>
      </c>
      <c r="R1747" s="14">
        <v>0.11</v>
      </c>
      <c r="S1747" s="13">
        <v>1160.3375000000001</v>
      </c>
      <c r="T1747" s="13">
        <v>34.810124999999999</v>
      </c>
      <c r="U1747" s="48">
        <f>T_[[#This Row],[CA tarif]]-T_[[#This Row],[CA HT]]</f>
        <v>143.41249999999991</v>
      </c>
      <c r="V1747" s="13"/>
      <c r="W1747" s="13"/>
      <c r="X1747"/>
      <c r="Y1747" s="9"/>
      <c r="AA1747"/>
      <c r="AB1747"/>
    </row>
    <row r="1748" spans="1:28" ht="15" customHeight="1" x14ac:dyDescent="0.25">
      <c r="A1748" s="6" t="s">
        <v>177</v>
      </c>
      <c r="B1748" s="6" t="s">
        <v>178</v>
      </c>
      <c r="C1748" s="6" t="s">
        <v>159</v>
      </c>
      <c r="D1748" s="6" t="s">
        <v>136</v>
      </c>
      <c r="E1748" s="6">
        <v>3</v>
      </c>
      <c r="F1748" s="6" t="str">
        <f>VLOOKUP(T_[[#This Row],[N° représ]],ListeREPRESENTANTS,2,FALSE)</f>
        <v>Janet Leverling</v>
      </c>
      <c r="G1748" s="6">
        <v>10684</v>
      </c>
      <c r="H1748" s="9">
        <v>41444</v>
      </c>
      <c r="I1748" s="9">
        <v>41462</v>
      </c>
      <c r="J1748" s="9">
        <v>41465</v>
      </c>
      <c r="K1748" s="7">
        <v>4</v>
      </c>
      <c r="L1748" s="9" t="str">
        <f>VLOOKUP(T_[[#This Row],[Réf catégorie]],ListeCATEGORIES,2,FALSE)</f>
        <v>Produits laitiers</v>
      </c>
      <c r="M1748" s="6">
        <v>60</v>
      </c>
      <c r="N1748" s="6" t="str">
        <f>VLOOKUP(T_[[#This Row],[Réf prod]],ListePRODUITS,2,FALSE)</f>
        <v>Camembert Pierrot</v>
      </c>
      <c r="O1748" s="13">
        <v>170</v>
      </c>
      <c r="P1748" s="6">
        <v>6</v>
      </c>
      <c r="Q1748" s="13">
        <f t="shared" si="27"/>
        <v>1020</v>
      </c>
      <c r="R1748" s="14">
        <v>0.17</v>
      </c>
      <c r="S1748" s="13">
        <v>846.59999999999991</v>
      </c>
      <c r="T1748" s="13">
        <v>0</v>
      </c>
      <c r="U1748" s="48">
        <f>T_[[#This Row],[CA tarif]]-T_[[#This Row],[CA HT]]</f>
        <v>173.40000000000009</v>
      </c>
      <c r="V1748" s="13"/>
      <c r="W1748" s="13"/>
      <c r="X1748"/>
      <c r="Y1748" s="9"/>
      <c r="AA1748"/>
      <c r="AB1748"/>
    </row>
    <row r="1749" spans="1:28" ht="15" customHeight="1" x14ac:dyDescent="0.25">
      <c r="A1749" s="6" t="s">
        <v>186</v>
      </c>
      <c r="B1749" s="6" t="s">
        <v>187</v>
      </c>
      <c r="C1749" s="6" t="s">
        <v>188</v>
      </c>
      <c r="D1749" s="6" t="s">
        <v>140</v>
      </c>
      <c r="E1749" s="6">
        <v>6</v>
      </c>
      <c r="F1749" s="6" t="str">
        <f>VLOOKUP(T_[[#This Row],[N° représ]],ListeREPRESENTANTS,2,FALSE)</f>
        <v>Ernst Junge</v>
      </c>
      <c r="G1749" s="6">
        <v>10764</v>
      </c>
      <c r="H1749" s="9">
        <v>41444</v>
      </c>
      <c r="I1749" s="9">
        <v>41466</v>
      </c>
      <c r="J1749" s="9">
        <v>41464</v>
      </c>
      <c r="K1749" s="7">
        <v>2</v>
      </c>
      <c r="L1749" s="9" t="str">
        <f>VLOOKUP(T_[[#This Row],[Réf catégorie]],ListeCATEGORIES,2,FALSE)</f>
        <v>Condiments</v>
      </c>
      <c r="M1749" s="6">
        <v>3</v>
      </c>
      <c r="N1749" s="6" t="str">
        <f>VLOOKUP(T_[[#This Row],[Réf prod]],ListePRODUITS,2,FALSE)</f>
        <v>Aniseed Syrup</v>
      </c>
      <c r="O1749" s="13">
        <v>50</v>
      </c>
      <c r="P1749" s="6">
        <v>74</v>
      </c>
      <c r="Q1749" s="13">
        <f t="shared" si="27"/>
        <v>3700</v>
      </c>
      <c r="R1749" s="14">
        <v>0.15</v>
      </c>
      <c r="S1749" s="13">
        <v>3145</v>
      </c>
      <c r="T1749" s="13">
        <v>18.87</v>
      </c>
      <c r="U1749" s="48">
        <f>T_[[#This Row],[CA tarif]]-T_[[#This Row],[CA HT]]</f>
        <v>555</v>
      </c>
      <c r="V1749" s="13"/>
      <c r="W1749" s="13"/>
      <c r="X1749"/>
      <c r="Y1749" s="9"/>
      <c r="AA1749"/>
      <c r="AB1749"/>
    </row>
    <row r="1750" spans="1:28" ht="15" customHeight="1" x14ac:dyDescent="0.25">
      <c r="A1750" s="6" t="s">
        <v>82</v>
      </c>
      <c r="B1750" s="6" t="s">
        <v>83</v>
      </c>
      <c r="C1750" s="6" t="s">
        <v>84</v>
      </c>
      <c r="D1750" s="6" t="s">
        <v>85</v>
      </c>
      <c r="E1750" s="6">
        <v>2</v>
      </c>
      <c r="F1750" s="6" t="str">
        <f>VLOOKUP(T_[[#This Row],[N° représ]],ListeREPRESENTANTS,2,FALSE)</f>
        <v>Anne Dodsworth</v>
      </c>
      <c r="G1750" s="6">
        <v>10871</v>
      </c>
      <c r="H1750" s="9">
        <v>41444</v>
      </c>
      <c r="I1750" s="9">
        <v>41469</v>
      </c>
      <c r="J1750" s="9">
        <v>41465</v>
      </c>
      <c r="K1750" s="7">
        <v>3</v>
      </c>
      <c r="L1750" s="9" t="str">
        <f>VLOOKUP(T_[[#This Row],[Réf catégorie]],ListeCATEGORIES,2,FALSE)</f>
        <v>Desserts</v>
      </c>
      <c r="M1750" s="6">
        <v>16</v>
      </c>
      <c r="N1750" s="6" t="str">
        <f>VLOOKUP(T_[[#This Row],[Réf prod]],ListePRODUITS,2,FALSE)</f>
        <v>Pavlova</v>
      </c>
      <c r="O1750" s="13">
        <v>87.25</v>
      </c>
      <c r="P1750" s="6">
        <v>47</v>
      </c>
      <c r="Q1750" s="13">
        <f t="shared" si="27"/>
        <v>4100.75</v>
      </c>
      <c r="R1750" s="15">
        <v>0</v>
      </c>
      <c r="S1750" s="13">
        <v>4100.75</v>
      </c>
      <c r="T1750" s="13">
        <v>73.813500000000005</v>
      </c>
      <c r="U1750" s="48">
        <f>T_[[#This Row],[CA tarif]]-T_[[#This Row],[CA HT]]</f>
        <v>0</v>
      </c>
      <c r="V1750" s="13"/>
      <c r="W1750" s="13"/>
      <c r="X1750"/>
      <c r="Y1750" s="9"/>
      <c r="AA1750"/>
      <c r="AB1750"/>
    </row>
    <row r="1751" spans="1:28" ht="15" customHeight="1" x14ac:dyDescent="0.25">
      <c r="A1751" s="6" t="s">
        <v>182</v>
      </c>
      <c r="B1751" s="6" t="s">
        <v>183</v>
      </c>
      <c r="C1751" s="6" t="s">
        <v>132</v>
      </c>
      <c r="D1751" s="6" t="s">
        <v>123</v>
      </c>
      <c r="E1751" s="6">
        <v>9</v>
      </c>
      <c r="F1751" s="6" t="str">
        <f>VLOOKUP(T_[[#This Row],[N° représ]],ListeREPRESENTANTS,2,FALSE)</f>
        <v>Steven Buchanan</v>
      </c>
      <c r="G1751" s="6">
        <v>10650</v>
      </c>
      <c r="H1751" s="9">
        <v>41445</v>
      </c>
      <c r="I1751" s="9">
        <v>41463</v>
      </c>
      <c r="J1751" s="9">
        <v>41459</v>
      </c>
      <c r="K1751" s="7">
        <v>6</v>
      </c>
      <c r="L1751" s="9" t="str">
        <f>VLOOKUP(T_[[#This Row],[Réf catégorie]],ListeCATEGORIES,2,FALSE)</f>
        <v>Viandes</v>
      </c>
      <c r="M1751" s="6">
        <v>54</v>
      </c>
      <c r="N1751" s="6" t="str">
        <f>VLOOKUP(T_[[#This Row],[Réf prod]],ListePRODUITS,2,FALSE)</f>
        <v>Tourtière</v>
      </c>
      <c r="O1751" s="13">
        <v>37.25</v>
      </c>
      <c r="P1751" s="6">
        <v>53</v>
      </c>
      <c r="Q1751" s="13">
        <f t="shared" si="27"/>
        <v>1974.25</v>
      </c>
      <c r="R1751" s="14">
        <v>0.02</v>
      </c>
      <c r="S1751" s="13">
        <v>1934.7649999999999</v>
      </c>
      <c r="T1751" s="13">
        <v>48.369124999999997</v>
      </c>
      <c r="U1751" s="48">
        <f>T_[[#This Row],[CA tarif]]-T_[[#This Row],[CA HT]]</f>
        <v>39.485000000000127</v>
      </c>
      <c r="V1751" s="13"/>
      <c r="W1751" s="13"/>
      <c r="X1751"/>
      <c r="Y1751" s="9"/>
      <c r="AA1751"/>
      <c r="AB1751"/>
    </row>
    <row r="1752" spans="1:28" x14ac:dyDescent="0.25">
      <c r="A1752" s="6" t="s">
        <v>114</v>
      </c>
      <c r="B1752" s="6" t="s">
        <v>115</v>
      </c>
      <c r="C1752" s="6" t="s">
        <v>116</v>
      </c>
      <c r="D1752" s="6" t="s">
        <v>81</v>
      </c>
      <c r="E1752" s="6">
        <v>3</v>
      </c>
      <c r="F1752" s="6" t="str">
        <f>VLOOKUP(T_[[#This Row],[N° représ]],ListeREPRESENTANTS,2,FALSE)</f>
        <v>Janet Leverling</v>
      </c>
      <c r="G1752" s="6">
        <v>10479</v>
      </c>
      <c r="H1752" s="9">
        <v>41446</v>
      </c>
      <c r="I1752" s="9">
        <v>41476</v>
      </c>
      <c r="J1752" s="9">
        <v>41479</v>
      </c>
      <c r="K1752" s="7">
        <v>6</v>
      </c>
      <c r="L1752" s="9" t="str">
        <f>VLOOKUP(T_[[#This Row],[Réf catégorie]],ListeCATEGORIES,2,FALSE)</f>
        <v>Viandes</v>
      </c>
      <c r="M1752" s="6">
        <v>53</v>
      </c>
      <c r="N1752" s="6" t="str">
        <f>VLOOKUP(T_[[#This Row],[Réf prod]],ListePRODUITS,2,FALSE)</f>
        <v>Perth Pasties</v>
      </c>
      <c r="O1752" s="13">
        <v>131</v>
      </c>
      <c r="P1752" s="6">
        <v>67</v>
      </c>
      <c r="Q1752" s="13">
        <f t="shared" si="27"/>
        <v>8777</v>
      </c>
      <c r="R1752" s="14">
        <v>7.0000000000000007E-2</v>
      </c>
      <c r="S1752" s="13">
        <v>8162.61</v>
      </c>
      <c r="T1752" s="13">
        <v>171.41480999999999</v>
      </c>
      <c r="U1752" s="48">
        <f>T_[[#This Row],[CA tarif]]-T_[[#This Row],[CA HT]]</f>
        <v>614.39000000000033</v>
      </c>
      <c r="V1752" s="13"/>
      <c r="W1752" s="13"/>
      <c r="X1752"/>
      <c r="Y1752" s="9"/>
      <c r="AA1752"/>
      <c r="AB1752"/>
    </row>
    <row r="1753" spans="1:28" ht="15" customHeight="1" x14ac:dyDescent="0.25">
      <c r="A1753" s="6" t="s">
        <v>291</v>
      </c>
      <c r="B1753" s="6" t="s">
        <v>292</v>
      </c>
      <c r="C1753" s="6" t="s">
        <v>97</v>
      </c>
      <c r="D1753" s="6" t="s">
        <v>98</v>
      </c>
      <c r="E1753" s="6">
        <v>3</v>
      </c>
      <c r="F1753" s="6" t="str">
        <f>VLOOKUP(T_[[#This Row],[N° représ]],ListeREPRESENTANTS,2,FALSE)</f>
        <v>Janet Leverling</v>
      </c>
      <c r="G1753" s="6">
        <v>10625</v>
      </c>
      <c r="H1753" s="9">
        <v>41446</v>
      </c>
      <c r="I1753" s="9">
        <v>41471</v>
      </c>
      <c r="J1753" s="9">
        <v>41473</v>
      </c>
      <c r="K1753" s="7">
        <v>5</v>
      </c>
      <c r="L1753" s="9" t="str">
        <f>VLOOKUP(T_[[#This Row],[Réf catégorie]],ListeCATEGORIES,2,FALSE)</f>
        <v>Pâtes et céréales</v>
      </c>
      <c r="M1753" s="6">
        <v>42</v>
      </c>
      <c r="N1753" s="6" t="str">
        <f>VLOOKUP(T_[[#This Row],[Réf prod]],ListePRODUITS,2,FALSE)</f>
        <v>Singaporean Hokkien Fried Mee</v>
      </c>
      <c r="O1753" s="13">
        <v>70</v>
      </c>
      <c r="P1753" s="6">
        <v>89</v>
      </c>
      <c r="Q1753" s="13">
        <f t="shared" si="27"/>
        <v>6230</v>
      </c>
      <c r="R1753" s="14">
        <v>0.13</v>
      </c>
      <c r="S1753" s="13">
        <v>5420.1</v>
      </c>
      <c r="T1753" s="13">
        <v>184.28340000000003</v>
      </c>
      <c r="U1753" s="48">
        <f>T_[[#This Row],[CA tarif]]-T_[[#This Row],[CA HT]]</f>
        <v>809.89999999999964</v>
      </c>
      <c r="V1753" s="13"/>
      <c r="W1753" s="13"/>
      <c r="X1753"/>
      <c r="Y1753" s="9"/>
      <c r="AA1753"/>
      <c r="AB1753"/>
    </row>
    <row r="1754" spans="1:28" ht="15" customHeight="1" x14ac:dyDescent="0.25">
      <c r="A1754" s="6" t="s">
        <v>184</v>
      </c>
      <c r="B1754" s="6" t="s">
        <v>185</v>
      </c>
      <c r="C1754" s="6" t="s">
        <v>159</v>
      </c>
      <c r="D1754" s="6" t="s">
        <v>136</v>
      </c>
      <c r="E1754" s="6">
        <v>4</v>
      </c>
      <c r="F1754" s="6" t="str">
        <f>VLOOKUP(T_[[#This Row],[N° représ]],ListeREPRESENTANTS,2,FALSE)</f>
        <v>Laura Callahan</v>
      </c>
      <c r="G1754" s="6">
        <v>10632</v>
      </c>
      <c r="H1754" s="9">
        <v>41446</v>
      </c>
      <c r="I1754" s="9">
        <v>41465</v>
      </c>
      <c r="J1754" s="9">
        <v>41465</v>
      </c>
      <c r="K1754" s="7">
        <v>1</v>
      </c>
      <c r="L1754" s="9" t="str">
        <f>VLOOKUP(T_[[#This Row],[Réf catégorie]],ListeCATEGORIES,2,FALSE)</f>
        <v>Boissons</v>
      </c>
      <c r="M1754" s="6">
        <v>2</v>
      </c>
      <c r="N1754" s="6" t="str">
        <f>VLOOKUP(T_[[#This Row],[Réf prod]],ListePRODUITS,2,FALSE)</f>
        <v>Chang</v>
      </c>
      <c r="O1754" s="13">
        <v>95</v>
      </c>
      <c r="P1754" s="6">
        <v>59</v>
      </c>
      <c r="Q1754" s="13">
        <f t="shared" si="27"/>
        <v>5605</v>
      </c>
      <c r="R1754" s="14">
        <v>0.03</v>
      </c>
      <c r="S1754" s="13">
        <v>5436.8499999999995</v>
      </c>
      <c r="T1754" s="13">
        <v>108.73699999999998</v>
      </c>
      <c r="U1754" s="48">
        <f>T_[[#This Row],[CA tarif]]-T_[[#This Row],[CA HT]]</f>
        <v>168.15000000000055</v>
      </c>
      <c r="V1754" s="13"/>
      <c r="W1754" s="13"/>
      <c r="X1754"/>
      <c r="Y1754" s="9"/>
      <c r="AA1754"/>
      <c r="AB1754"/>
    </row>
    <row r="1755" spans="1:28" ht="15" customHeight="1" x14ac:dyDescent="0.25">
      <c r="A1755" s="6" t="s">
        <v>205</v>
      </c>
      <c r="B1755" s="6" t="s">
        <v>206</v>
      </c>
      <c r="C1755" s="6" t="s">
        <v>207</v>
      </c>
      <c r="D1755" s="6" t="s">
        <v>208</v>
      </c>
      <c r="E1755" s="6">
        <v>2</v>
      </c>
      <c r="F1755" s="6" t="str">
        <f>VLOOKUP(T_[[#This Row],[N° représ]],ListeREPRESENTANTS,2,FALSE)</f>
        <v>Anne Dodsworth</v>
      </c>
      <c r="G1755" s="6">
        <v>10672</v>
      </c>
      <c r="H1755" s="9">
        <v>41446</v>
      </c>
      <c r="I1755" s="9">
        <v>41474</v>
      </c>
      <c r="J1755" s="9">
        <v>41475</v>
      </c>
      <c r="K1755" s="7">
        <v>4</v>
      </c>
      <c r="L1755" s="9" t="str">
        <f>VLOOKUP(T_[[#This Row],[Réf catégorie]],ListeCATEGORIES,2,FALSE)</f>
        <v>Produits laitiers</v>
      </c>
      <c r="M1755" s="6">
        <v>71</v>
      </c>
      <c r="N1755" s="6" t="str">
        <f>VLOOKUP(T_[[#This Row],[Réf prod]],ListePRODUITS,2,FALSE)</f>
        <v>Fløtemysost</v>
      </c>
      <c r="O1755" s="13">
        <v>107.5</v>
      </c>
      <c r="P1755" s="6">
        <v>60</v>
      </c>
      <c r="Q1755" s="13">
        <f t="shared" si="27"/>
        <v>6450</v>
      </c>
      <c r="R1755" s="14">
        <v>-0.01</v>
      </c>
      <c r="S1755" s="13">
        <v>6514.5</v>
      </c>
      <c r="T1755" s="13">
        <v>123.77549999999999</v>
      </c>
      <c r="U1755" s="48">
        <f>T_[[#This Row],[CA tarif]]-T_[[#This Row],[CA HT]]</f>
        <v>-64.5</v>
      </c>
      <c r="V1755" s="13"/>
      <c r="W1755" s="13"/>
      <c r="X1755"/>
      <c r="Y1755" s="9"/>
      <c r="AA1755"/>
      <c r="AB1755"/>
    </row>
    <row r="1756" spans="1:28" ht="15" customHeight="1" x14ac:dyDescent="0.25">
      <c r="A1756" s="6" t="s">
        <v>186</v>
      </c>
      <c r="B1756" s="6" t="s">
        <v>187</v>
      </c>
      <c r="C1756" s="6" t="s">
        <v>188</v>
      </c>
      <c r="D1756" s="6" t="s">
        <v>140</v>
      </c>
      <c r="E1756" s="6">
        <v>7</v>
      </c>
      <c r="F1756" s="6" t="str">
        <f>VLOOKUP(T_[[#This Row],[N° représ]],ListeREPRESENTANTS,2,FALSE)</f>
        <v>Jaime Dos Santos</v>
      </c>
      <c r="G1756" s="6">
        <v>10776</v>
      </c>
      <c r="H1756" s="9">
        <v>41446</v>
      </c>
      <c r="I1756" s="9">
        <v>41472</v>
      </c>
      <c r="J1756" s="9">
        <v>41473</v>
      </c>
      <c r="K1756" s="7">
        <v>5</v>
      </c>
      <c r="L1756" s="9" t="str">
        <f>VLOOKUP(T_[[#This Row],[Réf catégorie]],ListeCATEGORIES,2,FALSE)</f>
        <v>Pâtes et céréales</v>
      </c>
      <c r="M1756" s="6">
        <v>42</v>
      </c>
      <c r="N1756" s="6" t="str">
        <f>VLOOKUP(T_[[#This Row],[Réf prod]],ListePRODUITS,2,FALSE)</f>
        <v>Singaporean Hokkien Fried Mee</v>
      </c>
      <c r="O1756" s="13">
        <v>70</v>
      </c>
      <c r="P1756" s="6">
        <v>96</v>
      </c>
      <c r="Q1756" s="13">
        <f t="shared" si="27"/>
        <v>6720</v>
      </c>
      <c r="R1756" s="14">
        <v>0.1</v>
      </c>
      <c r="S1756" s="13">
        <v>6048</v>
      </c>
      <c r="T1756" s="13">
        <v>157.24799999999999</v>
      </c>
      <c r="U1756" s="48">
        <f>T_[[#This Row],[CA tarif]]-T_[[#This Row],[CA HT]]</f>
        <v>672</v>
      </c>
      <c r="V1756" s="13"/>
      <c r="W1756" s="13"/>
      <c r="X1756"/>
      <c r="Y1756" s="9"/>
      <c r="AA1756"/>
      <c r="AB1756"/>
    </row>
    <row r="1757" spans="1:28" ht="15" customHeight="1" x14ac:dyDescent="0.25">
      <c r="A1757" s="6" t="s">
        <v>264</v>
      </c>
      <c r="B1757" s="6" t="s">
        <v>265</v>
      </c>
      <c r="C1757" s="6" t="s">
        <v>266</v>
      </c>
      <c r="D1757" s="6" t="s">
        <v>123</v>
      </c>
      <c r="E1757" s="6">
        <v>8</v>
      </c>
      <c r="F1757" s="6" t="str">
        <f>VLOOKUP(T_[[#This Row],[N° représ]],ListeREPRESENTANTS,2,FALSE)</f>
        <v>Hicham Esmal</v>
      </c>
      <c r="G1757" s="6">
        <v>10809</v>
      </c>
      <c r="H1757" s="9">
        <v>41446</v>
      </c>
      <c r="I1757" s="9">
        <v>41459</v>
      </c>
      <c r="J1757" s="9">
        <v>41455</v>
      </c>
      <c r="K1757" s="7">
        <v>5</v>
      </c>
      <c r="L1757" s="9" t="str">
        <f>VLOOKUP(T_[[#This Row],[Réf catégorie]],ListeCATEGORIES,2,FALSE)</f>
        <v>Pâtes et céréales</v>
      </c>
      <c r="M1757" s="6">
        <v>52</v>
      </c>
      <c r="N1757" s="6" t="str">
        <f>VLOOKUP(T_[[#This Row],[Réf prod]],ListePRODUITS,2,FALSE)</f>
        <v>Filo Mix</v>
      </c>
      <c r="O1757" s="13">
        <v>35</v>
      </c>
      <c r="P1757" s="6">
        <v>58</v>
      </c>
      <c r="Q1757" s="13">
        <f t="shared" si="27"/>
        <v>2030</v>
      </c>
      <c r="R1757" s="14">
        <v>0.16</v>
      </c>
      <c r="S1757" s="13">
        <v>1705.2</v>
      </c>
      <c r="T1757" s="13">
        <v>59.682000000000002</v>
      </c>
      <c r="U1757" s="48">
        <f>T_[[#This Row],[CA tarif]]-T_[[#This Row],[CA HT]]</f>
        <v>324.79999999999995</v>
      </c>
      <c r="V1757" s="13"/>
      <c r="W1757" s="13"/>
      <c r="X1757"/>
      <c r="Y1757" s="9"/>
      <c r="AA1757"/>
      <c r="AB1757"/>
    </row>
    <row r="1758" spans="1:28" x14ac:dyDescent="0.25">
      <c r="A1758" s="6" t="s">
        <v>179</v>
      </c>
      <c r="B1758" s="6" t="s">
        <v>180</v>
      </c>
      <c r="C1758" s="6" t="s">
        <v>181</v>
      </c>
      <c r="D1758" s="6" t="s">
        <v>81</v>
      </c>
      <c r="E1758" s="6">
        <v>6</v>
      </c>
      <c r="F1758" s="6" t="str">
        <f>VLOOKUP(T_[[#This Row],[N° représ]],ListeREPRESENTANTS,2,FALSE)</f>
        <v>Ernst Junge</v>
      </c>
      <c r="G1758" s="6">
        <v>10555</v>
      </c>
      <c r="H1758" s="9">
        <v>41447</v>
      </c>
      <c r="I1758" s="9">
        <v>41476</v>
      </c>
      <c r="J1758" s="9">
        <v>41479</v>
      </c>
      <c r="K1758" s="7">
        <v>1</v>
      </c>
      <c r="L1758" s="9" t="str">
        <f>VLOOKUP(T_[[#This Row],[Réf catégorie]],ListeCATEGORIES,2,FALSE)</f>
        <v>Boissons</v>
      </c>
      <c r="M1758" s="6">
        <v>24</v>
      </c>
      <c r="N1758" s="6" t="str">
        <f>VLOOKUP(T_[[#This Row],[Réf prod]],ListePRODUITS,2,FALSE)</f>
        <v>Guaraná Fantástica</v>
      </c>
      <c r="O1758" s="13">
        <v>22.5</v>
      </c>
      <c r="P1758" s="6">
        <v>98</v>
      </c>
      <c r="Q1758" s="13">
        <f t="shared" si="27"/>
        <v>2205</v>
      </c>
      <c r="R1758" s="14">
        <v>0.01</v>
      </c>
      <c r="S1758" s="13">
        <v>2182.9499999999998</v>
      </c>
      <c r="T1758" s="13">
        <v>52.390799999999999</v>
      </c>
      <c r="U1758" s="48">
        <f>T_[[#This Row],[CA tarif]]-T_[[#This Row],[CA HT]]</f>
        <v>22.050000000000182</v>
      </c>
      <c r="V1758" s="13"/>
      <c r="W1758" s="13"/>
      <c r="X1758"/>
      <c r="Y1758" s="9"/>
      <c r="AA1758"/>
      <c r="AB1758"/>
    </row>
    <row r="1759" spans="1:28" x14ac:dyDescent="0.25">
      <c r="A1759" s="6" t="s">
        <v>179</v>
      </c>
      <c r="B1759" s="6" t="s">
        <v>180</v>
      </c>
      <c r="C1759" s="6" t="s">
        <v>181</v>
      </c>
      <c r="D1759" s="6" t="s">
        <v>81</v>
      </c>
      <c r="E1759" s="6">
        <v>6</v>
      </c>
      <c r="F1759" s="6" t="str">
        <f>VLOOKUP(T_[[#This Row],[N° représ]],ListeREPRESENTANTS,2,FALSE)</f>
        <v>Ernst Junge</v>
      </c>
      <c r="G1759" s="6">
        <v>10555</v>
      </c>
      <c r="H1759" s="9">
        <v>41447</v>
      </c>
      <c r="I1759" s="9">
        <v>41471</v>
      </c>
      <c r="J1759" s="9">
        <v>41466</v>
      </c>
      <c r="K1759" s="7">
        <v>5</v>
      </c>
      <c r="L1759" s="9" t="str">
        <f>VLOOKUP(T_[[#This Row],[Réf catégorie]],ListeCATEGORIES,2,FALSE)</f>
        <v>Pâtes et céréales</v>
      </c>
      <c r="M1759" s="6">
        <v>56</v>
      </c>
      <c r="N1759" s="6" t="str">
        <f>VLOOKUP(T_[[#This Row],[Réf prod]],ListePRODUITS,2,FALSE)</f>
        <v>Gnocchi di nonna Alice</v>
      </c>
      <c r="O1759" s="13">
        <v>190</v>
      </c>
      <c r="P1759" s="6">
        <v>8</v>
      </c>
      <c r="Q1759" s="13">
        <f t="shared" si="27"/>
        <v>1520</v>
      </c>
      <c r="R1759" s="14">
        <v>0.16</v>
      </c>
      <c r="S1759" s="13">
        <v>1276.8</v>
      </c>
      <c r="T1759" s="13">
        <v>21.705599999999997</v>
      </c>
      <c r="U1759" s="48">
        <f>T_[[#This Row],[CA tarif]]-T_[[#This Row],[CA HT]]</f>
        <v>243.20000000000005</v>
      </c>
      <c r="V1759" s="13"/>
      <c r="W1759" s="13"/>
      <c r="X1759"/>
      <c r="Y1759" s="9"/>
      <c r="AA1759"/>
      <c r="AB1759"/>
    </row>
    <row r="1760" spans="1:28" ht="15" customHeight="1" x14ac:dyDescent="0.25">
      <c r="A1760" s="6" t="s">
        <v>92</v>
      </c>
      <c r="B1760" s="6" t="s">
        <v>93</v>
      </c>
      <c r="C1760" s="6" t="s">
        <v>94</v>
      </c>
      <c r="D1760" s="6" t="s">
        <v>89</v>
      </c>
      <c r="E1760" s="6">
        <v>5</v>
      </c>
      <c r="F1760" s="6" t="str">
        <f>VLOOKUP(T_[[#This Row],[N° représ]],ListeREPRESENTANTS,2,FALSE)</f>
        <v>Mohamed Ben Arfa</v>
      </c>
      <c r="G1760" s="6">
        <v>10621</v>
      </c>
      <c r="H1760" s="9">
        <v>41447</v>
      </c>
      <c r="I1760" s="9">
        <v>41463</v>
      </c>
      <c r="J1760" s="9">
        <v>41462</v>
      </c>
      <c r="K1760" s="7">
        <v>4</v>
      </c>
      <c r="L1760" s="9" t="str">
        <f>VLOOKUP(T_[[#This Row],[Réf catégorie]],ListeCATEGORIES,2,FALSE)</f>
        <v>Produits laitiers</v>
      </c>
      <c r="M1760" s="6">
        <v>71</v>
      </c>
      <c r="N1760" s="6" t="str">
        <f>VLOOKUP(T_[[#This Row],[Réf prod]],ListePRODUITS,2,FALSE)</f>
        <v>Fløtemysost</v>
      </c>
      <c r="O1760" s="13">
        <v>107.5</v>
      </c>
      <c r="P1760" s="6">
        <v>95</v>
      </c>
      <c r="Q1760" s="13">
        <f t="shared" si="27"/>
        <v>10212.5</v>
      </c>
      <c r="R1760" s="14">
        <v>0.01</v>
      </c>
      <c r="S1760" s="13">
        <v>10110.375</v>
      </c>
      <c r="T1760" s="13">
        <v>323.53199999999998</v>
      </c>
      <c r="U1760" s="48">
        <f>T_[[#This Row],[CA tarif]]-T_[[#This Row],[CA HT]]</f>
        <v>102.125</v>
      </c>
      <c r="V1760" s="13"/>
      <c r="W1760" s="13"/>
      <c r="X1760"/>
      <c r="Y1760" s="9"/>
      <c r="AA1760"/>
      <c r="AB1760"/>
    </row>
    <row r="1761" spans="1:28" ht="15" customHeight="1" x14ac:dyDescent="0.25">
      <c r="A1761" s="6" t="s">
        <v>186</v>
      </c>
      <c r="B1761" s="6" t="s">
        <v>187</v>
      </c>
      <c r="C1761" s="6" t="s">
        <v>188</v>
      </c>
      <c r="D1761" s="6" t="s">
        <v>140</v>
      </c>
      <c r="E1761" s="6">
        <v>8</v>
      </c>
      <c r="F1761" s="6" t="str">
        <f>VLOOKUP(T_[[#This Row],[N° représ]],ListeREPRESENTANTS,2,FALSE)</f>
        <v>Hicham Esmal</v>
      </c>
      <c r="G1761" s="6">
        <v>10836</v>
      </c>
      <c r="H1761" s="9">
        <v>41447</v>
      </c>
      <c r="I1761" s="9">
        <v>41466</v>
      </c>
      <c r="J1761" s="9">
        <v>41468</v>
      </c>
      <c r="K1761" s="7">
        <v>5</v>
      </c>
      <c r="L1761" s="9" t="str">
        <f>VLOOKUP(T_[[#This Row],[Réf catégorie]],ListeCATEGORIES,2,FALSE)</f>
        <v>Pâtes et céréales</v>
      </c>
      <c r="M1761" s="6">
        <v>57</v>
      </c>
      <c r="N1761" s="6" t="str">
        <f>VLOOKUP(T_[[#This Row],[Réf prod]],ListePRODUITS,2,FALSE)</f>
        <v>Ravioli Angelo</v>
      </c>
      <c r="O1761" s="13">
        <v>97.5</v>
      </c>
      <c r="P1761" s="6">
        <v>100</v>
      </c>
      <c r="Q1761" s="13">
        <f t="shared" si="27"/>
        <v>9750</v>
      </c>
      <c r="R1761" s="14">
        <v>0.01</v>
      </c>
      <c r="S1761" s="13">
        <v>9652.5</v>
      </c>
      <c r="T1761" s="13">
        <v>328.185</v>
      </c>
      <c r="U1761" s="48">
        <f>T_[[#This Row],[CA tarif]]-T_[[#This Row],[CA HT]]</f>
        <v>97.5</v>
      </c>
      <c r="V1761" s="13"/>
      <c r="W1761" s="13"/>
      <c r="X1761"/>
      <c r="Y1761" s="9"/>
      <c r="AA1761"/>
      <c r="AB1761"/>
    </row>
    <row r="1762" spans="1:28" ht="15" customHeight="1" x14ac:dyDescent="0.25">
      <c r="A1762" s="6" t="s">
        <v>324</v>
      </c>
      <c r="B1762" s="6" t="s">
        <v>325</v>
      </c>
      <c r="C1762" s="6" t="s">
        <v>326</v>
      </c>
      <c r="D1762" s="6" t="s">
        <v>238</v>
      </c>
      <c r="E1762" s="6">
        <v>5</v>
      </c>
      <c r="F1762" s="6" t="str">
        <f>VLOOKUP(T_[[#This Row],[N° représ]],ListeREPRESENTANTS,2,FALSE)</f>
        <v>Mohamed Ben Arfa</v>
      </c>
      <c r="G1762" s="6">
        <v>10801</v>
      </c>
      <c r="H1762" s="9">
        <v>41448</v>
      </c>
      <c r="I1762" s="9">
        <v>41459</v>
      </c>
      <c r="J1762" s="9">
        <v>41460</v>
      </c>
      <c r="K1762" s="7">
        <v>6</v>
      </c>
      <c r="L1762" s="9" t="str">
        <f>VLOOKUP(T_[[#This Row],[Réf catégorie]],ListeCATEGORIES,2,FALSE)</f>
        <v>Viandes</v>
      </c>
      <c r="M1762" s="6">
        <v>29</v>
      </c>
      <c r="N1762" s="6" t="str">
        <f>VLOOKUP(T_[[#This Row],[Réf prod]],ListePRODUITS,2,FALSE)</f>
        <v>Thüringer Rostbratwurst</v>
      </c>
      <c r="O1762" s="13">
        <v>618.95000000000005</v>
      </c>
      <c r="P1762" s="6">
        <v>89</v>
      </c>
      <c r="Q1762" s="13">
        <f t="shared" si="27"/>
        <v>55086.55</v>
      </c>
      <c r="R1762" s="14">
        <v>0.1</v>
      </c>
      <c r="S1762" s="13">
        <v>49577.895000000004</v>
      </c>
      <c r="T1762" s="13">
        <v>1090.7136900000003</v>
      </c>
      <c r="U1762" s="48">
        <f>T_[[#This Row],[CA tarif]]-T_[[#This Row],[CA HT]]</f>
        <v>5508.6549999999988</v>
      </c>
      <c r="V1762" s="13"/>
      <c r="W1762" s="13"/>
      <c r="X1762"/>
      <c r="Y1762" s="9"/>
      <c r="AA1762"/>
      <c r="AB1762"/>
    </row>
    <row r="1763" spans="1:28" ht="15" customHeight="1" x14ac:dyDescent="0.25">
      <c r="A1763" s="6" t="s">
        <v>111</v>
      </c>
      <c r="B1763" s="6" t="s">
        <v>112</v>
      </c>
      <c r="C1763" s="6" t="s">
        <v>113</v>
      </c>
      <c r="D1763" s="6" t="s">
        <v>85</v>
      </c>
      <c r="E1763" s="6">
        <v>7</v>
      </c>
      <c r="F1763" s="6" t="str">
        <f>VLOOKUP(T_[[#This Row],[N° représ]],ListeREPRESENTANTS,2,FALSE)</f>
        <v>Jaime Dos Santos</v>
      </c>
      <c r="G1763" s="6">
        <v>10850</v>
      </c>
      <c r="H1763" s="9">
        <v>41448</v>
      </c>
      <c r="I1763" s="9">
        <v>41469</v>
      </c>
      <c r="J1763" s="9">
        <v>41466</v>
      </c>
      <c r="K1763" s="7">
        <v>3</v>
      </c>
      <c r="L1763" s="9" t="str">
        <f>VLOOKUP(T_[[#This Row],[Réf catégorie]],ListeCATEGORIES,2,FALSE)</f>
        <v>Desserts</v>
      </c>
      <c r="M1763" s="6">
        <v>25</v>
      </c>
      <c r="N1763" s="6" t="str">
        <f>VLOOKUP(T_[[#This Row],[Réf prod]],ListePRODUITS,2,FALSE)</f>
        <v>NuNuCa Nuß-Nougat-Creme</v>
      </c>
      <c r="O1763" s="13">
        <v>70</v>
      </c>
      <c r="P1763" s="6">
        <v>49</v>
      </c>
      <c r="Q1763" s="13">
        <f t="shared" si="27"/>
        <v>3430</v>
      </c>
      <c r="R1763" s="15">
        <v>-0.01</v>
      </c>
      <c r="S1763" s="13">
        <v>3464.3</v>
      </c>
      <c r="T1763" s="13">
        <v>31.178699999999999</v>
      </c>
      <c r="U1763" s="48">
        <f>T_[[#This Row],[CA tarif]]-T_[[#This Row],[CA HT]]</f>
        <v>-34.300000000000182</v>
      </c>
      <c r="V1763" s="13"/>
      <c r="W1763" s="13"/>
      <c r="X1763"/>
      <c r="Y1763" s="9"/>
      <c r="AA1763"/>
      <c r="AB1763"/>
    </row>
    <row r="1764" spans="1:28" x14ac:dyDescent="0.25">
      <c r="A1764" s="6" t="s">
        <v>78</v>
      </c>
      <c r="B1764" s="6" t="s">
        <v>79</v>
      </c>
      <c r="C1764" s="6" t="s">
        <v>80</v>
      </c>
      <c r="D1764" s="6" t="s">
        <v>81</v>
      </c>
      <c r="E1764" s="6">
        <v>5</v>
      </c>
      <c r="F1764" s="6" t="str">
        <f>VLOOKUP(T_[[#This Row],[N° représ]],ListeREPRESENTANTS,2,FALSE)</f>
        <v>Mohamed Ben Arfa</v>
      </c>
      <c r="G1764" s="6">
        <v>10861</v>
      </c>
      <c r="H1764" s="9">
        <v>41448</v>
      </c>
      <c r="I1764" s="9">
        <v>41464</v>
      </c>
      <c r="J1764" s="9">
        <v>41462</v>
      </c>
      <c r="K1764" s="7">
        <v>3</v>
      </c>
      <c r="L1764" s="9" t="str">
        <f>VLOOKUP(T_[[#This Row],[Réf catégorie]],ListeCATEGORIES,2,FALSE)</f>
        <v>Desserts</v>
      </c>
      <c r="M1764" s="6">
        <v>21</v>
      </c>
      <c r="N1764" s="6" t="str">
        <f>VLOOKUP(T_[[#This Row],[Réf prod]],ListePRODUITS,2,FALSE)</f>
        <v>Sir Rodney's Scones</v>
      </c>
      <c r="O1764" s="13">
        <v>50</v>
      </c>
      <c r="P1764" s="6">
        <v>21</v>
      </c>
      <c r="Q1764" s="13">
        <f t="shared" si="27"/>
        <v>1050</v>
      </c>
      <c r="R1764" s="15">
        <v>0.18</v>
      </c>
      <c r="S1764" s="13">
        <v>861.00000000000011</v>
      </c>
      <c r="T1764" s="13">
        <v>16.359000000000002</v>
      </c>
      <c r="U1764" s="48">
        <f>T_[[#This Row],[CA tarif]]-T_[[#This Row],[CA HT]]</f>
        <v>188.99999999999989</v>
      </c>
      <c r="V1764" s="13"/>
      <c r="W1764" s="13"/>
      <c r="X1764"/>
      <c r="Y1764" s="9"/>
      <c r="AA1764"/>
      <c r="AB1764"/>
    </row>
    <row r="1765" spans="1:28" x14ac:dyDescent="0.25">
      <c r="A1765" s="6" t="s">
        <v>124</v>
      </c>
      <c r="B1765" s="6" t="s">
        <v>125</v>
      </c>
      <c r="C1765" s="6" t="s">
        <v>126</v>
      </c>
      <c r="D1765" s="6" t="s">
        <v>81</v>
      </c>
      <c r="E1765" s="6">
        <v>4</v>
      </c>
      <c r="F1765" s="6" t="str">
        <f>VLOOKUP(T_[[#This Row],[N° représ]],ListeREPRESENTANTS,2,FALSE)</f>
        <v>Laura Callahan</v>
      </c>
      <c r="G1765" s="6">
        <v>10545</v>
      </c>
      <c r="H1765" s="9">
        <v>41449</v>
      </c>
      <c r="I1765" s="9">
        <v>41472</v>
      </c>
      <c r="J1765" s="9">
        <v>41473</v>
      </c>
      <c r="K1765" s="7">
        <v>4</v>
      </c>
      <c r="L1765" s="9" t="str">
        <f>VLOOKUP(T_[[#This Row],[Réf catégorie]],ListeCATEGORIES,2,FALSE)</f>
        <v>Produits laitiers</v>
      </c>
      <c r="M1765" s="6">
        <v>11</v>
      </c>
      <c r="N1765" s="6" t="str">
        <f>VLOOKUP(T_[[#This Row],[Réf prod]],ListePRODUITS,2,FALSE)</f>
        <v>Queso Cabrales</v>
      </c>
      <c r="O1765" s="13">
        <v>105</v>
      </c>
      <c r="P1765" s="6">
        <v>96</v>
      </c>
      <c r="Q1765" s="13">
        <f t="shared" si="27"/>
        <v>10080</v>
      </c>
      <c r="R1765" s="14">
        <v>-0.03</v>
      </c>
      <c r="S1765" s="13">
        <v>10382.4</v>
      </c>
      <c r="T1765" s="13">
        <v>353.0016</v>
      </c>
      <c r="U1765" s="48">
        <f>T_[[#This Row],[CA tarif]]-T_[[#This Row],[CA HT]]</f>
        <v>-302.39999999999964</v>
      </c>
      <c r="V1765" s="13"/>
      <c r="W1765" s="13"/>
      <c r="X1765"/>
      <c r="Y1765" s="9"/>
      <c r="AA1765"/>
      <c r="AB1765"/>
    </row>
    <row r="1766" spans="1:28" ht="15" customHeight="1" x14ac:dyDescent="0.25">
      <c r="A1766" s="6" t="s">
        <v>173</v>
      </c>
      <c r="B1766" s="6" t="s">
        <v>174</v>
      </c>
      <c r="C1766" s="6" t="s">
        <v>135</v>
      </c>
      <c r="D1766" s="6" t="s">
        <v>136</v>
      </c>
      <c r="E1766" s="6">
        <v>7</v>
      </c>
      <c r="F1766" s="6" t="str">
        <f>VLOOKUP(T_[[#This Row],[N° représ]],ListeREPRESENTANTS,2,FALSE)</f>
        <v>Jaime Dos Santos</v>
      </c>
      <c r="G1766" s="6">
        <v>10718</v>
      </c>
      <c r="H1766" s="9">
        <v>41450</v>
      </c>
      <c r="I1766" s="9">
        <v>41477</v>
      </c>
      <c r="J1766" s="9">
        <v>41476</v>
      </c>
      <c r="K1766" s="7">
        <v>3</v>
      </c>
      <c r="L1766" s="9" t="str">
        <f>VLOOKUP(T_[[#This Row],[Réf catégorie]],ListeCATEGORIES,2,FALSE)</f>
        <v>Desserts</v>
      </c>
      <c r="M1766" s="6">
        <v>16</v>
      </c>
      <c r="N1766" s="6" t="str">
        <f>VLOOKUP(T_[[#This Row],[Réf prod]],ListePRODUITS,2,FALSE)</f>
        <v>Pavlova</v>
      </c>
      <c r="O1766" s="13">
        <v>87.25</v>
      </c>
      <c r="P1766" s="6">
        <v>83</v>
      </c>
      <c r="Q1766" s="13">
        <f t="shared" si="27"/>
        <v>7241.75</v>
      </c>
      <c r="R1766" s="14">
        <v>0.09</v>
      </c>
      <c r="S1766" s="13">
        <v>6589.9925000000003</v>
      </c>
      <c r="T1766" s="13">
        <v>13.179985</v>
      </c>
      <c r="U1766" s="48">
        <f>T_[[#This Row],[CA tarif]]-T_[[#This Row],[CA HT]]</f>
        <v>651.75749999999971</v>
      </c>
      <c r="V1766" s="13"/>
      <c r="W1766" s="13"/>
      <c r="X1766"/>
      <c r="Y1766" s="9"/>
      <c r="AA1766"/>
      <c r="AB1766"/>
    </row>
    <row r="1767" spans="1:28" ht="15" customHeight="1" x14ac:dyDescent="0.25">
      <c r="A1767" s="6" t="s">
        <v>160</v>
      </c>
      <c r="B1767" s="6" t="s">
        <v>161</v>
      </c>
      <c r="C1767" s="6" t="s">
        <v>162</v>
      </c>
      <c r="D1767" s="6" t="s">
        <v>106</v>
      </c>
      <c r="E1767" s="6">
        <v>9</v>
      </c>
      <c r="F1767" s="6" t="str">
        <f>VLOOKUP(T_[[#This Row],[N° représ]],ListeREPRESENTANTS,2,FALSE)</f>
        <v>Steven Buchanan</v>
      </c>
      <c r="G1767" s="6">
        <v>10823</v>
      </c>
      <c r="H1767" s="9">
        <v>41450</v>
      </c>
      <c r="I1767" s="9">
        <v>41461</v>
      </c>
      <c r="J1767" s="9">
        <v>41462</v>
      </c>
      <c r="K1767" s="7">
        <v>4</v>
      </c>
      <c r="L1767" s="9" t="str">
        <f>VLOOKUP(T_[[#This Row],[Réf catégorie]],ListeCATEGORIES,2,FALSE)</f>
        <v>Produits laitiers</v>
      </c>
      <c r="M1767" s="6">
        <v>59</v>
      </c>
      <c r="N1767" s="6" t="str">
        <f>VLOOKUP(T_[[#This Row],[Réf prod]],ListePRODUITS,2,FALSE)</f>
        <v>Raclette Courdavault</v>
      </c>
      <c r="O1767" s="13">
        <v>275</v>
      </c>
      <c r="P1767" s="6">
        <v>18</v>
      </c>
      <c r="Q1767" s="13">
        <f t="shared" si="27"/>
        <v>4950</v>
      </c>
      <c r="R1767" s="14">
        <v>7.0000000000000007E-2</v>
      </c>
      <c r="S1767" s="13">
        <v>4603.5</v>
      </c>
      <c r="T1767" s="13">
        <v>151.91550000000001</v>
      </c>
      <c r="U1767" s="48">
        <f>T_[[#This Row],[CA tarif]]-T_[[#This Row],[CA HT]]</f>
        <v>346.5</v>
      </c>
      <c r="V1767" s="13"/>
      <c r="W1767" s="13"/>
      <c r="X1767"/>
      <c r="Y1767" s="9"/>
      <c r="AA1767"/>
      <c r="AB1767"/>
    </row>
    <row r="1768" spans="1:28" ht="15" customHeight="1" x14ac:dyDescent="0.25">
      <c r="A1768" s="6" t="s">
        <v>99</v>
      </c>
      <c r="B1768" s="6" t="s">
        <v>100</v>
      </c>
      <c r="C1768" s="6" t="s">
        <v>101</v>
      </c>
      <c r="D1768" s="6" t="s">
        <v>102</v>
      </c>
      <c r="E1768" s="6">
        <v>1</v>
      </c>
      <c r="F1768" s="6" t="str">
        <f>VLOOKUP(T_[[#This Row],[N° représ]],ListeREPRESENTANTS,2,FALSE)</f>
        <v>Francis Rivière</v>
      </c>
      <c r="G1768" s="6">
        <v>10846</v>
      </c>
      <c r="H1768" s="9">
        <v>41450</v>
      </c>
      <c r="I1768" s="9">
        <v>41462</v>
      </c>
      <c r="J1768" s="9">
        <v>41457</v>
      </c>
      <c r="K1768" s="7">
        <v>7</v>
      </c>
      <c r="L1768" s="9" t="str">
        <f>VLOOKUP(T_[[#This Row],[Réf catégorie]],ListeCATEGORIES,2,FALSE)</f>
        <v>Produits secs</v>
      </c>
      <c r="M1768" s="6">
        <v>74</v>
      </c>
      <c r="N1768" s="6" t="str">
        <f>VLOOKUP(T_[[#This Row],[Réf prod]],ListePRODUITS,2,FALSE)</f>
        <v>Longlife Tofu</v>
      </c>
      <c r="O1768" s="13">
        <v>50</v>
      </c>
      <c r="P1768" s="6">
        <v>16</v>
      </c>
      <c r="Q1768" s="13">
        <f t="shared" si="27"/>
        <v>800</v>
      </c>
      <c r="R1768" s="15">
        <v>0.18</v>
      </c>
      <c r="S1768" s="13">
        <v>656</v>
      </c>
      <c r="T1768" s="13">
        <v>13.776</v>
      </c>
      <c r="U1768" s="48">
        <f>T_[[#This Row],[CA tarif]]-T_[[#This Row],[CA HT]]</f>
        <v>144</v>
      </c>
      <c r="V1768" s="13"/>
      <c r="W1768" s="13"/>
      <c r="X1768"/>
      <c r="Y1768" s="9"/>
      <c r="AA1768"/>
      <c r="AB1768"/>
    </row>
    <row r="1769" spans="1:28" ht="15" customHeight="1" x14ac:dyDescent="0.25">
      <c r="A1769" s="6" t="s">
        <v>205</v>
      </c>
      <c r="B1769" s="6" t="s">
        <v>206</v>
      </c>
      <c r="C1769" s="6" t="s">
        <v>207</v>
      </c>
      <c r="D1769" s="6" t="s">
        <v>208</v>
      </c>
      <c r="E1769" s="6">
        <v>3</v>
      </c>
      <c r="F1769" s="6" t="str">
        <f>VLOOKUP(T_[[#This Row],[N° représ]],ListeREPRESENTANTS,2,FALSE)</f>
        <v>Janet Leverling</v>
      </c>
      <c r="G1769" s="6">
        <v>10924</v>
      </c>
      <c r="H1769" s="9">
        <v>41450</v>
      </c>
      <c r="I1769" s="9">
        <v>41476</v>
      </c>
      <c r="J1769" s="9">
        <v>41473</v>
      </c>
      <c r="K1769" s="7">
        <v>8</v>
      </c>
      <c r="L1769" s="9" t="str">
        <f>VLOOKUP(T_[[#This Row],[Réf catégorie]],ListeCATEGORIES,2,FALSE)</f>
        <v>Poissons et fruits de mer</v>
      </c>
      <c r="M1769" s="6">
        <v>10</v>
      </c>
      <c r="N1769" s="6" t="str">
        <f>VLOOKUP(T_[[#This Row],[Réf prod]],ListePRODUITS,2,FALSE)</f>
        <v>Ikura</v>
      </c>
      <c r="O1769" s="13">
        <v>155</v>
      </c>
      <c r="P1769" s="6">
        <v>39</v>
      </c>
      <c r="Q1769" s="13">
        <f t="shared" si="27"/>
        <v>6045</v>
      </c>
      <c r="R1769" s="15">
        <v>0.02</v>
      </c>
      <c r="S1769" s="13">
        <v>5924.0999999999995</v>
      </c>
      <c r="T1769" s="13">
        <v>124.4061</v>
      </c>
      <c r="U1769" s="48">
        <f>T_[[#This Row],[CA tarif]]-T_[[#This Row],[CA HT]]</f>
        <v>120.90000000000055</v>
      </c>
      <c r="V1769" s="13"/>
      <c r="W1769" s="13"/>
      <c r="X1769"/>
      <c r="Y1769" s="9"/>
      <c r="AA1769"/>
      <c r="AB1769"/>
    </row>
    <row r="1770" spans="1:28" ht="15" customHeight="1" x14ac:dyDescent="0.25">
      <c r="A1770" s="6" t="s">
        <v>182</v>
      </c>
      <c r="B1770" s="6" t="s">
        <v>183</v>
      </c>
      <c r="C1770" s="6" t="s">
        <v>132</v>
      </c>
      <c r="D1770" s="6" t="s">
        <v>123</v>
      </c>
      <c r="E1770" s="6">
        <v>9</v>
      </c>
      <c r="F1770" s="6" t="str">
        <f>VLOOKUP(T_[[#This Row],[N° représ]],ListeREPRESENTANTS,2,FALSE)</f>
        <v>Steven Buchanan</v>
      </c>
      <c r="G1770" s="6">
        <v>10650</v>
      </c>
      <c r="H1770" s="9">
        <v>41451</v>
      </c>
      <c r="I1770" s="9">
        <v>41474</v>
      </c>
      <c r="J1770" s="9">
        <v>41471</v>
      </c>
      <c r="K1770" s="7">
        <v>8</v>
      </c>
      <c r="L1770" s="9" t="str">
        <f>VLOOKUP(T_[[#This Row],[Réf catégorie]],ListeCATEGORIES,2,FALSE)</f>
        <v>Poissons et fruits de mer</v>
      </c>
      <c r="M1770" s="6">
        <v>30</v>
      </c>
      <c r="N1770" s="6" t="str">
        <f>VLOOKUP(T_[[#This Row],[Réf prod]],ListePRODUITS,2,FALSE)</f>
        <v>Nord-Ost Matjeshering</v>
      </c>
      <c r="O1770" s="13">
        <v>129.44999999999999</v>
      </c>
      <c r="P1770" s="6">
        <v>41</v>
      </c>
      <c r="Q1770" s="13">
        <f t="shared" si="27"/>
        <v>5307.45</v>
      </c>
      <c r="R1770" s="14">
        <v>0.2</v>
      </c>
      <c r="S1770" s="13">
        <v>4245.96</v>
      </c>
      <c r="T1770" s="13">
        <v>110.39496000000001</v>
      </c>
      <c r="U1770" s="48">
        <f>T_[[#This Row],[CA tarif]]-T_[[#This Row],[CA HT]]</f>
        <v>1061.4899999999998</v>
      </c>
      <c r="V1770" s="13"/>
      <c r="W1770" s="13"/>
      <c r="X1770"/>
      <c r="Y1770" s="9"/>
      <c r="AA1770"/>
      <c r="AB1770"/>
    </row>
    <row r="1771" spans="1:28" x14ac:dyDescent="0.25">
      <c r="A1771" s="6" t="s">
        <v>179</v>
      </c>
      <c r="B1771" s="6" t="s">
        <v>180</v>
      </c>
      <c r="C1771" s="6" t="s">
        <v>181</v>
      </c>
      <c r="D1771" s="6" t="s">
        <v>81</v>
      </c>
      <c r="E1771" s="6">
        <v>3</v>
      </c>
      <c r="F1771" s="6" t="str">
        <f>VLOOKUP(T_[[#This Row],[N° représ]],ListeREPRESENTANTS,2,FALSE)</f>
        <v>Janet Leverling</v>
      </c>
      <c r="G1771" s="6">
        <v>10700</v>
      </c>
      <c r="H1771" s="9">
        <v>41451</v>
      </c>
      <c r="I1771" s="9">
        <v>41464</v>
      </c>
      <c r="J1771" s="9">
        <v>41459</v>
      </c>
      <c r="K1771" s="7">
        <v>3</v>
      </c>
      <c r="L1771" s="9" t="str">
        <f>VLOOKUP(T_[[#This Row],[Réf catégorie]],ListeCATEGORIES,2,FALSE)</f>
        <v>Desserts</v>
      </c>
      <c r="M1771" s="6">
        <v>68</v>
      </c>
      <c r="N1771" s="6" t="str">
        <f>VLOOKUP(T_[[#This Row],[Réf prod]],ListePRODUITS,2,FALSE)</f>
        <v>Scottish Longbreads</v>
      </c>
      <c r="O1771" s="13">
        <v>62.5</v>
      </c>
      <c r="P1771" s="6">
        <v>36</v>
      </c>
      <c r="Q1771" s="13">
        <f t="shared" si="27"/>
        <v>2250</v>
      </c>
      <c r="R1771" s="14">
        <v>0.08</v>
      </c>
      <c r="S1771" s="13">
        <v>2070</v>
      </c>
      <c r="T1771" s="13">
        <v>24.84</v>
      </c>
      <c r="U1771" s="48">
        <f>T_[[#This Row],[CA tarif]]-T_[[#This Row],[CA HT]]</f>
        <v>180</v>
      </c>
      <c r="V1771" s="13"/>
      <c r="W1771" s="13"/>
      <c r="X1771"/>
      <c r="Y1771" s="9"/>
      <c r="AA1771"/>
      <c r="AB1771"/>
    </row>
    <row r="1772" spans="1:28" ht="15" customHeight="1" x14ac:dyDescent="0.25">
      <c r="A1772" s="6" t="s">
        <v>99</v>
      </c>
      <c r="B1772" s="6" t="s">
        <v>100</v>
      </c>
      <c r="C1772" s="6" t="s">
        <v>101</v>
      </c>
      <c r="D1772" s="6" t="s">
        <v>102</v>
      </c>
      <c r="E1772" s="6">
        <v>6</v>
      </c>
      <c r="F1772" s="6" t="str">
        <f>VLOOKUP(T_[[#This Row],[N° représ]],ListeREPRESENTANTS,2,FALSE)</f>
        <v>Ernst Junge</v>
      </c>
      <c r="G1772" s="6">
        <v>10885</v>
      </c>
      <c r="H1772" s="9">
        <v>41451</v>
      </c>
      <c r="I1772" s="9">
        <v>41465</v>
      </c>
      <c r="J1772" s="9">
        <v>41467</v>
      </c>
      <c r="K1772" s="7">
        <v>1</v>
      </c>
      <c r="L1772" s="9" t="str">
        <f>VLOOKUP(T_[[#This Row],[Réf catégorie]],ListeCATEGORIES,2,FALSE)</f>
        <v>Boissons</v>
      </c>
      <c r="M1772" s="6">
        <v>70</v>
      </c>
      <c r="N1772" s="6" t="str">
        <f>VLOOKUP(T_[[#This Row],[Réf prod]],ListePRODUITS,2,FALSE)</f>
        <v>Outback Lager</v>
      </c>
      <c r="O1772" s="13">
        <v>75</v>
      </c>
      <c r="P1772" s="6">
        <v>47</v>
      </c>
      <c r="Q1772" s="13">
        <f t="shared" si="27"/>
        <v>3525</v>
      </c>
      <c r="R1772" s="15">
        <v>0.04</v>
      </c>
      <c r="S1772" s="13">
        <v>3384</v>
      </c>
      <c r="T1772" s="13">
        <v>111.672</v>
      </c>
      <c r="U1772" s="48">
        <f>T_[[#This Row],[CA tarif]]-T_[[#This Row],[CA HT]]</f>
        <v>141</v>
      </c>
      <c r="V1772" s="13"/>
      <c r="W1772" s="13"/>
      <c r="X1772"/>
      <c r="Y1772" s="9"/>
      <c r="AA1772"/>
      <c r="AB1772"/>
    </row>
    <row r="1773" spans="1:28" ht="15" customHeight="1" x14ac:dyDescent="0.25">
      <c r="A1773" s="6" t="s">
        <v>163</v>
      </c>
      <c r="B1773" s="6" t="s">
        <v>164</v>
      </c>
      <c r="C1773" s="6" t="s">
        <v>165</v>
      </c>
      <c r="D1773" s="6" t="s">
        <v>136</v>
      </c>
      <c r="E1773" s="6">
        <v>3</v>
      </c>
      <c r="F1773" s="6" t="str">
        <f>VLOOKUP(T_[[#This Row],[N° représ]],ListeREPRESENTANTS,2,FALSE)</f>
        <v>Janet Leverling</v>
      </c>
      <c r="G1773" s="6">
        <v>10582</v>
      </c>
      <c r="H1773" s="9">
        <v>41452</v>
      </c>
      <c r="I1773" s="9">
        <v>41466</v>
      </c>
      <c r="J1773" s="9">
        <v>41462</v>
      </c>
      <c r="K1773" s="7">
        <v>1</v>
      </c>
      <c r="L1773" s="9" t="str">
        <f>VLOOKUP(T_[[#This Row],[Réf catégorie]],ListeCATEGORIES,2,FALSE)</f>
        <v>Boissons</v>
      </c>
      <c r="M1773" s="6">
        <v>76</v>
      </c>
      <c r="N1773" s="6" t="str">
        <f>VLOOKUP(T_[[#This Row],[Réf prod]],ListePRODUITS,2,FALSE)</f>
        <v>Lakkalikööri</v>
      </c>
      <c r="O1773" s="13">
        <v>90</v>
      </c>
      <c r="P1773" s="6">
        <v>85</v>
      </c>
      <c r="Q1773" s="13">
        <f t="shared" si="27"/>
        <v>7650</v>
      </c>
      <c r="R1773" s="14">
        <v>-0.03</v>
      </c>
      <c r="S1773" s="13">
        <v>7879.5</v>
      </c>
      <c r="T1773" s="13">
        <v>70.915499999999994</v>
      </c>
      <c r="U1773" s="48">
        <f>T_[[#This Row],[CA tarif]]-T_[[#This Row],[CA HT]]</f>
        <v>-229.5</v>
      </c>
      <c r="V1773" s="13"/>
      <c r="W1773" s="13"/>
      <c r="X1773"/>
      <c r="Y1773" s="9"/>
      <c r="AA1773"/>
      <c r="AB1773"/>
    </row>
    <row r="1774" spans="1:28" x14ac:dyDescent="0.25">
      <c r="A1774" s="6" t="s">
        <v>179</v>
      </c>
      <c r="B1774" s="6" t="s">
        <v>180</v>
      </c>
      <c r="C1774" s="6" t="s">
        <v>181</v>
      </c>
      <c r="D1774" s="6" t="s">
        <v>81</v>
      </c>
      <c r="E1774" s="6">
        <v>1</v>
      </c>
      <c r="F1774" s="6" t="str">
        <f>VLOOKUP(T_[[#This Row],[N° représ]],ListeREPRESENTANTS,2,FALSE)</f>
        <v>Francis Rivière</v>
      </c>
      <c r="G1774" s="6">
        <v>10657</v>
      </c>
      <c r="H1774" s="9">
        <v>41452</v>
      </c>
      <c r="I1774" s="9">
        <v>41465</v>
      </c>
      <c r="J1774" s="9">
        <v>41465</v>
      </c>
      <c r="K1774" s="7">
        <v>3</v>
      </c>
      <c r="L1774" s="9" t="str">
        <f>VLOOKUP(T_[[#This Row],[Réf catégorie]],ListeCATEGORIES,2,FALSE)</f>
        <v>Desserts</v>
      </c>
      <c r="M1774" s="6">
        <v>47</v>
      </c>
      <c r="N1774" s="6" t="str">
        <f>VLOOKUP(T_[[#This Row],[Réf prod]],ListePRODUITS,2,FALSE)</f>
        <v>Zaanse koeken</v>
      </c>
      <c r="O1774" s="13">
        <v>47.5</v>
      </c>
      <c r="P1774" s="6">
        <v>40</v>
      </c>
      <c r="Q1774" s="13">
        <f t="shared" si="27"/>
        <v>1900</v>
      </c>
      <c r="R1774" s="14">
        <v>0.06</v>
      </c>
      <c r="S1774" s="13">
        <v>1786</v>
      </c>
      <c r="T1774" s="13">
        <v>41.078000000000003</v>
      </c>
      <c r="U1774" s="48">
        <f>T_[[#This Row],[CA tarif]]-T_[[#This Row],[CA HT]]</f>
        <v>114</v>
      </c>
      <c r="V1774" s="13"/>
      <c r="W1774" s="13"/>
      <c r="X1774"/>
      <c r="Y1774" s="9"/>
      <c r="AA1774"/>
      <c r="AB1774"/>
    </row>
    <row r="1775" spans="1:28" ht="15" customHeight="1" x14ac:dyDescent="0.25">
      <c r="A1775" s="6" t="s">
        <v>196</v>
      </c>
      <c r="B1775" s="6" t="s">
        <v>197</v>
      </c>
      <c r="C1775" s="6" t="s">
        <v>52</v>
      </c>
      <c r="D1775" s="6" t="s">
        <v>51</v>
      </c>
      <c r="E1775" s="6">
        <v>8</v>
      </c>
      <c r="F1775" s="6" t="str">
        <f>VLOOKUP(T_[[#This Row],[N° représ]],ListeREPRESENTANTS,2,FALSE)</f>
        <v>Hicham Esmal</v>
      </c>
      <c r="G1775" s="6">
        <v>10731</v>
      </c>
      <c r="H1775" s="9">
        <v>41452</v>
      </c>
      <c r="I1775" s="9">
        <v>41476</v>
      </c>
      <c r="J1775" s="9">
        <v>41479</v>
      </c>
      <c r="K1775" s="7">
        <v>3</v>
      </c>
      <c r="L1775" s="9" t="str">
        <f>VLOOKUP(T_[[#This Row],[Réf catégorie]],ListeCATEGORIES,2,FALSE)</f>
        <v>Desserts</v>
      </c>
      <c r="M1775" s="6">
        <v>21</v>
      </c>
      <c r="N1775" s="6" t="str">
        <f>VLOOKUP(T_[[#This Row],[Réf prod]],ListePRODUITS,2,FALSE)</f>
        <v>Sir Rodney's Scones</v>
      </c>
      <c r="O1775" s="13">
        <v>50</v>
      </c>
      <c r="P1775" s="6">
        <v>100</v>
      </c>
      <c r="Q1775" s="13">
        <f t="shared" si="27"/>
        <v>5000</v>
      </c>
      <c r="R1775" s="14">
        <v>-0.02</v>
      </c>
      <c r="S1775" s="13">
        <v>5100</v>
      </c>
      <c r="T1775" s="13">
        <v>96.9</v>
      </c>
      <c r="U1775" s="48">
        <f>T_[[#This Row],[CA tarif]]-T_[[#This Row],[CA HT]]</f>
        <v>-100</v>
      </c>
      <c r="V1775" s="13"/>
      <c r="W1775" s="13"/>
      <c r="X1775"/>
      <c r="Y1775" s="9"/>
      <c r="AA1775"/>
      <c r="AB1775"/>
    </row>
    <row r="1776" spans="1:28" ht="15" customHeight="1" x14ac:dyDescent="0.25">
      <c r="A1776" s="6" t="s">
        <v>186</v>
      </c>
      <c r="B1776" s="6" t="s">
        <v>187</v>
      </c>
      <c r="C1776" s="6" t="s">
        <v>188</v>
      </c>
      <c r="D1776" s="6" t="s">
        <v>140</v>
      </c>
      <c r="E1776" s="6">
        <v>7</v>
      </c>
      <c r="F1776" s="6" t="str">
        <f>VLOOKUP(T_[[#This Row],[N° représ]],ListeREPRESENTANTS,2,FALSE)</f>
        <v>Jaime Dos Santos</v>
      </c>
      <c r="G1776" s="6">
        <v>10776</v>
      </c>
      <c r="H1776" s="9">
        <v>41452</v>
      </c>
      <c r="I1776" s="9">
        <v>41469</v>
      </c>
      <c r="J1776" s="9">
        <v>41472</v>
      </c>
      <c r="K1776" s="7">
        <v>7</v>
      </c>
      <c r="L1776" s="9" t="str">
        <f>VLOOKUP(T_[[#This Row],[Réf catégorie]],ListeCATEGORIES,2,FALSE)</f>
        <v>Produits secs</v>
      </c>
      <c r="M1776" s="6">
        <v>51</v>
      </c>
      <c r="N1776" s="6" t="str">
        <f>VLOOKUP(T_[[#This Row],[Réf prod]],ListePRODUITS,2,FALSE)</f>
        <v>Manjimup Dried Apples</v>
      </c>
      <c r="O1776" s="13">
        <v>265</v>
      </c>
      <c r="P1776" s="6">
        <v>88</v>
      </c>
      <c r="Q1776" s="13">
        <f t="shared" si="27"/>
        <v>23320</v>
      </c>
      <c r="R1776" s="14">
        <v>0.15</v>
      </c>
      <c r="S1776" s="13">
        <v>19822</v>
      </c>
      <c r="T1776" s="13">
        <v>574.83799999999997</v>
      </c>
      <c r="U1776" s="48">
        <f>T_[[#This Row],[CA tarif]]-T_[[#This Row],[CA HT]]</f>
        <v>3498</v>
      </c>
      <c r="V1776" s="13"/>
      <c r="W1776" s="13"/>
      <c r="X1776"/>
      <c r="Y1776" s="9"/>
      <c r="AA1776"/>
      <c r="AB1776"/>
    </row>
    <row r="1777" spans="1:28" ht="15" customHeight="1" x14ac:dyDescent="0.25">
      <c r="A1777" s="6" t="s">
        <v>245</v>
      </c>
      <c r="B1777" s="6" t="s">
        <v>246</v>
      </c>
      <c r="C1777" s="6" t="s">
        <v>247</v>
      </c>
      <c r="D1777" s="6" t="s">
        <v>85</v>
      </c>
      <c r="E1777" s="6">
        <v>6</v>
      </c>
      <c r="F1777" s="6" t="str">
        <f>VLOOKUP(T_[[#This Row],[N° représ]],ListeREPRESENTANTS,2,FALSE)</f>
        <v>Ernst Junge</v>
      </c>
      <c r="G1777" s="6">
        <v>10826</v>
      </c>
      <c r="H1777" s="9">
        <v>41452</v>
      </c>
      <c r="I1777" s="9">
        <v>41480</v>
      </c>
      <c r="J1777" s="9">
        <v>41475</v>
      </c>
      <c r="K1777" s="7">
        <v>4</v>
      </c>
      <c r="L1777" s="9" t="str">
        <f>VLOOKUP(T_[[#This Row],[Réf catégorie]],ListeCATEGORIES,2,FALSE)</f>
        <v>Produits laitiers</v>
      </c>
      <c r="M1777" s="6">
        <v>31</v>
      </c>
      <c r="N1777" s="6" t="str">
        <f>VLOOKUP(T_[[#This Row],[Réf prod]],ListePRODUITS,2,FALSE)</f>
        <v>Gorgonzola Telino</v>
      </c>
      <c r="O1777" s="13">
        <v>62.5</v>
      </c>
      <c r="P1777" s="6">
        <v>62</v>
      </c>
      <c r="Q1777" s="13">
        <f t="shared" si="27"/>
        <v>3875</v>
      </c>
      <c r="R1777" s="14">
        <v>0.19</v>
      </c>
      <c r="S1777" s="13">
        <v>3138.75</v>
      </c>
      <c r="T1777" s="13">
        <v>84.746250000000003</v>
      </c>
      <c r="U1777" s="48">
        <f>T_[[#This Row],[CA tarif]]-T_[[#This Row],[CA HT]]</f>
        <v>736.25</v>
      </c>
      <c r="V1777" s="13"/>
      <c r="W1777" s="13"/>
      <c r="X1777"/>
      <c r="Y1777" s="9"/>
      <c r="AA1777"/>
      <c r="AB1777"/>
    </row>
    <row r="1778" spans="1:28" ht="15" customHeight="1" x14ac:dyDescent="0.25">
      <c r="A1778" s="6" t="s">
        <v>285</v>
      </c>
      <c r="B1778" s="6" t="s">
        <v>286</v>
      </c>
      <c r="C1778" s="6" t="s">
        <v>287</v>
      </c>
      <c r="D1778" s="6" t="s">
        <v>212</v>
      </c>
      <c r="E1778" s="6">
        <v>7</v>
      </c>
      <c r="F1778" s="6" t="str">
        <f>VLOOKUP(T_[[#This Row],[N° représ]],ListeREPRESENTANTS,2,FALSE)</f>
        <v>Jaime Dos Santos</v>
      </c>
      <c r="G1778" s="6">
        <v>10910</v>
      </c>
      <c r="H1778" s="9">
        <v>41452</v>
      </c>
      <c r="I1778" s="9">
        <v>41479</v>
      </c>
      <c r="J1778" s="9">
        <v>41478</v>
      </c>
      <c r="K1778" s="7">
        <v>3</v>
      </c>
      <c r="L1778" s="9" t="str">
        <f>VLOOKUP(T_[[#This Row],[Réf catégorie]],ListeCATEGORIES,2,FALSE)</f>
        <v>Desserts</v>
      </c>
      <c r="M1778" s="6">
        <v>49</v>
      </c>
      <c r="N1778" s="6" t="str">
        <f>VLOOKUP(T_[[#This Row],[Réf prod]],ListePRODUITS,2,FALSE)</f>
        <v>Maxilaku</v>
      </c>
      <c r="O1778" s="13">
        <v>100</v>
      </c>
      <c r="P1778" s="6">
        <v>54</v>
      </c>
      <c r="Q1778" s="13">
        <f t="shared" si="27"/>
        <v>5400</v>
      </c>
      <c r="R1778" s="15">
        <v>0.09</v>
      </c>
      <c r="S1778" s="13">
        <v>4914</v>
      </c>
      <c r="T1778" s="13">
        <v>34.398000000000003</v>
      </c>
      <c r="U1778" s="48">
        <f>T_[[#This Row],[CA tarif]]-T_[[#This Row],[CA HT]]</f>
        <v>486</v>
      </c>
      <c r="V1778" s="13"/>
      <c r="W1778" s="13"/>
      <c r="X1778"/>
      <c r="Y1778" s="9"/>
      <c r="AA1778"/>
      <c r="AB1778"/>
    </row>
    <row r="1779" spans="1:28" ht="15" customHeight="1" x14ac:dyDescent="0.25">
      <c r="A1779" s="6" t="s">
        <v>329</v>
      </c>
      <c r="B1779" s="6" t="s">
        <v>330</v>
      </c>
      <c r="C1779" s="6" t="s">
        <v>331</v>
      </c>
      <c r="D1779" s="6" t="s">
        <v>85</v>
      </c>
      <c r="E1779" s="6">
        <v>5</v>
      </c>
      <c r="F1779" s="6" t="str">
        <f>VLOOKUP(T_[[#This Row],[N° représ]],ListeREPRESENTANTS,2,FALSE)</f>
        <v>Mohamed Ben Arfa</v>
      </c>
      <c r="G1779" s="6">
        <v>10927</v>
      </c>
      <c r="H1779" s="9">
        <v>41452</v>
      </c>
      <c r="I1779" s="9">
        <v>41464</v>
      </c>
      <c r="J1779" s="9">
        <v>41466</v>
      </c>
      <c r="K1779" s="7">
        <v>1</v>
      </c>
      <c r="L1779" s="9" t="str">
        <f>VLOOKUP(T_[[#This Row],[Réf catégorie]],ListeCATEGORIES,2,FALSE)</f>
        <v>Boissons</v>
      </c>
      <c r="M1779" s="6">
        <v>76</v>
      </c>
      <c r="N1779" s="6" t="str">
        <f>VLOOKUP(T_[[#This Row],[Réf prod]],ListePRODUITS,2,FALSE)</f>
        <v>Lakkalikööri</v>
      </c>
      <c r="O1779" s="13">
        <v>90</v>
      </c>
      <c r="P1779" s="6">
        <v>50</v>
      </c>
      <c r="Q1779" s="13">
        <f t="shared" si="27"/>
        <v>4500</v>
      </c>
      <c r="R1779" s="15">
        <v>0.15</v>
      </c>
      <c r="S1779" s="13">
        <v>3825</v>
      </c>
      <c r="T1779" s="13">
        <v>7.65</v>
      </c>
      <c r="U1779" s="48">
        <f>T_[[#This Row],[CA tarif]]-T_[[#This Row],[CA HT]]</f>
        <v>675</v>
      </c>
      <c r="V1779" s="13"/>
      <c r="W1779" s="13"/>
      <c r="X1779"/>
      <c r="Y1779" s="9"/>
      <c r="AA1779"/>
      <c r="AB1779"/>
    </row>
    <row r="1780" spans="1:28" ht="15" customHeight="1" x14ac:dyDescent="0.25">
      <c r="A1780" s="6" t="s">
        <v>166</v>
      </c>
      <c r="B1780" s="6" t="s">
        <v>167</v>
      </c>
      <c r="C1780" s="6" t="s">
        <v>168</v>
      </c>
      <c r="D1780" s="6" t="s">
        <v>169</v>
      </c>
      <c r="E1780" s="6">
        <v>2</v>
      </c>
      <c r="F1780" s="6" t="str">
        <f>VLOOKUP(T_[[#This Row],[N° représ]],ListeREPRESENTANTS,2,FALSE)</f>
        <v>Anne Dodsworth</v>
      </c>
      <c r="G1780" s="6">
        <v>10646</v>
      </c>
      <c r="H1780" s="9">
        <v>41453</v>
      </c>
      <c r="I1780" s="9">
        <v>41470</v>
      </c>
      <c r="J1780" s="9">
        <v>41465</v>
      </c>
      <c r="K1780" s="7">
        <v>4</v>
      </c>
      <c r="L1780" s="9" t="str">
        <f>VLOOKUP(T_[[#This Row],[Réf catégorie]],ListeCATEGORIES,2,FALSE)</f>
        <v>Produits laitiers</v>
      </c>
      <c r="M1780" s="6">
        <v>71</v>
      </c>
      <c r="N1780" s="6" t="str">
        <f>VLOOKUP(T_[[#This Row],[Réf prod]],ListePRODUITS,2,FALSE)</f>
        <v>Fløtemysost</v>
      </c>
      <c r="O1780" s="13">
        <v>107.5</v>
      </c>
      <c r="P1780" s="6">
        <v>33</v>
      </c>
      <c r="Q1780" s="13">
        <f t="shared" si="27"/>
        <v>3547.5</v>
      </c>
      <c r="R1780" s="14">
        <v>-0.02</v>
      </c>
      <c r="S1780" s="13">
        <v>3618.4500000000003</v>
      </c>
      <c r="T1780" s="13">
        <v>25.329150000000002</v>
      </c>
      <c r="U1780" s="48">
        <f>T_[[#This Row],[CA tarif]]-T_[[#This Row],[CA HT]]</f>
        <v>-70.950000000000273</v>
      </c>
      <c r="V1780" s="13"/>
      <c r="W1780" s="13"/>
      <c r="X1780"/>
      <c r="Y1780" s="9"/>
      <c r="AA1780"/>
      <c r="AB1780"/>
    </row>
    <row r="1781" spans="1:28" ht="15" customHeight="1" x14ac:dyDescent="0.25">
      <c r="A1781" s="6" t="s">
        <v>182</v>
      </c>
      <c r="B1781" s="6" t="s">
        <v>183</v>
      </c>
      <c r="C1781" s="6" t="s">
        <v>132</v>
      </c>
      <c r="D1781" s="6" t="s">
        <v>123</v>
      </c>
      <c r="E1781" s="6">
        <v>5</v>
      </c>
      <c r="F1781" s="6" t="str">
        <f>VLOOKUP(T_[[#This Row],[N° représ]],ListeREPRESENTANTS,2,FALSE)</f>
        <v>Mohamed Ben Arfa</v>
      </c>
      <c r="G1781" s="6">
        <v>10725</v>
      </c>
      <c r="H1781" s="9">
        <v>41453</v>
      </c>
      <c r="I1781" s="9">
        <v>41467</v>
      </c>
      <c r="J1781" s="9">
        <v>41470</v>
      </c>
      <c r="K1781" s="7">
        <v>8</v>
      </c>
      <c r="L1781" s="9" t="str">
        <f>VLOOKUP(T_[[#This Row],[Réf catégorie]],ListeCATEGORIES,2,FALSE)</f>
        <v>Poissons et fruits de mer</v>
      </c>
      <c r="M1781" s="6">
        <v>41</v>
      </c>
      <c r="N1781" s="6" t="str">
        <f>VLOOKUP(T_[[#This Row],[Réf prod]],ListePRODUITS,2,FALSE)</f>
        <v>Jack's New England Clam Chowder</v>
      </c>
      <c r="O1781" s="13">
        <v>48.25</v>
      </c>
      <c r="P1781" s="6">
        <v>97</v>
      </c>
      <c r="Q1781" s="13">
        <f t="shared" si="27"/>
        <v>4680.25</v>
      </c>
      <c r="R1781" s="14">
        <v>0.14000000000000001</v>
      </c>
      <c r="S1781" s="13">
        <v>4025.0149999999999</v>
      </c>
      <c r="T1781" s="13">
        <v>40.250150000000005</v>
      </c>
      <c r="U1781" s="48">
        <f>T_[[#This Row],[CA tarif]]-T_[[#This Row],[CA HT]]</f>
        <v>655.23500000000013</v>
      </c>
      <c r="V1781" s="13"/>
      <c r="W1781" s="13"/>
      <c r="X1781"/>
      <c r="Y1781" s="9"/>
      <c r="AA1781"/>
      <c r="AB1781"/>
    </row>
    <row r="1782" spans="1:28" ht="15" customHeight="1" x14ac:dyDescent="0.25">
      <c r="A1782" s="6" t="s">
        <v>182</v>
      </c>
      <c r="B1782" s="6" t="s">
        <v>183</v>
      </c>
      <c r="C1782" s="6" t="s">
        <v>132</v>
      </c>
      <c r="D1782" s="6" t="s">
        <v>123</v>
      </c>
      <c r="E1782" s="6">
        <v>5</v>
      </c>
      <c r="F1782" s="6" t="str">
        <f>VLOOKUP(T_[[#This Row],[N° représ]],ListeREPRESENTANTS,2,FALSE)</f>
        <v>Mohamed Ben Arfa</v>
      </c>
      <c r="G1782" s="6">
        <v>10725</v>
      </c>
      <c r="H1782" s="9">
        <v>41453</v>
      </c>
      <c r="I1782" s="9">
        <v>41469</v>
      </c>
      <c r="J1782" s="9">
        <v>41470</v>
      </c>
      <c r="K1782" s="7">
        <v>5</v>
      </c>
      <c r="L1782" s="9" t="str">
        <f>VLOOKUP(T_[[#This Row],[Réf catégorie]],ListeCATEGORIES,2,FALSE)</f>
        <v>Pâtes et céréales</v>
      </c>
      <c r="M1782" s="6">
        <v>52</v>
      </c>
      <c r="N1782" s="6" t="str">
        <f>VLOOKUP(T_[[#This Row],[Réf prod]],ListePRODUITS,2,FALSE)</f>
        <v>Filo Mix</v>
      </c>
      <c r="O1782" s="13">
        <v>35</v>
      </c>
      <c r="P1782" s="6">
        <v>6</v>
      </c>
      <c r="Q1782" s="13">
        <f t="shared" si="27"/>
        <v>210</v>
      </c>
      <c r="R1782" s="14">
        <v>0.06</v>
      </c>
      <c r="S1782" s="13">
        <v>197.39999999999998</v>
      </c>
      <c r="T1782" s="13">
        <v>6.3167999999999989</v>
      </c>
      <c r="U1782" s="48">
        <f>T_[[#This Row],[CA tarif]]-T_[[#This Row],[CA HT]]</f>
        <v>12.600000000000023</v>
      </c>
      <c r="V1782" s="13"/>
      <c r="W1782" s="13"/>
      <c r="X1782"/>
      <c r="Y1782" s="9"/>
      <c r="AA1782"/>
      <c r="AB1782"/>
    </row>
    <row r="1783" spans="1:28" ht="15" customHeight="1" x14ac:dyDescent="0.25">
      <c r="A1783" s="6" t="s">
        <v>160</v>
      </c>
      <c r="B1783" s="6" t="s">
        <v>161</v>
      </c>
      <c r="C1783" s="6" t="s">
        <v>162</v>
      </c>
      <c r="D1783" s="6" t="s">
        <v>106</v>
      </c>
      <c r="E1783" s="6">
        <v>9</v>
      </c>
      <c r="F1783" s="6" t="str">
        <f>VLOOKUP(T_[[#This Row],[N° représ]],ListeREPRESENTANTS,2,FALSE)</f>
        <v>Steven Buchanan</v>
      </c>
      <c r="G1783" s="6">
        <v>10823</v>
      </c>
      <c r="H1783" s="9">
        <v>41453</v>
      </c>
      <c r="I1783" s="9">
        <v>41464</v>
      </c>
      <c r="J1783" s="9">
        <v>41460</v>
      </c>
      <c r="K1783" s="7">
        <v>5</v>
      </c>
      <c r="L1783" s="9" t="str">
        <f>VLOOKUP(T_[[#This Row],[Réf catégorie]],ListeCATEGORIES,2,FALSE)</f>
        <v>Pâtes et céréales</v>
      </c>
      <c r="M1783" s="6">
        <v>57</v>
      </c>
      <c r="N1783" s="6" t="str">
        <f>VLOOKUP(T_[[#This Row],[Réf prod]],ListePRODUITS,2,FALSE)</f>
        <v>Ravioli Angelo</v>
      </c>
      <c r="O1783" s="13">
        <v>97.5</v>
      </c>
      <c r="P1783" s="6">
        <v>60</v>
      </c>
      <c r="Q1783" s="13">
        <f t="shared" si="27"/>
        <v>5850</v>
      </c>
      <c r="R1783" s="14">
        <v>0.1</v>
      </c>
      <c r="S1783" s="13">
        <v>5265</v>
      </c>
      <c r="T1783" s="13">
        <v>168.48</v>
      </c>
      <c r="U1783" s="48">
        <f>T_[[#This Row],[CA tarif]]-T_[[#This Row],[CA HT]]</f>
        <v>585</v>
      </c>
      <c r="V1783" s="13"/>
      <c r="W1783" s="13"/>
      <c r="X1783"/>
      <c r="Y1783" s="9"/>
      <c r="AA1783"/>
      <c r="AB1783"/>
    </row>
    <row r="1784" spans="1:28" ht="15" customHeight="1" x14ac:dyDescent="0.25">
      <c r="A1784" s="6" t="s">
        <v>264</v>
      </c>
      <c r="B1784" s="6" t="s">
        <v>265</v>
      </c>
      <c r="C1784" s="6" t="s">
        <v>266</v>
      </c>
      <c r="D1784" s="6" t="s">
        <v>123</v>
      </c>
      <c r="E1784" s="6">
        <v>5</v>
      </c>
      <c r="F1784" s="6" t="str">
        <f>VLOOKUP(T_[[#This Row],[N° représ]],ListeREPRESENTANTS,2,FALSE)</f>
        <v>Mohamed Ben Arfa</v>
      </c>
      <c r="G1784" s="6">
        <v>10935</v>
      </c>
      <c r="H1784" s="9">
        <v>41453</v>
      </c>
      <c r="I1784" s="9">
        <v>41463</v>
      </c>
      <c r="J1784" s="9">
        <v>41463</v>
      </c>
      <c r="K1784" s="7">
        <v>1</v>
      </c>
      <c r="L1784" s="9" t="str">
        <f>VLOOKUP(T_[[#This Row],[Réf catégorie]],ListeCATEGORIES,2,FALSE)</f>
        <v>Boissons</v>
      </c>
      <c r="M1784" s="6">
        <v>1</v>
      </c>
      <c r="N1784" s="6" t="str">
        <f>VLOOKUP(T_[[#This Row],[Réf prod]],ListePRODUITS,2,FALSE)</f>
        <v>Chai</v>
      </c>
      <c r="O1784" s="13">
        <v>90</v>
      </c>
      <c r="P1784" s="6">
        <v>72</v>
      </c>
      <c r="Q1784" s="13">
        <f t="shared" si="27"/>
        <v>6480</v>
      </c>
      <c r="R1784" s="15">
        <v>0.01</v>
      </c>
      <c r="S1784" s="13">
        <v>6415.2</v>
      </c>
      <c r="T1784" s="13">
        <v>186.04079999999999</v>
      </c>
      <c r="U1784" s="48">
        <f>T_[[#This Row],[CA tarif]]-T_[[#This Row],[CA HT]]</f>
        <v>64.800000000000182</v>
      </c>
      <c r="V1784" s="13"/>
      <c r="W1784" s="13"/>
      <c r="X1784"/>
      <c r="Y1784" s="9"/>
      <c r="AA1784"/>
      <c r="AB1784"/>
    </row>
    <row r="1785" spans="1:28" ht="15" customHeight="1" x14ac:dyDescent="0.25">
      <c r="A1785" s="6" t="s">
        <v>173</v>
      </c>
      <c r="B1785" s="6" t="s">
        <v>174</v>
      </c>
      <c r="C1785" s="6" t="s">
        <v>135</v>
      </c>
      <c r="D1785" s="6" t="s">
        <v>136</v>
      </c>
      <c r="E1785" s="6">
        <v>2</v>
      </c>
      <c r="F1785" s="6" t="str">
        <f>VLOOKUP(T_[[#This Row],[N° représ]],ListeREPRESENTANTS,2,FALSE)</f>
        <v>Anne Dodsworth</v>
      </c>
      <c r="G1785" s="6">
        <v>10893</v>
      </c>
      <c r="H1785" s="9">
        <v>41454</v>
      </c>
      <c r="I1785" s="9">
        <v>41472</v>
      </c>
      <c r="J1785" s="9">
        <v>41471</v>
      </c>
      <c r="K1785" s="7">
        <v>8</v>
      </c>
      <c r="L1785" s="9" t="str">
        <f>VLOOKUP(T_[[#This Row],[Réf catégorie]],ListeCATEGORIES,2,FALSE)</f>
        <v>Poissons et fruits de mer</v>
      </c>
      <c r="M1785" s="6">
        <v>30</v>
      </c>
      <c r="N1785" s="6" t="str">
        <f>VLOOKUP(T_[[#This Row],[Réf prod]],ListePRODUITS,2,FALSE)</f>
        <v>Nord-Ost Matjeshering</v>
      </c>
      <c r="O1785" s="13">
        <v>129.44999999999999</v>
      </c>
      <c r="P1785" s="6">
        <v>4</v>
      </c>
      <c r="Q1785" s="13">
        <f t="shared" si="27"/>
        <v>517.79999999999995</v>
      </c>
      <c r="R1785" s="15">
        <v>-0.02</v>
      </c>
      <c r="S1785" s="13">
        <v>528.15599999999995</v>
      </c>
      <c r="T1785" s="13">
        <v>17.957303999999997</v>
      </c>
      <c r="U1785" s="48">
        <f>T_[[#This Row],[CA tarif]]-T_[[#This Row],[CA HT]]</f>
        <v>-10.355999999999995</v>
      </c>
      <c r="V1785" s="13"/>
      <c r="W1785" s="13"/>
      <c r="X1785"/>
      <c r="Y1785" s="9"/>
      <c r="AA1785"/>
      <c r="AB1785"/>
    </row>
    <row r="1786" spans="1:28" ht="15" customHeight="1" x14ac:dyDescent="0.25">
      <c r="A1786" s="6" t="s">
        <v>92</v>
      </c>
      <c r="B1786" s="6" t="s">
        <v>93</v>
      </c>
      <c r="C1786" s="6" t="s">
        <v>94</v>
      </c>
      <c r="D1786" s="6" t="s">
        <v>89</v>
      </c>
      <c r="E1786" s="6">
        <v>7</v>
      </c>
      <c r="F1786" s="6" t="str">
        <f>VLOOKUP(T_[[#This Row],[N° représ]],ListeREPRESENTANTS,2,FALSE)</f>
        <v>Jaime Dos Santos</v>
      </c>
      <c r="G1786" s="6">
        <v>10473</v>
      </c>
      <c r="H1786" s="9">
        <v>41455</v>
      </c>
      <c r="I1786" s="9">
        <v>41473</v>
      </c>
      <c r="J1786" s="9">
        <v>41471</v>
      </c>
      <c r="K1786" s="7">
        <v>4</v>
      </c>
      <c r="L1786" s="9" t="str">
        <f>VLOOKUP(T_[[#This Row],[Réf catégorie]],ListeCATEGORIES,2,FALSE)</f>
        <v>Produits laitiers</v>
      </c>
      <c r="M1786" s="6">
        <v>33</v>
      </c>
      <c r="N1786" s="6" t="str">
        <f>VLOOKUP(T_[[#This Row],[Réf prod]],ListePRODUITS,2,FALSE)</f>
        <v>Geitost</v>
      </c>
      <c r="O1786" s="13">
        <v>10</v>
      </c>
      <c r="P1786" s="6">
        <v>91</v>
      </c>
      <c r="Q1786" s="13">
        <f t="shared" si="27"/>
        <v>910</v>
      </c>
      <c r="R1786" s="14">
        <v>0.11</v>
      </c>
      <c r="S1786" s="13">
        <v>809.9</v>
      </c>
      <c r="T1786" s="13">
        <v>1.6197999999999999</v>
      </c>
      <c r="U1786" s="48">
        <f>T_[[#This Row],[CA tarif]]-T_[[#This Row],[CA HT]]</f>
        <v>100.10000000000002</v>
      </c>
      <c r="V1786" s="13"/>
      <c r="W1786" s="13"/>
      <c r="X1786"/>
      <c r="Y1786" s="9"/>
      <c r="AA1786"/>
      <c r="AB1786"/>
    </row>
    <row r="1787" spans="1:28" ht="15" customHeight="1" x14ac:dyDescent="0.25">
      <c r="A1787" s="6" t="s">
        <v>90</v>
      </c>
      <c r="B1787" s="6" t="s">
        <v>91</v>
      </c>
      <c r="C1787" s="6" t="s">
        <v>88</v>
      </c>
      <c r="D1787" s="6" t="s">
        <v>89</v>
      </c>
      <c r="E1787" s="6">
        <v>8</v>
      </c>
      <c r="F1787" s="6" t="str">
        <f>VLOOKUP(T_[[#This Row],[N° représ]],ListeREPRESENTANTS,2,FALSE)</f>
        <v>Hicham Esmal</v>
      </c>
      <c r="G1787" s="6">
        <v>10523</v>
      </c>
      <c r="H1787" s="9">
        <v>41455</v>
      </c>
      <c r="I1787" s="9">
        <v>41474</v>
      </c>
      <c r="J1787" s="9">
        <v>41477</v>
      </c>
      <c r="K1787" s="7">
        <v>3</v>
      </c>
      <c r="L1787" s="9" t="str">
        <f>VLOOKUP(T_[[#This Row],[Réf catégorie]],ListeCATEGORIES,2,FALSE)</f>
        <v>Desserts</v>
      </c>
      <c r="M1787" s="6">
        <v>20</v>
      </c>
      <c r="N1787" s="6" t="str">
        <f>VLOOKUP(T_[[#This Row],[Réf prod]],ListePRODUITS,2,FALSE)</f>
        <v>Sir Rodney's Marmalade</v>
      </c>
      <c r="O1787" s="13">
        <v>405</v>
      </c>
      <c r="P1787" s="6">
        <v>92</v>
      </c>
      <c r="Q1787" s="13">
        <f t="shared" si="27"/>
        <v>37260</v>
      </c>
      <c r="R1787" s="14">
        <v>-0.01</v>
      </c>
      <c r="S1787" s="13">
        <v>37632.6</v>
      </c>
      <c r="T1787" s="13">
        <v>0</v>
      </c>
      <c r="U1787" s="48">
        <f>T_[[#This Row],[CA tarif]]-T_[[#This Row],[CA HT]]</f>
        <v>-372.59999999999854</v>
      </c>
      <c r="V1787" s="13"/>
      <c r="W1787" s="13"/>
      <c r="X1787"/>
      <c r="Y1787" s="9"/>
      <c r="AA1787"/>
      <c r="AB1787"/>
    </row>
    <row r="1788" spans="1:28" x14ac:dyDescent="0.25">
      <c r="A1788" s="6" t="s">
        <v>213</v>
      </c>
      <c r="B1788" s="6" t="s">
        <v>214</v>
      </c>
      <c r="C1788" s="6" t="s">
        <v>215</v>
      </c>
      <c r="D1788" s="6" t="s">
        <v>81</v>
      </c>
      <c r="E1788" s="6">
        <v>6</v>
      </c>
      <c r="F1788" s="6" t="str">
        <f>VLOOKUP(T_[[#This Row],[N° représ]],ListeREPRESENTANTS,2,FALSE)</f>
        <v>Ernst Junge</v>
      </c>
      <c r="G1788" s="6">
        <v>10528</v>
      </c>
      <c r="H1788" s="9">
        <v>41455</v>
      </c>
      <c r="I1788" s="9">
        <v>41471</v>
      </c>
      <c r="J1788" s="9">
        <v>41466</v>
      </c>
      <c r="K1788" s="7">
        <v>4</v>
      </c>
      <c r="L1788" s="9" t="str">
        <f>VLOOKUP(T_[[#This Row],[Réf catégorie]],ListeCATEGORIES,2,FALSE)</f>
        <v>Produits laitiers</v>
      </c>
      <c r="M1788" s="6">
        <v>11</v>
      </c>
      <c r="N1788" s="6" t="str">
        <f>VLOOKUP(T_[[#This Row],[Réf prod]],ListePRODUITS,2,FALSE)</f>
        <v>Queso Cabrales</v>
      </c>
      <c r="O1788" s="13">
        <v>105</v>
      </c>
      <c r="P1788" s="6">
        <v>73</v>
      </c>
      <c r="Q1788" s="13">
        <f t="shared" si="27"/>
        <v>7665</v>
      </c>
      <c r="R1788" s="14">
        <v>0.06</v>
      </c>
      <c r="S1788" s="13">
        <v>7205.0999999999995</v>
      </c>
      <c r="T1788" s="13">
        <v>50.435699999999997</v>
      </c>
      <c r="U1788" s="48">
        <f>T_[[#This Row],[CA tarif]]-T_[[#This Row],[CA HT]]</f>
        <v>459.90000000000055</v>
      </c>
      <c r="V1788" s="13"/>
      <c r="W1788" s="13"/>
      <c r="X1788"/>
      <c r="Y1788" s="9"/>
      <c r="AA1788"/>
      <c r="AB1788"/>
    </row>
    <row r="1789" spans="1:28" x14ac:dyDescent="0.25">
      <c r="A1789" s="6" t="s">
        <v>275</v>
      </c>
      <c r="B1789" s="6" t="s">
        <v>276</v>
      </c>
      <c r="C1789" s="6" t="s">
        <v>277</v>
      </c>
      <c r="D1789" s="6" t="s">
        <v>81</v>
      </c>
      <c r="E1789" s="6">
        <v>4</v>
      </c>
      <c r="F1789" s="6" t="str">
        <f>VLOOKUP(T_[[#This Row],[N° représ]],ListeREPRESENTANTS,2,FALSE)</f>
        <v>Laura Callahan</v>
      </c>
      <c r="G1789" s="6">
        <v>10660</v>
      </c>
      <c r="H1789" s="9">
        <v>41455</v>
      </c>
      <c r="I1789" s="9">
        <v>41480</v>
      </c>
      <c r="J1789" s="9">
        <v>41479</v>
      </c>
      <c r="K1789" s="7">
        <v>3</v>
      </c>
      <c r="L1789" s="9" t="str">
        <f>VLOOKUP(T_[[#This Row],[Réf catégorie]],ListeCATEGORIES,2,FALSE)</f>
        <v>Desserts</v>
      </c>
      <c r="M1789" s="6">
        <v>20</v>
      </c>
      <c r="N1789" s="6" t="str">
        <f>VLOOKUP(T_[[#This Row],[Réf prod]],ListePRODUITS,2,FALSE)</f>
        <v>Sir Rodney's Marmalade</v>
      </c>
      <c r="O1789" s="13">
        <v>405</v>
      </c>
      <c r="P1789" s="6">
        <v>16</v>
      </c>
      <c r="Q1789" s="13">
        <f t="shared" si="27"/>
        <v>6480</v>
      </c>
      <c r="R1789" s="14">
        <v>0.17</v>
      </c>
      <c r="S1789" s="13">
        <v>5378.4</v>
      </c>
      <c r="T1789" s="13">
        <v>155.97359999999998</v>
      </c>
      <c r="U1789" s="48">
        <f>T_[[#This Row],[CA tarif]]-T_[[#This Row],[CA HT]]</f>
        <v>1101.6000000000004</v>
      </c>
      <c r="V1789" s="13"/>
      <c r="W1789" s="13"/>
      <c r="X1789"/>
      <c r="Y1789" s="9"/>
      <c r="AA1789"/>
      <c r="AB1789"/>
    </row>
    <row r="1790" spans="1:28" ht="15" customHeight="1" x14ac:dyDescent="0.25">
      <c r="A1790" s="6" t="s">
        <v>296</v>
      </c>
      <c r="B1790" s="6" t="s">
        <v>297</v>
      </c>
      <c r="C1790" s="6" t="s">
        <v>298</v>
      </c>
      <c r="D1790" s="6" t="s">
        <v>123</v>
      </c>
      <c r="E1790" s="6">
        <v>1</v>
      </c>
      <c r="F1790" s="6" t="str">
        <f>VLOOKUP(T_[[#This Row],[N° représ]],ListeREPRESENTANTS,2,FALSE)</f>
        <v>Francis Rivière</v>
      </c>
      <c r="G1790" s="6">
        <v>10734</v>
      </c>
      <c r="H1790" s="9">
        <v>41455</v>
      </c>
      <c r="I1790" s="9">
        <v>41482</v>
      </c>
      <c r="J1790" s="9">
        <v>41478</v>
      </c>
      <c r="K1790" s="7">
        <v>8</v>
      </c>
      <c r="L1790" s="9" t="str">
        <f>VLOOKUP(T_[[#This Row],[Réf catégorie]],ListeCATEGORIES,2,FALSE)</f>
        <v>Poissons et fruits de mer</v>
      </c>
      <c r="M1790" s="6">
        <v>30</v>
      </c>
      <c r="N1790" s="6" t="str">
        <f>VLOOKUP(T_[[#This Row],[Réf prod]],ListePRODUITS,2,FALSE)</f>
        <v>Nord-Ost Matjeshering</v>
      </c>
      <c r="O1790" s="13">
        <v>129.44999999999999</v>
      </c>
      <c r="P1790" s="6">
        <v>4</v>
      </c>
      <c r="Q1790" s="13">
        <f t="shared" si="27"/>
        <v>517.79999999999995</v>
      </c>
      <c r="R1790" s="14">
        <v>-0.03</v>
      </c>
      <c r="S1790" s="13">
        <v>533.33399999999995</v>
      </c>
      <c r="T1790" s="13">
        <v>17.066687999999999</v>
      </c>
      <c r="U1790" s="48">
        <f>T_[[#This Row],[CA tarif]]-T_[[#This Row],[CA HT]]</f>
        <v>-15.533999999999992</v>
      </c>
      <c r="V1790" s="13"/>
      <c r="W1790" s="13"/>
      <c r="X1790"/>
      <c r="Y1790" s="9"/>
      <c r="AA1790"/>
      <c r="AB1790"/>
    </row>
    <row r="1791" spans="1:28" ht="15" customHeight="1" x14ac:dyDescent="0.25">
      <c r="A1791" s="6" t="s">
        <v>133</v>
      </c>
      <c r="B1791" s="6" t="s">
        <v>134</v>
      </c>
      <c r="C1791" s="6" t="s">
        <v>135</v>
      </c>
      <c r="D1791" s="6" t="s">
        <v>136</v>
      </c>
      <c r="E1791" s="6">
        <v>6</v>
      </c>
      <c r="F1791" s="6" t="str">
        <f>VLOOKUP(T_[[#This Row],[N° représ]],ListeREPRESENTANTS,2,FALSE)</f>
        <v>Ernst Junge</v>
      </c>
      <c r="G1791" s="6">
        <v>10791</v>
      </c>
      <c r="H1791" s="9">
        <v>41455</v>
      </c>
      <c r="I1791" s="9">
        <v>41481</v>
      </c>
      <c r="J1791" s="9">
        <v>41483</v>
      </c>
      <c r="K1791" s="7">
        <v>8</v>
      </c>
      <c r="L1791" s="9" t="str">
        <f>VLOOKUP(T_[[#This Row],[Réf catégorie]],ListeCATEGORIES,2,FALSE)</f>
        <v>Poissons et fruits de mer</v>
      </c>
      <c r="M1791" s="6">
        <v>41</v>
      </c>
      <c r="N1791" s="6" t="str">
        <f>VLOOKUP(T_[[#This Row],[Réf prod]],ListePRODUITS,2,FALSE)</f>
        <v>Jack's New England Clam Chowder</v>
      </c>
      <c r="O1791" s="13">
        <v>48.25</v>
      </c>
      <c r="P1791" s="6">
        <v>63</v>
      </c>
      <c r="Q1791" s="13">
        <f t="shared" si="27"/>
        <v>3039.75</v>
      </c>
      <c r="R1791" s="14">
        <v>0.08</v>
      </c>
      <c r="S1791" s="13">
        <v>2796.57</v>
      </c>
      <c r="T1791" s="13">
        <v>27.965700000000002</v>
      </c>
      <c r="U1791" s="48">
        <f>T_[[#This Row],[CA tarif]]-T_[[#This Row],[CA HT]]</f>
        <v>243.17999999999984</v>
      </c>
      <c r="V1791" s="13"/>
      <c r="W1791" s="13"/>
      <c r="X1791"/>
      <c r="Y1791" s="9"/>
      <c r="AA1791"/>
      <c r="AB1791"/>
    </row>
    <row r="1792" spans="1:28" ht="15" customHeight="1" x14ac:dyDescent="0.25">
      <c r="A1792" s="6" t="s">
        <v>111</v>
      </c>
      <c r="B1792" s="6" t="s">
        <v>112</v>
      </c>
      <c r="C1792" s="6" t="s">
        <v>113</v>
      </c>
      <c r="D1792" s="6" t="s">
        <v>85</v>
      </c>
      <c r="E1792" s="6">
        <v>7</v>
      </c>
      <c r="F1792" s="6" t="str">
        <f>VLOOKUP(T_[[#This Row],[N° représ]],ListeREPRESENTANTS,2,FALSE)</f>
        <v>Jaime Dos Santos</v>
      </c>
      <c r="G1792" s="6">
        <v>10850</v>
      </c>
      <c r="H1792" s="9">
        <v>41455</v>
      </c>
      <c r="I1792" s="9">
        <v>41470</v>
      </c>
      <c r="J1792" s="9">
        <v>41465</v>
      </c>
      <c r="K1792" s="7">
        <v>1</v>
      </c>
      <c r="L1792" s="9" t="str">
        <f>VLOOKUP(T_[[#This Row],[Réf catégorie]],ListeCATEGORIES,2,FALSE)</f>
        <v>Boissons</v>
      </c>
      <c r="M1792" s="6">
        <v>70</v>
      </c>
      <c r="N1792" s="6" t="str">
        <f>VLOOKUP(T_[[#This Row],[Réf prod]],ListePRODUITS,2,FALSE)</f>
        <v>Outback Lager</v>
      </c>
      <c r="O1792" s="13">
        <v>75</v>
      </c>
      <c r="P1792" s="6">
        <v>28</v>
      </c>
      <c r="Q1792" s="13">
        <f t="shared" si="27"/>
        <v>2100</v>
      </c>
      <c r="R1792" s="15">
        <v>0.16</v>
      </c>
      <c r="S1792" s="13">
        <v>1764</v>
      </c>
      <c r="T1792" s="13">
        <v>15.875999999999999</v>
      </c>
      <c r="U1792" s="48">
        <f>T_[[#This Row],[CA tarif]]-T_[[#This Row],[CA HT]]</f>
        <v>336</v>
      </c>
      <c r="V1792" s="13"/>
      <c r="W1792" s="13"/>
      <c r="X1792"/>
      <c r="Y1792" s="9"/>
      <c r="AA1792"/>
      <c r="AB1792"/>
    </row>
    <row r="1793" spans="1:28" ht="15" customHeight="1" x14ac:dyDescent="0.25">
      <c r="A1793" s="6" t="s">
        <v>205</v>
      </c>
      <c r="B1793" s="6" t="s">
        <v>206</v>
      </c>
      <c r="C1793" s="6" t="s">
        <v>207</v>
      </c>
      <c r="D1793" s="6" t="s">
        <v>208</v>
      </c>
      <c r="E1793" s="6">
        <v>7</v>
      </c>
      <c r="F1793" s="6" t="str">
        <f>VLOOKUP(T_[[#This Row],[N° représ]],ListeREPRESENTANTS,2,FALSE)</f>
        <v>Jaime Dos Santos</v>
      </c>
      <c r="G1793" s="6">
        <v>10626</v>
      </c>
      <c r="H1793" s="9">
        <v>41456</v>
      </c>
      <c r="I1793" s="9">
        <v>41478</v>
      </c>
      <c r="J1793" s="9">
        <v>41476</v>
      </c>
      <c r="K1793" s="7">
        <v>4</v>
      </c>
      <c r="L1793" s="9" t="str">
        <f>VLOOKUP(T_[[#This Row],[Réf catégorie]],ListeCATEGORIES,2,FALSE)</f>
        <v>Produits laitiers</v>
      </c>
      <c r="M1793" s="6">
        <v>71</v>
      </c>
      <c r="N1793" s="6" t="str">
        <f>VLOOKUP(T_[[#This Row],[Réf prod]],ListePRODUITS,2,FALSE)</f>
        <v>Fløtemysost</v>
      </c>
      <c r="O1793" s="13">
        <v>107.5</v>
      </c>
      <c r="P1793" s="6">
        <v>43</v>
      </c>
      <c r="Q1793" s="13">
        <f t="shared" si="27"/>
        <v>4622.5</v>
      </c>
      <c r="R1793" s="14">
        <v>0.17</v>
      </c>
      <c r="S1793" s="13">
        <v>3836.6749999999997</v>
      </c>
      <c r="T1793" s="13">
        <v>0</v>
      </c>
      <c r="U1793" s="48">
        <f>T_[[#This Row],[CA tarif]]-T_[[#This Row],[CA HT]]</f>
        <v>785.82500000000027</v>
      </c>
      <c r="V1793" s="13"/>
      <c r="W1793" s="13"/>
      <c r="X1793"/>
      <c r="Y1793" s="9"/>
      <c r="AA1793"/>
      <c r="AB1793"/>
    </row>
    <row r="1794" spans="1:28" ht="15" customHeight="1" x14ac:dyDescent="0.25">
      <c r="A1794" s="6" t="s">
        <v>173</v>
      </c>
      <c r="B1794" s="6" t="s">
        <v>174</v>
      </c>
      <c r="C1794" s="6" t="s">
        <v>135</v>
      </c>
      <c r="D1794" s="6" t="s">
        <v>136</v>
      </c>
      <c r="E1794" s="6">
        <v>7</v>
      </c>
      <c r="F1794" s="6" t="str">
        <f>VLOOKUP(T_[[#This Row],[N° représ]],ListeREPRESENTANTS,2,FALSE)</f>
        <v>Jaime Dos Santos</v>
      </c>
      <c r="G1794" s="6">
        <v>10630</v>
      </c>
      <c r="H1794" s="9">
        <v>41456</v>
      </c>
      <c r="I1794" s="9">
        <v>41481</v>
      </c>
      <c r="J1794" s="9">
        <v>41482</v>
      </c>
      <c r="K1794" s="7">
        <v>1</v>
      </c>
      <c r="L1794" s="9" t="str">
        <f>VLOOKUP(T_[[#This Row],[Réf catégorie]],ListeCATEGORIES,2,FALSE)</f>
        <v>Boissons</v>
      </c>
      <c r="M1794" s="6">
        <v>76</v>
      </c>
      <c r="N1794" s="6" t="str">
        <f>VLOOKUP(T_[[#This Row],[Réf prod]],ListePRODUITS,2,FALSE)</f>
        <v>Lakkalikööri</v>
      </c>
      <c r="O1794" s="13">
        <v>90</v>
      </c>
      <c r="P1794" s="6">
        <v>31</v>
      </c>
      <c r="Q1794" s="13">
        <f t="shared" si="27"/>
        <v>2790</v>
      </c>
      <c r="R1794" s="14">
        <v>0.18</v>
      </c>
      <c r="S1794" s="13">
        <v>2287.8000000000002</v>
      </c>
      <c r="T1794" s="13">
        <v>2.2878000000000003</v>
      </c>
      <c r="U1794" s="48">
        <f>T_[[#This Row],[CA tarif]]-T_[[#This Row],[CA HT]]</f>
        <v>502.19999999999982</v>
      </c>
      <c r="V1794" s="13"/>
      <c r="W1794" s="13"/>
      <c r="X1794"/>
      <c r="Y1794" s="9"/>
      <c r="AA1794"/>
      <c r="AB1794"/>
    </row>
    <row r="1795" spans="1:28" ht="15" customHeight="1" x14ac:dyDescent="0.25">
      <c r="A1795" s="6" t="s">
        <v>332</v>
      </c>
      <c r="B1795" s="6" t="s">
        <v>333</v>
      </c>
      <c r="C1795" s="6" t="s">
        <v>326</v>
      </c>
      <c r="D1795" s="6" t="s">
        <v>238</v>
      </c>
      <c r="E1795" s="6">
        <v>5</v>
      </c>
      <c r="F1795" s="6" t="str">
        <f>VLOOKUP(T_[[#This Row],[N° représ]],ListeREPRESENTANTS,2,FALSE)</f>
        <v>Mohamed Ben Arfa</v>
      </c>
      <c r="G1795" s="6">
        <v>10917</v>
      </c>
      <c r="H1795" s="9">
        <v>41456</v>
      </c>
      <c r="I1795" s="9">
        <v>41466</v>
      </c>
      <c r="J1795" s="9">
        <v>41464</v>
      </c>
      <c r="K1795" s="7">
        <v>8</v>
      </c>
      <c r="L1795" s="9" t="str">
        <f>VLOOKUP(T_[[#This Row],[Réf catégorie]],ListeCATEGORIES,2,FALSE)</f>
        <v>Poissons et fruits de mer</v>
      </c>
      <c r="M1795" s="6">
        <v>30</v>
      </c>
      <c r="N1795" s="6" t="str">
        <f>VLOOKUP(T_[[#This Row],[Réf prod]],ListePRODUITS,2,FALSE)</f>
        <v>Nord-Ost Matjeshering</v>
      </c>
      <c r="O1795" s="13">
        <v>129.44999999999999</v>
      </c>
      <c r="P1795" s="6">
        <v>16</v>
      </c>
      <c r="Q1795" s="13">
        <f t="shared" si="27"/>
        <v>2071.1999999999998</v>
      </c>
      <c r="R1795" s="15">
        <v>0.1</v>
      </c>
      <c r="S1795" s="13">
        <v>1864.08</v>
      </c>
      <c r="T1795" s="13">
        <v>37.281599999999997</v>
      </c>
      <c r="U1795" s="48">
        <f>T_[[#This Row],[CA tarif]]-T_[[#This Row],[CA HT]]</f>
        <v>207.11999999999989</v>
      </c>
      <c r="V1795" s="13"/>
      <c r="W1795" s="13"/>
      <c r="X1795"/>
      <c r="Y1795" s="9"/>
      <c r="AA1795"/>
      <c r="AB1795"/>
    </row>
    <row r="1796" spans="1:28" ht="15" customHeight="1" x14ac:dyDescent="0.25">
      <c r="A1796" s="6" t="s">
        <v>99</v>
      </c>
      <c r="B1796" s="6" t="s">
        <v>100</v>
      </c>
      <c r="C1796" s="6" t="s">
        <v>101</v>
      </c>
      <c r="D1796" s="6" t="s">
        <v>102</v>
      </c>
      <c r="E1796" s="6">
        <v>5</v>
      </c>
      <c r="F1796" s="6" t="str">
        <f>VLOOKUP(T_[[#This Row],[N° représ]],ListeREPRESENTANTS,2,FALSE)</f>
        <v>Mohamed Ben Arfa</v>
      </c>
      <c r="G1796" s="6">
        <v>10930</v>
      </c>
      <c r="H1796" s="9">
        <v>41456</v>
      </c>
      <c r="I1796" s="9">
        <v>41474</v>
      </c>
      <c r="J1796" s="9">
        <v>41472</v>
      </c>
      <c r="K1796" s="7">
        <v>8</v>
      </c>
      <c r="L1796" s="9" t="str">
        <f>VLOOKUP(T_[[#This Row],[Réf catégorie]],ListeCATEGORIES,2,FALSE)</f>
        <v>Poissons et fruits de mer</v>
      </c>
      <c r="M1796" s="6">
        <v>58</v>
      </c>
      <c r="N1796" s="6" t="str">
        <f>VLOOKUP(T_[[#This Row],[Réf prod]],ListePRODUITS,2,FALSE)</f>
        <v>Escargots de Bourgogne</v>
      </c>
      <c r="O1796" s="13">
        <v>66.25</v>
      </c>
      <c r="P1796" s="6">
        <v>40</v>
      </c>
      <c r="Q1796" s="13">
        <f t="shared" si="27"/>
        <v>2650</v>
      </c>
      <c r="R1796" s="15">
        <v>0.19</v>
      </c>
      <c r="S1796" s="13">
        <v>2146.5</v>
      </c>
      <c r="T1796" s="13">
        <v>45.076500000000003</v>
      </c>
      <c r="U1796" s="48">
        <f>T_[[#This Row],[CA tarif]]-T_[[#This Row],[CA HT]]</f>
        <v>503.5</v>
      </c>
      <c r="V1796" s="13"/>
      <c r="W1796" s="13"/>
      <c r="X1796"/>
      <c r="Y1796" s="9"/>
      <c r="AA1796"/>
      <c r="AB1796"/>
    </row>
    <row r="1797" spans="1:28" ht="15" customHeight="1" x14ac:dyDescent="0.25">
      <c r="A1797" s="6" t="s">
        <v>243</v>
      </c>
      <c r="B1797" s="6" t="s">
        <v>244</v>
      </c>
      <c r="C1797" s="6" t="s">
        <v>88</v>
      </c>
      <c r="D1797" s="6" t="s">
        <v>89</v>
      </c>
      <c r="E1797" s="6">
        <v>7</v>
      </c>
      <c r="F1797" s="6" t="str">
        <f>VLOOKUP(T_[[#This Row],[N° représ]],ListeREPRESENTANTS,2,FALSE)</f>
        <v>Jaime Dos Santos</v>
      </c>
      <c r="G1797" s="6">
        <v>10558</v>
      </c>
      <c r="H1797" s="9">
        <v>41457</v>
      </c>
      <c r="I1797" s="9">
        <v>41473</v>
      </c>
      <c r="J1797" s="9">
        <v>41473</v>
      </c>
      <c r="K1797" s="7">
        <v>5</v>
      </c>
      <c r="L1797" s="9" t="str">
        <f>VLOOKUP(T_[[#This Row],[Réf catégorie]],ListeCATEGORIES,2,FALSE)</f>
        <v>Pâtes et céréales</v>
      </c>
      <c r="M1797" s="6">
        <v>52</v>
      </c>
      <c r="N1797" s="6" t="str">
        <f>VLOOKUP(T_[[#This Row],[Réf prod]],ListePRODUITS,2,FALSE)</f>
        <v>Filo Mix</v>
      </c>
      <c r="O1797" s="13">
        <v>35</v>
      </c>
      <c r="P1797" s="6">
        <v>54</v>
      </c>
      <c r="Q1797" s="13">
        <f t="shared" ref="Q1797:Q1860" si="28">O1797*P1797</f>
        <v>1890</v>
      </c>
      <c r="R1797" s="14">
        <v>0.1</v>
      </c>
      <c r="S1797" s="13">
        <v>1701</v>
      </c>
      <c r="T1797" s="13">
        <v>39.122999999999998</v>
      </c>
      <c r="U1797" s="48">
        <f>T_[[#This Row],[CA tarif]]-T_[[#This Row],[CA HT]]</f>
        <v>189</v>
      </c>
      <c r="V1797" s="13"/>
      <c r="W1797" s="13"/>
      <c r="X1797"/>
      <c r="Y1797" s="9"/>
      <c r="AA1797"/>
      <c r="AB1797"/>
    </row>
    <row r="1798" spans="1:28" ht="15" customHeight="1" x14ac:dyDescent="0.25">
      <c r="A1798" s="6" t="s">
        <v>133</v>
      </c>
      <c r="B1798" s="6" t="s">
        <v>134</v>
      </c>
      <c r="C1798" s="6" t="s">
        <v>135</v>
      </c>
      <c r="D1798" s="6" t="s">
        <v>136</v>
      </c>
      <c r="E1798" s="6">
        <v>7</v>
      </c>
      <c r="F1798" s="6" t="str">
        <f>VLOOKUP(T_[[#This Row],[N° représ]],ListeREPRESENTANTS,2,FALSE)</f>
        <v>Jaime Dos Santos</v>
      </c>
      <c r="G1798" s="6">
        <v>10653</v>
      </c>
      <c r="H1798" s="9">
        <v>41457</v>
      </c>
      <c r="I1798" s="9">
        <v>41473</v>
      </c>
      <c r="J1798" s="9">
        <v>41475</v>
      </c>
      <c r="K1798" s="7">
        <v>3</v>
      </c>
      <c r="L1798" s="9" t="str">
        <f>VLOOKUP(T_[[#This Row],[Réf catégorie]],ListeCATEGORIES,2,FALSE)</f>
        <v>Desserts</v>
      </c>
      <c r="M1798" s="6">
        <v>16</v>
      </c>
      <c r="N1798" s="6" t="str">
        <f>VLOOKUP(T_[[#This Row],[Réf prod]],ListePRODUITS,2,FALSE)</f>
        <v>Pavlova</v>
      </c>
      <c r="O1798" s="13">
        <v>87.25</v>
      </c>
      <c r="P1798" s="6">
        <v>51</v>
      </c>
      <c r="Q1798" s="13">
        <f t="shared" si="28"/>
        <v>4449.75</v>
      </c>
      <c r="R1798" s="14">
        <v>0.09</v>
      </c>
      <c r="S1798" s="13">
        <v>4049.2725</v>
      </c>
      <c r="T1798" s="13">
        <v>137.67526500000002</v>
      </c>
      <c r="U1798" s="48">
        <f>T_[[#This Row],[CA tarif]]-T_[[#This Row],[CA HT]]</f>
        <v>400.47749999999996</v>
      </c>
      <c r="V1798" s="13"/>
      <c r="W1798" s="13"/>
      <c r="X1798"/>
      <c r="Y1798" s="9"/>
      <c r="AA1798"/>
      <c r="AB1798"/>
    </row>
    <row r="1799" spans="1:28" x14ac:dyDescent="0.25">
      <c r="A1799" s="6" t="s">
        <v>316</v>
      </c>
      <c r="B1799" s="6" t="s">
        <v>317</v>
      </c>
      <c r="C1799" s="6" t="s">
        <v>318</v>
      </c>
      <c r="D1799" s="6" t="s">
        <v>81</v>
      </c>
      <c r="E1799" s="6">
        <v>4</v>
      </c>
      <c r="F1799" s="6" t="str">
        <f>VLOOKUP(T_[[#This Row],[N° représ]],ListeREPRESENTANTS,2,FALSE)</f>
        <v>Laura Callahan</v>
      </c>
      <c r="G1799" s="6">
        <v>10756</v>
      </c>
      <c r="H1799" s="9">
        <v>41457</v>
      </c>
      <c r="I1799" s="9">
        <v>41478</v>
      </c>
      <c r="J1799" s="9">
        <v>41481</v>
      </c>
      <c r="K1799" s="7">
        <v>8</v>
      </c>
      <c r="L1799" s="9" t="str">
        <f>VLOOKUP(T_[[#This Row],[Réf catégorie]],ListeCATEGORIES,2,FALSE)</f>
        <v>Poissons et fruits de mer</v>
      </c>
      <c r="M1799" s="6">
        <v>18</v>
      </c>
      <c r="N1799" s="6" t="str">
        <f>VLOOKUP(T_[[#This Row],[Réf prod]],ListePRODUITS,2,FALSE)</f>
        <v>Carnarvon Tigers</v>
      </c>
      <c r="O1799" s="13">
        <v>312.5</v>
      </c>
      <c r="P1799" s="6">
        <v>91</v>
      </c>
      <c r="Q1799" s="13">
        <f t="shared" si="28"/>
        <v>28437.5</v>
      </c>
      <c r="R1799" s="14">
        <v>0.15</v>
      </c>
      <c r="S1799" s="13">
        <v>24171.875</v>
      </c>
      <c r="T1799" s="13">
        <v>72.515625</v>
      </c>
      <c r="U1799" s="48">
        <f>T_[[#This Row],[CA tarif]]-T_[[#This Row],[CA HT]]</f>
        <v>4265.625</v>
      </c>
      <c r="V1799" s="13"/>
      <c r="W1799" s="13"/>
      <c r="X1799"/>
      <c r="Y1799" s="9"/>
      <c r="AA1799"/>
      <c r="AB1799"/>
    </row>
    <row r="1800" spans="1:28" ht="15" customHeight="1" x14ac:dyDescent="0.25">
      <c r="A1800" s="6" t="s">
        <v>130</v>
      </c>
      <c r="B1800" s="6" t="s">
        <v>131</v>
      </c>
      <c r="C1800" s="6" t="s">
        <v>132</v>
      </c>
      <c r="D1800" s="6" t="s">
        <v>123</v>
      </c>
      <c r="E1800" s="6">
        <v>4</v>
      </c>
      <c r="F1800" s="6" t="str">
        <f>VLOOKUP(T_[[#This Row],[N° représ]],ListeREPRESENTANTS,2,FALSE)</f>
        <v>Laura Callahan</v>
      </c>
      <c r="G1800" s="6">
        <v>10786</v>
      </c>
      <c r="H1800" s="9">
        <v>41457</v>
      </c>
      <c r="I1800" s="9">
        <v>41487</v>
      </c>
      <c r="J1800" s="9">
        <v>41482</v>
      </c>
      <c r="K1800" s="7">
        <v>1</v>
      </c>
      <c r="L1800" s="9" t="str">
        <f>VLOOKUP(T_[[#This Row],[Réf catégorie]],ListeCATEGORIES,2,FALSE)</f>
        <v>Boissons</v>
      </c>
      <c r="M1800" s="6">
        <v>75</v>
      </c>
      <c r="N1800" s="6" t="str">
        <f>VLOOKUP(T_[[#This Row],[Réf prod]],ListePRODUITS,2,FALSE)</f>
        <v>Rhönbräu Klosterbier</v>
      </c>
      <c r="O1800" s="13">
        <v>38.75</v>
      </c>
      <c r="P1800" s="6">
        <v>45</v>
      </c>
      <c r="Q1800" s="13">
        <f t="shared" si="28"/>
        <v>1743.75</v>
      </c>
      <c r="R1800" s="14">
        <v>0.1</v>
      </c>
      <c r="S1800" s="13">
        <v>1569.375</v>
      </c>
      <c r="T1800" s="13">
        <v>45.511875000000003</v>
      </c>
      <c r="U1800" s="48">
        <f>T_[[#This Row],[CA tarif]]-T_[[#This Row],[CA HT]]</f>
        <v>174.375</v>
      </c>
      <c r="V1800" s="13"/>
      <c r="W1800" s="13"/>
      <c r="X1800"/>
      <c r="Y1800" s="9"/>
      <c r="AA1800"/>
      <c r="AB1800"/>
    </row>
    <row r="1801" spans="1:28" ht="15" customHeight="1" x14ac:dyDescent="0.25">
      <c r="A1801" s="6" t="s">
        <v>278</v>
      </c>
      <c r="B1801" s="6" t="s">
        <v>279</v>
      </c>
      <c r="C1801" s="6" t="s">
        <v>280</v>
      </c>
      <c r="D1801" s="6" t="s">
        <v>85</v>
      </c>
      <c r="E1801" s="6">
        <v>8</v>
      </c>
      <c r="F1801" s="6" t="str">
        <f>VLOOKUP(T_[[#This Row],[N° représ]],ListeREPRESENTANTS,2,FALSE)</f>
        <v>Hicham Esmal</v>
      </c>
      <c r="G1801" s="6">
        <v>10609</v>
      </c>
      <c r="H1801" s="9">
        <v>41458</v>
      </c>
      <c r="I1801" s="9">
        <v>41478</v>
      </c>
      <c r="J1801" s="9">
        <v>41477</v>
      </c>
      <c r="K1801" s="7">
        <v>1</v>
      </c>
      <c r="L1801" s="9" t="str">
        <f>VLOOKUP(T_[[#This Row],[Réf catégorie]],ListeCATEGORIES,2,FALSE)</f>
        <v>Boissons</v>
      </c>
      <c r="M1801" s="6">
        <v>1</v>
      </c>
      <c r="N1801" s="6" t="str">
        <f>VLOOKUP(T_[[#This Row],[Réf prod]],ListePRODUITS,2,FALSE)</f>
        <v>Chai</v>
      </c>
      <c r="O1801" s="13">
        <v>90</v>
      </c>
      <c r="P1801" s="6">
        <v>21</v>
      </c>
      <c r="Q1801" s="13">
        <f t="shared" si="28"/>
        <v>1890</v>
      </c>
      <c r="R1801" s="14">
        <v>-0.01</v>
      </c>
      <c r="S1801" s="13">
        <v>1908.9</v>
      </c>
      <c r="T1801" s="13">
        <v>17.180100000000003</v>
      </c>
      <c r="U1801" s="48">
        <f>T_[[#This Row],[CA tarif]]-T_[[#This Row],[CA HT]]</f>
        <v>-18.900000000000091</v>
      </c>
      <c r="V1801" s="13"/>
      <c r="W1801" s="13"/>
      <c r="X1801"/>
      <c r="Y1801" s="9"/>
      <c r="AA1801"/>
      <c r="AB1801"/>
    </row>
    <row r="1802" spans="1:28" ht="15" customHeight="1" x14ac:dyDescent="0.25">
      <c r="A1802" s="6" t="s">
        <v>196</v>
      </c>
      <c r="B1802" s="6" t="s">
        <v>197</v>
      </c>
      <c r="C1802" s="6" t="s">
        <v>52</v>
      </c>
      <c r="D1802" s="6" t="s">
        <v>51</v>
      </c>
      <c r="E1802" s="6">
        <v>7</v>
      </c>
      <c r="F1802" s="6" t="str">
        <f>VLOOKUP(T_[[#This Row],[N° représ]],ListeREPRESENTANTS,2,FALSE)</f>
        <v>Jaime Dos Santos</v>
      </c>
      <c r="G1802" s="6">
        <v>10746</v>
      </c>
      <c r="H1802" s="9">
        <v>41458</v>
      </c>
      <c r="I1802" s="9">
        <v>41473</v>
      </c>
      <c r="J1802" s="9">
        <v>41472</v>
      </c>
      <c r="K1802" s="7">
        <v>8</v>
      </c>
      <c r="L1802" s="9" t="str">
        <f>VLOOKUP(T_[[#This Row],[Réf catégorie]],ListeCATEGORIES,2,FALSE)</f>
        <v>Poissons et fruits de mer</v>
      </c>
      <c r="M1802" s="6">
        <v>13</v>
      </c>
      <c r="N1802" s="6" t="str">
        <f>VLOOKUP(T_[[#This Row],[Réf prod]],ListePRODUITS,2,FALSE)</f>
        <v>Konbu</v>
      </c>
      <c r="O1802" s="13">
        <v>30</v>
      </c>
      <c r="P1802" s="6">
        <v>13</v>
      </c>
      <c r="Q1802" s="13">
        <f t="shared" si="28"/>
        <v>390</v>
      </c>
      <c r="R1802" s="14">
        <v>0.03</v>
      </c>
      <c r="S1802" s="13">
        <v>378.3</v>
      </c>
      <c r="T1802" s="13">
        <v>6.4311000000000007</v>
      </c>
      <c r="U1802" s="48">
        <f>T_[[#This Row],[CA tarif]]-T_[[#This Row],[CA HT]]</f>
        <v>11.699999999999989</v>
      </c>
      <c r="V1802" s="13"/>
      <c r="W1802" s="13"/>
      <c r="X1802"/>
      <c r="Y1802" s="9"/>
      <c r="AA1802"/>
      <c r="AB1802"/>
    </row>
    <row r="1803" spans="1:28" ht="15" customHeight="1" x14ac:dyDescent="0.25">
      <c r="A1803" s="6" t="s">
        <v>86</v>
      </c>
      <c r="B1803" s="6" t="s">
        <v>87</v>
      </c>
      <c r="C1803" s="6" t="s">
        <v>88</v>
      </c>
      <c r="D1803" s="6" t="s">
        <v>89</v>
      </c>
      <c r="E1803" s="6">
        <v>3</v>
      </c>
      <c r="F1803" s="6" t="str">
        <f>VLOOKUP(T_[[#This Row],[N° représ]],ListeREPRESENTANTS,2,FALSE)</f>
        <v>Janet Leverling</v>
      </c>
      <c r="G1803" s="6">
        <v>10484</v>
      </c>
      <c r="H1803" s="9">
        <v>41459</v>
      </c>
      <c r="I1803" s="9">
        <v>41480</v>
      </c>
      <c r="J1803" s="9">
        <v>41476</v>
      </c>
      <c r="K1803" s="7">
        <v>7</v>
      </c>
      <c r="L1803" s="9" t="str">
        <f>VLOOKUP(T_[[#This Row],[Réf catégorie]],ListeCATEGORIES,2,FALSE)</f>
        <v>Produits secs</v>
      </c>
      <c r="M1803" s="6">
        <v>51</v>
      </c>
      <c r="N1803" s="6" t="str">
        <f>VLOOKUP(T_[[#This Row],[Réf prod]],ListePRODUITS,2,FALSE)</f>
        <v>Manjimup Dried Apples</v>
      </c>
      <c r="O1803" s="13">
        <v>212</v>
      </c>
      <c r="P1803" s="6">
        <v>82</v>
      </c>
      <c r="Q1803" s="13">
        <f t="shared" si="28"/>
        <v>17384</v>
      </c>
      <c r="R1803" s="14">
        <v>-0.03</v>
      </c>
      <c r="S1803" s="13">
        <v>17905.52</v>
      </c>
      <c r="T1803" s="13">
        <v>393.92144000000002</v>
      </c>
      <c r="U1803" s="48">
        <f>T_[[#This Row],[CA tarif]]-T_[[#This Row],[CA HT]]</f>
        <v>-521.52000000000044</v>
      </c>
      <c r="V1803" s="13"/>
      <c r="W1803" s="13"/>
      <c r="X1803"/>
      <c r="Y1803" s="9"/>
      <c r="AA1803"/>
      <c r="AB1803"/>
    </row>
    <row r="1804" spans="1:28" ht="15" customHeight="1" x14ac:dyDescent="0.25">
      <c r="A1804" s="6" t="s">
        <v>221</v>
      </c>
      <c r="B1804" s="6" t="s">
        <v>222</v>
      </c>
      <c r="C1804" s="6" t="s">
        <v>88</v>
      </c>
      <c r="D1804" s="6" t="s">
        <v>89</v>
      </c>
      <c r="E1804" s="6">
        <v>8</v>
      </c>
      <c r="F1804" s="6" t="str">
        <f>VLOOKUP(T_[[#This Row],[N° représ]],ListeREPRESENTANTS,2,FALSE)</f>
        <v>Hicham Esmal</v>
      </c>
      <c r="G1804" s="6">
        <v>10532</v>
      </c>
      <c r="H1804" s="9">
        <v>41459</v>
      </c>
      <c r="I1804" s="9">
        <v>41485</v>
      </c>
      <c r="J1804" s="9">
        <v>41480</v>
      </c>
      <c r="K1804" s="7">
        <v>2</v>
      </c>
      <c r="L1804" s="9" t="str">
        <f>VLOOKUP(T_[[#This Row],[Réf catégorie]],ListeCATEGORIES,2,FALSE)</f>
        <v>Condiments</v>
      </c>
      <c r="M1804" s="6">
        <v>66</v>
      </c>
      <c r="N1804" s="6" t="str">
        <f>VLOOKUP(T_[[#This Row],[Réf prod]],ListePRODUITS,2,FALSE)</f>
        <v>Louisiana Hot Spiced Okra</v>
      </c>
      <c r="O1804" s="13">
        <v>85</v>
      </c>
      <c r="P1804" s="6">
        <v>8</v>
      </c>
      <c r="Q1804" s="13">
        <f t="shared" si="28"/>
        <v>680</v>
      </c>
      <c r="R1804" s="14">
        <v>0.08</v>
      </c>
      <c r="S1804" s="13">
        <v>625.6</v>
      </c>
      <c r="T1804" s="13">
        <v>4.3792</v>
      </c>
      <c r="U1804" s="48">
        <f>T_[[#This Row],[CA tarif]]-T_[[#This Row],[CA HT]]</f>
        <v>54.399999999999977</v>
      </c>
      <c r="V1804" s="13"/>
      <c r="W1804" s="13"/>
      <c r="X1804"/>
      <c r="Y1804" s="9"/>
      <c r="AA1804"/>
      <c r="AB1804"/>
    </row>
    <row r="1805" spans="1:28" x14ac:dyDescent="0.25">
      <c r="A1805" s="6" t="s">
        <v>179</v>
      </c>
      <c r="B1805" s="6" t="s">
        <v>180</v>
      </c>
      <c r="C1805" s="6" t="s">
        <v>181</v>
      </c>
      <c r="D1805" s="6" t="s">
        <v>81</v>
      </c>
      <c r="E1805" s="6">
        <v>7</v>
      </c>
      <c r="F1805" s="6" t="str">
        <f>VLOOKUP(T_[[#This Row],[N° représ]],ListeREPRESENTANTS,2,FALSE)</f>
        <v>Jaime Dos Santos</v>
      </c>
      <c r="G1805" s="6">
        <v>10713</v>
      </c>
      <c r="H1805" s="9">
        <v>41459</v>
      </c>
      <c r="I1805" s="9">
        <v>41470</v>
      </c>
      <c r="J1805" s="9">
        <v>41467</v>
      </c>
      <c r="K1805" s="7">
        <v>8</v>
      </c>
      <c r="L1805" s="9" t="str">
        <f>VLOOKUP(T_[[#This Row],[Réf catégorie]],ListeCATEGORIES,2,FALSE)</f>
        <v>Poissons et fruits de mer</v>
      </c>
      <c r="M1805" s="6">
        <v>10</v>
      </c>
      <c r="N1805" s="6" t="str">
        <f>VLOOKUP(T_[[#This Row],[Réf prod]],ListePRODUITS,2,FALSE)</f>
        <v>Ikura</v>
      </c>
      <c r="O1805" s="13">
        <v>155</v>
      </c>
      <c r="P1805" s="6">
        <v>30</v>
      </c>
      <c r="Q1805" s="13">
        <f t="shared" si="28"/>
        <v>4650</v>
      </c>
      <c r="R1805" s="14">
        <v>-0.02</v>
      </c>
      <c r="S1805" s="13">
        <v>4743</v>
      </c>
      <c r="T1805" s="13">
        <v>4.7430000000000003</v>
      </c>
      <c r="U1805" s="48">
        <f>T_[[#This Row],[CA tarif]]-T_[[#This Row],[CA HT]]</f>
        <v>-93</v>
      </c>
      <c r="V1805" s="13"/>
      <c r="W1805" s="13"/>
      <c r="X1805"/>
      <c r="Y1805" s="9"/>
      <c r="AA1805"/>
      <c r="AB1805"/>
    </row>
    <row r="1806" spans="1:28" ht="15" customHeight="1" x14ac:dyDescent="0.25">
      <c r="A1806" s="6" t="s">
        <v>239</v>
      </c>
      <c r="B1806" s="6" t="s">
        <v>240</v>
      </c>
      <c r="C1806" s="6" t="s">
        <v>241</v>
      </c>
      <c r="D1806" s="6" t="s">
        <v>242</v>
      </c>
      <c r="E1806" s="6">
        <v>5</v>
      </c>
      <c r="F1806" s="6" t="str">
        <f>VLOOKUP(T_[[#This Row],[N° représ]],ListeREPRESENTANTS,2,FALSE)</f>
        <v>Mohamed Ben Arfa</v>
      </c>
      <c r="G1806" s="6">
        <v>10802</v>
      </c>
      <c r="H1806" s="9">
        <v>41459</v>
      </c>
      <c r="I1806" s="9">
        <v>41477</v>
      </c>
      <c r="J1806" s="9">
        <v>41479</v>
      </c>
      <c r="K1806" s="7">
        <v>8</v>
      </c>
      <c r="L1806" s="9" t="str">
        <f>VLOOKUP(T_[[#This Row],[Réf catégorie]],ListeCATEGORIES,2,FALSE)</f>
        <v>Poissons et fruits de mer</v>
      </c>
      <c r="M1806" s="6">
        <v>30</v>
      </c>
      <c r="N1806" s="6" t="str">
        <f>VLOOKUP(T_[[#This Row],[Réf prod]],ListePRODUITS,2,FALSE)</f>
        <v>Nord-Ost Matjeshering</v>
      </c>
      <c r="O1806" s="13">
        <v>129.44999999999999</v>
      </c>
      <c r="P1806" s="6">
        <v>40</v>
      </c>
      <c r="Q1806" s="13">
        <f t="shared" si="28"/>
        <v>5178</v>
      </c>
      <c r="R1806" s="14">
        <v>0.01</v>
      </c>
      <c r="S1806" s="13">
        <v>5126.22</v>
      </c>
      <c r="T1806" s="13">
        <v>123.02928</v>
      </c>
      <c r="U1806" s="48">
        <f>T_[[#This Row],[CA tarif]]-T_[[#This Row],[CA HT]]</f>
        <v>51.779999999999745</v>
      </c>
      <c r="V1806" s="13"/>
      <c r="W1806" s="13"/>
      <c r="X1806"/>
      <c r="Y1806" s="9"/>
      <c r="AA1806"/>
      <c r="AB1806"/>
    </row>
    <row r="1807" spans="1:28" x14ac:dyDescent="0.25">
      <c r="A1807" s="6" t="s">
        <v>316</v>
      </c>
      <c r="B1807" s="6" t="s">
        <v>317</v>
      </c>
      <c r="C1807" s="6" t="s">
        <v>318</v>
      </c>
      <c r="D1807" s="6" t="s">
        <v>81</v>
      </c>
      <c r="E1807" s="6">
        <v>7</v>
      </c>
      <c r="F1807" s="6" t="str">
        <f>VLOOKUP(T_[[#This Row],[N° représ]],ListeREPRESENTANTS,2,FALSE)</f>
        <v>Jaime Dos Santos</v>
      </c>
      <c r="G1807" s="6">
        <v>10821</v>
      </c>
      <c r="H1807" s="9">
        <v>41459</v>
      </c>
      <c r="I1807" s="9">
        <v>41475</v>
      </c>
      <c r="J1807" s="9">
        <v>41475</v>
      </c>
      <c r="K1807" s="7">
        <v>7</v>
      </c>
      <c r="L1807" s="9" t="str">
        <f>VLOOKUP(T_[[#This Row],[Réf catégorie]],ListeCATEGORIES,2,FALSE)</f>
        <v>Produits secs</v>
      </c>
      <c r="M1807" s="6">
        <v>51</v>
      </c>
      <c r="N1807" s="6" t="str">
        <f>VLOOKUP(T_[[#This Row],[Réf prod]],ListePRODUITS,2,FALSE)</f>
        <v>Manjimup Dried Apples</v>
      </c>
      <c r="O1807" s="13">
        <v>265</v>
      </c>
      <c r="P1807" s="6">
        <v>84</v>
      </c>
      <c r="Q1807" s="13">
        <f t="shared" si="28"/>
        <v>22260</v>
      </c>
      <c r="R1807" s="14">
        <v>0.05</v>
      </c>
      <c r="S1807" s="13">
        <v>21147</v>
      </c>
      <c r="T1807" s="13">
        <v>422.94</v>
      </c>
      <c r="U1807" s="48">
        <f>T_[[#This Row],[CA tarif]]-T_[[#This Row],[CA HT]]</f>
        <v>1113</v>
      </c>
      <c r="V1807" s="13"/>
      <c r="W1807" s="13"/>
      <c r="X1807"/>
      <c r="Y1807" s="9"/>
      <c r="AA1807"/>
      <c r="AB1807"/>
    </row>
    <row r="1808" spans="1:28" ht="15" customHeight="1" x14ac:dyDescent="0.25">
      <c r="A1808" s="6" t="s">
        <v>152</v>
      </c>
      <c r="B1808" s="6" t="s">
        <v>153</v>
      </c>
      <c r="C1808" s="6" t="s">
        <v>154</v>
      </c>
      <c r="D1808" s="6" t="s">
        <v>146</v>
      </c>
      <c r="E1808" s="6">
        <v>3</v>
      </c>
      <c r="F1808" s="6" t="str">
        <f>VLOOKUP(T_[[#This Row],[N° représ]],ListeREPRESENTANTS,2,FALSE)</f>
        <v>Janet Leverling</v>
      </c>
      <c r="G1808" s="6">
        <v>10495</v>
      </c>
      <c r="H1808" s="9">
        <v>41460</v>
      </c>
      <c r="I1808" s="9">
        <v>41472</v>
      </c>
      <c r="J1808" s="9">
        <v>41473</v>
      </c>
      <c r="K1808" s="7">
        <v>2</v>
      </c>
      <c r="L1808" s="9" t="str">
        <f>VLOOKUP(T_[[#This Row],[Réf catégorie]],ListeCATEGORIES,2,FALSE)</f>
        <v>Condiments</v>
      </c>
      <c r="M1808" s="6">
        <v>77</v>
      </c>
      <c r="N1808" s="6" t="str">
        <f>VLOOKUP(T_[[#This Row],[Réf prod]],ListePRODUITS,2,FALSE)</f>
        <v>Original Frankfurter grüne Soße</v>
      </c>
      <c r="O1808" s="13">
        <v>52</v>
      </c>
      <c r="P1808" s="6">
        <v>36</v>
      </c>
      <c r="Q1808" s="13">
        <f t="shared" si="28"/>
        <v>1872</v>
      </c>
      <c r="R1808" s="14">
        <v>0.05</v>
      </c>
      <c r="S1808" s="13">
        <v>1778.3999999999999</v>
      </c>
      <c r="T1808" s="13">
        <v>30.232800000000001</v>
      </c>
      <c r="U1808" s="48">
        <f>T_[[#This Row],[CA tarif]]-T_[[#This Row],[CA HT]]</f>
        <v>93.600000000000136</v>
      </c>
      <c r="V1808" s="13"/>
      <c r="W1808" s="13"/>
      <c r="X1808"/>
      <c r="Y1808" s="9"/>
      <c r="AA1808"/>
      <c r="AB1808"/>
    </row>
    <row r="1809" spans="1:28" x14ac:dyDescent="0.25">
      <c r="A1809" s="6" t="s">
        <v>78</v>
      </c>
      <c r="B1809" s="6" t="s">
        <v>79</v>
      </c>
      <c r="C1809" s="6" t="s">
        <v>80</v>
      </c>
      <c r="D1809" s="6" t="s">
        <v>81</v>
      </c>
      <c r="E1809" s="6">
        <v>5</v>
      </c>
      <c r="F1809" s="6" t="str">
        <f>VLOOKUP(T_[[#This Row],[N° représ]],ListeREPRESENTANTS,2,FALSE)</f>
        <v>Mohamed Ben Arfa</v>
      </c>
      <c r="G1809" s="6">
        <v>10504</v>
      </c>
      <c r="H1809" s="9">
        <v>41460</v>
      </c>
      <c r="I1809" s="9">
        <v>41472</v>
      </c>
      <c r="J1809" s="9">
        <v>41467</v>
      </c>
      <c r="K1809" s="7">
        <v>3</v>
      </c>
      <c r="L1809" s="9" t="str">
        <f>VLOOKUP(T_[[#This Row],[Réf catégorie]],ListeCATEGORIES,2,FALSE)</f>
        <v>Desserts</v>
      </c>
      <c r="M1809" s="6">
        <v>21</v>
      </c>
      <c r="N1809" s="6" t="str">
        <f>VLOOKUP(T_[[#This Row],[Réf prod]],ListePRODUITS,2,FALSE)</f>
        <v>Sir Rodney's Scones</v>
      </c>
      <c r="O1809" s="13">
        <v>50</v>
      </c>
      <c r="P1809" s="6">
        <v>45</v>
      </c>
      <c r="Q1809" s="13">
        <f t="shared" si="28"/>
        <v>2250</v>
      </c>
      <c r="R1809" s="14">
        <v>0.15</v>
      </c>
      <c r="S1809" s="13">
        <v>1912.5</v>
      </c>
      <c r="T1809" s="13">
        <v>34.424999999999997</v>
      </c>
      <c r="U1809" s="48">
        <f>T_[[#This Row],[CA tarif]]-T_[[#This Row],[CA HT]]</f>
        <v>337.5</v>
      </c>
      <c r="V1809" s="13"/>
      <c r="W1809" s="13"/>
      <c r="X1809"/>
      <c r="Y1809" s="9"/>
      <c r="AA1809"/>
      <c r="AB1809"/>
    </row>
    <row r="1810" spans="1:28" ht="15" customHeight="1" x14ac:dyDescent="0.25">
      <c r="A1810" s="6" t="s">
        <v>205</v>
      </c>
      <c r="B1810" s="6" t="s">
        <v>206</v>
      </c>
      <c r="C1810" s="6" t="s">
        <v>207</v>
      </c>
      <c r="D1810" s="6" t="s">
        <v>208</v>
      </c>
      <c r="E1810" s="6">
        <v>7</v>
      </c>
      <c r="F1810" s="6" t="str">
        <f>VLOOKUP(T_[[#This Row],[N° représ]],ListeREPRESENTANTS,2,FALSE)</f>
        <v>Jaime Dos Santos</v>
      </c>
      <c r="G1810" s="6">
        <v>10626</v>
      </c>
      <c r="H1810" s="9">
        <v>41460</v>
      </c>
      <c r="I1810" s="9">
        <v>41488</v>
      </c>
      <c r="J1810" s="9">
        <v>41485</v>
      </c>
      <c r="K1810" s="7">
        <v>4</v>
      </c>
      <c r="L1810" s="9" t="str">
        <f>VLOOKUP(T_[[#This Row],[Réf catégorie]],ListeCATEGORIES,2,FALSE)</f>
        <v>Produits laitiers</v>
      </c>
      <c r="M1810" s="6">
        <v>60</v>
      </c>
      <c r="N1810" s="6" t="str">
        <f>VLOOKUP(T_[[#This Row],[Réf prod]],ListePRODUITS,2,FALSE)</f>
        <v>Camembert Pierrot</v>
      </c>
      <c r="O1810" s="13">
        <v>170</v>
      </c>
      <c r="P1810" s="6">
        <v>15</v>
      </c>
      <c r="Q1810" s="13">
        <f t="shared" si="28"/>
        <v>2550</v>
      </c>
      <c r="R1810" s="14">
        <v>0.06</v>
      </c>
      <c r="S1810" s="13">
        <v>2397</v>
      </c>
      <c r="T1810" s="13">
        <v>19.175999999999998</v>
      </c>
      <c r="U1810" s="48">
        <f>T_[[#This Row],[CA tarif]]-T_[[#This Row],[CA HT]]</f>
        <v>153</v>
      </c>
      <c r="V1810" s="13"/>
      <c r="W1810" s="13"/>
      <c r="X1810"/>
      <c r="Y1810" s="9"/>
      <c r="AA1810"/>
      <c r="AB1810"/>
    </row>
    <row r="1811" spans="1:28" ht="15" customHeight="1" x14ac:dyDescent="0.25">
      <c r="A1811" s="6" t="s">
        <v>243</v>
      </c>
      <c r="B1811" s="6" t="s">
        <v>244</v>
      </c>
      <c r="C1811" s="6" t="s">
        <v>88</v>
      </c>
      <c r="D1811" s="6" t="s">
        <v>89</v>
      </c>
      <c r="E1811" s="6">
        <v>7</v>
      </c>
      <c r="F1811" s="6" t="str">
        <f>VLOOKUP(T_[[#This Row],[N° représ]],ListeREPRESENTANTS,2,FALSE)</f>
        <v>Jaime Dos Santos</v>
      </c>
      <c r="G1811" s="6">
        <v>10558</v>
      </c>
      <c r="H1811" s="9">
        <v>41461</v>
      </c>
      <c r="I1811" s="9">
        <v>41475</v>
      </c>
      <c r="J1811" s="9">
        <v>41471</v>
      </c>
      <c r="K1811" s="7">
        <v>8</v>
      </c>
      <c r="L1811" s="9" t="str">
        <f>VLOOKUP(T_[[#This Row],[Réf catégorie]],ListeCATEGORIES,2,FALSE)</f>
        <v>Poissons et fruits de mer</v>
      </c>
      <c r="M1811" s="6">
        <v>73</v>
      </c>
      <c r="N1811" s="6" t="str">
        <f>VLOOKUP(T_[[#This Row],[Réf prod]],ListePRODUITS,2,FALSE)</f>
        <v>Röd Kaviar</v>
      </c>
      <c r="O1811" s="13">
        <v>75</v>
      </c>
      <c r="P1811" s="6">
        <v>73</v>
      </c>
      <c r="Q1811" s="13">
        <f t="shared" si="28"/>
        <v>5475</v>
      </c>
      <c r="R1811" s="14">
        <v>-0.01</v>
      </c>
      <c r="S1811" s="13">
        <v>5529.75</v>
      </c>
      <c r="T1811" s="13">
        <v>132.714</v>
      </c>
      <c r="U1811" s="48">
        <f>T_[[#This Row],[CA tarif]]-T_[[#This Row],[CA HT]]</f>
        <v>-54.75</v>
      </c>
      <c r="V1811" s="13"/>
      <c r="W1811" s="13"/>
      <c r="X1811"/>
      <c r="Y1811" s="9"/>
      <c r="AA1811"/>
      <c r="AB1811"/>
    </row>
    <row r="1812" spans="1:28" ht="15" customHeight="1" x14ac:dyDescent="0.25">
      <c r="A1812" s="6" t="s">
        <v>120</v>
      </c>
      <c r="B1812" s="6" t="s">
        <v>121</v>
      </c>
      <c r="C1812" s="6" t="s">
        <v>122</v>
      </c>
      <c r="D1812" s="6" t="s">
        <v>123</v>
      </c>
      <c r="E1812" s="6">
        <v>5</v>
      </c>
      <c r="F1812" s="6" t="str">
        <f>VLOOKUP(T_[[#This Row],[N° représ]],ListeREPRESENTANTS,2,FALSE)</f>
        <v>Mohamed Ben Arfa</v>
      </c>
      <c r="G1812" s="6">
        <v>10622</v>
      </c>
      <c r="H1812" s="9">
        <v>41461</v>
      </c>
      <c r="I1812" s="9">
        <v>41482</v>
      </c>
      <c r="J1812" s="9">
        <v>41483</v>
      </c>
      <c r="K1812" s="7">
        <v>3</v>
      </c>
      <c r="L1812" s="9" t="str">
        <f>VLOOKUP(T_[[#This Row],[Réf catégorie]],ListeCATEGORIES,2,FALSE)</f>
        <v>Desserts</v>
      </c>
      <c r="M1812" s="6">
        <v>68</v>
      </c>
      <c r="N1812" s="6" t="str">
        <f>VLOOKUP(T_[[#This Row],[Réf prod]],ListePRODUITS,2,FALSE)</f>
        <v>Scottish Longbreads</v>
      </c>
      <c r="O1812" s="13">
        <v>62.5</v>
      </c>
      <c r="P1812" s="6">
        <v>17</v>
      </c>
      <c r="Q1812" s="13">
        <f t="shared" si="28"/>
        <v>1062.5</v>
      </c>
      <c r="R1812" s="14">
        <v>0.08</v>
      </c>
      <c r="S1812" s="13">
        <v>977.5</v>
      </c>
      <c r="T1812" s="13">
        <v>32.2575</v>
      </c>
      <c r="U1812" s="48">
        <f>T_[[#This Row],[CA tarif]]-T_[[#This Row],[CA HT]]</f>
        <v>85</v>
      </c>
      <c r="V1812" s="13"/>
      <c r="W1812" s="13"/>
      <c r="X1812"/>
      <c r="Y1812" s="9"/>
      <c r="AA1812"/>
      <c r="AB1812"/>
    </row>
    <row r="1813" spans="1:28" ht="15" customHeight="1" x14ac:dyDescent="0.25">
      <c r="A1813" s="6" t="s">
        <v>223</v>
      </c>
      <c r="B1813" s="6" t="s">
        <v>224</v>
      </c>
      <c r="C1813" s="6" t="s">
        <v>225</v>
      </c>
      <c r="D1813" s="6" t="s">
        <v>208</v>
      </c>
      <c r="E1813" s="6">
        <v>5</v>
      </c>
      <c r="F1813" s="6" t="str">
        <f>VLOOKUP(T_[[#This Row],[N° représ]],ListeREPRESENTANTS,2,FALSE)</f>
        <v>Mohamed Ben Arfa</v>
      </c>
      <c r="G1813" s="6">
        <v>10774</v>
      </c>
      <c r="H1813" s="9">
        <v>41462</v>
      </c>
      <c r="I1813" s="9">
        <v>41476</v>
      </c>
      <c r="J1813" s="9">
        <v>41471</v>
      </c>
      <c r="K1813" s="7">
        <v>4</v>
      </c>
      <c r="L1813" s="9" t="str">
        <f>VLOOKUP(T_[[#This Row],[Réf catégorie]],ListeCATEGORIES,2,FALSE)</f>
        <v>Produits laitiers</v>
      </c>
      <c r="M1813" s="6">
        <v>31</v>
      </c>
      <c r="N1813" s="6" t="str">
        <f>VLOOKUP(T_[[#This Row],[Réf prod]],ListePRODUITS,2,FALSE)</f>
        <v>Gorgonzola Telino</v>
      </c>
      <c r="O1813" s="13">
        <v>62.5</v>
      </c>
      <c r="P1813" s="6">
        <v>57</v>
      </c>
      <c r="Q1813" s="13">
        <f t="shared" si="28"/>
        <v>3562.5</v>
      </c>
      <c r="R1813" s="14">
        <v>0.09</v>
      </c>
      <c r="S1813" s="13">
        <v>3241.875</v>
      </c>
      <c r="T1813" s="13">
        <v>110.22375</v>
      </c>
      <c r="U1813" s="48">
        <f>T_[[#This Row],[CA tarif]]-T_[[#This Row],[CA HT]]</f>
        <v>320.625</v>
      </c>
      <c r="V1813" s="13"/>
      <c r="W1813" s="13"/>
      <c r="X1813"/>
      <c r="Y1813" s="9"/>
      <c r="AA1813"/>
      <c r="AB1813"/>
    </row>
    <row r="1814" spans="1:28" ht="15" customHeight="1" x14ac:dyDescent="0.25">
      <c r="A1814" s="6" t="s">
        <v>226</v>
      </c>
      <c r="B1814" s="6" t="s">
        <v>227</v>
      </c>
      <c r="C1814" s="6" t="s">
        <v>53</v>
      </c>
      <c r="D1814" s="6" t="s">
        <v>51</v>
      </c>
      <c r="E1814" s="6">
        <v>8</v>
      </c>
      <c r="F1814" s="6" t="str">
        <f>VLOOKUP(T_[[#This Row],[N° représ]],ListeREPRESENTANTS,2,FALSE)</f>
        <v>Hicham Esmal</v>
      </c>
      <c r="G1814" s="6">
        <v>10666</v>
      </c>
      <c r="H1814" s="9">
        <v>41463</v>
      </c>
      <c r="I1814" s="9">
        <v>41488</v>
      </c>
      <c r="J1814" s="9">
        <v>41488</v>
      </c>
      <c r="K1814" s="7">
        <v>6</v>
      </c>
      <c r="L1814" s="9" t="str">
        <f>VLOOKUP(T_[[#This Row],[Réf catégorie]],ListeCATEGORIES,2,FALSE)</f>
        <v>Viandes</v>
      </c>
      <c r="M1814" s="6">
        <v>29</v>
      </c>
      <c r="N1814" s="6" t="str">
        <f>VLOOKUP(T_[[#This Row],[Réf prod]],ListePRODUITS,2,FALSE)</f>
        <v>Thüringer Rostbratwurst</v>
      </c>
      <c r="O1814" s="13">
        <v>618.95000000000005</v>
      </c>
      <c r="P1814" s="6">
        <v>11</v>
      </c>
      <c r="Q1814" s="13">
        <f t="shared" si="28"/>
        <v>6808.4500000000007</v>
      </c>
      <c r="R1814" s="14">
        <v>0.03</v>
      </c>
      <c r="S1814" s="13">
        <v>6604.1965000000009</v>
      </c>
      <c r="T1814" s="13">
        <v>151.89651950000001</v>
      </c>
      <c r="U1814" s="48">
        <f>T_[[#This Row],[CA tarif]]-T_[[#This Row],[CA HT]]</f>
        <v>204.2534999999998</v>
      </c>
      <c r="V1814" s="13"/>
      <c r="W1814" s="13"/>
      <c r="X1814"/>
      <c r="Y1814" s="9"/>
      <c r="AA1814"/>
      <c r="AB1814"/>
    </row>
    <row r="1815" spans="1:28" ht="15" customHeight="1" x14ac:dyDescent="0.25">
      <c r="A1815" s="6" t="s">
        <v>301</v>
      </c>
      <c r="B1815" s="6" t="s">
        <v>302</v>
      </c>
      <c r="C1815" s="6" t="s">
        <v>260</v>
      </c>
      <c r="D1815" s="6" t="s">
        <v>136</v>
      </c>
      <c r="E1815" s="6">
        <v>7</v>
      </c>
      <c r="F1815" s="6" t="str">
        <f>VLOOKUP(T_[[#This Row],[N° représ]],ListeREPRESENTANTS,2,FALSE)</f>
        <v>Jaime Dos Santos</v>
      </c>
      <c r="G1815" s="6">
        <v>10835</v>
      </c>
      <c r="H1815" s="9">
        <v>41463</v>
      </c>
      <c r="I1815" s="9">
        <v>41485</v>
      </c>
      <c r="J1815" s="9">
        <v>41486</v>
      </c>
      <c r="K1815" s="7">
        <v>2</v>
      </c>
      <c r="L1815" s="9" t="str">
        <f>VLOOKUP(T_[[#This Row],[Réf catégorie]],ListeCATEGORIES,2,FALSE)</f>
        <v>Condiments</v>
      </c>
      <c r="M1815" s="6">
        <v>77</v>
      </c>
      <c r="N1815" s="6" t="str">
        <f>VLOOKUP(T_[[#This Row],[Réf prod]],ListePRODUITS,2,FALSE)</f>
        <v>Original Frankfurter grüne Soße</v>
      </c>
      <c r="O1815" s="13">
        <v>65</v>
      </c>
      <c r="P1815" s="6">
        <v>37</v>
      </c>
      <c r="Q1815" s="13">
        <f t="shared" si="28"/>
        <v>2405</v>
      </c>
      <c r="R1815" s="14">
        <v>0.08</v>
      </c>
      <c r="S1815" s="13">
        <v>2212.6</v>
      </c>
      <c r="T1815" s="13">
        <v>13.275599999999999</v>
      </c>
      <c r="U1815" s="48">
        <f>T_[[#This Row],[CA tarif]]-T_[[#This Row],[CA HT]]</f>
        <v>192.40000000000009</v>
      </c>
      <c r="V1815" s="13"/>
      <c r="W1815" s="13"/>
      <c r="X1815"/>
      <c r="Y1815" s="9"/>
      <c r="AA1815"/>
      <c r="AB1815"/>
    </row>
    <row r="1816" spans="1:28" ht="15" customHeight="1" x14ac:dyDescent="0.25">
      <c r="A1816" s="6" t="s">
        <v>137</v>
      </c>
      <c r="B1816" s="6" t="s">
        <v>138</v>
      </c>
      <c r="C1816" s="6" t="s">
        <v>139</v>
      </c>
      <c r="D1816" s="6" t="s">
        <v>140</v>
      </c>
      <c r="E1816" s="6">
        <v>3</v>
      </c>
      <c r="F1816" s="6" t="str">
        <f>VLOOKUP(T_[[#This Row],[N° représ]],ListeREPRESENTANTS,2,FALSE)</f>
        <v>Janet Leverling</v>
      </c>
      <c r="G1816" s="6">
        <v>10530</v>
      </c>
      <c r="H1816" s="9">
        <v>41464</v>
      </c>
      <c r="I1816" s="9">
        <v>41480</v>
      </c>
      <c r="J1816" s="9">
        <v>41483</v>
      </c>
      <c r="K1816" s="7">
        <v>1</v>
      </c>
      <c r="L1816" s="9" t="str">
        <f>VLOOKUP(T_[[#This Row],[Réf catégorie]],ListeCATEGORIES,2,FALSE)</f>
        <v>Boissons</v>
      </c>
      <c r="M1816" s="6">
        <v>76</v>
      </c>
      <c r="N1816" s="6" t="str">
        <f>VLOOKUP(T_[[#This Row],[Réf prod]],ListePRODUITS,2,FALSE)</f>
        <v>Lakkalikööri</v>
      </c>
      <c r="O1816" s="13">
        <v>90</v>
      </c>
      <c r="P1816" s="6">
        <v>43</v>
      </c>
      <c r="Q1816" s="13">
        <f t="shared" si="28"/>
        <v>3870</v>
      </c>
      <c r="R1816" s="14">
        <v>0.2</v>
      </c>
      <c r="S1816" s="13">
        <v>3096</v>
      </c>
      <c r="T1816" s="13">
        <v>77.400000000000006</v>
      </c>
      <c r="U1816" s="48">
        <f>T_[[#This Row],[CA tarif]]-T_[[#This Row],[CA HT]]</f>
        <v>774</v>
      </c>
      <c r="V1816" s="13"/>
      <c r="W1816" s="13"/>
      <c r="X1816"/>
      <c r="Y1816" s="9"/>
      <c r="AA1816"/>
      <c r="AB1816"/>
    </row>
    <row r="1817" spans="1:28" ht="15" customHeight="1" x14ac:dyDescent="0.25">
      <c r="A1817" s="6" t="s">
        <v>186</v>
      </c>
      <c r="B1817" s="6" t="s">
        <v>187</v>
      </c>
      <c r="C1817" s="6" t="s">
        <v>188</v>
      </c>
      <c r="D1817" s="6" t="s">
        <v>140</v>
      </c>
      <c r="E1817" s="6">
        <v>1</v>
      </c>
      <c r="F1817" s="6" t="str">
        <f>VLOOKUP(T_[[#This Row],[N° représ]],ListeREPRESENTANTS,2,FALSE)</f>
        <v>Francis Rivière</v>
      </c>
      <c r="G1817" s="6">
        <v>10595</v>
      </c>
      <c r="H1817" s="9">
        <v>41464</v>
      </c>
      <c r="I1817" s="9">
        <v>41477</v>
      </c>
      <c r="J1817" s="9">
        <v>41478</v>
      </c>
      <c r="K1817" s="7">
        <v>4</v>
      </c>
      <c r="L1817" s="9" t="str">
        <f>VLOOKUP(T_[[#This Row],[Réf catégorie]],ListeCATEGORIES,2,FALSE)</f>
        <v>Produits laitiers</v>
      </c>
      <c r="M1817" s="6">
        <v>69</v>
      </c>
      <c r="N1817" s="6" t="str">
        <f>VLOOKUP(T_[[#This Row],[Réf prod]],ListePRODUITS,2,FALSE)</f>
        <v>Gudbrandsdalsost</v>
      </c>
      <c r="O1817" s="13">
        <v>180</v>
      </c>
      <c r="P1817" s="6">
        <v>13</v>
      </c>
      <c r="Q1817" s="13">
        <f t="shared" si="28"/>
        <v>2340</v>
      </c>
      <c r="R1817" s="14">
        <v>0.14000000000000001</v>
      </c>
      <c r="S1817" s="13">
        <v>2012.3999999999999</v>
      </c>
      <c r="T1817" s="13">
        <v>64.396799999999999</v>
      </c>
      <c r="U1817" s="48">
        <f>T_[[#This Row],[CA tarif]]-T_[[#This Row],[CA HT]]</f>
        <v>327.60000000000014</v>
      </c>
      <c r="V1817" s="13"/>
      <c r="W1817" s="13"/>
      <c r="X1817"/>
      <c r="Y1817" s="9"/>
      <c r="AA1817"/>
      <c r="AB1817"/>
    </row>
    <row r="1818" spans="1:28" ht="15" customHeight="1" x14ac:dyDescent="0.25">
      <c r="A1818" s="6" t="s">
        <v>285</v>
      </c>
      <c r="B1818" s="6" t="s">
        <v>286</v>
      </c>
      <c r="C1818" s="6" t="s">
        <v>287</v>
      </c>
      <c r="D1818" s="6" t="s">
        <v>212</v>
      </c>
      <c r="E1818" s="6">
        <v>8</v>
      </c>
      <c r="F1818" s="6" t="str">
        <f>VLOOKUP(T_[[#This Row],[N° représ]],ListeREPRESENTANTS,2,FALSE)</f>
        <v>Hicham Esmal</v>
      </c>
      <c r="G1818" s="6">
        <v>10695</v>
      </c>
      <c r="H1818" s="9">
        <v>41464</v>
      </c>
      <c r="I1818" s="9">
        <v>41479</v>
      </c>
      <c r="J1818" s="9">
        <v>41478</v>
      </c>
      <c r="K1818" s="7">
        <v>4</v>
      </c>
      <c r="L1818" s="9" t="str">
        <f>VLOOKUP(T_[[#This Row],[Réf catégorie]],ListeCATEGORIES,2,FALSE)</f>
        <v>Produits laitiers</v>
      </c>
      <c r="M1818" s="6">
        <v>12</v>
      </c>
      <c r="N1818" s="6" t="str">
        <f>VLOOKUP(T_[[#This Row],[Réf prod]],ListePRODUITS,2,FALSE)</f>
        <v>Queso Manchego La Pastora</v>
      </c>
      <c r="O1818" s="13">
        <v>190</v>
      </c>
      <c r="P1818" s="6">
        <v>42</v>
      </c>
      <c r="Q1818" s="13">
        <f t="shared" si="28"/>
        <v>7980</v>
      </c>
      <c r="R1818" s="14">
        <v>0.05</v>
      </c>
      <c r="S1818" s="13">
        <v>7581</v>
      </c>
      <c r="T1818" s="13">
        <v>219.84899999999999</v>
      </c>
      <c r="U1818" s="48">
        <f>T_[[#This Row],[CA tarif]]-T_[[#This Row],[CA HT]]</f>
        <v>399</v>
      </c>
      <c r="V1818" s="13"/>
      <c r="W1818" s="13"/>
      <c r="X1818"/>
      <c r="Y1818" s="9"/>
      <c r="AA1818"/>
      <c r="AB1818"/>
    </row>
    <row r="1819" spans="1:28" ht="15" customHeight="1" x14ac:dyDescent="0.25">
      <c r="A1819" s="6" t="s">
        <v>173</v>
      </c>
      <c r="B1819" s="6" t="s">
        <v>174</v>
      </c>
      <c r="C1819" s="6" t="s">
        <v>135</v>
      </c>
      <c r="D1819" s="6" t="s">
        <v>136</v>
      </c>
      <c r="E1819" s="6">
        <v>2</v>
      </c>
      <c r="F1819" s="6" t="str">
        <f>VLOOKUP(T_[[#This Row],[N° représ]],ListeREPRESENTANTS,2,FALSE)</f>
        <v>Anne Dodsworth</v>
      </c>
      <c r="G1819" s="6">
        <v>10893</v>
      </c>
      <c r="H1819" s="9">
        <v>41464</v>
      </c>
      <c r="I1819" s="9">
        <v>41494</v>
      </c>
      <c r="J1819" s="9">
        <v>41490</v>
      </c>
      <c r="K1819" s="7">
        <v>6</v>
      </c>
      <c r="L1819" s="9" t="str">
        <f>VLOOKUP(T_[[#This Row],[Réf catégorie]],ListeCATEGORIES,2,FALSE)</f>
        <v>Viandes</v>
      </c>
      <c r="M1819" s="6">
        <v>29</v>
      </c>
      <c r="N1819" s="6" t="str">
        <f>VLOOKUP(T_[[#This Row],[Réf prod]],ListePRODUITS,2,FALSE)</f>
        <v>Thüringer Rostbratwurst</v>
      </c>
      <c r="O1819" s="13">
        <v>618.95000000000005</v>
      </c>
      <c r="P1819" s="6">
        <v>44</v>
      </c>
      <c r="Q1819" s="13">
        <f t="shared" si="28"/>
        <v>27233.800000000003</v>
      </c>
      <c r="R1819" s="15">
        <v>0.06</v>
      </c>
      <c r="S1819" s="13">
        <v>25599.772000000001</v>
      </c>
      <c r="T1819" s="13">
        <v>0</v>
      </c>
      <c r="U1819" s="48">
        <f>T_[[#This Row],[CA tarif]]-T_[[#This Row],[CA HT]]</f>
        <v>1634.0280000000021</v>
      </c>
      <c r="V1819" s="13"/>
      <c r="W1819" s="13"/>
      <c r="X1819"/>
      <c r="Y1819" s="9"/>
      <c r="AA1819"/>
      <c r="AB1819"/>
    </row>
    <row r="1820" spans="1:28" ht="15" customHeight="1" x14ac:dyDescent="0.25">
      <c r="A1820" s="6" t="s">
        <v>103</v>
      </c>
      <c r="B1820" s="6" t="s">
        <v>104</v>
      </c>
      <c r="C1820" s="6" t="s">
        <v>105</v>
      </c>
      <c r="D1820" s="6" t="s">
        <v>106</v>
      </c>
      <c r="E1820" s="6">
        <v>5</v>
      </c>
      <c r="F1820" s="6" t="str">
        <f>VLOOKUP(T_[[#This Row],[N° représ]],ListeREPRESENTANTS,2,FALSE)</f>
        <v>Mohamed Ben Arfa</v>
      </c>
      <c r="G1820" s="6">
        <v>10613</v>
      </c>
      <c r="H1820" s="9">
        <v>41465</v>
      </c>
      <c r="I1820" s="9">
        <v>41478</v>
      </c>
      <c r="J1820" s="9">
        <v>41479</v>
      </c>
      <c r="K1820" s="7">
        <v>1</v>
      </c>
      <c r="L1820" s="9" t="str">
        <f>VLOOKUP(T_[[#This Row],[Réf catégorie]],ListeCATEGORIES,2,FALSE)</f>
        <v>Boissons</v>
      </c>
      <c r="M1820" s="6">
        <v>75</v>
      </c>
      <c r="N1820" s="6" t="str">
        <f>VLOOKUP(T_[[#This Row],[Réf prod]],ListePRODUITS,2,FALSE)</f>
        <v>Rhönbräu Klosterbier</v>
      </c>
      <c r="O1820" s="13">
        <v>38.75</v>
      </c>
      <c r="P1820" s="6">
        <v>76</v>
      </c>
      <c r="Q1820" s="13">
        <f t="shared" si="28"/>
        <v>2945</v>
      </c>
      <c r="R1820" s="14">
        <v>0.01</v>
      </c>
      <c r="S1820" s="13">
        <v>2915.55</v>
      </c>
      <c r="T1820" s="13">
        <v>37.902149999999999</v>
      </c>
      <c r="U1820" s="48">
        <f>T_[[#This Row],[CA tarif]]-T_[[#This Row],[CA HT]]</f>
        <v>29.449999999999818</v>
      </c>
      <c r="V1820" s="13"/>
      <c r="W1820" s="13"/>
      <c r="X1820"/>
      <c r="Y1820" s="9"/>
      <c r="AA1820"/>
      <c r="AB1820"/>
    </row>
    <row r="1821" spans="1:28" x14ac:dyDescent="0.25">
      <c r="A1821" s="6" t="s">
        <v>114</v>
      </c>
      <c r="B1821" s="6" t="s">
        <v>115</v>
      </c>
      <c r="C1821" s="6" t="s">
        <v>116</v>
      </c>
      <c r="D1821" s="6" t="s">
        <v>81</v>
      </c>
      <c r="E1821" s="6">
        <v>9</v>
      </c>
      <c r="F1821" s="6" t="str">
        <f>VLOOKUP(T_[[#This Row],[N° représ]],ListeREPRESENTANTS,2,FALSE)</f>
        <v>Steven Buchanan</v>
      </c>
      <c r="G1821" s="6">
        <v>10761</v>
      </c>
      <c r="H1821" s="9">
        <v>41465</v>
      </c>
      <c r="I1821" s="9">
        <v>41492</v>
      </c>
      <c r="J1821" s="9">
        <v>41490</v>
      </c>
      <c r="K1821" s="7">
        <v>3</v>
      </c>
      <c r="L1821" s="9" t="str">
        <f>VLOOKUP(T_[[#This Row],[Réf catégorie]],ListeCATEGORIES,2,FALSE)</f>
        <v>Desserts</v>
      </c>
      <c r="M1821" s="6">
        <v>25</v>
      </c>
      <c r="N1821" s="6" t="str">
        <f>VLOOKUP(T_[[#This Row],[Réf prod]],ListePRODUITS,2,FALSE)</f>
        <v>NuNuCa Nuß-Nougat-Creme</v>
      </c>
      <c r="O1821" s="13">
        <v>70</v>
      </c>
      <c r="P1821" s="6">
        <v>2</v>
      </c>
      <c r="Q1821" s="13">
        <f t="shared" si="28"/>
        <v>140</v>
      </c>
      <c r="R1821" s="14">
        <v>0.1</v>
      </c>
      <c r="S1821" s="13">
        <v>126</v>
      </c>
      <c r="T1821" s="13">
        <v>4.032</v>
      </c>
      <c r="U1821" s="48">
        <f>T_[[#This Row],[CA tarif]]-T_[[#This Row],[CA HT]]</f>
        <v>14</v>
      </c>
      <c r="V1821" s="13"/>
      <c r="W1821" s="13"/>
      <c r="X1821"/>
      <c r="Y1821" s="9"/>
      <c r="AA1821"/>
      <c r="AB1821"/>
    </row>
    <row r="1822" spans="1:28" ht="15" customHeight="1" x14ac:dyDescent="0.25">
      <c r="A1822" s="6" t="s">
        <v>299</v>
      </c>
      <c r="B1822" s="6" t="s">
        <v>300</v>
      </c>
      <c r="C1822" s="6" t="s">
        <v>280</v>
      </c>
      <c r="D1822" s="6" t="s">
        <v>85</v>
      </c>
      <c r="E1822" s="6">
        <v>3</v>
      </c>
      <c r="F1822" s="6" t="str">
        <f>VLOOKUP(T_[[#This Row],[N° représ]],ListeREPRESENTANTS,2,FALSE)</f>
        <v>Janet Leverling</v>
      </c>
      <c r="G1822" s="6">
        <v>10860</v>
      </c>
      <c r="H1822" s="9">
        <v>41465</v>
      </c>
      <c r="I1822" s="9">
        <v>41481</v>
      </c>
      <c r="J1822" s="9">
        <v>41484</v>
      </c>
      <c r="K1822" s="7">
        <v>1</v>
      </c>
      <c r="L1822" s="9" t="str">
        <f>VLOOKUP(T_[[#This Row],[Réf catégorie]],ListeCATEGORIES,2,FALSE)</f>
        <v>Boissons</v>
      </c>
      <c r="M1822" s="6">
        <v>76</v>
      </c>
      <c r="N1822" s="6" t="str">
        <f>VLOOKUP(T_[[#This Row],[Réf prod]],ListePRODUITS,2,FALSE)</f>
        <v>Lakkalikööri</v>
      </c>
      <c r="O1822" s="13">
        <v>90</v>
      </c>
      <c r="P1822" s="6">
        <v>53</v>
      </c>
      <c r="Q1822" s="13">
        <f t="shared" si="28"/>
        <v>4770</v>
      </c>
      <c r="R1822" s="15">
        <v>0.06</v>
      </c>
      <c r="S1822" s="13">
        <v>4483.8</v>
      </c>
      <c r="T1822" s="13">
        <v>85.1922</v>
      </c>
      <c r="U1822" s="48">
        <f>T_[[#This Row],[CA tarif]]-T_[[#This Row],[CA HT]]</f>
        <v>286.19999999999982</v>
      </c>
      <c r="V1822" s="13"/>
      <c r="W1822" s="13"/>
      <c r="X1822"/>
      <c r="Y1822" s="9"/>
      <c r="AA1822"/>
      <c r="AB1822"/>
    </row>
    <row r="1823" spans="1:28" ht="15" customHeight="1" x14ac:dyDescent="0.25">
      <c r="A1823" s="6" t="s">
        <v>308</v>
      </c>
      <c r="B1823" s="6" t="s">
        <v>309</v>
      </c>
      <c r="C1823" s="6" t="s">
        <v>203</v>
      </c>
      <c r="D1823" s="6" t="s">
        <v>204</v>
      </c>
      <c r="E1823" s="6">
        <v>7</v>
      </c>
      <c r="F1823" s="6" t="str">
        <f>VLOOKUP(T_[[#This Row],[N° représ]],ListeREPRESENTANTS,2,FALSE)</f>
        <v>Jaime Dos Santos</v>
      </c>
      <c r="G1823" s="6">
        <v>10916</v>
      </c>
      <c r="H1823" s="9">
        <v>41465</v>
      </c>
      <c r="I1823" s="9">
        <v>41477</v>
      </c>
      <c r="J1823" s="9">
        <v>41477</v>
      </c>
      <c r="K1823" s="7">
        <v>5</v>
      </c>
      <c r="L1823" s="9" t="str">
        <f>VLOOKUP(T_[[#This Row],[Réf catégorie]],ListeCATEGORIES,2,FALSE)</f>
        <v>Pâtes et céréales</v>
      </c>
      <c r="M1823" s="6">
        <v>57</v>
      </c>
      <c r="N1823" s="6" t="str">
        <f>VLOOKUP(T_[[#This Row],[Réf prod]],ListePRODUITS,2,FALSE)</f>
        <v>Ravioli Angelo</v>
      </c>
      <c r="O1823" s="13">
        <v>97.5</v>
      </c>
      <c r="P1823" s="6">
        <v>33</v>
      </c>
      <c r="Q1823" s="13">
        <f t="shared" si="28"/>
        <v>3217.5</v>
      </c>
      <c r="R1823" s="15">
        <v>0.2</v>
      </c>
      <c r="S1823" s="13">
        <v>2574</v>
      </c>
      <c r="T1823" s="13">
        <v>7.7220000000000004</v>
      </c>
      <c r="U1823" s="48">
        <f>T_[[#This Row],[CA tarif]]-T_[[#This Row],[CA HT]]</f>
        <v>643.5</v>
      </c>
      <c r="V1823" s="13"/>
      <c r="W1823" s="13"/>
      <c r="X1823"/>
      <c r="Y1823" s="9"/>
      <c r="AA1823"/>
      <c r="AB1823"/>
    </row>
    <row r="1824" spans="1:28" x14ac:dyDescent="0.25">
      <c r="A1824" s="6" t="s">
        <v>316</v>
      </c>
      <c r="B1824" s="6" t="s">
        <v>317</v>
      </c>
      <c r="C1824" s="6" t="s">
        <v>318</v>
      </c>
      <c r="D1824" s="6" t="s">
        <v>81</v>
      </c>
      <c r="E1824" s="6">
        <v>4</v>
      </c>
      <c r="F1824" s="6" t="str">
        <f>VLOOKUP(T_[[#This Row],[N° représ]],ListeREPRESENTANTS,2,FALSE)</f>
        <v>Laura Callahan</v>
      </c>
      <c r="G1824" s="6">
        <v>10756</v>
      </c>
      <c r="H1824" s="9">
        <v>41466</v>
      </c>
      <c r="I1824" s="9">
        <v>41477</v>
      </c>
      <c r="J1824" s="9">
        <v>41475</v>
      </c>
      <c r="K1824" s="7">
        <v>3</v>
      </c>
      <c r="L1824" s="9" t="str">
        <f>VLOOKUP(T_[[#This Row],[Réf catégorie]],ListeCATEGORIES,2,FALSE)</f>
        <v>Desserts</v>
      </c>
      <c r="M1824" s="6">
        <v>68</v>
      </c>
      <c r="N1824" s="6" t="str">
        <f>VLOOKUP(T_[[#This Row],[Réf prod]],ListePRODUITS,2,FALSE)</f>
        <v>Scottish Longbreads</v>
      </c>
      <c r="O1824" s="13">
        <v>62.5</v>
      </c>
      <c r="P1824" s="6">
        <v>27</v>
      </c>
      <c r="Q1824" s="13">
        <f t="shared" si="28"/>
        <v>1687.5</v>
      </c>
      <c r="R1824" s="14">
        <v>0.15</v>
      </c>
      <c r="S1824" s="13">
        <v>1434.375</v>
      </c>
      <c r="T1824" s="13">
        <v>1.434375</v>
      </c>
      <c r="U1824" s="48">
        <f>T_[[#This Row],[CA tarif]]-T_[[#This Row],[CA HT]]</f>
        <v>253.125</v>
      </c>
      <c r="V1824" s="13"/>
      <c r="W1824" s="13"/>
      <c r="X1824"/>
      <c r="Y1824" s="9"/>
      <c r="AA1824"/>
      <c r="AB1824"/>
    </row>
    <row r="1825" spans="1:28" ht="15" customHeight="1" x14ac:dyDescent="0.25">
      <c r="A1825" s="6" t="s">
        <v>293</v>
      </c>
      <c r="B1825" s="6" t="s">
        <v>294</v>
      </c>
      <c r="C1825" s="6" t="s">
        <v>295</v>
      </c>
      <c r="D1825" s="6" t="s">
        <v>251</v>
      </c>
      <c r="E1825" s="6">
        <v>4</v>
      </c>
      <c r="F1825" s="6" t="str">
        <f>VLOOKUP(T_[[#This Row],[N° représ]],ListeREPRESENTANTS,2,FALSE)</f>
        <v>Laura Callahan</v>
      </c>
      <c r="G1825" s="6">
        <v>10635</v>
      </c>
      <c r="H1825" s="9">
        <v>41467</v>
      </c>
      <c r="I1825" s="9">
        <v>41479</v>
      </c>
      <c r="J1825" s="9">
        <v>41476</v>
      </c>
      <c r="K1825" s="7">
        <v>2</v>
      </c>
      <c r="L1825" s="9" t="str">
        <f>VLOOKUP(T_[[#This Row],[Réf catégorie]],ListeCATEGORIES,2,FALSE)</f>
        <v>Condiments</v>
      </c>
      <c r="M1825" s="6">
        <v>5</v>
      </c>
      <c r="N1825" s="6" t="str">
        <f>VLOOKUP(T_[[#This Row],[Réf prod]],ListePRODUITS,2,FALSE)</f>
        <v>Chef Anton's Gumbo Mix</v>
      </c>
      <c r="O1825" s="13">
        <v>106.75</v>
      </c>
      <c r="P1825" s="6">
        <v>90</v>
      </c>
      <c r="Q1825" s="13">
        <f t="shared" si="28"/>
        <v>9607.5</v>
      </c>
      <c r="R1825" s="14">
        <v>0.05</v>
      </c>
      <c r="S1825" s="13">
        <v>9127.125</v>
      </c>
      <c r="T1825" s="13">
        <v>292.06799999999998</v>
      </c>
      <c r="U1825" s="48">
        <f>T_[[#This Row],[CA tarif]]-T_[[#This Row],[CA HT]]</f>
        <v>480.375</v>
      </c>
      <c r="V1825" s="13"/>
      <c r="W1825" s="13"/>
      <c r="X1825"/>
      <c r="Y1825" s="9"/>
      <c r="AA1825"/>
      <c r="AB1825"/>
    </row>
    <row r="1826" spans="1:28" ht="15" customHeight="1" x14ac:dyDescent="0.25">
      <c r="A1826" s="6" t="s">
        <v>184</v>
      </c>
      <c r="B1826" s="6" t="s">
        <v>185</v>
      </c>
      <c r="C1826" s="6" t="s">
        <v>159</v>
      </c>
      <c r="D1826" s="6" t="s">
        <v>136</v>
      </c>
      <c r="E1826" s="6">
        <v>4</v>
      </c>
      <c r="F1826" s="6" t="str">
        <f>VLOOKUP(T_[[#This Row],[N° représ]],ListeREPRESENTANTS,2,FALSE)</f>
        <v>Laura Callahan</v>
      </c>
      <c r="G1826" s="6">
        <v>10651</v>
      </c>
      <c r="H1826" s="9">
        <v>41467</v>
      </c>
      <c r="I1826" s="9">
        <v>41480</v>
      </c>
      <c r="J1826" s="9">
        <v>41483</v>
      </c>
      <c r="K1826" s="7">
        <v>3</v>
      </c>
      <c r="L1826" s="9" t="str">
        <f>VLOOKUP(T_[[#This Row],[Réf catégorie]],ListeCATEGORIES,2,FALSE)</f>
        <v>Desserts</v>
      </c>
      <c r="M1826" s="6">
        <v>19</v>
      </c>
      <c r="N1826" s="6" t="str">
        <f>VLOOKUP(T_[[#This Row],[Réf prod]],ListePRODUITS,2,FALSE)</f>
        <v>Teatime Chocolate Biscuits</v>
      </c>
      <c r="O1826" s="13">
        <v>46</v>
      </c>
      <c r="P1826" s="6">
        <v>72</v>
      </c>
      <c r="Q1826" s="13">
        <f t="shared" si="28"/>
        <v>3312</v>
      </c>
      <c r="R1826" s="14">
        <v>0.05</v>
      </c>
      <c r="S1826" s="13">
        <v>3146.3999999999996</v>
      </c>
      <c r="T1826" s="13">
        <v>91.245599999999996</v>
      </c>
      <c r="U1826" s="48">
        <f>T_[[#This Row],[CA tarif]]-T_[[#This Row],[CA HT]]</f>
        <v>165.60000000000036</v>
      </c>
      <c r="V1826" s="13"/>
      <c r="W1826" s="13"/>
      <c r="X1826"/>
      <c r="Y1826" s="9"/>
      <c r="AA1826"/>
      <c r="AB1826"/>
    </row>
    <row r="1827" spans="1:28" x14ac:dyDescent="0.25">
      <c r="A1827" s="6" t="s">
        <v>78</v>
      </c>
      <c r="B1827" s="6" t="s">
        <v>79</v>
      </c>
      <c r="C1827" s="6" t="s">
        <v>80</v>
      </c>
      <c r="D1827" s="6" t="s">
        <v>81</v>
      </c>
      <c r="E1827" s="6">
        <v>4</v>
      </c>
      <c r="F1827" s="6" t="str">
        <f>VLOOKUP(T_[[#This Row],[N° représ]],ListeREPRESENTANTS,2,FALSE)</f>
        <v>Laura Callahan</v>
      </c>
      <c r="G1827" s="6">
        <v>10696</v>
      </c>
      <c r="H1827" s="9">
        <v>41467</v>
      </c>
      <c r="I1827" s="9">
        <v>41485</v>
      </c>
      <c r="J1827" s="9">
        <v>41487</v>
      </c>
      <c r="K1827" s="7">
        <v>8</v>
      </c>
      <c r="L1827" s="9" t="str">
        <f>VLOOKUP(T_[[#This Row],[Réf catégorie]],ListeCATEGORIES,2,FALSE)</f>
        <v>Poissons et fruits de mer</v>
      </c>
      <c r="M1827" s="6">
        <v>46</v>
      </c>
      <c r="N1827" s="6" t="str">
        <f>VLOOKUP(T_[[#This Row],[Réf prod]],ListePRODUITS,2,FALSE)</f>
        <v>Spegesild</v>
      </c>
      <c r="O1827" s="13">
        <v>60</v>
      </c>
      <c r="P1827" s="6">
        <v>94</v>
      </c>
      <c r="Q1827" s="13">
        <f t="shared" si="28"/>
        <v>5640</v>
      </c>
      <c r="R1827" s="14">
        <v>0.06</v>
      </c>
      <c r="S1827" s="13">
        <v>5301.5999999999995</v>
      </c>
      <c r="T1827" s="13">
        <v>95.428799999999995</v>
      </c>
      <c r="U1827" s="48">
        <f>T_[[#This Row],[CA tarif]]-T_[[#This Row],[CA HT]]</f>
        <v>338.40000000000055</v>
      </c>
      <c r="V1827" s="13"/>
      <c r="W1827" s="13"/>
      <c r="X1827"/>
      <c r="Y1827" s="9"/>
      <c r="AA1827"/>
      <c r="AB1827"/>
    </row>
    <row r="1828" spans="1:28" ht="15" customHeight="1" x14ac:dyDescent="0.25">
      <c r="A1828" s="6" t="s">
        <v>248</v>
      </c>
      <c r="B1828" s="6" t="s">
        <v>249</v>
      </c>
      <c r="C1828" s="6" t="s">
        <v>250</v>
      </c>
      <c r="D1828" s="6" t="s">
        <v>251</v>
      </c>
      <c r="E1828" s="6">
        <v>9</v>
      </c>
      <c r="F1828" s="6" t="str">
        <f>VLOOKUP(T_[[#This Row],[N° représ]],ListeREPRESENTANTS,2,FALSE)</f>
        <v>Steven Buchanan</v>
      </c>
      <c r="G1828" s="6">
        <v>10812</v>
      </c>
      <c r="H1828" s="9">
        <v>41467</v>
      </c>
      <c r="I1828" s="9">
        <v>41484</v>
      </c>
      <c r="J1828" s="9">
        <v>41486</v>
      </c>
      <c r="K1828" s="7">
        <v>4</v>
      </c>
      <c r="L1828" s="9" t="str">
        <f>VLOOKUP(T_[[#This Row],[Réf catégorie]],ListeCATEGORIES,2,FALSE)</f>
        <v>Produits laitiers</v>
      </c>
      <c r="M1828" s="6">
        <v>72</v>
      </c>
      <c r="N1828" s="6" t="str">
        <f>VLOOKUP(T_[[#This Row],[Réf prod]],ListePRODUITS,2,FALSE)</f>
        <v>Mozzarella di Giovanni</v>
      </c>
      <c r="O1828" s="13">
        <v>174</v>
      </c>
      <c r="P1828" s="6">
        <v>46</v>
      </c>
      <c r="Q1828" s="13">
        <f t="shared" si="28"/>
        <v>8004</v>
      </c>
      <c r="R1828" s="14">
        <v>0.09</v>
      </c>
      <c r="S1828" s="13">
        <v>7283.64</v>
      </c>
      <c r="T1828" s="13">
        <v>50.985480000000003</v>
      </c>
      <c r="U1828" s="48">
        <f>T_[[#This Row],[CA tarif]]-T_[[#This Row],[CA HT]]</f>
        <v>720.35999999999967</v>
      </c>
      <c r="V1828" s="13"/>
      <c r="W1828" s="13"/>
      <c r="X1828"/>
      <c r="Y1828" s="9"/>
      <c r="AA1828"/>
      <c r="AB1828"/>
    </row>
    <row r="1829" spans="1:28" x14ac:dyDescent="0.25">
      <c r="A1829" s="6" t="s">
        <v>78</v>
      </c>
      <c r="B1829" s="6" t="s">
        <v>79</v>
      </c>
      <c r="C1829" s="6" t="s">
        <v>80</v>
      </c>
      <c r="D1829" s="6" t="s">
        <v>81</v>
      </c>
      <c r="E1829" s="6">
        <v>5</v>
      </c>
      <c r="F1829" s="6" t="str">
        <f>VLOOKUP(T_[[#This Row],[N° représ]],ListeREPRESENTANTS,2,FALSE)</f>
        <v>Mohamed Ben Arfa</v>
      </c>
      <c r="G1829" s="6">
        <v>10740</v>
      </c>
      <c r="H1829" s="9">
        <v>41468</v>
      </c>
      <c r="I1829" s="9">
        <v>41481</v>
      </c>
      <c r="J1829" s="9">
        <v>41484</v>
      </c>
      <c r="K1829" s="7">
        <v>8</v>
      </c>
      <c r="L1829" s="9" t="str">
        <f>VLOOKUP(T_[[#This Row],[Réf catégorie]],ListeCATEGORIES,2,FALSE)</f>
        <v>Poissons et fruits de mer</v>
      </c>
      <c r="M1829" s="6">
        <v>45</v>
      </c>
      <c r="N1829" s="6" t="str">
        <f>VLOOKUP(T_[[#This Row],[Réf prod]],ListePRODUITS,2,FALSE)</f>
        <v>Røgede sild</v>
      </c>
      <c r="O1829" s="13">
        <v>47.5</v>
      </c>
      <c r="P1829" s="6">
        <v>18</v>
      </c>
      <c r="Q1829" s="13">
        <f t="shared" si="28"/>
        <v>855</v>
      </c>
      <c r="R1829" s="14">
        <v>0.14000000000000001</v>
      </c>
      <c r="S1829" s="13">
        <v>735.3</v>
      </c>
      <c r="T1829" s="13">
        <v>4.4117999999999995</v>
      </c>
      <c r="U1829" s="48">
        <f>T_[[#This Row],[CA tarif]]-T_[[#This Row],[CA HT]]</f>
        <v>119.70000000000005</v>
      </c>
      <c r="V1829" s="13"/>
      <c r="W1829" s="13"/>
      <c r="X1829"/>
      <c r="Y1829" s="9"/>
      <c r="AA1829"/>
      <c r="AB1829"/>
    </row>
    <row r="1830" spans="1:28" ht="15" customHeight="1" x14ac:dyDescent="0.25">
      <c r="A1830" s="6" t="s">
        <v>155</v>
      </c>
      <c r="B1830" s="6" t="s">
        <v>156</v>
      </c>
      <c r="C1830" s="6" t="s">
        <v>132</v>
      </c>
      <c r="D1830" s="6" t="s">
        <v>123</v>
      </c>
      <c r="E1830" s="6">
        <v>5</v>
      </c>
      <c r="F1830" s="6" t="str">
        <f>VLOOKUP(T_[[#This Row],[N° représ]],ListeREPRESENTANTS,2,FALSE)</f>
        <v>Mohamed Ben Arfa</v>
      </c>
      <c r="G1830" s="6">
        <v>10830</v>
      </c>
      <c r="H1830" s="9">
        <v>41468</v>
      </c>
      <c r="I1830" s="9">
        <v>41480</v>
      </c>
      <c r="J1830" s="9">
        <v>41480</v>
      </c>
      <c r="K1830" s="7">
        <v>2</v>
      </c>
      <c r="L1830" s="9" t="str">
        <f>VLOOKUP(T_[[#This Row],[Réf catégorie]],ListeCATEGORIES,2,FALSE)</f>
        <v>Condiments</v>
      </c>
      <c r="M1830" s="6">
        <v>6</v>
      </c>
      <c r="N1830" s="6" t="str">
        <f>VLOOKUP(T_[[#This Row],[Réf prod]],ListePRODUITS,2,FALSE)</f>
        <v>Grandma's Boysenberry Spread</v>
      </c>
      <c r="O1830" s="13">
        <v>125</v>
      </c>
      <c r="P1830" s="6">
        <v>38</v>
      </c>
      <c r="Q1830" s="13">
        <f t="shared" si="28"/>
        <v>4750</v>
      </c>
      <c r="R1830" s="14">
        <v>0.09</v>
      </c>
      <c r="S1830" s="13">
        <v>4322.5</v>
      </c>
      <c r="T1830" s="13">
        <v>25.934999999999999</v>
      </c>
      <c r="U1830" s="48">
        <f>T_[[#This Row],[CA tarif]]-T_[[#This Row],[CA HT]]</f>
        <v>427.5</v>
      </c>
      <c r="V1830" s="13"/>
      <c r="W1830" s="13"/>
      <c r="X1830"/>
      <c r="Y1830" s="9"/>
      <c r="AA1830"/>
      <c r="AB1830"/>
    </row>
    <row r="1831" spans="1:28" ht="15" customHeight="1" x14ac:dyDescent="0.25">
      <c r="A1831" s="6" t="s">
        <v>103</v>
      </c>
      <c r="B1831" s="6" t="s">
        <v>104</v>
      </c>
      <c r="C1831" s="6" t="s">
        <v>105</v>
      </c>
      <c r="D1831" s="6" t="s">
        <v>106</v>
      </c>
      <c r="E1831" s="6">
        <v>5</v>
      </c>
      <c r="F1831" s="6" t="str">
        <f>VLOOKUP(T_[[#This Row],[N° représ]],ListeREPRESENTANTS,2,FALSE)</f>
        <v>Mohamed Ben Arfa</v>
      </c>
      <c r="G1831" s="6">
        <v>10901</v>
      </c>
      <c r="H1831" s="9">
        <v>41469</v>
      </c>
      <c r="I1831" s="9">
        <v>41493</v>
      </c>
      <c r="J1831" s="9">
        <v>41492</v>
      </c>
      <c r="K1831" s="7">
        <v>4</v>
      </c>
      <c r="L1831" s="9" t="str">
        <f>VLOOKUP(T_[[#This Row],[Réf catégorie]],ListeCATEGORIES,2,FALSE)</f>
        <v>Produits laitiers</v>
      </c>
      <c r="M1831" s="6">
        <v>71</v>
      </c>
      <c r="N1831" s="6" t="str">
        <f>VLOOKUP(T_[[#This Row],[Réf prod]],ListePRODUITS,2,FALSE)</f>
        <v>Fløtemysost</v>
      </c>
      <c r="O1831" s="13">
        <v>107.5</v>
      </c>
      <c r="P1831" s="6">
        <v>55</v>
      </c>
      <c r="Q1831" s="13">
        <f t="shared" si="28"/>
        <v>5912.5</v>
      </c>
      <c r="R1831" s="15">
        <v>0.09</v>
      </c>
      <c r="S1831" s="13">
        <v>5380.375</v>
      </c>
      <c r="T1831" s="13">
        <v>145.27012500000001</v>
      </c>
      <c r="U1831" s="48">
        <f>T_[[#This Row],[CA tarif]]-T_[[#This Row],[CA HT]]</f>
        <v>532.125</v>
      </c>
      <c r="V1831" s="13"/>
      <c r="W1831" s="13"/>
      <c r="X1831"/>
      <c r="Y1831" s="9"/>
      <c r="AA1831"/>
      <c r="AB1831"/>
    </row>
    <row r="1832" spans="1:28" ht="15" customHeight="1" x14ac:dyDescent="0.25">
      <c r="A1832" s="6" t="s">
        <v>95</v>
      </c>
      <c r="B1832" s="6" t="s">
        <v>96</v>
      </c>
      <c r="C1832" s="6" t="s">
        <v>97</v>
      </c>
      <c r="D1832" s="6" t="s">
        <v>98</v>
      </c>
      <c r="E1832" s="6">
        <v>9</v>
      </c>
      <c r="F1832" s="6" t="str">
        <f>VLOOKUP(T_[[#This Row],[N° représ]],ListeREPRESENTANTS,2,FALSE)</f>
        <v>Steven Buchanan</v>
      </c>
      <c r="G1832" s="6">
        <v>10474</v>
      </c>
      <c r="H1832" s="9">
        <v>41470</v>
      </c>
      <c r="I1832" s="9">
        <v>41491</v>
      </c>
      <c r="J1832" s="9">
        <v>41489</v>
      </c>
      <c r="K1832" s="7">
        <v>7</v>
      </c>
      <c r="L1832" s="9" t="str">
        <f>VLOOKUP(T_[[#This Row],[Réf catégorie]],ListeCATEGORIES,2,FALSE)</f>
        <v>Produits secs</v>
      </c>
      <c r="M1832" s="6">
        <v>14</v>
      </c>
      <c r="N1832" s="6" t="str">
        <f>VLOOKUP(T_[[#This Row],[Réf prod]],ListePRODUITS,2,FALSE)</f>
        <v>Tofu</v>
      </c>
      <c r="O1832" s="13">
        <v>93</v>
      </c>
      <c r="P1832" s="6">
        <v>16</v>
      </c>
      <c r="Q1832" s="13">
        <f t="shared" si="28"/>
        <v>1488</v>
      </c>
      <c r="R1832" s="14">
        <v>0.13</v>
      </c>
      <c r="S1832" s="13">
        <v>1294.56</v>
      </c>
      <c r="T1832" s="13">
        <v>22.00752</v>
      </c>
      <c r="U1832" s="48">
        <f>T_[[#This Row],[CA tarif]]-T_[[#This Row],[CA HT]]</f>
        <v>193.44000000000005</v>
      </c>
      <c r="V1832" s="13"/>
      <c r="W1832" s="13"/>
      <c r="X1832"/>
      <c r="Y1832" s="9"/>
      <c r="AA1832"/>
      <c r="AB1832"/>
    </row>
    <row r="1833" spans="1:28" ht="15" customHeight="1" x14ac:dyDescent="0.25">
      <c r="A1833" s="6" t="s">
        <v>160</v>
      </c>
      <c r="B1833" s="6" t="s">
        <v>161</v>
      </c>
      <c r="C1833" s="6" t="s">
        <v>162</v>
      </c>
      <c r="D1833" s="6" t="s">
        <v>106</v>
      </c>
      <c r="E1833" s="6">
        <v>9</v>
      </c>
      <c r="F1833" s="6" t="str">
        <f>VLOOKUP(T_[[#This Row],[N° représ]],ListeREPRESENTANTS,2,FALSE)</f>
        <v>Steven Buchanan</v>
      </c>
      <c r="G1833" s="6">
        <v>10823</v>
      </c>
      <c r="H1833" s="9">
        <v>41470</v>
      </c>
      <c r="I1833" s="9">
        <v>41484</v>
      </c>
      <c r="J1833" s="9">
        <v>41482</v>
      </c>
      <c r="K1833" s="7">
        <v>2</v>
      </c>
      <c r="L1833" s="9" t="str">
        <f>VLOOKUP(T_[[#This Row],[Réf catégorie]],ListeCATEGORIES,2,FALSE)</f>
        <v>Condiments</v>
      </c>
      <c r="M1833" s="6">
        <v>77</v>
      </c>
      <c r="N1833" s="6" t="str">
        <f>VLOOKUP(T_[[#This Row],[Réf prod]],ListePRODUITS,2,FALSE)</f>
        <v>Original Frankfurter grüne Soße</v>
      </c>
      <c r="O1833" s="13">
        <v>65</v>
      </c>
      <c r="P1833" s="6">
        <v>63</v>
      </c>
      <c r="Q1833" s="13">
        <f t="shared" si="28"/>
        <v>4095</v>
      </c>
      <c r="R1833" s="14">
        <v>0.16</v>
      </c>
      <c r="S1833" s="13">
        <v>3439.7999999999997</v>
      </c>
      <c r="T1833" s="13">
        <v>51.596999999999994</v>
      </c>
      <c r="U1833" s="48">
        <f>T_[[#This Row],[CA tarif]]-T_[[#This Row],[CA HT]]</f>
        <v>655.20000000000027</v>
      </c>
      <c r="V1833" s="13"/>
      <c r="W1833" s="13"/>
      <c r="X1833"/>
      <c r="Y1833" s="9"/>
      <c r="AA1833"/>
      <c r="AB1833"/>
    </row>
    <row r="1834" spans="1:28" x14ac:dyDescent="0.25">
      <c r="A1834" s="6" t="s">
        <v>230</v>
      </c>
      <c r="B1834" s="6" t="s">
        <v>231</v>
      </c>
      <c r="C1834" s="6" t="s">
        <v>232</v>
      </c>
      <c r="D1834" s="6" t="s">
        <v>81</v>
      </c>
      <c r="E1834" s="6">
        <v>5</v>
      </c>
      <c r="F1834" s="6" t="str">
        <f>VLOOKUP(T_[[#This Row],[N° représ]],ListeREPRESENTANTS,2,FALSE)</f>
        <v>Mohamed Ben Arfa</v>
      </c>
      <c r="G1834" s="6">
        <v>10544</v>
      </c>
      <c r="H1834" s="9">
        <v>41472</v>
      </c>
      <c r="I1834" s="9">
        <v>41502</v>
      </c>
      <c r="J1834" s="9">
        <v>41504</v>
      </c>
      <c r="K1834" s="7">
        <v>1</v>
      </c>
      <c r="L1834" s="9" t="str">
        <f>VLOOKUP(T_[[#This Row],[Réf catégorie]],ListeCATEGORIES,2,FALSE)</f>
        <v>Boissons</v>
      </c>
      <c r="M1834" s="6">
        <v>67</v>
      </c>
      <c r="N1834" s="6" t="str">
        <f>VLOOKUP(T_[[#This Row],[Réf prod]],ListePRODUITS,2,FALSE)</f>
        <v>Laughing Lumberjack Lager</v>
      </c>
      <c r="O1834" s="13">
        <v>70</v>
      </c>
      <c r="P1834" s="6">
        <v>25</v>
      </c>
      <c r="Q1834" s="13">
        <f t="shared" si="28"/>
        <v>1750</v>
      </c>
      <c r="R1834" s="14">
        <v>0.1</v>
      </c>
      <c r="S1834" s="13">
        <v>1575</v>
      </c>
      <c r="T1834" s="13">
        <v>42.524999999999999</v>
      </c>
      <c r="U1834" s="48">
        <f>T_[[#This Row],[CA tarif]]-T_[[#This Row],[CA HT]]</f>
        <v>175</v>
      </c>
      <c r="V1834" s="13"/>
      <c r="W1834" s="13"/>
      <c r="X1834"/>
      <c r="Y1834" s="9"/>
      <c r="AA1834"/>
      <c r="AB1834"/>
    </row>
    <row r="1835" spans="1:28" x14ac:dyDescent="0.25">
      <c r="A1835" s="6" t="s">
        <v>114</v>
      </c>
      <c r="B1835" s="6" t="s">
        <v>115</v>
      </c>
      <c r="C1835" s="6" t="s">
        <v>116</v>
      </c>
      <c r="D1835" s="6" t="s">
        <v>81</v>
      </c>
      <c r="E1835" s="6">
        <v>5</v>
      </c>
      <c r="F1835" s="6" t="str">
        <f>VLOOKUP(T_[[#This Row],[N° représ]],ListeREPRESENTANTS,2,FALSE)</f>
        <v>Mohamed Ben Arfa</v>
      </c>
      <c r="G1835" s="6">
        <v>10564</v>
      </c>
      <c r="H1835" s="9">
        <v>41472</v>
      </c>
      <c r="I1835" s="9">
        <v>41484</v>
      </c>
      <c r="J1835" s="9">
        <v>41482</v>
      </c>
      <c r="K1835" s="7">
        <v>6</v>
      </c>
      <c r="L1835" s="9" t="str">
        <f>VLOOKUP(T_[[#This Row],[Réf catégorie]],ListeCATEGORIES,2,FALSE)</f>
        <v>Viandes</v>
      </c>
      <c r="M1835" s="6">
        <v>55</v>
      </c>
      <c r="N1835" s="6" t="str">
        <f>VLOOKUP(T_[[#This Row],[Réf prod]],ListePRODUITS,2,FALSE)</f>
        <v>Pâté chinois</v>
      </c>
      <c r="O1835" s="13">
        <v>120</v>
      </c>
      <c r="P1835" s="6">
        <v>53</v>
      </c>
      <c r="Q1835" s="13">
        <f t="shared" si="28"/>
        <v>6360</v>
      </c>
      <c r="R1835" s="14">
        <v>0.08</v>
      </c>
      <c r="S1835" s="13">
        <v>5851.2</v>
      </c>
      <c r="T1835" s="13">
        <v>169.6848</v>
      </c>
      <c r="U1835" s="48">
        <f>T_[[#This Row],[CA tarif]]-T_[[#This Row],[CA HT]]</f>
        <v>508.80000000000018</v>
      </c>
      <c r="V1835" s="13"/>
      <c r="W1835" s="13"/>
      <c r="X1835"/>
      <c r="Y1835" s="9"/>
      <c r="AA1835"/>
      <c r="AB1835"/>
    </row>
    <row r="1836" spans="1:28" ht="15" customHeight="1" x14ac:dyDescent="0.25">
      <c r="A1836" s="6" t="s">
        <v>82</v>
      </c>
      <c r="B1836" s="6" t="s">
        <v>83</v>
      </c>
      <c r="C1836" s="6" t="s">
        <v>84</v>
      </c>
      <c r="D1836" s="6" t="s">
        <v>85</v>
      </c>
      <c r="E1836" s="6">
        <v>7</v>
      </c>
      <c r="F1836" s="6" t="str">
        <f>VLOOKUP(T_[[#This Row],[N° représ]],ListeREPRESENTANTS,2,FALSE)</f>
        <v>Jaime Dos Santos</v>
      </c>
      <c r="G1836" s="6">
        <v>10827</v>
      </c>
      <c r="H1836" s="9">
        <v>41472</v>
      </c>
      <c r="I1836" s="9">
        <v>41500</v>
      </c>
      <c r="J1836" s="9">
        <v>41497</v>
      </c>
      <c r="K1836" s="7">
        <v>8</v>
      </c>
      <c r="L1836" s="9" t="str">
        <f>VLOOKUP(T_[[#This Row],[Réf catégorie]],ListeCATEGORIES,2,FALSE)</f>
        <v>Poissons et fruits de mer</v>
      </c>
      <c r="M1836" s="6">
        <v>10</v>
      </c>
      <c r="N1836" s="6" t="str">
        <f>VLOOKUP(T_[[#This Row],[Réf prod]],ListePRODUITS,2,FALSE)</f>
        <v>Ikura</v>
      </c>
      <c r="O1836" s="13">
        <v>155</v>
      </c>
      <c r="P1836" s="6">
        <v>6</v>
      </c>
      <c r="Q1836" s="13">
        <f t="shared" si="28"/>
        <v>930</v>
      </c>
      <c r="R1836" s="14">
        <v>0.16</v>
      </c>
      <c r="S1836" s="13">
        <v>781.19999999999993</v>
      </c>
      <c r="T1836" s="13">
        <v>1.5623999999999998</v>
      </c>
      <c r="U1836" s="48">
        <f>T_[[#This Row],[CA tarif]]-T_[[#This Row],[CA HT]]</f>
        <v>148.80000000000007</v>
      </c>
      <c r="V1836" s="13"/>
      <c r="W1836" s="13"/>
      <c r="X1836"/>
      <c r="Y1836" s="9"/>
      <c r="AA1836"/>
      <c r="AB1836"/>
    </row>
    <row r="1837" spans="1:28" ht="15" customHeight="1" x14ac:dyDescent="0.25">
      <c r="A1837" s="6" t="s">
        <v>205</v>
      </c>
      <c r="B1837" s="6" t="s">
        <v>206</v>
      </c>
      <c r="C1837" s="6" t="s">
        <v>207</v>
      </c>
      <c r="D1837" s="6" t="s">
        <v>208</v>
      </c>
      <c r="E1837" s="6">
        <v>2</v>
      </c>
      <c r="F1837" s="6" t="str">
        <f>VLOOKUP(T_[[#This Row],[N° représ]],ListeREPRESENTANTS,2,FALSE)</f>
        <v>Anne Dodsworth</v>
      </c>
      <c r="G1837" s="6">
        <v>10837</v>
      </c>
      <c r="H1837" s="9">
        <v>41472</v>
      </c>
      <c r="I1837" s="9">
        <v>41499</v>
      </c>
      <c r="J1837" s="9">
        <v>41500</v>
      </c>
      <c r="K1837" s="7">
        <v>8</v>
      </c>
      <c r="L1837" s="9" t="str">
        <f>VLOOKUP(T_[[#This Row],[Réf catégorie]],ListeCATEGORIES,2,FALSE)</f>
        <v>Poissons et fruits de mer</v>
      </c>
      <c r="M1837" s="6">
        <v>13</v>
      </c>
      <c r="N1837" s="6" t="str">
        <f>VLOOKUP(T_[[#This Row],[Réf prod]],ListePRODUITS,2,FALSE)</f>
        <v>Konbu</v>
      </c>
      <c r="O1837" s="13">
        <v>30</v>
      </c>
      <c r="P1837" s="6">
        <v>77</v>
      </c>
      <c r="Q1837" s="13">
        <f t="shared" si="28"/>
        <v>2310</v>
      </c>
      <c r="R1837" s="14">
        <v>0.13</v>
      </c>
      <c r="S1837" s="13">
        <v>2009.7</v>
      </c>
      <c r="T1837" s="13">
        <v>22.1067</v>
      </c>
      <c r="U1837" s="48">
        <f>T_[[#This Row],[CA tarif]]-T_[[#This Row],[CA HT]]</f>
        <v>300.29999999999995</v>
      </c>
      <c r="V1837" s="13"/>
      <c r="W1837" s="13"/>
      <c r="X1837"/>
      <c r="Y1837" s="9"/>
      <c r="AA1837"/>
      <c r="AB1837"/>
    </row>
    <row r="1838" spans="1:28" ht="15" customHeight="1" x14ac:dyDescent="0.25">
      <c r="A1838" s="6" t="s">
        <v>130</v>
      </c>
      <c r="B1838" s="6" t="s">
        <v>131</v>
      </c>
      <c r="C1838" s="6" t="s">
        <v>132</v>
      </c>
      <c r="D1838" s="6" t="s">
        <v>123</v>
      </c>
      <c r="E1838" s="6">
        <v>8</v>
      </c>
      <c r="F1838" s="6" t="str">
        <f>VLOOKUP(T_[[#This Row],[N° représ]],ListeREPRESENTANTS,2,FALSE)</f>
        <v>Hicham Esmal</v>
      </c>
      <c r="G1838" s="6">
        <v>10868</v>
      </c>
      <c r="H1838" s="9">
        <v>41472</v>
      </c>
      <c r="I1838" s="9">
        <v>41494</v>
      </c>
      <c r="J1838" s="9">
        <v>41492</v>
      </c>
      <c r="K1838" s="7">
        <v>1</v>
      </c>
      <c r="L1838" s="9" t="str">
        <f>VLOOKUP(T_[[#This Row],[Réf catégorie]],ListeCATEGORIES,2,FALSE)</f>
        <v>Boissons</v>
      </c>
      <c r="M1838" s="6">
        <v>35</v>
      </c>
      <c r="N1838" s="6" t="str">
        <f>VLOOKUP(T_[[#This Row],[Réf prod]],ListePRODUITS,2,FALSE)</f>
        <v>Steeleye Stout</v>
      </c>
      <c r="O1838" s="13">
        <v>90</v>
      </c>
      <c r="P1838" s="6">
        <v>87</v>
      </c>
      <c r="Q1838" s="13">
        <f t="shared" si="28"/>
        <v>7830</v>
      </c>
      <c r="R1838" s="15">
        <v>-0.01</v>
      </c>
      <c r="S1838" s="13">
        <v>7908.3</v>
      </c>
      <c r="T1838" s="13">
        <v>213.5241</v>
      </c>
      <c r="U1838" s="48">
        <f>T_[[#This Row],[CA tarif]]-T_[[#This Row],[CA HT]]</f>
        <v>-78.300000000000182</v>
      </c>
      <c r="V1838" s="13"/>
      <c r="W1838" s="13"/>
      <c r="X1838"/>
      <c r="Y1838" s="9"/>
      <c r="AA1838"/>
      <c r="AB1838"/>
    </row>
    <row r="1839" spans="1:28" x14ac:dyDescent="0.25">
      <c r="A1839" s="6" t="s">
        <v>179</v>
      </c>
      <c r="B1839" s="6" t="s">
        <v>180</v>
      </c>
      <c r="C1839" s="6" t="s">
        <v>181</v>
      </c>
      <c r="D1839" s="6" t="s">
        <v>81</v>
      </c>
      <c r="E1839" s="6">
        <v>9</v>
      </c>
      <c r="F1839" s="6" t="str">
        <f>VLOOKUP(T_[[#This Row],[N° représ]],ListeREPRESENTANTS,2,FALSE)</f>
        <v>Steven Buchanan</v>
      </c>
      <c r="G1839" s="6">
        <v>10714</v>
      </c>
      <c r="H1839" s="9">
        <v>41473</v>
      </c>
      <c r="I1839" s="9">
        <v>41487</v>
      </c>
      <c r="J1839" s="9">
        <v>41487</v>
      </c>
      <c r="K1839" s="7">
        <v>8</v>
      </c>
      <c r="L1839" s="9" t="str">
        <f>VLOOKUP(T_[[#This Row],[Réf catégorie]],ListeCATEGORIES,2,FALSE)</f>
        <v>Poissons et fruits de mer</v>
      </c>
      <c r="M1839" s="6">
        <v>58</v>
      </c>
      <c r="N1839" s="6" t="str">
        <f>VLOOKUP(T_[[#This Row],[Réf prod]],ListePRODUITS,2,FALSE)</f>
        <v>Escargots de Bourgogne</v>
      </c>
      <c r="O1839" s="13">
        <v>66.25</v>
      </c>
      <c r="P1839" s="6">
        <v>4</v>
      </c>
      <c r="Q1839" s="13">
        <f t="shared" si="28"/>
        <v>265</v>
      </c>
      <c r="R1839" s="14">
        <v>0.09</v>
      </c>
      <c r="S1839" s="13">
        <v>241.15</v>
      </c>
      <c r="T1839" s="13">
        <v>4.3407</v>
      </c>
      <c r="U1839" s="48">
        <f>T_[[#This Row],[CA tarif]]-T_[[#This Row],[CA HT]]</f>
        <v>23.849999999999994</v>
      </c>
      <c r="V1839" s="13"/>
      <c r="W1839" s="13"/>
      <c r="X1839"/>
      <c r="Y1839" s="9"/>
      <c r="AA1839"/>
      <c r="AB1839"/>
    </row>
    <row r="1840" spans="1:28" ht="15" customHeight="1" x14ac:dyDescent="0.25">
      <c r="A1840" s="6" t="s">
        <v>92</v>
      </c>
      <c r="B1840" s="6" t="s">
        <v>93</v>
      </c>
      <c r="C1840" s="6" t="s">
        <v>94</v>
      </c>
      <c r="D1840" s="6" t="s">
        <v>89</v>
      </c>
      <c r="E1840" s="6">
        <v>5</v>
      </c>
      <c r="F1840" s="6" t="str">
        <f>VLOOKUP(T_[[#This Row],[N° représ]],ListeREPRESENTANTS,2,FALSE)</f>
        <v>Mohamed Ben Arfa</v>
      </c>
      <c r="G1840" s="6">
        <v>10749</v>
      </c>
      <c r="H1840" s="9">
        <v>41473</v>
      </c>
      <c r="I1840" s="9">
        <v>41494</v>
      </c>
      <c r="J1840" s="9">
        <v>41497</v>
      </c>
      <c r="K1840" s="7">
        <v>4</v>
      </c>
      <c r="L1840" s="9" t="str">
        <f>VLOOKUP(T_[[#This Row],[Réf catégorie]],ListeCATEGORIES,2,FALSE)</f>
        <v>Produits laitiers</v>
      </c>
      <c r="M1840" s="6">
        <v>59</v>
      </c>
      <c r="N1840" s="6" t="str">
        <f>VLOOKUP(T_[[#This Row],[Réf prod]],ListePRODUITS,2,FALSE)</f>
        <v>Raclette Courdavault</v>
      </c>
      <c r="O1840" s="13">
        <v>275</v>
      </c>
      <c r="P1840" s="6">
        <v>60</v>
      </c>
      <c r="Q1840" s="13">
        <f t="shared" si="28"/>
        <v>16500</v>
      </c>
      <c r="R1840" s="14">
        <v>0.16</v>
      </c>
      <c r="S1840" s="13">
        <v>13860</v>
      </c>
      <c r="T1840" s="13">
        <v>27.72</v>
      </c>
      <c r="U1840" s="48">
        <f>T_[[#This Row],[CA tarif]]-T_[[#This Row],[CA HT]]</f>
        <v>2640</v>
      </c>
      <c r="V1840" s="13"/>
      <c r="W1840" s="13"/>
      <c r="X1840"/>
      <c r="Y1840" s="9"/>
      <c r="AA1840"/>
      <c r="AB1840"/>
    </row>
    <row r="1841" spans="1:28" ht="15" customHeight="1" x14ac:dyDescent="0.25">
      <c r="A1841" s="6" t="s">
        <v>82</v>
      </c>
      <c r="B1841" s="6" t="s">
        <v>83</v>
      </c>
      <c r="C1841" s="6" t="s">
        <v>84</v>
      </c>
      <c r="D1841" s="6" t="s">
        <v>85</v>
      </c>
      <c r="E1841" s="6">
        <v>5</v>
      </c>
      <c r="F1841" s="6" t="str">
        <f>VLOOKUP(T_[[#This Row],[N° représ]],ListeREPRESENTANTS,2,FALSE)</f>
        <v>Mohamed Ben Arfa</v>
      </c>
      <c r="G1841" s="6">
        <v>10755</v>
      </c>
      <c r="H1841" s="9">
        <v>41473</v>
      </c>
      <c r="I1841" s="9">
        <v>41496</v>
      </c>
      <c r="J1841" s="9">
        <v>41499</v>
      </c>
      <c r="K1841" s="7">
        <v>4</v>
      </c>
      <c r="L1841" s="9" t="str">
        <f>VLOOKUP(T_[[#This Row],[Réf catégorie]],ListeCATEGORIES,2,FALSE)</f>
        <v>Produits laitiers</v>
      </c>
      <c r="M1841" s="6">
        <v>69</v>
      </c>
      <c r="N1841" s="6" t="str">
        <f>VLOOKUP(T_[[#This Row],[Réf prod]],ListePRODUITS,2,FALSE)</f>
        <v>Gudbrandsdalsost</v>
      </c>
      <c r="O1841" s="13">
        <v>180</v>
      </c>
      <c r="P1841" s="6">
        <v>75</v>
      </c>
      <c r="Q1841" s="13">
        <f t="shared" si="28"/>
        <v>13500</v>
      </c>
      <c r="R1841" s="14">
        <v>0.05</v>
      </c>
      <c r="S1841" s="13">
        <v>12825</v>
      </c>
      <c r="T1841" s="13">
        <v>294.97500000000002</v>
      </c>
      <c r="U1841" s="48">
        <f>T_[[#This Row],[CA tarif]]-T_[[#This Row],[CA HT]]</f>
        <v>675</v>
      </c>
      <c r="V1841" s="13"/>
      <c r="W1841" s="13"/>
      <c r="X1841"/>
      <c r="Y1841" s="9"/>
      <c r="AA1841"/>
      <c r="AB1841"/>
    </row>
    <row r="1842" spans="1:28" ht="15" customHeight="1" x14ac:dyDescent="0.25">
      <c r="A1842" s="6" t="s">
        <v>111</v>
      </c>
      <c r="B1842" s="6" t="s">
        <v>112</v>
      </c>
      <c r="C1842" s="6" t="s">
        <v>113</v>
      </c>
      <c r="D1842" s="6" t="s">
        <v>85</v>
      </c>
      <c r="E1842" s="6">
        <v>5</v>
      </c>
      <c r="F1842" s="6" t="str">
        <f>VLOOKUP(T_[[#This Row],[N° représ]],ListeREPRESENTANTS,2,FALSE)</f>
        <v>Mohamed Ben Arfa</v>
      </c>
      <c r="G1842" s="6">
        <v>10843</v>
      </c>
      <c r="H1842" s="9">
        <v>41473</v>
      </c>
      <c r="I1842" s="9">
        <v>41493</v>
      </c>
      <c r="J1842" s="9">
        <v>41496</v>
      </c>
      <c r="K1842" s="7">
        <v>7</v>
      </c>
      <c r="L1842" s="9" t="str">
        <f>VLOOKUP(T_[[#This Row],[Réf catégorie]],ListeCATEGORIES,2,FALSE)</f>
        <v>Produits secs</v>
      </c>
      <c r="M1842" s="6">
        <v>51</v>
      </c>
      <c r="N1842" s="6" t="str">
        <f>VLOOKUP(T_[[#This Row],[Réf prod]],ListePRODUITS,2,FALSE)</f>
        <v>Manjimup Dried Apples</v>
      </c>
      <c r="O1842" s="13">
        <v>265</v>
      </c>
      <c r="P1842" s="6">
        <v>100</v>
      </c>
      <c r="Q1842" s="13">
        <f t="shared" si="28"/>
        <v>26500</v>
      </c>
      <c r="R1842" s="15">
        <v>-0.02</v>
      </c>
      <c r="S1842" s="13">
        <v>27030</v>
      </c>
      <c r="T1842" s="13">
        <v>270.3</v>
      </c>
      <c r="U1842" s="48">
        <f>T_[[#This Row],[CA tarif]]-T_[[#This Row],[CA HT]]</f>
        <v>-530</v>
      </c>
      <c r="V1842" s="13"/>
      <c r="W1842" s="13"/>
      <c r="X1842"/>
      <c r="Y1842" s="9"/>
      <c r="AA1842"/>
      <c r="AB1842"/>
    </row>
    <row r="1843" spans="1:28" ht="15" customHeight="1" x14ac:dyDescent="0.25">
      <c r="A1843" s="6" t="s">
        <v>189</v>
      </c>
      <c r="B1843" s="6" t="s">
        <v>190</v>
      </c>
      <c r="C1843" s="6" t="s">
        <v>191</v>
      </c>
      <c r="D1843" s="6" t="s">
        <v>136</v>
      </c>
      <c r="E1843" s="6">
        <v>9</v>
      </c>
      <c r="F1843" s="6" t="str">
        <f>VLOOKUP(T_[[#This Row],[N° représ]],ListeREPRESENTANTS,2,FALSE)</f>
        <v>Steven Buchanan</v>
      </c>
      <c r="G1843" s="6">
        <v>10721</v>
      </c>
      <c r="H1843" s="9">
        <v>41474</v>
      </c>
      <c r="I1843" s="9">
        <v>41496</v>
      </c>
      <c r="J1843" s="9">
        <v>41491</v>
      </c>
      <c r="K1843" s="7">
        <v>2</v>
      </c>
      <c r="L1843" s="9" t="str">
        <f>VLOOKUP(T_[[#This Row],[Réf catégorie]],ListeCATEGORIES,2,FALSE)</f>
        <v>Condiments</v>
      </c>
      <c r="M1843" s="6">
        <v>44</v>
      </c>
      <c r="N1843" s="6" t="str">
        <f>VLOOKUP(T_[[#This Row],[Réf prod]],ListePRODUITS,2,FALSE)</f>
        <v>Gula Malacca</v>
      </c>
      <c r="O1843" s="13">
        <v>97.25</v>
      </c>
      <c r="P1843" s="6">
        <v>90</v>
      </c>
      <c r="Q1843" s="13">
        <f t="shared" si="28"/>
        <v>8752.5</v>
      </c>
      <c r="R1843" s="14">
        <v>0.01</v>
      </c>
      <c r="S1843" s="13">
        <v>8664.9750000000004</v>
      </c>
      <c r="T1843" s="13">
        <v>251.28427500000004</v>
      </c>
      <c r="U1843" s="48">
        <f>T_[[#This Row],[CA tarif]]-T_[[#This Row],[CA HT]]</f>
        <v>87.524999999999636</v>
      </c>
      <c r="V1843" s="13"/>
      <c r="W1843" s="13"/>
      <c r="X1843"/>
      <c r="Y1843" s="9"/>
      <c r="AA1843"/>
      <c r="AB1843"/>
    </row>
    <row r="1844" spans="1:28" x14ac:dyDescent="0.25">
      <c r="A1844" s="6" t="s">
        <v>179</v>
      </c>
      <c r="B1844" s="6" t="s">
        <v>180</v>
      </c>
      <c r="C1844" s="6" t="s">
        <v>181</v>
      </c>
      <c r="D1844" s="6" t="s">
        <v>81</v>
      </c>
      <c r="E1844" s="6">
        <v>5</v>
      </c>
      <c r="F1844" s="6" t="str">
        <f>VLOOKUP(T_[[#This Row],[N° représ]],ListeREPRESENTANTS,2,FALSE)</f>
        <v>Mohamed Ben Arfa</v>
      </c>
      <c r="G1844" s="6">
        <v>10847</v>
      </c>
      <c r="H1844" s="9">
        <v>41474</v>
      </c>
      <c r="I1844" s="9">
        <v>41495</v>
      </c>
      <c r="J1844" s="9">
        <v>41490</v>
      </c>
      <c r="K1844" s="7">
        <v>1</v>
      </c>
      <c r="L1844" s="9" t="str">
        <f>VLOOKUP(T_[[#This Row],[Réf catégorie]],ListeCATEGORIES,2,FALSE)</f>
        <v>Boissons</v>
      </c>
      <c r="M1844" s="6">
        <v>1</v>
      </c>
      <c r="N1844" s="6" t="str">
        <f>VLOOKUP(T_[[#This Row],[Réf prod]],ListePRODUITS,2,FALSE)</f>
        <v>Chai</v>
      </c>
      <c r="O1844" s="13">
        <v>90</v>
      </c>
      <c r="P1844" s="6">
        <v>100</v>
      </c>
      <c r="Q1844" s="13">
        <f t="shared" si="28"/>
        <v>9000</v>
      </c>
      <c r="R1844" s="15">
        <v>0.02</v>
      </c>
      <c r="S1844" s="13">
        <v>8820</v>
      </c>
      <c r="T1844" s="13">
        <v>52.92</v>
      </c>
      <c r="U1844" s="48">
        <f>T_[[#This Row],[CA tarif]]-T_[[#This Row],[CA HT]]</f>
        <v>180</v>
      </c>
      <c r="V1844" s="13"/>
      <c r="W1844" s="13"/>
      <c r="X1844"/>
      <c r="Y1844" s="9"/>
      <c r="AA1844"/>
      <c r="AB1844"/>
    </row>
    <row r="1845" spans="1:28" ht="15" customHeight="1" x14ac:dyDescent="0.25">
      <c r="A1845" s="6" t="s">
        <v>137</v>
      </c>
      <c r="B1845" s="6" t="s">
        <v>138</v>
      </c>
      <c r="C1845" s="6" t="s">
        <v>139</v>
      </c>
      <c r="D1845" s="6" t="s">
        <v>140</v>
      </c>
      <c r="E1845" s="6">
        <v>8</v>
      </c>
      <c r="F1845" s="6" t="str">
        <f>VLOOKUP(T_[[#This Row],[N° représ]],ListeREPRESENTANTS,2,FALSE)</f>
        <v>Hicham Esmal</v>
      </c>
      <c r="G1845" s="6">
        <v>10597</v>
      </c>
      <c r="H1845" s="9">
        <v>41475</v>
      </c>
      <c r="I1845" s="9">
        <v>41488</v>
      </c>
      <c r="J1845" s="9">
        <v>41485</v>
      </c>
      <c r="K1845" s="7">
        <v>2</v>
      </c>
      <c r="L1845" s="9" t="str">
        <f>VLOOKUP(T_[[#This Row],[Réf catégorie]],ListeCATEGORIES,2,FALSE)</f>
        <v>Condiments</v>
      </c>
      <c r="M1845" s="6">
        <v>65</v>
      </c>
      <c r="N1845" s="6" t="str">
        <f>VLOOKUP(T_[[#This Row],[Réf prod]],ListePRODUITS,2,FALSE)</f>
        <v>Louisiana Fiery Hot Pepper Sauce</v>
      </c>
      <c r="O1845" s="13">
        <v>105.25</v>
      </c>
      <c r="P1845" s="6">
        <v>99</v>
      </c>
      <c r="Q1845" s="13">
        <f t="shared" si="28"/>
        <v>10419.75</v>
      </c>
      <c r="R1845" s="14">
        <v>0.06</v>
      </c>
      <c r="S1845" s="13">
        <v>9794.5649999999987</v>
      </c>
      <c r="T1845" s="13">
        <v>9.7945649999999986</v>
      </c>
      <c r="U1845" s="48">
        <f>T_[[#This Row],[CA tarif]]-T_[[#This Row],[CA HT]]</f>
        <v>625.18500000000131</v>
      </c>
      <c r="V1845" s="13"/>
      <c r="W1845" s="13"/>
      <c r="X1845"/>
      <c r="Y1845" s="9"/>
      <c r="AA1845"/>
      <c r="AB1845"/>
    </row>
    <row r="1846" spans="1:28" ht="15" customHeight="1" x14ac:dyDescent="0.25">
      <c r="A1846" s="6" t="s">
        <v>296</v>
      </c>
      <c r="B1846" s="6" t="s">
        <v>297</v>
      </c>
      <c r="C1846" s="6" t="s">
        <v>298</v>
      </c>
      <c r="D1846" s="6" t="s">
        <v>123</v>
      </c>
      <c r="E1846" s="6">
        <v>1</v>
      </c>
      <c r="F1846" s="6" t="str">
        <f>VLOOKUP(T_[[#This Row],[N° représ]],ListeREPRESENTANTS,2,FALSE)</f>
        <v>Francis Rivière</v>
      </c>
      <c r="G1846" s="6">
        <v>10734</v>
      </c>
      <c r="H1846" s="9">
        <v>41475</v>
      </c>
      <c r="I1846" s="9">
        <v>41497</v>
      </c>
      <c r="J1846" s="9">
        <v>41499</v>
      </c>
      <c r="K1846" s="7">
        <v>2</v>
      </c>
      <c r="L1846" s="9" t="str">
        <f>VLOOKUP(T_[[#This Row],[Réf catégorie]],ListeCATEGORIES,2,FALSE)</f>
        <v>Condiments</v>
      </c>
      <c r="M1846" s="6">
        <v>6</v>
      </c>
      <c r="N1846" s="6" t="str">
        <f>VLOOKUP(T_[[#This Row],[Réf prod]],ListePRODUITS,2,FALSE)</f>
        <v>Grandma's Boysenberry Spread</v>
      </c>
      <c r="O1846" s="13">
        <v>125</v>
      </c>
      <c r="P1846" s="6">
        <v>77</v>
      </c>
      <c r="Q1846" s="13">
        <f t="shared" si="28"/>
        <v>9625</v>
      </c>
      <c r="R1846" s="14">
        <v>0.02</v>
      </c>
      <c r="S1846" s="13">
        <v>9432.5</v>
      </c>
      <c r="T1846" s="13">
        <v>226.38</v>
      </c>
      <c r="U1846" s="48">
        <f>T_[[#This Row],[CA tarif]]-T_[[#This Row],[CA HT]]</f>
        <v>192.5</v>
      </c>
      <c r="V1846" s="13"/>
      <c r="W1846" s="13"/>
      <c r="X1846"/>
      <c r="Y1846" s="9"/>
      <c r="AA1846"/>
      <c r="AB1846"/>
    </row>
    <row r="1847" spans="1:28" ht="15" customHeight="1" x14ac:dyDescent="0.25">
      <c r="A1847" s="6" t="s">
        <v>90</v>
      </c>
      <c r="B1847" s="6" t="s">
        <v>91</v>
      </c>
      <c r="C1847" s="6" t="s">
        <v>88</v>
      </c>
      <c r="D1847" s="6" t="s">
        <v>89</v>
      </c>
      <c r="E1847" s="6">
        <v>9</v>
      </c>
      <c r="F1847" s="6" t="str">
        <f>VLOOKUP(T_[[#This Row],[N° représ]],ListeREPRESENTANTS,2,FALSE)</f>
        <v>Steven Buchanan</v>
      </c>
      <c r="G1847" s="6">
        <v>10869</v>
      </c>
      <c r="H1847" s="9">
        <v>41475</v>
      </c>
      <c r="I1847" s="9">
        <v>41497</v>
      </c>
      <c r="J1847" s="9">
        <v>41494</v>
      </c>
      <c r="K1847" s="7">
        <v>4</v>
      </c>
      <c r="L1847" s="9" t="str">
        <f>VLOOKUP(T_[[#This Row],[Réf catégorie]],ListeCATEGORIES,2,FALSE)</f>
        <v>Produits laitiers</v>
      </c>
      <c r="M1847" s="6">
        <v>11</v>
      </c>
      <c r="N1847" s="6" t="str">
        <f>VLOOKUP(T_[[#This Row],[Réf prod]],ListePRODUITS,2,FALSE)</f>
        <v>Queso Cabrales</v>
      </c>
      <c r="O1847" s="13">
        <v>105</v>
      </c>
      <c r="P1847" s="6">
        <v>16</v>
      </c>
      <c r="Q1847" s="13">
        <f t="shared" si="28"/>
        <v>1680</v>
      </c>
      <c r="R1847" s="15">
        <v>7.0000000000000007E-2</v>
      </c>
      <c r="S1847" s="13">
        <v>1562.3999999999999</v>
      </c>
      <c r="T1847" s="13">
        <v>28.123199999999997</v>
      </c>
      <c r="U1847" s="48">
        <f>T_[[#This Row],[CA tarif]]-T_[[#This Row],[CA HT]]</f>
        <v>117.60000000000014</v>
      </c>
      <c r="V1847" s="13"/>
      <c r="W1847" s="13"/>
      <c r="X1847"/>
      <c r="Y1847" s="9"/>
      <c r="AA1847"/>
      <c r="AB1847"/>
    </row>
    <row r="1848" spans="1:28" ht="15" customHeight="1" x14ac:dyDescent="0.25">
      <c r="A1848" s="6" t="s">
        <v>194</v>
      </c>
      <c r="B1848" s="6" t="s">
        <v>195</v>
      </c>
      <c r="C1848" s="6" t="s">
        <v>97</v>
      </c>
      <c r="D1848" s="6" t="s">
        <v>98</v>
      </c>
      <c r="E1848" s="6">
        <v>5</v>
      </c>
      <c r="F1848" s="6" t="str">
        <f>VLOOKUP(T_[[#This Row],[N° représ]],ListeREPRESENTANTS,2,FALSE)</f>
        <v>Mohamed Ben Arfa</v>
      </c>
      <c r="G1848" s="6">
        <v>10518</v>
      </c>
      <c r="H1848" s="9">
        <v>41476</v>
      </c>
      <c r="I1848" s="9">
        <v>41500</v>
      </c>
      <c r="J1848" s="9">
        <v>41497</v>
      </c>
      <c r="K1848" s="7">
        <v>1</v>
      </c>
      <c r="L1848" s="9" t="str">
        <f>VLOOKUP(T_[[#This Row],[Réf catégorie]],ListeCATEGORIES,2,FALSE)</f>
        <v>Boissons</v>
      </c>
      <c r="M1848" s="6">
        <v>38</v>
      </c>
      <c r="N1848" s="6" t="str">
        <f>VLOOKUP(T_[[#This Row],[Réf prod]],ListePRODUITS,2,FALSE)</f>
        <v>Côte de Blaye</v>
      </c>
      <c r="O1848" s="13">
        <v>1317.5</v>
      </c>
      <c r="P1848" s="6">
        <v>49</v>
      </c>
      <c r="Q1848" s="13">
        <f t="shared" si="28"/>
        <v>64557.5</v>
      </c>
      <c r="R1848" s="14">
        <v>0</v>
      </c>
      <c r="S1848" s="13">
        <v>64557.5</v>
      </c>
      <c r="T1848" s="13">
        <v>839.24749999999995</v>
      </c>
      <c r="U1848" s="48">
        <f>T_[[#This Row],[CA tarif]]-T_[[#This Row],[CA HT]]</f>
        <v>0</v>
      </c>
      <c r="V1848" s="13"/>
      <c r="W1848" s="13"/>
      <c r="X1848"/>
      <c r="Y1848" s="9"/>
      <c r="AA1848"/>
      <c r="AB1848"/>
    </row>
    <row r="1849" spans="1:28" ht="15" customHeight="1" x14ac:dyDescent="0.25">
      <c r="A1849" s="6" t="s">
        <v>130</v>
      </c>
      <c r="B1849" s="6" t="s">
        <v>131</v>
      </c>
      <c r="C1849" s="6" t="s">
        <v>132</v>
      </c>
      <c r="D1849" s="6" t="s">
        <v>123</v>
      </c>
      <c r="E1849" s="6">
        <v>5</v>
      </c>
      <c r="F1849" s="6" t="str">
        <f>VLOOKUP(T_[[#This Row],[N° représ]],ListeREPRESENTANTS,2,FALSE)</f>
        <v>Mohamed Ben Arfa</v>
      </c>
      <c r="G1849" s="6">
        <v>10728</v>
      </c>
      <c r="H1849" s="9">
        <v>41476</v>
      </c>
      <c r="I1849" s="9">
        <v>41502</v>
      </c>
      <c r="J1849" s="9">
        <v>41500</v>
      </c>
      <c r="K1849" s="7">
        <v>8</v>
      </c>
      <c r="L1849" s="9" t="str">
        <f>VLOOKUP(T_[[#This Row],[Réf catégorie]],ListeCATEGORIES,2,FALSE)</f>
        <v>Poissons et fruits de mer</v>
      </c>
      <c r="M1849" s="6">
        <v>40</v>
      </c>
      <c r="N1849" s="6" t="str">
        <f>VLOOKUP(T_[[#This Row],[Réf prod]],ListePRODUITS,2,FALSE)</f>
        <v>Boston Crab Meat</v>
      </c>
      <c r="O1849" s="13">
        <v>92</v>
      </c>
      <c r="P1849" s="6">
        <v>63</v>
      </c>
      <c r="Q1849" s="13">
        <f t="shared" si="28"/>
        <v>5796</v>
      </c>
      <c r="R1849" s="14">
        <v>0.13</v>
      </c>
      <c r="S1849" s="13">
        <v>5042.5199999999995</v>
      </c>
      <c r="T1849" s="13">
        <v>55.467719999999993</v>
      </c>
      <c r="U1849" s="48">
        <f>T_[[#This Row],[CA tarif]]-T_[[#This Row],[CA HT]]</f>
        <v>753.48000000000047</v>
      </c>
      <c r="V1849" s="13"/>
      <c r="W1849" s="13"/>
      <c r="X1849"/>
      <c r="Y1849" s="9"/>
      <c r="AA1849"/>
      <c r="AB1849"/>
    </row>
    <row r="1850" spans="1:28" ht="15" customHeight="1" x14ac:dyDescent="0.25">
      <c r="A1850" s="6" t="s">
        <v>228</v>
      </c>
      <c r="B1850" s="6" t="s">
        <v>229</v>
      </c>
      <c r="C1850" s="6" t="s">
        <v>122</v>
      </c>
      <c r="D1850" s="6" t="s">
        <v>123</v>
      </c>
      <c r="E1850" s="6">
        <v>7</v>
      </c>
      <c r="F1850" s="6" t="str">
        <f>VLOOKUP(T_[[#This Row],[N° représ]],ListeREPRESENTANTS,2,FALSE)</f>
        <v>Jaime Dos Santos</v>
      </c>
      <c r="G1850" s="6">
        <v>10886</v>
      </c>
      <c r="H1850" s="9">
        <v>41476</v>
      </c>
      <c r="I1850" s="9">
        <v>41493</v>
      </c>
      <c r="J1850" s="9">
        <v>41496</v>
      </c>
      <c r="K1850" s="7">
        <v>4</v>
      </c>
      <c r="L1850" s="9" t="str">
        <f>VLOOKUP(T_[[#This Row],[Réf catégorie]],ListeCATEGORIES,2,FALSE)</f>
        <v>Produits laitiers</v>
      </c>
      <c r="M1850" s="6">
        <v>31</v>
      </c>
      <c r="N1850" s="6" t="str">
        <f>VLOOKUP(T_[[#This Row],[Réf prod]],ListePRODUITS,2,FALSE)</f>
        <v>Gorgonzola Telino</v>
      </c>
      <c r="O1850" s="13">
        <v>62.5</v>
      </c>
      <c r="P1850" s="6">
        <v>69</v>
      </c>
      <c r="Q1850" s="13">
        <f t="shared" si="28"/>
        <v>4312.5</v>
      </c>
      <c r="R1850" s="15">
        <v>0.17</v>
      </c>
      <c r="S1850" s="13">
        <v>3579.375</v>
      </c>
      <c r="T1850" s="13">
        <v>78.746250000000003</v>
      </c>
      <c r="U1850" s="48">
        <f>T_[[#This Row],[CA tarif]]-T_[[#This Row],[CA HT]]</f>
        <v>733.125</v>
      </c>
      <c r="V1850" s="13"/>
      <c r="W1850" s="13"/>
      <c r="X1850"/>
      <c r="Y1850" s="9"/>
      <c r="AA1850"/>
      <c r="AB1850"/>
    </row>
    <row r="1851" spans="1:28" ht="15" customHeight="1" x14ac:dyDescent="0.25">
      <c r="A1851" s="6" t="s">
        <v>157</v>
      </c>
      <c r="B1851" s="6" t="s">
        <v>158</v>
      </c>
      <c r="C1851" s="6" t="s">
        <v>159</v>
      </c>
      <c r="D1851" s="6" t="s">
        <v>136</v>
      </c>
      <c r="E1851" s="6">
        <v>4</v>
      </c>
      <c r="F1851" s="6" t="str">
        <f>VLOOKUP(T_[[#This Row],[N° représ]],ListeREPRESENTANTS,2,FALSE)</f>
        <v>Laura Callahan</v>
      </c>
      <c r="G1851" s="6">
        <v>10534</v>
      </c>
      <c r="H1851" s="9">
        <v>41477</v>
      </c>
      <c r="I1851" s="9">
        <v>41489</v>
      </c>
      <c r="J1851" s="9">
        <v>41492</v>
      </c>
      <c r="K1851" s="7">
        <v>8</v>
      </c>
      <c r="L1851" s="9" t="str">
        <f>VLOOKUP(T_[[#This Row],[Réf catégorie]],ListeCATEGORIES,2,FALSE)</f>
        <v>Poissons et fruits de mer</v>
      </c>
      <c r="M1851" s="6">
        <v>40</v>
      </c>
      <c r="N1851" s="6" t="str">
        <f>VLOOKUP(T_[[#This Row],[Réf prod]],ListePRODUITS,2,FALSE)</f>
        <v>Boston Crab Meat</v>
      </c>
      <c r="O1851" s="13">
        <v>92</v>
      </c>
      <c r="P1851" s="6">
        <v>56</v>
      </c>
      <c r="Q1851" s="13">
        <f t="shared" si="28"/>
        <v>5152</v>
      </c>
      <c r="R1851" s="14">
        <v>0.11</v>
      </c>
      <c r="S1851" s="13">
        <v>4585.28</v>
      </c>
      <c r="T1851" s="13">
        <v>110.04672000000001</v>
      </c>
      <c r="U1851" s="48">
        <f>T_[[#This Row],[CA tarif]]-T_[[#This Row],[CA HT]]</f>
        <v>566.72000000000025</v>
      </c>
      <c r="V1851" s="13"/>
      <c r="W1851" s="13"/>
      <c r="X1851"/>
      <c r="Y1851" s="9"/>
      <c r="AA1851"/>
      <c r="AB1851"/>
    </row>
    <row r="1852" spans="1:28" ht="15" customHeight="1" x14ac:dyDescent="0.25">
      <c r="A1852" s="6" t="s">
        <v>160</v>
      </c>
      <c r="B1852" s="6" t="s">
        <v>161</v>
      </c>
      <c r="C1852" s="6" t="s">
        <v>162</v>
      </c>
      <c r="D1852" s="6" t="s">
        <v>106</v>
      </c>
      <c r="E1852" s="6">
        <v>4</v>
      </c>
      <c r="F1852" s="6" t="str">
        <f>VLOOKUP(T_[[#This Row],[N° représ]],ListeREPRESENTANTS,2,FALSE)</f>
        <v>Laura Callahan</v>
      </c>
      <c r="G1852" s="6">
        <v>10543</v>
      </c>
      <c r="H1852" s="9">
        <v>41477</v>
      </c>
      <c r="I1852" s="9">
        <v>41496</v>
      </c>
      <c r="J1852" s="9">
        <v>41495</v>
      </c>
      <c r="K1852" s="7">
        <v>4</v>
      </c>
      <c r="L1852" s="9" t="str">
        <f>VLOOKUP(T_[[#This Row],[Réf catégorie]],ListeCATEGORIES,2,FALSE)</f>
        <v>Produits laitiers</v>
      </c>
      <c r="M1852" s="6">
        <v>12</v>
      </c>
      <c r="N1852" s="6" t="str">
        <f>VLOOKUP(T_[[#This Row],[Réf prod]],ListePRODUITS,2,FALSE)</f>
        <v>Queso Manchego La Pastora</v>
      </c>
      <c r="O1852" s="13">
        <v>190</v>
      </c>
      <c r="P1852" s="6">
        <v>73</v>
      </c>
      <c r="Q1852" s="13">
        <f t="shared" si="28"/>
        <v>13870</v>
      </c>
      <c r="R1852" s="14">
        <v>0.04</v>
      </c>
      <c r="S1852" s="13">
        <v>13315.199999999999</v>
      </c>
      <c r="T1852" s="13">
        <v>306.24959999999999</v>
      </c>
      <c r="U1852" s="48">
        <f>T_[[#This Row],[CA tarif]]-T_[[#This Row],[CA HT]]</f>
        <v>554.80000000000109</v>
      </c>
      <c r="V1852" s="13"/>
      <c r="W1852" s="13"/>
      <c r="X1852"/>
      <c r="Y1852" s="9"/>
      <c r="AA1852"/>
      <c r="AB1852"/>
    </row>
    <row r="1853" spans="1:28" ht="15" customHeight="1" x14ac:dyDescent="0.25">
      <c r="A1853" s="6" t="s">
        <v>194</v>
      </c>
      <c r="B1853" s="6" t="s">
        <v>195</v>
      </c>
      <c r="C1853" s="6" t="s">
        <v>97</v>
      </c>
      <c r="D1853" s="6" t="s">
        <v>98</v>
      </c>
      <c r="E1853" s="6">
        <v>3</v>
      </c>
      <c r="F1853" s="6" t="str">
        <f>VLOOKUP(T_[[#This Row],[N° représ]],ListeREPRESENTANTS,2,FALSE)</f>
        <v>Janet Leverling</v>
      </c>
      <c r="G1853" s="6">
        <v>10576</v>
      </c>
      <c r="H1853" s="9">
        <v>41477</v>
      </c>
      <c r="I1853" s="9">
        <v>41501</v>
      </c>
      <c r="J1853" s="9">
        <v>41500</v>
      </c>
      <c r="K1853" s="7">
        <v>4</v>
      </c>
      <c r="L1853" s="9" t="str">
        <f>VLOOKUP(T_[[#This Row],[Réf catégorie]],ListeCATEGORIES,2,FALSE)</f>
        <v>Produits laitiers</v>
      </c>
      <c r="M1853" s="6">
        <v>31</v>
      </c>
      <c r="N1853" s="6" t="str">
        <f>VLOOKUP(T_[[#This Row],[Réf prod]],ListePRODUITS,2,FALSE)</f>
        <v>Gorgonzola Telino</v>
      </c>
      <c r="O1853" s="13">
        <v>62.5</v>
      </c>
      <c r="P1853" s="6">
        <v>16</v>
      </c>
      <c r="Q1853" s="13">
        <f t="shared" si="28"/>
        <v>1000</v>
      </c>
      <c r="R1853" s="14">
        <v>0.08</v>
      </c>
      <c r="S1853" s="13">
        <v>920</v>
      </c>
      <c r="T1853" s="13">
        <v>22.08</v>
      </c>
      <c r="U1853" s="48">
        <f>T_[[#This Row],[CA tarif]]-T_[[#This Row],[CA HT]]</f>
        <v>80</v>
      </c>
      <c r="V1853" s="13"/>
      <c r="W1853" s="13"/>
      <c r="X1853"/>
      <c r="Y1853" s="9"/>
      <c r="AA1853"/>
      <c r="AB1853"/>
    </row>
    <row r="1854" spans="1:28" ht="15" customHeight="1" x14ac:dyDescent="0.25">
      <c r="A1854" s="6" t="s">
        <v>194</v>
      </c>
      <c r="B1854" s="6" t="s">
        <v>195</v>
      </c>
      <c r="C1854" s="6" t="s">
        <v>97</v>
      </c>
      <c r="D1854" s="6" t="s">
        <v>98</v>
      </c>
      <c r="E1854" s="6">
        <v>5</v>
      </c>
      <c r="F1854" s="6" t="str">
        <f>VLOOKUP(T_[[#This Row],[N° représ]],ListeREPRESENTANTS,2,FALSE)</f>
        <v>Mohamed Ben Arfa</v>
      </c>
      <c r="G1854" s="6">
        <v>10518</v>
      </c>
      <c r="H1854" s="9">
        <v>41478</v>
      </c>
      <c r="I1854" s="9">
        <v>41491</v>
      </c>
      <c r="J1854" s="9">
        <v>41488</v>
      </c>
      <c r="K1854" s="7">
        <v>2</v>
      </c>
      <c r="L1854" s="9" t="str">
        <f>VLOOKUP(T_[[#This Row],[Réf catégorie]],ListeCATEGORIES,2,FALSE)</f>
        <v>Condiments</v>
      </c>
      <c r="M1854" s="6">
        <v>44</v>
      </c>
      <c r="N1854" s="6" t="str">
        <f>VLOOKUP(T_[[#This Row],[Réf prod]],ListePRODUITS,2,FALSE)</f>
        <v>Gula Malacca</v>
      </c>
      <c r="O1854" s="13">
        <v>97.25</v>
      </c>
      <c r="P1854" s="6">
        <v>44</v>
      </c>
      <c r="Q1854" s="13">
        <f t="shared" si="28"/>
        <v>4279</v>
      </c>
      <c r="R1854" s="14">
        <v>0.19</v>
      </c>
      <c r="S1854" s="13">
        <v>3465.9900000000002</v>
      </c>
      <c r="T1854" s="13">
        <v>58.92183</v>
      </c>
      <c r="U1854" s="48">
        <f>T_[[#This Row],[CA tarif]]-T_[[#This Row],[CA HT]]</f>
        <v>813.00999999999976</v>
      </c>
      <c r="V1854" s="13"/>
      <c r="W1854" s="13"/>
      <c r="X1854"/>
      <c r="Y1854" s="9"/>
      <c r="AA1854"/>
      <c r="AB1854"/>
    </row>
    <row r="1855" spans="1:28" ht="15" customHeight="1" x14ac:dyDescent="0.25">
      <c r="A1855" s="6" t="s">
        <v>198</v>
      </c>
      <c r="B1855" s="6" t="s">
        <v>199</v>
      </c>
      <c r="C1855" s="6" t="s">
        <v>54</v>
      </c>
      <c r="D1855" s="6" t="s">
        <v>200</v>
      </c>
      <c r="E1855" s="6">
        <v>8</v>
      </c>
      <c r="F1855" s="6" t="str">
        <f>VLOOKUP(T_[[#This Row],[N° représ]],ListeREPRESENTANTS,2,FALSE)</f>
        <v>Hicham Esmal</v>
      </c>
      <c r="G1855" s="6">
        <v>10520</v>
      </c>
      <c r="H1855" s="9">
        <v>41478</v>
      </c>
      <c r="I1855" s="9">
        <v>41495</v>
      </c>
      <c r="J1855" s="9">
        <v>41498</v>
      </c>
      <c r="K1855" s="7">
        <v>6</v>
      </c>
      <c r="L1855" s="9" t="str">
        <f>VLOOKUP(T_[[#This Row],[Réf catégorie]],ListeCATEGORIES,2,FALSE)</f>
        <v>Viandes</v>
      </c>
      <c r="M1855" s="6">
        <v>53</v>
      </c>
      <c r="N1855" s="6" t="str">
        <f>VLOOKUP(T_[[#This Row],[Réf prod]],ListePRODUITS,2,FALSE)</f>
        <v>Perth Pasties</v>
      </c>
      <c r="O1855" s="13">
        <v>164</v>
      </c>
      <c r="P1855" s="6">
        <v>53</v>
      </c>
      <c r="Q1855" s="13">
        <f t="shared" si="28"/>
        <v>8692</v>
      </c>
      <c r="R1855" s="14">
        <v>0.09</v>
      </c>
      <c r="S1855" s="13">
        <v>7909.72</v>
      </c>
      <c r="T1855" s="13">
        <v>47.458320000000001</v>
      </c>
      <c r="U1855" s="48">
        <f>T_[[#This Row],[CA tarif]]-T_[[#This Row],[CA HT]]</f>
        <v>782.27999999999975</v>
      </c>
      <c r="V1855" s="13"/>
      <c r="W1855" s="13"/>
      <c r="X1855"/>
      <c r="Y1855" s="9"/>
      <c r="AA1855"/>
      <c r="AB1855"/>
    </row>
    <row r="1856" spans="1:28" ht="15" customHeight="1" x14ac:dyDescent="0.25">
      <c r="A1856" s="6" t="s">
        <v>177</v>
      </c>
      <c r="B1856" s="6" t="s">
        <v>178</v>
      </c>
      <c r="C1856" s="6" t="s">
        <v>159</v>
      </c>
      <c r="D1856" s="6" t="s">
        <v>136</v>
      </c>
      <c r="E1856" s="6">
        <v>5</v>
      </c>
      <c r="F1856" s="6" t="str">
        <f>VLOOKUP(T_[[#This Row],[N° représ]],ListeREPRESENTANTS,2,FALSE)</f>
        <v>Mohamed Ben Arfa</v>
      </c>
      <c r="G1856" s="6">
        <v>10554</v>
      </c>
      <c r="H1856" s="9">
        <v>41478</v>
      </c>
      <c r="I1856" s="9">
        <v>41499</v>
      </c>
      <c r="J1856" s="9">
        <v>41499</v>
      </c>
      <c r="K1856" s="7">
        <v>3</v>
      </c>
      <c r="L1856" s="9" t="str">
        <f>VLOOKUP(T_[[#This Row],[Réf catégorie]],ListeCATEGORIES,2,FALSE)</f>
        <v>Desserts</v>
      </c>
      <c r="M1856" s="6">
        <v>62</v>
      </c>
      <c r="N1856" s="6" t="str">
        <f>VLOOKUP(T_[[#This Row],[Réf prod]],ListePRODUITS,2,FALSE)</f>
        <v>Tarte au sucre</v>
      </c>
      <c r="O1856" s="13">
        <v>246.5</v>
      </c>
      <c r="P1856" s="6">
        <v>81</v>
      </c>
      <c r="Q1856" s="13">
        <f t="shared" si="28"/>
        <v>19966.5</v>
      </c>
      <c r="R1856" s="14">
        <v>7.0000000000000007E-2</v>
      </c>
      <c r="S1856" s="13">
        <v>18568.844999999998</v>
      </c>
      <c r="T1856" s="13">
        <v>167.11960499999998</v>
      </c>
      <c r="U1856" s="48">
        <f>T_[[#This Row],[CA tarif]]-T_[[#This Row],[CA HT]]</f>
        <v>1397.6550000000025</v>
      </c>
      <c r="V1856" s="13"/>
      <c r="W1856" s="13"/>
      <c r="X1856"/>
      <c r="Y1856" s="9"/>
      <c r="AA1856"/>
      <c r="AB1856"/>
    </row>
    <row r="1857" spans="1:28" ht="15" customHeight="1" x14ac:dyDescent="0.25">
      <c r="A1857" s="6" t="s">
        <v>278</v>
      </c>
      <c r="B1857" s="6" t="s">
        <v>279</v>
      </c>
      <c r="C1857" s="6" t="s">
        <v>280</v>
      </c>
      <c r="D1857" s="6" t="s">
        <v>85</v>
      </c>
      <c r="E1857" s="6">
        <v>8</v>
      </c>
      <c r="F1857" s="6" t="str">
        <f>VLOOKUP(T_[[#This Row],[N° représ]],ListeREPRESENTANTS,2,FALSE)</f>
        <v>Hicham Esmal</v>
      </c>
      <c r="G1857" s="6">
        <v>10609</v>
      </c>
      <c r="H1857" s="9">
        <v>41478</v>
      </c>
      <c r="I1857" s="9">
        <v>41502</v>
      </c>
      <c r="J1857" s="9">
        <v>41502</v>
      </c>
      <c r="K1857" s="7">
        <v>8</v>
      </c>
      <c r="L1857" s="9" t="str">
        <f>VLOOKUP(T_[[#This Row],[Réf catégorie]],ListeCATEGORIES,2,FALSE)</f>
        <v>Poissons et fruits de mer</v>
      </c>
      <c r="M1857" s="6">
        <v>10</v>
      </c>
      <c r="N1857" s="6" t="str">
        <f>VLOOKUP(T_[[#This Row],[Réf prod]],ListePRODUITS,2,FALSE)</f>
        <v>Ikura</v>
      </c>
      <c r="O1857" s="13">
        <v>155</v>
      </c>
      <c r="P1857" s="6">
        <v>65</v>
      </c>
      <c r="Q1857" s="13">
        <f t="shared" si="28"/>
        <v>10075</v>
      </c>
      <c r="R1857" s="14">
        <v>0.03</v>
      </c>
      <c r="S1857" s="13">
        <v>9772.75</v>
      </c>
      <c r="T1857" s="13">
        <v>195.45500000000001</v>
      </c>
      <c r="U1857" s="48">
        <f>T_[[#This Row],[CA tarif]]-T_[[#This Row],[CA HT]]</f>
        <v>302.25</v>
      </c>
      <c r="V1857" s="13"/>
      <c r="W1857" s="13"/>
      <c r="X1857"/>
      <c r="Y1857" s="9"/>
      <c r="AA1857"/>
      <c r="AB1857"/>
    </row>
    <row r="1858" spans="1:28" x14ac:dyDescent="0.25">
      <c r="A1858" s="6" t="s">
        <v>179</v>
      </c>
      <c r="B1858" s="6" t="s">
        <v>180</v>
      </c>
      <c r="C1858" s="6" t="s">
        <v>181</v>
      </c>
      <c r="D1858" s="6" t="s">
        <v>81</v>
      </c>
      <c r="E1858" s="6">
        <v>1</v>
      </c>
      <c r="F1858" s="6" t="str">
        <f>VLOOKUP(T_[[#This Row],[N° représ]],ListeREPRESENTANTS,2,FALSE)</f>
        <v>Francis Rivière</v>
      </c>
      <c r="G1858" s="6">
        <v>10657</v>
      </c>
      <c r="H1858" s="9">
        <v>41478</v>
      </c>
      <c r="I1858" s="9">
        <v>41507</v>
      </c>
      <c r="J1858" s="9">
        <v>41507</v>
      </c>
      <c r="K1858" s="7">
        <v>4</v>
      </c>
      <c r="L1858" s="9" t="str">
        <f>VLOOKUP(T_[[#This Row],[Réf catégorie]],ListeCATEGORIES,2,FALSE)</f>
        <v>Produits laitiers</v>
      </c>
      <c r="M1858" s="6">
        <v>60</v>
      </c>
      <c r="N1858" s="6" t="str">
        <f>VLOOKUP(T_[[#This Row],[Réf prod]],ListePRODUITS,2,FALSE)</f>
        <v>Camembert Pierrot</v>
      </c>
      <c r="O1858" s="13">
        <v>170</v>
      </c>
      <c r="P1858" s="6">
        <v>51</v>
      </c>
      <c r="Q1858" s="13">
        <f t="shared" si="28"/>
        <v>8670</v>
      </c>
      <c r="R1858" s="14">
        <v>-0.01</v>
      </c>
      <c r="S1858" s="13">
        <v>8756.7000000000007</v>
      </c>
      <c r="T1858" s="13">
        <v>26.270100000000003</v>
      </c>
      <c r="U1858" s="48">
        <f>T_[[#This Row],[CA tarif]]-T_[[#This Row],[CA HT]]</f>
        <v>-86.700000000000728</v>
      </c>
      <c r="V1858" s="13"/>
      <c r="W1858" s="13"/>
      <c r="X1858"/>
      <c r="Y1858" s="9"/>
      <c r="AA1858"/>
      <c r="AB1858"/>
    </row>
    <row r="1859" spans="1:28" x14ac:dyDescent="0.25">
      <c r="A1859" s="6" t="s">
        <v>78</v>
      </c>
      <c r="B1859" s="6" t="s">
        <v>79</v>
      </c>
      <c r="C1859" s="6" t="s">
        <v>80</v>
      </c>
      <c r="D1859" s="6" t="s">
        <v>81</v>
      </c>
      <c r="E1859" s="6">
        <v>3</v>
      </c>
      <c r="F1859" s="6" t="str">
        <f>VLOOKUP(T_[[#This Row],[N° représ]],ListeREPRESENTANTS,2,FALSE)</f>
        <v>Janet Leverling</v>
      </c>
      <c r="G1859" s="6">
        <v>10693</v>
      </c>
      <c r="H1859" s="9">
        <v>41478</v>
      </c>
      <c r="I1859" s="9">
        <v>41501</v>
      </c>
      <c r="J1859" s="9">
        <v>41497</v>
      </c>
      <c r="K1859" s="7">
        <v>4</v>
      </c>
      <c r="L1859" s="9" t="str">
        <f>VLOOKUP(T_[[#This Row],[Réf catégorie]],ListeCATEGORIES,2,FALSE)</f>
        <v>Produits laitiers</v>
      </c>
      <c r="M1859" s="6">
        <v>69</v>
      </c>
      <c r="N1859" s="6" t="str">
        <f>VLOOKUP(T_[[#This Row],[Réf prod]],ListePRODUITS,2,FALSE)</f>
        <v>Gudbrandsdalsost</v>
      </c>
      <c r="O1859" s="13">
        <v>180</v>
      </c>
      <c r="P1859" s="6">
        <v>89</v>
      </c>
      <c r="Q1859" s="13">
        <f t="shared" si="28"/>
        <v>16020</v>
      </c>
      <c r="R1859" s="14">
        <v>0.04</v>
      </c>
      <c r="S1859" s="13">
        <v>15379.199999999999</v>
      </c>
      <c r="T1859" s="13">
        <v>153.792</v>
      </c>
      <c r="U1859" s="48">
        <f>T_[[#This Row],[CA tarif]]-T_[[#This Row],[CA HT]]</f>
        <v>640.80000000000109</v>
      </c>
      <c r="V1859" s="13"/>
      <c r="W1859" s="13"/>
      <c r="X1859"/>
      <c r="Y1859" s="9"/>
      <c r="AA1859"/>
      <c r="AB1859"/>
    </row>
    <row r="1860" spans="1:28" ht="15" customHeight="1" x14ac:dyDescent="0.25">
      <c r="A1860" s="6" t="s">
        <v>133</v>
      </c>
      <c r="B1860" s="6" t="s">
        <v>134</v>
      </c>
      <c r="C1860" s="6" t="s">
        <v>135</v>
      </c>
      <c r="D1860" s="6" t="s">
        <v>136</v>
      </c>
      <c r="E1860" s="6">
        <v>7</v>
      </c>
      <c r="F1860" s="6" t="str">
        <f>VLOOKUP(T_[[#This Row],[N° représ]],ListeREPRESENTANTS,2,FALSE)</f>
        <v>Jaime Dos Santos</v>
      </c>
      <c r="G1860" s="6">
        <v>10717</v>
      </c>
      <c r="H1860" s="9">
        <v>41478</v>
      </c>
      <c r="I1860" s="9">
        <v>41500</v>
      </c>
      <c r="J1860" s="9">
        <v>41496</v>
      </c>
      <c r="K1860" s="7">
        <v>3</v>
      </c>
      <c r="L1860" s="9" t="str">
        <f>VLOOKUP(T_[[#This Row],[Réf catégorie]],ListeCATEGORIES,2,FALSE)</f>
        <v>Desserts</v>
      </c>
      <c r="M1860" s="6">
        <v>21</v>
      </c>
      <c r="N1860" s="6" t="str">
        <f>VLOOKUP(T_[[#This Row],[Réf prod]],ListePRODUITS,2,FALSE)</f>
        <v>Sir Rodney's Scones</v>
      </c>
      <c r="O1860" s="13">
        <v>50</v>
      </c>
      <c r="P1860" s="6">
        <v>86</v>
      </c>
      <c r="Q1860" s="13">
        <f t="shared" si="28"/>
        <v>4300</v>
      </c>
      <c r="R1860" s="14">
        <v>0.03</v>
      </c>
      <c r="S1860" s="13">
        <v>4171</v>
      </c>
      <c r="T1860" s="13">
        <v>70.906999999999996</v>
      </c>
      <c r="U1860" s="48">
        <f>T_[[#This Row],[CA tarif]]-T_[[#This Row],[CA HT]]</f>
        <v>129</v>
      </c>
      <c r="V1860" s="13"/>
      <c r="W1860" s="13"/>
      <c r="X1860"/>
      <c r="Y1860" s="9"/>
      <c r="AA1860"/>
      <c r="AB1860"/>
    </row>
    <row r="1861" spans="1:28" ht="15" customHeight="1" x14ac:dyDescent="0.25">
      <c r="A1861" s="6" t="s">
        <v>127</v>
      </c>
      <c r="B1861" s="6" t="s">
        <v>128</v>
      </c>
      <c r="C1861" s="6" t="s">
        <v>129</v>
      </c>
      <c r="D1861" s="6" t="s">
        <v>106</v>
      </c>
      <c r="E1861" s="6">
        <v>3</v>
      </c>
      <c r="F1861" s="6" t="str">
        <f>VLOOKUP(T_[[#This Row],[N° représ]],ListeREPRESENTANTS,2,FALSE)</f>
        <v>Janet Leverling</v>
      </c>
      <c r="G1861" s="6">
        <v>10697</v>
      </c>
      <c r="H1861" s="9">
        <v>41479</v>
      </c>
      <c r="I1861" s="9">
        <v>41491</v>
      </c>
      <c r="J1861" s="9">
        <v>41491</v>
      </c>
      <c r="K1861" s="7">
        <v>1</v>
      </c>
      <c r="L1861" s="9" t="str">
        <f>VLOOKUP(T_[[#This Row],[Réf catégorie]],ListeCATEGORIES,2,FALSE)</f>
        <v>Boissons</v>
      </c>
      <c r="M1861" s="6">
        <v>70</v>
      </c>
      <c r="N1861" s="6" t="str">
        <f>VLOOKUP(T_[[#This Row],[Réf prod]],ListePRODUITS,2,FALSE)</f>
        <v>Outback Lager</v>
      </c>
      <c r="O1861" s="13">
        <v>75</v>
      </c>
      <c r="P1861" s="6">
        <v>74</v>
      </c>
      <c r="Q1861" s="13">
        <f t="shared" ref="Q1861:Q1924" si="29">O1861*P1861</f>
        <v>5550</v>
      </c>
      <c r="R1861" s="14">
        <v>0.09</v>
      </c>
      <c r="S1861" s="13">
        <v>5050.5</v>
      </c>
      <c r="T1861" s="13">
        <v>55.555500000000002</v>
      </c>
      <c r="U1861" s="48">
        <f>T_[[#This Row],[CA tarif]]-T_[[#This Row],[CA HT]]</f>
        <v>499.5</v>
      </c>
      <c r="V1861" s="13"/>
      <c r="W1861" s="13"/>
      <c r="X1861"/>
      <c r="Y1861" s="9"/>
      <c r="AA1861"/>
      <c r="AB1861"/>
    </row>
    <row r="1862" spans="1:28" ht="15" customHeight="1" x14ac:dyDescent="0.25">
      <c r="A1862" s="6" t="s">
        <v>103</v>
      </c>
      <c r="B1862" s="6" t="s">
        <v>104</v>
      </c>
      <c r="C1862" s="6" t="s">
        <v>105</v>
      </c>
      <c r="D1862" s="6" t="s">
        <v>106</v>
      </c>
      <c r="E1862" s="6">
        <v>3</v>
      </c>
      <c r="F1862" s="6" t="str">
        <f>VLOOKUP(T_[[#This Row],[N° représ]],ListeREPRESENTANTS,2,FALSE)</f>
        <v>Janet Leverling</v>
      </c>
      <c r="G1862" s="6">
        <v>10796</v>
      </c>
      <c r="H1862" s="9">
        <v>41479</v>
      </c>
      <c r="I1862" s="9">
        <v>41507</v>
      </c>
      <c r="J1862" s="9">
        <v>41509</v>
      </c>
      <c r="K1862" s="7">
        <v>4</v>
      </c>
      <c r="L1862" s="9" t="str">
        <f>VLOOKUP(T_[[#This Row],[Réf catégorie]],ListeCATEGORIES,2,FALSE)</f>
        <v>Produits laitiers</v>
      </c>
      <c r="M1862" s="6">
        <v>69</v>
      </c>
      <c r="N1862" s="6" t="str">
        <f>VLOOKUP(T_[[#This Row],[Réf prod]],ListePRODUITS,2,FALSE)</f>
        <v>Gudbrandsdalsost</v>
      </c>
      <c r="O1862" s="13">
        <v>180</v>
      </c>
      <c r="P1862" s="6">
        <v>13</v>
      </c>
      <c r="Q1862" s="13">
        <f t="shared" si="29"/>
        <v>2340</v>
      </c>
      <c r="R1862" s="14">
        <v>0.12</v>
      </c>
      <c r="S1862" s="13">
        <v>2059.1999999999998</v>
      </c>
      <c r="T1862" s="13">
        <v>4.1183999999999994</v>
      </c>
      <c r="U1862" s="48">
        <f>T_[[#This Row],[CA tarif]]-T_[[#This Row],[CA HT]]</f>
        <v>280.80000000000018</v>
      </c>
      <c r="V1862" s="13"/>
      <c r="W1862" s="13"/>
      <c r="X1862"/>
      <c r="Y1862" s="9"/>
      <c r="AA1862"/>
      <c r="AB1862"/>
    </row>
    <row r="1863" spans="1:28" ht="15" customHeight="1" x14ac:dyDescent="0.25">
      <c r="A1863" s="6" t="s">
        <v>82</v>
      </c>
      <c r="B1863" s="6" t="s">
        <v>83</v>
      </c>
      <c r="C1863" s="6" t="s">
        <v>84</v>
      </c>
      <c r="D1863" s="6" t="s">
        <v>85</v>
      </c>
      <c r="E1863" s="6">
        <v>5</v>
      </c>
      <c r="F1863" s="6" t="str">
        <f>VLOOKUP(T_[[#This Row],[N° représ]],ListeREPRESENTANTS,2,FALSE)</f>
        <v>Mohamed Ben Arfa</v>
      </c>
      <c r="G1863" s="6">
        <v>10470</v>
      </c>
      <c r="H1863" s="9">
        <v>41480</v>
      </c>
      <c r="I1863" s="9">
        <v>41502</v>
      </c>
      <c r="J1863" s="9">
        <v>41499</v>
      </c>
      <c r="K1863" s="7">
        <v>8</v>
      </c>
      <c r="L1863" s="9" t="str">
        <f>VLOOKUP(T_[[#This Row],[Réf catégorie]],ListeCATEGORIES,2,FALSE)</f>
        <v>Poissons et fruits de mer</v>
      </c>
      <c r="M1863" s="6">
        <v>18</v>
      </c>
      <c r="N1863" s="6" t="str">
        <f>VLOOKUP(T_[[#This Row],[Réf prod]],ListePRODUITS,2,FALSE)</f>
        <v>Carnarvon Tigers</v>
      </c>
      <c r="O1863" s="13">
        <v>250</v>
      </c>
      <c r="P1863" s="6">
        <v>18</v>
      </c>
      <c r="Q1863" s="13">
        <f t="shared" si="29"/>
        <v>4500</v>
      </c>
      <c r="R1863" s="14">
        <v>-0.01</v>
      </c>
      <c r="S1863" s="13">
        <v>4545</v>
      </c>
      <c r="T1863" s="13">
        <v>31.815000000000001</v>
      </c>
      <c r="U1863" s="48">
        <f>T_[[#This Row],[CA tarif]]-T_[[#This Row],[CA HT]]</f>
        <v>-45</v>
      </c>
      <c r="V1863" s="13"/>
      <c r="W1863" s="13"/>
      <c r="X1863"/>
      <c r="Y1863" s="9"/>
      <c r="AA1863"/>
      <c r="AB1863"/>
    </row>
    <row r="1864" spans="1:28" ht="15" customHeight="1" x14ac:dyDescent="0.25">
      <c r="A1864" s="6" t="s">
        <v>117</v>
      </c>
      <c r="B1864" s="6" t="s">
        <v>118</v>
      </c>
      <c r="C1864" s="6" t="s">
        <v>119</v>
      </c>
      <c r="D1864" s="6" t="s">
        <v>85</v>
      </c>
      <c r="E1864" s="6">
        <v>5</v>
      </c>
      <c r="F1864" s="6" t="str">
        <f>VLOOKUP(T_[[#This Row],[N° représ]],ListeREPRESENTANTS,2,FALSE)</f>
        <v>Mohamed Ben Arfa</v>
      </c>
      <c r="G1864" s="6">
        <v>10634</v>
      </c>
      <c r="H1864" s="9">
        <v>41480</v>
      </c>
      <c r="I1864" s="9">
        <v>41499</v>
      </c>
      <c r="J1864" s="9">
        <v>41500</v>
      </c>
      <c r="K1864" s="7">
        <v>8</v>
      </c>
      <c r="L1864" s="9" t="str">
        <f>VLOOKUP(T_[[#This Row],[Réf catégorie]],ListeCATEGORIES,2,FALSE)</f>
        <v>Poissons et fruits de mer</v>
      </c>
      <c r="M1864" s="6">
        <v>18</v>
      </c>
      <c r="N1864" s="6" t="str">
        <f>VLOOKUP(T_[[#This Row],[Réf prod]],ListePRODUITS,2,FALSE)</f>
        <v>Carnarvon Tigers</v>
      </c>
      <c r="O1864" s="13">
        <v>312.5</v>
      </c>
      <c r="P1864" s="6">
        <v>58</v>
      </c>
      <c r="Q1864" s="13">
        <f t="shared" si="29"/>
        <v>18125</v>
      </c>
      <c r="R1864" s="14">
        <v>0.17</v>
      </c>
      <c r="S1864" s="13">
        <v>15043.75</v>
      </c>
      <c r="T1864" s="13">
        <v>511.48750000000001</v>
      </c>
      <c r="U1864" s="48">
        <f>T_[[#This Row],[CA tarif]]-T_[[#This Row],[CA HT]]</f>
        <v>3081.25</v>
      </c>
      <c r="V1864" s="13"/>
      <c r="W1864" s="13"/>
      <c r="X1864"/>
      <c r="Y1864" s="9"/>
      <c r="AA1864"/>
      <c r="AB1864"/>
    </row>
    <row r="1865" spans="1:28" x14ac:dyDescent="0.25">
      <c r="A1865" s="6" t="s">
        <v>78</v>
      </c>
      <c r="B1865" s="6" t="s">
        <v>79</v>
      </c>
      <c r="C1865" s="6" t="s">
        <v>80</v>
      </c>
      <c r="D1865" s="6" t="s">
        <v>81</v>
      </c>
      <c r="E1865" s="6">
        <v>3</v>
      </c>
      <c r="F1865" s="6" t="str">
        <f>VLOOKUP(T_[[#This Row],[N° représ]],ListeREPRESENTANTS,2,FALSE)</f>
        <v>Janet Leverling</v>
      </c>
      <c r="G1865" s="6">
        <v>10693</v>
      </c>
      <c r="H1865" s="9">
        <v>41480</v>
      </c>
      <c r="I1865" s="9">
        <v>41498</v>
      </c>
      <c r="J1865" s="9">
        <v>41493</v>
      </c>
      <c r="K1865" s="7">
        <v>6</v>
      </c>
      <c r="L1865" s="9" t="str">
        <f>VLOOKUP(T_[[#This Row],[Réf catégorie]],ListeCATEGORIES,2,FALSE)</f>
        <v>Viandes</v>
      </c>
      <c r="M1865" s="6">
        <v>54</v>
      </c>
      <c r="N1865" s="6" t="str">
        <f>VLOOKUP(T_[[#This Row],[Réf prod]],ListePRODUITS,2,FALSE)</f>
        <v>Tourtière</v>
      </c>
      <c r="O1865" s="13">
        <v>37.25</v>
      </c>
      <c r="P1865" s="6">
        <v>64</v>
      </c>
      <c r="Q1865" s="13">
        <f t="shared" si="29"/>
        <v>2384</v>
      </c>
      <c r="R1865" s="14">
        <v>0.01</v>
      </c>
      <c r="S1865" s="13">
        <v>2360.16</v>
      </c>
      <c r="T1865" s="13">
        <v>49.563360000000003</v>
      </c>
      <c r="U1865" s="48">
        <f>T_[[#This Row],[CA tarif]]-T_[[#This Row],[CA HT]]</f>
        <v>23.840000000000146</v>
      </c>
      <c r="V1865" s="13"/>
      <c r="W1865" s="13"/>
      <c r="X1865"/>
      <c r="Y1865" s="9"/>
      <c r="AA1865"/>
      <c r="AB1865"/>
    </row>
    <row r="1866" spans="1:28" ht="15" customHeight="1" x14ac:dyDescent="0.25">
      <c r="A1866" s="6" t="s">
        <v>82</v>
      </c>
      <c r="B1866" s="6" t="s">
        <v>83</v>
      </c>
      <c r="C1866" s="6" t="s">
        <v>84</v>
      </c>
      <c r="D1866" s="6" t="s">
        <v>85</v>
      </c>
      <c r="E1866" s="6">
        <v>5</v>
      </c>
      <c r="F1866" s="6" t="str">
        <f>VLOOKUP(T_[[#This Row],[N° représ]],ListeREPRESENTANTS,2,FALSE)</f>
        <v>Mohamed Ben Arfa</v>
      </c>
      <c r="G1866" s="6">
        <v>10755</v>
      </c>
      <c r="H1866" s="9">
        <v>41480</v>
      </c>
      <c r="I1866" s="9">
        <v>41504</v>
      </c>
      <c r="J1866" s="9">
        <v>41500</v>
      </c>
      <c r="K1866" s="7">
        <v>5</v>
      </c>
      <c r="L1866" s="9" t="str">
        <f>VLOOKUP(T_[[#This Row],[Réf catégorie]],ListeCATEGORIES,2,FALSE)</f>
        <v>Pâtes et céréales</v>
      </c>
      <c r="M1866" s="6">
        <v>56</v>
      </c>
      <c r="N1866" s="6" t="str">
        <f>VLOOKUP(T_[[#This Row],[Réf prod]],ListePRODUITS,2,FALSE)</f>
        <v>Gnocchi di nonna Alice</v>
      </c>
      <c r="O1866" s="13">
        <v>190</v>
      </c>
      <c r="P1866" s="6">
        <v>95</v>
      </c>
      <c r="Q1866" s="13">
        <f t="shared" si="29"/>
        <v>18050</v>
      </c>
      <c r="R1866" s="14">
        <v>0.08</v>
      </c>
      <c r="S1866" s="13">
        <v>16606</v>
      </c>
      <c r="T1866" s="13">
        <v>315.51400000000001</v>
      </c>
      <c r="U1866" s="48">
        <f>T_[[#This Row],[CA tarif]]-T_[[#This Row],[CA HT]]</f>
        <v>1444</v>
      </c>
      <c r="V1866" s="13"/>
      <c r="W1866" s="13"/>
      <c r="X1866"/>
      <c r="Y1866" s="9"/>
      <c r="AA1866"/>
      <c r="AB1866"/>
    </row>
    <row r="1867" spans="1:28" ht="15" customHeight="1" x14ac:dyDescent="0.25">
      <c r="A1867" s="6" t="s">
        <v>182</v>
      </c>
      <c r="B1867" s="6" t="s">
        <v>183</v>
      </c>
      <c r="C1867" s="6" t="s">
        <v>132</v>
      </c>
      <c r="D1867" s="6" t="s">
        <v>123</v>
      </c>
      <c r="E1867" s="6">
        <v>9</v>
      </c>
      <c r="F1867" s="6" t="str">
        <f>VLOOKUP(T_[[#This Row],[N° représ]],ListeREPRESENTANTS,2,FALSE)</f>
        <v>Steven Buchanan</v>
      </c>
      <c r="G1867" s="6">
        <v>10650</v>
      </c>
      <c r="H1867" s="9">
        <v>41481</v>
      </c>
      <c r="I1867" s="9">
        <v>41492</v>
      </c>
      <c r="J1867" s="9">
        <v>41488</v>
      </c>
      <c r="K1867" s="7">
        <v>6</v>
      </c>
      <c r="L1867" s="9" t="str">
        <f>VLOOKUP(T_[[#This Row],[Réf catégorie]],ListeCATEGORIES,2,FALSE)</f>
        <v>Viandes</v>
      </c>
      <c r="M1867" s="6">
        <v>53</v>
      </c>
      <c r="N1867" s="6" t="str">
        <f>VLOOKUP(T_[[#This Row],[Réf prod]],ListePRODUITS,2,FALSE)</f>
        <v>Perth Pasties</v>
      </c>
      <c r="O1867" s="13">
        <v>164</v>
      </c>
      <c r="P1867" s="6">
        <v>51</v>
      </c>
      <c r="Q1867" s="13">
        <f t="shared" si="29"/>
        <v>8364</v>
      </c>
      <c r="R1867" s="14">
        <v>0</v>
      </c>
      <c r="S1867" s="13">
        <v>8364</v>
      </c>
      <c r="T1867" s="13">
        <v>133.82400000000001</v>
      </c>
      <c r="U1867" s="48">
        <f>T_[[#This Row],[CA tarif]]-T_[[#This Row],[CA HT]]</f>
        <v>0</v>
      </c>
      <c r="V1867" s="13"/>
      <c r="W1867" s="13"/>
      <c r="X1867"/>
      <c r="Y1867" s="9"/>
      <c r="AA1867"/>
      <c r="AB1867"/>
    </row>
    <row r="1868" spans="1:28" ht="15" customHeight="1" x14ac:dyDescent="0.25">
      <c r="A1868" s="6" t="s">
        <v>308</v>
      </c>
      <c r="B1868" s="6" t="s">
        <v>309</v>
      </c>
      <c r="C1868" s="6" t="s">
        <v>203</v>
      </c>
      <c r="D1868" s="6" t="s">
        <v>204</v>
      </c>
      <c r="E1868" s="6">
        <v>2</v>
      </c>
      <c r="F1868" s="6" t="str">
        <f>VLOOKUP(T_[[#This Row],[N° représ]],ListeREPRESENTANTS,2,FALSE)</f>
        <v>Anne Dodsworth</v>
      </c>
      <c r="G1868" s="6">
        <v>10828</v>
      </c>
      <c r="H1868" s="9">
        <v>41481</v>
      </c>
      <c r="I1868" s="9">
        <v>41491</v>
      </c>
      <c r="J1868" s="9">
        <v>41493</v>
      </c>
      <c r="K1868" s="7">
        <v>3</v>
      </c>
      <c r="L1868" s="9" t="str">
        <f>VLOOKUP(T_[[#This Row],[Réf catégorie]],ListeCATEGORIES,2,FALSE)</f>
        <v>Desserts</v>
      </c>
      <c r="M1868" s="6">
        <v>20</v>
      </c>
      <c r="N1868" s="6" t="str">
        <f>VLOOKUP(T_[[#This Row],[Réf prod]],ListePRODUITS,2,FALSE)</f>
        <v>Sir Rodney's Marmalade</v>
      </c>
      <c r="O1868" s="13">
        <v>405</v>
      </c>
      <c r="P1868" s="6">
        <v>34</v>
      </c>
      <c r="Q1868" s="13">
        <f t="shared" si="29"/>
        <v>13770</v>
      </c>
      <c r="R1868" s="14">
        <v>-0.03</v>
      </c>
      <c r="S1868" s="13">
        <v>14183.1</v>
      </c>
      <c r="T1868" s="13">
        <v>113.4648</v>
      </c>
      <c r="U1868" s="48">
        <f>T_[[#This Row],[CA tarif]]-T_[[#This Row],[CA HT]]</f>
        <v>-413.10000000000036</v>
      </c>
      <c r="V1868" s="13"/>
      <c r="W1868" s="13"/>
      <c r="X1868"/>
      <c r="Y1868" s="9"/>
      <c r="AA1868"/>
      <c r="AB1868"/>
    </row>
    <row r="1869" spans="1:28" x14ac:dyDescent="0.25">
      <c r="A1869" s="6" t="s">
        <v>179</v>
      </c>
      <c r="B1869" s="6" t="s">
        <v>180</v>
      </c>
      <c r="C1869" s="6" t="s">
        <v>181</v>
      </c>
      <c r="D1869" s="6" t="s">
        <v>81</v>
      </c>
      <c r="E1869" s="6">
        <v>4</v>
      </c>
      <c r="F1869" s="6" t="str">
        <f>VLOOKUP(T_[[#This Row],[N° représ]],ListeREPRESENTANTS,2,FALSE)</f>
        <v>Laura Callahan</v>
      </c>
      <c r="G1869" s="6">
        <v>10722</v>
      </c>
      <c r="H1869" s="9">
        <v>41482</v>
      </c>
      <c r="I1869" s="9">
        <v>41493</v>
      </c>
      <c r="J1869" s="9">
        <v>41494</v>
      </c>
      <c r="K1869" s="7">
        <v>1</v>
      </c>
      <c r="L1869" s="9" t="str">
        <f>VLOOKUP(T_[[#This Row],[Réf catégorie]],ListeCATEGORIES,2,FALSE)</f>
        <v>Boissons</v>
      </c>
      <c r="M1869" s="6">
        <v>2</v>
      </c>
      <c r="N1869" s="6" t="str">
        <f>VLOOKUP(T_[[#This Row],[Réf prod]],ListePRODUITS,2,FALSE)</f>
        <v>Chang</v>
      </c>
      <c r="O1869" s="13">
        <v>95</v>
      </c>
      <c r="P1869" s="6">
        <v>100</v>
      </c>
      <c r="Q1869" s="13">
        <f t="shared" si="29"/>
        <v>9500</v>
      </c>
      <c r="R1869" s="14">
        <v>0.01</v>
      </c>
      <c r="S1869" s="13">
        <v>9405</v>
      </c>
      <c r="T1869" s="13">
        <v>206.91</v>
      </c>
      <c r="U1869" s="48">
        <f>T_[[#This Row],[CA tarif]]-T_[[#This Row],[CA HT]]</f>
        <v>95</v>
      </c>
      <c r="V1869" s="13"/>
      <c r="W1869" s="13"/>
      <c r="X1869"/>
      <c r="Y1869" s="9"/>
      <c r="AA1869"/>
      <c r="AB1869"/>
    </row>
    <row r="1870" spans="1:28" ht="15" customHeight="1" x14ac:dyDescent="0.25">
      <c r="A1870" s="6" t="s">
        <v>147</v>
      </c>
      <c r="B1870" s="6" t="s">
        <v>148</v>
      </c>
      <c r="C1870" s="6" t="s">
        <v>149</v>
      </c>
      <c r="D1870" s="6" t="s">
        <v>85</v>
      </c>
      <c r="E1870" s="6">
        <v>1</v>
      </c>
      <c r="F1870" s="6" t="str">
        <f>VLOOKUP(T_[[#This Row],[N° représ]],ListeREPRESENTANTS,2,FALSE)</f>
        <v>Francis Rivière</v>
      </c>
      <c r="G1870" s="6">
        <v>10787</v>
      </c>
      <c r="H1870" s="9">
        <v>41482</v>
      </c>
      <c r="I1870" s="9">
        <v>41494</v>
      </c>
      <c r="J1870" s="9">
        <v>41496</v>
      </c>
      <c r="K1870" s="7">
        <v>6</v>
      </c>
      <c r="L1870" s="9" t="str">
        <f>VLOOKUP(T_[[#This Row],[Réf catégorie]],ListeCATEGORIES,2,FALSE)</f>
        <v>Viandes</v>
      </c>
      <c r="M1870" s="6">
        <v>29</v>
      </c>
      <c r="N1870" s="6" t="str">
        <f>VLOOKUP(T_[[#This Row],[Réf prod]],ListePRODUITS,2,FALSE)</f>
        <v>Thüringer Rostbratwurst</v>
      </c>
      <c r="O1870" s="13">
        <v>618.95000000000005</v>
      </c>
      <c r="P1870" s="6">
        <v>96</v>
      </c>
      <c r="Q1870" s="13">
        <f t="shared" si="29"/>
        <v>59419.200000000004</v>
      </c>
      <c r="R1870" s="14">
        <v>0.15</v>
      </c>
      <c r="S1870" s="13">
        <v>50506.32</v>
      </c>
      <c r="T1870" s="13">
        <v>606.07583999999997</v>
      </c>
      <c r="U1870" s="48">
        <f>T_[[#This Row],[CA tarif]]-T_[[#This Row],[CA HT]]</f>
        <v>8912.8800000000047</v>
      </c>
      <c r="V1870" s="13"/>
      <c r="W1870" s="13"/>
      <c r="X1870"/>
      <c r="Y1870" s="9"/>
      <c r="AA1870"/>
      <c r="AB1870"/>
    </row>
    <row r="1871" spans="1:28" x14ac:dyDescent="0.25">
      <c r="A1871" s="6" t="s">
        <v>230</v>
      </c>
      <c r="B1871" s="6" t="s">
        <v>231</v>
      </c>
      <c r="C1871" s="6" t="s">
        <v>232</v>
      </c>
      <c r="D1871" s="6" t="s">
        <v>81</v>
      </c>
      <c r="E1871" s="6">
        <v>4</v>
      </c>
      <c r="F1871" s="6" t="str">
        <f>VLOOKUP(T_[[#This Row],[N° représ]],ListeREPRESENTANTS,2,FALSE)</f>
        <v>Laura Callahan</v>
      </c>
      <c r="G1871" s="6">
        <v>10883</v>
      </c>
      <c r="H1871" s="9">
        <v>41482</v>
      </c>
      <c r="I1871" s="9">
        <v>41504</v>
      </c>
      <c r="J1871" s="9">
        <v>41502</v>
      </c>
      <c r="K1871" s="7">
        <v>1</v>
      </c>
      <c r="L1871" s="9" t="str">
        <f>VLOOKUP(T_[[#This Row],[Réf catégorie]],ListeCATEGORIES,2,FALSE)</f>
        <v>Boissons</v>
      </c>
      <c r="M1871" s="6">
        <v>24</v>
      </c>
      <c r="N1871" s="6" t="str">
        <f>VLOOKUP(T_[[#This Row],[Réf prod]],ListePRODUITS,2,FALSE)</f>
        <v>Guaraná Fantástica</v>
      </c>
      <c r="O1871" s="13">
        <v>22.5</v>
      </c>
      <c r="P1871" s="6">
        <v>14</v>
      </c>
      <c r="Q1871" s="13">
        <f t="shared" si="29"/>
        <v>315</v>
      </c>
      <c r="R1871" s="15">
        <v>0.04</v>
      </c>
      <c r="S1871" s="13">
        <v>302.39999999999998</v>
      </c>
      <c r="T1871" s="13">
        <v>4.2335999999999991</v>
      </c>
      <c r="U1871" s="48">
        <f>T_[[#This Row],[CA tarif]]-T_[[#This Row],[CA HT]]</f>
        <v>12.600000000000023</v>
      </c>
      <c r="V1871" s="13"/>
      <c r="W1871" s="13"/>
      <c r="X1871"/>
      <c r="Y1871" s="9"/>
      <c r="AA1871"/>
      <c r="AB1871"/>
    </row>
    <row r="1872" spans="1:28" ht="15" customHeight="1" x14ac:dyDescent="0.25">
      <c r="A1872" s="6" t="s">
        <v>267</v>
      </c>
      <c r="B1872" s="6" t="s">
        <v>268</v>
      </c>
      <c r="C1872" s="6" t="s">
        <v>122</v>
      </c>
      <c r="D1872" s="6" t="s">
        <v>123</v>
      </c>
      <c r="E1872" s="6">
        <v>5</v>
      </c>
      <c r="F1872" s="6" t="str">
        <f>VLOOKUP(T_[[#This Row],[N° représ]],ListeREPRESENTANTS,2,FALSE)</f>
        <v>Mohamed Ben Arfa</v>
      </c>
      <c r="G1872" s="6">
        <v>10647</v>
      </c>
      <c r="H1872" s="9">
        <v>41483</v>
      </c>
      <c r="I1872" s="9">
        <v>41509</v>
      </c>
      <c r="J1872" s="9">
        <v>41507</v>
      </c>
      <c r="K1872" s="7">
        <v>1</v>
      </c>
      <c r="L1872" s="9" t="str">
        <f>VLOOKUP(T_[[#This Row],[Réf catégorie]],ListeCATEGORIES,2,FALSE)</f>
        <v>Boissons</v>
      </c>
      <c r="M1872" s="6">
        <v>39</v>
      </c>
      <c r="N1872" s="6" t="str">
        <f>VLOOKUP(T_[[#This Row],[Réf prod]],ListePRODUITS,2,FALSE)</f>
        <v>Chartreuse verte</v>
      </c>
      <c r="O1872" s="13">
        <v>90</v>
      </c>
      <c r="P1872" s="6">
        <v>45</v>
      </c>
      <c r="Q1872" s="13">
        <f t="shared" si="29"/>
        <v>4050</v>
      </c>
      <c r="R1872" s="14">
        <v>0.02</v>
      </c>
      <c r="S1872" s="13">
        <v>3969</v>
      </c>
      <c r="T1872" s="13">
        <v>11.907</v>
      </c>
      <c r="U1872" s="48">
        <f>T_[[#This Row],[CA tarif]]-T_[[#This Row],[CA HT]]</f>
        <v>81</v>
      </c>
      <c r="V1872" s="13"/>
      <c r="W1872" s="13"/>
      <c r="X1872"/>
      <c r="Y1872" s="9"/>
      <c r="AA1872"/>
      <c r="AB1872"/>
    </row>
    <row r="1873" spans="1:28" ht="15" customHeight="1" x14ac:dyDescent="0.25">
      <c r="A1873" s="6" t="s">
        <v>329</v>
      </c>
      <c r="B1873" s="6" t="s">
        <v>330</v>
      </c>
      <c r="C1873" s="6" t="s">
        <v>331</v>
      </c>
      <c r="D1873" s="6" t="s">
        <v>85</v>
      </c>
      <c r="E1873" s="6">
        <v>1</v>
      </c>
      <c r="F1873" s="6" t="str">
        <f>VLOOKUP(T_[[#This Row],[N° représ]],ListeREPRESENTANTS,2,FALSE)</f>
        <v>Francis Rivière</v>
      </c>
      <c r="G1873" s="6">
        <v>10858</v>
      </c>
      <c r="H1873" s="9">
        <v>41483</v>
      </c>
      <c r="I1873" s="9">
        <v>41503</v>
      </c>
      <c r="J1873" s="9">
        <v>41502</v>
      </c>
      <c r="K1873" s="7">
        <v>7</v>
      </c>
      <c r="L1873" s="9" t="str">
        <f>VLOOKUP(T_[[#This Row],[Réf catégorie]],ListeCATEGORIES,2,FALSE)</f>
        <v>Produits secs</v>
      </c>
      <c r="M1873" s="6">
        <v>7</v>
      </c>
      <c r="N1873" s="6" t="str">
        <f>VLOOKUP(T_[[#This Row],[Réf prod]],ListePRODUITS,2,FALSE)</f>
        <v>Uncle Bob's Organic Dried Pears</v>
      </c>
      <c r="O1873" s="13">
        <v>150</v>
      </c>
      <c r="P1873" s="6">
        <v>14</v>
      </c>
      <c r="Q1873" s="13">
        <f t="shared" si="29"/>
        <v>2100</v>
      </c>
      <c r="R1873" s="15">
        <v>0.02</v>
      </c>
      <c r="S1873" s="13">
        <v>2058</v>
      </c>
      <c r="T1873" s="13">
        <v>0</v>
      </c>
      <c r="U1873" s="48">
        <f>T_[[#This Row],[CA tarif]]-T_[[#This Row],[CA HT]]</f>
        <v>42</v>
      </c>
      <c r="V1873" s="13"/>
      <c r="W1873" s="13"/>
      <c r="X1873"/>
      <c r="Y1873" s="9"/>
      <c r="AA1873"/>
      <c r="AB1873"/>
    </row>
    <row r="1874" spans="1:28" ht="15" customHeight="1" x14ac:dyDescent="0.25">
      <c r="A1874" s="6" t="s">
        <v>170</v>
      </c>
      <c r="B1874" s="6" t="s">
        <v>171</v>
      </c>
      <c r="C1874" s="6" t="s">
        <v>172</v>
      </c>
      <c r="D1874" s="6" t="s">
        <v>146</v>
      </c>
      <c r="E1874" s="6">
        <v>3</v>
      </c>
      <c r="F1874" s="6" t="str">
        <f>VLOOKUP(T_[[#This Row],[N° représ]],ListeREPRESENTANTS,2,FALSE)</f>
        <v>Janet Leverling</v>
      </c>
      <c r="G1874" s="6">
        <v>10505</v>
      </c>
      <c r="H1874" s="9">
        <v>41484</v>
      </c>
      <c r="I1874" s="9">
        <v>41507</v>
      </c>
      <c r="J1874" s="9">
        <v>41508</v>
      </c>
      <c r="K1874" s="7">
        <v>3</v>
      </c>
      <c r="L1874" s="9" t="str">
        <f>VLOOKUP(T_[[#This Row],[Réf catégorie]],ListeCATEGORIES,2,FALSE)</f>
        <v>Desserts</v>
      </c>
      <c r="M1874" s="6">
        <v>62</v>
      </c>
      <c r="N1874" s="6" t="str">
        <f>VLOOKUP(T_[[#This Row],[Réf prod]],ListePRODUITS,2,FALSE)</f>
        <v>Tarte au sucre</v>
      </c>
      <c r="O1874" s="13">
        <v>246.5</v>
      </c>
      <c r="P1874" s="6">
        <v>16</v>
      </c>
      <c r="Q1874" s="13">
        <f t="shared" si="29"/>
        <v>3944</v>
      </c>
      <c r="R1874" s="14">
        <v>0.16</v>
      </c>
      <c r="S1874" s="13">
        <v>3312.96</v>
      </c>
      <c r="T1874" s="13">
        <v>66.259199999999993</v>
      </c>
      <c r="U1874" s="48">
        <f>T_[[#This Row],[CA tarif]]-T_[[#This Row],[CA HT]]</f>
        <v>631.04</v>
      </c>
      <c r="V1874" s="13"/>
      <c r="W1874" s="13"/>
      <c r="X1874"/>
      <c r="Y1874" s="9"/>
      <c r="AA1874"/>
      <c r="AB1874"/>
    </row>
    <row r="1875" spans="1:28" ht="15" customHeight="1" x14ac:dyDescent="0.25">
      <c r="A1875" s="6" t="s">
        <v>137</v>
      </c>
      <c r="B1875" s="6" t="s">
        <v>138</v>
      </c>
      <c r="C1875" s="6" t="s">
        <v>139</v>
      </c>
      <c r="D1875" s="6" t="s">
        <v>140</v>
      </c>
      <c r="E1875" s="6">
        <v>3</v>
      </c>
      <c r="F1875" s="6" t="str">
        <f>VLOOKUP(T_[[#This Row],[N° représ]],ListeREPRESENTANTS,2,FALSE)</f>
        <v>Janet Leverling</v>
      </c>
      <c r="G1875" s="6">
        <v>10530</v>
      </c>
      <c r="H1875" s="9">
        <v>41484</v>
      </c>
      <c r="I1875" s="9">
        <v>41508</v>
      </c>
      <c r="J1875" s="9">
        <v>41510</v>
      </c>
      <c r="K1875" s="7">
        <v>1</v>
      </c>
      <c r="L1875" s="9" t="str">
        <f>VLOOKUP(T_[[#This Row],[Réf catégorie]],ListeCATEGORIES,2,FALSE)</f>
        <v>Boissons</v>
      </c>
      <c r="M1875" s="6">
        <v>43</v>
      </c>
      <c r="N1875" s="6" t="str">
        <f>VLOOKUP(T_[[#This Row],[Réf prod]],ListePRODUITS,2,FALSE)</f>
        <v>Ipoh Coffee</v>
      </c>
      <c r="O1875" s="13">
        <v>230</v>
      </c>
      <c r="P1875" s="6">
        <v>13</v>
      </c>
      <c r="Q1875" s="13">
        <f t="shared" si="29"/>
        <v>2990</v>
      </c>
      <c r="R1875" s="14">
        <v>0.19</v>
      </c>
      <c r="S1875" s="13">
        <v>2421.9</v>
      </c>
      <c r="T1875" s="13">
        <v>16.953299999999999</v>
      </c>
      <c r="U1875" s="48">
        <f>T_[[#This Row],[CA tarif]]-T_[[#This Row],[CA HT]]</f>
        <v>568.09999999999991</v>
      </c>
      <c r="V1875" s="13"/>
      <c r="W1875" s="13"/>
      <c r="X1875"/>
      <c r="Y1875" s="9"/>
      <c r="AA1875"/>
      <c r="AB1875"/>
    </row>
    <row r="1876" spans="1:28" ht="15" customHeight="1" x14ac:dyDescent="0.25">
      <c r="A1876" s="6" t="s">
        <v>216</v>
      </c>
      <c r="B1876" s="6" t="s">
        <v>217</v>
      </c>
      <c r="C1876" s="6" t="s">
        <v>218</v>
      </c>
      <c r="D1876" s="6" t="s">
        <v>102</v>
      </c>
      <c r="E1876" s="6">
        <v>8</v>
      </c>
      <c r="F1876" s="6" t="str">
        <f>VLOOKUP(T_[[#This Row],[N° représ]],ListeREPRESENTANTS,2,FALSE)</f>
        <v>Hicham Esmal</v>
      </c>
      <c r="G1876" s="6">
        <v>10896</v>
      </c>
      <c r="H1876" s="9">
        <v>41484</v>
      </c>
      <c r="I1876" s="9">
        <v>41512</v>
      </c>
      <c r="J1876" s="9">
        <v>41511</v>
      </c>
      <c r="K1876" s="7">
        <v>5</v>
      </c>
      <c r="L1876" s="9" t="str">
        <f>VLOOKUP(T_[[#This Row],[Réf catégorie]],ListeCATEGORIES,2,FALSE)</f>
        <v>Pâtes et céréales</v>
      </c>
      <c r="M1876" s="6">
        <v>56</v>
      </c>
      <c r="N1876" s="6" t="str">
        <f>VLOOKUP(T_[[#This Row],[Réf prod]],ListePRODUITS,2,FALSE)</f>
        <v>Gnocchi di nonna Alice</v>
      </c>
      <c r="O1876" s="13">
        <v>190</v>
      </c>
      <c r="P1876" s="6">
        <v>96</v>
      </c>
      <c r="Q1876" s="13">
        <f t="shared" si="29"/>
        <v>18240</v>
      </c>
      <c r="R1876" s="15">
        <v>-0.01</v>
      </c>
      <c r="S1876" s="13">
        <v>18422.400000000001</v>
      </c>
      <c r="T1876" s="13">
        <v>331.60320000000002</v>
      </c>
      <c r="U1876" s="48">
        <f>T_[[#This Row],[CA tarif]]-T_[[#This Row],[CA HT]]</f>
        <v>-182.40000000000146</v>
      </c>
      <c r="V1876" s="13"/>
      <c r="W1876" s="13"/>
      <c r="X1876"/>
      <c r="Y1876" s="9"/>
      <c r="AA1876"/>
      <c r="AB1876"/>
    </row>
    <row r="1877" spans="1:28" ht="15" customHeight="1" x14ac:dyDescent="0.25">
      <c r="A1877" s="6" t="s">
        <v>90</v>
      </c>
      <c r="B1877" s="6" t="s">
        <v>91</v>
      </c>
      <c r="C1877" s="6" t="s">
        <v>88</v>
      </c>
      <c r="D1877" s="6" t="s">
        <v>89</v>
      </c>
      <c r="E1877" s="6">
        <v>8</v>
      </c>
      <c r="F1877" s="6" t="str">
        <f>VLOOKUP(T_[[#This Row],[N° représ]],ListeREPRESENTANTS,2,FALSE)</f>
        <v>Hicham Esmal</v>
      </c>
      <c r="G1877" s="6">
        <v>10523</v>
      </c>
      <c r="H1877" s="9">
        <v>41485</v>
      </c>
      <c r="I1877" s="9">
        <v>41505</v>
      </c>
      <c r="J1877" s="9">
        <v>41504</v>
      </c>
      <c r="K1877" s="7">
        <v>8</v>
      </c>
      <c r="L1877" s="9" t="str">
        <f>VLOOKUP(T_[[#This Row],[Réf catégorie]],ListeCATEGORIES,2,FALSE)</f>
        <v>Poissons et fruits de mer</v>
      </c>
      <c r="M1877" s="6">
        <v>37</v>
      </c>
      <c r="N1877" s="6" t="str">
        <f>VLOOKUP(T_[[#This Row],[Réf prod]],ListePRODUITS,2,FALSE)</f>
        <v>Gravad lax</v>
      </c>
      <c r="O1877" s="13">
        <v>130</v>
      </c>
      <c r="P1877" s="6">
        <v>11</v>
      </c>
      <c r="Q1877" s="13">
        <f t="shared" si="29"/>
        <v>1430</v>
      </c>
      <c r="R1877" s="14">
        <v>0.04</v>
      </c>
      <c r="S1877" s="13">
        <v>1372.8</v>
      </c>
      <c r="T1877" s="13">
        <v>9.6096000000000004</v>
      </c>
      <c r="U1877" s="48">
        <f>T_[[#This Row],[CA tarif]]-T_[[#This Row],[CA HT]]</f>
        <v>57.200000000000045</v>
      </c>
      <c r="V1877" s="13"/>
      <c r="W1877" s="13"/>
      <c r="X1877"/>
      <c r="Y1877" s="9"/>
      <c r="AA1877"/>
      <c r="AB1877"/>
    </row>
    <row r="1878" spans="1:28" ht="15" customHeight="1" x14ac:dyDescent="0.25">
      <c r="A1878" s="6" t="s">
        <v>198</v>
      </c>
      <c r="B1878" s="6" t="s">
        <v>199</v>
      </c>
      <c r="C1878" s="6" t="s">
        <v>54</v>
      </c>
      <c r="D1878" s="6" t="s">
        <v>200</v>
      </c>
      <c r="E1878" s="6">
        <v>8</v>
      </c>
      <c r="F1878" s="6" t="str">
        <f>VLOOKUP(T_[[#This Row],[N° représ]],ListeREPRESENTANTS,2,FALSE)</f>
        <v>Hicham Esmal</v>
      </c>
      <c r="G1878" s="6">
        <v>10639</v>
      </c>
      <c r="H1878" s="9">
        <v>41485</v>
      </c>
      <c r="I1878" s="9">
        <v>41501</v>
      </c>
      <c r="J1878" s="9">
        <v>41498</v>
      </c>
      <c r="K1878" s="7">
        <v>8</v>
      </c>
      <c r="L1878" s="9" t="str">
        <f>VLOOKUP(T_[[#This Row],[Réf catégorie]],ListeCATEGORIES,2,FALSE)</f>
        <v>Poissons et fruits de mer</v>
      </c>
      <c r="M1878" s="6">
        <v>18</v>
      </c>
      <c r="N1878" s="6" t="str">
        <f>VLOOKUP(T_[[#This Row],[Réf prod]],ListePRODUITS,2,FALSE)</f>
        <v>Carnarvon Tigers</v>
      </c>
      <c r="O1878" s="13">
        <v>312.5</v>
      </c>
      <c r="P1878" s="6">
        <v>20</v>
      </c>
      <c r="Q1878" s="13">
        <f t="shared" si="29"/>
        <v>6250</v>
      </c>
      <c r="R1878" s="14">
        <v>0.02</v>
      </c>
      <c r="S1878" s="13">
        <v>6125</v>
      </c>
      <c r="T1878" s="13">
        <v>67.375</v>
      </c>
      <c r="U1878" s="48">
        <f>T_[[#This Row],[CA tarif]]-T_[[#This Row],[CA HT]]</f>
        <v>125</v>
      </c>
      <c r="V1878" s="13"/>
      <c r="W1878" s="13"/>
      <c r="X1878"/>
      <c r="Y1878" s="9"/>
      <c r="AA1878"/>
      <c r="AB1878"/>
    </row>
    <row r="1879" spans="1:28" ht="15" customHeight="1" x14ac:dyDescent="0.25">
      <c r="A1879" s="6" t="s">
        <v>267</v>
      </c>
      <c r="B1879" s="6" t="s">
        <v>268</v>
      </c>
      <c r="C1879" s="6" t="s">
        <v>122</v>
      </c>
      <c r="D1879" s="6" t="s">
        <v>123</v>
      </c>
      <c r="E1879" s="6">
        <v>4</v>
      </c>
      <c r="F1879" s="6" t="str">
        <f>VLOOKUP(T_[[#This Row],[N° représ]],ListeREPRESENTANTS,2,FALSE)</f>
        <v>Laura Callahan</v>
      </c>
      <c r="G1879" s="6">
        <v>10720</v>
      </c>
      <c r="H1879" s="9">
        <v>41485</v>
      </c>
      <c r="I1879" s="9">
        <v>41509</v>
      </c>
      <c r="J1879" s="9">
        <v>41510</v>
      </c>
      <c r="K1879" s="7">
        <v>1</v>
      </c>
      <c r="L1879" s="9" t="str">
        <f>VLOOKUP(T_[[#This Row],[Réf catégorie]],ListeCATEGORIES,2,FALSE)</f>
        <v>Boissons</v>
      </c>
      <c r="M1879" s="6">
        <v>35</v>
      </c>
      <c r="N1879" s="6" t="str">
        <f>VLOOKUP(T_[[#This Row],[Réf prod]],ListePRODUITS,2,FALSE)</f>
        <v>Steeleye Stout</v>
      </c>
      <c r="O1879" s="13">
        <v>90</v>
      </c>
      <c r="P1879" s="6">
        <v>54</v>
      </c>
      <c r="Q1879" s="13">
        <f t="shared" si="29"/>
        <v>4860</v>
      </c>
      <c r="R1879" s="14">
        <v>0.02</v>
      </c>
      <c r="S1879" s="13">
        <v>4762.8</v>
      </c>
      <c r="T1879" s="13">
        <v>76.204800000000006</v>
      </c>
      <c r="U1879" s="48">
        <f>T_[[#This Row],[CA tarif]]-T_[[#This Row],[CA HT]]</f>
        <v>97.199999999999818</v>
      </c>
      <c r="V1879" s="13"/>
      <c r="W1879" s="13"/>
      <c r="X1879"/>
      <c r="Y1879" s="9"/>
      <c r="AA1879"/>
      <c r="AB1879"/>
    </row>
    <row r="1880" spans="1:28" ht="15" customHeight="1" x14ac:dyDescent="0.25">
      <c r="A1880" s="6" t="s">
        <v>189</v>
      </c>
      <c r="B1880" s="6" t="s">
        <v>190</v>
      </c>
      <c r="C1880" s="6" t="s">
        <v>191</v>
      </c>
      <c r="D1880" s="6" t="s">
        <v>136</v>
      </c>
      <c r="E1880" s="6">
        <v>2</v>
      </c>
      <c r="F1880" s="6" t="str">
        <f>VLOOKUP(T_[[#This Row],[N° représ]],ListeREPRESENTANTS,2,FALSE)</f>
        <v>Anne Dodsworth</v>
      </c>
      <c r="G1880" s="6">
        <v>10745</v>
      </c>
      <c r="H1880" s="9">
        <v>41485</v>
      </c>
      <c r="I1880" s="9">
        <v>41509</v>
      </c>
      <c r="J1880" s="9">
        <v>41510</v>
      </c>
      <c r="K1880" s="7">
        <v>4</v>
      </c>
      <c r="L1880" s="9" t="str">
        <f>VLOOKUP(T_[[#This Row],[Réf catégorie]],ListeCATEGORIES,2,FALSE)</f>
        <v>Produits laitiers</v>
      </c>
      <c r="M1880" s="6">
        <v>59</v>
      </c>
      <c r="N1880" s="6" t="str">
        <f>VLOOKUP(T_[[#This Row],[Réf prod]],ListePRODUITS,2,FALSE)</f>
        <v>Raclette Courdavault</v>
      </c>
      <c r="O1880" s="13">
        <v>275</v>
      </c>
      <c r="P1880" s="6">
        <v>87</v>
      </c>
      <c r="Q1880" s="13">
        <f t="shared" si="29"/>
        <v>23925</v>
      </c>
      <c r="R1880" s="14">
        <v>0.09</v>
      </c>
      <c r="S1880" s="13">
        <v>21771.75</v>
      </c>
      <c r="T1880" s="13">
        <v>87.087000000000003</v>
      </c>
      <c r="U1880" s="48">
        <f>T_[[#This Row],[CA tarif]]-T_[[#This Row],[CA HT]]</f>
        <v>2153.25</v>
      </c>
      <c r="V1880" s="13"/>
      <c r="W1880" s="13"/>
      <c r="X1880"/>
      <c r="Y1880" s="9"/>
      <c r="AA1880"/>
      <c r="AB1880"/>
    </row>
    <row r="1881" spans="1:28" ht="15" customHeight="1" x14ac:dyDescent="0.25">
      <c r="A1881" s="6" t="s">
        <v>152</v>
      </c>
      <c r="B1881" s="6" t="s">
        <v>153</v>
      </c>
      <c r="C1881" s="6" t="s">
        <v>154</v>
      </c>
      <c r="D1881" s="6" t="s">
        <v>146</v>
      </c>
      <c r="E1881" s="6">
        <v>1</v>
      </c>
      <c r="F1881" s="6" t="str">
        <f>VLOOKUP(T_[[#This Row],[N° représ]],ListeREPRESENTANTS,2,FALSE)</f>
        <v>Francis Rivière</v>
      </c>
      <c r="G1881" s="6">
        <v>10620</v>
      </c>
      <c r="H1881" s="9">
        <v>41486</v>
      </c>
      <c r="I1881" s="9">
        <v>41513</v>
      </c>
      <c r="J1881" s="9">
        <v>41513</v>
      </c>
      <c r="K1881" s="7">
        <v>1</v>
      </c>
      <c r="L1881" s="9" t="str">
        <f>VLOOKUP(T_[[#This Row],[Réf catégorie]],ListeCATEGORIES,2,FALSE)</f>
        <v>Boissons</v>
      </c>
      <c r="M1881" s="6">
        <v>24</v>
      </c>
      <c r="N1881" s="6" t="str">
        <f>VLOOKUP(T_[[#This Row],[Réf prod]],ListePRODUITS,2,FALSE)</f>
        <v>Guaraná Fantástica</v>
      </c>
      <c r="O1881" s="13">
        <v>22.5</v>
      </c>
      <c r="P1881" s="6">
        <v>21</v>
      </c>
      <c r="Q1881" s="13">
        <f t="shared" si="29"/>
        <v>472.5</v>
      </c>
      <c r="R1881" s="14">
        <v>0.15</v>
      </c>
      <c r="S1881" s="13">
        <v>401.625</v>
      </c>
      <c r="T1881" s="13">
        <v>7.6308749999999996</v>
      </c>
      <c r="U1881" s="48">
        <f>T_[[#This Row],[CA tarif]]-T_[[#This Row],[CA HT]]</f>
        <v>70.875</v>
      </c>
      <c r="V1881" s="13"/>
      <c r="W1881" s="13"/>
      <c r="X1881"/>
      <c r="Y1881" s="9"/>
      <c r="AA1881"/>
      <c r="AB1881"/>
    </row>
    <row r="1882" spans="1:28" ht="15" customHeight="1" x14ac:dyDescent="0.25">
      <c r="A1882" s="6" t="s">
        <v>189</v>
      </c>
      <c r="B1882" s="6" t="s">
        <v>190</v>
      </c>
      <c r="C1882" s="6" t="s">
        <v>191</v>
      </c>
      <c r="D1882" s="6" t="s">
        <v>136</v>
      </c>
      <c r="E1882" s="6">
        <v>1</v>
      </c>
      <c r="F1882" s="6" t="str">
        <f>VLOOKUP(T_[[#This Row],[N° représ]],ListeREPRESENTANTS,2,FALSE)</f>
        <v>Francis Rivière</v>
      </c>
      <c r="G1882" s="6">
        <v>10691</v>
      </c>
      <c r="H1882" s="9">
        <v>41486</v>
      </c>
      <c r="I1882" s="9">
        <v>41509</v>
      </c>
      <c r="J1882" s="9">
        <v>41506</v>
      </c>
      <c r="K1882" s="7">
        <v>6</v>
      </c>
      <c r="L1882" s="9" t="str">
        <f>VLOOKUP(T_[[#This Row],[Réf catégorie]],ListeCATEGORIES,2,FALSE)</f>
        <v>Viandes</v>
      </c>
      <c r="M1882" s="6">
        <v>29</v>
      </c>
      <c r="N1882" s="6" t="str">
        <f>VLOOKUP(T_[[#This Row],[Réf prod]],ListePRODUITS,2,FALSE)</f>
        <v>Thüringer Rostbratwurst</v>
      </c>
      <c r="O1882" s="13">
        <v>618.95000000000005</v>
      </c>
      <c r="P1882" s="6">
        <v>41</v>
      </c>
      <c r="Q1882" s="13">
        <f t="shared" si="29"/>
        <v>25376.95</v>
      </c>
      <c r="R1882" s="14">
        <v>0.16</v>
      </c>
      <c r="S1882" s="13">
        <v>21316.637999999999</v>
      </c>
      <c r="T1882" s="13">
        <v>63.949914</v>
      </c>
      <c r="U1882" s="48">
        <f>T_[[#This Row],[CA tarif]]-T_[[#This Row],[CA HT]]</f>
        <v>4060.3120000000017</v>
      </c>
      <c r="V1882" s="13"/>
      <c r="W1882" s="13"/>
      <c r="X1882"/>
      <c r="Y1882" s="9"/>
      <c r="AA1882"/>
      <c r="AB1882"/>
    </row>
    <row r="1883" spans="1:28" x14ac:dyDescent="0.25">
      <c r="A1883" s="6" t="s">
        <v>272</v>
      </c>
      <c r="B1883" s="6" t="s">
        <v>273</v>
      </c>
      <c r="C1883" s="6" t="s">
        <v>274</v>
      </c>
      <c r="D1883" s="6" t="s">
        <v>81</v>
      </c>
      <c r="E1883" s="6">
        <v>1</v>
      </c>
      <c r="F1883" s="6" t="str">
        <f>VLOOKUP(T_[[#This Row],[N° représ]],ListeREPRESENTANTS,2,FALSE)</f>
        <v>Francis Rivière</v>
      </c>
      <c r="G1883" s="6">
        <v>10808</v>
      </c>
      <c r="H1883" s="9">
        <v>41486</v>
      </c>
      <c r="I1883" s="9">
        <v>41508</v>
      </c>
      <c r="J1883" s="9">
        <v>41503</v>
      </c>
      <c r="K1883" s="7">
        <v>1</v>
      </c>
      <c r="L1883" s="9" t="str">
        <f>VLOOKUP(T_[[#This Row],[Réf catégorie]],ListeCATEGORIES,2,FALSE)</f>
        <v>Boissons</v>
      </c>
      <c r="M1883" s="6">
        <v>76</v>
      </c>
      <c r="N1883" s="6" t="str">
        <f>VLOOKUP(T_[[#This Row],[Réf prod]],ListePRODUITS,2,FALSE)</f>
        <v>Lakkalikööri</v>
      </c>
      <c r="O1883" s="13">
        <v>90</v>
      </c>
      <c r="P1883" s="6">
        <v>9</v>
      </c>
      <c r="Q1883" s="13">
        <f t="shared" si="29"/>
        <v>810</v>
      </c>
      <c r="R1883" s="14">
        <v>0.18</v>
      </c>
      <c r="S1883" s="13">
        <v>664.2</v>
      </c>
      <c r="T1883" s="13">
        <v>0</v>
      </c>
      <c r="U1883" s="48">
        <f>T_[[#This Row],[CA tarif]]-T_[[#This Row],[CA HT]]</f>
        <v>145.79999999999995</v>
      </c>
      <c r="V1883" s="13"/>
      <c r="W1883" s="13"/>
      <c r="X1883"/>
      <c r="Y1883" s="9"/>
      <c r="AA1883"/>
      <c r="AB1883"/>
    </row>
    <row r="1884" spans="1:28" ht="15" customHeight="1" x14ac:dyDescent="0.25">
      <c r="A1884" s="6" t="s">
        <v>194</v>
      </c>
      <c r="B1884" s="6" t="s">
        <v>195</v>
      </c>
      <c r="C1884" s="6" t="s">
        <v>97</v>
      </c>
      <c r="D1884" s="6" t="s">
        <v>98</v>
      </c>
      <c r="E1884" s="6">
        <v>7</v>
      </c>
      <c r="F1884" s="6" t="str">
        <f>VLOOKUP(T_[[#This Row],[N° représ]],ListeREPRESENTANTS,2,FALSE)</f>
        <v>Jaime Dos Santos</v>
      </c>
      <c r="G1884" s="6">
        <v>10842</v>
      </c>
      <c r="H1884" s="9">
        <v>41486</v>
      </c>
      <c r="I1884" s="9">
        <v>41511</v>
      </c>
      <c r="J1884" s="9">
        <v>41511</v>
      </c>
      <c r="K1884" s="7">
        <v>1</v>
      </c>
      <c r="L1884" s="9" t="str">
        <f>VLOOKUP(T_[[#This Row],[Réf catégorie]],ListeCATEGORIES,2,FALSE)</f>
        <v>Boissons</v>
      </c>
      <c r="M1884" s="6">
        <v>43</v>
      </c>
      <c r="N1884" s="6" t="str">
        <f>VLOOKUP(T_[[#This Row],[Réf prod]],ListePRODUITS,2,FALSE)</f>
        <v>Ipoh Coffee</v>
      </c>
      <c r="O1884" s="13">
        <v>230</v>
      </c>
      <c r="P1884" s="6">
        <v>74</v>
      </c>
      <c r="Q1884" s="13">
        <f t="shared" si="29"/>
        <v>17020</v>
      </c>
      <c r="R1884" s="15">
        <v>0.06</v>
      </c>
      <c r="S1884" s="13">
        <v>15998.8</v>
      </c>
      <c r="T1884" s="13">
        <v>479.964</v>
      </c>
      <c r="U1884" s="48">
        <f>T_[[#This Row],[CA tarif]]-T_[[#This Row],[CA HT]]</f>
        <v>1021.2000000000007</v>
      </c>
      <c r="V1884" s="13"/>
      <c r="W1884" s="13"/>
      <c r="X1884"/>
      <c r="Y1884" s="9"/>
      <c r="AA1884"/>
      <c r="AB1884"/>
    </row>
    <row r="1885" spans="1:28" ht="15" customHeight="1" x14ac:dyDescent="0.25">
      <c r="A1885" s="6" t="s">
        <v>120</v>
      </c>
      <c r="B1885" s="6" t="s">
        <v>121</v>
      </c>
      <c r="C1885" s="6" t="s">
        <v>122</v>
      </c>
      <c r="D1885" s="6" t="s">
        <v>123</v>
      </c>
      <c r="E1885" s="6">
        <v>9</v>
      </c>
      <c r="F1885" s="6" t="str">
        <f>VLOOKUP(T_[[#This Row],[N° représ]],ListeREPRESENTANTS,2,FALSE)</f>
        <v>Steven Buchanan</v>
      </c>
      <c r="G1885" s="6">
        <v>10851</v>
      </c>
      <c r="H1885" s="9">
        <v>41486</v>
      </c>
      <c r="I1885" s="9">
        <v>41508</v>
      </c>
      <c r="J1885" s="9">
        <v>41507</v>
      </c>
      <c r="K1885" s="7">
        <v>4</v>
      </c>
      <c r="L1885" s="9" t="str">
        <f>VLOOKUP(T_[[#This Row],[Réf catégorie]],ListeCATEGORIES,2,FALSE)</f>
        <v>Produits laitiers</v>
      </c>
      <c r="M1885" s="6">
        <v>59</v>
      </c>
      <c r="N1885" s="6" t="str">
        <f>VLOOKUP(T_[[#This Row],[Réf prod]],ListePRODUITS,2,FALSE)</f>
        <v>Raclette Courdavault</v>
      </c>
      <c r="O1885" s="13">
        <v>275</v>
      </c>
      <c r="P1885" s="6">
        <v>85</v>
      </c>
      <c r="Q1885" s="13">
        <f t="shared" si="29"/>
        <v>23375</v>
      </c>
      <c r="R1885" s="15">
        <v>0</v>
      </c>
      <c r="S1885" s="13">
        <v>23375</v>
      </c>
      <c r="T1885" s="13">
        <v>771.375</v>
      </c>
      <c r="U1885" s="48">
        <f>T_[[#This Row],[CA tarif]]-T_[[#This Row],[CA HT]]</f>
        <v>0</v>
      </c>
      <c r="V1885" s="13"/>
      <c r="W1885" s="13"/>
      <c r="X1885"/>
      <c r="Y1885" s="9"/>
      <c r="AA1885"/>
      <c r="AB1885"/>
    </row>
    <row r="1886" spans="1:28" ht="15" customHeight="1" x14ac:dyDescent="0.25">
      <c r="A1886" s="6" t="s">
        <v>166</v>
      </c>
      <c r="B1886" s="6" t="s">
        <v>167</v>
      </c>
      <c r="C1886" s="6" t="s">
        <v>168</v>
      </c>
      <c r="D1886" s="6" t="s">
        <v>169</v>
      </c>
      <c r="E1886" s="6">
        <v>2</v>
      </c>
      <c r="F1886" s="6" t="str">
        <f>VLOOKUP(T_[[#This Row],[N° représ]],ListeREPRESENTANTS,2,FALSE)</f>
        <v>Anne Dodsworth</v>
      </c>
      <c r="G1886" s="6">
        <v>10687</v>
      </c>
      <c r="H1886" s="9">
        <v>41488</v>
      </c>
      <c r="I1886" s="9">
        <v>41505</v>
      </c>
      <c r="J1886" s="9">
        <v>41502</v>
      </c>
      <c r="K1886" s="7">
        <v>8</v>
      </c>
      <c r="L1886" s="9" t="str">
        <f>VLOOKUP(T_[[#This Row],[Réf catégorie]],ListeCATEGORIES,2,FALSE)</f>
        <v>Poissons et fruits de mer</v>
      </c>
      <c r="M1886" s="6">
        <v>36</v>
      </c>
      <c r="N1886" s="6" t="str">
        <f>VLOOKUP(T_[[#This Row],[Réf prod]],ListePRODUITS,2,FALSE)</f>
        <v>Inlagd Sill</v>
      </c>
      <c r="O1886" s="13">
        <v>95</v>
      </c>
      <c r="P1886" s="6">
        <v>47</v>
      </c>
      <c r="Q1886" s="13">
        <f t="shared" si="29"/>
        <v>4465</v>
      </c>
      <c r="R1886" s="14">
        <v>0.03</v>
      </c>
      <c r="S1886" s="13">
        <v>4331.05</v>
      </c>
      <c r="T1886" s="13">
        <v>4.3310500000000003</v>
      </c>
      <c r="U1886" s="48">
        <f>T_[[#This Row],[CA tarif]]-T_[[#This Row],[CA HT]]</f>
        <v>133.94999999999982</v>
      </c>
      <c r="V1886" s="13"/>
      <c r="W1886" s="13"/>
      <c r="X1886"/>
      <c r="Y1886" s="9"/>
      <c r="AA1886"/>
      <c r="AB1886"/>
    </row>
    <row r="1887" spans="1:28" ht="15" customHeight="1" x14ac:dyDescent="0.25">
      <c r="A1887" s="6" t="s">
        <v>201</v>
      </c>
      <c r="B1887" s="6" t="s">
        <v>202</v>
      </c>
      <c r="C1887" s="6" t="s">
        <v>203</v>
      </c>
      <c r="D1887" s="6" t="s">
        <v>204</v>
      </c>
      <c r="E1887" s="6">
        <v>1</v>
      </c>
      <c r="F1887" s="6" t="str">
        <f>VLOOKUP(T_[[#This Row],[N° représ]],ListeREPRESENTANTS,2,FALSE)</f>
        <v>Francis Rivière</v>
      </c>
      <c r="G1887" s="6">
        <v>10819</v>
      </c>
      <c r="H1887" s="9">
        <v>41488</v>
      </c>
      <c r="I1887" s="9">
        <v>41510</v>
      </c>
      <c r="J1887" s="9">
        <v>41513</v>
      </c>
      <c r="K1887" s="7">
        <v>1</v>
      </c>
      <c r="L1887" s="9" t="str">
        <f>VLOOKUP(T_[[#This Row],[Réf catégorie]],ListeCATEGORIES,2,FALSE)</f>
        <v>Boissons</v>
      </c>
      <c r="M1887" s="6">
        <v>43</v>
      </c>
      <c r="N1887" s="6" t="str">
        <f>VLOOKUP(T_[[#This Row],[Réf prod]],ListePRODUITS,2,FALSE)</f>
        <v>Ipoh Coffee</v>
      </c>
      <c r="O1887" s="13">
        <v>230</v>
      </c>
      <c r="P1887" s="6">
        <v>11</v>
      </c>
      <c r="Q1887" s="13">
        <f t="shared" si="29"/>
        <v>2530</v>
      </c>
      <c r="R1887" s="14">
        <v>0.04</v>
      </c>
      <c r="S1887" s="13">
        <v>2428.7999999999997</v>
      </c>
      <c r="T1887" s="13">
        <v>70.435199999999995</v>
      </c>
      <c r="U1887" s="48">
        <f>T_[[#This Row],[CA tarif]]-T_[[#This Row],[CA HT]]</f>
        <v>101.20000000000027</v>
      </c>
      <c r="V1887" s="13"/>
      <c r="W1887" s="13"/>
      <c r="X1887"/>
      <c r="Y1887" s="9"/>
      <c r="AA1887"/>
      <c r="AB1887"/>
    </row>
    <row r="1888" spans="1:28" ht="15" customHeight="1" x14ac:dyDescent="0.25">
      <c r="A1888" s="6" t="s">
        <v>189</v>
      </c>
      <c r="B1888" s="6" t="s">
        <v>190</v>
      </c>
      <c r="C1888" s="6" t="s">
        <v>191</v>
      </c>
      <c r="D1888" s="6" t="s">
        <v>136</v>
      </c>
      <c r="E1888" s="6">
        <v>3</v>
      </c>
      <c r="F1888" s="6" t="str">
        <f>VLOOKUP(T_[[#This Row],[N° représ]],ListeREPRESENTANTS,2,FALSE)</f>
        <v>Janet Leverling</v>
      </c>
      <c r="G1888" s="6">
        <v>10540</v>
      </c>
      <c r="H1888" s="9">
        <v>41489</v>
      </c>
      <c r="I1888" s="9">
        <v>41511</v>
      </c>
      <c r="J1888" s="9">
        <v>41506</v>
      </c>
      <c r="K1888" s="7">
        <v>3</v>
      </c>
      <c r="L1888" s="9" t="str">
        <f>VLOOKUP(T_[[#This Row],[Réf catégorie]],ListeCATEGORIES,2,FALSE)</f>
        <v>Desserts</v>
      </c>
      <c r="M1888" s="6">
        <v>26</v>
      </c>
      <c r="N1888" s="6" t="str">
        <f>VLOOKUP(T_[[#This Row],[Réf prod]],ListePRODUITS,2,FALSE)</f>
        <v>Gumbär Gummibärchen</v>
      </c>
      <c r="O1888" s="13">
        <v>156.15</v>
      </c>
      <c r="P1888" s="6">
        <v>87</v>
      </c>
      <c r="Q1888" s="13">
        <f t="shared" si="29"/>
        <v>13585.050000000001</v>
      </c>
      <c r="R1888" s="14">
        <v>0.04</v>
      </c>
      <c r="S1888" s="13">
        <v>13041.648000000001</v>
      </c>
      <c r="T1888" s="13">
        <v>156.49977600000003</v>
      </c>
      <c r="U1888" s="48">
        <f>T_[[#This Row],[CA tarif]]-T_[[#This Row],[CA HT]]</f>
        <v>543.40200000000004</v>
      </c>
      <c r="V1888" s="13"/>
      <c r="W1888" s="13"/>
      <c r="X1888"/>
      <c r="Y1888" s="9"/>
      <c r="AA1888"/>
      <c r="AB1888"/>
    </row>
    <row r="1889" spans="1:28" x14ac:dyDescent="0.25">
      <c r="A1889" s="6" t="s">
        <v>213</v>
      </c>
      <c r="B1889" s="6" t="s">
        <v>214</v>
      </c>
      <c r="C1889" s="6" t="s">
        <v>215</v>
      </c>
      <c r="D1889" s="6" t="s">
        <v>81</v>
      </c>
      <c r="E1889" s="6">
        <v>3</v>
      </c>
      <c r="F1889" s="6" t="str">
        <f>VLOOKUP(T_[[#This Row],[N° représ]],ListeREPRESENTANTS,2,FALSE)</f>
        <v>Janet Leverling</v>
      </c>
      <c r="G1889" s="6">
        <v>10681</v>
      </c>
      <c r="H1889" s="9">
        <v>41489</v>
      </c>
      <c r="I1889" s="9">
        <v>41509</v>
      </c>
      <c r="J1889" s="9">
        <v>41512</v>
      </c>
      <c r="K1889" s="7">
        <v>3</v>
      </c>
      <c r="L1889" s="9" t="str">
        <f>VLOOKUP(T_[[#This Row],[Réf catégorie]],ListeCATEGORIES,2,FALSE)</f>
        <v>Desserts</v>
      </c>
      <c r="M1889" s="6">
        <v>21</v>
      </c>
      <c r="N1889" s="6" t="str">
        <f>VLOOKUP(T_[[#This Row],[Réf prod]],ListePRODUITS,2,FALSE)</f>
        <v>Sir Rodney's Scones</v>
      </c>
      <c r="O1889" s="13">
        <v>50</v>
      </c>
      <c r="P1889" s="6">
        <v>91</v>
      </c>
      <c r="Q1889" s="13">
        <f t="shared" si="29"/>
        <v>4550</v>
      </c>
      <c r="R1889" s="14">
        <v>0.15</v>
      </c>
      <c r="S1889" s="13">
        <v>3867.5</v>
      </c>
      <c r="T1889" s="13">
        <v>112.1575</v>
      </c>
      <c r="U1889" s="48">
        <f>T_[[#This Row],[CA tarif]]-T_[[#This Row],[CA HT]]</f>
        <v>682.5</v>
      </c>
      <c r="V1889" s="13"/>
      <c r="W1889" s="13"/>
      <c r="X1889"/>
      <c r="Y1889" s="9"/>
      <c r="AA1889"/>
      <c r="AB1889"/>
    </row>
    <row r="1890" spans="1:28" ht="15" customHeight="1" x14ac:dyDescent="0.25">
      <c r="A1890" s="6" t="s">
        <v>235</v>
      </c>
      <c r="B1890" s="6" t="s">
        <v>236</v>
      </c>
      <c r="C1890" s="6" t="s">
        <v>237</v>
      </c>
      <c r="D1890" s="6" t="s">
        <v>238</v>
      </c>
      <c r="E1890" s="6">
        <v>7</v>
      </c>
      <c r="F1890" s="6" t="str">
        <f>VLOOKUP(T_[[#This Row],[N° représ]],ListeREPRESENTANTS,2,FALSE)</f>
        <v>Jaime Dos Santos</v>
      </c>
      <c r="G1890" s="6">
        <v>10888</v>
      </c>
      <c r="H1890" s="9">
        <v>41489</v>
      </c>
      <c r="I1890" s="9">
        <v>41519</v>
      </c>
      <c r="J1890" s="9">
        <v>41515</v>
      </c>
      <c r="K1890" s="7">
        <v>3</v>
      </c>
      <c r="L1890" s="9" t="str">
        <f>VLOOKUP(T_[[#This Row],[Réf catégorie]],ListeCATEGORIES,2,FALSE)</f>
        <v>Desserts</v>
      </c>
      <c r="M1890" s="6">
        <v>68</v>
      </c>
      <c r="N1890" s="6" t="str">
        <f>VLOOKUP(T_[[#This Row],[Réf prod]],ListePRODUITS,2,FALSE)</f>
        <v>Scottish Longbreads</v>
      </c>
      <c r="O1890" s="13">
        <v>62.5</v>
      </c>
      <c r="P1890" s="6">
        <v>82</v>
      </c>
      <c r="Q1890" s="13">
        <f t="shared" si="29"/>
        <v>5125</v>
      </c>
      <c r="R1890" s="15">
        <v>0.19</v>
      </c>
      <c r="S1890" s="13">
        <v>4151.25</v>
      </c>
      <c r="T1890" s="13">
        <v>66.42</v>
      </c>
      <c r="U1890" s="48">
        <f>T_[[#This Row],[CA tarif]]-T_[[#This Row],[CA HT]]</f>
        <v>973.75</v>
      </c>
      <c r="V1890" s="13"/>
      <c r="W1890" s="13"/>
      <c r="X1890"/>
      <c r="Y1890" s="9"/>
      <c r="AA1890"/>
      <c r="AB1890"/>
    </row>
    <row r="1891" spans="1:28" ht="15" customHeight="1" x14ac:dyDescent="0.25">
      <c r="A1891" s="6" t="s">
        <v>189</v>
      </c>
      <c r="B1891" s="6" t="s">
        <v>190</v>
      </c>
      <c r="C1891" s="6" t="s">
        <v>191</v>
      </c>
      <c r="D1891" s="6" t="s">
        <v>136</v>
      </c>
      <c r="E1891" s="6">
        <v>5</v>
      </c>
      <c r="F1891" s="6" t="str">
        <f>VLOOKUP(T_[[#This Row],[N° représ]],ListeREPRESENTANTS,2,FALSE)</f>
        <v>Mohamed Ben Arfa</v>
      </c>
      <c r="G1891" s="6">
        <v>10658</v>
      </c>
      <c r="H1891" s="9">
        <v>41490</v>
      </c>
      <c r="I1891" s="9">
        <v>41500</v>
      </c>
      <c r="J1891" s="9">
        <v>41501</v>
      </c>
      <c r="K1891" s="7">
        <v>3</v>
      </c>
      <c r="L1891" s="9" t="str">
        <f>VLOOKUP(T_[[#This Row],[Réf catégorie]],ListeCATEGORIES,2,FALSE)</f>
        <v>Desserts</v>
      </c>
      <c r="M1891" s="6">
        <v>21</v>
      </c>
      <c r="N1891" s="6" t="str">
        <f>VLOOKUP(T_[[#This Row],[Réf prod]],ListePRODUITS,2,FALSE)</f>
        <v>Sir Rodney's Scones</v>
      </c>
      <c r="O1891" s="13">
        <v>50</v>
      </c>
      <c r="P1891" s="6">
        <v>49</v>
      </c>
      <c r="Q1891" s="13">
        <f t="shared" si="29"/>
        <v>2450</v>
      </c>
      <c r="R1891" s="14">
        <v>0.04</v>
      </c>
      <c r="S1891" s="13">
        <v>2352</v>
      </c>
      <c r="T1891" s="13">
        <v>9.4079999999999995</v>
      </c>
      <c r="U1891" s="48">
        <f>T_[[#This Row],[CA tarif]]-T_[[#This Row],[CA HT]]</f>
        <v>98</v>
      </c>
      <c r="V1891" s="13"/>
      <c r="W1891" s="13"/>
      <c r="X1891"/>
      <c r="Y1891" s="9"/>
      <c r="AA1891"/>
      <c r="AB1891"/>
    </row>
    <row r="1892" spans="1:28" ht="15" customHeight="1" x14ac:dyDescent="0.25">
      <c r="A1892" s="6" t="s">
        <v>194</v>
      </c>
      <c r="B1892" s="6" t="s">
        <v>195</v>
      </c>
      <c r="C1892" s="6" t="s">
        <v>97</v>
      </c>
      <c r="D1892" s="6" t="s">
        <v>98</v>
      </c>
      <c r="E1892" s="6">
        <v>5</v>
      </c>
      <c r="F1892" s="6" t="str">
        <f>VLOOKUP(T_[[#This Row],[N° représ]],ListeREPRESENTANTS,2,FALSE)</f>
        <v>Mohamed Ben Arfa</v>
      </c>
      <c r="G1892" s="6">
        <v>10518</v>
      </c>
      <c r="H1892" s="9">
        <v>41491</v>
      </c>
      <c r="I1892" s="9">
        <v>41518</v>
      </c>
      <c r="J1892" s="9">
        <v>41518</v>
      </c>
      <c r="K1892" s="7">
        <v>1</v>
      </c>
      <c r="L1892" s="9" t="str">
        <f>VLOOKUP(T_[[#This Row],[Réf catégorie]],ListeCATEGORIES,2,FALSE)</f>
        <v>Boissons</v>
      </c>
      <c r="M1892" s="6">
        <v>24</v>
      </c>
      <c r="N1892" s="6" t="str">
        <f>VLOOKUP(T_[[#This Row],[Réf prod]],ListePRODUITS,2,FALSE)</f>
        <v>Guaraná Fantástica</v>
      </c>
      <c r="O1892" s="13">
        <v>22.5</v>
      </c>
      <c r="P1892" s="6">
        <v>69</v>
      </c>
      <c r="Q1892" s="13">
        <f t="shared" si="29"/>
        <v>1552.5</v>
      </c>
      <c r="R1892" s="14">
        <v>-0.02</v>
      </c>
      <c r="S1892" s="13">
        <v>1583.55</v>
      </c>
      <c r="T1892" s="13">
        <v>7.9177499999999998</v>
      </c>
      <c r="U1892" s="48">
        <f>T_[[#This Row],[CA tarif]]-T_[[#This Row],[CA HT]]</f>
        <v>-31.049999999999955</v>
      </c>
      <c r="V1892" s="13"/>
      <c r="W1892" s="13"/>
      <c r="X1892"/>
      <c r="Y1892" s="9"/>
      <c r="AA1892"/>
      <c r="AB1892"/>
    </row>
    <row r="1893" spans="1:28" ht="15" customHeight="1" x14ac:dyDescent="0.25">
      <c r="A1893" s="6" t="s">
        <v>152</v>
      </c>
      <c r="B1893" s="6" t="s">
        <v>153</v>
      </c>
      <c r="C1893" s="6" t="s">
        <v>154</v>
      </c>
      <c r="D1893" s="6" t="s">
        <v>146</v>
      </c>
      <c r="E1893" s="6">
        <v>3</v>
      </c>
      <c r="F1893" s="6" t="str">
        <f>VLOOKUP(T_[[#This Row],[N° représ]],ListeREPRESENTANTS,2,FALSE)</f>
        <v>Janet Leverling</v>
      </c>
      <c r="G1893" s="6">
        <v>10495</v>
      </c>
      <c r="H1893" s="9">
        <v>41492</v>
      </c>
      <c r="I1893" s="9">
        <v>41516</v>
      </c>
      <c r="J1893" s="9">
        <v>41518</v>
      </c>
      <c r="K1893" s="7">
        <v>8</v>
      </c>
      <c r="L1893" s="9" t="str">
        <f>VLOOKUP(T_[[#This Row],[Réf catégorie]],ListeCATEGORIES,2,FALSE)</f>
        <v>Poissons et fruits de mer</v>
      </c>
      <c r="M1893" s="6">
        <v>41</v>
      </c>
      <c r="N1893" s="6" t="str">
        <f>VLOOKUP(T_[[#This Row],[Réf prod]],ListePRODUITS,2,FALSE)</f>
        <v>Jack's New England Clam Chowder</v>
      </c>
      <c r="O1893" s="13">
        <v>38.5</v>
      </c>
      <c r="P1893" s="6">
        <v>91</v>
      </c>
      <c r="Q1893" s="13">
        <f t="shared" si="29"/>
        <v>3503.5</v>
      </c>
      <c r="R1893" s="14">
        <v>0.15</v>
      </c>
      <c r="S1893" s="13">
        <v>2977.9749999999999</v>
      </c>
      <c r="T1893" s="13">
        <v>0</v>
      </c>
      <c r="U1893" s="48">
        <f>T_[[#This Row],[CA tarif]]-T_[[#This Row],[CA HT]]</f>
        <v>525.52500000000009</v>
      </c>
      <c r="V1893" s="13"/>
      <c r="W1893" s="13"/>
      <c r="X1893"/>
      <c r="Y1893" s="9"/>
      <c r="AA1893"/>
      <c r="AB1893"/>
    </row>
    <row r="1894" spans="1:28" ht="15" customHeight="1" x14ac:dyDescent="0.25">
      <c r="A1894" s="6" t="s">
        <v>205</v>
      </c>
      <c r="B1894" s="6" t="s">
        <v>206</v>
      </c>
      <c r="C1894" s="6" t="s">
        <v>207</v>
      </c>
      <c r="D1894" s="6" t="s">
        <v>208</v>
      </c>
      <c r="E1894" s="6">
        <v>7</v>
      </c>
      <c r="F1894" s="6" t="str">
        <f>VLOOKUP(T_[[#This Row],[N° représ]],ListeREPRESENTANTS,2,FALSE)</f>
        <v>Jaime Dos Santos</v>
      </c>
      <c r="G1894" s="6">
        <v>10524</v>
      </c>
      <c r="H1894" s="9">
        <v>41492</v>
      </c>
      <c r="I1894" s="9">
        <v>41511</v>
      </c>
      <c r="J1894" s="9">
        <v>41513</v>
      </c>
      <c r="K1894" s="7">
        <v>8</v>
      </c>
      <c r="L1894" s="9" t="str">
        <f>VLOOKUP(T_[[#This Row],[Réf catégorie]],ListeCATEGORIES,2,FALSE)</f>
        <v>Poissons et fruits de mer</v>
      </c>
      <c r="M1894" s="6">
        <v>10</v>
      </c>
      <c r="N1894" s="6" t="str">
        <f>VLOOKUP(T_[[#This Row],[Réf prod]],ListePRODUITS,2,FALSE)</f>
        <v>Ikura</v>
      </c>
      <c r="O1894" s="13">
        <v>155</v>
      </c>
      <c r="P1894" s="6">
        <v>96</v>
      </c>
      <c r="Q1894" s="13">
        <f t="shared" si="29"/>
        <v>14880</v>
      </c>
      <c r="R1894" s="14">
        <v>0.06</v>
      </c>
      <c r="S1894" s="13">
        <v>13987.199999999999</v>
      </c>
      <c r="T1894" s="13">
        <v>265.7568</v>
      </c>
      <c r="U1894" s="48">
        <f>T_[[#This Row],[CA tarif]]-T_[[#This Row],[CA HT]]</f>
        <v>892.80000000000109</v>
      </c>
      <c r="V1894" s="13"/>
      <c r="W1894" s="13"/>
      <c r="X1894"/>
      <c r="Y1894" s="9"/>
      <c r="AA1894"/>
      <c r="AB1894"/>
    </row>
    <row r="1895" spans="1:28" ht="15" customHeight="1" x14ac:dyDescent="0.25">
      <c r="A1895" s="6" t="s">
        <v>223</v>
      </c>
      <c r="B1895" s="6" t="s">
        <v>224</v>
      </c>
      <c r="C1895" s="6" t="s">
        <v>225</v>
      </c>
      <c r="D1895" s="6" t="s">
        <v>208</v>
      </c>
      <c r="E1895" s="6">
        <v>1</v>
      </c>
      <c r="F1895" s="6" t="str">
        <f>VLOOKUP(T_[[#This Row],[N° représ]],ListeREPRESENTANTS,2,FALSE)</f>
        <v>Francis Rivière</v>
      </c>
      <c r="G1895" s="6">
        <v>10561</v>
      </c>
      <c r="H1895" s="9">
        <v>41492</v>
      </c>
      <c r="I1895" s="9">
        <v>41521</v>
      </c>
      <c r="J1895" s="9">
        <v>41520</v>
      </c>
      <c r="K1895" s="7">
        <v>7</v>
      </c>
      <c r="L1895" s="9" t="str">
        <f>VLOOKUP(T_[[#This Row],[Réf catégorie]],ListeCATEGORIES,2,FALSE)</f>
        <v>Produits secs</v>
      </c>
      <c r="M1895" s="6">
        <v>51</v>
      </c>
      <c r="N1895" s="6" t="str">
        <f>VLOOKUP(T_[[#This Row],[Réf prod]],ListePRODUITS,2,FALSE)</f>
        <v>Manjimup Dried Apples</v>
      </c>
      <c r="O1895" s="13">
        <v>265</v>
      </c>
      <c r="P1895" s="6">
        <v>85</v>
      </c>
      <c r="Q1895" s="13">
        <f t="shared" si="29"/>
        <v>22525</v>
      </c>
      <c r="R1895" s="14">
        <v>0.13</v>
      </c>
      <c r="S1895" s="13">
        <v>19596.75</v>
      </c>
      <c r="T1895" s="13">
        <v>450.72525000000002</v>
      </c>
      <c r="U1895" s="48">
        <f>T_[[#This Row],[CA tarif]]-T_[[#This Row],[CA HT]]</f>
        <v>2928.25</v>
      </c>
      <c r="V1895" s="13"/>
      <c r="W1895" s="13"/>
      <c r="X1895"/>
      <c r="Y1895" s="9"/>
      <c r="AA1895"/>
      <c r="AB1895"/>
    </row>
    <row r="1896" spans="1:28" ht="15" customHeight="1" x14ac:dyDescent="0.25">
      <c r="A1896" s="6" t="s">
        <v>157</v>
      </c>
      <c r="B1896" s="6" t="s">
        <v>158</v>
      </c>
      <c r="C1896" s="6" t="s">
        <v>159</v>
      </c>
      <c r="D1896" s="6" t="s">
        <v>136</v>
      </c>
      <c r="E1896" s="6">
        <v>8</v>
      </c>
      <c r="F1896" s="6" t="str">
        <f>VLOOKUP(T_[[#This Row],[N° représ]],ListeREPRESENTANTS,2,FALSE)</f>
        <v>Hicham Esmal</v>
      </c>
      <c r="G1896" s="6">
        <v>10593</v>
      </c>
      <c r="H1896" s="9">
        <v>41492</v>
      </c>
      <c r="I1896" s="9">
        <v>41520</v>
      </c>
      <c r="J1896" s="9">
        <v>41517</v>
      </c>
      <c r="K1896" s="7">
        <v>3</v>
      </c>
      <c r="L1896" s="9" t="str">
        <f>VLOOKUP(T_[[#This Row],[Réf catégorie]],ListeCATEGORIES,2,FALSE)</f>
        <v>Desserts</v>
      </c>
      <c r="M1896" s="6">
        <v>20</v>
      </c>
      <c r="N1896" s="6" t="str">
        <f>VLOOKUP(T_[[#This Row],[Réf prod]],ListePRODUITS,2,FALSE)</f>
        <v>Sir Rodney's Marmalade</v>
      </c>
      <c r="O1896" s="13">
        <v>405</v>
      </c>
      <c r="P1896" s="6">
        <v>53</v>
      </c>
      <c r="Q1896" s="13">
        <f t="shared" si="29"/>
        <v>21465</v>
      </c>
      <c r="R1896" s="14">
        <v>0.17</v>
      </c>
      <c r="S1896" s="13">
        <v>17815.95</v>
      </c>
      <c r="T1896" s="13">
        <v>338.50304999999997</v>
      </c>
      <c r="U1896" s="48">
        <f>T_[[#This Row],[CA tarif]]-T_[[#This Row],[CA HT]]</f>
        <v>3649.0499999999993</v>
      </c>
      <c r="V1896" s="13"/>
      <c r="W1896" s="13"/>
      <c r="X1896"/>
      <c r="Y1896" s="9"/>
      <c r="AA1896"/>
      <c r="AB1896"/>
    </row>
    <row r="1897" spans="1:28" ht="15" customHeight="1" x14ac:dyDescent="0.25">
      <c r="A1897" s="6" t="s">
        <v>245</v>
      </c>
      <c r="B1897" s="6" t="s">
        <v>246</v>
      </c>
      <c r="C1897" s="6" t="s">
        <v>247</v>
      </c>
      <c r="D1897" s="6" t="s">
        <v>85</v>
      </c>
      <c r="E1897" s="6">
        <v>4</v>
      </c>
      <c r="F1897" s="6" t="str">
        <f>VLOOKUP(T_[[#This Row],[N° représ]],ListeREPRESENTANTS,2,FALSE)</f>
        <v>Laura Callahan</v>
      </c>
      <c r="G1897" s="6">
        <v>10679</v>
      </c>
      <c r="H1897" s="9">
        <v>41492</v>
      </c>
      <c r="I1897" s="9">
        <v>41505</v>
      </c>
      <c r="J1897" s="9">
        <v>41504</v>
      </c>
      <c r="K1897" s="7">
        <v>4</v>
      </c>
      <c r="L1897" s="9" t="str">
        <f>VLOOKUP(T_[[#This Row],[Réf catégorie]],ListeCATEGORIES,2,FALSE)</f>
        <v>Produits laitiers</v>
      </c>
      <c r="M1897" s="6">
        <v>59</v>
      </c>
      <c r="N1897" s="6" t="str">
        <f>VLOOKUP(T_[[#This Row],[Réf prod]],ListePRODUITS,2,FALSE)</f>
        <v>Raclette Courdavault</v>
      </c>
      <c r="O1897" s="13">
        <v>275</v>
      </c>
      <c r="P1897" s="6">
        <v>18</v>
      </c>
      <c r="Q1897" s="13">
        <f t="shared" si="29"/>
        <v>4950</v>
      </c>
      <c r="R1897" s="14">
        <v>7.0000000000000007E-2</v>
      </c>
      <c r="S1897" s="13">
        <v>4603.5</v>
      </c>
      <c r="T1897" s="13">
        <v>23.017499999999998</v>
      </c>
      <c r="U1897" s="48">
        <f>T_[[#This Row],[CA tarif]]-T_[[#This Row],[CA HT]]</f>
        <v>346.5</v>
      </c>
      <c r="V1897" s="13"/>
      <c r="W1897" s="13"/>
      <c r="X1897"/>
      <c r="Y1897" s="9"/>
      <c r="AA1897"/>
      <c r="AB1897"/>
    </row>
    <row r="1898" spans="1:28" ht="15" customHeight="1" x14ac:dyDescent="0.25">
      <c r="A1898" s="6" t="s">
        <v>209</v>
      </c>
      <c r="B1898" s="6" t="s">
        <v>210</v>
      </c>
      <c r="C1898" s="6" t="s">
        <v>211</v>
      </c>
      <c r="D1898" s="6" t="s">
        <v>212</v>
      </c>
      <c r="E1898" s="6">
        <v>2</v>
      </c>
      <c r="F1898" s="6" t="str">
        <f>VLOOKUP(T_[[#This Row],[N° représ]],ListeREPRESENTANTS,2,FALSE)</f>
        <v>Anne Dodsworth</v>
      </c>
      <c r="G1898" s="6">
        <v>10750</v>
      </c>
      <c r="H1898" s="9">
        <v>41492</v>
      </c>
      <c r="I1898" s="9">
        <v>41520</v>
      </c>
      <c r="J1898" s="9">
        <v>41522</v>
      </c>
      <c r="K1898" s="7">
        <v>4</v>
      </c>
      <c r="L1898" s="9" t="str">
        <f>VLOOKUP(T_[[#This Row],[Réf catégorie]],ListeCATEGORIES,2,FALSE)</f>
        <v>Produits laitiers</v>
      </c>
      <c r="M1898" s="6">
        <v>59</v>
      </c>
      <c r="N1898" s="6" t="str">
        <f>VLOOKUP(T_[[#This Row],[Réf prod]],ListePRODUITS,2,FALSE)</f>
        <v>Raclette Courdavault</v>
      </c>
      <c r="O1898" s="13">
        <v>275</v>
      </c>
      <c r="P1898" s="6">
        <v>34</v>
      </c>
      <c r="Q1898" s="13">
        <f t="shared" si="29"/>
        <v>9350</v>
      </c>
      <c r="R1898" s="14">
        <v>0.1</v>
      </c>
      <c r="S1898" s="13">
        <v>8415</v>
      </c>
      <c r="T1898" s="13">
        <v>193.54499999999999</v>
      </c>
      <c r="U1898" s="48">
        <f>T_[[#This Row],[CA tarif]]-T_[[#This Row],[CA HT]]</f>
        <v>935</v>
      </c>
      <c r="V1898" s="13"/>
      <c r="W1898" s="13"/>
      <c r="X1898"/>
      <c r="Y1898" s="9"/>
      <c r="AA1898"/>
      <c r="AB1898"/>
    </row>
    <row r="1899" spans="1:28" ht="15" customHeight="1" x14ac:dyDescent="0.25">
      <c r="A1899" s="6" t="s">
        <v>223</v>
      </c>
      <c r="B1899" s="6" t="s">
        <v>224</v>
      </c>
      <c r="C1899" s="6" t="s">
        <v>225</v>
      </c>
      <c r="D1899" s="6" t="s">
        <v>208</v>
      </c>
      <c r="E1899" s="6">
        <v>5</v>
      </c>
      <c r="F1899" s="6" t="str">
        <f>VLOOKUP(T_[[#This Row],[N° représ]],ListeREPRESENTANTS,2,FALSE)</f>
        <v>Mohamed Ben Arfa</v>
      </c>
      <c r="G1899" s="6">
        <v>10774</v>
      </c>
      <c r="H1899" s="9">
        <v>41492</v>
      </c>
      <c r="I1899" s="9">
        <v>41519</v>
      </c>
      <c r="J1899" s="9">
        <v>41515</v>
      </c>
      <c r="K1899" s="7">
        <v>2</v>
      </c>
      <c r="L1899" s="9" t="str">
        <f>VLOOKUP(T_[[#This Row],[Réf catégorie]],ListeCATEGORIES,2,FALSE)</f>
        <v>Condiments</v>
      </c>
      <c r="M1899" s="6">
        <v>66</v>
      </c>
      <c r="N1899" s="6" t="str">
        <f>VLOOKUP(T_[[#This Row],[Réf prod]],ListePRODUITS,2,FALSE)</f>
        <v>Louisiana Hot Spiced Okra</v>
      </c>
      <c r="O1899" s="13">
        <v>85</v>
      </c>
      <c r="P1899" s="6">
        <v>50</v>
      </c>
      <c r="Q1899" s="13">
        <f t="shared" si="29"/>
        <v>4250</v>
      </c>
      <c r="R1899" s="14">
        <v>0.14000000000000001</v>
      </c>
      <c r="S1899" s="13">
        <v>3655</v>
      </c>
      <c r="T1899" s="13">
        <v>73.099999999999994</v>
      </c>
      <c r="U1899" s="48">
        <f>T_[[#This Row],[CA tarif]]-T_[[#This Row],[CA HT]]</f>
        <v>595</v>
      </c>
      <c r="V1899" s="13"/>
      <c r="W1899" s="13"/>
      <c r="X1899"/>
      <c r="Y1899" s="9"/>
      <c r="AA1899"/>
      <c r="AB1899"/>
    </row>
    <row r="1900" spans="1:28" ht="15" customHeight="1" x14ac:dyDescent="0.25">
      <c r="A1900" s="6" t="s">
        <v>157</v>
      </c>
      <c r="B1900" s="6" t="s">
        <v>158</v>
      </c>
      <c r="C1900" s="6" t="s">
        <v>159</v>
      </c>
      <c r="D1900" s="6" t="s">
        <v>136</v>
      </c>
      <c r="E1900" s="6">
        <v>8</v>
      </c>
      <c r="F1900" s="6" t="str">
        <f>VLOOKUP(T_[[#This Row],[N° représ]],ListeREPRESENTANTS,2,FALSE)</f>
        <v>Hicham Esmal</v>
      </c>
      <c r="G1900" s="6">
        <v>10891</v>
      </c>
      <c r="H1900" s="9">
        <v>41492</v>
      </c>
      <c r="I1900" s="9">
        <v>41509</v>
      </c>
      <c r="J1900" s="9">
        <v>41504</v>
      </c>
      <c r="K1900" s="7">
        <v>8</v>
      </c>
      <c r="L1900" s="9" t="str">
        <f>VLOOKUP(T_[[#This Row],[Réf catégorie]],ListeCATEGORIES,2,FALSE)</f>
        <v>Poissons et fruits de mer</v>
      </c>
      <c r="M1900" s="6">
        <v>30</v>
      </c>
      <c r="N1900" s="6" t="str">
        <f>VLOOKUP(T_[[#This Row],[Réf prod]],ListePRODUITS,2,FALSE)</f>
        <v>Nord-Ost Matjeshering</v>
      </c>
      <c r="O1900" s="13">
        <v>129.44999999999999</v>
      </c>
      <c r="P1900" s="6">
        <v>22</v>
      </c>
      <c r="Q1900" s="13">
        <f t="shared" si="29"/>
        <v>2847.8999999999996</v>
      </c>
      <c r="R1900" s="15">
        <v>0.15</v>
      </c>
      <c r="S1900" s="13">
        <v>2420.7149999999997</v>
      </c>
      <c r="T1900" s="13">
        <v>4.841429999999999</v>
      </c>
      <c r="U1900" s="48">
        <f>T_[[#This Row],[CA tarif]]-T_[[#This Row],[CA HT]]</f>
        <v>427.18499999999995</v>
      </c>
      <c r="V1900" s="13"/>
      <c r="W1900" s="13"/>
      <c r="X1900"/>
      <c r="Y1900" s="9"/>
      <c r="AA1900"/>
      <c r="AB1900"/>
    </row>
    <row r="1901" spans="1:28" ht="15" customHeight="1" x14ac:dyDescent="0.25">
      <c r="A1901" s="6" t="s">
        <v>133</v>
      </c>
      <c r="B1901" s="6" t="s">
        <v>134</v>
      </c>
      <c r="C1901" s="6" t="s">
        <v>135</v>
      </c>
      <c r="D1901" s="6" t="s">
        <v>136</v>
      </c>
      <c r="E1901" s="6">
        <v>6</v>
      </c>
      <c r="F1901" s="6" t="str">
        <f>VLOOKUP(T_[[#This Row],[N° représ]],ListeREPRESENTANTS,2,FALSE)</f>
        <v>Ernst Junge</v>
      </c>
      <c r="G1901" s="6">
        <v>10929</v>
      </c>
      <c r="H1901" s="9">
        <v>41492</v>
      </c>
      <c r="I1901" s="9">
        <v>41521</v>
      </c>
      <c r="J1901" s="9">
        <v>41518</v>
      </c>
      <c r="K1901" s="7">
        <v>1</v>
      </c>
      <c r="L1901" s="9" t="str">
        <f>VLOOKUP(T_[[#This Row],[Réf catégorie]],ListeCATEGORIES,2,FALSE)</f>
        <v>Boissons</v>
      </c>
      <c r="M1901" s="6">
        <v>75</v>
      </c>
      <c r="N1901" s="6" t="str">
        <f>VLOOKUP(T_[[#This Row],[Réf prod]],ListePRODUITS,2,FALSE)</f>
        <v>Rhönbräu Klosterbier</v>
      </c>
      <c r="O1901" s="13">
        <v>38.75</v>
      </c>
      <c r="P1901" s="6">
        <v>13</v>
      </c>
      <c r="Q1901" s="13">
        <f t="shared" si="29"/>
        <v>503.75</v>
      </c>
      <c r="R1901" s="15">
        <v>0.11</v>
      </c>
      <c r="S1901" s="13">
        <v>448.33750000000003</v>
      </c>
      <c r="T1901" s="13">
        <v>4.0350375000000005</v>
      </c>
      <c r="U1901" s="48">
        <f>T_[[#This Row],[CA tarif]]-T_[[#This Row],[CA HT]]</f>
        <v>55.412499999999966</v>
      </c>
      <c r="V1901" s="13"/>
      <c r="W1901" s="13"/>
      <c r="X1901"/>
      <c r="Y1901" s="9"/>
      <c r="AA1901"/>
      <c r="AB1901"/>
    </row>
    <row r="1902" spans="1:28" ht="15" customHeight="1" x14ac:dyDescent="0.25">
      <c r="A1902" s="6" t="s">
        <v>226</v>
      </c>
      <c r="B1902" s="6" t="s">
        <v>227</v>
      </c>
      <c r="C1902" s="6" t="s">
        <v>53</v>
      </c>
      <c r="D1902" s="6" t="s">
        <v>51</v>
      </c>
      <c r="E1902" s="6">
        <v>7</v>
      </c>
      <c r="F1902" s="6" t="str">
        <f>VLOOKUP(T_[[#This Row],[N° représ]],ListeREPRESENTANTS,2,FALSE)</f>
        <v>Jaime Dos Santos</v>
      </c>
      <c r="G1902" s="6">
        <v>10537</v>
      </c>
      <c r="H1902" s="9">
        <v>41493</v>
      </c>
      <c r="I1902" s="9">
        <v>41518</v>
      </c>
      <c r="J1902" s="9">
        <v>41518</v>
      </c>
      <c r="K1902" s="7">
        <v>4</v>
      </c>
      <c r="L1902" s="9" t="str">
        <f>VLOOKUP(T_[[#This Row],[Réf catégorie]],ListeCATEGORIES,2,FALSE)</f>
        <v>Produits laitiers</v>
      </c>
      <c r="M1902" s="6">
        <v>31</v>
      </c>
      <c r="N1902" s="6" t="str">
        <f>VLOOKUP(T_[[#This Row],[Réf prod]],ListePRODUITS,2,FALSE)</f>
        <v>Gorgonzola Telino</v>
      </c>
      <c r="O1902" s="13">
        <v>62.5</v>
      </c>
      <c r="P1902" s="6">
        <v>36</v>
      </c>
      <c r="Q1902" s="13">
        <f t="shared" si="29"/>
        <v>2250</v>
      </c>
      <c r="R1902" s="14">
        <v>0.12</v>
      </c>
      <c r="S1902" s="13">
        <v>1980</v>
      </c>
      <c r="T1902" s="13">
        <v>17.82</v>
      </c>
      <c r="U1902" s="48">
        <f>T_[[#This Row],[CA tarif]]-T_[[#This Row],[CA HT]]</f>
        <v>270</v>
      </c>
      <c r="V1902" s="13"/>
      <c r="W1902" s="13"/>
      <c r="X1902"/>
      <c r="Y1902" s="9"/>
      <c r="AA1902"/>
      <c r="AB1902"/>
    </row>
    <row r="1903" spans="1:28" ht="15" customHeight="1" x14ac:dyDescent="0.25">
      <c r="A1903" s="6" t="s">
        <v>209</v>
      </c>
      <c r="B1903" s="6" t="s">
        <v>210</v>
      </c>
      <c r="C1903" s="6" t="s">
        <v>211</v>
      </c>
      <c r="D1903" s="6" t="s">
        <v>212</v>
      </c>
      <c r="E1903" s="6">
        <v>1</v>
      </c>
      <c r="F1903" s="6" t="str">
        <f>VLOOKUP(T_[[#This Row],[N° représ]],ListeREPRESENTANTS,2,FALSE)</f>
        <v>Francis Rivière</v>
      </c>
      <c r="G1903" s="6">
        <v>10553</v>
      </c>
      <c r="H1903" s="9">
        <v>41493</v>
      </c>
      <c r="I1903" s="9">
        <v>41511</v>
      </c>
      <c r="J1903" s="9">
        <v>41510</v>
      </c>
      <c r="K1903" s="7">
        <v>1</v>
      </c>
      <c r="L1903" s="9" t="str">
        <f>VLOOKUP(T_[[#This Row],[Réf catégorie]],ListeCATEGORIES,2,FALSE)</f>
        <v>Boissons</v>
      </c>
      <c r="M1903" s="6">
        <v>35</v>
      </c>
      <c r="N1903" s="6" t="str">
        <f>VLOOKUP(T_[[#This Row],[Réf prod]],ListePRODUITS,2,FALSE)</f>
        <v>Steeleye Stout</v>
      </c>
      <c r="O1903" s="13">
        <v>90</v>
      </c>
      <c r="P1903" s="6">
        <v>51</v>
      </c>
      <c r="Q1903" s="13">
        <f t="shared" si="29"/>
        <v>4590</v>
      </c>
      <c r="R1903" s="14">
        <v>0.2</v>
      </c>
      <c r="S1903" s="13">
        <v>3672</v>
      </c>
      <c r="T1903" s="13">
        <v>99.144000000000005</v>
      </c>
      <c r="U1903" s="48">
        <f>T_[[#This Row],[CA tarif]]-T_[[#This Row],[CA HT]]</f>
        <v>918</v>
      </c>
      <c r="V1903" s="13"/>
      <c r="W1903" s="13"/>
      <c r="X1903"/>
      <c r="Y1903" s="9"/>
      <c r="AA1903"/>
      <c r="AB1903"/>
    </row>
    <row r="1904" spans="1:28" ht="15" customHeight="1" x14ac:dyDescent="0.25">
      <c r="A1904" s="6" t="s">
        <v>223</v>
      </c>
      <c r="B1904" s="6" t="s">
        <v>224</v>
      </c>
      <c r="C1904" s="6" t="s">
        <v>225</v>
      </c>
      <c r="D1904" s="6" t="s">
        <v>208</v>
      </c>
      <c r="E1904" s="6">
        <v>3</v>
      </c>
      <c r="F1904" s="6" t="str">
        <f>VLOOKUP(T_[[#This Row],[N° représ]],ListeREPRESENTANTS,2,FALSE)</f>
        <v>Janet Leverling</v>
      </c>
      <c r="G1904" s="6">
        <v>10762</v>
      </c>
      <c r="H1904" s="9">
        <v>41493</v>
      </c>
      <c r="I1904" s="9">
        <v>41520</v>
      </c>
      <c r="J1904" s="9">
        <v>41523</v>
      </c>
      <c r="K1904" s="7">
        <v>5</v>
      </c>
      <c r="L1904" s="9" t="str">
        <f>VLOOKUP(T_[[#This Row],[Réf catégorie]],ListeCATEGORIES,2,FALSE)</f>
        <v>Pâtes et céréales</v>
      </c>
      <c r="M1904" s="6">
        <v>56</v>
      </c>
      <c r="N1904" s="6" t="str">
        <f>VLOOKUP(T_[[#This Row],[Réf prod]],ListePRODUITS,2,FALSE)</f>
        <v>Gnocchi di nonna Alice</v>
      </c>
      <c r="O1904" s="13">
        <v>190</v>
      </c>
      <c r="P1904" s="6">
        <v>22</v>
      </c>
      <c r="Q1904" s="13">
        <f t="shared" si="29"/>
        <v>4180</v>
      </c>
      <c r="R1904" s="14">
        <v>0</v>
      </c>
      <c r="S1904" s="13">
        <v>4180</v>
      </c>
      <c r="T1904" s="13">
        <v>12.54</v>
      </c>
      <c r="U1904" s="48">
        <f>T_[[#This Row],[CA tarif]]-T_[[#This Row],[CA HT]]</f>
        <v>0</v>
      </c>
      <c r="V1904" s="13"/>
      <c r="W1904" s="13"/>
      <c r="X1904"/>
      <c r="Y1904" s="9"/>
      <c r="AA1904"/>
      <c r="AB1904"/>
    </row>
    <row r="1905" spans="1:28" ht="15" customHeight="1" x14ac:dyDescent="0.25">
      <c r="A1905" s="6" t="s">
        <v>177</v>
      </c>
      <c r="B1905" s="6" t="s">
        <v>178</v>
      </c>
      <c r="C1905" s="6" t="s">
        <v>159</v>
      </c>
      <c r="D1905" s="6" t="s">
        <v>136</v>
      </c>
      <c r="E1905" s="6">
        <v>6</v>
      </c>
      <c r="F1905" s="6" t="str">
        <f>VLOOKUP(T_[[#This Row],[N° représ]],ListeREPRESENTANTS,2,FALSE)</f>
        <v>Ernst Junge</v>
      </c>
      <c r="G1905" s="6">
        <v>10833</v>
      </c>
      <c r="H1905" s="9">
        <v>41493</v>
      </c>
      <c r="I1905" s="9">
        <v>41504</v>
      </c>
      <c r="J1905" s="9">
        <v>41505</v>
      </c>
      <c r="K1905" s="7">
        <v>7</v>
      </c>
      <c r="L1905" s="9" t="str">
        <f>VLOOKUP(T_[[#This Row],[Réf catégorie]],ListeCATEGORIES,2,FALSE)</f>
        <v>Produits secs</v>
      </c>
      <c r="M1905" s="6">
        <v>7</v>
      </c>
      <c r="N1905" s="6" t="str">
        <f>VLOOKUP(T_[[#This Row],[Réf prod]],ListePRODUITS,2,FALSE)</f>
        <v>Uncle Bob's Organic Dried Pears</v>
      </c>
      <c r="O1905" s="13">
        <v>150</v>
      </c>
      <c r="P1905" s="6">
        <v>80</v>
      </c>
      <c r="Q1905" s="13">
        <f t="shared" si="29"/>
        <v>12000</v>
      </c>
      <c r="R1905" s="14">
        <v>0.06</v>
      </c>
      <c r="S1905" s="13">
        <v>11280</v>
      </c>
      <c r="T1905" s="13">
        <v>135.36000000000001</v>
      </c>
      <c r="U1905" s="48">
        <f>T_[[#This Row],[CA tarif]]-T_[[#This Row],[CA HT]]</f>
        <v>720</v>
      </c>
      <c r="V1905" s="13"/>
      <c r="W1905" s="13"/>
      <c r="X1905"/>
      <c r="Y1905" s="9"/>
      <c r="AA1905"/>
      <c r="AB1905"/>
    </row>
    <row r="1906" spans="1:28" ht="15" customHeight="1" x14ac:dyDescent="0.25">
      <c r="A1906" s="6" t="s">
        <v>175</v>
      </c>
      <c r="B1906" s="6" t="s">
        <v>176</v>
      </c>
      <c r="C1906" s="6" t="s">
        <v>97</v>
      </c>
      <c r="D1906" s="6" t="s">
        <v>98</v>
      </c>
      <c r="E1906" s="6">
        <v>8</v>
      </c>
      <c r="F1906" s="6" t="str">
        <f>VLOOKUP(T_[[#This Row],[N° représ]],ListeREPRESENTANTS,2,FALSE)</f>
        <v>Hicham Esmal</v>
      </c>
      <c r="G1906" s="6">
        <v>10507</v>
      </c>
      <c r="H1906" s="9">
        <v>41494</v>
      </c>
      <c r="I1906" s="9">
        <v>41515</v>
      </c>
      <c r="J1906" s="9">
        <v>41510</v>
      </c>
      <c r="K1906" s="7">
        <v>1</v>
      </c>
      <c r="L1906" s="9" t="str">
        <f>VLOOKUP(T_[[#This Row],[Réf catégorie]],ListeCATEGORIES,2,FALSE)</f>
        <v>Boissons</v>
      </c>
      <c r="M1906" s="6">
        <v>43</v>
      </c>
      <c r="N1906" s="6" t="str">
        <f>VLOOKUP(T_[[#This Row],[Réf prod]],ListePRODUITS,2,FALSE)</f>
        <v>Ipoh Coffee</v>
      </c>
      <c r="O1906" s="13">
        <v>230</v>
      </c>
      <c r="P1906" s="6">
        <v>4</v>
      </c>
      <c r="Q1906" s="13">
        <f t="shared" si="29"/>
        <v>920</v>
      </c>
      <c r="R1906" s="14">
        <v>0.19</v>
      </c>
      <c r="S1906" s="13">
        <v>745.2</v>
      </c>
      <c r="T1906" s="13">
        <v>0.74520000000000008</v>
      </c>
      <c r="U1906" s="48">
        <f>T_[[#This Row],[CA tarif]]-T_[[#This Row],[CA HT]]</f>
        <v>174.79999999999995</v>
      </c>
      <c r="V1906" s="13"/>
      <c r="W1906" s="13"/>
      <c r="X1906"/>
      <c r="Y1906" s="9"/>
      <c r="AA1906"/>
      <c r="AB1906"/>
    </row>
    <row r="1907" spans="1:28" ht="15" customHeight="1" x14ac:dyDescent="0.25">
      <c r="A1907" s="6" t="s">
        <v>221</v>
      </c>
      <c r="B1907" s="6" t="s">
        <v>222</v>
      </c>
      <c r="C1907" s="6" t="s">
        <v>88</v>
      </c>
      <c r="D1907" s="6" t="s">
        <v>89</v>
      </c>
      <c r="E1907" s="6">
        <v>8</v>
      </c>
      <c r="F1907" s="6" t="str">
        <f>VLOOKUP(T_[[#This Row],[N° représ]],ListeREPRESENTANTS,2,FALSE)</f>
        <v>Hicham Esmal</v>
      </c>
      <c r="G1907" s="6">
        <v>10532</v>
      </c>
      <c r="H1907" s="9">
        <v>41494</v>
      </c>
      <c r="I1907" s="9">
        <v>41507</v>
      </c>
      <c r="J1907" s="9">
        <v>41507</v>
      </c>
      <c r="K1907" s="7">
        <v>8</v>
      </c>
      <c r="L1907" s="9" t="str">
        <f>VLOOKUP(T_[[#This Row],[Réf catégorie]],ListeCATEGORIES,2,FALSE)</f>
        <v>Poissons et fruits de mer</v>
      </c>
      <c r="M1907" s="6">
        <v>30</v>
      </c>
      <c r="N1907" s="6" t="str">
        <f>VLOOKUP(T_[[#This Row],[Réf prod]],ListePRODUITS,2,FALSE)</f>
        <v>Nord-Ost Matjeshering</v>
      </c>
      <c r="O1907" s="13">
        <v>129.44999999999999</v>
      </c>
      <c r="P1907" s="6">
        <v>51</v>
      </c>
      <c r="Q1907" s="13">
        <f t="shared" si="29"/>
        <v>6601.95</v>
      </c>
      <c r="R1907" s="14">
        <v>0.15</v>
      </c>
      <c r="S1907" s="13">
        <v>5611.6574999999993</v>
      </c>
      <c r="T1907" s="13">
        <v>140.29143749999997</v>
      </c>
      <c r="U1907" s="48">
        <f>T_[[#This Row],[CA tarif]]-T_[[#This Row],[CA HT]]</f>
        <v>990.29250000000047</v>
      </c>
      <c r="V1907" s="13"/>
      <c r="W1907" s="13"/>
      <c r="X1907"/>
      <c r="Y1907" s="9"/>
      <c r="AA1907"/>
      <c r="AB1907"/>
    </row>
    <row r="1908" spans="1:28" ht="15" customHeight="1" x14ac:dyDescent="0.25">
      <c r="A1908" s="6" t="s">
        <v>170</v>
      </c>
      <c r="B1908" s="6" t="s">
        <v>171</v>
      </c>
      <c r="C1908" s="6" t="s">
        <v>172</v>
      </c>
      <c r="D1908" s="6" t="s">
        <v>146</v>
      </c>
      <c r="E1908" s="6">
        <v>3</v>
      </c>
      <c r="F1908" s="6" t="str">
        <f>VLOOKUP(T_[[#This Row],[N° représ]],ListeREPRESENTANTS,2,FALSE)</f>
        <v>Janet Leverling</v>
      </c>
      <c r="G1908" s="6">
        <v>10619</v>
      </c>
      <c r="H1908" s="9">
        <v>41494</v>
      </c>
      <c r="I1908" s="9">
        <v>41510</v>
      </c>
      <c r="J1908" s="9">
        <v>41507</v>
      </c>
      <c r="K1908" s="7">
        <v>5</v>
      </c>
      <c r="L1908" s="9" t="str">
        <f>VLOOKUP(T_[[#This Row],[Réf catégorie]],ListeCATEGORIES,2,FALSE)</f>
        <v>Pâtes et céréales</v>
      </c>
      <c r="M1908" s="6">
        <v>22</v>
      </c>
      <c r="N1908" s="6" t="str">
        <f>VLOOKUP(T_[[#This Row],[Réf prod]],ListePRODUITS,2,FALSE)</f>
        <v>Gustaf's Knäckebröd</v>
      </c>
      <c r="O1908" s="13">
        <v>105</v>
      </c>
      <c r="P1908" s="6">
        <v>54</v>
      </c>
      <c r="Q1908" s="13">
        <f t="shared" si="29"/>
        <v>5670</v>
      </c>
      <c r="R1908" s="14">
        <v>0.14000000000000001</v>
      </c>
      <c r="S1908" s="13">
        <v>4876.2</v>
      </c>
      <c r="T1908" s="13">
        <v>53.638199999999998</v>
      </c>
      <c r="U1908" s="48">
        <f>T_[[#This Row],[CA tarif]]-T_[[#This Row],[CA HT]]</f>
        <v>793.80000000000018</v>
      </c>
      <c r="V1908" s="13"/>
      <c r="W1908" s="13"/>
      <c r="X1908"/>
      <c r="Y1908" s="9"/>
      <c r="AA1908"/>
      <c r="AB1908"/>
    </row>
    <row r="1909" spans="1:28" ht="15" customHeight="1" x14ac:dyDescent="0.25">
      <c r="A1909" s="6" t="s">
        <v>264</v>
      </c>
      <c r="B1909" s="6" t="s">
        <v>265</v>
      </c>
      <c r="C1909" s="6" t="s">
        <v>266</v>
      </c>
      <c r="D1909" s="6" t="s">
        <v>123</v>
      </c>
      <c r="E1909" s="6">
        <v>5</v>
      </c>
      <c r="F1909" s="6" t="str">
        <f>VLOOKUP(T_[[#This Row],[N° représ]],ListeREPRESENTANTS,2,FALSE)</f>
        <v>Mohamed Ben Arfa</v>
      </c>
      <c r="G1909" s="6">
        <v>10935</v>
      </c>
      <c r="H1909" s="9">
        <v>41494</v>
      </c>
      <c r="I1909" s="9">
        <v>41521</v>
      </c>
      <c r="J1909" s="9">
        <v>41524</v>
      </c>
      <c r="K1909" s="7">
        <v>8</v>
      </c>
      <c r="L1909" s="9" t="str">
        <f>VLOOKUP(T_[[#This Row],[Réf catégorie]],ListeCATEGORIES,2,FALSE)</f>
        <v>Poissons et fruits de mer</v>
      </c>
      <c r="M1909" s="6">
        <v>18</v>
      </c>
      <c r="N1909" s="6" t="str">
        <f>VLOOKUP(T_[[#This Row],[Réf prod]],ListePRODUITS,2,FALSE)</f>
        <v>Carnarvon Tigers</v>
      </c>
      <c r="O1909" s="13">
        <v>312.5</v>
      </c>
      <c r="P1909" s="6">
        <v>49</v>
      </c>
      <c r="Q1909" s="13">
        <f t="shared" si="29"/>
        <v>15312.5</v>
      </c>
      <c r="R1909" s="15">
        <v>0.08</v>
      </c>
      <c r="S1909" s="13">
        <v>14087.5</v>
      </c>
      <c r="T1909" s="13">
        <v>84.525000000000006</v>
      </c>
      <c r="U1909" s="48">
        <f>T_[[#This Row],[CA tarif]]-T_[[#This Row],[CA HT]]</f>
        <v>1225</v>
      </c>
      <c r="V1909" s="13"/>
      <c r="W1909" s="13"/>
      <c r="X1909"/>
      <c r="Y1909" s="9"/>
      <c r="AA1909"/>
      <c r="AB1909"/>
    </row>
    <row r="1910" spans="1:28" x14ac:dyDescent="0.25">
      <c r="A1910" s="6" t="s">
        <v>213</v>
      </c>
      <c r="B1910" s="6" t="s">
        <v>214</v>
      </c>
      <c r="C1910" s="6" t="s">
        <v>215</v>
      </c>
      <c r="D1910" s="6" t="s">
        <v>81</v>
      </c>
      <c r="E1910" s="6">
        <v>6</v>
      </c>
      <c r="F1910" s="6" t="str">
        <f>VLOOKUP(T_[[#This Row],[N° représ]],ListeREPRESENTANTS,2,FALSE)</f>
        <v>Ernst Junge</v>
      </c>
      <c r="G1910" s="6">
        <v>10528</v>
      </c>
      <c r="H1910" s="9">
        <v>41495</v>
      </c>
      <c r="I1910" s="9">
        <v>41523</v>
      </c>
      <c r="J1910" s="9">
        <v>41524</v>
      </c>
      <c r="K1910" s="7">
        <v>4</v>
      </c>
      <c r="L1910" s="9" t="str">
        <f>VLOOKUP(T_[[#This Row],[Réf catégorie]],ListeCATEGORIES,2,FALSE)</f>
        <v>Produits laitiers</v>
      </c>
      <c r="M1910" s="6">
        <v>33</v>
      </c>
      <c r="N1910" s="6" t="str">
        <f>VLOOKUP(T_[[#This Row],[Réf prod]],ListePRODUITS,2,FALSE)</f>
        <v>Geitost</v>
      </c>
      <c r="O1910" s="13">
        <v>12.5</v>
      </c>
      <c r="P1910" s="6">
        <v>75</v>
      </c>
      <c r="Q1910" s="13">
        <f t="shared" si="29"/>
        <v>937.5</v>
      </c>
      <c r="R1910" s="14">
        <v>0.11</v>
      </c>
      <c r="S1910" s="13">
        <v>834.375</v>
      </c>
      <c r="T1910" s="13">
        <v>10.012499999999999</v>
      </c>
      <c r="U1910" s="48">
        <f>T_[[#This Row],[CA tarif]]-T_[[#This Row],[CA HT]]</f>
        <v>103.125</v>
      </c>
      <c r="V1910" s="13"/>
      <c r="W1910" s="13"/>
      <c r="X1910"/>
      <c r="Y1910" s="9"/>
      <c r="AA1910"/>
      <c r="AB1910"/>
    </row>
    <row r="1911" spans="1:28" ht="15" customHeight="1" x14ac:dyDescent="0.25">
      <c r="A1911" s="6" t="s">
        <v>228</v>
      </c>
      <c r="B1911" s="6" t="s">
        <v>229</v>
      </c>
      <c r="C1911" s="6" t="s">
        <v>122</v>
      </c>
      <c r="D1911" s="6" t="s">
        <v>123</v>
      </c>
      <c r="E1911" s="6">
        <v>1</v>
      </c>
      <c r="F1911" s="6" t="str">
        <f>VLOOKUP(T_[[#This Row],[N° représ]],ListeREPRESENTANTS,2,FALSE)</f>
        <v>Francis Rivière</v>
      </c>
      <c r="G1911" s="6">
        <v>10541</v>
      </c>
      <c r="H1911" s="9">
        <v>41495</v>
      </c>
      <c r="I1911" s="9">
        <v>41524</v>
      </c>
      <c r="J1911" s="9">
        <v>41521</v>
      </c>
      <c r="K1911" s="7">
        <v>1</v>
      </c>
      <c r="L1911" s="9" t="str">
        <f>VLOOKUP(T_[[#This Row],[Réf catégorie]],ListeCATEGORIES,2,FALSE)</f>
        <v>Boissons</v>
      </c>
      <c r="M1911" s="6">
        <v>24</v>
      </c>
      <c r="N1911" s="6" t="str">
        <f>VLOOKUP(T_[[#This Row],[Réf prod]],ListePRODUITS,2,FALSE)</f>
        <v>Guaraná Fantástica</v>
      </c>
      <c r="O1911" s="13">
        <v>22.5</v>
      </c>
      <c r="P1911" s="6">
        <v>30</v>
      </c>
      <c r="Q1911" s="13">
        <f t="shared" si="29"/>
        <v>675</v>
      </c>
      <c r="R1911" s="14">
        <v>0.2</v>
      </c>
      <c r="S1911" s="13">
        <v>540</v>
      </c>
      <c r="T1911" s="13">
        <v>12.96</v>
      </c>
      <c r="U1911" s="48">
        <f>T_[[#This Row],[CA tarif]]-T_[[#This Row],[CA HT]]</f>
        <v>135</v>
      </c>
      <c r="V1911" s="13"/>
      <c r="W1911" s="13"/>
      <c r="X1911"/>
      <c r="Y1911" s="9"/>
      <c r="AA1911"/>
      <c r="AB1911"/>
    </row>
    <row r="1912" spans="1:28" ht="15" customHeight="1" x14ac:dyDescent="0.25">
      <c r="A1912" s="6" t="s">
        <v>137</v>
      </c>
      <c r="B1912" s="6" t="s">
        <v>138</v>
      </c>
      <c r="C1912" s="6" t="s">
        <v>139</v>
      </c>
      <c r="D1912" s="6" t="s">
        <v>140</v>
      </c>
      <c r="E1912" s="6">
        <v>8</v>
      </c>
      <c r="F1912" s="6" t="str">
        <f>VLOOKUP(T_[[#This Row],[N° représ]],ListeREPRESENTANTS,2,FALSE)</f>
        <v>Hicham Esmal</v>
      </c>
      <c r="G1912" s="6">
        <v>10597</v>
      </c>
      <c r="H1912" s="9">
        <v>41495</v>
      </c>
      <c r="I1912" s="9">
        <v>41520</v>
      </c>
      <c r="J1912" s="9">
        <v>41523</v>
      </c>
      <c r="K1912" s="7">
        <v>1</v>
      </c>
      <c r="L1912" s="9" t="str">
        <f>VLOOKUP(T_[[#This Row],[Réf catégorie]],ListeCATEGORIES,2,FALSE)</f>
        <v>Boissons</v>
      </c>
      <c r="M1912" s="6">
        <v>24</v>
      </c>
      <c r="N1912" s="6" t="str">
        <f>VLOOKUP(T_[[#This Row],[Réf prod]],ListePRODUITS,2,FALSE)</f>
        <v>Guaraná Fantástica</v>
      </c>
      <c r="O1912" s="13">
        <v>22.5</v>
      </c>
      <c r="P1912" s="6">
        <v>99</v>
      </c>
      <c r="Q1912" s="13">
        <f t="shared" si="29"/>
        <v>2227.5</v>
      </c>
      <c r="R1912" s="14">
        <v>0.04</v>
      </c>
      <c r="S1912" s="13">
        <v>2138.4</v>
      </c>
      <c r="T1912" s="13">
        <v>59.875200000000007</v>
      </c>
      <c r="U1912" s="48">
        <f>T_[[#This Row],[CA tarif]]-T_[[#This Row],[CA HT]]</f>
        <v>89.099999999999909</v>
      </c>
      <c r="V1912" s="13"/>
      <c r="W1912" s="13"/>
      <c r="X1912"/>
      <c r="Y1912" s="9"/>
      <c r="AA1912"/>
      <c r="AB1912"/>
    </row>
    <row r="1913" spans="1:28" ht="15" customHeight="1" x14ac:dyDescent="0.25">
      <c r="A1913" s="6" t="s">
        <v>296</v>
      </c>
      <c r="B1913" s="6" t="s">
        <v>297</v>
      </c>
      <c r="C1913" s="6" t="s">
        <v>298</v>
      </c>
      <c r="D1913" s="6" t="s">
        <v>123</v>
      </c>
      <c r="E1913" s="6">
        <v>5</v>
      </c>
      <c r="F1913" s="6" t="str">
        <f>VLOOKUP(T_[[#This Row],[N° représ]],ListeREPRESENTANTS,2,FALSE)</f>
        <v>Mohamed Ben Arfa</v>
      </c>
      <c r="G1913" s="6">
        <v>10685</v>
      </c>
      <c r="H1913" s="9">
        <v>41495</v>
      </c>
      <c r="I1913" s="9">
        <v>41513</v>
      </c>
      <c r="J1913" s="9">
        <v>41514</v>
      </c>
      <c r="K1913" s="7">
        <v>8</v>
      </c>
      <c r="L1913" s="9" t="str">
        <f>VLOOKUP(T_[[#This Row],[Réf catégorie]],ListeCATEGORIES,2,FALSE)</f>
        <v>Poissons et fruits de mer</v>
      </c>
      <c r="M1913" s="6">
        <v>41</v>
      </c>
      <c r="N1913" s="6" t="str">
        <f>VLOOKUP(T_[[#This Row],[Réf prod]],ListePRODUITS,2,FALSE)</f>
        <v>Jack's New England Clam Chowder</v>
      </c>
      <c r="O1913" s="13">
        <v>48.25</v>
      </c>
      <c r="P1913" s="6">
        <v>48</v>
      </c>
      <c r="Q1913" s="13">
        <f t="shared" si="29"/>
        <v>2316</v>
      </c>
      <c r="R1913" s="14">
        <v>0.04</v>
      </c>
      <c r="S1913" s="13">
        <v>2223.36</v>
      </c>
      <c r="T1913" s="13">
        <v>77.817599999999999</v>
      </c>
      <c r="U1913" s="48">
        <f>T_[[#This Row],[CA tarif]]-T_[[#This Row],[CA HT]]</f>
        <v>92.639999999999873</v>
      </c>
      <c r="V1913" s="13"/>
      <c r="W1913" s="13"/>
      <c r="X1913"/>
      <c r="Y1913" s="9"/>
      <c r="AA1913"/>
      <c r="AB1913"/>
    </row>
    <row r="1914" spans="1:28" ht="15" customHeight="1" x14ac:dyDescent="0.25">
      <c r="A1914" s="6" t="s">
        <v>186</v>
      </c>
      <c r="B1914" s="6" t="s">
        <v>187</v>
      </c>
      <c r="C1914" s="6" t="s">
        <v>188</v>
      </c>
      <c r="D1914" s="6" t="s">
        <v>140</v>
      </c>
      <c r="E1914" s="6">
        <v>2</v>
      </c>
      <c r="F1914" s="6" t="str">
        <f>VLOOKUP(T_[[#This Row],[N° représ]],ListeREPRESENTANTS,2,FALSE)</f>
        <v>Anne Dodsworth</v>
      </c>
      <c r="G1914" s="6">
        <v>10771</v>
      </c>
      <c r="H1914" s="9">
        <v>41495</v>
      </c>
      <c r="I1914" s="9">
        <v>41508</v>
      </c>
      <c r="J1914" s="9">
        <v>41506</v>
      </c>
      <c r="K1914" s="7">
        <v>4</v>
      </c>
      <c r="L1914" s="9" t="str">
        <f>VLOOKUP(T_[[#This Row],[Réf catégorie]],ListeCATEGORIES,2,FALSE)</f>
        <v>Produits laitiers</v>
      </c>
      <c r="M1914" s="6">
        <v>71</v>
      </c>
      <c r="N1914" s="6" t="str">
        <f>VLOOKUP(T_[[#This Row],[Réf prod]],ListePRODUITS,2,FALSE)</f>
        <v>Fløtemysost</v>
      </c>
      <c r="O1914" s="13">
        <v>107.5</v>
      </c>
      <c r="P1914" s="6">
        <v>98</v>
      </c>
      <c r="Q1914" s="13">
        <f t="shared" si="29"/>
        <v>10535</v>
      </c>
      <c r="R1914" s="14">
        <v>0.13</v>
      </c>
      <c r="S1914" s="13">
        <v>9165.4500000000007</v>
      </c>
      <c r="T1914" s="13">
        <v>293.2944</v>
      </c>
      <c r="U1914" s="48">
        <f>T_[[#This Row],[CA tarif]]-T_[[#This Row],[CA HT]]</f>
        <v>1369.5499999999993</v>
      </c>
      <c r="V1914" s="13"/>
      <c r="W1914" s="13"/>
      <c r="X1914"/>
      <c r="Y1914" s="9"/>
      <c r="AA1914"/>
      <c r="AB1914"/>
    </row>
    <row r="1915" spans="1:28" ht="15" customHeight="1" x14ac:dyDescent="0.25">
      <c r="A1915" s="6" t="s">
        <v>189</v>
      </c>
      <c r="B1915" s="6" t="s">
        <v>190</v>
      </c>
      <c r="C1915" s="6" t="s">
        <v>191</v>
      </c>
      <c r="D1915" s="6" t="s">
        <v>136</v>
      </c>
      <c r="E1915" s="6">
        <v>3</v>
      </c>
      <c r="F1915" s="6" t="str">
        <f>VLOOKUP(T_[[#This Row],[N° représ]],ListeREPRESENTANTS,2,FALSE)</f>
        <v>Janet Leverling</v>
      </c>
      <c r="G1915" s="6">
        <v>10540</v>
      </c>
      <c r="H1915" s="9">
        <v>41496</v>
      </c>
      <c r="I1915" s="9">
        <v>41519</v>
      </c>
      <c r="J1915" s="9">
        <v>41521</v>
      </c>
      <c r="K1915" s="7">
        <v>2</v>
      </c>
      <c r="L1915" s="9" t="str">
        <f>VLOOKUP(T_[[#This Row],[Réf catégorie]],ListeCATEGORIES,2,FALSE)</f>
        <v>Condiments</v>
      </c>
      <c r="M1915" s="6">
        <v>3</v>
      </c>
      <c r="N1915" s="6" t="str">
        <f>VLOOKUP(T_[[#This Row],[Réf prod]],ListePRODUITS,2,FALSE)</f>
        <v>Aniseed Syrup</v>
      </c>
      <c r="O1915" s="13">
        <v>50</v>
      </c>
      <c r="P1915" s="6">
        <v>75</v>
      </c>
      <c r="Q1915" s="13">
        <f t="shared" si="29"/>
        <v>3750</v>
      </c>
      <c r="R1915" s="14">
        <v>-0.01</v>
      </c>
      <c r="S1915" s="13">
        <v>3787.5</v>
      </c>
      <c r="T1915" s="13">
        <v>34.087499999999999</v>
      </c>
      <c r="U1915" s="48">
        <f>T_[[#This Row],[CA tarif]]-T_[[#This Row],[CA HT]]</f>
        <v>-37.5</v>
      </c>
      <c r="V1915" s="13"/>
      <c r="W1915" s="13"/>
      <c r="X1915"/>
      <c r="Y1915" s="9"/>
      <c r="AA1915"/>
      <c r="AB1915"/>
    </row>
    <row r="1916" spans="1:28" ht="15" customHeight="1" x14ac:dyDescent="0.25">
      <c r="A1916" s="6" t="s">
        <v>133</v>
      </c>
      <c r="B1916" s="6" t="s">
        <v>134</v>
      </c>
      <c r="C1916" s="6" t="s">
        <v>135</v>
      </c>
      <c r="D1916" s="6" t="s">
        <v>136</v>
      </c>
      <c r="E1916" s="6">
        <v>5</v>
      </c>
      <c r="F1916" s="6" t="str">
        <f>VLOOKUP(T_[[#This Row],[N° représ]],ListeREPRESENTANTS,2,FALSE)</f>
        <v>Mohamed Ben Arfa</v>
      </c>
      <c r="G1916" s="6">
        <v>10670</v>
      </c>
      <c r="H1916" s="9">
        <v>41496</v>
      </c>
      <c r="I1916" s="9">
        <v>41520</v>
      </c>
      <c r="J1916" s="9">
        <v>41516</v>
      </c>
      <c r="K1916" s="7">
        <v>5</v>
      </c>
      <c r="L1916" s="9" t="str">
        <f>VLOOKUP(T_[[#This Row],[Réf catégorie]],ListeCATEGORIES,2,FALSE)</f>
        <v>Pâtes et céréales</v>
      </c>
      <c r="M1916" s="6">
        <v>23</v>
      </c>
      <c r="N1916" s="6" t="str">
        <f>VLOOKUP(T_[[#This Row],[Réf prod]],ListePRODUITS,2,FALSE)</f>
        <v>Tunnbröd</v>
      </c>
      <c r="O1916" s="13">
        <v>45</v>
      </c>
      <c r="P1916" s="6">
        <v>5</v>
      </c>
      <c r="Q1916" s="13">
        <f t="shared" si="29"/>
        <v>225</v>
      </c>
      <c r="R1916" s="14">
        <v>0.15</v>
      </c>
      <c r="S1916" s="13">
        <v>191.25</v>
      </c>
      <c r="T1916" s="13">
        <v>0.38250000000000001</v>
      </c>
      <c r="U1916" s="48">
        <f>T_[[#This Row],[CA tarif]]-T_[[#This Row],[CA HT]]</f>
        <v>33.75</v>
      </c>
      <c r="V1916" s="13"/>
      <c r="W1916" s="13"/>
      <c r="X1916"/>
      <c r="Y1916" s="9"/>
      <c r="AA1916"/>
      <c r="AB1916"/>
    </row>
    <row r="1917" spans="1:28" ht="15" customHeight="1" x14ac:dyDescent="0.25">
      <c r="A1917" s="6" t="s">
        <v>82</v>
      </c>
      <c r="B1917" s="6" t="s">
        <v>83</v>
      </c>
      <c r="C1917" s="6" t="s">
        <v>84</v>
      </c>
      <c r="D1917" s="6" t="s">
        <v>85</v>
      </c>
      <c r="E1917" s="6">
        <v>8</v>
      </c>
      <c r="F1917" s="6" t="str">
        <f>VLOOKUP(T_[[#This Row],[N° représ]],ListeREPRESENTANTS,2,FALSE)</f>
        <v>Hicham Esmal</v>
      </c>
      <c r="G1917" s="6">
        <v>10876</v>
      </c>
      <c r="H1917" s="9">
        <v>41496</v>
      </c>
      <c r="I1917" s="9">
        <v>41526</v>
      </c>
      <c r="J1917" s="9">
        <v>41526</v>
      </c>
      <c r="K1917" s="7">
        <v>5</v>
      </c>
      <c r="L1917" s="9" t="str">
        <f>VLOOKUP(T_[[#This Row],[Réf catégorie]],ListeCATEGORIES,2,FALSE)</f>
        <v>Pâtes et céréales</v>
      </c>
      <c r="M1917" s="6">
        <v>64</v>
      </c>
      <c r="N1917" s="6" t="str">
        <f>VLOOKUP(T_[[#This Row],[Réf prod]],ListePRODUITS,2,FALSE)</f>
        <v>Wimmers gute Semmelknödel</v>
      </c>
      <c r="O1917" s="13">
        <v>166.25</v>
      </c>
      <c r="P1917" s="6">
        <v>7</v>
      </c>
      <c r="Q1917" s="13">
        <f t="shared" si="29"/>
        <v>1163.75</v>
      </c>
      <c r="R1917" s="15">
        <v>0.12</v>
      </c>
      <c r="S1917" s="13">
        <v>1024.0999999999999</v>
      </c>
      <c r="T1917" s="13">
        <v>33.795299999999997</v>
      </c>
      <c r="U1917" s="48">
        <f>T_[[#This Row],[CA tarif]]-T_[[#This Row],[CA HT]]</f>
        <v>139.65000000000009</v>
      </c>
      <c r="V1917" s="13"/>
      <c r="W1917" s="13"/>
      <c r="X1917"/>
      <c r="Y1917" s="9"/>
      <c r="AA1917"/>
      <c r="AB1917"/>
    </row>
    <row r="1918" spans="1:28" ht="15" customHeight="1" x14ac:dyDescent="0.25">
      <c r="A1918" s="6" t="s">
        <v>103</v>
      </c>
      <c r="B1918" s="6" t="s">
        <v>104</v>
      </c>
      <c r="C1918" s="6" t="s">
        <v>105</v>
      </c>
      <c r="D1918" s="6" t="s">
        <v>106</v>
      </c>
      <c r="E1918" s="6">
        <v>4</v>
      </c>
      <c r="F1918" s="6" t="str">
        <f>VLOOKUP(T_[[#This Row],[N° représ]],ListeREPRESENTANTS,2,FALSE)</f>
        <v>Laura Callahan</v>
      </c>
      <c r="G1918" s="6">
        <v>10498</v>
      </c>
      <c r="H1918" s="9">
        <v>41497</v>
      </c>
      <c r="I1918" s="9">
        <v>41523</v>
      </c>
      <c r="J1918" s="9">
        <v>41524</v>
      </c>
      <c r="K1918" s="7">
        <v>1</v>
      </c>
      <c r="L1918" s="9" t="str">
        <f>VLOOKUP(T_[[#This Row],[Réf catégorie]],ListeCATEGORIES,2,FALSE)</f>
        <v>Boissons</v>
      </c>
      <c r="M1918" s="6">
        <v>24</v>
      </c>
      <c r="N1918" s="6" t="str">
        <f>VLOOKUP(T_[[#This Row],[Réf prod]],ListePRODUITS,2,FALSE)</f>
        <v>Guaraná Fantástica</v>
      </c>
      <c r="O1918" s="13">
        <v>22.5</v>
      </c>
      <c r="P1918" s="6">
        <v>71</v>
      </c>
      <c r="Q1918" s="13">
        <f t="shared" si="29"/>
        <v>1597.5</v>
      </c>
      <c r="R1918" s="14">
        <v>0.08</v>
      </c>
      <c r="S1918" s="13">
        <v>1469.7</v>
      </c>
      <c r="T1918" s="13">
        <v>51.439500000000002</v>
      </c>
      <c r="U1918" s="48">
        <f>T_[[#This Row],[CA tarif]]-T_[[#This Row],[CA HT]]</f>
        <v>127.79999999999995</v>
      </c>
      <c r="V1918" s="13"/>
      <c r="W1918" s="13"/>
      <c r="X1918"/>
      <c r="Y1918" s="9"/>
      <c r="AA1918"/>
      <c r="AB1918"/>
    </row>
    <row r="1919" spans="1:28" ht="15" customHeight="1" x14ac:dyDescent="0.25">
      <c r="A1919" s="6" t="s">
        <v>226</v>
      </c>
      <c r="B1919" s="6" t="s">
        <v>227</v>
      </c>
      <c r="C1919" s="6" t="s">
        <v>53</v>
      </c>
      <c r="D1919" s="6" t="s">
        <v>51</v>
      </c>
      <c r="E1919" s="6">
        <v>7</v>
      </c>
      <c r="F1919" s="6" t="str">
        <f>VLOOKUP(T_[[#This Row],[N° représ]],ListeREPRESENTANTS,2,FALSE)</f>
        <v>Jaime Dos Santos</v>
      </c>
      <c r="G1919" s="6">
        <v>10537</v>
      </c>
      <c r="H1919" s="9">
        <v>41497</v>
      </c>
      <c r="I1919" s="9">
        <v>41515</v>
      </c>
      <c r="J1919" s="9">
        <v>41512</v>
      </c>
      <c r="K1919" s="7">
        <v>4</v>
      </c>
      <c r="L1919" s="9" t="str">
        <f>VLOOKUP(T_[[#This Row],[Réf catégorie]],ListeCATEGORIES,2,FALSE)</f>
        <v>Produits laitiers</v>
      </c>
      <c r="M1919" s="6">
        <v>72</v>
      </c>
      <c r="N1919" s="6" t="str">
        <f>VLOOKUP(T_[[#This Row],[Réf prod]],ListePRODUITS,2,FALSE)</f>
        <v>Mozzarella di Giovanni</v>
      </c>
      <c r="O1919" s="13">
        <v>174</v>
      </c>
      <c r="P1919" s="6">
        <v>5</v>
      </c>
      <c r="Q1919" s="13">
        <f t="shared" si="29"/>
        <v>870</v>
      </c>
      <c r="R1919" s="14">
        <v>0.16</v>
      </c>
      <c r="S1919" s="13">
        <v>730.8</v>
      </c>
      <c r="T1919" s="13">
        <v>11.6928</v>
      </c>
      <c r="U1919" s="48">
        <f>T_[[#This Row],[CA tarif]]-T_[[#This Row],[CA HT]]</f>
        <v>139.20000000000005</v>
      </c>
      <c r="V1919" s="13"/>
      <c r="W1919" s="13"/>
      <c r="X1919"/>
      <c r="Y1919" s="9"/>
      <c r="AA1919"/>
      <c r="AB1919"/>
    </row>
    <row r="1920" spans="1:28" ht="15" customHeight="1" x14ac:dyDescent="0.25">
      <c r="A1920" s="6" t="s">
        <v>166</v>
      </c>
      <c r="B1920" s="6" t="s">
        <v>167</v>
      </c>
      <c r="C1920" s="6" t="s">
        <v>168</v>
      </c>
      <c r="D1920" s="6" t="s">
        <v>169</v>
      </c>
      <c r="E1920" s="6">
        <v>2</v>
      </c>
      <c r="F1920" s="6" t="str">
        <f>VLOOKUP(T_[[#This Row],[N° représ]],ListeREPRESENTANTS,2,FALSE)</f>
        <v>Anne Dodsworth</v>
      </c>
      <c r="G1920" s="6">
        <v>10736</v>
      </c>
      <c r="H1920" s="9">
        <v>41497</v>
      </c>
      <c r="I1920" s="9">
        <v>41526</v>
      </c>
      <c r="J1920" s="9">
        <v>41525</v>
      </c>
      <c r="K1920" s="7">
        <v>2</v>
      </c>
      <c r="L1920" s="9" t="str">
        <f>VLOOKUP(T_[[#This Row],[Réf catégorie]],ListeCATEGORIES,2,FALSE)</f>
        <v>Condiments</v>
      </c>
      <c r="M1920" s="6">
        <v>65</v>
      </c>
      <c r="N1920" s="6" t="str">
        <f>VLOOKUP(T_[[#This Row],[Réf prod]],ListePRODUITS,2,FALSE)</f>
        <v>Louisiana Fiery Hot Pepper Sauce</v>
      </c>
      <c r="O1920" s="13">
        <v>105.25</v>
      </c>
      <c r="P1920" s="6">
        <v>34</v>
      </c>
      <c r="Q1920" s="13">
        <f t="shared" si="29"/>
        <v>3578.5</v>
      </c>
      <c r="R1920" s="14">
        <v>0.06</v>
      </c>
      <c r="S1920" s="13">
        <v>3363.79</v>
      </c>
      <c r="T1920" s="13">
        <v>90.822330000000008</v>
      </c>
      <c r="U1920" s="48">
        <f>T_[[#This Row],[CA tarif]]-T_[[#This Row],[CA HT]]</f>
        <v>214.71000000000004</v>
      </c>
      <c r="V1920" s="13"/>
      <c r="W1920" s="13"/>
      <c r="X1920"/>
      <c r="Y1920" s="9"/>
      <c r="AA1920"/>
      <c r="AB1920"/>
    </row>
    <row r="1921" spans="1:28" ht="15" customHeight="1" x14ac:dyDescent="0.25">
      <c r="A1921" s="6" t="s">
        <v>269</v>
      </c>
      <c r="B1921" s="6" t="s">
        <v>270</v>
      </c>
      <c r="C1921" s="6" t="s">
        <v>271</v>
      </c>
      <c r="D1921" s="6" t="s">
        <v>242</v>
      </c>
      <c r="E1921" s="6">
        <v>3</v>
      </c>
      <c r="F1921" s="6" t="str">
        <f>VLOOKUP(T_[[#This Row],[N° représ]],ListeREPRESENTANTS,2,FALSE)</f>
        <v>Janet Leverling</v>
      </c>
      <c r="G1921" s="6">
        <v>10769</v>
      </c>
      <c r="H1921" s="9">
        <v>41497</v>
      </c>
      <c r="I1921" s="9">
        <v>41511</v>
      </c>
      <c r="J1921" s="9">
        <v>41506</v>
      </c>
      <c r="K1921" s="7">
        <v>3</v>
      </c>
      <c r="L1921" s="9" t="str">
        <f>VLOOKUP(T_[[#This Row],[Réf catégorie]],ListeCATEGORIES,2,FALSE)</f>
        <v>Desserts</v>
      </c>
      <c r="M1921" s="6">
        <v>62</v>
      </c>
      <c r="N1921" s="6" t="str">
        <f>VLOOKUP(T_[[#This Row],[Réf prod]],ListePRODUITS,2,FALSE)</f>
        <v>Tarte au sucre</v>
      </c>
      <c r="O1921" s="13">
        <v>246.5</v>
      </c>
      <c r="P1921" s="6">
        <v>55</v>
      </c>
      <c r="Q1921" s="13">
        <f t="shared" si="29"/>
        <v>13557.5</v>
      </c>
      <c r="R1921" s="14">
        <v>0.15</v>
      </c>
      <c r="S1921" s="13">
        <v>11523.875</v>
      </c>
      <c r="T1921" s="13">
        <v>322.66849999999999</v>
      </c>
      <c r="U1921" s="48">
        <f>T_[[#This Row],[CA tarif]]-T_[[#This Row],[CA HT]]</f>
        <v>2033.625</v>
      </c>
      <c r="V1921" s="13"/>
      <c r="W1921" s="13"/>
      <c r="X1921"/>
      <c r="Y1921" s="9"/>
      <c r="AA1921"/>
      <c r="AB1921"/>
    </row>
    <row r="1922" spans="1:28" ht="15" customHeight="1" x14ac:dyDescent="0.25">
      <c r="A1922" s="6" t="s">
        <v>157</v>
      </c>
      <c r="B1922" s="6" t="s">
        <v>158</v>
      </c>
      <c r="C1922" s="6" t="s">
        <v>159</v>
      </c>
      <c r="D1922" s="6" t="s">
        <v>136</v>
      </c>
      <c r="E1922" s="6">
        <v>8</v>
      </c>
      <c r="F1922" s="6" t="str">
        <f>VLOOKUP(T_[[#This Row],[N° représ]],ListeREPRESENTANTS,2,FALSE)</f>
        <v>Hicham Esmal</v>
      </c>
      <c r="G1922" s="6">
        <v>10497</v>
      </c>
      <c r="H1922" s="9">
        <v>41498</v>
      </c>
      <c r="I1922" s="9">
        <v>41528</v>
      </c>
      <c r="J1922" s="9">
        <v>41530</v>
      </c>
      <c r="K1922" s="7">
        <v>2</v>
      </c>
      <c r="L1922" s="9" t="str">
        <f>VLOOKUP(T_[[#This Row],[Réf catégorie]],ListeCATEGORIES,2,FALSE)</f>
        <v>Condiments</v>
      </c>
      <c r="M1922" s="6">
        <v>77</v>
      </c>
      <c r="N1922" s="6" t="str">
        <f>VLOOKUP(T_[[#This Row],[Réf prod]],ListePRODUITS,2,FALSE)</f>
        <v>Original Frankfurter grüne Soße</v>
      </c>
      <c r="O1922" s="13">
        <v>52</v>
      </c>
      <c r="P1922" s="6">
        <v>46</v>
      </c>
      <c r="Q1922" s="13">
        <f t="shared" si="29"/>
        <v>2392</v>
      </c>
      <c r="R1922" s="14">
        <v>0.11</v>
      </c>
      <c r="S1922" s="13">
        <v>2128.88</v>
      </c>
      <c r="T1922" s="13">
        <v>44.706480000000006</v>
      </c>
      <c r="U1922" s="48">
        <f>T_[[#This Row],[CA tarif]]-T_[[#This Row],[CA HT]]</f>
        <v>263.11999999999989</v>
      </c>
      <c r="V1922" s="13"/>
      <c r="W1922" s="13"/>
      <c r="X1922"/>
      <c r="Y1922" s="9"/>
      <c r="AA1922"/>
      <c r="AB1922"/>
    </row>
    <row r="1923" spans="1:28" ht="15" customHeight="1" x14ac:dyDescent="0.25">
      <c r="A1923" s="6" t="s">
        <v>166</v>
      </c>
      <c r="B1923" s="6" t="s">
        <v>167</v>
      </c>
      <c r="C1923" s="6" t="s">
        <v>168</v>
      </c>
      <c r="D1923" s="6" t="s">
        <v>169</v>
      </c>
      <c r="E1923" s="6">
        <v>1</v>
      </c>
      <c r="F1923" s="6" t="str">
        <f>VLOOKUP(T_[[#This Row],[N° représ]],ListeREPRESENTANTS,2,FALSE)</f>
        <v>Francis Rivière</v>
      </c>
      <c r="G1923" s="6">
        <v>10912</v>
      </c>
      <c r="H1923" s="9">
        <v>41498</v>
      </c>
      <c r="I1923" s="9">
        <v>41524</v>
      </c>
      <c r="J1923" s="9">
        <v>41523</v>
      </c>
      <c r="K1923" s="7">
        <v>6</v>
      </c>
      <c r="L1923" s="9" t="str">
        <f>VLOOKUP(T_[[#This Row],[Réf catégorie]],ListeCATEGORIES,2,FALSE)</f>
        <v>Viandes</v>
      </c>
      <c r="M1923" s="6">
        <v>29</v>
      </c>
      <c r="N1923" s="6" t="str">
        <f>VLOOKUP(T_[[#This Row],[Réf prod]],ListePRODUITS,2,FALSE)</f>
        <v>Thüringer Rostbratwurst</v>
      </c>
      <c r="O1923" s="13">
        <v>618.95000000000005</v>
      </c>
      <c r="P1923" s="6">
        <v>58</v>
      </c>
      <c r="Q1923" s="13">
        <f t="shared" si="29"/>
        <v>35899.100000000006</v>
      </c>
      <c r="R1923" s="15">
        <v>0.08</v>
      </c>
      <c r="S1923" s="13">
        <v>33027.172000000006</v>
      </c>
      <c r="T1923" s="13">
        <v>33.027172000000007</v>
      </c>
      <c r="U1923" s="48">
        <f>T_[[#This Row],[CA tarif]]-T_[[#This Row],[CA HT]]</f>
        <v>2871.9279999999999</v>
      </c>
      <c r="V1923" s="13"/>
      <c r="W1923" s="13"/>
      <c r="X1923"/>
      <c r="Y1923" s="9"/>
      <c r="AA1923"/>
      <c r="AB1923"/>
    </row>
    <row r="1924" spans="1:28" ht="15" customHeight="1" x14ac:dyDescent="0.25">
      <c r="A1924" s="6" t="s">
        <v>329</v>
      </c>
      <c r="B1924" s="6" t="s">
        <v>330</v>
      </c>
      <c r="C1924" s="6" t="s">
        <v>331</v>
      </c>
      <c r="D1924" s="6" t="s">
        <v>85</v>
      </c>
      <c r="E1924" s="6">
        <v>5</v>
      </c>
      <c r="F1924" s="6" t="str">
        <f>VLOOKUP(T_[[#This Row],[N° représ]],ListeREPRESENTANTS,2,FALSE)</f>
        <v>Mohamed Ben Arfa</v>
      </c>
      <c r="G1924" s="6">
        <v>10927</v>
      </c>
      <c r="H1924" s="9">
        <v>41498</v>
      </c>
      <c r="I1924" s="9">
        <v>41512</v>
      </c>
      <c r="J1924" s="9">
        <v>41510</v>
      </c>
      <c r="K1924" s="7">
        <v>3</v>
      </c>
      <c r="L1924" s="9" t="str">
        <f>VLOOKUP(T_[[#This Row],[Réf catégorie]],ListeCATEGORIES,2,FALSE)</f>
        <v>Desserts</v>
      </c>
      <c r="M1924" s="6">
        <v>20</v>
      </c>
      <c r="N1924" s="6" t="str">
        <f>VLOOKUP(T_[[#This Row],[Réf prod]],ListePRODUITS,2,FALSE)</f>
        <v>Sir Rodney's Marmalade</v>
      </c>
      <c r="O1924" s="13">
        <v>405</v>
      </c>
      <c r="P1924" s="6">
        <v>73</v>
      </c>
      <c r="Q1924" s="13">
        <f t="shared" si="29"/>
        <v>29565</v>
      </c>
      <c r="R1924" s="15">
        <v>0.17</v>
      </c>
      <c r="S1924" s="13">
        <v>24538.949999999997</v>
      </c>
      <c r="T1924" s="13">
        <v>809.78534999999988</v>
      </c>
      <c r="U1924" s="48">
        <f>T_[[#This Row],[CA tarif]]-T_[[#This Row],[CA HT]]</f>
        <v>5026.0500000000029</v>
      </c>
      <c r="V1924" s="13"/>
      <c r="W1924" s="13"/>
      <c r="X1924"/>
      <c r="Y1924" s="9"/>
      <c r="AA1924"/>
      <c r="AB1924"/>
    </row>
    <row r="1925" spans="1:28" ht="15" customHeight="1" x14ac:dyDescent="0.25">
      <c r="A1925" s="6" t="s">
        <v>177</v>
      </c>
      <c r="B1925" s="6" t="s">
        <v>178</v>
      </c>
      <c r="C1925" s="6" t="s">
        <v>159</v>
      </c>
      <c r="D1925" s="6" t="s">
        <v>136</v>
      </c>
      <c r="E1925" s="6">
        <v>5</v>
      </c>
      <c r="F1925" s="6" t="str">
        <f>VLOOKUP(T_[[#This Row],[N° représ]],ListeREPRESENTANTS,2,FALSE)</f>
        <v>Mohamed Ben Arfa</v>
      </c>
      <c r="G1925" s="6">
        <v>10554</v>
      </c>
      <c r="H1925" s="9">
        <v>41499</v>
      </c>
      <c r="I1925" s="9">
        <v>41529</v>
      </c>
      <c r="J1925" s="9">
        <v>41525</v>
      </c>
      <c r="K1925" s="7">
        <v>5</v>
      </c>
      <c r="L1925" s="9" t="str">
        <f>VLOOKUP(T_[[#This Row],[Réf catégorie]],ListeCATEGORIES,2,FALSE)</f>
        <v>Pâtes et céréales</v>
      </c>
      <c r="M1925" s="6">
        <v>23</v>
      </c>
      <c r="N1925" s="6" t="str">
        <f>VLOOKUP(T_[[#This Row],[Réf prod]],ListePRODUITS,2,FALSE)</f>
        <v>Tunnbröd</v>
      </c>
      <c r="O1925" s="13">
        <v>45</v>
      </c>
      <c r="P1925" s="6">
        <v>56</v>
      </c>
      <c r="Q1925" s="13">
        <f t="shared" ref="Q1925:Q1988" si="30">O1925*P1925</f>
        <v>2520</v>
      </c>
      <c r="R1925" s="14">
        <v>0.04</v>
      </c>
      <c r="S1925" s="13">
        <v>2419.1999999999998</v>
      </c>
      <c r="T1925" s="13">
        <v>62.8992</v>
      </c>
      <c r="U1925" s="48">
        <f>T_[[#This Row],[CA tarif]]-T_[[#This Row],[CA HT]]</f>
        <v>100.80000000000018</v>
      </c>
      <c r="V1925" s="13"/>
      <c r="W1925" s="13"/>
      <c r="X1925"/>
      <c r="Y1925" s="9"/>
      <c r="AA1925"/>
      <c r="AB1925"/>
    </row>
    <row r="1926" spans="1:28" ht="15" customHeight="1" x14ac:dyDescent="0.25">
      <c r="A1926" s="6" t="s">
        <v>189</v>
      </c>
      <c r="B1926" s="6" t="s">
        <v>190</v>
      </c>
      <c r="C1926" s="6" t="s">
        <v>191</v>
      </c>
      <c r="D1926" s="6" t="s">
        <v>136</v>
      </c>
      <c r="E1926" s="6">
        <v>7</v>
      </c>
      <c r="F1926" s="6" t="str">
        <f>VLOOKUP(T_[[#This Row],[N° représ]],ListeREPRESENTANTS,2,FALSE)</f>
        <v>Jaime Dos Santos</v>
      </c>
      <c r="G1926" s="6">
        <v>10788</v>
      </c>
      <c r="H1926" s="9">
        <v>41499</v>
      </c>
      <c r="I1926" s="9">
        <v>41526</v>
      </c>
      <c r="J1926" s="9">
        <v>41529</v>
      </c>
      <c r="K1926" s="7">
        <v>3</v>
      </c>
      <c r="L1926" s="9" t="str">
        <f>VLOOKUP(T_[[#This Row],[Réf catégorie]],ListeCATEGORIES,2,FALSE)</f>
        <v>Desserts</v>
      </c>
      <c r="M1926" s="6">
        <v>19</v>
      </c>
      <c r="N1926" s="6" t="str">
        <f>VLOOKUP(T_[[#This Row],[Réf prod]],ListePRODUITS,2,FALSE)</f>
        <v>Teatime Chocolate Biscuits</v>
      </c>
      <c r="O1926" s="13">
        <v>46</v>
      </c>
      <c r="P1926" s="6">
        <v>66</v>
      </c>
      <c r="Q1926" s="13">
        <f t="shared" si="30"/>
        <v>3036</v>
      </c>
      <c r="R1926" s="14">
        <v>0.04</v>
      </c>
      <c r="S1926" s="13">
        <v>2914.56</v>
      </c>
      <c r="T1926" s="13">
        <v>37.889279999999999</v>
      </c>
      <c r="U1926" s="48">
        <f>T_[[#This Row],[CA tarif]]-T_[[#This Row],[CA HT]]</f>
        <v>121.44000000000005</v>
      </c>
      <c r="V1926" s="13"/>
      <c r="W1926" s="13"/>
      <c r="X1926"/>
      <c r="Y1926" s="9"/>
      <c r="AA1926"/>
      <c r="AB1926"/>
    </row>
    <row r="1927" spans="1:28" x14ac:dyDescent="0.25">
      <c r="A1927" s="6" t="s">
        <v>179</v>
      </c>
      <c r="B1927" s="6" t="s">
        <v>180</v>
      </c>
      <c r="C1927" s="6" t="s">
        <v>181</v>
      </c>
      <c r="D1927" s="6" t="s">
        <v>81</v>
      </c>
      <c r="E1927" s="6">
        <v>7</v>
      </c>
      <c r="F1927" s="6" t="str">
        <f>VLOOKUP(T_[[#This Row],[N° représ]],ListeREPRESENTANTS,2,FALSE)</f>
        <v>Jaime Dos Santos</v>
      </c>
      <c r="G1927" s="6">
        <v>10894</v>
      </c>
      <c r="H1927" s="9">
        <v>41499</v>
      </c>
      <c r="I1927" s="9">
        <v>41509</v>
      </c>
      <c r="J1927" s="9">
        <v>41504</v>
      </c>
      <c r="K1927" s="7">
        <v>4</v>
      </c>
      <c r="L1927" s="9" t="str">
        <f>VLOOKUP(T_[[#This Row],[Réf catégorie]],ListeCATEGORIES,2,FALSE)</f>
        <v>Produits laitiers</v>
      </c>
      <c r="M1927" s="6">
        <v>69</v>
      </c>
      <c r="N1927" s="6" t="str">
        <f>VLOOKUP(T_[[#This Row],[Réf prod]],ListePRODUITS,2,FALSE)</f>
        <v>Gudbrandsdalsost</v>
      </c>
      <c r="O1927" s="13">
        <v>180</v>
      </c>
      <c r="P1927" s="6">
        <v>29</v>
      </c>
      <c r="Q1927" s="13">
        <f t="shared" si="30"/>
        <v>5220</v>
      </c>
      <c r="R1927" s="15">
        <v>0.17</v>
      </c>
      <c r="S1927" s="13">
        <v>4332.5999999999995</v>
      </c>
      <c r="T1927" s="13">
        <v>142.97579999999999</v>
      </c>
      <c r="U1927" s="48">
        <f>T_[[#This Row],[CA tarif]]-T_[[#This Row],[CA HT]]</f>
        <v>887.40000000000055</v>
      </c>
      <c r="V1927" s="13"/>
      <c r="W1927" s="13"/>
      <c r="X1927"/>
      <c r="Y1927" s="9"/>
      <c r="AA1927"/>
      <c r="AB1927"/>
    </row>
    <row r="1928" spans="1:28" ht="15" customHeight="1" x14ac:dyDescent="0.25">
      <c r="A1928" s="6" t="s">
        <v>177</v>
      </c>
      <c r="B1928" s="6" t="s">
        <v>178</v>
      </c>
      <c r="C1928" s="6" t="s">
        <v>159</v>
      </c>
      <c r="D1928" s="6" t="s">
        <v>136</v>
      </c>
      <c r="E1928" s="6">
        <v>7</v>
      </c>
      <c r="F1928" s="6" t="str">
        <f>VLOOKUP(T_[[#This Row],[N° représ]],ListeREPRESENTANTS,2,FALSE)</f>
        <v>Jaime Dos Santos</v>
      </c>
      <c r="G1928" s="6">
        <v>10508</v>
      </c>
      <c r="H1928" s="9">
        <v>41500</v>
      </c>
      <c r="I1928" s="9">
        <v>41526</v>
      </c>
      <c r="J1928" s="9">
        <v>41521</v>
      </c>
      <c r="K1928" s="7">
        <v>8</v>
      </c>
      <c r="L1928" s="9" t="str">
        <f>VLOOKUP(T_[[#This Row],[Réf catégorie]],ListeCATEGORIES,2,FALSE)</f>
        <v>Poissons et fruits de mer</v>
      </c>
      <c r="M1928" s="6">
        <v>13</v>
      </c>
      <c r="N1928" s="6" t="str">
        <f>VLOOKUP(T_[[#This Row],[Réf prod]],ListePRODUITS,2,FALSE)</f>
        <v>Konbu</v>
      </c>
      <c r="O1928" s="13">
        <v>30</v>
      </c>
      <c r="P1928" s="6">
        <v>49</v>
      </c>
      <c r="Q1928" s="13">
        <f t="shared" si="30"/>
        <v>1470</v>
      </c>
      <c r="R1928" s="14">
        <v>0.18</v>
      </c>
      <c r="S1928" s="13">
        <v>1205.4000000000001</v>
      </c>
      <c r="T1928" s="13">
        <v>27.7242</v>
      </c>
      <c r="U1928" s="48">
        <f>T_[[#This Row],[CA tarif]]-T_[[#This Row],[CA HT]]</f>
        <v>264.59999999999991</v>
      </c>
      <c r="V1928" s="13"/>
      <c r="W1928" s="13"/>
      <c r="X1928"/>
      <c r="Y1928" s="9"/>
      <c r="AA1928"/>
      <c r="AB1928"/>
    </row>
    <row r="1929" spans="1:28" ht="15" customHeight="1" x14ac:dyDescent="0.25">
      <c r="A1929" s="6" t="s">
        <v>166</v>
      </c>
      <c r="B1929" s="6" t="s">
        <v>167</v>
      </c>
      <c r="C1929" s="6" t="s">
        <v>168</v>
      </c>
      <c r="D1929" s="6" t="s">
        <v>169</v>
      </c>
      <c r="E1929" s="6">
        <v>2</v>
      </c>
      <c r="F1929" s="6" t="str">
        <f>VLOOKUP(T_[[#This Row],[N° représ]],ListeREPRESENTANTS,2,FALSE)</f>
        <v>Anne Dodsworth</v>
      </c>
      <c r="G1929" s="6">
        <v>10736</v>
      </c>
      <c r="H1929" s="9">
        <v>41500</v>
      </c>
      <c r="I1929" s="9">
        <v>41529</v>
      </c>
      <c r="J1929" s="9">
        <v>41526</v>
      </c>
      <c r="K1929" s="7">
        <v>1</v>
      </c>
      <c r="L1929" s="9" t="str">
        <f>VLOOKUP(T_[[#This Row],[Réf catégorie]],ListeCATEGORIES,2,FALSE)</f>
        <v>Boissons</v>
      </c>
      <c r="M1929" s="6">
        <v>75</v>
      </c>
      <c r="N1929" s="6" t="str">
        <f>VLOOKUP(T_[[#This Row],[Réf prod]],ListePRODUITS,2,FALSE)</f>
        <v>Rhönbräu Klosterbier</v>
      </c>
      <c r="O1929" s="13">
        <v>38.75</v>
      </c>
      <c r="P1929" s="6">
        <v>12</v>
      </c>
      <c r="Q1929" s="13">
        <f t="shared" si="30"/>
        <v>465</v>
      </c>
      <c r="R1929" s="14">
        <v>0.18</v>
      </c>
      <c r="S1929" s="13">
        <v>381.3</v>
      </c>
      <c r="T1929" s="13">
        <v>1.1439000000000001</v>
      </c>
      <c r="U1929" s="48">
        <f>T_[[#This Row],[CA tarif]]-T_[[#This Row],[CA HT]]</f>
        <v>83.699999999999989</v>
      </c>
      <c r="V1929" s="13"/>
      <c r="W1929" s="13"/>
      <c r="X1929"/>
      <c r="Y1929" s="9"/>
      <c r="AA1929"/>
      <c r="AB1929"/>
    </row>
    <row r="1930" spans="1:28" ht="15" customHeight="1" x14ac:dyDescent="0.25">
      <c r="A1930" s="6" t="s">
        <v>166</v>
      </c>
      <c r="B1930" s="6" t="s">
        <v>167</v>
      </c>
      <c r="C1930" s="6" t="s">
        <v>168</v>
      </c>
      <c r="D1930" s="6" t="s">
        <v>169</v>
      </c>
      <c r="E1930" s="6">
        <v>3</v>
      </c>
      <c r="F1930" s="6" t="str">
        <f>VLOOKUP(T_[[#This Row],[N° représ]],ListeREPRESENTANTS,2,FALSE)</f>
        <v>Janet Leverling</v>
      </c>
      <c r="G1930" s="6">
        <v>10712</v>
      </c>
      <c r="H1930" s="9">
        <v>41501</v>
      </c>
      <c r="I1930" s="9">
        <v>41529</v>
      </c>
      <c r="J1930" s="9">
        <v>41526</v>
      </c>
      <c r="K1930" s="7">
        <v>6</v>
      </c>
      <c r="L1930" s="9" t="str">
        <f>VLOOKUP(T_[[#This Row],[Réf catégorie]],ListeCATEGORIES,2,FALSE)</f>
        <v>Viandes</v>
      </c>
      <c r="M1930" s="6">
        <v>53</v>
      </c>
      <c r="N1930" s="6" t="str">
        <f>VLOOKUP(T_[[#This Row],[Réf prod]],ListePRODUITS,2,FALSE)</f>
        <v>Perth Pasties</v>
      </c>
      <c r="O1930" s="13">
        <v>164</v>
      </c>
      <c r="P1930" s="6">
        <v>36</v>
      </c>
      <c r="Q1930" s="13">
        <f t="shared" si="30"/>
        <v>5904</v>
      </c>
      <c r="R1930" s="14">
        <v>0.2</v>
      </c>
      <c r="S1930" s="13">
        <v>4723.2</v>
      </c>
      <c r="T1930" s="13">
        <v>4.7231999999999994</v>
      </c>
      <c r="U1930" s="48">
        <f>T_[[#This Row],[CA tarif]]-T_[[#This Row],[CA HT]]</f>
        <v>1180.8000000000002</v>
      </c>
      <c r="V1930" s="13"/>
      <c r="W1930" s="13"/>
      <c r="X1930"/>
      <c r="Y1930" s="9"/>
      <c r="AA1930"/>
      <c r="AB1930"/>
    </row>
    <row r="1931" spans="1:28" x14ac:dyDescent="0.25">
      <c r="A1931" s="6" t="s">
        <v>179</v>
      </c>
      <c r="B1931" s="6" t="s">
        <v>180</v>
      </c>
      <c r="C1931" s="6" t="s">
        <v>181</v>
      </c>
      <c r="D1931" s="6" t="s">
        <v>81</v>
      </c>
      <c r="E1931" s="6">
        <v>3</v>
      </c>
      <c r="F1931" s="6" t="str">
        <f>VLOOKUP(T_[[#This Row],[N° représ]],ListeREPRESENTANTS,2,FALSE)</f>
        <v>Janet Leverling</v>
      </c>
      <c r="G1931" s="6">
        <v>10748</v>
      </c>
      <c r="H1931" s="9">
        <v>41501</v>
      </c>
      <c r="I1931" s="9">
        <v>41523</v>
      </c>
      <c r="J1931" s="9">
        <v>41519</v>
      </c>
      <c r="K1931" s="7">
        <v>8</v>
      </c>
      <c r="L1931" s="9" t="str">
        <f>VLOOKUP(T_[[#This Row],[Réf catégorie]],ListeCATEGORIES,2,FALSE)</f>
        <v>Poissons et fruits de mer</v>
      </c>
      <c r="M1931" s="6">
        <v>40</v>
      </c>
      <c r="N1931" s="6" t="str">
        <f>VLOOKUP(T_[[#This Row],[Réf prod]],ListePRODUITS,2,FALSE)</f>
        <v>Boston Crab Meat</v>
      </c>
      <c r="O1931" s="13">
        <v>92</v>
      </c>
      <c r="P1931" s="6">
        <v>99</v>
      </c>
      <c r="Q1931" s="13">
        <f t="shared" si="30"/>
        <v>9108</v>
      </c>
      <c r="R1931" s="14">
        <v>0.08</v>
      </c>
      <c r="S1931" s="13">
        <v>8379.36</v>
      </c>
      <c r="T1931" s="13">
        <v>268.13952</v>
      </c>
      <c r="U1931" s="48">
        <f>T_[[#This Row],[CA tarif]]-T_[[#This Row],[CA HT]]</f>
        <v>728.63999999999942</v>
      </c>
      <c r="V1931" s="13"/>
      <c r="W1931" s="13"/>
      <c r="X1931"/>
      <c r="Y1931" s="9"/>
      <c r="AA1931"/>
      <c r="AB1931"/>
    </row>
    <row r="1932" spans="1:28" ht="15" customHeight="1" x14ac:dyDescent="0.25">
      <c r="A1932" s="6" t="s">
        <v>184</v>
      </c>
      <c r="B1932" s="6" t="s">
        <v>185</v>
      </c>
      <c r="C1932" s="6" t="s">
        <v>159</v>
      </c>
      <c r="D1932" s="6" t="s">
        <v>136</v>
      </c>
      <c r="E1932" s="6">
        <v>7</v>
      </c>
      <c r="F1932" s="6" t="str">
        <f>VLOOKUP(T_[[#This Row],[N° représ]],ListeREPRESENTANTS,2,FALSE)</f>
        <v>Jaime Dos Santos</v>
      </c>
      <c r="G1932" s="6">
        <v>10668</v>
      </c>
      <c r="H1932" s="9">
        <v>41502</v>
      </c>
      <c r="I1932" s="9">
        <v>41521</v>
      </c>
      <c r="J1932" s="9">
        <v>41521</v>
      </c>
      <c r="K1932" s="7">
        <v>5</v>
      </c>
      <c r="L1932" s="9" t="str">
        <f>VLOOKUP(T_[[#This Row],[Réf catégorie]],ListeCATEGORIES,2,FALSE)</f>
        <v>Pâtes et céréales</v>
      </c>
      <c r="M1932" s="6">
        <v>64</v>
      </c>
      <c r="N1932" s="6" t="str">
        <f>VLOOKUP(T_[[#This Row],[Réf prod]],ListePRODUITS,2,FALSE)</f>
        <v>Wimmers gute Semmelknödel</v>
      </c>
      <c r="O1932" s="13">
        <v>166.25</v>
      </c>
      <c r="P1932" s="6">
        <v>57</v>
      </c>
      <c r="Q1932" s="13">
        <f t="shared" si="30"/>
        <v>9476.25</v>
      </c>
      <c r="R1932" s="14">
        <v>0.04</v>
      </c>
      <c r="S1932" s="13">
        <v>9097.1999999999989</v>
      </c>
      <c r="T1932" s="13">
        <v>300.20759999999996</v>
      </c>
      <c r="U1932" s="48">
        <f>T_[[#This Row],[CA tarif]]-T_[[#This Row],[CA HT]]</f>
        <v>379.05000000000109</v>
      </c>
      <c r="V1932" s="13"/>
      <c r="W1932" s="13"/>
      <c r="X1932"/>
      <c r="Y1932" s="9"/>
      <c r="AA1932"/>
      <c r="AB1932"/>
    </row>
    <row r="1933" spans="1:28" ht="15" customHeight="1" x14ac:dyDescent="0.25">
      <c r="A1933" s="6" t="s">
        <v>103</v>
      </c>
      <c r="B1933" s="6" t="s">
        <v>104</v>
      </c>
      <c r="C1933" s="6" t="s">
        <v>105</v>
      </c>
      <c r="D1933" s="6" t="s">
        <v>106</v>
      </c>
      <c r="E1933" s="6">
        <v>5</v>
      </c>
      <c r="F1933" s="6" t="str">
        <f>VLOOKUP(T_[[#This Row],[N° représ]],ListeREPRESENTANTS,2,FALSE)</f>
        <v>Mohamed Ben Arfa</v>
      </c>
      <c r="G1933" s="6">
        <v>10901</v>
      </c>
      <c r="H1933" s="9">
        <v>41502</v>
      </c>
      <c r="I1933" s="9">
        <v>41526</v>
      </c>
      <c r="J1933" s="9">
        <v>41528</v>
      </c>
      <c r="K1933" s="7">
        <v>8</v>
      </c>
      <c r="L1933" s="9" t="str">
        <f>VLOOKUP(T_[[#This Row],[Réf catégorie]],ListeCATEGORIES,2,FALSE)</f>
        <v>Poissons et fruits de mer</v>
      </c>
      <c r="M1933" s="6">
        <v>41</v>
      </c>
      <c r="N1933" s="6" t="str">
        <f>VLOOKUP(T_[[#This Row],[Réf prod]],ListePRODUITS,2,FALSE)</f>
        <v>Jack's New England Clam Chowder</v>
      </c>
      <c r="O1933" s="13">
        <v>48.25</v>
      </c>
      <c r="P1933" s="6">
        <v>19</v>
      </c>
      <c r="Q1933" s="13">
        <f t="shared" si="30"/>
        <v>916.75</v>
      </c>
      <c r="R1933" s="15">
        <v>0.03</v>
      </c>
      <c r="S1933" s="13">
        <v>889.24749999999995</v>
      </c>
      <c r="T1933" s="13">
        <v>17.784949999999998</v>
      </c>
      <c r="U1933" s="48">
        <f>T_[[#This Row],[CA tarif]]-T_[[#This Row],[CA HT]]</f>
        <v>27.502500000000055</v>
      </c>
      <c r="V1933" s="13"/>
      <c r="W1933" s="13"/>
      <c r="X1933"/>
      <c r="Y1933" s="9"/>
      <c r="AA1933"/>
      <c r="AB1933"/>
    </row>
    <row r="1934" spans="1:28" ht="15" customHeight="1" x14ac:dyDescent="0.25">
      <c r="A1934" s="6" t="s">
        <v>170</v>
      </c>
      <c r="B1934" s="6" t="s">
        <v>171</v>
      </c>
      <c r="C1934" s="6" t="s">
        <v>172</v>
      </c>
      <c r="D1934" s="6" t="s">
        <v>146</v>
      </c>
      <c r="E1934" s="6">
        <v>7</v>
      </c>
      <c r="F1934" s="6" t="str">
        <f>VLOOKUP(T_[[#This Row],[N° représ]],ListeREPRESENTANTS,2,FALSE)</f>
        <v>Jaime Dos Santos</v>
      </c>
      <c r="G1934" s="6">
        <v>10605</v>
      </c>
      <c r="H1934" s="9">
        <v>41503</v>
      </c>
      <c r="I1934" s="9">
        <v>41521</v>
      </c>
      <c r="J1934" s="9">
        <v>41517</v>
      </c>
      <c r="K1934" s="7">
        <v>4</v>
      </c>
      <c r="L1934" s="9" t="str">
        <f>VLOOKUP(T_[[#This Row],[Réf catégorie]],ListeCATEGORIES,2,FALSE)</f>
        <v>Produits laitiers</v>
      </c>
      <c r="M1934" s="6">
        <v>60</v>
      </c>
      <c r="N1934" s="6" t="str">
        <f>VLOOKUP(T_[[#This Row],[Réf prod]],ListePRODUITS,2,FALSE)</f>
        <v>Camembert Pierrot</v>
      </c>
      <c r="O1934" s="13">
        <v>170</v>
      </c>
      <c r="P1934" s="6">
        <v>6</v>
      </c>
      <c r="Q1934" s="13">
        <f t="shared" si="30"/>
        <v>1020</v>
      </c>
      <c r="R1934" s="14">
        <v>0.17</v>
      </c>
      <c r="S1934" s="13">
        <v>846.59999999999991</v>
      </c>
      <c r="T1934" s="13">
        <v>26.244599999999998</v>
      </c>
      <c r="U1934" s="48">
        <f>T_[[#This Row],[CA tarif]]-T_[[#This Row],[CA HT]]</f>
        <v>173.40000000000009</v>
      </c>
      <c r="V1934" s="13"/>
      <c r="W1934" s="13"/>
      <c r="X1934"/>
      <c r="Y1934" s="9"/>
      <c r="AA1934"/>
      <c r="AB1934"/>
    </row>
    <row r="1935" spans="1:28" ht="15" customHeight="1" x14ac:dyDescent="0.25">
      <c r="A1935" s="6" t="s">
        <v>166</v>
      </c>
      <c r="B1935" s="6" t="s">
        <v>167</v>
      </c>
      <c r="C1935" s="6" t="s">
        <v>168</v>
      </c>
      <c r="D1935" s="6" t="s">
        <v>169</v>
      </c>
      <c r="E1935" s="6">
        <v>3</v>
      </c>
      <c r="F1935" s="6" t="str">
        <f>VLOOKUP(T_[[#This Row],[N° représ]],ListeREPRESENTANTS,2,FALSE)</f>
        <v>Janet Leverling</v>
      </c>
      <c r="G1935" s="6">
        <v>10712</v>
      </c>
      <c r="H1935" s="9">
        <v>41503</v>
      </c>
      <c r="I1935" s="9">
        <v>41517</v>
      </c>
      <c r="J1935" s="9">
        <v>41519</v>
      </c>
      <c r="K1935" s="7">
        <v>5</v>
      </c>
      <c r="L1935" s="9" t="str">
        <f>VLOOKUP(T_[[#This Row],[Réf catégorie]],ListeCATEGORIES,2,FALSE)</f>
        <v>Pâtes et céréales</v>
      </c>
      <c r="M1935" s="6">
        <v>56</v>
      </c>
      <c r="N1935" s="6" t="str">
        <f>VLOOKUP(T_[[#This Row],[Réf prod]],ListePRODUITS,2,FALSE)</f>
        <v>Gnocchi di nonna Alice</v>
      </c>
      <c r="O1935" s="13">
        <v>190</v>
      </c>
      <c r="P1935" s="6">
        <v>93</v>
      </c>
      <c r="Q1935" s="13">
        <f t="shared" si="30"/>
        <v>17670</v>
      </c>
      <c r="R1935" s="14">
        <v>0.19</v>
      </c>
      <c r="S1935" s="13">
        <v>14312.7</v>
      </c>
      <c r="T1935" s="13">
        <v>486.63180000000006</v>
      </c>
      <c r="U1935" s="48">
        <f>T_[[#This Row],[CA tarif]]-T_[[#This Row],[CA HT]]</f>
        <v>3357.2999999999993</v>
      </c>
      <c r="V1935" s="13"/>
      <c r="W1935" s="13"/>
      <c r="X1935"/>
      <c r="Y1935" s="9"/>
      <c r="AA1935"/>
      <c r="AB1935"/>
    </row>
    <row r="1936" spans="1:28" ht="15" customHeight="1" x14ac:dyDescent="0.25">
      <c r="A1936" s="6" t="s">
        <v>205</v>
      </c>
      <c r="B1936" s="6" t="s">
        <v>206</v>
      </c>
      <c r="C1936" s="6" t="s">
        <v>207</v>
      </c>
      <c r="D1936" s="6" t="s">
        <v>208</v>
      </c>
      <c r="E1936" s="6">
        <v>7</v>
      </c>
      <c r="F1936" s="6" t="str">
        <f>VLOOKUP(T_[[#This Row],[N° représ]],ListeREPRESENTANTS,2,FALSE)</f>
        <v>Jaime Dos Santos</v>
      </c>
      <c r="G1936" s="6">
        <v>10733</v>
      </c>
      <c r="H1936" s="9">
        <v>41503</v>
      </c>
      <c r="I1936" s="9">
        <v>41520</v>
      </c>
      <c r="J1936" s="9">
        <v>41521</v>
      </c>
      <c r="K1936" s="7">
        <v>5</v>
      </c>
      <c r="L1936" s="9" t="str">
        <f>VLOOKUP(T_[[#This Row],[Réf catégorie]],ListeCATEGORIES,2,FALSE)</f>
        <v>Pâtes et céréales</v>
      </c>
      <c r="M1936" s="6">
        <v>52</v>
      </c>
      <c r="N1936" s="6" t="str">
        <f>VLOOKUP(T_[[#This Row],[Réf prod]],ListePRODUITS,2,FALSE)</f>
        <v>Filo Mix</v>
      </c>
      <c r="O1936" s="13">
        <v>35</v>
      </c>
      <c r="P1936" s="6">
        <v>27</v>
      </c>
      <c r="Q1936" s="13">
        <f t="shared" si="30"/>
        <v>945</v>
      </c>
      <c r="R1936" s="14">
        <v>0.1</v>
      </c>
      <c r="S1936" s="13">
        <v>850.5</v>
      </c>
      <c r="T1936" s="13">
        <v>22.9635</v>
      </c>
      <c r="U1936" s="48">
        <f>T_[[#This Row],[CA tarif]]-T_[[#This Row],[CA HT]]</f>
        <v>94.5</v>
      </c>
      <c r="V1936" s="13"/>
      <c r="W1936" s="13"/>
      <c r="X1936"/>
      <c r="Y1936" s="9"/>
      <c r="AA1936"/>
      <c r="AB1936"/>
    </row>
    <row r="1937" spans="1:28" ht="15" customHeight="1" x14ac:dyDescent="0.25">
      <c r="A1937" s="6" t="s">
        <v>296</v>
      </c>
      <c r="B1937" s="6" t="s">
        <v>297</v>
      </c>
      <c r="C1937" s="6" t="s">
        <v>298</v>
      </c>
      <c r="D1937" s="6" t="s">
        <v>123</v>
      </c>
      <c r="E1937" s="6">
        <v>6</v>
      </c>
      <c r="F1937" s="6" t="str">
        <f>VLOOKUP(T_[[#This Row],[N° représ]],ListeREPRESENTANTS,2,FALSE)</f>
        <v>Ernst Junge</v>
      </c>
      <c r="G1937" s="6">
        <v>10790</v>
      </c>
      <c r="H1937" s="9">
        <v>41504</v>
      </c>
      <c r="I1937" s="9">
        <v>41526</v>
      </c>
      <c r="J1937" s="9">
        <v>41521</v>
      </c>
      <c r="K1937" s="7">
        <v>7</v>
      </c>
      <c r="L1937" s="9" t="str">
        <f>VLOOKUP(T_[[#This Row],[Réf catégorie]],ListeCATEGORIES,2,FALSE)</f>
        <v>Produits secs</v>
      </c>
      <c r="M1937" s="6">
        <v>7</v>
      </c>
      <c r="N1937" s="6" t="str">
        <f>VLOOKUP(T_[[#This Row],[Réf prod]],ListePRODUITS,2,FALSE)</f>
        <v>Uncle Bob's Organic Dried Pears</v>
      </c>
      <c r="O1937" s="13">
        <v>150</v>
      </c>
      <c r="P1937" s="6">
        <v>87</v>
      </c>
      <c r="Q1937" s="13">
        <f t="shared" si="30"/>
        <v>13050</v>
      </c>
      <c r="R1937" s="14">
        <v>0.02</v>
      </c>
      <c r="S1937" s="13">
        <v>12789</v>
      </c>
      <c r="T1937" s="13">
        <v>319.72500000000002</v>
      </c>
      <c r="U1937" s="48">
        <f>T_[[#This Row],[CA tarif]]-T_[[#This Row],[CA HT]]</f>
        <v>261</v>
      </c>
      <c r="V1937" s="13"/>
      <c r="W1937" s="13"/>
      <c r="X1937"/>
      <c r="Y1937" s="9"/>
      <c r="AA1937"/>
      <c r="AB1937"/>
    </row>
    <row r="1938" spans="1:28" ht="15" customHeight="1" x14ac:dyDescent="0.25">
      <c r="A1938" s="6" t="s">
        <v>194</v>
      </c>
      <c r="B1938" s="6" t="s">
        <v>195</v>
      </c>
      <c r="C1938" s="6" t="s">
        <v>97</v>
      </c>
      <c r="D1938" s="6" t="s">
        <v>98</v>
      </c>
      <c r="E1938" s="6">
        <v>3</v>
      </c>
      <c r="F1938" s="6" t="str">
        <f>VLOOKUP(T_[[#This Row],[N° représ]],ListeREPRESENTANTS,2,FALSE)</f>
        <v>Janet Leverling</v>
      </c>
      <c r="G1938" s="6">
        <v>10576</v>
      </c>
      <c r="H1938" s="9">
        <v>41505</v>
      </c>
      <c r="I1938" s="9">
        <v>41531</v>
      </c>
      <c r="J1938" s="9">
        <v>41528</v>
      </c>
      <c r="K1938" s="7">
        <v>2</v>
      </c>
      <c r="L1938" s="9" t="str">
        <f>VLOOKUP(T_[[#This Row],[Réf catégorie]],ListeCATEGORIES,2,FALSE)</f>
        <v>Condiments</v>
      </c>
      <c r="M1938" s="6">
        <v>44</v>
      </c>
      <c r="N1938" s="6" t="str">
        <f>VLOOKUP(T_[[#This Row],[Réf prod]],ListePRODUITS,2,FALSE)</f>
        <v>Gula Malacca</v>
      </c>
      <c r="O1938" s="13">
        <v>97.25</v>
      </c>
      <c r="P1938" s="6">
        <v>40</v>
      </c>
      <c r="Q1938" s="13">
        <f t="shared" si="30"/>
        <v>3890</v>
      </c>
      <c r="R1938" s="14">
        <v>0.04</v>
      </c>
      <c r="S1938" s="13">
        <v>3734.3999999999996</v>
      </c>
      <c r="T1938" s="13">
        <v>85.891199999999998</v>
      </c>
      <c r="U1938" s="48">
        <f>T_[[#This Row],[CA tarif]]-T_[[#This Row],[CA HT]]</f>
        <v>155.60000000000036</v>
      </c>
      <c r="V1938" s="13"/>
      <c r="W1938" s="13"/>
      <c r="X1938"/>
      <c r="Y1938" s="9"/>
      <c r="AA1938"/>
      <c r="AB1938"/>
    </row>
    <row r="1939" spans="1:28" ht="15" customHeight="1" x14ac:dyDescent="0.25">
      <c r="A1939" s="6" t="s">
        <v>216</v>
      </c>
      <c r="B1939" s="6" t="s">
        <v>217</v>
      </c>
      <c r="C1939" s="6" t="s">
        <v>218</v>
      </c>
      <c r="D1939" s="6" t="s">
        <v>102</v>
      </c>
      <c r="E1939" s="6">
        <v>9</v>
      </c>
      <c r="F1939" s="6" t="str">
        <f>VLOOKUP(T_[[#This Row],[N° représ]],ListeREPRESENTANTS,2,FALSE)</f>
        <v>Steven Buchanan</v>
      </c>
      <c r="G1939" s="6">
        <v>10649</v>
      </c>
      <c r="H1939" s="9">
        <v>41505</v>
      </c>
      <c r="I1939" s="9">
        <v>41533</v>
      </c>
      <c r="J1939" s="9">
        <v>41528</v>
      </c>
      <c r="K1939" s="7">
        <v>7</v>
      </c>
      <c r="L1939" s="9" t="str">
        <f>VLOOKUP(T_[[#This Row],[Réf catégorie]],ListeCATEGORIES,2,FALSE)</f>
        <v>Produits secs</v>
      </c>
      <c r="M1939" s="6">
        <v>28</v>
      </c>
      <c r="N1939" s="6" t="str">
        <f>VLOOKUP(T_[[#This Row],[Réf prod]],ListePRODUITS,2,FALSE)</f>
        <v>Rössle Sauerkraut</v>
      </c>
      <c r="O1939" s="13">
        <v>228</v>
      </c>
      <c r="P1939" s="6">
        <v>32</v>
      </c>
      <c r="Q1939" s="13">
        <f t="shared" si="30"/>
        <v>7296</v>
      </c>
      <c r="R1939" s="14">
        <v>0.16</v>
      </c>
      <c r="S1939" s="13">
        <v>6128.6399999999994</v>
      </c>
      <c r="T1939" s="13">
        <v>98.058239999999984</v>
      </c>
      <c r="U1939" s="48">
        <f>T_[[#This Row],[CA tarif]]-T_[[#This Row],[CA HT]]</f>
        <v>1167.3600000000006</v>
      </c>
      <c r="V1939" s="13"/>
      <c r="W1939" s="13"/>
      <c r="X1939"/>
      <c r="Y1939" s="9"/>
      <c r="AA1939"/>
      <c r="AB1939"/>
    </row>
    <row r="1940" spans="1:28" ht="15" customHeight="1" x14ac:dyDescent="0.25">
      <c r="A1940" s="6" t="s">
        <v>269</v>
      </c>
      <c r="B1940" s="6" t="s">
        <v>270</v>
      </c>
      <c r="C1940" s="6" t="s">
        <v>271</v>
      </c>
      <c r="D1940" s="6" t="s">
        <v>242</v>
      </c>
      <c r="E1940" s="6">
        <v>5</v>
      </c>
      <c r="F1940" s="6" t="str">
        <f>VLOOKUP(T_[[#This Row],[N° représ]],ListeREPRESENTANTS,2,FALSE)</f>
        <v>Mohamed Ben Arfa</v>
      </c>
      <c r="G1940" s="6">
        <v>10688</v>
      </c>
      <c r="H1940" s="9">
        <v>41505</v>
      </c>
      <c r="I1940" s="9">
        <v>41522</v>
      </c>
      <c r="J1940" s="9">
        <v>41518</v>
      </c>
      <c r="K1940" s="7">
        <v>1</v>
      </c>
      <c r="L1940" s="9" t="str">
        <f>VLOOKUP(T_[[#This Row],[Réf catégorie]],ListeCATEGORIES,2,FALSE)</f>
        <v>Boissons</v>
      </c>
      <c r="M1940" s="6">
        <v>34</v>
      </c>
      <c r="N1940" s="6" t="str">
        <f>VLOOKUP(T_[[#This Row],[Réf prod]],ListePRODUITS,2,FALSE)</f>
        <v>Sasquatch Ale</v>
      </c>
      <c r="O1940" s="13">
        <v>70</v>
      </c>
      <c r="P1940" s="6">
        <v>50</v>
      </c>
      <c r="Q1940" s="13">
        <f t="shared" si="30"/>
        <v>3500</v>
      </c>
      <c r="R1940" s="14">
        <v>-0.03</v>
      </c>
      <c r="S1940" s="13">
        <v>3605</v>
      </c>
      <c r="T1940" s="13">
        <v>111.755</v>
      </c>
      <c r="U1940" s="48">
        <f>T_[[#This Row],[CA tarif]]-T_[[#This Row],[CA HT]]</f>
        <v>-105</v>
      </c>
      <c r="V1940" s="13"/>
      <c r="W1940" s="13"/>
      <c r="X1940"/>
      <c r="Y1940" s="9"/>
      <c r="AA1940"/>
      <c r="AB1940"/>
    </row>
    <row r="1941" spans="1:28" ht="15" customHeight="1" x14ac:dyDescent="0.25">
      <c r="A1941" s="6" t="s">
        <v>103</v>
      </c>
      <c r="B1941" s="6" t="s">
        <v>104</v>
      </c>
      <c r="C1941" s="6" t="s">
        <v>105</v>
      </c>
      <c r="D1941" s="6" t="s">
        <v>106</v>
      </c>
      <c r="E1941" s="6">
        <v>4</v>
      </c>
      <c r="F1941" s="6" t="str">
        <f>VLOOKUP(T_[[#This Row],[N° représ]],ListeREPRESENTANTS,2,FALSE)</f>
        <v>Laura Callahan</v>
      </c>
      <c r="G1941" s="6">
        <v>10476</v>
      </c>
      <c r="H1941" s="9">
        <v>41506</v>
      </c>
      <c r="I1941" s="9">
        <v>41530</v>
      </c>
      <c r="J1941" s="9">
        <v>41532</v>
      </c>
      <c r="K1941" s="7">
        <v>6</v>
      </c>
      <c r="L1941" s="9" t="str">
        <f>VLOOKUP(T_[[#This Row],[Réf catégorie]],ListeCATEGORIES,2,FALSE)</f>
        <v>Viandes</v>
      </c>
      <c r="M1941" s="6">
        <v>55</v>
      </c>
      <c r="N1941" s="6" t="str">
        <f>VLOOKUP(T_[[#This Row],[Réf prod]],ListePRODUITS,2,FALSE)</f>
        <v>Pâté chinois</v>
      </c>
      <c r="O1941" s="13">
        <v>96</v>
      </c>
      <c r="P1941" s="6">
        <v>98</v>
      </c>
      <c r="Q1941" s="13">
        <f t="shared" si="30"/>
        <v>9408</v>
      </c>
      <c r="R1941" s="14">
        <v>0.03</v>
      </c>
      <c r="S1941" s="13">
        <v>9125.76</v>
      </c>
      <c r="T1941" s="13">
        <v>91.257600000000011</v>
      </c>
      <c r="U1941" s="48">
        <f>T_[[#This Row],[CA tarif]]-T_[[#This Row],[CA HT]]</f>
        <v>282.23999999999978</v>
      </c>
      <c r="V1941" s="13"/>
      <c r="W1941" s="13"/>
      <c r="X1941"/>
      <c r="Y1941" s="9"/>
      <c r="AA1941"/>
      <c r="AB1941"/>
    </row>
    <row r="1942" spans="1:28" ht="15" customHeight="1" x14ac:dyDescent="0.25">
      <c r="A1942" s="6" t="s">
        <v>243</v>
      </c>
      <c r="B1942" s="6" t="s">
        <v>244</v>
      </c>
      <c r="C1942" s="6" t="s">
        <v>88</v>
      </c>
      <c r="D1942" s="6" t="s">
        <v>89</v>
      </c>
      <c r="E1942" s="6">
        <v>7</v>
      </c>
      <c r="F1942" s="6" t="str">
        <f>VLOOKUP(T_[[#This Row],[N° représ]],ListeREPRESENTANTS,2,FALSE)</f>
        <v>Jaime Dos Santos</v>
      </c>
      <c r="G1942" s="6">
        <v>10558</v>
      </c>
      <c r="H1942" s="9">
        <v>41506</v>
      </c>
      <c r="I1942" s="9">
        <v>41530</v>
      </c>
      <c r="J1942" s="9">
        <v>41532</v>
      </c>
      <c r="K1942" s="7">
        <v>7</v>
      </c>
      <c r="L1942" s="9" t="str">
        <f>VLOOKUP(T_[[#This Row],[Réf catégorie]],ListeCATEGORIES,2,FALSE)</f>
        <v>Produits secs</v>
      </c>
      <c r="M1942" s="6">
        <v>51</v>
      </c>
      <c r="N1942" s="6" t="str">
        <f>VLOOKUP(T_[[#This Row],[Réf prod]],ListePRODUITS,2,FALSE)</f>
        <v>Manjimup Dried Apples</v>
      </c>
      <c r="O1942" s="13">
        <v>265</v>
      </c>
      <c r="P1942" s="6">
        <v>44</v>
      </c>
      <c r="Q1942" s="13">
        <f t="shared" si="30"/>
        <v>11660</v>
      </c>
      <c r="R1942" s="14">
        <v>0.06</v>
      </c>
      <c r="S1942" s="13">
        <v>10960.4</v>
      </c>
      <c r="T1942" s="13">
        <v>120.56439999999999</v>
      </c>
      <c r="U1942" s="48">
        <f>T_[[#This Row],[CA tarif]]-T_[[#This Row],[CA HT]]</f>
        <v>699.60000000000036</v>
      </c>
      <c r="V1942" s="13"/>
      <c r="W1942" s="13"/>
      <c r="X1942"/>
      <c r="Y1942" s="9"/>
      <c r="AA1942"/>
      <c r="AB1942"/>
    </row>
    <row r="1943" spans="1:28" ht="15" customHeight="1" x14ac:dyDescent="0.25">
      <c r="A1943" s="6" t="s">
        <v>245</v>
      </c>
      <c r="B1943" s="6" t="s">
        <v>246</v>
      </c>
      <c r="C1943" s="6" t="s">
        <v>247</v>
      </c>
      <c r="D1943" s="6" t="s">
        <v>85</v>
      </c>
      <c r="E1943" s="6">
        <v>6</v>
      </c>
      <c r="F1943" s="6" t="str">
        <f>VLOOKUP(T_[[#This Row],[N° représ]],ListeREPRESENTANTS,2,FALSE)</f>
        <v>Ernst Junge</v>
      </c>
      <c r="G1943" s="6">
        <v>10559</v>
      </c>
      <c r="H1943" s="9">
        <v>41506</v>
      </c>
      <c r="I1943" s="9">
        <v>41533</v>
      </c>
      <c r="J1943" s="9">
        <v>41536</v>
      </c>
      <c r="K1943" s="7">
        <v>6</v>
      </c>
      <c r="L1943" s="9" t="str">
        <f>VLOOKUP(T_[[#This Row],[Réf catégorie]],ListeCATEGORIES,2,FALSE)</f>
        <v>Viandes</v>
      </c>
      <c r="M1943" s="6">
        <v>55</v>
      </c>
      <c r="N1943" s="6" t="str">
        <f>VLOOKUP(T_[[#This Row],[Réf prod]],ListePRODUITS,2,FALSE)</f>
        <v>Pâté chinois</v>
      </c>
      <c r="O1943" s="13">
        <v>120</v>
      </c>
      <c r="P1943" s="6">
        <v>10</v>
      </c>
      <c r="Q1943" s="13">
        <f t="shared" si="30"/>
        <v>1200</v>
      </c>
      <c r="R1943" s="14">
        <v>0.01</v>
      </c>
      <c r="S1943" s="13">
        <v>1188</v>
      </c>
      <c r="T1943" s="13">
        <v>2.3759999999999999</v>
      </c>
      <c r="U1943" s="48">
        <f>T_[[#This Row],[CA tarif]]-T_[[#This Row],[CA HT]]</f>
        <v>12</v>
      </c>
      <c r="V1943" s="13"/>
      <c r="W1943" s="13"/>
      <c r="X1943"/>
      <c r="Y1943" s="9"/>
      <c r="AA1943"/>
      <c r="AB1943"/>
    </row>
    <row r="1944" spans="1:28" ht="15" customHeight="1" x14ac:dyDescent="0.25">
      <c r="A1944" s="6" t="s">
        <v>120</v>
      </c>
      <c r="B1944" s="6" t="s">
        <v>121</v>
      </c>
      <c r="C1944" s="6" t="s">
        <v>122</v>
      </c>
      <c r="D1944" s="6" t="s">
        <v>123</v>
      </c>
      <c r="E1944" s="6">
        <v>1</v>
      </c>
      <c r="F1944" s="6" t="str">
        <f>VLOOKUP(T_[[#This Row],[N° représ]],ListeREPRESENTANTS,2,FALSE)</f>
        <v>Francis Rivière</v>
      </c>
      <c r="G1944" s="6">
        <v>10563</v>
      </c>
      <c r="H1944" s="9">
        <v>41506</v>
      </c>
      <c r="I1944" s="9">
        <v>41530</v>
      </c>
      <c r="J1944" s="9">
        <v>41531</v>
      </c>
      <c r="K1944" s="7">
        <v>5</v>
      </c>
      <c r="L1944" s="9" t="str">
        <f>VLOOKUP(T_[[#This Row],[Réf catégorie]],ListeCATEGORIES,2,FALSE)</f>
        <v>Pâtes et céréales</v>
      </c>
      <c r="M1944" s="6">
        <v>52</v>
      </c>
      <c r="N1944" s="6" t="str">
        <f>VLOOKUP(T_[[#This Row],[Réf prod]],ListePRODUITS,2,FALSE)</f>
        <v>Filo Mix</v>
      </c>
      <c r="O1944" s="13">
        <v>35</v>
      </c>
      <c r="P1944" s="6">
        <v>30</v>
      </c>
      <c r="Q1944" s="13">
        <f t="shared" si="30"/>
        <v>1050</v>
      </c>
      <c r="R1944" s="14">
        <v>0.12</v>
      </c>
      <c r="S1944" s="13">
        <v>924</v>
      </c>
      <c r="T1944" s="13">
        <v>6.468</v>
      </c>
      <c r="U1944" s="48">
        <f>T_[[#This Row],[CA tarif]]-T_[[#This Row],[CA HT]]</f>
        <v>126</v>
      </c>
      <c r="V1944" s="13"/>
      <c r="W1944" s="13"/>
      <c r="X1944"/>
      <c r="Y1944" s="9"/>
      <c r="AA1944"/>
      <c r="AB1944"/>
    </row>
    <row r="1945" spans="1:28" ht="15" customHeight="1" x14ac:dyDescent="0.25">
      <c r="A1945" s="6" t="s">
        <v>82</v>
      </c>
      <c r="B1945" s="6" t="s">
        <v>83</v>
      </c>
      <c r="C1945" s="6" t="s">
        <v>84</v>
      </c>
      <c r="D1945" s="6" t="s">
        <v>85</v>
      </c>
      <c r="E1945" s="6">
        <v>3</v>
      </c>
      <c r="F1945" s="6" t="str">
        <f>VLOOKUP(T_[[#This Row],[N° représ]],ListeREPRESENTANTS,2,FALSE)</f>
        <v>Janet Leverling</v>
      </c>
      <c r="G1945" s="6">
        <v>10715</v>
      </c>
      <c r="H1945" s="9">
        <v>41506</v>
      </c>
      <c r="I1945" s="9">
        <v>41527</v>
      </c>
      <c r="J1945" s="9">
        <v>41526</v>
      </c>
      <c r="K1945" s="7">
        <v>4</v>
      </c>
      <c r="L1945" s="9" t="str">
        <f>VLOOKUP(T_[[#This Row],[Réf catégorie]],ListeCATEGORIES,2,FALSE)</f>
        <v>Produits laitiers</v>
      </c>
      <c r="M1945" s="6">
        <v>71</v>
      </c>
      <c r="N1945" s="6" t="str">
        <f>VLOOKUP(T_[[#This Row],[Réf prod]],ListePRODUITS,2,FALSE)</f>
        <v>Fløtemysost</v>
      </c>
      <c r="O1945" s="13">
        <v>107.5</v>
      </c>
      <c r="P1945" s="6">
        <v>8</v>
      </c>
      <c r="Q1945" s="13">
        <f t="shared" si="30"/>
        <v>860</v>
      </c>
      <c r="R1945" s="14">
        <v>0.1</v>
      </c>
      <c r="S1945" s="13">
        <v>774</v>
      </c>
      <c r="T1945" s="13">
        <v>6.9660000000000002</v>
      </c>
      <c r="U1945" s="48">
        <f>T_[[#This Row],[CA tarif]]-T_[[#This Row],[CA HT]]</f>
        <v>86</v>
      </c>
      <c r="V1945" s="13"/>
      <c r="W1945" s="13"/>
      <c r="X1945"/>
      <c r="Y1945" s="9"/>
      <c r="AA1945"/>
      <c r="AB1945"/>
    </row>
    <row r="1946" spans="1:28" ht="15" customHeight="1" x14ac:dyDescent="0.25">
      <c r="A1946" s="6" t="s">
        <v>332</v>
      </c>
      <c r="B1946" s="6" t="s">
        <v>333</v>
      </c>
      <c r="C1946" s="6" t="s">
        <v>326</v>
      </c>
      <c r="D1946" s="6" t="s">
        <v>238</v>
      </c>
      <c r="E1946" s="6">
        <v>5</v>
      </c>
      <c r="F1946" s="6" t="str">
        <f>VLOOKUP(T_[[#This Row],[N° représ]],ListeREPRESENTANTS,2,FALSE)</f>
        <v>Mohamed Ben Arfa</v>
      </c>
      <c r="G1946" s="6">
        <v>10917</v>
      </c>
      <c r="H1946" s="9">
        <v>41506</v>
      </c>
      <c r="I1946" s="9">
        <v>41519</v>
      </c>
      <c r="J1946" s="9">
        <v>41516</v>
      </c>
      <c r="K1946" s="7">
        <v>4</v>
      </c>
      <c r="L1946" s="9" t="str">
        <f>VLOOKUP(T_[[#This Row],[Réf catégorie]],ListeCATEGORIES,2,FALSE)</f>
        <v>Produits laitiers</v>
      </c>
      <c r="M1946" s="6">
        <v>60</v>
      </c>
      <c r="N1946" s="6" t="str">
        <f>VLOOKUP(T_[[#This Row],[Réf prod]],ListePRODUITS,2,FALSE)</f>
        <v>Camembert Pierrot</v>
      </c>
      <c r="O1946" s="13">
        <v>170</v>
      </c>
      <c r="P1946" s="6">
        <v>86</v>
      </c>
      <c r="Q1946" s="13">
        <f t="shared" si="30"/>
        <v>14620</v>
      </c>
      <c r="R1946" s="15">
        <v>0.11</v>
      </c>
      <c r="S1946" s="13">
        <v>13011.800000000001</v>
      </c>
      <c r="T1946" s="13">
        <v>91.082599999999999</v>
      </c>
      <c r="U1946" s="48">
        <f>T_[[#This Row],[CA tarif]]-T_[[#This Row],[CA HT]]</f>
        <v>1608.1999999999989</v>
      </c>
      <c r="V1946" s="13"/>
      <c r="W1946" s="13"/>
      <c r="X1946"/>
      <c r="Y1946" s="9"/>
      <c r="AA1946"/>
      <c r="AB1946"/>
    </row>
    <row r="1947" spans="1:28" ht="15" customHeight="1" x14ac:dyDescent="0.25">
      <c r="A1947" s="6" t="s">
        <v>329</v>
      </c>
      <c r="B1947" s="6" t="s">
        <v>330</v>
      </c>
      <c r="C1947" s="6" t="s">
        <v>331</v>
      </c>
      <c r="D1947" s="6" t="s">
        <v>85</v>
      </c>
      <c r="E1947" s="6">
        <v>5</v>
      </c>
      <c r="F1947" s="6" t="str">
        <f>VLOOKUP(T_[[#This Row],[N° représ]],ListeREPRESENTANTS,2,FALSE)</f>
        <v>Mohamed Ben Arfa</v>
      </c>
      <c r="G1947" s="6">
        <v>10927</v>
      </c>
      <c r="H1947" s="9">
        <v>41506</v>
      </c>
      <c r="I1947" s="9">
        <v>41518</v>
      </c>
      <c r="J1947" s="9">
        <v>41519</v>
      </c>
      <c r="K1947" s="7">
        <v>5</v>
      </c>
      <c r="L1947" s="9" t="str">
        <f>VLOOKUP(T_[[#This Row],[Réf catégorie]],ListeCATEGORIES,2,FALSE)</f>
        <v>Pâtes et céréales</v>
      </c>
      <c r="M1947" s="6">
        <v>52</v>
      </c>
      <c r="N1947" s="6" t="str">
        <f>VLOOKUP(T_[[#This Row],[Réf prod]],ListePRODUITS,2,FALSE)</f>
        <v>Filo Mix</v>
      </c>
      <c r="O1947" s="13">
        <v>35</v>
      </c>
      <c r="P1947" s="6">
        <v>21</v>
      </c>
      <c r="Q1947" s="13">
        <f t="shared" si="30"/>
        <v>735</v>
      </c>
      <c r="R1947" s="15">
        <v>-0.03</v>
      </c>
      <c r="S1947" s="13">
        <v>757.05000000000007</v>
      </c>
      <c r="T1947" s="13">
        <v>2.27115</v>
      </c>
      <c r="U1947" s="48">
        <f>T_[[#This Row],[CA tarif]]-T_[[#This Row],[CA HT]]</f>
        <v>-22.050000000000068</v>
      </c>
      <c r="V1947" s="13"/>
      <c r="W1947" s="13"/>
      <c r="X1947"/>
      <c r="Y1947" s="9"/>
      <c r="AA1947"/>
      <c r="AB1947"/>
    </row>
    <row r="1948" spans="1:28" ht="15" customHeight="1" x14ac:dyDescent="0.25">
      <c r="A1948" s="6" t="s">
        <v>223</v>
      </c>
      <c r="B1948" s="6" t="s">
        <v>224</v>
      </c>
      <c r="C1948" s="6" t="s">
        <v>225</v>
      </c>
      <c r="D1948" s="6" t="s">
        <v>208</v>
      </c>
      <c r="E1948" s="6">
        <v>4</v>
      </c>
      <c r="F1948" s="6" t="str">
        <f>VLOOKUP(T_[[#This Row],[N° représ]],ListeREPRESENTANTS,2,FALSE)</f>
        <v>Laura Callahan</v>
      </c>
      <c r="G1948" s="6">
        <v>10533</v>
      </c>
      <c r="H1948" s="9">
        <v>41507</v>
      </c>
      <c r="I1948" s="9">
        <v>41522</v>
      </c>
      <c r="J1948" s="9">
        <v>41525</v>
      </c>
      <c r="K1948" s="7">
        <v>4</v>
      </c>
      <c r="L1948" s="9" t="str">
        <f>VLOOKUP(T_[[#This Row],[Réf catégorie]],ListeCATEGORIES,2,FALSE)</f>
        <v>Produits laitiers</v>
      </c>
      <c r="M1948" s="6">
        <v>72</v>
      </c>
      <c r="N1948" s="6" t="str">
        <f>VLOOKUP(T_[[#This Row],[Réf prod]],ListePRODUITS,2,FALSE)</f>
        <v>Mozzarella di Giovanni</v>
      </c>
      <c r="O1948" s="13">
        <v>174</v>
      </c>
      <c r="P1948" s="6">
        <v>40</v>
      </c>
      <c r="Q1948" s="13">
        <f t="shared" si="30"/>
        <v>6960</v>
      </c>
      <c r="R1948" s="14">
        <v>0.15</v>
      </c>
      <c r="S1948" s="13">
        <v>5916</v>
      </c>
      <c r="T1948" s="13">
        <v>153.816</v>
      </c>
      <c r="U1948" s="48">
        <f>T_[[#This Row],[CA tarif]]-T_[[#This Row],[CA HT]]</f>
        <v>1044</v>
      </c>
      <c r="V1948" s="13"/>
      <c r="W1948" s="13"/>
      <c r="X1948"/>
      <c r="Y1948" s="9"/>
      <c r="AA1948"/>
      <c r="AB1948"/>
    </row>
    <row r="1949" spans="1:28" x14ac:dyDescent="0.25">
      <c r="A1949" s="6" t="s">
        <v>288</v>
      </c>
      <c r="B1949" s="6" t="s">
        <v>289</v>
      </c>
      <c r="C1949" s="6" t="s">
        <v>290</v>
      </c>
      <c r="D1949" s="6" t="s">
        <v>81</v>
      </c>
      <c r="E1949" s="6">
        <v>5</v>
      </c>
      <c r="F1949" s="6" t="str">
        <f>VLOOKUP(T_[[#This Row],[N° représ]],ListeREPRESENTANTS,2,FALSE)</f>
        <v>Mohamed Ben Arfa</v>
      </c>
      <c r="G1949" s="6">
        <v>10624</v>
      </c>
      <c r="H1949" s="9">
        <v>41507</v>
      </c>
      <c r="I1949" s="9">
        <v>41537</v>
      </c>
      <c r="J1949" s="9">
        <v>41538</v>
      </c>
      <c r="K1949" s="7">
        <v>2</v>
      </c>
      <c r="L1949" s="9" t="str">
        <f>VLOOKUP(T_[[#This Row],[Réf catégorie]],ListeCATEGORIES,2,FALSE)</f>
        <v>Condiments</v>
      </c>
      <c r="M1949" s="6">
        <v>44</v>
      </c>
      <c r="N1949" s="6" t="str">
        <f>VLOOKUP(T_[[#This Row],[Réf prod]],ListePRODUITS,2,FALSE)</f>
        <v>Gula Malacca</v>
      </c>
      <c r="O1949" s="13">
        <v>97.25</v>
      </c>
      <c r="P1949" s="6">
        <v>54</v>
      </c>
      <c r="Q1949" s="13">
        <f t="shared" si="30"/>
        <v>5251.5</v>
      </c>
      <c r="R1949" s="14">
        <v>0.08</v>
      </c>
      <c r="S1949" s="13">
        <v>4831.38</v>
      </c>
      <c r="T1949" s="13">
        <v>86.964839999999995</v>
      </c>
      <c r="U1949" s="48">
        <f>T_[[#This Row],[CA tarif]]-T_[[#This Row],[CA HT]]</f>
        <v>420.11999999999989</v>
      </c>
      <c r="V1949" s="13"/>
      <c r="W1949" s="13"/>
      <c r="X1949"/>
      <c r="Y1949" s="9"/>
      <c r="AA1949"/>
      <c r="AB1949"/>
    </row>
    <row r="1950" spans="1:28" ht="15" customHeight="1" x14ac:dyDescent="0.25">
      <c r="A1950" s="6" t="s">
        <v>228</v>
      </c>
      <c r="B1950" s="6" t="s">
        <v>229</v>
      </c>
      <c r="C1950" s="6" t="s">
        <v>122</v>
      </c>
      <c r="D1950" s="6" t="s">
        <v>123</v>
      </c>
      <c r="E1950" s="6">
        <v>5</v>
      </c>
      <c r="F1950" s="6" t="str">
        <f>VLOOKUP(T_[[#This Row],[N° représ]],ListeREPRESENTANTS,2,FALSE)</f>
        <v>Mohamed Ben Arfa</v>
      </c>
      <c r="G1950" s="6">
        <v>10783</v>
      </c>
      <c r="H1950" s="9">
        <v>41507</v>
      </c>
      <c r="I1950" s="9">
        <v>41518</v>
      </c>
      <c r="J1950" s="9">
        <v>41520</v>
      </c>
      <c r="K1950" s="7">
        <v>1</v>
      </c>
      <c r="L1950" s="9" t="str">
        <f>VLOOKUP(T_[[#This Row],[Réf catégorie]],ListeCATEGORIES,2,FALSE)</f>
        <v>Boissons</v>
      </c>
      <c r="M1950" s="6">
        <v>38</v>
      </c>
      <c r="N1950" s="6" t="str">
        <f>VLOOKUP(T_[[#This Row],[Réf prod]],ListePRODUITS,2,FALSE)</f>
        <v>Côte de Blaye</v>
      </c>
      <c r="O1950" s="13">
        <v>1317.5</v>
      </c>
      <c r="P1950" s="6">
        <v>9</v>
      </c>
      <c r="Q1950" s="13">
        <f t="shared" si="30"/>
        <v>11857.5</v>
      </c>
      <c r="R1950" s="14">
        <v>0.14000000000000001</v>
      </c>
      <c r="S1950" s="13">
        <v>10197.450000000001</v>
      </c>
      <c r="T1950" s="13">
        <v>101.97450000000001</v>
      </c>
      <c r="U1950" s="48">
        <f>T_[[#This Row],[CA tarif]]-T_[[#This Row],[CA HT]]</f>
        <v>1660.0499999999993</v>
      </c>
      <c r="V1950" s="13"/>
      <c r="W1950" s="13"/>
      <c r="X1950"/>
      <c r="Y1950" s="9"/>
      <c r="AA1950"/>
      <c r="AB1950"/>
    </row>
    <row r="1951" spans="1:28" ht="15" customHeight="1" x14ac:dyDescent="0.25">
      <c r="A1951" s="6" t="s">
        <v>127</v>
      </c>
      <c r="B1951" s="6" t="s">
        <v>128</v>
      </c>
      <c r="C1951" s="6" t="s">
        <v>129</v>
      </c>
      <c r="D1951" s="6" t="s">
        <v>106</v>
      </c>
      <c r="E1951" s="6">
        <v>4</v>
      </c>
      <c r="F1951" s="6" t="str">
        <f>VLOOKUP(T_[[#This Row],[N° représ]],ListeREPRESENTANTS,2,FALSE)</f>
        <v>Laura Callahan</v>
      </c>
      <c r="G1951" s="6">
        <v>10811</v>
      </c>
      <c r="H1951" s="9">
        <v>41507</v>
      </c>
      <c r="I1951" s="9">
        <v>41524</v>
      </c>
      <c r="J1951" s="9">
        <v>41519</v>
      </c>
      <c r="K1951" s="7">
        <v>8</v>
      </c>
      <c r="L1951" s="9" t="str">
        <f>VLOOKUP(T_[[#This Row],[Réf catégorie]],ListeCATEGORIES,2,FALSE)</f>
        <v>Poissons et fruits de mer</v>
      </c>
      <c r="M1951" s="6">
        <v>40</v>
      </c>
      <c r="N1951" s="6" t="str">
        <f>VLOOKUP(T_[[#This Row],[Réf prod]],ListePRODUITS,2,FALSE)</f>
        <v>Boston Crab Meat</v>
      </c>
      <c r="O1951" s="13">
        <v>92</v>
      </c>
      <c r="P1951" s="6">
        <v>93</v>
      </c>
      <c r="Q1951" s="13">
        <f t="shared" si="30"/>
        <v>8556</v>
      </c>
      <c r="R1951" s="14">
        <v>0</v>
      </c>
      <c r="S1951" s="13">
        <v>8556</v>
      </c>
      <c r="T1951" s="13">
        <v>256.68</v>
      </c>
      <c r="U1951" s="48">
        <f>T_[[#This Row],[CA tarif]]-T_[[#This Row],[CA HT]]</f>
        <v>0</v>
      </c>
      <c r="V1951" s="13"/>
      <c r="W1951" s="13"/>
      <c r="X1951"/>
      <c r="Y1951" s="9"/>
      <c r="AA1951"/>
      <c r="AB1951"/>
    </row>
    <row r="1952" spans="1:28" ht="15" customHeight="1" x14ac:dyDescent="0.25">
      <c r="A1952" s="6" t="s">
        <v>120</v>
      </c>
      <c r="B1952" s="6" t="s">
        <v>121</v>
      </c>
      <c r="C1952" s="6" t="s">
        <v>122</v>
      </c>
      <c r="D1952" s="6" t="s">
        <v>123</v>
      </c>
      <c r="E1952" s="6">
        <v>7</v>
      </c>
      <c r="F1952" s="6" t="str">
        <f>VLOOKUP(T_[[#This Row],[N° représ]],ListeREPRESENTANTS,2,FALSE)</f>
        <v>Jaime Dos Santos</v>
      </c>
      <c r="G1952" s="6">
        <v>10813</v>
      </c>
      <c r="H1952" s="9">
        <v>41507</v>
      </c>
      <c r="I1952" s="9">
        <v>41517</v>
      </c>
      <c r="J1952" s="9">
        <v>41512</v>
      </c>
      <c r="K1952" s="7">
        <v>8</v>
      </c>
      <c r="L1952" s="9" t="str">
        <f>VLOOKUP(T_[[#This Row],[Réf catégorie]],ListeCATEGORIES,2,FALSE)</f>
        <v>Poissons et fruits de mer</v>
      </c>
      <c r="M1952" s="6">
        <v>46</v>
      </c>
      <c r="N1952" s="6" t="str">
        <f>VLOOKUP(T_[[#This Row],[Réf prod]],ListePRODUITS,2,FALSE)</f>
        <v>Spegesild</v>
      </c>
      <c r="O1952" s="13">
        <v>60</v>
      </c>
      <c r="P1952" s="6">
        <v>49</v>
      </c>
      <c r="Q1952" s="13">
        <f t="shared" si="30"/>
        <v>2940</v>
      </c>
      <c r="R1952" s="14">
        <v>-0.03</v>
      </c>
      <c r="S1952" s="13">
        <v>3028.2000000000003</v>
      </c>
      <c r="T1952" s="13">
        <v>57.535800000000002</v>
      </c>
      <c r="U1952" s="48">
        <f>T_[[#This Row],[CA tarif]]-T_[[#This Row],[CA HT]]</f>
        <v>-88.200000000000273</v>
      </c>
      <c r="V1952" s="13"/>
      <c r="W1952" s="13"/>
      <c r="X1952"/>
      <c r="Y1952" s="9"/>
      <c r="AA1952"/>
      <c r="AB1952"/>
    </row>
    <row r="1953" spans="1:28" x14ac:dyDescent="0.25">
      <c r="A1953" s="6" t="s">
        <v>272</v>
      </c>
      <c r="B1953" s="6" t="s">
        <v>273</v>
      </c>
      <c r="C1953" s="6" t="s">
        <v>274</v>
      </c>
      <c r="D1953" s="6" t="s">
        <v>81</v>
      </c>
      <c r="E1953" s="6">
        <v>3</v>
      </c>
      <c r="F1953" s="6" t="str">
        <f>VLOOKUP(T_[[#This Row],[N° représ]],ListeREPRESENTANTS,2,FALSE)</f>
        <v>Janet Leverling</v>
      </c>
      <c r="G1953" s="6">
        <v>10855</v>
      </c>
      <c r="H1953" s="9">
        <v>41507</v>
      </c>
      <c r="I1953" s="9">
        <v>41517</v>
      </c>
      <c r="J1953" s="9">
        <v>41516</v>
      </c>
      <c r="K1953" s="7">
        <v>2</v>
      </c>
      <c r="L1953" s="9" t="str">
        <f>VLOOKUP(T_[[#This Row],[Réf catégorie]],ListeCATEGORIES,2,FALSE)</f>
        <v>Condiments</v>
      </c>
      <c r="M1953" s="6">
        <v>65</v>
      </c>
      <c r="N1953" s="6" t="str">
        <f>VLOOKUP(T_[[#This Row],[Réf prod]],ListePRODUITS,2,FALSE)</f>
        <v>Louisiana Fiery Hot Pepper Sauce</v>
      </c>
      <c r="O1953" s="13">
        <v>105.25</v>
      </c>
      <c r="P1953" s="6">
        <v>65</v>
      </c>
      <c r="Q1953" s="13">
        <f t="shared" si="30"/>
        <v>6841.25</v>
      </c>
      <c r="R1953" s="15">
        <v>7.0000000000000007E-2</v>
      </c>
      <c r="S1953" s="13">
        <v>6362.3624999999993</v>
      </c>
      <c r="T1953" s="13">
        <v>127.24724999999998</v>
      </c>
      <c r="U1953" s="48">
        <f>T_[[#This Row],[CA tarif]]-T_[[#This Row],[CA HT]]</f>
        <v>478.88750000000073</v>
      </c>
      <c r="V1953" s="13"/>
      <c r="W1953" s="13"/>
      <c r="X1953"/>
      <c r="Y1953" s="9"/>
      <c r="AA1953"/>
      <c r="AB1953"/>
    </row>
    <row r="1954" spans="1:28" ht="15" customHeight="1" x14ac:dyDescent="0.25">
      <c r="A1954" s="6" t="s">
        <v>127</v>
      </c>
      <c r="B1954" s="6" t="s">
        <v>128</v>
      </c>
      <c r="C1954" s="6" t="s">
        <v>129</v>
      </c>
      <c r="D1954" s="6" t="s">
        <v>106</v>
      </c>
      <c r="E1954" s="6">
        <v>5</v>
      </c>
      <c r="F1954" s="6" t="str">
        <f>VLOOKUP(T_[[#This Row],[N° représ]],ListeREPRESENTANTS,2,FALSE)</f>
        <v>Mohamed Ben Arfa</v>
      </c>
      <c r="G1954" s="6">
        <v>10485</v>
      </c>
      <c r="H1954" s="9">
        <v>41508</v>
      </c>
      <c r="I1954" s="9">
        <v>41538</v>
      </c>
      <c r="J1954" s="9">
        <v>41533</v>
      </c>
      <c r="K1954" s="7">
        <v>2</v>
      </c>
      <c r="L1954" s="9" t="str">
        <f>VLOOKUP(T_[[#This Row],[Réf catégorie]],ListeCATEGORIES,2,FALSE)</f>
        <v>Condiments</v>
      </c>
      <c r="M1954" s="6">
        <v>3</v>
      </c>
      <c r="N1954" s="6" t="str">
        <f>VLOOKUP(T_[[#This Row],[Réf prod]],ListePRODUITS,2,FALSE)</f>
        <v>Aniseed Syrup</v>
      </c>
      <c r="O1954" s="13">
        <v>40</v>
      </c>
      <c r="P1954" s="6">
        <v>49</v>
      </c>
      <c r="Q1954" s="13">
        <f t="shared" si="30"/>
        <v>1960</v>
      </c>
      <c r="R1954" s="14">
        <v>0.18</v>
      </c>
      <c r="S1954" s="13">
        <v>1607.2</v>
      </c>
      <c r="T1954" s="13">
        <v>45.001599999999996</v>
      </c>
      <c r="U1954" s="48">
        <f>T_[[#This Row],[CA tarif]]-T_[[#This Row],[CA HT]]</f>
        <v>352.79999999999995</v>
      </c>
      <c r="V1954" s="13"/>
      <c r="W1954" s="13"/>
      <c r="X1954"/>
      <c r="Y1954" s="9"/>
      <c r="AA1954"/>
      <c r="AB1954"/>
    </row>
    <row r="1955" spans="1:28" ht="15" customHeight="1" x14ac:dyDescent="0.25">
      <c r="A1955" s="6" t="s">
        <v>239</v>
      </c>
      <c r="B1955" s="6" t="s">
        <v>240</v>
      </c>
      <c r="C1955" s="6" t="s">
        <v>241</v>
      </c>
      <c r="D1955" s="6" t="s">
        <v>242</v>
      </c>
      <c r="E1955" s="6">
        <v>1</v>
      </c>
      <c r="F1955" s="6" t="str">
        <f>VLOOKUP(T_[[#This Row],[N° représ]],ListeREPRESENTANTS,2,FALSE)</f>
        <v>Francis Rivière</v>
      </c>
      <c r="G1955" s="6">
        <v>10556</v>
      </c>
      <c r="H1955" s="9">
        <v>41508</v>
      </c>
      <c r="I1955" s="9">
        <v>41532</v>
      </c>
      <c r="J1955" s="9">
        <v>41535</v>
      </c>
      <c r="K1955" s="7">
        <v>4</v>
      </c>
      <c r="L1955" s="9" t="str">
        <f>VLOOKUP(T_[[#This Row],[Réf catégorie]],ListeCATEGORIES,2,FALSE)</f>
        <v>Produits laitiers</v>
      </c>
      <c r="M1955" s="6">
        <v>72</v>
      </c>
      <c r="N1955" s="6" t="str">
        <f>VLOOKUP(T_[[#This Row],[Réf prod]],ListePRODUITS,2,FALSE)</f>
        <v>Mozzarella di Giovanni</v>
      </c>
      <c r="O1955" s="13">
        <v>174</v>
      </c>
      <c r="P1955" s="6">
        <v>29</v>
      </c>
      <c r="Q1955" s="13">
        <f t="shared" si="30"/>
        <v>5046</v>
      </c>
      <c r="R1955" s="14">
        <v>0.11</v>
      </c>
      <c r="S1955" s="13">
        <v>4490.9400000000005</v>
      </c>
      <c r="T1955" s="13">
        <v>112.27350000000001</v>
      </c>
      <c r="U1955" s="48">
        <f>T_[[#This Row],[CA tarif]]-T_[[#This Row],[CA HT]]</f>
        <v>555.05999999999949</v>
      </c>
      <c r="V1955" s="13"/>
      <c r="W1955" s="13"/>
      <c r="X1955"/>
      <c r="Y1955" s="9"/>
      <c r="AA1955"/>
      <c r="AB1955"/>
    </row>
    <row r="1956" spans="1:28" ht="15" customHeight="1" x14ac:dyDescent="0.25">
      <c r="A1956" s="6" t="s">
        <v>248</v>
      </c>
      <c r="B1956" s="6" t="s">
        <v>249</v>
      </c>
      <c r="C1956" s="6" t="s">
        <v>250</v>
      </c>
      <c r="D1956" s="6" t="s">
        <v>251</v>
      </c>
      <c r="E1956" s="6">
        <v>1</v>
      </c>
      <c r="F1956" s="6" t="str">
        <f>VLOOKUP(T_[[#This Row],[N° représ]],ListeREPRESENTANTS,2,FALSE)</f>
        <v>Francis Rivière</v>
      </c>
      <c r="G1956" s="6">
        <v>10727</v>
      </c>
      <c r="H1956" s="9">
        <v>41508</v>
      </c>
      <c r="I1956" s="9">
        <v>41518</v>
      </c>
      <c r="J1956" s="9">
        <v>41514</v>
      </c>
      <c r="K1956" s="7">
        <v>4</v>
      </c>
      <c r="L1956" s="9" t="str">
        <f>VLOOKUP(T_[[#This Row],[Réf catégorie]],ListeCATEGORIES,2,FALSE)</f>
        <v>Produits laitiers</v>
      </c>
      <c r="M1956" s="6">
        <v>59</v>
      </c>
      <c r="N1956" s="6" t="str">
        <f>VLOOKUP(T_[[#This Row],[Réf prod]],ListePRODUITS,2,FALSE)</f>
        <v>Raclette Courdavault</v>
      </c>
      <c r="O1956" s="13">
        <v>275</v>
      </c>
      <c r="P1956" s="6">
        <v>88</v>
      </c>
      <c r="Q1956" s="13">
        <f t="shared" si="30"/>
        <v>24200</v>
      </c>
      <c r="R1956" s="14">
        <v>0.01</v>
      </c>
      <c r="S1956" s="13">
        <v>23958</v>
      </c>
      <c r="T1956" s="13">
        <v>95.831999999999994</v>
      </c>
      <c r="U1956" s="48">
        <f>T_[[#This Row],[CA tarif]]-T_[[#This Row],[CA HT]]</f>
        <v>242</v>
      </c>
      <c r="V1956" s="13"/>
      <c r="W1956" s="13"/>
      <c r="X1956"/>
      <c r="Y1956" s="9"/>
      <c r="AA1956"/>
      <c r="AB1956"/>
    </row>
    <row r="1957" spans="1:28" ht="15" customHeight="1" x14ac:dyDescent="0.25">
      <c r="A1957" s="6" t="s">
        <v>205</v>
      </c>
      <c r="B1957" s="6" t="s">
        <v>206</v>
      </c>
      <c r="C1957" s="6" t="s">
        <v>207</v>
      </c>
      <c r="D1957" s="6" t="s">
        <v>208</v>
      </c>
      <c r="E1957" s="6">
        <v>5</v>
      </c>
      <c r="F1957" s="6" t="str">
        <f>VLOOKUP(T_[[#This Row],[N° représ]],ListeREPRESENTANTS,2,FALSE)</f>
        <v>Mohamed Ben Arfa</v>
      </c>
      <c r="G1957" s="6">
        <v>10875</v>
      </c>
      <c r="H1957" s="9">
        <v>41508</v>
      </c>
      <c r="I1957" s="9">
        <v>41523</v>
      </c>
      <c r="J1957" s="9">
        <v>41525</v>
      </c>
      <c r="K1957" s="7">
        <v>3</v>
      </c>
      <c r="L1957" s="9" t="str">
        <f>VLOOKUP(T_[[#This Row],[Réf catégorie]],ListeCATEGORIES,2,FALSE)</f>
        <v>Desserts</v>
      </c>
      <c r="M1957" s="6">
        <v>19</v>
      </c>
      <c r="N1957" s="6" t="str">
        <f>VLOOKUP(T_[[#This Row],[Réf prod]],ListePRODUITS,2,FALSE)</f>
        <v>Teatime Chocolate Biscuits</v>
      </c>
      <c r="O1957" s="13">
        <v>46</v>
      </c>
      <c r="P1957" s="6">
        <v>75</v>
      </c>
      <c r="Q1957" s="13">
        <f t="shared" si="30"/>
        <v>3450</v>
      </c>
      <c r="R1957" s="15">
        <v>0.16</v>
      </c>
      <c r="S1957" s="13">
        <v>2898</v>
      </c>
      <c r="T1957" s="13">
        <v>34.776000000000003</v>
      </c>
      <c r="U1957" s="48">
        <f>T_[[#This Row],[CA tarif]]-T_[[#This Row],[CA HT]]</f>
        <v>552</v>
      </c>
      <c r="V1957" s="13"/>
      <c r="W1957" s="13"/>
      <c r="X1957"/>
      <c r="Y1957" s="9"/>
      <c r="AA1957"/>
      <c r="AB1957"/>
    </row>
    <row r="1958" spans="1:28" ht="15" customHeight="1" x14ac:dyDescent="0.25">
      <c r="A1958" s="6" t="s">
        <v>216</v>
      </c>
      <c r="B1958" s="6" t="s">
        <v>217</v>
      </c>
      <c r="C1958" s="6" t="s">
        <v>218</v>
      </c>
      <c r="D1958" s="6" t="s">
        <v>102</v>
      </c>
      <c r="E1958" s="6">
        <v>5</v>
      </c>
      <c r="F1958" s="6" t="str">
        <f>VLOOKUP(T_[[#This Row],[N° représ]],ListeREPRESENTANTS,2,FALSE)</f>
        <v>Mohamed Ben Arfa</v>
      </c>
      <c r="G1958" s="6">
        <v>10892</v>
      </c>
      <c r="H1958" s="9">
        <v>41508</v>
      </c>
      <c r="I1958" s="9">
        <v>41521</v>
      </c>
      <c r="J1958" s="9">
        <v>41516</v>
      </c>
      <c r="K1958" s="7">
        <v>4</v>
      </c>
      <c r="L1958" s="9" t="str">
        <f>VLOOKUP(T_[[#This Row],[Réf catégorie]],ListeCATEGORIES,2,FALSE)</f>
        <v>Produits laitiers</v>
      </c>
      <c r="M1958" s="6">
        <v>59</v>
      </c>
      <c r="N1958" s="6" t="str">
        <f>VLOOKUP(T_[[#This Row],[Réf prod]],ListePRODUITS,2,FALSE)</f>
        <v>Raclette Courdavault</v>
      </c>
      <c r="O1958" s="13">
        <v>275</v>
      </c>
      <c r="P1958" s="6">
        <v>22</v>
      </c>
      <c r="Q1958" s="13">
        <f t="shared" si="30"/>
        <v>6050</v>
      </c>
      <c r="R1958" s="15">
        <v>0.04</v>
      </c>
      <c r="S1958" s="13">
        <v>5808</v>
      </c>
      <c r="T1958" s="13">
        <v>58.08</v>
      </c>
      <c r="U1958" s="48">
        <f>T_[[#This Row],[CA tarif]]-T_[[#This Row],[CA HT]]</f>
        <v>242</v>
      </c>
      <c r="V1958" s="13"/>
      <c r="W1958" s="13"/>
      <c r="X1958"/>
      <c r="Y1958" s="9"/>
      <c r="AA1958"/>
      <c r="AB1958"/>
    </row>
    <row r="1959" spans="1:28" ht="15" customHeight="1" x14ac:dyDescent="0.25">
      <c r="A1959" s="6" t="s">
        <v>205</v>
      </c>
      <c r="B1959" s="6" t="s">
        <v>206</v>
      </c>
      <c r="C1959" s="6" t="s">
        <v>207</v>
      </c>
      <c r="D1959" s="6" t="s">
        <v>208</v>
      </c>
      <c r="E1959" s="6">
        <v>9</v>
      </c>
      <c r="F1959" s="6" t="str">
        <f>VLOOKUP(T_[[#This Row],[N° représ]],ListeREPRESENTANTS,2,FALSE)</f>
        <v>Steven Buchanan</v>
      </c>
      <c r="G1959" s="6">
        <v>10654</v>
      </c>
      <c r="H1959" s="9">
        <v>41510</v>
      </c>
      <c r="I1959" s="9">
        <v>41520</v>
      </c>
      <c r="J1959" s="9">
        <v>41522</v>
      </c>
      <c r="K1959" s="7">
        <v>1</v>
      </c>
      <c r="L1959" s="9" t="str">
        <f>VLOOKUP(T_[[#This Row],[Réf catégorie]],ListeCATEGORIES,2,FALSE)</f>
        <v>Boissons</v>
      </c>
      <c r="M1959" s="6">
        <v>39</v>
      </c>
      <c r="N1959" s="6" t="str">
        <f>VLOOKUP(T_[[#This Row],[Réf prod]],ListePRODUITS,2,FALSE)</f>
        <v>Chartreuse verte</v>
      </c>
      <c r="O1959" s="13">
        <v>90</v>
      </c>
      <c r="P1959" s="6">
        <v>23</v>
      </c>
      <c r="Q1959" s="13">
        <f t="shared" si="30"/>
        <v>2070</v>
      </c>
      <c r="R1959" s="14">
        <v>0.15</v>
      </c>
      <c r="S1959" s="13">
        <v>1759.5</v>
      </c>
      <c r="T1959" s="13">
        <v>14.076000000000001</v>
      </c>
      <c r="U1959" s="48">
        <f>T_[[#This Row],[CA tarif]]-T_[[#This Row],[CA HT]]</f>
        <v>310.5</v>
      </c>
      <c r="V1959" s="13"/>
      <c r="W1959" s="13"/>
      <c r="X1959"/>
      <c r="Y1959" s="9"/>
      <c r="AA1959"/>
      <c r="AB1959"/>
    </row>
    <row r="1960" spans="1:28" ht="15" customHeight="1" x14ac:dyDescent="0.25">
      <c r="A1960" s="6" t="s">
        <v>186</v>
      </c>
      <c r="B1960" s="6" t="s">
        <v>187</v>
      </c>
      <c r="C1960" s="6" t="s">
        <v>188</v>
      </c>
      <c r="D1960" s="6" t="s">
        <v>140</v>
      </c>
      <c r="E1960" s="6">
        <v>8</v>
      </c>
      <c r="F1960" s="6" t="str">
        <f>VLOOKUP(T_[[#This Row],[N° représ]],ListeREPRESENTANTS,2,FALSE)</f>
        <v>Hicham Esmal</v>
      </c>
      <c r="G1960" s="6">
        <v>10836</v>
      </c>
      <c r="H1960" s="9">
        <v>41510</v>
      </c>
      <c r="I1960" s="9">
        <v>41531</v>
      </c>
      <c r="J1960" s="9">
        <v>41530</v>
      </c>
      <c r="K1960" s="7">
        <v>5</v>
      </c>
      <c r="L1960" s="9" t="str">
        <f>VLOOKUP(T_[[#This Row],[Réf catégorie]],ListeCATEGORIES,2,FALSE)</f>
        <v>Pâtes et céréales</v>
      </c>
      <c r="M1960" s="6">
        <v>64</v>
      </c>
      <c r="N1960" s="6" t="str">
        <f>VLOOKUP(T_[[#This Row],[Réf prod]],ListePRODUITS,2,FALSE)</f>
        <v>Wimmers gute Semmelknödel</v>
      </c>
      <c r="O1960" s="13">
        <v>166.25</v>
      </c>
      <c r="P1960" s="6">
        <v>23</v>
      </c>
      <c r="Q1960" s="13">
        <f t="shared" si="30"/>
        <v>3823.75</v>
      </c>
      <c r="R1960" s="14">
        <v>0.08</v>
      </c>
      <c r="S1960" s="13">
        <v>3517.8500000000004</v>
      </c>
      <c r="T1960" s="13">
        <v>10.553550000000001</v>
      </c>
      <c r="U1960" s="48">
        <f>T_[[#This Row],[CA tarif]]-T_[[#This Row],[CA HT]]</f>
        <v>305.89999999999964</v>
      </c>
      <c r="V1960" s="13"/>
      <c r="W1960" s="13"/>
      <c r="X1960"/>
      <c r="Y1960" s="9"/>
      <c r="AA1960"/>
      <c r="AB1960"/>
    </row>
    <row r="1961" spans="1:28" ht="15" customHeight="1" x14ac:dyDescent="0.25">
      <c r="A1961" s="6" t="s">
        <v>133</v>
      </c>
      <c r="B1961" s="6" t="s">
        <v>134</v>
      </c>
      <c r="C1961" s="6" t="s">
        <v>135</v>
      </c>
      <c r="D1961" s="6" t="s">
        <v>136</v>
      </c>
      <c r="E1961" s="6">
        <v>7</v>
      </c>
      <c r="F1961" s="6" t="str">
        <f>VLOOKUP(T_[[#This Row],[N° représ]],ListeREPRESENTANTS,2,FALSE)</f>
        <v>Jaime Dos Santos</v>
      </c>
      <c r="G1961" s="6">
        <v>10859</v>
      </c>
      <c r="H1961" s="9">
        <v>41510</v>
      </c>
      <c r="I1961" s="9">
        <v>41533</v>
      </c>
      <c r="J1961" s="9">
        <v>41535</v>
      </c>
      <c r="K1961" s="7">
        <v>1</v>
      </c>
      <c r="L1961" s="9" t="str">
        <f>VLOOKUP(T_[[#This Row],[Réf catégorie]],ListeCATEGORIES,2,FALSE)</f>
        <v>Boissons</v>
      </c>
      <c r="M1961" s="6">
        <v>24</v>
      </c>
      <c r="N1961" s="6" t="str">
        <f>VLOOKUP(T_[[#This Row],[Réf prod]],ListePRODUITS,2,FALSE)</f>
        <v>Guaraná Fantástica</v>
      </c>
      <c r="O1961" s="13">
        <v>22.5</v>
      </c>
      <c r="P1961" s="6">
        <v>78</v>
      </c>
      <c r="Q1961" s="13">
        <f t="shared" si="30"/>
        <v>1755</v>
      </c>
      <c r="R1961" s="15">
        <v>0.04</v>
      </c>
      <c r="S1961" s="13">
        <v>1684.8</v>
      </c>
      <c r="T1961" s="13">
        <v>5.0543999999999993</v>
      </c>
      <c r="U1961" s="48">
        <f>T_[[#This Row],[CA tarif]]-T_[[#This Row],[CA HT]]</f>
        <v>70.200000000000045</v>
      </c>
      <c r="V1961" s="13"/>
      <c r="W1961" s="13"/>
      <c r="X1961"/>
      <c r="Y1961" s="9"/>
      <c r="AA1961"/>
      <c r="AB1961"/>
    </row>
    <row r="1962" spans="1:28" ht="15" customHeight="1" x14ac:dyDescent="0.25">
      <c r="A1962" s="6" t="s">
        <v>86</v>
      </c>
      <c r="B1962" s="6" t="s">
        <v>87</v>
      </c>
      <c r="C1962" s="6" t="s">
        <v>88</v>
      </c>
      <c r="D1962" s="6" t="s">
        <v>89</v>
      </c>
      <c r="E1962" s="6">
        <v>1</v>
      </c>
      <c r="F1962" s="6" t="str">
        <f>VLOOKUP(T_[[#This Row],[N° représ]],ListeREPRESENTANTS,2,FALSE)</f>
        <v>Francis Rivière</v>
      </c>
      <c r="G1962" s="6">
        <v>10471</v>
      </c>
      <c r="H1962" s="9">
        <v>41511</v>
      </c>
      <c r="I1962" s="9">
        <v>41522</v>
      </c>
      <c r="J1962" s="9">
        <v>41518</v>
      </c>
      <c r="K1962" s="7">
        <v>7</v>
      </c>
      <c r="L1962" s="9" t="str">
        <f>VLOOKUP(T_[[#This Row],[Réf catégorie]],ListeCATEGORIES,2,FALSE)</f>
        <v>Produits secs</v>
      </c>
      <c r="M1962" s="6">
        <v>7</v>
      </c>
      <c r="N1962" s="6" t="str">
        <f>VLOOKUP(T_[[#This Row],[Réf prod]],ListePRODUITS,2,FALSE)</f>
        <v>Uncle Bob's Organic Dried Pears</v>
      </c>
      <c r="O1962" s="13">
        <v>120</v>
      </c>
      <c r="P1962" s="6">
        <v>89</v>
      </c>
      <c r="Q1962" s="13">
        <f t="shared" si="30"/>
        <v>10680</v>
      </c>
      <c r="R1962" s="14">
        <v>0.2</v>
      </c>
      <c r="S1962" s="13">
        <v>8544</v>
      </c>
      <c r="T1962" s="13">
        <v>239.232</v>
      </c>
      <c r="U1962" s="48">
        <f>T_[[#This Row],[CA tarif]]-T_[[#This Row],[CA HT]]</f>
        <v>2136</v>
      </c>
      <c r="V1962" s="13"/>
      <c r="W1962" s="13"/>
      <c r="X1962"/>
      <c r="Y1962" s="9"/>
      <c r="AA1962"/>
      <c r="AB1962"/>
    </row>
    <row r="1963" spans="1:28" ht="15" customHeight="1" x14ac:dyDescent="0.25">
      <c r="A1963" s="6" t="s">
        <v>147</v>
      </c>
      <c r="B1963" s="6" t="s">
        <v>148</v>
      </c>
      <c r="C1963" s="6" t="s">
        <v>149</v>
      </c>
      <c r="D1963" s="6" t="s">
        <v>85</v>
      </c>
      <c r="E1963" s="6">
        <v>5</v>
      </c>
      <c r="F1963" s="6" t="str">
        <f>VLOOKUP(T_[[#This Row],[N° représ]],ListeREPRESENTANTS,2,FALSE)</f>
        <v>Mohamed Ben Arfa</v>
      </c>
      <c r="G1963" s="6">
        <v>10493</v>
      </c>
      <c r="H1963" s="9">
        <v>41511</v>
      </c>
      <c r="I1963" s="9">
        <v>41528</v>
      </c>
      <c r="J1963" s="9">
        <v>41525</v>
      </c>
      <c r="K1963" s="7">
        <v>2</v>
      </c>
      <c r="L1963" s="9" t="str">
        <f>VLOOKUP(T_[[#This Row],[Réf catégorie]],ListeCATEGORIES,2,FALSE)</f>
        <v>Condiments</v>
      </c>
      <c r="M1963" s="6">
        <v>66</v>
      </c>
      <c r="N1963" s="6" t="str">
        <f>VLOOKUP(T_[[#This Row],[Réf prod]],ListePRODUITS,2,FALSE)</f>
        <v>Louisiana Hot Spiced Okra</v>
      </c>
      <c r="O1963" s="13">
        <v>68</v>
      </c>
      <c r="P1963" s="6">
        <v>4</v>
      </c>
      <c r="Q1963" s="13">
        <f t="shared" si="30"/>
        <v>272</v>
      </c>
      <c r="R1963" s="14">
        <v>0.1</v>
      </c>
      <c r="S1963" s="13">
        <v>244.8</v>
      </c>
      <c r="T1963" s="13">
        <v>2.2032000000000003</v>
      </c>
      <c r="U1963" s="48">
        <f>T_[[#This Row],[CA tarif]]-T_[[#This Row],[CA HT]]</f>
        <v>27.199999999999989</v>
      </c>
      <c r="V1963" s="13"/>
      <c r="W1963" s="13"/>
      <c r="X1963"/>
      <c r="Y1963" s="9"/>
      <c r="AA1963"/>
      <c r="AB1963"/>
    </row>
    <row r="1964" spans="1:28" ht="15" customHeight="1" x14ac:dyDescent="0.25">
      <c r="A1964" s="6" t="s">
        <v>223</v>
      </c>
      <c r="B1964" s="6" t="s">
        <v>224</v>
      </c>
      <c r="C1964" s="6" t="s">
        <v>225</v>
      </c>
      <c r="D1964" s="6" t="s">
        <v>208</v>
      </c>
      <c r="E1964" s="6">
        <v>3</v>
      </c>
      <c r="F1964" s="6" t="str">
        <f>VLOOKUP(T_[[#This Row],[N° représ]],ListeREPRESENTANTS,2,FALSE)</f>
        <v>Janet Leverling</v>
      </c>
      <c r="G1964" s="6">
        <v>10762</v>
      </c>
      <c r="H1964" s="9">
        <v>41511</v>
      </c>
      <c r="I1964" s="9">
        <v>41527</v>
      </c>
      <c r="J1964" s="9">
        <v>41522</v>
      </c>
      <c r="K1964" s="7">
        <v>7</v>
      </c>
      <c r="L1964" s="9" t="str">
        <f>VLOOKUP(T_[[#This Row],[Réf catégorie]],ListeCATEGORIES,2,FALSE)</f>
        <v>Produits secs</v>
      </c>
      <c r="M1964" s="6">
        <v>51</v>
      </c>
      <c r="N1964" s="6" t="str">
        <f>VLOOKUP(T_[[#This Row],[Réf prod]],ListePRODUITS,2,FALSE)</f>
        <v>Manjimup Dried Apples</v>
      </c>
      <c r="O1964" s="13">
        <v>265</v>
      </c>
      <c r="P1964" s="6">
        <v>54</v>
      </c>
      <c r="Q1964" s="13">
        <f t="shared" si="30"/>
        <v>14310</v>
      </c>
      <c r="R1964" s="14">
        <v>0.17</v>
      </c>
      <c r="S1964" s="13">
        <v>11877.3</v>
      </c>
      <c r="T1964" s="13">
        <v>273.17789999999997</v>
      </c>
      <c r="U1964" s="48">
        <f>T_[[#This Row],[CA tarif]]-T_[[#This Row],[CA HT]]</f>
        <v>2432.7000000000007</v>
      </c>
      <c r="V1964" s="13"/>
      <c r="W1964" s="13"/>
      <c r="X1964"/>
      <c r="Y1964" s="9"/>
      <c r="AA1964"/>
      <c r="AB1964"/>
    </row>
    <row r="1965" spans="1:28" ht="15" customHeight="1" x14ac:dyDescent="0.25">
      <c r="A1965" s="6" t="s">
        <v>175</v>
      </c>
      <c r="B1965" s="6" t="s">
        <v>176</v>
      </c>
      <c r="C1965" s="6" t="s">
        <v>97</v>
      </c>
      <c r="D1965" s="6" t="s">
        <v>98</v>
      </c>
      <c r="E1965" s="6">
        <v>3</v>
      </c>
      <c r="F1965" s="6" t="str">
        <f>VLOOKUP(T_[[#This Row],[N° représ]],ListeREPRESENTANTS,2,FALSE)</f>
        <v>Janet Leverling</v>
      </c>
      <c r="G1965" s="6">
        <v>10682</v>
      </c>
      <c r="H1965" s="9">
        <v>41512</v>
      </c>
      <c r="I1965" s="9">
        <v>41529</v>
      </c>
      <c r="J1965" s="9">
        <v>41525</v>
      </c>
      <c r="K1965" s="7">
        <v>1</v>
      </c>
      <c r="L1965" s="9" t="str">
        <f>VLOOKUP(T_[[#This Row],[Réf catégorie]],ListeCATEGORIES,2,FALSE)</f>
        <v>Boissons</v>
      </c>
      <c r="M1965" s="6">
        <v>75</v>
      </c>
      <c r="N1965" s="6" t="str">
        <f>VLOOKUP(T_[[#This Row],[Réf prod]],ListePRODUITS,2,FALSE)</f>
        <v>Rhönbräu Klosterbier</v>
      </c>
      <c r="O1965" s="13">
        <v>38.75</v>
      </c>
      <c r="P1965" s="6">
        <v>31</v>
      </c>
      <c r="Q1965" s="13">
        <f t="shared" si="30"/>
        <v>1201.25</v>
      </c>
      <c r="R1965" s="14">
        <v>0.04</v>
      </c>
      <c r="S1965" s="13">
        <v>1153.2</v>
      </c>
      <c r="T1965" s="13">
        <v>25.3704</v>
      </c>
      <c r="U1965" s="48">
        <f>T_[[#This Row],[CA tarif]]-T_[[#This Row],[CA HT]]</f>
        <v>48.049999999999955</v>
      </c>
      <c r="V1965" s="13"/>
      <c r="W1965" s="13"/>
      <c r="X1965"/>
      <c r="Y1965" s="9"/>
      <c r="AA1965"/>
      <c r="AB1965"/>
    </row>
    <row r="1966" spans="1:28" ht="15" customHeight="1" x14ac:dyDescent="0.25">
      <c r="A1966" s="6" t="s">
        <v>99</v>
      </c>
      <c r="B1966" s="6" t="s">
        <v>100</v>
      </c>
      <c r="C1966" s="6" t="s">
        <v>101</v>
      </c>
      <c r="D1966" s="6" t="s">
        <v>102</v>
      </c>
      <c r="E1966" s="6">
        <v>9</v>
      </c>
      <c r="F1966" s="6" t="str">
        <f>VLOOKUP(T_[[#This Row],[N° représ]],ListeREPRESENTANTS,2,FALSE)</f>
        <v>Steven Buchanan</v>
      </c>
      <c r="G1966" s="6">
        <v>10841</v>
      </c>
      <c r="H1966" s="9">
        <v>41512</v>
      </c>
      <c r="I1966" s="9">
        <v>41529</v>
      </c>
      <c r="J1966" s="9">
        <v>41524</v>
      </c>
      <c r="K1966" s="7">
        <v>2</v>
      </c>
      <c r="L1966" s="9" t="str">
        <f>VLOOKUP(T_[[#This Row],[Réf catégorie]],ListeCATEGORIES,2,FALSE)</f>
        <v>Condiments</v>
      </c>
      <c r="M1966" s="6">
        <v>77</v>
      </c>
      <c r="N1966" s="6" t="str">
        <f>VLOOKUP(T_[[#This Row],[Réf prod]],ListePRODUITS,2,FALSE)</f>
        <v>Original Frankfurter grüne Soße</v>
      </c>
      <c r="O1966" s="13">
        <v>65</v>
      </c>
      <c r="P1966" s="6">
        <v>46</v>
      </c>
      <c r="Q1966" s="13">
        <f t="shared" si="30"/>
        <v>2990</v>
      </c>
      <c r="R1966" s="15">
        <v>-0.01</v>
      </c>
      <c r="S1966" s="13">
        <v>3019.9</v>
      </c>
      <c r="T1966" s="13">
        <v>72.47760000000001</v>
      </c>
      <c r="U1966" s="48">
        <f>T_[[#This Row],[CA tarif]]-T_[[#This Row],[CA HT]]</f>
        <v>-29.900000000000091</v>
      </c>
      <c r="V1966" s="13"/>
      <c r="W1966" s="13"/>
      <c r="X1966"/>
      <c r="Y1966" s="9"/>
      <c r="AA1966"/>
      <c r="AB1966"/>
    </row>
    <row r="1967" spans="1:28" ht="15" customHeight="1" x14ac:dyDescent="0.25">
      <c r="A1967" s="6" t="s">
        <v>120</v>
      </c>
      <c r="B1967" s="6" t="s">
        <v>121</v>
      </c>
      <c r="C1967" s="6" t="s">
        <v>122</v>
      </c>
      <c r="D1967" s="6" t="s">
        <v>123</v>
      </c>
      <c r="E1967" s="6">
        <v>9</v>
      </c>
      <c r="F1967" s="6" t="str">
        <f>VLOOKUP(T_[[#This Row],[N° représ]],ListeREPRESENTANTS,2,FALSE)</f>
        <v>Steven Buchanan</v>
      </c>
      <c r="G1967" s="6">
        <v>10851</v>
      </c>
      <c r="H1967" s="9">
        <v>41512</v>
      </c>
      <c r="I1967" s="9">
        <v>41538</v>
      </c>
      <c r="J1967" s="9">
        <v>41538</v>
      </c>
      <c r="K1967" s="7">
        <v>5</v>
      </c>
      <c r="L1967" s="9" t="str">
        <f>VLOOKUP(T_[[#This Row],[Réf catégorie]],ListeCATEGORIES,2,FALSE)</f>
        <v>Pâtes et céréales</v>
      </c>
      <c r="M1967" s="6">
        <v>57</v>
      </c>
      <c r="N1967" s="6" t="str">
        <f>VLOOKUP(T_[[#This Row],[Réf prod]],ListePRODUITS,2,FALSE)</f>
        <v>Ravioli Angelo</v>
      </c>
      <c r="O1967" s="13">
        <v>97.5</v>
      </c>
      <c r="P1967" s="6">
        <v>49</v>
      </c>
      <c r="Q1967" s="13">
        <f t="shared" si="30"/>
        <v>4777.5</v>
      </c>
      <c r="R1967" s="15">
        <v>0.11</v>
      </c>
      <c r="S1967" s="13">
        <v>4251.9750000000004</v>
      </c>
      <c r="T1967" s="13">
        <v>106.29937500000001</v>
      </c>
      <c r="U1967" s="48">
        <f>T_[[#This Row],[CA tarif]]-T_[[#This Row],[CA HT]]</f>
        <v>525.52499999999964</v>
      </c>
      <c r="V1967" s="13"/>
      <c r="W1967" s="13"/>
      <c r="X1967"/>
      <c r="Y1967" s="9"/>
      <c r="AA1967"/>
      <c r="AB1967"/>
    </row>
    <row r="1968" spans="1:28" ht="15" customHeight="1" x14ac:dyDescent="0.25">
      <c r="A1968" s="6" t="s">
        <v>130</v>
      </c>
      <c r="B1968" s="6" t="s">
        <v>131</v>
      </c>
      <c r="C1968" s="6" t="s">
        <v>132</v>
      </c>
      <c r="D1968" s="6" t="s">
        <v>123</v>
      </c>
      <c r="E1968" s="6">
        <v>8</v>
      </c>
      <c r="F1968" s="6" t="str">
        <f>VLOOKUP(T_[[#This Row],[N° représ]],ListeREPRESENTANTS,2,FALSE)</f>
        <v>Hicham Esmal</v>
      </c>
      <c r="G1968" s="6">
        <v>10868</v>
      </c>
      <c r="H1968" s="9">
        <v>41512</v>
      </c>
      <c r="I1968" s="9">
        <v>41525</v>
      </c>
      <c r="J1968" s="9">
        <v>41525</v>
      </c>
      <c r="K1968" s="7">
        <v>3</v>
      </c>
      <c r="L1968" s="9" t="str">
        <f>VLOOKUP(T_[[#This Row],[Réf catégorie]],ListeCATEGORIES,2,FALSE)</f>
        <v>Desserts</v>
      </c>
      <c r="M1968" s="6">
        <v>49</v>
      </c>
      <c r="N1968" s="6" t="str">
        <f>VLOOKUP(T_[[#This Row],[Réf prod]],ListePRODUITS,2,FALSE)</f>
        <v>Maxilaku</v>
      </c>
      <c r="O1968" s="13">
        <v>100</v>
      </c>
      <c r="P1968" s="6">
        <v>85</v>
      </c>
      <c r="Q1968" s="13">
        <f t="shared" si="30"/>
        <v>8500</v>
      </c>
      <c r="R1968" s="15">
        <v>-0.02</v>
      </c>
      <c r="S1968" s="13">
        <v>8670</v>
      </c>
      <c r="T1968" s="13">
        <v>86.7</v>
      </c>
      <c r="U1968" s="48">
        <f>T_[[#This Row],[CA tarif]]-T_[[#This Row],[CA HT]]</f>
        <v>-170</v>
      </c>
      <c r="V1968" s="13"/>
      <c r="W1968" s="13"/>
      <c r="X1968"/>
      <c r="Y1968" s="9"/>
      <c r="AA1968"/>
      <c r="AB1968"/>
    </row>
    <row r="1969" spans="1:28" ht="15" customHeight="1" x14ac:dyDescent="0.25">
      <c r="A1969" s="6" t="s">
        <v>166</v>
      </c>
      <c r="B1969" s="6" t="s">
        <v>167</v>
      </c>
      <c r="C1969" s="6" t="s">
        <v>168</v>
      </c>
      <c r="D1969" s="6" t="s">
        <v>169</v>
      </c>
      <c r="E1969" s="6">
        <v>1</v>
      </c>
      <c r="F1969" s="6" t="str">
        <f>VLOOKUP(T_[[#This Row],[N° représ]],ListeREPRESENTANTS,2,FALSE)</f>
        <v>Francis Rivière</v>
      </c>
      <c r="G1969" s="6">
        <v>10516</v>
      </c>
      <c r="H1969" s="9">
        <v>41513</v>
      </c>
      <c r="I1969" s="9">
        <v>41543</v>
      </c>
      <c r="J1969" s="9">
        <v>41542</v>
      </c>
      <c r="K1969" s="7">
        <v>8</v>
      </c>
      <c r="L1969" s="9" t="str">
        <f>VLOOKUP(T_[[#This Row],[Réf catégorie]],ListeCATEGORIES,2,FALSE)</f>
        <v>Poissons et fruits de mer</v>
      </c>
      <c r="M1969" s="6">
        <v>18</v>
      </c>
      <c r="N1969" s="6" t="str">
        <f>VLOOKUP(T_[[#This Row],[Réf prod]],ListePRODUITS,2,FALSE)</f>
        <v>Carnarvon Tigers</v>
      </c>
      <c r="O1969" s="13">
        <v>312.5</v>
      </c>
      <c r="P1969" s="6">
        <v>43</v>
      </c>
      <c r="Q1969" s="13">
        <f t="shared" si="30"/>
        <v>13437.5</v>
      </c>
      <c r="R1969" s="14">
        <v>0.08</v>
      </c>
      <c r="S1969" s="13">
        <v>12362.5</v>
      </c>
      <c r="T1969" s="13">
        <v>210.16249999999999</v>
      </c>
      <c r="U1969" s="48">
        <f>T_[[#This Row],[CA tarif]]-T_[[#This Row],[CA HT]]</f>
        <v>1075</v>
      </c>
      <c r="V1969" s="13"/>
      <c r="W1969" s="13"/>
      <c r="X1969"/>
      <c r="Y1969" s="9"/>
      <c r="AA1969"/>
      <c r="AB1969"/>
    </row>
    <row r="1970" spans="1:28" ht="15" customHeight="1" x14ac:dyDescent="0.25">
      <c r="A1970" s="6" t="s">
        <v>152</v>
      </c>
      <c r="B1970" s="6" t="s">
        <v>153</v>
      </c>
      <c r="C1970" s="6" t="s">
        <v>154</v>
      </c>
      <c r="D1970" s="6" t="s">
        <v>146</v>
      </c>
      <c r="E1970" s="6">
        <v>1</v>
      </c>
      <c r="F1970" s="6" t="str">
        <f>VLOOKUP(T_[[#This Row],[N° représ]],ListeREPRESENTANTS,2,FALSE)</f>
        <v>Francis Rivière</v>
      </c>
      <c r="G1970" s="6">
        <v>10810</v>
      </c>
      <c r="H1970" s="9">
        <v>41513</v>
      </c>
      <c r="I1970" s="9">
        <v>41540</v>
      </c>
      <c r="J1970" s="9">
        <v>41536</v>
      </c>
      <c r="K1970" s="7">
        <v>1</v>
      </c>
      <c r="L1970" s="9" t="str">
        <f>VLOOKUP(T_[[#This Row],[Réf catégorie]],ListeCATEGORIES,2,FALSE)</f>
        <v>Boissons</v>
      </c>
      <c r="M1970" s="6">
        <v>70</v>
      </c>
      <c r="N1970" s="6" t="str">
        <f>VLOOKUP(T_[[#This Row],[Réf prod]],ListePRODUITS,2,FALSE)</f>
        <v>Outback Lager</v>
      </c>
      <c r="O1970" s="13">
        <v>75</v>
      </c>
      <c r="P1970" s="6">
        <v>6</v>
      </c>
      <c r="Q1970" s="13">
        <f t="shared" si="30"/>
        <v>450</v>
      </c>
      <c r="R1970" s="14">
        <v>7.0000000000000007E-2</v>
      </c>
      <c r="S1970" s="13">
        <v>418.5</v>
      </c>
      <c r="T1970" s="13">
        <v>2.9295</v>
      </c>
      <c r="U1970" s="48">
        <f>T_[[#This Row],[CA tarif]]-T_[[#This Row],[CA HT]]</f>
        <v>31.5</v>
      </c>
      <c r="V1970" s="13"/>
      <c r="W1970" s="13"/>
      <c r="X1970"/>
      <c r="Y1970" s="9"/>
      <c r="AA1970"/>
      <c r="AB1970"/>
    </row>
    <row r="1971" spans="1:28" ht="15" customHeight="1" x14ac:dyDescent="0.25">
      <c r="A1971" s="6" t="s">
        <v>299</v>
      </c>
      <c r="B1971" s="6" t="s">
        <v>300</v>
      </c>
      <c r="C1971" s="6" t="s">
        <v>280</v>
      </c>
      <c r="D1971" s="6" t="s">
        <v>85</v>
      </c>
      <c r="E1971" s="6">
        <v>3</v>
      </c>
      <c r="F1971" s="6" t="str">
        <f>VLOOKUP(T_[[#This Row],[N° représ]],ListeREPRESENTANTS,2,FALSE)</f>
        <v>Janet Leverling</v>
      </c>
      <c r="G1971" s="6">
        <v>10860</v>
      </c>
      <c r="H1971" s="9">
        <v>41513</v>
      </c>
      <c r="I1971" s="9">
        <v>41534</v>
      </c>
      <c r="J1971" s="9">
        <v>41533</v>
      </c>
      <c r="K1971" s="7">
        <v>7</v>
      </c>
      <c r="L1971" s="9" t="str">
        <f>VLOOKUP(T_[[#This Row],[Réf catégorie]],ListeCATEGORIES,2,FALSE)</f>
        <v>Produits secs</v>
      </c>
      <c r="M1971" s="6">
        <v>51</v>
      </c>
      <c r="N1971" s="6" t="str">
        <f>VLOOKUP(T_[[#This Row],[Réf prod]],ListePRODUITS,2,FALSE)</f>
        <v>Manjimup Dried Apples</v>
      </c>
      <c r="O1971" s="13">
        <v>265</v>
      </c>
      <c r="P1971" s="6">
        <v>48</v>
      </c>
      <c r="Q1971" s="13">
        <f t="shared" si="30"/>
        <v>12720</v>
      </c>
      <c r="R1971" s="15">
        <v>0.17</v>
      </c>
      <c r="S1971" s="13">
        <v>10557.6</v>
      </c>
      <c r="T1971" s="13">
        <v>337.84320000000002</v>
      </c>
      <c r="U1971" s="48">
        <f>T_[[#This Row],[CA tarif]]-T_[[#This Row],[CA HT]]</f>
        <v>2162.3999999999996</v>
      </c>
      <c r="V1971" s="13"/>
      <c r="W1971" s="13"/>
      <c r="X1971"/>
      <c r="Y1971" s="9"/>
      <c r="AA1971"/>
      <c r="AB1971"/>
    </row>
    <row r="1972" spans="1:28" ht="15" customHeight="1" x14ac:dyDescent="0.25">
      <c r="A1972" s="6" t="s">
        <v>189</v>
      </c>
      <c r="B1972" s="6" t="s">
        <v>190</v>
      </c>
      <c r="C1972" s="6" t="s">
        <v>191</v>
      </c>
      <c r="D1972" s="6" t="s">
        <v>136</v>
      </c>
      <c r="E1972" s="6">
        <v>1</v>
      </c>
      <c r="F1972" s="6" t="str">
        <f>VLOOKUP(T_[[#This Row],[N° représ]],ListeREPRESENTANTS,2,FALSE)</f>
        <v>Francis Rivière</v>
      </c>
      <c r="G1972" s="6">
        <v>10515</v>
      </c>
      <c r="H1972" s="9">
        <v>41514</v>
      </c>
      <c r="I1972" s="9">
        <v>41536</v>
      </c>
      <c r="J1972" s="9">
        <v>41533</v>
      </c>
      <c r="K1972" s="7">
        <v>3</v>
      </c>
      <c r="L1972" s="9" t="str">
        <f>VLOOKUP(T_[[#This Row],[Réf catégorie]],ListeCATEGORIES,2,FALSE)</f>
        <v>Desserts</v>
      </c>
      <c r="M1972" s="6">
        <v>27</v>
      </c>
      <c r="N1972" s="6" t="str">
        <f>VLOOKUP(T_[[#This Row],[Réf prod]],ListePRODUITS,2,FALSE)</f>
        <v>Schoggi Schokolade</v>
      </c>
      <c r="O1972" s="13">
        <v>219.5</v>
      </c>
      <c r="P1972" s="6">
        <v>61</v>
      </c>
      <c r="Q1972" s="13">
        <f t="shared" si="30"/>
        <v>13389.5</v>
      </c>
      <c r="R1972" s="14">
        <v>0.05</v>
      </c>
      <c r="S1972" s="13">
        <v>12720.025</v>
      </c>
      <c r="T1972" s="13">
        <v>25.440049999999999</v>
      </c>
      <c r="U1972" s="48">
        <f>T_[[#This Row],[CA tarif]]-T_[[#This Row],[CA HT]]</f>
        <v>669.47500000000036</v>
      </c>
      <c r="V1972" s="13"/>
      <c r="W1972" s="13"/>
      <c r="X1972"/>
      <c r="Y1972" s="9"/>
      <c r="AA1972"/>
      <c r="AB1972"/>
    </row>
    <row r="1973" spans="1:28" ht="15" customHeight="1" x14ac:dyDescent="0.25">
      <c r="A1973" s="6" t="s">
        <v>166</v>
      </c>
      <c r="B1973" s="6" t="s">
        <v>167</v>
      </c>
      <c r="C1973" s="6" t="s">
        <v>168</v>
      </c>
      <c r="D1973" s="6" t="s">
        <v>169</v>
      </c>
      <c r="E1973" s="6">
        <v>7</v>
      </c>
      <c r="F1973" s="6" t="str">
        <f>VLOOKUP(T_[[#This Row],[N° représ]],ListeREPRESENTANTS,2,FALSE)</f>
        <v>Jaime Dos Santos</v>
      </c>
      <c r="G1973" s="6">
        <v>10567</v>
      </c>
      <c r="H1973" s="9">
        <v>41514</v>
      </c>
      <c r="I1973" s="9">
        <v>41541</v>
      </c>
      <c r="J1973" s="9">
        <v>41541</v>
      </c>
      <c r="K1973" s="7">
        <v>7</v>
      </c>
      <c r="L1973" s="9" t="str">
        <f>VLOOKUP(T_[[#This Row],[Réf catégorie]],ListeCATEGORIES,2,FALSE)</f>
        <v>Produits secs</v>
      </c>
      <c r="M1973" s="6">
        <v>51</v>
      </c>
      <c r="N1973" s="6" t="str">
        <f>VLOOKUP(T_[[#This Row],[Réf prod]],ListePRODUITS,2,FALSE)</f>
        <v>Manjimup Dried Apples</v>
      </c>
      <c r="O1973" s="13">
        <v>265</v>
      </c>
      <c r="P1973" s="6">
        <v>87</v>
      </c>
      <c r="Q1973" s="13">
        <f t="shared" si="30"/>
        <v>23055</v>
      </c>
      <c r="R1973" s="14">
        <v>0.06</v>
      </c>
      <c r="S1973" s="13">
        <v>21671.699999999997</v>
      </c>
      <c r="T1973" s="13">
        <v>303.40379999999993</v>
      </c>
      <c r="U1973" s="48">
        <f>T_[[#This Row],[CA tarif]]-T_[[#This Row],[CA HT]]</f>
        <v>1383.3000000000029</v>
      </c>
      <c r="V1973" s="13"/>
      <c r="W1973" s="13"/>
      <c r="X1973"/>
      <c r="Y1973" s="9"/>
      <c r="AA1973"/>
      <c r="AB1973"/>
    </row>
    <row r="1974" spans="1:28" ht="15" customHeight="1" x14ac:dyDescent="0.25">
      <c r="A1974" s="6" t="s">
        <v>170</v>
      </c>
      <c r="B1974" s="6" t="s">
        <v>171</v>
      </c>
      <c r="C1974" s="6" t="s">
        <v>172</v>
      </c>
      <c r="D1974" s="6" t="s">
        <v>146</v>
      </c>
      <c r="E1974" s="6">
        <v>7</v>
      </c>
      <c r="F1974" s="6" t="str">
        <f>VLOOKUP(T_[[#This Row],[N° représ]],ListeREPRESENTANTS,2,FALSE)</f>
        <v>Jaime Dos Santos</v>
      </c>
      <c r="G1974" s="6">
        <v>10605</v>
      </c>
      <c r="H1974" s="9">
        <v>41514</v>
      </c>
      <c r="I1974" s="9">
        <v>41540</v>
      </c>
      <c r="J1974" s="9">
        <v>41538</v>
      </c>
      <c r="K1974" s="7">
        <v>3</v>
      </c>
      <c r="L1974" s="9" t="str">
        <f>VLOOKUP(T_[[#This Row],[Réf catégorie]],ListeCATEGORIES,2,FALSE)</f>
        <v>Desserts</v>
      </c>
      <c r="M1974" s="6">
        <v>16</v>
      </c>
      <c r="N1974" s="6" t="str">
        <f>VLOOKUP(T_[[#This Row],[Réf prod]],ListePRODUITS,2,FALSE)</f>
        <v>Pavlova</v>
      </c>
      <c r="O1974" s="13">
        <v>87.25</v>
      </c>
      <c r="P1974" s="6">
        <v>25</v>
      </c>
      <c r="Q1974" s="13">
        <f t="shared" si="30"/>
        <v>2181.25</v>
      </c>
      <c r="R1974" s="14">
        <v>0.2</v>
      </c>
      <c r="S1974" s="13">
        <v>1745</v>
      </c>
      <c r="T1974" s="13">
        <v>24.43</v>
      </c>
      <c r="U1974" s="48">
        <f>T_[[#This Row],[CA tarif]]-T_[[#This Row],[CA HT]]</f>
        <v>436.25</v>
      </c>
      <c r="V1974" s="13"/>
      <c r="W1974" s="13"/>
      <c r="X1974"/>
      <c r="Y1974" s="9"/>
      <c r="AA1974"/>
      <c r="AB1974"/>
    </row>
    <row r="1975" spans="1:28" ht="15" customHeight="1" x14ac:dyDescent="0.25">
      <c r="A1975" s="6" t="s">
        <v>269</v>
      </c>
      <c r="B1975" s="6" t="s">
        <v>270</v>
      </c>
      <c r="C1975" s="6" t="s">
        <v>271</v>
      </c>
      <c r="D1975" s="6" t="s">
        <v>242</v>
      </c>
      <c r="E1975" s="6">
        <v>3</v>
      </c>
      <c r="F1975" s="6" t="str">
        <f>VLOOKUP(T_[[#This Row],[N° représ]],ListeREPRESENTANTS,2,FALSE)</f>
        <v>Janet Leverling</v>
      </c>
      <c r="G1975" s="6">
        <v>10769</v>
      </c>
      <c r="H1975" s="9">
        <v>41514</v>
      </c>
      <c r="I1975" s="9">
        <v>41542</v>
      </c>
      <c r="J1975" s="9">
        <v>41545</v>
      </c>
      <c r="K1975" s="7">
        <v>8</v>
      </c>
      <c r="L1975" s="9" t="str">
        <f>VLOOKUP(T_[[#This Row],[Réf catégorie]],ListeCATEGORIES,2,FALSE)</f>
        <v>Poissons et fruits de mer</v>
      </c>
      <c r="M1975" s="6">
        <v>41</v>
      </c>
      <c r="N1975" s="6" t="str">
        <f>VLOOKUP(T_[[#This Row],[Réf prod]],ListePRODUITS,2,FALSE)</f>
        <v>Jack's New England Clam Chowder</v>
      </c>
      <c r="O1975" s="13">
        <v>48.25</v>
      </c>
      <c r="P1975" s="6">
        <v>68</v>
      </c>
      <c r="Q1975" s="13">
        <f t="shared" si="30"/>
        <v>3281</v>
      </c>
      <c r="R1975" s="14">
        <v>0.17</v>
      </c>
      <c r="S1975" s="13">
        <v>2723.23</v>
      </c>
      <c r="T1975" s="13">
        <v>59.911059999999999</v>
      </c>
      <c r="U1975" s="48">
        <f>T_[[#This Row],[CA tarif]]-T_[[#This Row],[CA HT]]</f>
        <v>557.77</v>
      </c>
      <c r="V1975" s="13"/>
      <c r="W1975" s="13"/>
      <c r="X1975"/>
      <c r="Y1975" s="9"/>
      <c r="AA1975"/>
      <c r="AB1975"/>
    </row>
    <row r="1976" spans="1:28" ht="15" customHeight="1" x14ac:dyDescent="0.25">
      <c r="A1976" s="6" t="s">
        <v>269</v>
      </c>
      <c r="B1976" s="6" t="s">
        <v>270</v>
      </c>
      <c r="C1976" s="6" t="s">
        <v>271</v>
      </c>
      <c r="D1976" s="6" t="s">
        <v>242</v>
      </c>
      <c r="E1976" s="6">
        <v>3</v>
      </c>
      <c r="F1976" s="6" t="str">
        <f>VLOOKUP(T_[[#This Row],[N° représ]],ListeREPRESENTANTS,2,FALSE)</f>
        <v>Janet Leverling</v>
      </c>
      <c r="G1976" s="6">
        <v>10769</v>
      </c>
      <c r="H1976" s="9">
        <v>41514</v>
      </c>
      <c r="I1976" s="9">
        <v>41534</v>
      </c>
      <c r="J1976" s="9">
        <v>41537</v>
      </c>
      <c r="K1976" s="7">
        <v>5</v>
      </c>
      <c r="L1976" s="9" t="str">
        <f>VLOOKUP(T_[[#This Row],[Réf catégorie]],ListeCATEGORIES,2,FALSE)</f>
        <v>Pâtes et céréales</v>
      </c>
      <c r="M1976" s="6">
        <v>52</v>
      </c>
      <c r="N1976" s="6" t="str">
        <f>VLOOKUP(T_[[#This Row],[Réf prod]],ListePRODUITS,2,FALSE)</f>
        <v>Filo Mix</v>
      </c>
      <c r="O1976" s="13">
        <v>35</v>
      </c>
      <c r="P1976" s="6">
        <v>67</v>
      </c>
      <c r="Q1976" s="13">
        <f t="shared" si="30"/>
        <v>2345</v>
      </c>
      <c r="R1976" s="14">
        <v>0.09</v>
      </c>
      <c r="S1976" s="13">
        <v>2133.9500000000003</v>
      </c>
      <c r="T1976" s="13">
        <v>36.277149999999999</v>
      </c>
      <c r="U1976" s="48">
        <f>T_[[#This Row],[CA tarif]]-T_[[#This Row],[CA HT]]</f>
        <v>211.04999999999973</v>
      </c>
      <c r="V1976" s="13"/>
      <c r="W1976" s="13"/>
      <c r="X1976"/>
      <c r="Y1976" s="9"/>
      <c r="AA1976"/>
      <c r="AB1976"/>
    </row>
    <row r="1977" spans="1:28" ht="15" customHeight="1" x14ac:dyDescent="0.25">
      <c r="A1977" s="6" t="s">
        <v>201</v>
      </c>
      <c r="B1977" s="6" t="s">
        <v>202</v>
      </c>
      <c r="C1977" s="6" t="s">
        <v>203</v>
      </c>
      <c r="D1977" s="6" t="s">
        <v>204</v>
      </c>
      <c r="E1977" s="6">
        <v>1</v>
      </c>
      <c r="F1977" s="6" t="str">
        <f>VLOOKUP(T_[[#This Row],[N° représ]],ListeREPRESENTANTS,2,FALSE)</f>
        <v>Francis Rivière</v>
      </c>
      <c r="G1977" s="6">
        <v>10819</v>
      </c>
      <c r="H1977" s="9">
        <v>41514</v>
      </c>
      <c r="I1977" s="9">
        <v>41539</v>
      </c>
      <c r="J1977" s="9">
        <v>41535</v>
      </c>
      <c r="K1977" s="7">
        <v>1</v>
      </c>
      <c r="L1977" s="9" t="str">
        <f>VLOOKUP(T_[[#This Row],[Réf catégorie]],ListeCATEGORIES,2,FALSE)</f>
        <v>Boissons</v>
      </c>
      <c r="M1977" s="6">
        <v>75</v>
      </c>
      <c r="N1977" s="6" t="str">
        <f>VLOOKUP(T_[[#This Row],[Réf prod]],ListePRODUITS,2,FALSE)</f>
        <v>Rhönbräu Klosterbier</v>
      </c>
      <c r="O1977" s="13">
        <v>38.75</v>
      </c>
      <c r="P1977" s="6">
        <v>35</v>
      </c>
      <c r="Q1977" s="13">
        <f t="shared" si="30"/>
        <v>1356.25</v>
      </c>
      <c r="R1977" s="14">
        <v>0.19</v>
      </c>
      <c r="S1977" s="13">
        <v>1098.5625</v>
      </c>
      <c r="T1977" s="13">
        <v>26.365500000000001</v>
      </c>
      <c r="U1977" s="48">
        <f>T_[[#This Row],[CA tarif]]-T_[[#This Row],[CA HT]]</f>
        <v>257.6875</v>
      </c>
      <c r="V1977" s="13"/>
      <c r="W1977" s="13"/>
      <c r="X1977"/>
      <c r="Y1977" s="9"/>
      <c r="AA1977"/>
      <c r="AB1977"/>
    </row>
    <row r="1978" spans="1:28" ht="15" customHeight="1" x14ac:dyDescent="0.25">
      <c r="A1978" s="6" t="s">
        <v>163</v>
      </c>
      <c r="B1978" s="6" t="s">
        <v>164</v>
      </c>
      <c r="C1978" s="6" t="s">
        <v>165</v>
      </c>
      <c r="D1978" s="6" t="s">
        <v>136</v>
      </c>
      <c r="E1978" s="6">
        <v>2</v>
      </c>
      <c r="F1978" s="6" t="str">
        <f>VLOOKUP(T_[[#This Row],[N° représ]],ListeREPRESENTANTS,2,FALSE)</f>
        <v>Anne Dodsworth</v>
      </c>
      <c r="G1978" s="6">
        <v>10501</v>
      </c>
      <c r="H1978" s="9">
        <v>41515</v>
      </c>
      <c r="I1978" s="9">
        <v>41537</v>
      </c>
      <c r="J1978" s="9">
        <v>41539</v>
      </c>
      <c r="K1978" s="7">
        <v>6</v>
      </c>
      <c r="L1978" s="9" t="str">
        <f>VLOOKUP(T_[[#This Row],[Réf catégorie]],ListeCATEGORIES,2,FALSE)</f>
        <v>Viandes</v>
      </c>
      <c r="M1978" s="6">
        <v>54</v>
      </c>
      <c r="N1978" s="6" t="str">
        <f>VLOOKUP(T_[[#This Row],[Réf prod]],ListePRODUITS,2,FALSE)</f>
        <v>Tourtière</v>
      </c>
      <c r="O1978" s="13">
        <v>37.25</v>
      </c>
      <c r="P1978" s="6">
        <v>22</v>
      </c>
      <c r="Q1978" s="13">
        <f t="shared" si="30"/>
        <v>819.5</v>
      </c>
      <c r="R1978" s="14">
        <v>0.05</v>
      </c>
      <c r="S1978" s="13">
        <v>778.52499999999998</v>
      </c>
      <c r="T1978" s="13">
        <v>26.469849999999997</v>
      </c>
      <c r="U1978" s="48">
        <f>T_[[#This Row],[CA tarif]]-T_[[#This Row],[CA HT]]</f>
        <v>40.975000000000023</v>
      </c>
      <c r="V1978" s="13"/>
      <c r="W1978" s="13"/>
      <c r="X1978"/>
      <c r="Y1978" s="9"/>
      <c r="AA1978"/>
      <c r="AB1978"/>
    </row>
    <row r="1979" spans="1:28" x14ac:dyDescent="0.25">
      <c r="A1979" s="6" t="s">
        <v>213</v>
      </c>
      <c r="B1979" s="6" t="s">
        <v>214</v>
      </c>
      <c r="C1979" s="6" t="s">
        <v>215</v>
      </c>
      <c r="D1979" s="6" t="s">
        <v>81</v>
      </c>
      <c r="E1979" s="6">
        <v>6</v>
      </c>
      <c r="F1979" s="6" t="str">
        <f>VLOOKUP(T_[[#This Row],[N° représ]],ListeREPRESENTANTS,2,FALSE)</f>
        <v>Ernst Junge</v>
      </c>
      <c r="G1979" s="6">
        <v>10656</v>
      </c>
      <c r="H1979" s="9">
        <v>41515</v>
      </c>
      <c r="I1979" s="9">
        <v>41539</v>
      </c>
      <c r="J1979" s="9">
        <v>41538</v>
      </c>
      <c r="K1979" s="7">
        <v>7</v>
      </c>
      <c r="L1979" s="9" t="str">
        <f>VLOOKUP(T_[[#This Row],[Réf catégorie]],ListeCATEGORIES,2,FALSE)</f>
        <v>Produits secs</v>
      </c>
      <c r="M1979" s="6">
        <v>14</v>
      </c>
      <c r="N1979" s="6" t="str">
        <f>VLOOKUP(T_[[#This Row],[Réf prod]],ListePRODUITS,2,FALSE)</f>
        <v>Tofu</v>
      </c>
      <c r="O1979" s="13">
        <v>116.25</v>
      </c>
      <c r="P1979" s="6">
        <v>69</v>
      </c>
      <c r="Q1979" s="13">
        <f t="shared" si="30"/>
        <v>8021.25</v>
      </c>
      <c r="R1979" s="14">
        <v>0.14000000000000001</v>
      </c>
      <c r="S1979" s="13">
        <v>6898.2749999999996</v>
      </c>
      <c r="T1979" s="13">
        <v>206.94825</v>
      </c>
      <c r="U1979" s="48">
        <f>T_[[#This Row],[CA tarif]]-T_[[#This Row],[CA HT]]</f>
        <v>1122.9750000000004</v>
      </c>
      <c r="V1979" s="13"/>
      <c r="W1979" s="13"/>
      <c r="X1979"/>
      <c r="Y1979" s="9"/>
      <c r="AA1979"/>
      <c r="AB1979"/>
    </row>
    <row r="1980" spans="1:28" ht="15" customHeight="1" x14ac:dyDescent="0.25">
      <c r="A1980" s="6" t="s">
        <v>133</v>
      </c>
      <c r="B1980" s="6" t="s">
        <v>134</v>
      </c>
      <c r="C1980" s="6" t="s">
        <v>135</v>
      </c>
      <c r="D1980" s="6" t="s">
        <v>136</v>
      </c>
      <c r="E1980" s="6">
        <v>5</v>
      </c>
      <c r="F1980" s="6" t="str">
        <f>VLOOKUP(T_[[#This Row],[N° représ]],ListeREPRESENTANTS,2,FALSE)</f>
        <v>Mohamed Ben Arfa</v>
      </c>
      <c r="G1980" s="6">
        <v>10670</v>
      </c>
      <c r="H1980" s="9">
        <v>41515</v>
      </c>
      <c r="I1980" s="9">
        <v>41544</v>
      </c>
      <c r="J1980" s="9">
        <v>41546</v>
      </c>
      <c r="K1980" s="7">
        <v>1</v>
      </c>
      <c r="L1980" s="9" t="str">
        <f>VLOOKUP(T_[[#This Row],[Réf catégorie]],ListeCATEGORIES,2,FALSE)</f>
        <v>Boissons</v>
      </c>
      <c r="M1980" s="6">
        <v>75</v>
      </c>
      <c r="N1980" s="6" t="str">
        <f>VLOOKUP(T_[[#This Row],[Réf prod]],ListePRODUITS,2,FALSE)</f>
        <v>Rhönbräu Klosterbier</v>
      </c>
      <c r="O1980" s="13">
        <v>38.75</v>
      </c>
      <c r="P1980" s="6">
        <v>76</v>
      </c>
      <c r="Q1980" s="13">
        <f t="shared" si="30"/>
        <v>2945</v>
      </c>
      <c r="R1980" s="14">
        <v>0</v>
      </c>
      <c r="S1980" s="13">
        <v>2945</v>
      </c>
      <c r="T1980" s="13">
        <v>44.174999999999997</v>
      </c>
      <c r="U1980" s="48">
        <f>T_[[#This Row],[CA tarif]]-T_[[#This Row],[CA HT]]</f>
        <v>0</v>
      </c>
      <c r="V1980" s="13"/>
      <c r="W1980" s="13"/>
      <c r="X1980"/>
      <c r="Y1980" s="9"/>
      <c r="AA1980"/>
      <c r="AB1980"/>
    </row>
    <row r="1981" spans="1:28" x14ac:dyDescent="0.25">
      <c r="A1981" s="6" t="s">
        <v>179</v>
      </c>
      <c r="B1981" s="6" t="s">
        <v>180</v>
      </c>
      <c r="C1981" s="6" t="s">
        <v>181</v>
      </c>
      <c r="D1981" s="6" t="s">
        <v>81</v>
      </c>
      <c r="E1981" s="6">
        <v>9</v>
      </c>
      <c r="F1981" s="6" t="str">
        <f>VLOOKUP(T_[[#This Row],[N° représ]],ListeREPRESENTANTS,2,FALSE)</f>
        <v>Steven Buchanan</v>
      </c>
      <c r="G1981" s="6">
        <v>10607</v>
      </c>
      <c r="H1981" s="9">
        <v>41516</v>
      </c>
      <c r="I1981" s="9">
        <v>41539</v>
      </c>
      <c r="J1981" s="9">
        <v>41541</v>
      </c>
      <c r="K1981" s="7">
        <v>7</v>
      </c>
      <c r="L1981" s="9" t="str">
        <f>VLOOKUP(T_[[#This Row],[Réf catégorie]],ListeCATEGORIES,2,FALSE)</f>
        <v>Produits secs</v>
      </c>
      <c r="M1981" s="6">
        <v>7</v>
      </c>
      <c r="N1981" s="6" t="str">
        <f>VLOOKUP(T_[[#This Row],[Réf prod]],ListePRODUITS,2,FALSE)</f>
        <v>Uncle Bob's Organic Dried Pears</v>
      </c>
      <c r="O1981" s="13">
        <v>150</v>
      </c>
      <c r="P1981" s="6">
        <v>62</v>
      </c>
      <c r="Q1981" s="13">
        <f t="shared" si="30"/>
        <v>9300</v>
      </c>
      <c r="R1981" s="14">
        <v>0.01</v>
      </c>
      <c r="S1981" s="13">
        <v>9207</v>
      </c>
      <c r="T1981" s="13">
        <v>267.00299999999999</v>
      </c>
      <c r="U1981" s="48">
        <f>T_[[#This Row],[CA tarif]]-T_[[#This Row],[CA HT]]</f>
        <v>93</v>
      </c>
      <c r="V1981" s="13"/>
      <c r="W1981" s="13"/>
      <c r="X1981"/>
      <c r="Y1981" s="9"/>
      <c r="AA1981"/>
      <c r="AB1981"/>
    </row>
    <row r="1982" spans="1:28" ht="15" customHeight="1" x14ac:dyDescent="0.25">
      <c r="A1982" s="6" t="s">
        <v>166</v>
      </c>
      <c r="B1982" s="6" t="s">
        <v>167</v>
      </c>
      <c r="C1982" s="6" t="s">
        <v>168</v>
      </c>
      <c r="D1982" s="6" t="s">
        <v>169</v>
      </c>
      <c r="E1982" s="6">
        <v>2</v>
      </c>
      <c r="F1982" s="6" t="str">
        <f>VLOOKUP(T_[[#This Row],[N° représ]],ListeREPRESENTANTS,2,FALSE)</f>
        <v>Anne Dodsworth</v>
      </c>
      <c r="G1982" s="6">
        <v>10646</v>
      </c>
      <c r="H1982" s="9">
        <v>41516</v>
      </c>
      <c r="I1982" s="9">
        <v>41533</v>
      </c>
      <c r="J1982" s="9">
        <v>41530</v>
      </c>
      <c r="K1982" s="7">
        <v>2</v>
      </c>
      <c r="L1982" s="9" t="str">
        <f>VLOOKUP(T_[[#This Row],[Réf catégorie]],ListeCATEGORIES,2,FALSE)</f>
        <v>Condiments</v>
      </c>
      <c r="M1982" s="6">
        <v>77</v>
      </c>
      <c r="N1982" s="6" t="str">
        <f>VLOOKUP(T_[[#This Row],[Réf prod]],ListePRODUITS,2,FALSE)</f>
        <v>Original Frankfurter grüne Soße</v>
      </c>
      <c r="O1982" s="13">
        <v>65</v>
      </c>
      <c r="P1982" s="6">
        <v>78</v>
      </c>
      <c r="Q1982" s="13">
        <f t="shared" si="30"/>
        <v>5070</v>
      </c>
      <c r="R1982" s="14">
        <v>-0.02</v>
      </c>
      <c r="S1982" s="13">
        <v>5171.3999999999996</v>
      </c>
      <c r="T1982" s="13">
        <v>87.913799999999995</v>
      </c>
      <c r="U1982" s="48">
        <f>T_[[#This Row],[CA tarif]]-T_[[#This Row],[CA HT]]</f>
        <v>-101.39999999999964</v>
      </c>
      <c r="V1982" s="13"/>
      <c r="W1982" s="13"/>
      <c r="X1982"/>
      <c r="Y1982" s="9"/>
      <c r="AA1982"/>
      <c r="AB1982"/>
    </row>
    <row r="1983" spans="1:28" ht="15" customHeight="1" x14ac:dyDescent="0.25">
      <c r="A1983" s="6" t="s">
        <v>209</v>
      </c>
      <c r="B1983" s="6" t="s">
        <v>210</v>
      </c>
      <c r="C1983" s="6" t="s">
        <v>211</v>
      </c>
      <c r="D1983" s="6" t="s">
        <v>212</v>
      </c>
      <c r="E1983" s="6">
        <v>1</v>
      </c>
      <c r="F1983" s="6" t="str">
        <f>VLOOKUP(T_[[#This Row],[N° représ]],ListeREPRESENTANTS,2,FALSE)</f>
        <v>Francis Rivière</v>
      </c>
      <c r="G1983" s="6">
        <v>10781</v>
      </c>
      <c r="H1983" s="9">
        <v>41516</v>
      </c>
      <c r="I1983" s="9">
        <v>41541</v>
      </c>
      <c r="J1983" s="9">
        <v>41537</v>
      </c>
      <c r="K1983" s="7">
        <v>6</v>
      </c>
      <c r="L1983" s="9" t="str">
        <f>VLOOKUP(T_[[#This Row],[Réf catégorie]],ListeCATEGORIES,2,FALSE)</f>
        <v>Viandes</v>
      </c>
      <c r="M1983" s="6">
        <v>54</v>
      </c>
      <c r="N1983" s="6" t="str">
        <f>VLOOKUP(T_[[#This Row],[Réf prod]],ListePRODUITS,2,FALSE)</f>
        <v>Tourtière</v>
      </c>
      <c r="O1983" s="13">
        <v>37.25</v>
      </c>
      <c r="P1983" s="6">
        <v>14</v>
      </c>
      <c r="Q1983" s="13">
        <f t="shared" si="30"/>
        <v>521.5</v>
      </c>
      <c r="R1983" s="14">
        <v>7.0000000000000007E-2</v>
      </c>
      <c r="S1983" s="13">
        <v>484.99499999999995</v>
      </c>
      <c r="T1983" s="13">
        <v>12.609869999999999</v>
      </c>
      <c r="U1983" s="48">
        <f>T_[[#This Row],[CA tarif]]-T_[[#This Row],[CA HT]]</f>
        <v>36.505000000000052</v>
      </c>
      <c r="V1983" s="13"/>
      <c r="W1983" s="13"/>
      <c r="X1983"/>
      <c r="Y1983" s="9"/>
      <c r="AA1983"/>
      <c r="AB1983"/>
    </row>
    <row r="1984" spans="1:28" ht="15" customHeight="1" x14ac:dyDescent="0.25">
      <c r="A1984" s="6" t="s">
        <v>86</v>
      </c>
      <c r="B1984" s="6" t="s">
        <v>87</v>
      </c>
      <c r="C1984" s="6" t="s">
        <v>88</v>
      </c>
      <c r="D1984" s="6" t="s">
        <v>89</v>
      </c>
      <c r="E1984" s="6">
        <v>6</v>
      </c>
      <c r="F1984" s="6" t="str">
        <f>VLOOKUP(T_[[#This Row],[N° représ]],ListeREPRESENTANTS,2,FALSE)</f>
        <v>Ernst Junge</v>
      </c>
      <c r="G1984" s="6">
        <v>10539</v>
      </c>
      <c r="H1984" s="9">
        <v>41517</v>
      </c>
      <c r="I1984" s="9">
        <v>41536</v>
      </c>
      <c r="J1984" s="9">
        <v>41537</v>
      </c>
      <c r="K1984" s="7">
        <v>3</v>
      </c>
      <c r="L1984" s="9" t="str">
        <f>VLOOKUP(T_[[#This Row],[Réf catégorie]],ListeCATEGORIES,2,FALSE)</f>
        <v>Desserts</v>
      </c>
      <c r="M1984" s="6">
        <v>21</v>
      </c>
      <c r="N1984" s="6" t="str">
        <f>VLOOKUP(T_[[#This Row],[Réf prod]],ListePRODUITS,2,FALSE)</f>
        <v>Sir Rodney's Scones</v>
      </c>
      <c r="O1984" s="13">
        <v>50</v>
      </c>
      <c r="P1984" s="6">
        <v>44</v>
      </c>
      <c r="Q1984" s="13">
        <f t="shared" si="30"/>
        <v>2200</v>
      </c>
      <c r="R1984" s="14">
        <v>0.15</v>
      </c>
      <c r="S1984" s="13">
        <v>1870</v>
      </c>
      <c r="T1984" s="13">
        <v>28.05</v>
      </c>
      <c r="U1984" s="48">
        <f>T_[[#This Row],[CA tarif]]-T_[[#This Row],[CA HT]]</f>
        <v>330</v>
      </c>
      <c r="V1984" s="13"/>
      <c r="W1984" s="13"/>
      <c r="X1984"/>
      <c r="Y1984" s="9"/>
      <c r="AA1984"/>
      <c r="AB1984"/>
    </row>
    <row r="1985" spans="1:28" ht="15" customHeight="1" x14ac:dyDescent="0.25">
      <c r="A1985" s="6" t="s">
        <v>243</v>
      </c>
      <c r="B1985" s="6" t="s">
        <v>244</v>
      </c>
      <c r="C1985" s="6" t="s">
        <v>88</v>
      </c>
      <c r="D1985" s="6" t="s">
        <v>89</v>
      </c>
      <c r="E1985" s="6">
        <v>5</v>
      </c>
      <c r="F1985" s="6" t="str">
        <f>VLOOKUP(T_[[#This Row],[N° représ]],ListeREPRESENTANTS,2,FALSE)</f>
        <v>Mohamed Ben Arfa</v>
      </c>
      <c r="G1985" s="6">
        <v>10707</v>
      </c>
      <c r="H1985" s="9">
        <v>41517</v>
      </c>
      <c r="I1985" s="9">
        <v>41527</v>
      </c>
      <c r="J1985" s="9">
        <v>41523</v>
      </c>
      <c r="K1985" s="7">
        <v>5</v>
      </c>
      <c r="L1985" s="9" t="str">
        <f>VLOOKUP(T_[[#This Row],[Réf catégorie]],ListeCATEGORIES,2,FALSE)</f>
        <v>Pâtes et céréales</v>
      </c>
      <c r="M1985" s="6">
        <v>57</v>
      </c>
      <c r="N1985" s="6" t="str">
        <f>VLOOKUP(T_[[#This Row],[Réf prod]],ListePRODUITS,2,FALSE)</f>
        <v>Ravioli Angelo</v>
      </c>
      <c r="O1985" s="13">
        <v>97.5</v>
      </c>
      <c r="P1985" s="6">
        <v>53</v>
      </c>
      <c r="Q1985" s="13">
        <f t="shared" si="30"/>
        <v>5167.5</v>
      </c>
      <c r="R1985" s="14">
        <v>0.17</v>
      </c>
      <c r="S1985" s="13">
        <v>4289.0249999999996</v>
      </c>
      <c r="T1985" s="13">
        <v>60.04634999999999</v>
      </c>
      <c r="U1985" s="48">
        <f>T_[[#This Row],[CA tarif]]-T_[[#This Row],[CA HT]]</f>
        <v>878.47500000000036</v>
      </c>
      <c r="V1985" s="13"/>
      <c r="W1985" s="13"/>
      <c r="X1985"/>
      <c r="Y1985" s="9"/>
      <c r="AA1985"/>
      <c r="AB1985"/>
    </row>
    <row r="1986" spans="1:28" ht="15" customHeight="1" x14ac:dyDescent="0.25">
      <c r="A1986" s="6" t="s">
        <v>137</v>
      </c>
      <c r="B1986" s="6" t="s">
        <v>138</v>
      </c>
      <c r="C1986" s="6" t="s">
        <v>139</v>
      </c>
      <c r="D1986" s="6" t="s">
        <v>140</v>
      </c>
      <c r="E1986" s="6">
        <v>6</v>
      </c>
      <c r="F1986" s="6" t="str">
        <f>VLOOKUP(T_[[#This Row],[N° représ]],ListeREPRESENTANTS,2,FALSE)</f>
        <v>Ernst Junge</v>
      </c>
      <c r="G1986" s="6">
        <v>10747</v>
      </c>
      <c r="H1986" s="9">
        <v>41517</v>
      </c>
      <c r="I1986" s="9">
        <v>41539</v>
      </c>
      <c r="J1986" s="9">
        <v>41537</v>
      </c>
      <c r="K1986" s="7">
        <v>4</v>
      </c>
      <c r="L1986" s="9" t="str">
        <f>VLOOKUP(T_[[#This Row],[Réf catégorie]],ListeCATEGORIES,2,FALSE)</f>
        <v>Produits laitiers</v>
      </c>
      <c r="M1986" s="6">
        <v>31</v>
      </c>
      <c r="N1986" s="6" t="str">
        <f>VLOOKUP(T_[[#This Row],[Réf prod]],ListePRODUITS,2,FALSE)</f>
        <v>Gorgonzola Telino</v>
      </c>
      <c r="O1986" s="13">
        <v>62.5</v>
      </c>
      <c r="P1986" s="6">
        <v>73</v>
      </c>
      <c r="Q1986" s="13">
        <f t="shared" si="30"/>
        <v>4562.5</v>
      </c>
      <c r="R1986" s="14">
        <v>0.06</v>
      </c>
      <c r="S1986" s="13">
        <v>4288.75</v>
      </c>
      <c r="T1986" s="13">
        <v>64.331249999999997</v>
      </c>
      <c r="U1986" s="48">
        <f>T_[[#This Row],[CA tarif]]-T_[[#This Row],[CA HT]]</f>
        <v>273.75</v>
      </c>
      <c r="V1986" s="13"/>
      <c r="W1986" s="13"/>
      <c r="X1986"/>
      <c r="Y1986" s="9"/>
      <c r="AA1986"/>
      <c r="AB1986"/>
    </row>
    <row r="1987" spans="1:28" ht="15" customHeight="1" x14ac:dyDescent="0.25">
      <c r="A1987" s="6" t="s">
        <v>90</v>
      </c>
      <c r="B1987" s="6" t="s">
        <v>91</v>
      </c>
      <c r="C1987" s="6" t="s">
        <v>88</v>
      </c>
      <c r="D1987" s="6" t="s">
        <v>89</v>
      </c>
      <c r="E1987" s="6">
        <v>7</v>
      </c>
      <c r="F1987" s="6" t="str">
        <f>VLOOKUP(T_[[#This Row],[N° représ]],ListeREPRESENTANTS,2,FALSE)</f>
        <v>Jaime Dos Santos</v>
      </c>
      <c r="G1987" s="6">
        <v>10800</v>
      </c>
      <c r="H1987" s="9">
        <v>41517</v>
      </c>
      <c r="I1987" s="9">
        <v>41543</v>
      </c>
      <c r="J1987" s="9">
        <v>41539</v>
      </c>
      <c r="K1987" s="7">
        <v>4</v>
      </c>
      <c r="L1987" s="9" t="str">
        <f>VLOOKUP(T_[[#This Row],[Réf catégorie]],ListeCATEGORIES,2,FALSE)</f>
        <v>Produits laitiers</v>
      </c>
      <c r="M1987" s="6">
        <v>11</v>
      </c>
      <c r="N1987" s="6" t="str">
        <f>VLOOKUP(T_[[#This Row],[Réf prod]],ListePRODUITS,2,FALSE)</f>
        <v>Queso Cabrales</v>
      </c>
      <c r="O1987" s="13">
        <v>105</v>
      </c>
      <c r="P1987" s="6">
        <v>72</v>
      </c>
      <c r="Q1987" s="13">
        <f t="shared" si="30"/>
        <v>7560</v>
      </c>
      <c r="R1987" s="14">
        <v>0.03</v>
      </c>
      <c r="S1987" s="13">
        <v>7333.2</v>
      </c>
      <c r="T1987" s="13">
        <v>80.665199999999999</v>
      </c>
      <c r="U1987" s="48">
        <f>T_[[#This Row],[CA tarif]]-T_[[#This Row],[CA HT]]</f>
        <v>226.80000000000018</v>
      </c>
      <c r="V1987" s="13"/>
      <c r="W1987" s="13"/>
      <c r="X1987"/>
      <c r="Y1987" s="9"/>
      <c r="AA1987"/>
      <c r="AB1987"/>
    </row>
    <row r="1988" spans="1:28" x14ac:dyDescent="0.25">
      <c r="A1988" s="6" t="s">
        <v>78</v>
      </c>
      <c r="B1988" s="6" t="s">
        <v>79</v>
      </c>
      <c r="C1988" s="6" t="s">
        <v>80</v>
      </c>
      <c r="D1988" s="6" t="s">
        <v>81</v>
      </c>
      <c r="E1988" s="6">
        <v>3</v>
      </c>
      <c r="F1988" s="6" t="str">
        <f>VLOOKUP(T_[[#This Row],[N° représ]],ListeREPRESENTANTS,2,FALSE)</f>
        <v>Janet Leverling</v>
      </c>
      <c r="G1988" s="6">
        <v>10904</v>
      </c>
      <c r="H1988" s="9">
        <v>41517</v>
      </c>
      <c r="I1988" s="9">
        <v>41530</v>
      </c>
      <c r="J1988" s="9">
        <v>41533</v>
      </c>
      <c r="K1988" s="7">
        <v>3</v>
      </c>
      <c r="L1988" s="9" t="str">
        <f>VLOOKUP(T_[[#This Row],[Réf catégorie]],ListeCATEGORIES,2,FALSE)</f>
        <v>Desserts</v>
      </c>
      <c r="M1988" s="6">
        <v>62</v>
      </c>
      <c r="N1988" s="6" t="str">
        <f>VLOOKUP(T_[[#This Row],[Réf prod]],ListePRODUITS,2,FALSE)</f>
        <v>Tarte au sucre</v>
      </c>
      <c r="O1988" s="13">
        <v>246.5</v>
      </c>
      <c r="P1988" s="6">
        <v>33</v>
      </c>
      <c r="Q1988" s="13">
        <f t="shared" si="30"/>
        <v>8134.5</v>
      </c>
      <c r="R1988" s="15">
        <v>0.03</v>
      </c>
      <c r="S1988" s="13">
        <v>7890.4650000000001</v>
      </c>
      <c r="T1988" s="13">
        <v>189.37116</v>
      </c>
      <c r="U1988" s="48">
        <f>T_[[#This Row],[CA tarif]]-T_[[#This Row],[CA HT]]</f>
        <v>244.03499999999985</v>
      </c>
      <c r="V1988" s="13"/>
      <c r="W1988" s="13"/>
      <c r="X1988"/>
      <c r="Y1988" s="9"/>
      <c r="AA1988"/>
      <c r="AB1988"/>
    </row>
    <row r="1989" spans="1:28" ht="15" customHeight="1" x14ac:dyDescent="0.25">
      <c r="A1989" s="6" t="s">
        <v>243</v>
      </c>
      <c r="B1989" s="6" t="s">
        <v>244</v>
      </c>
      <c r="C1989" s="6" t="s">
        <v>88</v>
      </c>
      <c r="D1989" s="6" t="s">
        <v>89</v>
      </c>
      <c r="E1989" s="6">
        <v>7</v>
      </c>
      <c r="F1989" s="6" t="str">
        <f>VLOOKUP(T_[[#This Row],[N° représ]],ListeREPRESENTANTS,2,FALSE)</f>
        <v>Jaime Dos Santos</v>
      </c>
      <c r="G1989" s="6">
        <v>10558</v>
      </c>
      <c r="H1989" s="9">
        <v>41518</v>
      </c>
      <c r="I1989" s="9">
        <v>41544</v>
      </c>
      <c r="J1989" s="9">
        <v>41546</v>
      </c>
      <c r="K1989" s="7">
        <v>3</v>
      </c>
      <c r="L1989" s="9" t="str">
        <f>VLOOKUP(T_[[#This Row],[Réf catégorie]],ListeCATEGORIES,2,FALSE)</f>
        <v>Desserts</v>
      </c>
      <c r="M1989" s="6">
        <v>47</v>
      </c>
      <c r="N1989" s="6" t="str">
        <f>VLOOKUP(T_[[#This Row],[Réf prod]],ListePRODUITS,2,FALSE)</f>
        <v>Zaanse koeken</v>
      </c>
      <c r="O1989" s="13">
        <v>47.5</v>
      </c>
      <c r="P1989" s="6">
        <v>23</v>
      </c>
      <c r="Q1989" s="13">
        <f t="shared" ref="Q1989:Q2052" si="31">O1989*P1989</f>
        <v>1092.5</v>
      </c>
      <c r="R1989" s="14">
        <v>0.04</v>
      </c>
      <c r="S1989" s="13">
        <v>1048.8</v>
      </c>
      <c r="T1989" s="13">
        <v>6.2927999999999988</v>
      </c>
      <c r="U1989" s="48">
        <f>T_[[#This Row],[CA tarif]]-T_[[#This Row],[CA HT]]</f>
        <v>43.700000000000045</v>
      </c>
      <c r="V1989" s="13"/>
      <c r="W1989" s="13"/>
      <c r="X1989"/>
      <c r="Y1989" s="9"/>
      <c r="AA1989"/>
      <c r="AB1989"/>
    </row>
    <row r="1990" spans="1:28" x14ac:dyDescent="0.25">
      <c r="A1990" s="6" t="s">
        <v>255</v>
      </c>
      <c r="B1990" s="6" t="s">
        <v>256</v>
      </c>
      <c r="C1990" s="6" t="s">
        <v>257</v>
      </c>
      <c r="D1990" s="6" t="s">
        <v>81</v>
      </c>
      <c r="E1990" s="6">
        <v>2</v>
      </c>
      <c r="F1990" s="6" t="str">
        <f>VLOOKUP(T_[[#This Row],[N° représ]],ListeREPRESENTANTS,2,FALSE)</f>
        <v>Anne Dodsworth</v>
      </c>
      <c r="G1990" s="6">
        <v>10577</v>
      </c>
      <c r="H1990" s="9">
        <v>41518</v>
      </c>
      <c r="I1990" s="9">
        <v>41540</v>
      </c>
      <c r="J1990" s="9">
        <v>41540</v>
      </c>
      <c r="K1990" s="7">
        <v>2</v>
      </c>
      <c r="L1990" s="9" t="str">
        <f>VLOOKUP(T_[[#This Row],[Réf catégorie]],ListeCATEGORIES,2,FALSE)</f>
        <v>Condiments</v>
      </c>
      <c r="M1990" s="6">
        <v>77</v>
      </c>
      <c r="N1990" s="6" t="str">
        <f>VLOOKUP(T_[[#This Row],[Réf prod]],ListePRODUITS,2,FALSE)</f>
        <v>Original Frankfurter grüne Soße</v>
      </c>
      <c r="O1990" s="13">
        <v>65</v>
      </c>
      <c r="P1990" s="6">
        <v>83</v>
      </c>
      <c r="Q1990" s="13">
        <f t="shared" si="31"/>
        <v>5395</v>
      </c>
      <c r="R1990" s="14">
        <v>0.19</v>
      </c>
      <c r="S1990" s="13">
        <v>4369.9500000000007</v>
      </c>
      <c r="T1990" s="13">
        <v>109.24875000000002</v>
      </c>
      <c r="U1990" s="48">
        <f>T_[[#This Row],[CA tarif]]-T_[[#This Row],[CA HT]]</f>
        <v>1025.0499999999993</v>
      </c>
      <c r="V1990" s="13"/>
      <c r="W1990" s="13"/>
      <c r="X1990"/>
      <c r="Y1990" s="9"/>
      <c r="AA1990"/>
      <c r="AB1990"/>
    </row>
    <row r="1991" spans="1:28" ht="15" customHeight="1" x14ac:dyDescent="0.25">
      <c r="A1991" s="6" t="s">
        <v>170</v>
      </c>
      <c r="B1991" s="6" t="s">
        <v>171</v>
      </c>
      <c r="C1991" s="6" t="s">
        <v>172</v>
      </c>
      <c r="D1991" s="6" t="s">
        <v>146</v>
      </c>
      <c r="E1991" s="6">
        <v>5</v>
      </c>
      <c r="F1991" s="6" t="str">
        <f>VLOOKUP(T_[[#This Row],[N° représ]],ListeREPRESENTANTS,2,FALSE)</f>
        <v>Mohamed Ben Arfa</v>
      </c>
      <c r="G1991" s="6">
        <v>10590</v>
      </c>
      <c r="H1991" s="9">
        <v>41518</v>
      </c>
      <c r="I1991" s="9">
        <v>41538</v>
      </c>
      <c r="J1991" s="9">
        <v>41536</v>
      </c>
      <c r="K1991" s="7">
        <v>1</v>
      </c>
      <c r="L1991" s="9" t="str">
        <f>VLOOKUP(T_[[#This Row],[Réf catégorie]],ListeCATEGORIES,2,FALSE)</f>
        <v>Boissons</v>
      </c>
      <c r="M1991" s="6">
        <v>1</v>
      </c>
      <c r="N1991" s="6" t="str">
        <f>VLOOKUP(T_[[#This Row],[Réf prod]],ListePRODUITS,2,FALSE)</f>
        <v>Chai</v>
      </c>
      <c r="O1991" s="13">
        <v>90</v>
      </c>
      <c r="P1991" s="6">
        <v>23</v>
      </c>
      <c r="Q1991" s="13">
        <f t="shared" si="31"/>
        <v>2070</v>
      </c>
      <c r="R1991" s="14">
        <v>-0.01</v>
      </c>
      <c r="S1991" s="13">
        <v>2090.6999999999998</v>
      </c>
      <c r="T1991" s="13">
        <v>71.083799999999982</v>
      </c>
      <c r="U1991" s="48">
        <f>T_[[#This Row],[CA tarif]]-T_[[#This Row],[CA HT]]</f>
        <v>-20.699999999999818</v>
      </c>
      <c r="V1991" s="13"/>
      <c r="W1991" s="13"/>
      <c r="X1991"/>
      <c r="Y1991" s="9"/>
      <c r="AA1991"/>
      <c r="AB1991"/>
    </row>
    <row r="1992" spans="1:28" x14ac:dyDescent="0.25">
      <c r="A1992" s="6" t="s">
        <v>179</v>
      </c>
      <c r="B1992" s="6" t="s">
        <v>180</v>
      </c>
      <c r="C1992" s="6" t="s">
        <v>181</v>
      </c>
      <c r="D1992" s="6" t="s">
        <v>81</v>
      </c>
      <c r="E1992" s="6">
        <v>7</v>
      </c>
      <c r="F1992" s="6" t="str">
        <f>VLOOKUP(T_[[#This Row],[N° représ]],ListeREPRESENTANTS,2,FALSE)</f>
        <v>Jaime Dos Santos</v>
      </c>
      <c r="G1992" s="6">
        <v>10612</v>
      </c>
      <c r="H1992" s="9">
        <v>41518</v>
      </c>
      <c r="I1992" s="9">
        <v>41537</v>
      </c>
      <c r="J1992" s="9">
        <v>41533</v>
      </c>
      <c r="K1992" s="7">
        <v>1</v>
      </c>
      <c r="L1992" s="9" t="str">
        <f>VLOOKUP(T_[[#This Row],[Réf catégorie]],ListeCATEGORIES,2,FALSE)</f>
        <v>Boissons</v>
      </c>
      <c r="M1992" s="6">
        <v>76</v>
      </c>
      <c r="N1992" s="6" t="str">
        <f>VLOOKUP(T_[[#This Row],[Réf prod]],ListePRODUITS,2,FALSE)</f>
        <v>Lakkalikööri</v>
      </c>
      <c r="O1992" s="13">
        <v>90</v>
      </c>
      <c r="P1992" s="6">
        <v>53</v>
      </c>
      <c r="Q1992" s="13">
        <f t="shared" si="31"/>
        <v>4770</v>
      </c>
      <c r="R1992" s="14">
        <v>0.15</v>
      </c>
      <c r="S1992" s="13">
        <v>4054.5</v>
      </c>
      <c r="T1992" s="13">
        <v>77.035499999999999</v>
      </c>
      <c r="U1992" s="48">
        <f>T_[[#This Row],[CA tarif]]-T_[[#This Row],[CA HT]]</f>
        <v>715.5</v>
      </c>
      <c r="V1992" s="13"/>
      <c r="W1992" s="13"/>
      <c r="X1992"/>
      <c r="Y1992" s="9"/>
      <c r="AA1992"/>
      <c r="AB1992"/>
    </row>
    <row r="1993" spans="1:28" ht="15" customHeight="1" x14ac:dyDescent="0.25">
      <c r="A1993" s="6" t="s">
        <v>170</v>
      </c>
      <c r="B1993" s="6" t="s">
        <v>171</v>
      </c>
      <c r="C1993" s="6" t="s">
        <v>172</v>
      </c>
      <c r="D1993" s="6" t="s">
        <v>146</v>
      </c>
      <c r="E1993" s="6">
        <v>4</v>
      </c>
      <c r="F1993" s="6" t="str">
        <f>VLOOKUP(T_[[#This Row],[N° représ]],ListeREPRESENTANTS,2,FALSE)</f>
        <v>Laura Callahan</v>
      </c>
      <c r="G1993" s="6">
        <v>10724</v>
      </c>
      <c r="H1993" s="9">
        <v>41518</v>
      </c>
      <c r="I1993" s="9">
        <v>41544</v>
      </c>
      <c r="J1993" s="9">
        <v>41547</v>
      </c>
      <c r="K1993" s="7">
        <v>8</v>
      </c>
      <c r="L1993" s="9" t="str">
        <f>VLOOKUP(T_[[#This Row],[Réf catégorie]],ListeCATEGORIES,2,FALSE)</f>
        <v>Poissons et fruits de mer</v>
      </c>
      <c r="M1993" s="6">
        <v>10</v>
      </c>
      <c r="N1993" s="6" t="str">
        <f>VLOOKUP(T_[[#This Row],[Réf prod]],ListePRODUITS,2,FALSE)</f>
        <v>Ikura</v>
      </c>
      <c r="O1993" s="13">
        <v>155</v>
      </c>
      <c r="P1993" s="6">
        <v>79</v>
      </c>
      <c r="Q1993" s="13">
        <f t="shared" si="31"/>
        <v>12245</v>
      </c>
      <c r="R1993" s="14">
        <v>0.04</v>
      </c>
      <c r="S1993" s="13">
        <v>11755.199999999999</v>
      </c>
      <c r="T1993" s="13">
        <v>82.2864</v>
      </c>
      <c r="U1993" s="48">
        <f>T_[[#This Row],[CA tarif]]-T_[[#This Row],[CA HT]]</f>
        <v>489.80000000000109</v>
      </c>
      <c r="V1993" s="13"/>
      <c r="W1993" s="13"/>
      <c r="X1993"/>
      <c r="Y1993" s="9"/>
      <c r="AA1993"/>
      <c r="AB1993"/>
    </row>
    <row r="1994" spans="1:28" ht="15" customHeight="1" x14ac:dyDescent="0.25">
      <c r="A1994" s="6" t="s">
        <v>177</v>
      </c>
      <c r="B1994" s="6" t="s">
        <v>178</v>
      </c>
      <c r="C1994" s="6" t="s">
        <v>159</v>
      </c>
      <c r="D1994" s="6" t="s">
        <v>136</v>
      </c>
      <c r="E1994" s="6">
        <v>5</v>
      </c>
      <c r="F1994" s="6" t="str">
        <f>VLOOKUP(T_[[#This Row],[N° représ]],ListeREPRESENTANTS,2,FALSE)</f>
        <v>Mohamed Ben Arfa</v>
      </c>
      <c r="G1994" s="6">
        <v>10766</v>
      </c>
      <c r="H1994" s="9">
        <v>41518</v>
      </c>
      <c r="I1994" s="9">
        <v>41539</v>
      </c>
      <c r="J1994" s="9">
        <v>41536</v>
      </c>
      <c r="K1994" s="7">
        <v>3</v>
      </c>
      <c r="L1994" s="9" t="str">
        <f>VLOOKUP(T_[[#This Row],[Réf catégorie]],ListeCATEGORIES,2,FALSE)</f>
        <v>Desserts</v>
      </c>
      <c r="M1994" s="6">
        <v>68</v>
      </c>
      <c r="N1994" s="6" t="str">
        <f>VLOOKUP(T_[[#This Row],[Réf prod]],ListePRODUITS,2,FALSE)</f>
        <v>Scottish Longbreads</v>
      </c>
      <c r="O1994" s="13">
        <v>62.5</v>
      </c>
      <c r="P1994" s="6">
        <v>9</v>
      </c>
      <c r="Q1994" s="13">
        <f t="shared" si="31"/>
        <v>562.5</v>
      </c>
      <c r="R1994" s="14">
        <v>0.01</v>
      </c>
      <c r="S1994" s="13">
        <v>556.875</v>
      </c>
      <c r="T1994" s="13">
        <v>7.7962499999999997</v>
      </c>
      <c r="U1994" s="48">
        <f>T_[[#This Row],[CA tarif]]-T_[[#This Row],[CA HT]]</f>
        <v>5.625</v>
      </c>
      <c r="V1994" s="13"/>
      <c r="W1994" s="13"/>
      <c r="X1994"/>
      <c r="Y1994" s="9"/>
      <c r="AA1994"/>
      <c r="AB1994"/>
    </row>
    <row r="1995" spans="1:28" ht="15" customHeight="1" x14ac:dyDescent="0.25">
      <c r="A1995" s="6" t="s">
        <v>99</v>
      </c>
      <c r="B1995" s="6" t="s">
        <v>100</v>
      </c>
      <c r="C1995" s="6" t="s">
        <v>101</v>
      </c>
      <c r="D1995" s="6" t="s">
        <v>102</v>
      </c>
      <c r="E1995" s="6">
        <v>9</v>
      </c>
      <c r="F1995" s="6" t="str">
        <f>VLOOKUP(T_[[#This Row],[N° représ]],ListeREPRESENTANTS,2,FALSE)</f>
        <v>Steven Buchanan</v>
      </c>
      <c r="G1995" s="6">
        <v>10841</v>
      </c>
      <c r="H1995" s="9">
        <v>41518</v>
      </c>
      <c r="I1995" s="9">
        <v>41531</v>
      </c>
      <c r="J1995" s="9">
        <v>41527</v>
      </c>
      <c r="K1995" s="7">
        <v>4</v>
      </c>
      <c r="L1995" s="9" t="str">
        <f>VLOOKUP(T_[[#This Row],[Réf catégorie]],ListeCATEGORIES,2,FALSE)</f>
        <v>Produits laitiers</v>
      </c>
      <c r="M1995" s="6">
        <v>59</v>
      </c>
      <c r="N1995" s="6" t="str">
        <f>VLOOKUP(T_[[#This Row],[Réf prod]],ListePRODUITS,2,FALSE)</f>
        <v>Raclette Courdavault</v>
      </c>
      <c r="O1995" s="13">
        <v>275</v>
      </c>
      <c r="P1995" s="6">
        <v>35</v>
      </c>
      <c r="Q1995" s="13">
        <f t="shared" si="31"/>
        <v>9625</v>
      </c>
      <c r="R1995" s="15">
        <v>7.0000000000000007E-2</v>
      </c>
      <c r="S1995" s="13">
        <v>8951.25</v>
      </c>
      <c r="T1995" s="13">
        <v>143.22</v>
      </c>
      <c r="U1995" s="48">
        <f>T_[[#This Row],[CA tarif]]-T_[[#This Row],[CA HT]]</f>
        <v>673.75</v>
      </c>
      <c r="V1995" s="13"/>
      <c r="W1995" s="13"/>
      <c r="X1995"/>
      <c r="Y1995" s="9"/>
      <c r="AA1995"/>
      <c r="AB1995"/>
    </row>
    <row r="1996" spans="1:28" x14ac:dyDescent="0.25">
      <c r="A1996" s="6" t="s">
        <v>78</v>
      </c>
      <c r="B1996" s="6" t="s">
        <v>79</v>
      </c>
      <c r="C1996" s="6" t="s">
        <v>80</v>
      </c>
      <c r="D1996" s="6" t="s">
        <v>81</v>
      </c>
      <c r="E1996" s="6">
        <v>5</v>
      </c>
      <c r="F1996" s="6" t="str">
        <f>VLOOKUP(T_[[#This Row],[N° représ]],ListeREPRESENTANTS,2,FALSE)</f>
        <v>Mohamed Ben Arfa</v>
      </c>
      <c r="G1996" s="6">
        <v>10861</v>
      </c>
      <c r="H1996" s="9">
        <v>41518</v>
      </c>
      <c r="I1996" s="9">
        <v>41541</v>
      </c>
      <c r="J1996" s="9">
        <v>41536</v>
      </c>
      <c r="K1996" s="7">
        <v>6</v>
      </c>
      <c r="L1996" s="9" t="str">
        <f>VLOOKUP(T_[[#This Row],[Réf catégorie]],ListeCATEGORIES,2,FALSE)</f>
        <v>Viandes</v>
      </c>
      <c r="M1996" s="6">
        <v>17</v>
      </c>
      <c r="N1996" s="6" t="str">
        <f>VLOOKUP(T_[[#This Row],[Réf prod]],ListePRODUITS,2,FALSE)</f>
        <v>Alice Mutton</v>
      </c>
      <c r="O1996" s="13">
        <v>195</v>
      </c>
      <c r="P1996" s="6">
        <v>94</v>
      </c>
      <c r="Q1996" s="13">
        <f t="shared" si="31"/>
        <v>18330</v>
      </c>
      <c r="R1996" s="15">
        <v>0.2</v>
      </c>
      <c r="S1996" s="13">
        <v>14664</v>
      </c>
      <c r="T1996" s="13">
        <v>58.655999999999999</v>
      </c>
      <c r="U1996" s="48">
        <f>T_[[#This Row],[CA tarif]]-T_[[#This Row],[CA HT]]</f>
        <v>3666</v>
      </c>
      <c r="V1996" s="13"/>
      <c r="W1996" s="13"/>
      <c r="X1996"/>
      <c r="Y1996" s="9"/>
      <c r="AA1996"/>
      <c r="AB1996"/>
    </row>
    <row r="1997" spans="1:28" ht="15" customHeight="1" x14ac:dyDescent="0.25">
      <c r="A1997" s="6" t="s">
        <v>235</v>
      </c>
      <c r="B1997" s="6" t="s">
        <v>236</v>
      </c>
      <c r="C1997" s="6" t="s">
        <v>237</v>
      </c>
      <c r="D1997" s="6" t="s">
        <v>238</v>
      </c>
      <c r="E1997" s="6">
        <v>9</v>
      </c>
      <c r="F1997" s="6" t="str">
        <f>VLOOKUP(T_[[#This Row],[N° représ]],ListeREPRESENTANTS,2,FALSE)</f>
        <v>Steven Buchanan</v>
      </c>
      <c r="G1997" s="6">
        <v>10872</v>
      </c>
      <c r="H1997" s="9">
        <v>41518</v>
      </c>
      <c r="I1997" s="9">
        <v>41534</v>
      </c>
      <c r="J1997" s="9">
        <v>41533</v>
      </c>
      <c r="K1997" s="7">
        <v>5</v>
      </c>
      <c r="L1997" s="9" t="str">
        <f>VLOOKUP(T_[[#This Row],[Réf catégorie]],ListeCATEGORIES,2,FALSE)</f>
        <v>Pâtes et céréales</v>
      </c>
      <c r="M1997" s="6">
        <v>64</v>
      </c>
      <c r="N1997" s="6" t="str">
        <f>VLOOKUP(T_[[#This Row],[Réf prod]],ListePRODUITS,2,FALSE)</f>
        <v>Wimmers gute Semmelknödel</v>
      </c>
      <c r="O1997" s="13">
        <v>166.25</v>
      </c>
      <c r="P1997" s="6">
        <v>66</v>
      </c>
      <c r="Q1997" s="13">
        <f t="shared" si="31"/>
        <v>10972.5</v>
      </c>
      <c r="R1997" s="15">
        <v>0.01</v>
      </c>
      <c r="S1997" s="13">
        <v>10862.775</v>
      </c>
      <c r="T1997" s="13">
        <v>293.29492499999998</v>
      </c>
      <c r="U1997" s="48">
        <f>T_[[#This Row],[CA tarif]]-T_[[#This Row],[CA HT]]</f>
        <v>109.72500000000036</v>
      </c>
      <c r="V1997" s="13"/>
      <c r="W1997" s="13"/>
      <c r="X1997"/>
      <c r="Y1997" s="9"/>
      <c r="AA1997"/>
      <c r="AB1997"/>
    </row>
    <row r="1998" spans="1:28" ht="15" customHeight="1" x14ac:dyDescent="0.25">
      <c r="A1998" s="6" t="s">
        <v>173</v>
      </c>
      <c r="B1998" s="6" t="s">
        <v>174</v>
      </c>
      <c r="C1998" s="6" t="s">
        <v>135</v>
      </c>
      <c r="D1998" s="6" t="s">
        <v>136</v>
      </c>
      <c r="E1998" s="6">
        <v>7</v>
      </c>
      <c r="F1998" s="6" t="str">
        <f>VLOOKUP(T_[[#This Row],[N° représ]],ListeREPRESENTANTS,2,FALSE)</f>
        <v>Jaime Dos Santos</v>
      </c>
      <c r="G1998" s="6">
        <v>10718</v>
      </c>
      <c r="H1998" s="9">
        <v>41519</v>
      </c>
      <c r="I1998" s="9">
        <v>41539</v>
      </c>
      <c r="J1998" s="9">
        <v>41537</v>
      </c>
      <c r="K1998" s="7">
        <v>3</v>
      </c>
      <c r="L1998" s="9" t="str">
        <f>VLOOKUP(T_[[#This Row],[Réf catégorie]],ListeCATEGORIES,2,FALSE)</f>
        <v>Desserts</v>
      </c>
      <c r="M1998" s="6">
        <v>62</v>
      </c>
      <c r="N1998" s="6" t="str">
        <f>VLOOKUP(T_[[#This Row],[Réf prod]],ListePRODUITS,2,FALSE)</f>
        <v>Tarte au sucre</v>
      </c>
      <c r="O1998" s="13">
        <v>246.5</v>
      </c>
      <c r="P1998" s="6">
        <v>92</v>
      </c>
      <c r="Q1998" s="13">
        <f t="shared" si="31"/>
        <v>22678</v>
      </c>
      <c r="R1998" s="14">
        <v>0.16</v>
      </c>
      <c r="S1998" s="13">
        <v>19049.52</v>
      </c>
      <c r="T1998" s="13">
        <v>419.08944000000002</v>
      </c>
      <c r="U1998" s="48">
        <f>T_[[#This Row],[CA tarif]]-T_[[#This Row],[CA HT]]</f>
        <v>3628.4799999999996</v>
      </c>
      <c r="V1998" s="13"/>
      <c r="W1998" s="13"/>
      <c r="X1998"/>
      <c r="Y1998" s="9"/>
      <c r="AA1998"/>
      <c r="AB1998"/>
    </row>
    <row r="1999" spans="1:28" ht="15" customHeight="1" x14ac:dyDescent="0.25">
      <c r="A1999" s="6" t="s">
        <v>130</v>
      </c>
      <c r="B1999" s="6" t="s">
        <v>131</v>
      </c>
      <c r="C1999" s="6" t="s">
        <v>132</v>
      </c>
      <c r="D1999" s="6" t="s">
        <v>123</v>
      </c>
      <c r="E1999" s="6">
        <v>8</v>
      </c>
      <c r="F1999" s="6" t="str">
        <f>VLOOKUP(T_[[#This Row],[N° représ]],ListeREPRESENTANTS,2,FALSE)</f>
        <v>Hicham Esmal</v>
      </c>
      <c r="G1999" s="6">
        <v>10659</v>
      </c>
      <c r="H1999" s="9">
        <v>41520</v>
      </c>
      <c r="I1999" s="9">
        <v>41530</v>
      </c>
      <c r="J1999" s="9">
        <v>41531</v>
      </c>
      <c r="K1999" s="7">
        <v>4</v>
      </c>
      <c r="L1999" s="9" t="str">
        <f>VLOOKUP(T_[[#This Row],[Réf catégorie]],ListeCATEGORIES,2,FALSE)</f>
        <v>Produits laitiers</v>
      </c>
      <c r="M1999" s="6">
        <v>31</v>
      </c>
      <c r="N1999" s="6" t="str">
        <f>VLOOKUP(T_[[#This Row],[Réf prod]],ListePRODUITS,2,FALSE)</f>
        <v>Gorgonzola Telino</v>
      </c>
      <c r="O1999" s="13">
        <v>62.5</v>
      </c>
      <c r="P1999" s="6">
        <v>97</v>
      </c>
      <c r="Q1999" s="13">
        <f t="shared" si="31"/>
        <v>6062.5</v>
      </c>
      <c r="R1999" s="14">
        <v>-0.01</v>
      </c>
      <c r="S1999" s="13">
        <v>6123.125</v>
      </c>
      <c r="T1999" s="13">
        <v>24.4925</v>
      </c>
      <c r="U1999" s="48">
        <f>T_[[#This Row],[CA tarif]]-T_[[#This Row],[CA HT]]</f>
        <v>-60.625</v>
      </c>
      <c r="V1999" s="13"/>
      <c r="W1999" s="13"/>
      <c r="X1999"/>
      <c r="Y1999" s="9"/>
      <c r="AA1999"/>
      <c r="AB1999"/>
    </row>
    <row r="2000" spans="1:28" ht="15" customHeight="1" x14ac:dyDescent="0.25">
      <c r="A2000" s="6" t="s">
        <v>86</v>
      </c>
      <c r="B2000" s="6" t="s">
        <v>87</v>
      </c>
      <c r="C2000" s="6" t="s">
        <v>88</v>
      </c>
      <c r="D2000" s="6" t="s">
        <v>89</v>
      </c>
      <c r="E2000" s="6">
        <v>5</v>
      </c>
      <c r="F2000" s="6" t="str">
        <f>VLOOKUP(T_[[#This Row],[N° représ]],ListeREPRESENTANTS,2,FALSE)</f>
        <v>Mohamed Ben Arfa</v>
      </c>
      <c r="G2000" s="6">
        <v>10692</v>
      </c>
      <c r="H2000" s="9">
        <v>41520</v>
      </c>
      <c r="I2000" s="9">
        <v>41548</v>
      </c>
      <c r="J2000" s="9">
        <v>41548</v>
      </c>
      <c r="K2000" s="7">
        <v>2</v>
      </c>
      <c r="L2000" s="9" t="str">
        <f>VLOOKUP(T_[[#This Row],[Réf catégorie]],ListeCATEGORIES,2,FALSE)</f>
        <v>Condiments</v>
      </c>
      <c r="M2000" s="6">
        <v>63</v>
      </c>
      <c r="N2000" s="6" t="str">
        <f>VLOOKUP(T_[[#This Row],[Réf prod]],ListePRODUITS,2,FALSE)</f>
        <v>Vegie-spread</v>
      </c>
      <c r="O2000" s="13">
        <v>219.5</v>
      </c>
      <c r="P2000" s="6">
        <v>1</v>
      </c>
      <c r="Q2000" s="13">
        <f t="shared" si="31"/>
        <v>219.5</v>
      </c>
      <c r="R2000" s="14">
        <v>0.15</v>
      </c>
      <c r="S2000" s="13">
        <v>186.57499999999999</v>
      </c>
      <c r="T2000" s="13">
        <v>3.7315</v>
      </c>
      <c r="U2000" s="48">
        <f>T_[[#This Row],[CA tarif]]-T_[[#This Row],[CA HT]]</f>
        <v>32.925000000000011</v>
      </c>
      <c r="V2000" s="13"/>
      <c r="W2000" s="13"/>
      <c r="X2000"/>
      <c r="Y2000" s="9"/>
      <c r="AA2000"/>
      <c r="AB2000"/>
    </row>
    <row r="2001" spans="1:28" ht="15" customHeight="1" x14ac:dyDescent="0.25">
      <c r="A2001" s="6" t="s">
        <v>157</v>
      </c>
      <c r="B2001" s="6" t="s">
        <v>158</v>
      </c>
      <c r="C2001" s="6" t="s">
        <v>159</v>
      </c>
      <c r="D2001" s="6" t="s">
        <v>136</v>
      </c>
      <c r="E2001" s="6">
        <v>2</v>
      </c>
      <c r="F2001" s="6" t="str">
        <f>VLOOKUP(T_[[#This Row],[N° représ]],ListeREPRESENTANTS,2,FALSE)</f>
        <v>Anne Dodsworth</v>
      </c>
      <c r="G2001" s="6">
        <v>10557</v>
      </c>
      <c r="H2001" s="9">
        <v>41521</v>
      </c>
      <c r="I2001" s="9">
        <v>41540</v>
      </c>
      <c r="J2001" s="9">
        <v>41540</v>
      </c>
      <c r="K2001" s="7">
        <v>5</v>
      </c>
      <c r="L2001" s="9" t="str">
        <f>VLOOKUP(T_[[#This Row],[Réf catégorie]],ListeCATEGORIES,2,FALSE)</f>
        <v>Pâtes et céréales</v>
      </c>
      <c r="M2001" s="6">
        <v>64</v>
      </c>
      <c r="N2001" s="6" t="str">
        <f>VLOOKUP(T_[[#This Row],[Réf prod]],ListePRODUITS,2,FALSE)</f>
        <v>Wimmers gute Semmelknödel</v>
      </c>
      <c r="O2001" s="13">
        <v>166.25</v>
      </c>
      <c r="P2001" s="6">
        <v>46</v>
      </c>
      <c r="Q2001" s="13">
        <f t="shared" si="31"/>
        <v>7647.5</v>
      </c>
      <c r="R2001" s="14">
        <v>0.17</v>
      </c>
      <c r="S2001" s="13">
        <v>6347.4249999999993</v>
      </c>
      <c r="T2001" s="13">
        <v>31.737124999999995</v>
      </c>
      <c r="U2001" s="48">
        <f>T_[[#This Row],[CA tarif]]-T_[[#This Row],[CA HT]]</f>
        <v>1300.0750000000007</v>
      </c>
      <c r="V2001" s="13"/>
      <c r="W2001" s="13"/>
      <c r="X2001"/>
      <c r="Y2001" s="9"/>
      <c r="AA2001"/>
      <c r="AB2001"/>
    </row>
    <row r="2002" spans="1:28" x14ac:dyDescent="0.25">
      <c r="A2002" s="6" t="s">
        <v>179</v>
      </c>
      <c r="B2002" s="6" t="s">
        <v>180</v>
      </c>
      <c r="C2002" s="6" t="s">
        <v>181</v>
      </c>
      <c r="D2002" s="6" t="s">
        <v>81</v>
      </c>
      <c r="E2002" s="6">
        <v>9</v>
      </c>
      <c r="F2002" s="6" t="str">
        <f>VLOOKUP(T_[[#This Row],[N° représ]],ListeREPRESENTANTS,2,FALSE)</f>
        <v>Steven Buchanan</v>
      </c>
      <c r="G2002" s="6">
        <v>10714</v>
      </c>
      <c r="H2002" s="9">
        <v>41521</v>
      </c>
      <c r="I2002" s="9">
        <v>41550</v>
      </c>
      <c r="J2002" s="9">
        <v>41548</v>
      </c>
      <c r="K2002" s="7">
        <v>5</v>
      </c>
      <c r="L2002" s="9" t="str">
        <f>VLOOKUP(T_[[#This Row],[Réf catégorie]],ListeCATEGORIES,2,FALSE)</f>
        <v>Pâtes et céréales</v>
      </c>
      <c r="M2002" s="6">
        <v>56</v>
      </c>
      <c r="N2002" s="6" t="str">
        <f>VLOOKUP(T_[[#This Row],[Réf prod]],ListePRODUITS,2,FALSE)</f>
        <v>Gnocchi di nonna Alice</v>
      </c>
      <c r="O2002" s="13">
        <v>190</v>
      </c>
      <c r="P2002" s="6">
        <v>16</v>
      </c>
      <c r="Q2002" s="13">
        <f t="shared" si="31"/>
        <v>3040</v>
      </c>
      <c r="R2002" s="14">
        <v>0.15</v>
      </c>
      <c r="S2002" s="13">
        <v>2584</v>
      </c>
      <c r="T2002" s="13">
        <v>67.183999999999997</v>
      </c>
      <c r="U2002" s="48">
        <f>T_[[#This Row],[CA tarif]]-T_[[#This Row],[CA HT]]</f>
        <v>456</v>
      </c>
      <c r="V2002" s="13"/>
      <c r="W2002" s="13"/>
      <c r="X2002"/>
      <c r="Y2002" s="9"/>
      <c r="AA2002"/>
      <c r="AB2002"/>
    </row>
    <row r="2003" spans="1:28" x14ac:dyDescent="0.25">
      <c r="A2003" s="6" t="s">
        <v>179</v>
      </c>
      <c r="B2003" s="6" t="s">
        <v>180</v>
      </c>
      <c r="C2003" s="6" t="s">
        <v>181</v>
      </c>
      <c r="D2003" s="6" t="s">
        <v>81</v>
      </c>
      <c r="E2003" s="6">
        <v>4</v>
      </c>
      <c r="F2003" s="6" t="str">
        <f>VLOOKUP(T_[[#This Row],[N° représ]],ListeREPRESENTANTS,2,FALSE)</f>
        <v>Laura Callahan</v>
      </c>
      <c r="G2003" s="6">
        <v>10722</v>
      </c>
      <c r="H2003" s="9">
        <v>41521</v>
      </c>
      <c r="I2003" s="9">
        <v>41546</v>
      </c>
      <c r="J2003" s="9">
        <v>41547</v>
      </c>
      <c r="K2003" s="7">
        <v>1</v>
      </c>
      <c r="L2003" s="9" t="str">
        <f>VLOOKUP(T_[[#This Row],[Réf catégorie]],ListeCATEGORIES,2,FALSE)</f>
        <v>Boissons</v>
      </c>
      <c r="M2003" s="6">
        <v>75</v>
      </c>
      <c r="N2003" s="6" t="str">
        <f>VLOOKUP(T_[[#This Row],[Réf prod]],ListePRODUITS,2,FALSE)</f>
        <v>Rhönbräu Klosterbier</v>
      </c>
      <c r="O2003" s="13">
        <v>38.75</v>
      </c>
      <c r="P2003" s="6">
        <v>64</v>
      </c>
      <c r="Q2003" s="13">
        <f t="shared" si="31"/>
        <v>2480</v>
      </c>
      <c r="R2003" s="14">
        <v>0.16</v>
      </c>
      <c r="S2003" s="13">
        <v>2083.1999999999998</v>
      </c>
      <c r="T2003" s="13">
        <v>12.499199999999998</v>
      </c>
      <c r="U2003" s="48">
        <f>T_[[#This Row],[CA tarif]]-T_[[#This Row],[CA HT]]</f>
        <v>396.80000000000018</v>
      </c>
      <c r="V2003" s="13"/>
      <c r="W2003" s="13"/>
      <c r="X2003"/>
      <c r="Y2003" s="9"/>
      <c r="AA2003"/>
      <c r="AB2003"/>
    </row>
    <row r="2004" spans="1:28" ht="15" customHeight="1" x14ac:dyDescent="0.25">
      <c r="A2004" s="6" t="s">
        <v>296</v>
      </c>
      <c r="B2004" s="6" t="s">
        <v>297</v>
      </c>
      <c r="C2004" s="6" t="s">
        <v>298</v>
      </c>
      <c r="D2004" s="6" t="s">
        <v>123</v>
      </c>
      <c r="E2004" s="6">
        <v>1</v>
      </c>
      <c r="F2004" s="6" t="str">
        <f>VLOOKUP(T_[[#This Row],[N° représ]],ListeREPRESENTANTS,2,FALSE)</f>
        <v>Francis Rivière</v>
      </c>
      <c r="G2004" s="6">
        <v>10734</v>
      </c>
      <c r="H2004" s="9">
        <v>41521</v>
      </c>
      <c r="I2004" s="9">
        <v>41546</v>
      </c>
      <c r="J2004" s="9">
        <v>41548</v>
      </c>
      <c r="K2004" s="7">
        <v>1</v>
      </c>
      <c r="L2004" s="9" t="str">
        <f>VLOOKUP(T_[[#This Row],[Réf catégorie]],ListeCATEGORIES,2,FALSE)</f>
        <v>Boissons</v>
      </c>
      <c r="M2004" s="6">
        <v>76</v>
      </c>
      <c r="N2004" s="6" t="str">
        <f>VLOOKUP(T_[[#This Row],[Réf prod]],ListePRODUITS,2,FALSE)</f>
        <v>Lakkalikööri</v>
      </c>
      <c r="O2004" s="13">
        <v>90</v>
      </c>
      <c r="P2004" s="6">
        <v>74</v>
      </c>
      <c r="Q2004" s="13">
        <f t="shared" si="31"/>
        <v>6660</v>
      </c>
      <c r="R2004" s="14">
        <v>0.09</v>
      </c>
      <c r="S2004" s="13">
        <v>6060.6</v>
      </c>
      <c r="T2004" s="13">
        <v>187.87860000000001</v>
      </c>
      <c r="U2004" s="48">
        <f>T_[[#This Row],[CA tarif]]-T_[[#This Row],[CA HT]]</f>
        <v>599.39999999999964</v>
      </c>
      <c r="V2004" s="13"/>
      <c r="W2004" s="13"/>
      <c r="X2004"/>
      <c r="Y2004" s="9"/>
      <c r="AA2004"/>
      <c r="AB2004"/>
    </row>
    <row r="2005" spans="1:28" x14ac:dyDescent="0.25">
      <c r="A2005" s="6" t="s">
        <v>114</v>
      </c>
      <c r="B2005" s="6" t="s">
        <v>115</v>
      </c>
      <c r="C2005" s="6" t="s">
        <v>116</v>
      </c>
      <c r="D2005" s="6" t="s">
        <v>81</v>
      </c>
      <c r="E2005" s="6">
        <v>4</v>
      </c>
      <c r="F2005" s="6" t="str">
        <f>VLOOKUP(T_[[#This Row],[N° représ]],ListeREPRESENTANTS,2,FALSE)</f>
        <v>Laura Callahan</v>
      </c>
      <c r="G2005" s="6">
        <v>10852</v>
      </c>
      <c r="H2005" s="9">
        <v>41521</v>
      </c>
      <c r="I2005" s="9">
        <v>41544</v>
      </c>
      <c r="J2005" s="9">
        <v>41541</v>
      </c>
      <c r="K2005" s="7">
        <v>1</v>
      </c>
      <c r="L2005" s="9" t="str">
        <f>VLOOKUP(T_[[#This Row],[Réf catégorie]],ListeCATEGORIES,2,FALSE)</f>
        <v>Boissons</v>
      </c>
      <c r="M2005" s="6">
        <v>2</v>
      </c>
      <c r="N2005" s="6" t="str">
        <f>VLOOKUP(T_[[#This Row],[Réf prod]],ListePRODUITS,2,FALSE)</f>
        <v>Chang</v>
      </c>
      <c r="O2005" s="13">
        <v>95</v>
      </c>
      <c r="P2005" s="6">
        <v>41</v>
      </c>
      <c r="Q2005" s="13">
        <f t="shared" si="31"/>
        <v>3895</v>
      </c>
      <c r="R2005" s="15">
        <v>0.11</v>
      </c>
      <c r="S2005" s="13">
        <v>3466.55</v>
      </c>
      <c r="T2005" s="13">
        <v>110.92960000000001</v>
      </c>
      <c r="U2005" s="48">
        <f>T_[[#This Row],[CA tarif]]-T_[[#This Row],[CA HT]]</f>
        <v>428.44999999999982</v>
      </c>
      <c r="V2005" s="13"/>
      <c r="W2005" s="13"/>
      <c r="X2005"/>
      <c r="Y2005" s="9"/>
      <c r="AA2005"/>
      <c r="AB2005"/>
    </row>
    <row r="2006" spans="1:28" ht="15" customHeight="1" x14ac:dyDescent="0.25">
      <c r="A2006" s="6" t="s">
        <v>90</v>
      </c>
      <c r="B2006" s="6" t="s">
        <v>91</v>
      </c>
      <c r="C2006" s="6" t="s">
        <v>88</v>
      </c>
      <c r="D2006" s="6" t="s">
        <v>89</v>
      </c>
      <c r="E2006" s="6">
        <v>9</v>
      </c>
      <c r="F2006" s="6" t="str">
        <f>VLOOKUP(T_[[#This Row],[N° représ]],ListeREPRESENTANTS,2,FALSE)</f>
        <v>Steven Buchanan</v>
      </c>
      <c r="G2006" s="6">
        <v>10869</v>
      </c>
      <c r="H2006" s="9">
        <v>41521</v>
      </c>
      <c r="I2006" s="9">
        <v>41541</v>
      </c>
      <c r="J2006" s="9">
        <v>41537</v>
      </c>
      <c r="K2006" s="7">
        <v>1</v>
      </c>
      <c r="L2006" s="9" t="str">
        <f>VLOOKUP(T_[[#This Row],[Réf catégorie]],ListeCATEGORIES,2,FALSE)</f>
        <v>Boissons</v>
      </c>
      <c r="M2006" s="6">
        <v>1</v>
      </c>
      <c r="N2006" s="6" t="str">
        <f>VLOOKUP(T_[[#This Row],[Réf prod]],ListePRODUITS,2,FALSE)</f>
        <v>Chai</v>
      </c>
      <c r="O2006" s="13">
        <v>90</v>
      </c>
      <c r="P2006" s="6">
        <v>24</v>
      </c>
      <c r="Q2006" s="13">
        <f t="shared" si="31"/>
        <v>2160</v>
      </c>
      <c r="R2006" s="15">
        <v>0.17</v>
      </c>
      <c r="S2006" s="13">
        <v>1792.8</v>
      </c>
      <c r="T2006" s="13">
        <v>30.477599999999999</v>
      </c>
      <c r="U2006" s="48">
        <f>T_[[#This Row],[CA tarif]]-T_[[#This Row],[CA HT]]</f>
        <v>367.20000000000005</v>
      </c>
      <c r="V2006" s="13"/>
      <c r="W2006" s="13"/>
      <c r="X2006"/>
      <c r="Y2006" s="9"/>
      <c r="AA2006"/>
      <c r="AB2006"/>
    </row>
    <row r="2007" spans="1:28" x14ac:dyDescent="0.25">
      <c r="A2007" s="6" t="s">
        <v>179</v>
      </c>
      <c r="B2007" s="6" t="s">
        <v>180</v>
      </c>
      <c r="C2007" s="6" t="s">
        <v>181</v>
      </c>
      <c r="D2007" s="6" t="s">
        <v>81</v>
      </c>
      <c r="E2007" s="6">
        <v>7</v>
      </c>
      <c r="F2007" s="6" t="str">
        <f>VLOOKUP(T_[[#This Row],[N° représ]],ListeREPRESENTANTS,2,FALSE)</f>
        <v>Jaime Dos Santos</v>
      </c>
      <c r="G2007" s="6">
        <v>10612</v>
      </c>
      <c r="H2007" s="9">
        <v>41522</v>
      </c>
      <c r="I2007" s="9">
        <v>41541</v>
      </c>
      <c r="J2007" s="9">
        <v>41543</v>
      </c>
      <c r="K2007" s="7">
        <v>4</v>
      </c>
      <c r="L2007" s="9" t="str">
        <f>VLOOKUP(T_[[#This Row],[Réf catégorie]],ListeCATEGORIES,2,FALSE)</f>
        <v>Produits laitiers</v>
      </c>
      <c r="M2007" s="6">
        <v>60</v>
      </c>
      <c r="N2007" s="6" t="str">
        <f>VLOOKUP(T_[[#This Row],[Réf prod]],ListePRODUITS,2,FALSE)</f>
        <v>Camembert Pierrot</v>
      </c>
      <c r="O2007" s="13">
        <v>170</v>
      </c>
      <c r="P2007" s="6">
        <v>77</v>
      </c>
      <c r="Q2007" s="13">
        <f t="shared" si="31"/>
        <v>13090</v>
      </c>
      <c r="R2007" s="14">
        <v>0.14000000000000001</v>
      </c>
      <c r="S2007" s="13">
        <v>11257.4</v>
      </c>
      <c r="T2007" s="13">
        <v>382.7516</v>
      </c>
      <c r="U2007" s="48">
        <f>T_[[#This Row],[CA tarif]]-T_[[#This Row],[CA HT]]</f>
        <v>1832.6000000000004</v>
      </c>
      <c r="V2007" s="13"/>
      <c r="W2007" s="13"/>
      <c r="X2007"/>
      <c r="Y2007" s="9"/>
      <c r="AA2007"/>
      <c r="AB2007"/>
    </row>
    <row r="2008" spans="1:28" ht="15" customHeight="1" x14ac:dyDescent="0.25">
      <c r="A2008" s="6" t="s">
        <v>223</v>
      </c>
      <c r="B2008" s="6" t="s">
        <v>224</v>
      </c>
      <c r="C2008" s="6" t="s">
        <v>225</v>
      </c>
      <c r="D2008" s="6" t="s">
        <v>208</v>
      </c>
      <c r="E2008" s="6">
        <v>6</v>
      </c>
      <c r="F2008" s="6" t="str">
        <f>VLOOKUP(T_[[#This Row],[N° représ]],ListeREPRESENTANTS,2,FALSE)</f>
        <v>Ernst Junge</v>
      </c>
      <c r="G2008" s="6">
        <v>10703</v>
      </c>
      <c r="H2008" s="9">
        <v>41522</v>
      </c>
      <c r="I2008" s="9">
        <v>41535</v>
      </c>
      <c r="J2008" s="9">
        <v>41538</v>
      </c>
      <c r="K2008" s="7">
        <v>8</v>
      </c>
      <c r="L2008" s="9" t="str">
        <f>VLOOKUP(T_[[#This Row],[Réf catégorie]],ListeCATEGORIES,2,FALSE)</f>
        <v>Poissons et fruits de mer</v>
      </c>
      <c r="M2008" s="6">
        <v>73</v>
      </c>
      <c r="N2008" s="6" t="str">
        <f>VLOOKUP(T_[[#This Row],[Réf prod]],ListePRODUITS,2,FALSE)</f>
        <v>Röd Kaviar</v>
      </c>
      <c r="O2008" s="13">
        <v>75</v>
      </c>
      <c r="P2008" s="6">
        <v>86</v>
      </c>
      <c r="Q2008" s="13">
        <f t="shared" si="31"/>
        <v>6450</v>
      </c>
      <c r="R2008" s="14">
        <v>0.03</v>
      </c>
      <c r="S2008" s="13">
        <v>6256.5</v>
      </c>
      <c r="T2008" s="13">
        <v>156.41249999999999</v>
      </c>
      <c r="U2008" s="48">
        <f>T_[[#This Row],[CA tarif]]-T_[[#This Row],[CA HT]]</f>
        <v>193.5</v>
      </c>
      <c r="V2008" s="13"/>
      <c r="W2008" s="13"/>
      <c r="X2008"/>
      <c r="Y2008" s="9"/>
      <c r="AA2008"/>
      <c r="AB2008"/>
    </row>
    <row r="2009" spans="1:28" ht="15" customHeight="1" x14ac:dyDescent="0.25">
      <c r="A2009" s="6" t="s">
        <v>310</v>
      </c>
      <c r="B2009" s="6" t="s">
        <v>311</v>
      </c>
      <c r="C2009" s="6" t="s">
        <v>312</v>
      </c>
      <c r="D2009" s="6" t="s">
        <v>85</v>
      </c>
      <c r="E2009" s="6">
        <v>3</v>
      </c>
      <c r="F2009" s="6" t="str">
        <f>VLOOKUP(T_[[#This Row],[N° représ]],ListeREPRESENTANTS,2,FALSE)</f>
        <v>Janet Leverling</v>
      </c>
      <c r="G2009" s="6">
        <v>10739</v>
      </c>
      <c r="H2009" s="9">
        <v>41522</v>
      </c>
      <c r="I2009" s="9">
        <v>41546</v>
      </c>
      <c r="J2009" s="9">
        <v>41542</v>
      </c>
      <c r="K2009" s="7">
        <v>8</v>
      </c>
      <c r="L2009" s="9" t="str">
        <f>VLOOKUP(T_[[#This Row],[Réf catégorie]],ListeCATEGORIES,2,FALSE)</f>
        <v>Poissons et fruits de mer</v>
      </c>
      <c r="M2009" s="6">
        <v>36</v>
      </c>
      <c r="N2009" s="6" t="str">
        <f>VLOOKUP(T_[[#This Row],[Réf prod]],ListePRODUITS,2,FALSE)</f>
        <v>Inlagd Sill</v>
      </c>
      <c r="O2009" s="13">
        <v>95</v>
      </c>
      <c r="P2009" s="6">
        <v>72</v>
      </c>
      <c r="Q2009" s="13">
        <f t="shared" si="31"/>
        <v>6840</v>
      </c>
      <c r="R2009" s="14">
        <v>0.13</v>
      </c>
      <c r="S2009" s="13">
        <v>5950.8</v>
      </c>
      <c r="T2009" s="13">
        <v>172.57320000000001</v>
      </c>
      <c r="U2009" s="48">
        <f>T_[[#This Row],[CA tarif]]-T_[[#This Row],[CA HT]]</f>
        <v>889.19999999999982</v>
      </c>
      <c r="V2009" s="13"/>
      <c r="W2009" s="13"/>
      <c r="X2009"/>
      <c r="Y2009" s="9"/>
      <c r="AA2009"/>
      <c r="AB2009"/>
    </row>
    <row r="2010" spans="1:28" x14ac:dyDescent="0.25">
      <c r="A2010" s="6" t="s">
        <v>261</v>
      </c>
      <c r="B2010" s="6" t="s">
        <v>262</v>
      </c>
      <c r="C2010" s="6" t="s">
        <v>263</v>
      </c>
      <c r="D2010" s="6" t="s">
        <v>81</v>
      </c>
      <c r="E2010" s="6">
        <v>5</v>
      </c>
      <c r="F2010" s="6" t="str">
        <f>VLOOKUP(T_[[#This Row],[N° représ]],ListeREPRESENTANTS,2,FALSE)</f>
        <v>Mohamed Ben Arfa</v>
      </c>
      <c r="G2010" s="6">
        <v>10884</v>
      </c>
      <c r="H2010" s="9">
        <v>41522</v>
      </c>
      <c r="I2010" s="9">
        <v>41537</v>
      </c>
      <c r="J2010" s="9">
        <v>41540</v>
      </c>
      <c r="K2010" s="7">
        <v>3</v>
      </c>
      <c r="L2010" s="9" t="str">
        <f>VLOOKUP(T_[[#This Row],[Réf catégorie]],ListeCATEGORIES,2,FALSE)</f>
        <v>Desserts</v>
      </c>
      <c r="M2010" s="6">
        <v>21</v>
      </c>
      <c r="N2010" s="6" t="str">
        <f>VLOOKUP(T_[[#This Row],[Réf prod]],ListePRODUITS,2,FALSE)</f>
        <v>Sir Rodney's Scones</v>
      </c>
      <c r="O2010" s="13">
        <v>50</v>
      </c>
      <c r="P2010" s="6">
        <v>88</v>
      </c>
      <c r="Q2010" s="13">
        <f t="shared" si="31"/>
        <v>4400</v>
      </c>
      <c r="R2010" s="15">
        <v>0.1</v>
      </c>
      <c r="S2010" s="13">
        <v>3960</v>
      </c>
      <c r="T2010" s="13">
        <v>59.4</v>
      </c>
      <c r="U2010" s="48">
        <f>T_[[#This Row],[CA tarif]]-T_[[#This Row],[CA HT]]</f>
        <v>440</v>
      </c>
      <c r="V2010" s="13"/>
      <c r="W2010" s="13"/>
      <c r="X2010"/>
      <c r="Y2010" s="9"/>
      <c r="AA2010"/>
      <c r="AB2010"/>
    </row>
    <row r="2011" spans="1:28" ht="15" customHeight="1" x14ac:dyDescent="0.25">
      <c r="A2011" s="6" t="s">
        <v>209</v>
      </c>
      <c r="B2011" s="6" t="s">
        <v>210</v>
      </c>
      <c r="C2011" s="6" t="s">
        <v>211</v>
      </c>
      <c r="D2011" s="6" t="s">
        <v>212</v>
      </c>
      <c r="E2011" s="6">
        <v>5</v>
      </c>
      <c r="F2011" s="6" t="str">
        <f>VLOOKUP(T_[[#This Row],[N° représ]],ListeREPRESENTANTS,2,FALSE)</f>
        <v>Mohamed Ben Arfa</v>
      </c>
      <c r="G2011" s="6">
        <v>10636</v>
      </c>
      <c r="H2011" s="9">
        <v>41523</v>
      </c>
      <c r="I2011" s="9">
        <v>41533</v>
      </c>
      <c r="J2011" s="9">
        <v>41532</v>
      </c>
      <c r="K2011" s="7">
        <v>8</v>
      </c>
      <c r="L2011" s="9" t="str">
        <f>VLOOKUP(T_[[#This Row],[Réf catégorie]],ListeCATEGORIES,2,FALSE)</f>
        <v>Poissons et fruits de mer</v>
      </c>
      <c r="M2011" s="6">
        <v>58</v>
      </c>
      <c r="N2011" s="6" t="str">
        <f>VLOOKUP(T_[[#This Row],[Réf prod]],ListePRODUITS,2,FALSE)</f>
        <v>Escargots de Bourgogne</v>
      </c>
      <c r="O2011" s="13">
        <v>66.25</v>
      </c>
      <c r="P2011" s="6">
        <v>77</v>
      </c>
      <c r="Q2011" s="13">
        <f t="shared" si="31"/>
        <v>5101.25</v>
      </c>
      <c r="R2011" s="14">
        <v>0.03</v>
      </c>
      <c r="S2011" s="13">
        <v>4948.2124999999996</v>
      </c>
      <c r="T2011" s="13">
        <v>173.18743749999999</v>
      </c>
      <c r="U2011" s="48">
        <f>T_[[#This Row],[CA tarif]]-T_[[#This Row],[CA HT]]</f>
        <v>153.03750000000036</v>
      </c>
      <c r="V2011" s="13"/>
      <c r="W2011" s="13"/>
      <c r="X2011"/>
      <c r="Y2011" s="9"/>
      <c r="AA2011"/>
      <c r="AB2011"/>
    </row>
    <row r="2012" spans="1:28" ht="15" customHeight="1" x14ac:dyDescent="0.25">
      <c r="A2012" s="6" t="s">
        <v>103</v>
      </c>
      <c r="B2012" s="6" t="s">
        <v>104</v>
      </c>
      <c r="C2012" s="6" t="s">
        <v>105</v>
      </c>
      <c r="D2012" s="6" t="s">
        <v>106</v>
      </c>
      <c r="E2012" s="6">
        <v>2</v>
      </c>
      <c r="F2012" s="6" t="str">
        <f>VLOOKUP(T_[[#This Row],[N° représ]],ListeREPRESENTANTS,2,FALSE)</f>
        <v>Anne Dodsworth</v>
      </c>
      <c r="G2012" s="6">
        <v>10705</v>
      </c>
      <c r="H2012" s="9">
        <v>41523</v>
      </c>
      <c r="I2012" s="9">
        <v>41537</v>
      </c>
      <c r="J2012" s="9">
        <v>41537</v>
      </c>
      <c r="K2012" s="7">
        <v>4</v>
      </c>
      <c r="L2012" s="9" t="str">
        <f>VLOOKUP(T_[[#This Row],[Réf catégorie]],ListeCATEGORIES,2,FALSE)</f>
        <v>Produits laitiers</v>
      </c>
      <c r="M2012" s="6">
        <v>32</v>
      </c>
      <c r="N2012" s="6" t="str">
        <f>VLOOKUP(T_[[#This Row],[Réf prod]],ListePRODUITS,2,FALSE)</f>
        <v>Mascarpone Fabioli</v>
      </c>
      <c r="O2012" s="13">
        <v>160</v>
      </c>
      <c r="P2012" s="6">
        <v>44</v>
      </c>
      <c r="Q2012" s="13">
        <f t="shared" si="31"/>
        <v>7040</v>
      </c>
      <c r="R2012" s="14">
        <v>0.19</v>
      </c>
      <c r="S2012" s="13">
        <v>5702.4000000000005</v>
      </c>
      <c r="T2012" s="13">
        <v>34.214400000000005</v>
      </c>
      <c r="U2012" s="48">
        <f>T_[[#This Row],[CA tarif]]-T_[[#This Row],[CA HT]]</f>
        <v>1337.5999999999995</v>
      </c>
      <c r="V2012" s="13"/>
      <c r="W2012" s="13"/>
      <c r="X2012"/>
      <c r="Y2012" s="9"/>
      <c r="AA2012"/>
      <c r="AB2012"/>
    </row>
    <row r="2013" spans="1:28" ht="15" customHeight="1" x14ac:dyDescent="0.25">
      <c r="A2013" s="6" t="s">
        <v>216</v>
      </c>
      <c r="B2013" s="6" t="s">
        <v>217</v>
      </c>
      <c r="C2013" s="6" t="s">
        <v>218</v>
      </c>
      <c r="D2013" s="6" t="s">
        <v>102</v>
      </c>
      <c r="E2013" s="6">
        <v>5</v>
      </c>
      <c r="F2013" s="6" t="str">
        <f>VLOOKUP(T_[[#This Row],[N° représ]],ListeREPRESENTANTS,2,FALSE)</f>
        <v>Mohamed Ben Arfa</v>
      </c>
      <c r="G2013" s="6">
        <v>10760</v>
      </c>
      <c r="H2013" s="9">
        <v>41523</v>
      </c>
      <c r="I2013" s="9">
        <v>41551</v>
      </c>
      <c r="J2013" s="9">
        <v>41548</v>
      </c>
      <c r="K2013" s="7">
        <v>3</v>
      </c>
      <c r="L2013" s="9" t="str">
        <f>VLOOKUP(T_[[#This Row],[Réf catégorie]],ListeCATEGORIES,2,FALSE)</f>
        <v>Desserts</v>
      </c>
      <c r="M2013" s="6">
        <v>27</v>
      </c>
      <c r="N2013" s="6" t="str">
        <f>VLOOKUP(T_[[#This Row],[Réf prod]],ListePRODUITS,2,FALSE)</f>
        <v>Schoggi Schokolade</v>
      </c>
      <c r="O2013" s="13">
        <v>219.5</v>
      </c>
      <c r="P2013" s="6">
        <v>34</v>
      </c>
      <c r="Q2013" s="13">
        <f t="shared" si="31"/>
        <v>7463</v>
      </c>
      <c r="R2013" s="14">
        <v>-0.03</v>
      </c>
      <c r="S2013" s="13">
        <v>7686.89</v>
      </c>
      <c r="T2013" s="13">
        <v>61.49512</v>
      </c>
      <c r="U2013" s="48">
        <f>T_[[#This Row],[CA tarif]]-T_[[#This Row],[CA HT]]</f>
        <v>-223.89000000000033</v>
      </c>
      <c r="V2013" s="13"/>
      <c r="W2013" s="13"/>
      <c r="X2013"/>
      <c r="Y2013" s="9"/>
      <c r="AA2013"/>
      <c r="AB2013"/>
    </row>
    <row r="2014" spans="1:28" ht="15" customHeight="1" x14ac:dyDescent="0.25">
      <c r="A2014" s="6" t="s">
        <v>103</v>
      </c>
      <c r="B2014" s="6" t="s">
        <v>104</v>
      </c>
      <c r="C2014" s="6" t="s">
        <v>105</v>
      </c>
      <c r="D2014" s="6" t="s">
        <v>106</v>
      </c>
      <c r="E2014" s="6">
        <v>4</v>
      </c>
      <c r="F2014" s="6" t="str">
        <f>VLOOKUP(T_[[#This Row],[N° représ]],ListeREPRESENTANTS,2,FALSE)</f>
        <v>Laura Callahan</v>
      </c>
      <c r="G2014" s="6">
        <v>10498</v>
      </c>
      <c r="H2014" s="9">
        <v>41524</v>
      </c>
      <c r="I2014" s="9">
        <v>41546</v>
      </c>
      <c r="J2014" s="9">
        <v>41542</v>
      </c>
      <c r="K2014" s="7">
        <v>5</v>
      </c>
      <c r="L2014" s="9" t="str">
        <f>VLOOKUP(T_[[#This Row],[Réf catégorie]],ListeCATEGORIES,2,FALSE)</f>
        <v>Pâtes et céréales</v>
      </c>
      <c r="M2014" s="6">
        <v>42</v>
      </c>
      <c r="N2014" s="6" t="str">
        <f>VLOOKUP(T_[[#This Row],[Réf prod]],ListePRODUITS,2,FALSE)</f>
        <v>Singaporean Hokkien Fried Mee</v>
      </c>
      <c r="O2014" s="13">
        <v>70</v>
      </c>
      <c r="P2014" s="6">
        <v>24</v>
      </c>
      <c r="Q2014" s="13">
        <f t="shared" si="31"/>
        <v>1680</v>
      </c>
      <c r="R2014" s="14">
        <v>0.15</v>
      </c>
      <c r="S2014" s="13">
        <v>1428</v>
      </c>
      <c r="T2014" s="13">
        <v>44.268000000000001</v>
      </c>
      <c r="U2014" s="48">
        <f>T_[[#This Row],[CA tarif]]-T_[[#This Row],[CA HT]]</f>
        <v>252</v>
      </c>
      <c r="V2014" s="13"/>
      <c r="W2014" s="13"/>
      <c r="X2014"/>
      <c r="Y2014" s="9"/>
      <c r="AA2014"/>
      <c r="AB2014"/>
    </row>
    <row r="2015" spans="1:28" ht="15" customHeight="1" x14ac:dyDescent="0.25">
      <c r="A2015" s="6" t="s">
        <v>233</v>
      </c>
      <c r="B2015" s="6" t="s">
        <v>234</v>
      </c>
      <c r="C2015" s="6" t="s">
        <v>191</v>
      </c>
      <c r="D2015" s="6" t="s">
        <v>136</v>
      </c>
      <c r="E2015" s="6">
        <v>5</v>
      </c>
      <c r="F2015" s="6" t="str">
        <f>VLOOKUP(T_[[#This Row],[N° représ]],ListeREPRESENTANTS,2,FALSE)</f>
        <v>Mohamed Ben Arfa</v>
      </c>
      <c r="G2015" s="6">
        <v>10608</v>
      </c>
      <c r="H2015" s="9">
        <v>41524</v>
      </c>
      <c r="I2015" s="9">
        <v>41552</v>
      </c>
      <c r="J2015" s="9">
        <v>41554</v>
      </c>
      <c r="K2015" s="7">
        <v>5</v>
      </c>
      <c r="L2015" s="9" t="str">
        <f>VLOOKUP(T_[[#This Row],[Réf catégorie]],ListeCATEGORIES,2,FALSE)</f>
        <v>Pâtes et céréales</v>
      </c>
      <c r="M2015" s="6">
        <v>56</v>
      </c>
      <c r="N2015" s="6" t="str">
        <f>VLOOKUP(T_[[#This Row],[Réf prod]],ListePRODUITS,2,FALSE)</f>
        <v>Gnocchi di nonna Alice</v>
      </c>
      <c r="O2015" s="13">
        <v>190</v>
      </c>
      <c r="P2015" s="6">
        <v>66</v>
      </c>
      <c r="Q2015" s="13">
        <f t="shared" si="31"/>
        <v>12540</v>
      </c>
      <c r="R2015" s="14">
        <v>0.04</v>
      </c>
      <c r="S2015" s="13">
        <v>12038.4</v>
      </c>
      <c r="T2015" s="13">
        <v>421.34399999999999</v>
      </c>
      <c r="U2015" s="48">
        <f>T_[[#This Row],[CA tarif]]-T_[[#This Row],[CA HT]]</f>
        <v>501.60000000000036</v>
      </c>
      <c r="V2015" s="13"/>
      <c r="W2015" s="13"/>
      <c r="X2015"/>
      <c r="Y2015" s="9"/>
      <c r="AA2015"/>
      <c r="AB2015"/>
    </row>
    <row r="2016" spans="1:28" ht="15" customHeight="1" x14ac:dyDescent="0.25">
      <c r="A2016" s="6" t="s">
        <v>186</v>
      </c>
      <c r="B2016" s="6" t="s">
        <v>187</v>
      </c>
      <c r="C2016" s="6" t="s">
        <v>188</v>
      </c>
      <c r="D2016" s="6" t="s">
        <v>140</v>
      </c>
      <c r="E2016" s="6">
        <v>4</v>
      </c>
      <c r="F2016" s="6" t="str">
        <f>VLOOKUP(T_[[#This Row],[N° représ]],ListeREPRESENTANTS,2,FALSE)</f>
        <v>Laura Callahan</v>
      </c>
      <c r="G2016" s="6">
        <v>10795</v>
      </c>
      <c r="H2016" s="9">
        <v>41524</v>
      </c>
      <c r="I2016" s="9">
        <v>41537</v>
      </c>
      <c r="J2016" s="9">
        <v>41532</v>
      </c>
      <c r="K2016" s="7">
        <v>3</v>
      </c>
      <c r="L2016" s="9" t="str">
        <f>VLOOKUP(T_[[#This Row],[Réf catégorie]],ListeCATEGORIES,2,FALSE)</f>
        <v>Desserts</v>
      </c>
      <c r="M2016" s="6">
        <v>16</v>
      </c>
      <c r="N2016" s="6" t="str">
        <f>VLOOKUP(T_[[#This Row],[Réf prod]],ListePRODUITS,2,FALSE)</f>
        <v>Pavlova</v>
      </c>
      <c r="O2016" s="13">
        <v>87.25</v>
      </c>
      <c r="P2016" s="6">
        <v>79</v>
      </c>
      <c r="Q2016" s="13">
        <f t="shared" si="31"/>
        <v>6892.75</v>
      </c>
      <c r="R2016" s="14">
        <v>-0.01</v>
      </c>
      <c r="S2016" s="13">
        <v>6961.6774999999998</v>
      </c>
      <c r="T2016" s="13">
        <v>104.42516249999998</v>
      </c>
      <c r="U2016" s="48">
        <f>T_[[#This Row],[CA tarif]]-T_[[#This Row],[CA HT]]</f>
        <v>-68.927499999999782</v>
      </c>
      <c r="V2016" s="13"/>
      <c r="W2016" s="13"/>
      <c r="X2016"/>
      <c r="Y2016" s="9"/>
      <c r="AA2016"/>
      <c r="AB2016"/>
    </row>
    <row r="2017" spans="1:28" ht="15" customHeight="1" x14ac:dyDescent="0.25">
      <c r="A2017" s="6" t="s">
        <v>173</v>
      </c>
      <c r="B2017" s="6" t="s">
        <v>174</v>
      </c>
      <c r="C2017" s="6" t="s">
        <v>135</v>
      </c>
      <c r="D2017" s="6" t="s">
        <v>136</v>
      </c>
      <c r="E2017" s="6">
        <v>2</v>
      </c>
      <c r="F2017" s="6" t="str">
        <f>VLOOKUP(T_[[#This Row],[N° représ]],ListeREPRESENTANTS,2,FALSE)</f>
        <v>Anne Dodsworth</v>
      </c>
      <c r="G2017" s="6">
        <v>10893</v>
      </c>
      <c r="H2017" s="9">
        <v>41524</v>
      </c>
      <c r="I2017" s="9">
        <v>41536</v>
      </c>
      <c r="J2017" s="9">
        <v>41536</v>
      </c>
      <c r="K2017" s="7">
        <v>1</v>
      </c>
      <c r="L2017" s="9" t="str">
        <f>VLOOKUP(T_[[#This Row],[Réf catégorie]],ListeCATEGORIES,2,FALSE)</f>
        <v>Boissons</v>
      </c>
      <c r="M2017" s="6">
        <v>24</v>
      </c>
      <c r="N2017" s="6" t="str">
        <f>VLOOKUP(T_[[#This Row],[Réf prod]],ListePRODUITS,2,FALSE)</f>
        <v>Guaraná Fantástica</v>
      </c>
      <c r="O2017" s="13">
        <v>22.5</v>
      </c>
      <c r="P2017" s="6">
        <v>11</v>
      </c>
      <c r="Q2017" s="13">
        <f t="shared" si="31"/>
        <v>247.5</v>
      </c>
      <c r="R2017" s="15">
        <v>0.1</v>
      </c>
      <c r="S2017" s="13">
        <v>222.75</v>
      </c>
      <c r="T2017" s="13">
        <v>7.7962499999999997</v>
      </c>
      <c r="U2017" s="48">
        <f>T_[[#This Row],[CA tarif]]-T_[[#This Row],[CA HT]]</f>
        <v>24.75</v>
      </c>
      <c r="V2017" s="13"/>
      <c r="W2017" s="13"/>
      <c r="X2017"/>
      <c r="Y2017" s="9"/>
      <c r="AA2017"/>
      <c r="AB2017"/>
    </row>
    <row r="2018" spans="1:28" x14ac:dyDescent="0.25">
      <c r="A2018" s="6" t="s">
        <v>114</v>
      </c>
      <c r="B2018" s="6" t="s">
        <v>115</v>
      </c>
      <c r="C2018" s="6" t="s">
        <v>116</v>
      </c>
      <c r="D2018" s="6" t="s">
        <v>81</v>
      </c>
      <c r="E2018" s="6">
        <v>3</v>
      </c>
      <c r="F2018" s="6" t="str">
        <f>VLOOKUP(T_[[#This Row],[N° représ]],ListeREPRESENTANTS,2,FALSE)</f>
        <v>Janet Leverling</v>
      </c>
      <c r="G2018" s="6">
        <v>10479</v>
      </c>
      <c r="H2018" s="9">
        <v>41525</v>
      </c>
      <c r="I2018" s="9">
        <v>41546</v>
      </c>
      <c r="J2018" s="9">
        <v>41544</v>
      </c>
      <c r="K2018" s="7">
        <v>5</v>
      </c>
      <c r="L2018" s="9" t="str">
        <f>VLOOKUP(T_[[#This Row],[Réf catégorie]],ListeCATEGORIES,2,FALSE)</f>
        <v>Pâtes et céréales</v>
      </c>
      <c r="M2018" s="6">
        <v>64</v>
      </c>
      <c r="N2018" s="6" t="str">
        <f>VLOOKUP(T_[[#This Row],[Réf prod]],ListePRODUITS,2,FALSE)</f>
        <v>Wimmers gute Semmelknödel</v>
      </c>
      <c r="O2018" s="13">
        <v>133</v>
      </c>
      <c r="P2018" s="6">
        <v>80</v>
      </c>
      <c r="Q2018" s="13">
        <f t="shared" si="31"/>
        <v>10640</v>
      </c>
      <c r="R2018" s="14">
        <v>0</v>
      </c>
      <c r="S2018" s="13">
        <v>10640</v>
      </c>
      <c r="T2018" s="13">
        <v>31.92</v>
      </c>
      <c r="U2018" s="48">
        <f>T_[[#This Row],[CA tarif]]-T_[[#This Row],[CA HT]]</f>
        <v>0</v>
      </c>
      <c r="V2018" s="13"/>
      <c r="W2018" s="13"/>
      <c r="X2018"/>
      <c r="Y2018" s="9"/>
      <c r="AA2018"/>
      <c r="AB2018"/>
    </row>
    <row r="2019" spans="1:28" ht="15" customHeight="1" x14ac:dyDescent="0.25">
      <c r="A2019" s="6" t="s">
        <v>301</v>
      </c>
      <c r="B2019" s="6" t="s">
        <v>302</v>
      </c>
      <c r="C2019" s="6" t="s">
        <v>260</v>
      </c>
      <c r="D2019" s="6" t="s">
        <v>136</v>
      </c>
      <c r="E2019" s="6">
        <v>7</v>
      </c>
      <c r="F2019" s="6" t="str">
        <f>VLOOKUP(T_[[#This Row],[N° représ]],ListeREPRESENTANTS,2,FALSE)</f>
        <v>Jaime Dos Santos</v>
      </c>
      <c r="G2019" s="6">
        <v>10835</v>
      </c>
      <c r="H2019" s="9">
        <v>41525</v>
      </c>
      <c r="I2019" s="9">
        <v>41547</v>
      </c>
      <c r="J2019" s="9">
        <v>41547</v>
      </c>
      <c r="K2019" s="7">
        <v>4</v>
      </c>
      <c r="L2019" s="9" t="str">
        <f>VLOOKUP(T_[[#This Row],[Réf catégorie]],ListeCATEGORIES,2,FALSE)</f>
        <v>Produits laitiers</v>
      </c>
      <c r="M2019" s="6">
        <v>59</v>
      </c>
      <c r="N2019" s="6" t="str">
        <f>VLOOKUP(T_[[#This Row],[Réf prod]],ListePRODUITS,2,FALSE)</f>
        <v>Raclette Courdavault</v>
      </c>
      <c r="O2019" s="13">
        <v>275</v>
      </c>
      <c r="P2019" s="6">
        <v>25</v>
      </c>
      <c r="Q2019" s="13">
        <f t="shared" si="31"/>
        <v>6875</v>
      </c>
      <c r="R2019" s="14">
        <v>0.19</v>
      </c>
      <c r="S2019" s="13">
        <v>5568.75</v>
      </c>
      <c r="T2019" s="13">
        <v>150.35624999999999</v>
      </c>
      <c r="U2019" s="48">
        <f>T_[[#This Row],[CA tarif]]-T_[[#This Row],[CA HT]]</f>
        <v>1306.25</v>
      </c>
      <c r="V2019" s="13"/>
      <c r="W2019" s="13"/>
      <c r="X2019"/>
      <c r="Y2019" s="9"/>
      <c r="AA2019"/>
      <c r="AB2019"/>
    </row>
    <row r="2020" spans="1:28" ht="15" customHeight="1" x14ac:dyDescent="0.25">
      <c r="A2020" s="6" t="s">
        <v>291</v>
      </c>
      <c r="B2020" s="6" t="s">
        <v>292</v>
      </c>
      <c r="C2020" s="6" t="s">
        <v>97</v>
      </c>
      <c r="D2020" s="6" t="s">
        <v>98</v>
      </c>
      <c r="E2020" s="6">
        <v>5</v>
      </c>
      <c r="F2020" s="6" t="str">
        <f>VLOOKUP(T_[[#This Row],[N° représ]],ListeREPRESENTANTS,2,FALSE)</f>
        <v>Mohamed Ben Arfa</v>
      </c>
      <c r="G2020" s="6">
        <v>10926</v>
      </c>
      <c r="H2020" s="9">
        <v>41525</v>
      </c>
      <c r="I2020" s="9">
        <v>41539</v>
      </c>
      <c r="J2020" s="9">
        <v>41537</v>
      </c>
      <c r="K2020" s="7">
        <v>3</v>
      </c>
      <c r="L2020" s="9" t="str">
        <f>VLOOKUP(T_[[#This Row],[Réf catégorie]],ListeCATEGORIES,2,FALSE)</f>
        <v>Desserts</v>
      </c>
      <c r="M2020" s="6">
        <v>19</v>
      </c>
      <c r="N2020" s="6" t="str">
        <f>VLOOKUP(T_[[#This Row],[Réf prod]],ListePRODUITS,2,FALSE)</f>
        <v>Teatime Chocolate Biscuits</v>
      </c>
      <c r="O2020" s="13">
        <v>46</v>
      </c>
      <c r="P2020" s="6">
        <v>68</v>
      </c>
      <c r="Q2020" s="13">
        <f t="shared" si="31"/>
        <v>3128</v>
      </c>
      <c r="R2020" s="15">
        <v>0.05</v>
      </c>
      <c r="S2020" s="13">
        <v>2971.6</v>
      </c>
      <c r="T2020" s="13">
        <v>41.602400000000003</v>
      </c>
      <c r="U2020" s="48">
        <f>T_[[#This Row],[CA tarif]]-T_[[#This Row],[CA HT]]</f>
        <v>156.40000000000009</v>
      </c>
      <c r="V2020" s="13"/>
      <c r="W2020" s="13"/>
      <c r="X2020"/>
      <c r="Y2020" s="9"/>
      <c r="AA2020"/>
      <c r="AB2020"/>
    </row>
    <row r="2021" spans="1:28" x14ac:dyDescent="0.25">
      <c r="A2021" s="6" t="s">
        <v>179</v>
      </c>
      <c r="B2021" s="6" t="s">
        <v>180</v>
      </c>
      <c r="C2021" s="6" t="s">
        <v>181</v>
      </c>
      <c r="D2021" s="6" t="s">
        <v>81</v>
      </c>
      <c r="E2021" s="6">
        <v>9</v>
      </c>
      <c r="F2021" s="6" t="str">
        <f>VLOOKUP(T_[[#This Row],[N° représ]],ListeREPRESENTANTS,2,FALSE)</f>
        <v>Steven Buchanan</v>
      </c>
      <c r="G2021" s="6">
        <v>10714</v>
      </c>
      <c r="H2021" s="9">
        <v>41526</v>
      </c>
      <c r="I2021" s="9">
        <v>41546</v>
      </c>
      <c r="J2021" s="9">
        <v>41548</v>
      </c>
      <c r="K2021" s="7">
        <v>3</v>
      </c>
      <c r="L2021" s="9" t="str">
        <f>VLOOKUP(T_[[#This Row],[Réf catégorie]],ListeCATEGORIES,2,FALSE)</f>
        <v>Desserts</v>
      </c>
      <c r="M2021" s="6">
        <v>47</v>
      </c>
      <c r="N2021" s="6" t="str">
        <f>VLOOKUP(T_[[#This Row],[Réf prod]],ListePRODUITS,2,FALSE)</f>
        <v>Zaanse koeken</v>
      </c>
      <c r="O2021" s="13">
        <v>47.5</v>
      </c>
      <c r="P2021" s="6">
        <v>76</v>
      </c>
      <c r="Q2021" s="13">
        <f t="shared" si="31"/>
        <v>3610</v>
      </c>
      <c r="R2021" s="14">
        <v>0.02</v>
      </c>
      <c r="S2021" s="13">
        <v>3537.7999999999997</v>
      </c>
      <c r="T2021" s="13">
        <v>21.226800000000001</v>
      </c>
      <c r="U2021" s="48">
        <f>T_[[#This Row],[CA tarif]]-T_[[#This Row],[CA HT]]</f>
        <v>72.200000000000273</v>
      </c>
      <c r="V2021" s="13"/>
      <c r="W2021" s="13"/>
      <c r="X2021"/>
      <c r="Y2021" s="9"/>
      <c r="AA2021"/>
      <c r="AB2021"/>
    </row>
    <row r="2022" spans="1:28" ht="15" customHeight="1" x14ac:dyDescent="0.25">
      <c r="A2022" s="6" t="s">
        <v>143</v>
      </c>
      <c r="B2022" s="6" t="s">
        <v>144</v>
      </c>
      <c r="C2022" s="6" t="s">
        <v>145</v>
      </c>
      <c r="D2022" s="6" t="s">
        <v>146</v>
      </c>
      <c r="E2022" s="6">
        <v>3</v>
      </c>
      <c r="F2022" s="6" t="str">
        <f>VLOOKUP(T_[[#This Row],[N° représ]],ListeREPRESENTANTS,2,FALSE)</f>
        <v>Janet Leverling</v>
      </c>
      <c r="G2022" s="6">
        <v>10742</v>
      </c>
      <c r="H2022" s="9">
        <v>41526</v>
      </c>
      <c r="I2022" s="9">
        <v>41549</v>
      </c>
      <c r="J2022" s="9">
        <v>41552</v>
      </c>
      <c r="K2022" s="7">
        <v>2</v>
      </c>
      <c r="L2022" s="9" t="str">
        <f>VLOOKUP(T_[[#This Row],[Réf catégorie]],ListeCATEGORIES,2,FALSE)</f>
        <v>Condiments</v>
      </c>
      <c r="M2022" s="6">
        <v>3</v>
      </c>
      <c r="N2022" s="6" t="str">
        <f>VLOOKUP(T_[[#This Row],[Réf prod]],ListePRODUITS,2,FALSE)</f>
        <v>Aniseed Syrup</v>
      </c>
      <c r="O2022" s="13">
        <v>50</v>
      </c>
      <c r="P2022" s="6">
        <v>88</v>
      </c>
      <c r="Q2022" s="13">
        <f t="shared" si="31"/>
        <v>4400</v>
      </c>
      <c r="R2022" s="14">
        <v>0.1</v>
      </c>
      <c r="S2022" s="13">
        <v>3960</v>
      </c>
      <c r="T2022" s="13">
        <v>122.76</v>
      </c>
      <c r="U2022" s="48">
        <f>T_[[#This Row],[CA tarif]]-T_[[#This Row],[CA HT]]</f>
        <v>440</v>
      </c>
      <c r="V2022" s="13"/>
      <c r="W2022" s="13"/>
      <c r="X2022"/>
      <c r="Y2022" s="9"/>
      <c r="AA2022"/>
      <c r="AB2022"/>
    </row>
    <row r="2023" spans="1:28" ht="15" customHeight="1" x14ac:dyDescent="0.25">
      <c r="A2023" s="6" t="s">
        <v>99</v>
      </c>
      <c r="B2023" s="6" t="s">
        <v>100</v>
      </c>
      <c r="C2023" s="6" t="s">
        <v>101</v>
      </c>
      <c r="D2023" s="6" t="s">
        <v>102</v>
      </c>
      <c r="E2023" s="6">
        <v>1</v>
      </c>
      <c r="F2023" s="6" t="str">
        <f>VLOOKUP(T_[[#This Row],[N° représ]],ListeREPRESENTANTS,2,FALSE)</f>
        <v>Francis Rivière</v>
      </c>
      <c r="G2023" s="6">
        <v>10846</v>
      </c>
      <c r="H2023" s="9">
        <v>41526</v>
      </c>
      <c r="I2023" s="9">
        <v>41553</v>
      </c>
      <c r="J2023" s="9">
        <v>41551</v>
      </c>
      <c r="K2023" s="7">
        <v>1</v>
      </c>
      <c r="L2023" s="9" t="str">
        <f>VLOOKUP(T_[[#This Row],[Réf catégorie]],ListeCATEGORIES,2,FALSE)</f>
        <v>Boissons</v>
      </c>
      <c r="M2023" s="6">
        <v>70</v>
      </c>
      <c r="N2023" s="6" t="str">
        <f>VLOOKUP(T_[[#This Row],[Réf prod]],ListePRODUITS,2,FALSE)</f>
        <v>Outback Lager</v>
      </c>
      <c r="O2023" s="13">
        <v>75</v>
      </c>
      <c r="P2023" s="6">
        <v>61</v>
      </c>
      <c r="Q2023" s="13">
        <f t="shared" si="31"/>
        <v>4575</v>
      </c>
      <c r="R2023" s="15">
        <v>0.16</v>
      </c>
      <c r="S2023" s="13">
        <v>3843</v>
      </c>
      <c r="T2023" s="13">
        <v>122.976</v>
      </c>
      <c r="U2023" s="48">
        <f>T_[[#This Row],[CA tarif]]-T_[[#This Row],[CA HT]]</f>
        <v>732</v>
      </c>
      <c r="V2023" s="13"/>
      <c r="W2023" s="13"/>
      <c r="X2023"/>
      <c r="Y2023" s="9"/>
      <c r="AA2023"/>
      <c r="AB2023"/>
    </row>
    <row r="2024" spans="1:28" ht="15" customHeight="1" x14ac:dyDescent="0.25">
      <c r="A2024" s="6" t="s">
        <v>235</v>
      </c>
      <c r="B2024" s="6" t="s">
        <v>236</v>
      </c>
      <c r="C2024" s="6" t="s">
        <v>237</v>
      </c>
      <c r="D2024" s="6" t="s">
        <v>238</v>
      </c>
      <c r="E2024" s="6">
        <v>3</v>
      </c>
      <c r="F2024" s="6" t="str">
        <f>VLOOKUP(T_[[#This Row],[N° représ]],ListeREPRESENTANTS,2,FALSE)</f>
        <v>Janet Leverling</v>
      </c>
      <c r="G2024" s="6">
        <v>10911</v>
      </c>
      <c r="H2024" s="9">
        <v>41526</v>
      </c>
      <c r="I2024" s="9">
        <v>41542</v>
      </c>
      <c r="J2024" s="9">
        <v>41542</v>
      </c>
      <c r="K2024" s="7">
        <v>1</v>
      </c>
      <c r="L2024" s="9" t="str">
        <f>VLOOKUP(T_[[#This Row],[Réf catégorie]],ListeCATEGORIES,2,FALSE)</f>
        <v>Boissons</v>
      </c>
      <c r="M2024" s="6">
        <v>1</v>
      </c>
      <c r="N2024" s="6" t="str">
        <f>VLOOKUP(T_[[#This Row],[Réf prod]],ListePRODUITS,2,FALSE)</f>
        <v>Chai</v>
      </c>
      <c r="O2024" s="13">
        <v>90</v>
      </c>
      <c r="P2024" s="6">
        <v>87</v>
      </c>
      <c r="Q2024" s="13">
        <f t="shared" si="31"/>
        <v>7830</v>
      </c>
      <c r="R2024" s="15">
        <v>0.11</v>
      </c>
      <c r="S2024" s="13">
        <v>6968.7</v>
      </c>
      <c r="T2024" s="13">
        <v>76.655699999999996</v>
      </c>
      <c r="U2024" s="48">
        <f>T_[[#This Row],[CA tarif]]-T_[[#This Row],[CA HT]]</f>
        <v>861.30000000000018</v>
      </c>
      <c r="V2024" s="13"/>
      <c r="W2024" s="13"/>
      <c r="X2024"/>
      <c r="Y2024" s="9"/>
      <c r="AA2024"/>
      <c r="AB2024"/>
    </row>
    <row r="2025" spans="1:28" x14ac:dyDescent="0.25">
      <c r="A2025" s="6" t="s">
        <v>78</v>
      </c>
      <c r="B2025" s="6" t="s">
        <v>79</v>
      </c>
      <c r="C2025" s="6" t="s">
        <v>80</v>
      </c>
      <c r="D2025" s="6" t="s">
        <v>81</v>
      </c>
      <c r="E2025" s="6">
        <v>5</v>
      </c>
      <c r="F2025" s="6" t="str">
        <f>VLOOKUP(T_[[#This Row],[N° représ]],ListeREPRESENTANTS,2,FALSE)</f>
        <v>Mohamed Ben Arfa</v>
      </c>
      <c r="G2025" s="6">
        <v>10740</v>
      </c>
      <c r="H2025" s="9">
        <v>41527</v>
      </c>
      <c r="I2025" s="9">
        <v>41539</v>
      </c>
      <c r="J2025" s="9">
        <v>41535</v>
      </c>
      <c r="K2025" s="7">
        <v>1</v>
      </c>
      <c r="L2025" s="9" t="str">
        <f>VLOOKUP(T_[[#This Row],[Réf catégorie]],ListeCATEGORIES,2,FALSE)</f>
        <v>Boissons</v>
      </c>
      <c r="M2025" s="6">
        <v>35</v>
      </c>
      <c r="N2025" s="6" t="str">
        <f>VLOOKUP(T_[[#This Row],[Réf prod]],ListePRODUITS,2,FALSE)</f>
        <v>Steeleye Stout</v>
      </c>
      <c r="O2025" s="13">
        <v>90</v>
      </c>
      <c r="P2025" s="6">
        <v>1</v>
      </c>
      <c r="Q2025" s="13">
        <f t="shared" si="31"/>
        <v>90</v>
      </c>
      <c r="R2025" s="14">
        <v>-0.01</v>
      </c>
      <c r="S2025" s="13">
        <v>90.9</v>
      </c>
      <c r="T2025" s="13">
        <v>2.3633999999999999</v>
      </c>
      <c r="U2025" s="48">
        <f>T_[[#This Row],[CA tarif]]-T_[[#This Row],[CA HT]]</f>
        <v>-0.90000000000000568</v>
      </c>
      <c r="V2025" s="13"/>
      <c r="W2025" s="13"/>
      <c r="X2025"/>
      <c r="Y2025" s="9"/>
      <c r="AA2025"/>
      <c r="AB2025"/>
    </row>
    <row r="2026" spans="1:28" ht="15" customHeight="1" x14ac:dyDescent="0.25">
      <c r="A2026" s="6" t="s">
        <v>205</v>
      </c>
      <c r="B2026" s="6" t="s">
        <v>206</v>
      </c>
      <c r="C2026" s="6" t="s">
        <v>207</v>
      </c>
      <c r="D2026" s="6" t="s">
        <v>208</v>
      </c>
      <c r="E2026" s="6">
        <v>9</v>
      </c>
      <c r="F2026" s="6" t="str">
        <f>VLOOKUP(T_[[#This Row],[N° représ]],ListeREPRESENTANTS,2,FALSE)</f>
        <v>Steven Buchanan</v>
      </c>
      <c r="G2026" s="6">
        <v>10866</v>
      </c>
      <c r="H2026" s="9">
        <v>41527</v>
      </c>
      <c r="I2026" s="9">
        <v>41537</v>
      </c>
      <c r="J2026" s="9">
        <v>41539</v>
      </c>
      <c r="K2026" s="7">
        <v>1</v>
      </c>
      <c r="L2026" s="9" t="str">
        <f>VLOOKUP(T_[[#This Row],[Réf catégorie]],ListeCATEGORIES,2,FALSE)</f>
        <v>Boissons</v>
      </c>
      <c r="M2026" s="6">
        <v>24</v>
      </c>
      <c r="N2026" s="6" t="str">
        <f>VLOOKUP(T_[[#This Row],[Réf prod]],ListePRODUITS,2,FALSE)</f>
        <v>Guaraná Fantástica</v>
      </c>
      <c r="O2026" s="13">
        <v>22.5</v>
      </c>
      <c r="P2026" s="6">
        <v>48</v>
      </c>
      <c r="Q2026" s="13">
        <f t="shared" si="31"/>
        <v>1080</v>
      </c>
      <c r="R2026" s="15">
        <v>0.03</v>
      </c>
      <c r="S2026" s="13">
        <v>1047.5999999999999</v>
      </c>
      <c r="T2026" s="13">
        <v>8.3807999999999989</v>
      </c>
      <c r="U2026" s="48">
        <f>T_[[#This Row],[CA tarif]]-T_[[#This Row],[CA HT]]</f>
        <v>32.400000000000091</v>
      </c>
      <c r="V2026" s="13"/>
      <c r="W2026" s="13"/>
      <c r="X2026"/>
      <c r="Y2026" s="9"/>
      <c r="AA2026"/>
      <c r="AB2026"/>
    </row>
    <row r="2027" spans="1:28" ht="15" customHeight="1" x14ac:dyDescent="0.25">
      <c r="A2027" s="6" t="s">
        <v>120</v>
      </c>
      <c r="B2027" s="6" t="s">
        <v>121</v>
      </c>
      <c r="C2027" s="6" t="s">
        <v>122</v>
      </c>
      <c r="D2027" s="6" t="s">
        <v>123</v>
      </c>
      <c r="E2027" s="6">
        <v>4</v>
      </c>
      <c r="F2027" s="6" t="str">
        <f>VLOOKUP(T_[[#This Row],[N° représ]],ListeREPRESENTANTS,2,FALSE)</f>
        <v>Laura Callahan</v>
      </c>
      <c r="G2027" s="6">
        <v>10481</v>
      </c>
      <c r="H2027" s="9">
        <v>41528</v>
      </c>
      <c r="I2027" s="9">
        <v>41557</v>
      </c>
      <c r="J2027" s="9">
        <v>41559</v>
      </c>
      <c r="K2027" s="7">
        <v>3</v>
      </c>
      <c r="L2027" s="9" t="str">
        <f>VLOOKUP(T_[[#This Row],[Réf catégorie]],ListeCATEGORIES,2,FALSE)</f>
        <v>Desserts</v>
      </c>
      <c r="M2027" s="6">
        <v>49</v>
      </c>
      <c r="N2027" s="6" t="str">
        <f>VLOOKUP(T_[[#This Row],[Réf prod]],ListePRODUITS,2,FALSE)</f>
        <v>Maxilaku</v>
      </c>
      <c r="O2027" s="13">
        <v>80</v>
      </c>
      <c r="P2027" s="6">
        <v>73</v>
      </c>
      <c r="Q2027" s="13">
        <f t="shared" si="31"/>
        <v>5840</v>
      </c>
      <c r="R2027" s="14">
        <v>0.04</v>
      </c>
      <c r="S2027" s="13">
        <v>5606.4</v>
      </c>
      <c r="T2027" s="13">
        <v>44.851199999999999</v>
      </c>
      <c r="U2027" s="48">
        <f>T_[[#This Row],[CA tarif]]-T_[[#This Row],[CA HT]]</f>
        <v>233.60000000000036</v>
      </c>
      <c r="V2027" s="13"/>
      <c r="W2027" s="13"/>
      <c r="X2027"/>
      <c r="Y2027" s="9"/>
      <c r="AA2027"/>
      <c r="AB2027"/>
    </row>
    <row r="2028" spans="1:28" ht="15" customHeight="1" x14ac:dyDescent="0.25">
      <c r="A2028" s="6" t="s">
        <v>90</v>
      </c>
      <c r="B2028" s="6" t="s">
        <v>91</v>
      </c>
      <c r="C2028" s="6" t="s">
        <v>88</v>
      </c>
      <c r="D2028" s="6" t="s">
        <v>89</v>
      </c>
      <c r="E2028" s="6">
        <v>3</v>
      </c>
      <c r="F2028" s="6" t="str">
        <f>VLOOKUP(T_[[#This Row],[N° représ]],ListeREPRESENTANTS,2,FALSE)</f>
        <v>Janet Leverling</v>
      </c>
      <c r="G2028" s="6">
        <v>10547</v>
      </c>
      <c r="H2028" s="9">
        <v>41529</v>
      </c>
      <c r="I2028" s="9">
        <v>41552</v>
      </c>
      <c r="J2028" s="9">
        <v>41555</v>
      </c>
      <c r="K2028" s="7">
        <v>8</v>
      </c>
      <c r="L2028" s="9" t="str">
        <f>VLOOKUP(T_[[#This Row],[Réf catégorie]],ListeCATEGORIES,2,FALSE)</f>
        <v>Poissons et fruits de mer</v>
      </c>
      <c r="M2028" s="6">
        <v>36</v>
      </c>
      <c r="N2028" s="6" t="str">
        <f>VLOOKUP(T_[[#This Row],[Réf prod]],ListePRODUITS,2,FALSE)</f>
        <v>Inlagd Sill</v>
      </c>
      <c r="O2028" s="13">
        <v>95</v>
      </c>
      <c r="P2028" s="6">
        <v>71</v>
      </c>
      <c r="Q2028" s="13">
        <f t="shared" si="31"/>
        <v>6745</v>
      </c>
      <c r="R2028" s="14">
        <v>0.02</v>
      </c>
      <c r="S2028" s="13">
        <v>6610.0999999999995</v>
      </c>
      <c r="T2028" s="13">
        <v>191.69289999999998</v>
      </c>
      <c r="U2028" s="48">
        <f>T_[[#This Row],[CA tarif]]-T_[[#This Row],[CA HT]]</f>
        <v>134.90000000000055</v>
      </c>
      <c r="V2028" s="13"/>
      <c r="W2028" s="13"/>
      <c r="X2028"/>
      <c r="Y2028" s="9"/>
      <c r="AA2028"/>
      <c r="AB2028"/>
    </row>
    <row r="2029" spans="1:28" ht="15" customHeight="1" x14ac:dyDescent="0.25">
      <c r="A2029" s="6" t="s">
        <v>235</v>
      </c>
      <c r="B2029" s="6" t="s">
        <v>236</v>
      </c>
      <c r="C2029" s="6" t="s">
        <v>237</v>
      </c>
      <c r="D2029" s="6" t="s">
        <v>238</v>
      </c>
      <c r="E2029" s="6">
        <v>8</v>
      </c>
      <c r="F2029" s="6" t="str">
        <f>VLOOKUP(T_[[#This Row],[N° représ]],ListeREPRESENTANTS,2,FALSE)</f>
        <v>Hicham Esmal</v>
      </c>
      <c r="G2029" s="6">
        <v>10550</v>
      </c>
      <c r="H2029" s="9">
        <v>41529</v>
      </c>
      <c r="I2029" s="9">
        <v>41554</v>
      </c>
      <c r="J2029" s="9">
        <v>41557</v>
      </c>
      <c r="K2029" s="7">
        <v>2</v>
      </c>
      <c r="L2029" s="9" t="str">
        <f>VLOOKUP(T_[[#This Row],[Réf catégorie]],ListeCATEGORIES,2,FALSE)</f>
        <v>Condiments</v>
      </c>
      <c r="M2029" s="6">
        <v>61</v>
      </c>
      <c r="N2029" s="6" t="str">
        <f>VLOOKUP(T_[[#This Row],[Réf prod]],ListePRODUITS,2,FALSE)</f>
        <v>Sirop d'érable</v>
      </c>
      <c r="O2029" s="13">
        <v>142.5</v>
      </c>
      <c r="P2029" s="6">
        <v>3</v>
      </c>
      <c r="Q2029" s="13">
        <f t="shared" si="31"/>
        <v>427.5</v>
      </c>
      <c r="R2029" s="14">
        <v>0.1</v>
      </c>
      <c r="S2029" s="13">
        <v>384.75</v>
      </c>
      <c r="T2029" s="13">
        <v>6.1559999999999997</v>
      </c>
      <c r="U2029" s="48">
        <f>T_[[#This Row],[CA tarif]]-T_[[#This Row],[CA HT]]</f>
        <v>42.75</v>
      </c>
      <c r="V2029" s="13"/>
      <c r="W2029" s="13"/>
      <c r="X2029"/>
      <c r="Y2029" s="9"/>
      <c r="AA2029"/>
      <c r="AB2029"/>
    </row>
    <row r="2030" spans="1:28" ht="15" customHeight="1" x14ac:dyDescent="0.25">
      <c r="A2030" s="6" t="s">
        <v>184</v>
      </c>
      <c r="B2030" s="6" t="s">
        <v>185</v>
      </c>
      <c r="C2030" s="6" t="s">
        <v>159</v>
      </c>
      <c r="D2030" s="6" t="s">
        <v>136</v>
      </c>
      <c r="E2030" s="6">
        <v>8</v>
      </c>
      <c r="F2030" s="6" t="str">
        <f>VLOOKUP(T_[[#This Row],[N° représ]],ListeREPRESENTANTS,2,FALSE)</f>
        <v>Hicham Esmal</v>
      </c>
      <c r="G2030" s="6">
        <v>10513</v>
      </c>
      <c r="H2030" s="9">
        <v>41530</v>
      </c>
      <c r="I2030" s="9">
        <v>41555</v>
      </c>
      <c r="J2030" s="9">
        <v>41550</v>
      </c>
      <c r="K2030" s="7">
        <v>3</v>
      </c>
      <c r="L2030" s="9" t="str">
        <f>VLOOKUP(T_[[#This Row],[Réf catégorie]],ListeCATEGORIES,2,FALSE)</f>
        <v>Desserts</v>
      </c>
      <c r="M2030" s="6">
        <v>21</v>
      </c>
      <c r="N2030" s="6" t="str">
        <f>VLOOKUP(T_[[#This Row],[Réf prod]],ListePRODUITS,2,FALSE)</f>
        <v>Sir Rodney's Scones</v>
      </c>
      <c r="O2030" s="13">
        <v>50</v>
      </c>
      <c r="P2030" s="6">
        <v>19</v>
      </c>
      <c r="Q2030" s="13">
        <f t="shared" si="31"/>
        <v>950</v>
      </c>
      <c r="R2030" s="14">
        <v>0.14000000000000001</v>
      </c>
      <c r="S2030" s="13">
        <v>817</v>
      </c>
      <c r="T2030" s="13">
        <v>1.6339999999999999</v>
      </c>
      <c r="U2030" s="48">
        <f>T_[[#This Row],[CA tarif]]-T_[[#This Row],[CA HT]]</f>
        <v>133</v>
      </c>
      <c r="V2030" s="13"/>
      <c r="W2030" s="13"/>
      <c r="X2030"/>
      <c r="Y2030" s="9"/>
      <c r="AA2030"/>
      <c r="AB2030"/>
    </row>
    <row r="2031" spans="1:28" ht="15" customHeight="1" x14ac:dyDescent="0.25">
      <c r="A2031" s="6" t="s">
        <v>117</v>
      </c>
      <c r="B2031" s="6" t="s">
        <v>118</v>
      </c>
      <c r="C2031" s="6" t="s">
        <v>119</v>
      </c>
      <c r="D2031" s="6" t="s">
        <v>85</v>
      </c>
      <c r="E2031" s="6">
        <v>3</v>
      </c>
      <c r="F2031" s="6" t="str">
        <f>VLOOKUP(T_[[#This Row],[N° représ]],ListeREPRESENTANTS,2,FALSE)</f>
        <v>Janet Leverling</v>
      </c>
      <c r="G2031" s="6">
        <v>10763</v>
      </c>
      <c r="H2031" s="9">
        <v>41530</v>
      </c>
      <c r="I2031" s="9">
        <v>41548</v>
      </c>
      <c r="J2031" s="9">
        <v>41544</v>
      </c>
      <c r="K2031" s="7">
        <v>3</v>
      </c>
      <c r="L2031" s="9" t="str">
        <f>VLOOKUP(T_[[#This Row],[Réf catégorie]],ListeCATEGORIES,2,FALSE)</f>
        <v>Desserts</v>
      </c>
      <c r="M2031" s="6">
        <v>21</v>
      </c>
      <c r="N2031" s="6" t="str">
        <f>VLOOKUP(T_[[#This Row],[Réf prod]],ListePRODUITS,2,FALSE)</f>
        <v>Sir Rodney's Scones</v>
      </c>
      <c r="O2031" s="13">
        <v>50</v>
      </c>
      <c r="P2031" s="6">
        <v>76</v>
      </c>
      <c r="Q2031" s="13">
        <f t="shared" si="31"/>
        <v>3800</v>
      </c>
      <c r="R2031" s="14">
        <v>0.11</v>
      </c>
      <c r="S2031" s="13">
        <v>3382</v>
      </c>
      <c r="T2031" s="13">
        <v>27.056000000000001</v>
      </c>
      <c r="U2031" s="48">
        <f>T_[[#This Row],[CA tarif]]-T_[[#This Row],[CA HT]]</f>
        <v>418</v>
      </c>
      <c r="V2031" s="13"/>
      <c r="W2031" s="13"/>
      <c r="X2031"/>
      <c r="Y2031" s="9"/>
      <c r="AA2031"/>
      <c r="AB2031"/>
    </row>
    <row r="2032" spans="1:28" ht="15" customHeight="1" x14ac:dyDescent="0.25">
      <c r="A2032" s="6" t="s">
        <v>243</v>
      </c>
      <c r="B2032" s="6" t="s">
        <v>244</v>
      </c>
      <c r="C2032" s="6" t="s">
        <v>88</v>
      </c>
      <c r="D2032" s="6" t="s">
        <v>89</v>
      </c>
      <c r="E2032" s="6">
        <v>3</v>
      </c>
      <c r="F2032" s="6" t="str">
        <f>VLOOKUP(T_[[#This Row],[N° représ]],ListeREPRESENTANTS,2,FALSE)</f>
        <v>Janet Leverling</v>
      </c>
      <c r="G2032" s="6">
        <v>10768</v>
      </c>
      <c r="H2032" s="9">
        <v>41530</v>
      </c>
      <c r="I2032" s="9">
        <v>41552</v>
      </c>
      <c r="J2032" s="9">
        <v>41553</v>
      </c>
      <c r="K2032" s="7">
        <v>4</v>
      </c>
      <c r="L2032" s="9" t="str">
        <f>VLOOKUP(T_[[#This Row],[Réf catégorie]],ListeCATEGORIES,2,FALSE)</f>
        <v>Produits laitiers</v>
      </c>
      <c r="M2032" s="6">
        <v>31</v>
      </c>
      <c r="N2032" s="6" t="str">
        <f>VLOOKUP(T_[[#This Row],[Réf prod]],ListePRODUITS,2,FALSE)</f>
        <v>Gorgonzola Telino</v>
      </c>
      <c r="O2032" s="13">
        <v>62.5</v>
      </c>
      <c r="P2032" s="6">
        <v>94</v>
      </c>
      <c r="Q2032" s="13">
        <f t="shared" si="31"/>
        <v>5875</v>
      </c>
      <c r="R2032" s="14">
        <v>0.05</v>
      </c>
      <c r="S2032" s="13">
        <v>5581.25</v>
      </c>
      <c r="T2032" s="13">
        <v>5.5812499999999998</v>
      </c>
      <c r="U2032" s="48">
        <f>T_[[#This Row],[CA tarif]]-T_[[#This Row],[CA HT]]</f>
        <v>293.75</v>
      </c>
      <c r="V2032" s="13"/>
      <c r="W2032" s="13"/>
      <c r="X2032"/>
      <c r="Y2032" s="9"/>
      <c r="AA2032"/>
      <c r="AB2032"/>
    </row>
    <row r="2033" spans="1:28" ht="15" customHeight="1" x14ac:dyDescent="0.25">
      <c r="A2033" s="6" t="s">
        <v>223</v>
      </c>
      <c r="B2033" s="6" t="s">
        <v>224</v>
      </c>
      <c r="C2033" s="6" t="s">
        <v>225</v>
      </c>
      <c r="D2033" s="6" t="s">
        <v>208</v>
      </c>
      <c r="E2033" s="6">
        <v>8</v>
      </c>
      <c r="F2033" s="6" t="str">
        <f>VLOOKUP(T_[[#This Row],[N° représ]],ListeREPRESENTANTS,2,FALSE)</f>
        <v>Hicham Esmal</v>
      </c>
      <c r="G2033" s="6">
        <v>10880</v>
      </c>
      <c r="H2033" s="9">
        <v>41530</v>
      </c>
      <c r="I2033" s="9">
        <v>41557</v>
      </c>
      <c r="J2033" s="9">
        <v>41552</v>
      </c>
      <c r="K2033" s="7">
        <v>1</v>
      </c>
      <c r="L2033" s="9" t="str">
        <f>VLOOKUP(T_[[#This Row],[Réf catégorie]],ListeCATEGORIES,2,FALSE)</f>
        <v>Boissons</v>
      </c>
      <c r="M2033" s="6">
        <v>70</v>
      </c>
      <c r="N2033" s="6" t="str">
        <f>VLOOKUP(T_[[#This Row],[Réf prod]],ListePRODUITS,2,FALSE)</f>
        <v>Outback Lager</v>
      </c>
      <c r="O2033" s="13">
        <v>75</v>
      </c>
      <c r="P2033" s="6">
        <v>93</v>
      </c>
      <c r="Q2033" s="13">
        <f t="shared" si="31"/>
        <v>6975</v>
      </c>
      <c r="R2033" s="15">
        <v>-0.01</v>
      </c>
      <c r="S2033" s="13">
        <v>7044.75</v>
      </c>
      <c r="T2033" s="13">
        <v>176.11875000000001</v>
      </c>
      <c r="U2033" s="48">
        <f>T_[[#This Row],[CA tarif]]-T_[[#This Row],[CA HT]]</f>
        <v>-69.75</v>
      </c>
      <c r="V2033" s="13"/>
      <c r="W2033" s="13"/>
      <c r="X2033"/>
      <c r="Y2033" s="9"/>
      <c r="AA2033"/>
      <c r="AB2033"/>
    </row>
    <row r="2034" spans="1:28" x14ac:dyDescent="0.25">
      <c r="A2034" s="6" t="s">
        <v>179</v>
      </c>
      <c r="B2034" s="6" t="s">
        <v>180</v>
      </c>
      <c r="C2034" s="6" t="s">
        <v>181</v>
      </c>
      <c r="D2034" s="6" t="s">
        <v>81</v>
      </c>
      <c r="E2034" s="6">
        <v>9</v>
      </c>
      <c r="F2034" s="6" t="str">
        <f>VLOOKUP(T_[[#This Row],[N° représ]],ListeREPRESENTANTS,2,FALSE)</f>
        <v>Steven Buchanan</v>
      </c>
      <c r="G2034" s="6">
        <v>10607</v>
      </c>
      <c r="H2034" s="9">
        <v>41531</v>
      </c>
      <c r="I2034" s="9">
        <v>41559</v>
      </c>
      <c r="J2034" s="9">
        <v>41561</v>
      </c>
      <c r="K2034" s="7">
        <v>4</v>
      </c>
      <c r="L2034" s="9" t="str">
        <f>VLOOKUP(T_[[#This Row],[Réf catégorie]],ListeCATEGORIES,2,FALSE)</f>
        <v>Produits laitiers</v>
      </c>
      <c r="M2034" s="6">
        <v>72</v>
      </c>
      <c r="N2034" s="6" t="str">
        <f>VLOOKUP(T_[[#This Row],[Réf prod]],ListePRODUITS,2,FALSE)</f>
        <v>Mozzarella di Giovanni</v>
      </c>
      <c r="O2034" s="13">
        <v>174</v>
      </c>
      <c r="P2034" s="6">
        <v>99</v>
      </c>
      <c r="Q2034" s="13">
        <f t="shared" si="31"/>
        <v>17226</v>
      </c>
      <c r="R2034" s="14">
        <v>0.06</v>
      </c>
      <c r="S2034" s="13">
        <v>16192.439999999999</v>
      </c>
      <c r="T2034" s="13">
        <v>388.61855999999995</v>
      </c>
      <c r="U2034" s="48">
        <f>T_[[#This Row],[CA tarif]]-T_[[#This Row],[CA HT]]</f>
        <v>1033.5600000000013</v>
      </c>
      <c r="V2034" s="13"/>
      <c r="W2034" s="13"/>
      <c r="X2034"/>
      <c r="Y2034" s="9"/>
      <c r="AA2034"/>
      <c r="AB2034"/>
    </row>
    <row r="2035" spans="1:28" x14ac:dyDescent="0.25">
      <c r="A2035" s="6" t="s">
        <v>179</v>
      </c>
      <c r="B2035" s="6" t="s">
        <v>180</v>
      </c>
      <c r="C2035" s="6" t="s">
        <v>181</v>
      </c>
      <c r="D2035" s="6" t="s">
        <v>81</v>
      </c>
      <c r="E2035" s="6">
        <v>5</v>
      </c>
      <c r="F2035" s="6" t="str">
        <f>VLOOKUP(T_[[#This Row],[N° représ]],ListeREPRESENTANTS,2,FALSE)</f>
        <v>Mohamed Ben Arfa</v>
      </c>
      <c r="G2035" s="6">
        <v>10847</v>
      </c>
      <c r="H2035" s="9">
        <v>41531</v>
      </c>
      <c r="I2035" s="9">
        <v>41541</v>
      </c>
      <c r="J2035" s="9">
        <v>41538</v>
      </c>
      <c r="K2035" s="7">
        <v>4</v>
      </c>
      <c r="L2035" s="9" t="str">
        <f>VLOOKUP(T_[[#This Row],[Réf catégorie]],ListeCATEGORIES,2,FALSE)</f>
        <v>Produits laitiers</v>
      </c>
      <c r="M2035" s="6">
        <v>60</v>
      </c>
      <c r="N2035" s="6" t="str">
        <f>VLOOKUP(T_[[#This Row],[Réf prod]],ListePRODUITS,2,FALSE)</f>
        <v>Camembert Pierrot</v>
      </c>
      <c r="O2035" s="13">
        <v>170</v>
      </c>
      <c r="P2035" s="6">
        <v>29</v>
      </c>
      <c r="Q2035" s="13">
        <f t="shared" si="31"/>
        <v>4930</v>
      </c>
      <c r="R2035" s="15">
        <v>0.16</v>
      </c>
      <c r="S2035" s="13">
        <v>4141.2</v>
      </c>
      <c r="T2035" s="13">
        <v>120.09479999999999</v>
      </c>
      <c r="U2035" s="48">
        <f>T_[[#This Row],[CA tarif]]-T_[[#This Row],[CA HT]]</f>
        <v>788.80000000000018</v>
      </c>
      <c r="V2035" s="13"/>
      <c r="W2035" s="13"/>
      <c r="X2035"/>
      <c r="Y2035" s="9"/>
      <c r="AA2035"/>
      <c r="AB2035"/>
    </row>
    <row r="2036" spans="1:28" ht="15" customHeight="1" x14ac:dyDescent="0.25">
      <c r="A2036" s="6" t="s">
        <v>141</v>
      </c>
      <c r="B2036" s="6" t="s">
        <v>142</v>
      </c>
      <c r="C2036" s="6" t="s">
        <v>109</v>
      </c>
      <c r="D2036" s="6" t="s">
        <v>110</v>
      </c>
      <c r="E2036" s="6">
        <v>4</v>
      </c>
      <c r="F2036" s="6" t="str">
        <f>VLOOKUP(T_[[#This Row],[N° représ]],ListeREPRESENTANTS,2,FALSE)</f>
        <v>Laura Callahan</v>
      </c>
      <c r="G2036" s="6">
        <v>10491</v>
      </c>
      <c r="H2036" s="9">
        <v>41532</v>
      </c>
      <c r="I2036" s="9">
        <v>41560</v>
      </c>
      <c r="J2036" s="9">
        <v>41562</v>
      </c>
      <c r="K2036" s="7">
        <v>2</v>
      </c>
      <c r="L2036" s="9" t="str">
        <f>VLOOKUP(T_[[#This Row],[Réf catégorie]],ListeCATEGORIES,2,FALSE)</f>
        <v>Condiments</v>
      </c>
      <c r="M2036" s="6">
        <v>77</v>
      </c>
      <c r="N2036" s="6" t="str">
        <f>VLOOKUP(T_[[#This Row],[Réf prod]],ListePRODUITS,2,FALSE)</f>
        <v>Original Frankfurter grüne Soße</v>
      </c>
      <c r="O2036" s="13">
        <v>52</v>
      </c>
      <c r="P2036" s="6">
        <v>92</v>
      </c>
      <c r="Q2036" s="13">
        <f t="shared" si="31"/>
        <v>4784</v>
      </c>
      <c r="R2036" s="14">
        <v>0.05</v>
      </c>
      <c r="S2036" s="13">
        <v>4544.8</v>
      </c>
      <c r="T2036" s="13">
        <v>90.896000000000001</v>
      </c>
      <c r="U2036" s="48">
        <f>T_[[#This Row],[CA tarif]]-T_[[#This Row],[CA HT]]</f>
        <v>239.19999999999982</v>
      </c>
      <c r="V2036" s="13"/>
      <c r="W2036" s="13"/>
      <c r="X2036"/>
      <c r="Y2036" s="9"/>
      <c r="AA2036"/>
      <c r="AB2036"/>
    </row>
    <row r="2037" spans="1:28" x14ac:dyDescent="0.25">
      <c r="A2037" s="6" t="s">
        <v>179</v>
      </c>
      <c r="B2037" s="6" t="s">
        <v>180</v>
      </c>
      <c r="C2037" s="6" t="s">
        <v>181</v>
      </c>
      <c r="D2037" s="6" t="s">
        <v>81</v>
      </c>
      <c r="E2037" s="6">
        <v>6</v>
      </c>
      <c r="F2037" s="6" t="str">
        <f>VLOOKUP(T_[[#This Row],[N° représ]],ListeREPRESENTANTS,2,FALSE)</f>
        <v>Ernst Junge</v>
      </c>
      <c r="G2037" s="6">
        <v>10510</v>
      </c>
      <c r="H2037" s="9">
        <v>41532</v>
      </c>
      <c r="I2037" s="9">
        <v>41551</v>
      </c>
      <c r="J2037" s="9">
        <v>41554</v>
      </c>
      <c r="K2037" s="7">
        <v>1</v>
      </c>
      <c r="L2037" s="9" t="str">
        <f>VLOOKUP(T_[[#This Row],[Réf catégorie]],ListeCATEGORIES,2,FALSE)</f>
        <v>Boissons</v>
      </c>
      <c r="M2037" s="6">
        <v>75</v>
      </c>
      <c r="N2037" s="6" t="str">
        <f>VLOOKUP(T_[[#This Row],[Réf prod]],ListePRODUITS,2,FALSE)</f>
        <v>Rhönbräu Klosterbier</v>
      </c>
      <c r="O2037" s="13">
        <v>38.75</v>
      </c>
      <c r="P2037" s="6">
        <v>87</v>
      </c>
      <c r="Q2037" s="13">
        <f t="shared" si="31"/>
        <v>3371.25</v>
      </c>
      <c r="R2037" s="14">
        <v>0.2</v>
      </c>
      <c r="S2037" s="13">
        <v>2697</v>
      </c>
      <c r="T2037" s="13">
        <v>18.879000000000001</v>
      </c>
      <c r="U2037" s="48">
        <f>T_[[#This Row],[CA tarif]]-T_[[#This Row],[CA HT]]</f>
        <v>674.25</v>
      </c>
      <c r="V2037" s="13"/>
      <c r="W2037" s="13"/>
      <c r="X2037"/>
      <c r="Y2037" s="9"/>
      <c r="AA2037"/>
      <c r="AB2037"/>
    </row>
    <row r="2038" spans="1:28" ht="15" customHeight="1" x14ac:dyDescent="0.25">
      <c r="A2038" s="6" t="s">
        <v>226</v>
      </c>
      <c r="B2038" s="6" t="s">
        <v>227</v>
      </c>
      <c r="C2038" s="6" t="s">
        <v>53</v>
      </c>
      <c r="D2038" s="6" t="s">
        <v>51</v>
      </c>
      <c r="E2038" s="6">
        <v>7</v>
      </c>
      <c r="F2038" s="6" t="str">
        <f>VLOOKUP(T_[[#This Row],[N° représ]],ListeREPRESENTANTS,2,FALSE)</f>
        <v>Jaime Dos Santos</v>
      </c>
      <c r="G2038" s="6">
        <v>10537</v>
      </c>
      <c r="H2038" s="9">
        <v>41532</v>
      </c>
      <c r="I2038" s="9">
        <v>41550</v>
      </c>
      <c r="J2038" s="9">
        <v>41553</v>
      </c>
      <c r="K2038" s="7">
        <v>8</v>
      </c>
      <c r="L2038" s="9" t="str">
        <f>VLOOKUP(T_[[#This Row],[Réf catégorie]],ListeCATEGORIES,2,FALSE)</f>
        <v>Poissons et fruits de mer</v>
      </c>
      <c r="M2038" s="6">
        <v>58</v>
      </c>
      <c r="N2038" s="6" t="str">
        <f>VLOOKUP(T_[[#This Row],[Réf prod]],ListePRODUITS,2,FALSE)</f>
        <v>Escargots de Bourgogne</v>
      </c>
      <c r="O2038" s="13">
        <v>66.25</v>
      </c>
      <c r="P2038" s="6">
        <v>90</v>
      </c>
      <c r="Q2038" s="13">
        <f t="shared" si="31"/>
        <v>5962.5</v>
      </c>
      <c r="R2038" s="14">
        <v>0.06</v>
      </c>
      <c r="S2038" s="13">
        <v>5604.75</v>
      </c>
      <c r="T2038" s="13">
        <v>173.74725000000001</v>
      </c>
      <c r="U2038" s="48">
        <f>T_[[#This Row],[CA tarif]]-T_[[#This Row],[CA HT]]</f>
        <v>357.75</v>
      </c>
      <c r="V2038" s="13"/>
      <c r="W2038" s="13"/>
      <c r="X2038"/>
      <c r="Y2038" s="9"/>
      <c r="AA2038"/>
      <c r="AB2038"/>
    </row>
    <row r="2039" spans="1:28" ht="15" customHeight="1" x14ac:dyDescent="0.25">
      <c r="A2039" s="6" t="s">
        <v>269</v>
      </c>
      <c r="B2039" s="6" t="s">
        <v>270</v>
      </c>
      <c r="C2039" s="6" t="s">
        <v>271</v>
      </c>
      <c r="D2039" s="6" t="s">
        <v>242</v>
      </c>
      <c r="E2039" s="6">
        <v>7</v>
      </c>
      <c r="F2039" s="6" t="str">
        <f>VLOOKUP(T_[[#This Row],[N° représ]],ListeREPRESENTANTS,2,FALSE)</f>
        <v>Jaime Dos Santos</v>
      </c>
      <c r="G2039" s="6">
        <v>10591</v>
      </c>
      <c r="H2039" s="9">
        <v>41532</v>
      </c>
      <c r="I2039" s="9">
        <v>41545</v>
      </c>
      <c r="J2039" s="9">
        <v>41544</v>
      </c>
      <c r="K2039" s="7">
        <v>2</v>
      </c>
      <c r="L2039" s="9" t="str">
        <f>VLOOKUP(T_[[#This Row],[Réf catégorie]],ListeCATEGORIES,2,FALSE)</f>
        <v>Condiments</v>
      </c>
      <c r="M2039" s="6">
        <v>3</v>
      </c>
      <c r="N2039" s="6" t="str">
        <f>VLOOKUP(T_[[#This Row],[Réf prod]],ListePRODUITS,2,FALSE)</f>
        <v>Aniseed Syrup</v>
      </c>
      <c r="O2039" s="13">
        <v>50</v>
      </c>
      <c r="P2039" s="6">
        <v>66</v>
      </c>
      <c r="Q2039" s="13">
        <f t="shared" si="31"/>
        <v>3300</v>
      </c>
      <c r="R2039" s="14">
        <v>0.14000000000000001</v>
      </c>
      <c r="S2039" s="13">
        <v>2838</v>
      </c>
      <c r="T2039" s="13">
        <v>96.492000000000004</v>
      </c>
      <c r="U2039" s="48">
        <f>T_[[#This Row],[CA tarif]]-T_[[#This Row],[CA HT]]</f>
        <v>462</v>
      </c>
      <c r="V2039" s="13"/>
      <c r="W2039" s="13"/>
      <c r="X2039"/>
      <c r="Y2039" s="9"/>
      <c r="AA2039"/>
      <c r="AB2039"/>
    </row>
    <row r="2040" spans="1:28" ht="15" customHeight="1" x14ac:dyDescent="0.25">
      <c r="A2040" s="6" t="s">
        <v>296</v>
      </c>
      <c r="B2040" s="6" t="s">
        <v>297</v>
      </c>
      <c r="C2040" s="6" t="s">
        <v>298</v>
      </c>
      <c r="D2040" s="6" t="s">
        <v>123</v>
      </c>
      <c r="E2040" s="6">
        <v>6</v>
      </c>
      <c r="F2040" s="6" t="str">
        <f>VLOOKUP(T_[[#This Row],[N° représ]],ListeREPRESENTANTS,2,FALSE)</f>
        <v>Ernst Junge</v>
      </c>
      <c r="G2040" s="6">
        <v>10790</v>
      </c>
      <c r="H2040" s="9">
        <v>41532</v>
      </c>
      <c r="I2040" s="9">
        <v>41544</v>
      </c>
      <c r="J2040" s="9">
        <v>41546</v>
      </c>
      <c r="K2040" s="7">
        <v>5</v>
      </c>
      <c r="L2040" s="9" t="str">
        <f>VLOOKUP(T_[[#This Row],[Réf catégorie]],ListeCATEGORIES,2,FALSE)</f>
        <v>Pâtes et céréales</v>
      </c>
      <c r="M2040" s="6">
        <v>56</v>
      </c>
      <c r="N2040" s="6" t="str">
        <f>VLOOKUP(T_[[#This Row],[Réf prod]],ListePRODUITS,2,FALSE)</f>
        <v>Gnocchi di nonna Alice</v>
      </c>
      <c r="O2040" s="13">
        <v>190</v>
      </c>
      <c r="P2040" s="6">
        <v>7</v>
      </c>
      <c r="Q2040" s="13">
        <f t="shared" si="31"/>
        <v>1330</v>
      </c>
      <c r="R2040" s="14">
        <v>0.16</v>
      </c>
      <c r="S2040" s="13">
        <v>1117.2</v>
      </c>
      <c r="T2040" s="13">
        <v>10.054800000000002</v>
      </c>
      <c r="U2040" s="48">
        <f>T_[[#This Row],[CA tarif]]-T_[[#This Row],[CA HT]]</f>
        <v>212.79999999999995</v>
      </c>
      <c r="V2040" s="13"/>
      <c r="W2040" s="13"/>
      <c r="X2040"/>
      <c r="Y2040" s="9"/>
      <c r="AA2040"/>
      <c r="AB2040"/>
    </row>
    <row r="2041" spans="1:28" ht="15" customHeight="1" x14ac:dyDescent="0.25">
      <c r="A2041" s="6" t="s">
        <v>198</v>
      </c>
      <c r="B2041" s="6" t="s">
        <v>199</v>
      </c>
      <c r="C2041" s="6" t="s">
        <v>54</v>
      </c>
      <c r="D2041" s="6" t="s">
        <v>200</v>
      </c>
      <c r="E2041" s="6">
        <v>3</v>
      </c>
      <c r="F2041" s="6" t="str">
        <f>VLOOKUP(T_[[#This Row],[N° représ]],ListeREPRESENTANTS,2,FALSE)</f>
        <v>Janet Leverling</v>
      </c>
      <c r="G2041" s="6">
        <v>10831</v>
      </c>
      <c r="H2041" s="9">
        <v>41532</v>
      </c>
      <c r="I2041" s="9">
        <v>41546</v>
      </c>
      <c r="J2041" s="9">
        <v>41544</v>
      </c>
      <c r="K2041" s="7">
        <v>3</v>
      </c>
      <c r="L2041" s="9" t="str">
        <f>VLOOKUP(T_[[#This Row],[Réf catégorie]],ListeCATEGORIES,2,FALSE)</f>
        <v>Desserts</v>
      </c>
      <c r="M2041" s="6">
        <v>19</v>
      </c>
      <c r="N2041" s="6" t="str">
        <f>VLOOKUP(T_[[#This Row],[Réf prod]],ListePRODUITS,2,FALSE)</f>
        <v>Teatime Chocolate Biscuits</v>
      </c>
      <c r="O2041" s="13">
        <v>46</v>
      </c>
      <c r="P2041" s="6">
        <v>37</v>
      </c>
      <c r="Q2041" s="13">
        <f t="shared" si="31"/>
        <v>1702</v>
      </c>
      <c r="R2041" s="14">
        <v>0.04</v>
      </c>
      <c r="S2041" s="13">
        <v>1633.9199999999998</v>
      </c>
      <c r="T2041" s="13">
        <v>42.481919999999995</v>
      </c>
      <c r="U2041" s="48">
        <f>T_[[#This Row],[CA tarif]]-T_[[#This Row],[CA HT]]</f>
        <v>68.080000000000155</v>
      </c>
      <c r="V2041" s="13"/>
      <c r="W2041" s="13"/>
      <c r="X2041"/>
      <c r="Y2041" s="9"/>
      <c r="AA2041"/>
      <c r="AB2041"/>
    </row>
    <row r="2042" spans="1:28" ht="15" customHeight="1" x14ac:dyDescent="0.25">
      <c r="A2042" s="6" t="s">
        <v>175</v>
      </c>
      <c r="B2042" s="6" t="s">
        <v>176</v>
      </c>
      <c r="C2042" s="6" t="s">
        <v>97</v>
      </c>
      <c r="D2042" s="6" t="s">
        <v>98</v>
      </c>
      <c r="E2042" s="6">
        <v>3</v>
      </c>
      <c r="F2042" s="6" t="str">
        <f>VLOOKUP(T_[[#This Row],[N° représ]],ListeREPRESENTANTS,2,FALSE)</f>
        <v>Janet Leverling</v>
      </c>
      <c r="G2042" s="6">
        <v>10856</v>
      </c>
      <c r="H2042" s="9">
        <v>41532</v>
      </c>
      <c r="I2042" s="9">
        <v>41544</v>
      </c>
      <c r="J2042" s="9">
        <v>41539</v>
      </c>
      <c r="K2042" s="7">
        <v>1</v>
      </c>
      <c r="L2042" s="9" t="str">
        <f>VLOOKUP(T_[[#This Row],[Réf catégorie]],ListeCATEGORIES,2,FALSE)</f>
        <v>Boissons</v>
      </c>
      <c r="M2042" s="6">
        <v>2</v>
      </c>
      <c r="N2042" s="6" t="str">
        <f>VLOOKUP(T_[[#This Row],[Réf prod]],ListePRODUITS,2,FALSE)</f>
        <v>Chang</v>
      </c>
      <c r="O2042" s="13">
        <v>95</v>
      </c>
      <c r="P2042" s="6">
        <v>62</v>
      </c>
      <c r="Q2042" s="13">
        <f t="shared" si="31"/>
        <v>5890</v>
      </c>
      <c r="R2042" s="15">
        <v>0.02</v>
      </c>
      <c r="S2042" s="13">
        <v>5772.2</v>
      </c>
      <c r="T2042" s="13">
        <v>178.93819999999999</v>
      </c>
      <c r="U2042" s="48">
        <f>T_[[#This Row],[CA tarif]]-T_[[#This Row],[CA HT]]</f>
        <v>117.80000000000018</v>
      </c>
      <c r="V2042" s="13"/>
      <c r="W2042" s="13"/>
      <c r="X2042"/>
      <c r="Y2042" s="9"/>
      <c r="AA2042"/>
      <c r="AB2042"/>
    </row>
    <row r="2043" spans="1:28" x14ac:dyDescent="0.25">
      <c r="A2043" s="6" t="s">
        <v>213</v>
      </c>
      <c r="B2043" s="6" t="s">
        <v>214</v>
      </c>
      <c r="C2043" s="6" t="s">
        <v>215</v>
      </c>
      <c r="D2043" s="6" t="s">
        <v>81</v>
      </c>
      <c r="E2043" s="6">
        <v>4</v>
      </c>
      <c r="F2043" s="6" t="str">
        <f>VLOOKUP(T_[[#This Row],[N° représ]],ListeREPRESENTANTS,2,FALSE)</f>
        <v>Laura Callahan</v>
      </c>
      <c r="G2043" s="6">
        <v>10589</v>
      </c>
      <c r="H2043" s="9">
        <v>41533</v>
      </c>
      <c r="I2043" s="9">
        <v>41551</v>
      </c>
      <c r="J2043" s="9">
        <v>41547</v>
      </c>
      <c r="K2043" s="7">
        <v>1</v>
      </c>
      <c r="L2043" s="9" t="str">
        <f>VLOOKUP(T_[[#This Row],[Réf catégorie]],ListeCATEGORIES,2,FALSE)</f>
        <v>Boissons</v>
      </c>
      <c r="M2043" s="6">
        <v>35</v>
      </c>
      <c r="N2043" s="6" t="str">
        <f>VLOOKUP(T_[[#This Row],[Réf prod]],ListePRODUITS,2,FALSE)</f>
        <v>Steeleye Stout</v>
      </c>
      <c r="O2043" s="13">
        <v>90</v>
      </c>
      <c r="P2043" s="6">
        <v>43</v>
      </c>
      <c r="Q2043" s="13">
        <f t="shared" si="31"/>
        <v>3870</v>
      </c>
      <c r="R2043" s="14">
        <v>0.12</v>
      </c>
      <c r="S2043" s="13">
        <v>3405.6</v>
      </c>
      <c r="T2043" s="13">
        <v>17.027999999999999</v>
      </c>
      <c r="U2043" s="48">
        <f>T_[[#This Row],[CA tarif]]-T_[[#This Row],[CA HT]]</f>
        <v>464.40000000000009</v>
      </c>
      <c r="V2043" s="13"/>
      <c r="W2043" s="13"/>
      <c r="X2043"/>
      <c r="Y2043" s="9"/>
      <c r="AA2043"/>
      <c r="AB2043"/>
    </row>
    <row r="2044" spans="1:28" ht="15" customHeight="1" x14ac:dyDescent="0.25">
      <c r="A2044" s="6" t="s">
        <v>308</v>
      </c>
      <c r="B2044" s="6" t="s">
        <v>309</v>
      </c>
      <c r="C2044" s="6" t="s">
        <v>203</v>
      </c>
      <c r="D2044" s="6" t="s">
        <v>204</v>
      </c>
      <c r="E2044" s="6">
        <v>5</v>
      </c>
      <c r="F2044" s="6" t="str">
        <f>VLOOKUP(T_[[#This Row],[N° représ]],ListeREPRESENTANTS,2,FALSE)</f>
        <v>Mohamed Ben Arfa</v>
      </c>
      <c r="G2044" s="6">
        <v>10716</v>
      </c>
      <c r="H2044" s="9">
        <v>41533</v>
      </c>
      <c r="I2044" s="9">
        <v>41562</v>
      </c>
      <c r="J2044" s="9">
        <v>41559</v>
      </c>
      <c r="K2044" s="7">
        <v>3</v>
      </c>
      <c r="L2044" s="9" t="str">
        <f>VLOOKUP(T_[[#This Row],[Réf catégorie]],ListeCATEGORIES,2,FALSE)</f>
        <v>Desserts</v>
      </c>
      <c r="M2044" s="6">
        <v>21</v>
      </c>
      <c r="N2044" s="6" t="str">
        <f>VLOOKUP(T_[[#This Row],[Réf prod]],ListePRODUITS,2,FALSE)</f>
        <v>Sir Rodney's Scones</v>
      </c>
      <c r="O2044" s="13">
        <v>50</v>
      </c>
      <c r="P2044" s="6">
        <v>76</v>
      </c>
      <c r="Q2044" s="13">
        <f t="shared" si="31"/>
        <v>3800</v>
      </c>
      <c r="R2044" s="14">
        <v>0.12</v>
      </c>
      <c r="S2044" s="13">
        <v>3344</v>
      </c>
      <c r="T2044" s="13">
        <v>3.3439999999999999</v>
      </c>
      <c r="U2044" s="48">
        <f>T_[[#This Row],[CA tarif]]-T_[[#This Row],[CA HT]]</f>
        <v>456</v>
      </c>
      <c r="V2044" s="13"/>
      <c r="W2044" s="13"/>
      <c r="X2044"/>
      <c r="Y2044" s="9"/>
      <c r="AA2044"/>
      <c r="AB2044"/>
    </row>
    <row r="2045" spans="1:28" ht="15" customHeight="1" x14ac:dyDescent="0.25">
      <c r="A2045" s="6" t="s">
        <v>147</v>
      </c>
      <c r="B2045" s="6" t="s">
        <v>148</v>
      </c>
      <c r="C2045" s="6" t="s">
        <v>149</v>
      </c>
      <c r="D2045" s="6" t="s">
        <v>85</v>
      </c>
      <c r="E2045" s="6">
        <v>6</v>
      </c>
      <c r="F2045" s="6" t="str">
        <f>VLOOKUP(T_[[#This Row],[N° représ]],ListeREPRESENTANTS,2,FALSE)</f>
        <v>Ernst Junge</v>
      </c>
      <c r="G2045" s="6">
        <v>10500</v>
      </c>
      <c r="H2045" s="9">
        <v>41534</v>
      </c>
      <c r="I2045" s="9">
        <v>41547</v>
      </c>
      <c r="J2045" s="9">
        <v>41546</v>
      </c>
      <c r="K2045" s="7">
        <v>7</v>
      </c>
      <c r="L2045" s="9" t="str">
        <f>VLOOKUP(T_[[#This Row],[Réf catégorie]],ListeCATEGORIES,2,FALSE)</f>
        <v>Produits secs</v>
      </c>
      <c r="M2045" s="6">
        <v>28</v>
      </c>
      <c r="N2045" s="6" t="str">
        <f>VLOOKUP(T_[[#This Row],[Réf prod]],ListePRODUITS,2,FALSE)</f>
        <v>Rössle Sauerkraut</v>
      </c>
      <c r="O2045" s="13">
        <v>228</v>
      </c>
      <c r="P2045" s="6">
        <v>100</v>
      </c>
      <c r="Q2045" s="13">
        <f t="shared" si="31"/>
        <v>22800</v>
      </c>
      <c r="R2045" s="14">
        <v>-0.03</v>
      </c>
      <c r="S2045" s="13">
        <v>23484</v>
      </c>
      <c r="T2045" s="13">
        <v>140.904</v>
      </c>
      <c r="U2045" s="48">
        <f>T_[[#This Row],[CA tarif]]-T_[[#This Row],[CA HT]]</f>
        <v>-684</v>
      </c>
      <c r="V2045" s="13"/>
      <c r="W2045" s="13"/>
      <c r="X2045"/>
      <c r="Y2045" s="9"/>
      <c r="AA2045"/>
      <c r="AB2045"/>
    </row>
    <row r="2046" spans="1:28" ht="15" customHeight="1" x14ac:dyDescent="0.25">
      <c r="A2046" s="6" t="s">
        <v>133</v>
      </c>
      <c r="B2046" s="6" t="s">
        <v>134</v>
      </c>
      <c r="C2046" s="6" t="s">
        <v>135</v>
      </c>
      <c r="D2046" s="6" t="s">
        <v>136</v>
      </c>
      <c r="E2046" s="6">
        <v>4</v>
      </c>
      <c r="F2046" s="6" t="str">
        <f>VLOOKUP(T_[[#This Row],[N° représ]],ListeREPRESENTANTS,2,FALSE)</f>
        <v>Laura Callahan</v>
      </c>
      <c r="G2046" s="6">
        <v>10623</v>
      </c>
      <c r="H2046" s="9">
        <v>41534</v>
      </c>
      <c r="I2046" s="9">
        <v>41547</v>
      </c>
      <c r="J2046" s="9">
        <v>41543</v>
      </c>
      <c r="K2046" s="7">
        <v>3</v>
      </c>
      <c r="L2046" s="9" t="str">
        <f>VLOOKUP(T_[[#This Row],[Réf catégorie]],ListeCATEGORIES,2,FALSE)</f>
        <v>Desserts</v>
      </c>
      <c r="M2046" s="6">
        <v>19</v>
      </c>
      <c r="N2046" s="6" t="str">
        <f>VLOOKUP(T_[[#This Row],[Réf prod]],ListePRODUITS,2,FALSE)</f>
        <v>Teatime Chocolate Biscuits</v>
      </c>
      <c r="O2046" s="13">
        <v>46</v>
      </c>
      <c r="P2046" s="6">
        <v>41</v>
      </c>
      <c r="Q2046" s="13">
        <f t="shared" si="31"/>
        <v>1886</v>
      </c>
      <c r="R2046" s="14">
        <v>0.08</v>
      </c>
      <c r="S2046" s="13">
        <v>1735.1200000000001</v>
      </c>
      <c r="T2046" s="13">
        <v>3.4702400000000004</v>
      </c>
      <c r="U2046" s="48">
        <f>T_[[#This Row],[CA tarif]]-T_[[#This Row],[CA HT]]</f>
        <v>150.87999999999988</v>
      </c>
      <c r="V2046" s="13"/>
      <c r="W2046" s="13"/>
      <c r="X2046"/>
      <c r="Y2046" s="9"/>
      <c r="AA2046"/>
      <c r="AB2046"/>
    </row>
    <row r="2047" spans="1:28" x14ac:dyDescent="0.25">
      <c r="A2047" s="6" t="s">
        <v>179</v>
      </c>
      <c r="B2047" s="6" t="s">
        <v>180</v>
      </c>
      <c r="C2047" s="6" t="s">
        <v>181</v>
      </c>
      <c r="D2047" s="6" t="s">
        <v>81</v>
      </c>
      <c r="E2047" s="6">
        <v>1</v>
      </c>
      <c r="F2047" s="6" t="str">
        <f>VLOOKUP(T_[[#This Row],[N° représ]],ListeREPRESENTANTS,2,FALSE)</f>
        <v>Francis Rivière</v>
      </c>
      <c r="G2047" s="6">
        <v>10657</v>
      </c>
      <c r="H2047" s="9">
        <v>41534</v>
      </c>
      <c r="I2047" s="9">
        <v>41557</v>
      </c>
      <c r="J2047" s="9">
        <v>41555</v>
      </c>
      <c r="K2047" s="7">
        <v>5</v>
      </c>
      <c r="L2047" s="9" t="str">
        <f>VLOOKUP(T_[[#This Row],[Réf catégorie]],ListeCATEGORIES,2,FALSE)</f>
        <v>Pâtes et céréales</v>
      </c>
      <c r="M2047" s="6">
        <v>56</v>
      </c>
      <c r="N2047" s="6" t="str">
        <f>VLOOKUP(T_[[#This Row],[Réf prod]],ListePRODUITS,2,FALSE)</f>
        <v>Gnocchi di nonna Alice</v>
      </c>
      <c r="O2047" s="13">
        <v>190</v>
      </c>
      <c r="P2047" s="6">
        <v>73</v>
      </c>
      <c r="Q2047" s="13">
        <f t="shared" si="31"/>
        <v>13870</v>
      </c>
      <c r="R2047" s="14">
        <v>0.04</v>
      </c>
      <c r="S2047" s="13">
        <v>13315.199999999999</v>
      </c>
      <c r="T2047" s="13">
        <v>226.35839999999999</v>
      </c>
      <c r="U2047" s="48">
        <f>T_[[#This Row],[CA tarif]]-T_[[#This Row],[CA HT]]</f>
        <v>554.80000000000109</v>
      </c>
      <c r="V2047" s="13"/>
      <c r="W2047" s="13"/>
      <c r="X2047"/>
      <c r="Y2047" s="9"/>
      <c r="AA2047"/>
      <c r="AB2047"/>
    </row>
    <row r="2048" spans="1:28" x14ac:dyDescent="0.25">
      <c r="A2048" s="6" t="s">
        <v>255</v>
      </c>
      <c r="B2048" s="6" t="s">
        <v>256</v>
      </c>
      <c r="C2048" s="6" t="s">
        <v>257</v>
      </c>
      <c r="D2048" s="6" t="s">
        <v>81</v>
      </c>
      <c r="E2048" s="6">
        <v>6</v>
      </c>
      <c r="F2048" s="6" t="str">
        <f>VLOOKUP(T_[[#This Row],[N° représ]],ListeREPRESENTANTS,2,FALSE)</f>
        <v>Ernst Junge</v>
      </c>
      <c r="G2048" s="6">
        <v>10822</v>
      </c>
      <c r="H2048" s="9">
        <v>41534</v>
      </c>
      <c r="I2048" s="9">
        <v>41559</v>
      </c>
      <c r="J2048" s="9">
        <v>41561</v>
      </c>
      <c r="K2048" s="7">
        <v>1</v>
      </c>
      <c r="L2048" s="9" t="str">
        <f>VLOOKUP(T_[[#This Row],[Réf catégorie]],ListeCATEGORIES,2,FALSE)</f>
        <v>Boissons</v>
      </c>
      <c r="M2048" s="6">
        <v>70</v>
      </c>
      <c r="N2048" s="6" t="str">
        <f>VLOOKUP(T_[[#This Row],[Réf prod]],ListePRODUITS,2,FALSE)</f>
        <v>Outback Lager</v>
      </c>
      <c r="O2048" s="13">
        <v>75</v>
      </c>
      <c r="P2048" s="6">
        <v>51</v>
      </c>
      <c r="Q2048" s="13">
        <f t="shared" si="31"/>
        <v>3825</v>
      </c>
      <c r="R2048" s="14">
        <v>7.0000000000000007E-2</v>
      </c>
      <c r="S2048" s="13">
        <v>3557.2499999999995</v>
      </c>
      <c r="T2048" s="13">
        <v>42.686999999999991</v>
      </c>
      <c r="U2048" s="48">
        <f>T_[[#This Row],[CA tarif]]-T_[[#This Row],[CA HT]]</f>
        <v>267.75000000000045</v>
      </c>
      <c r="V2048" s="13"/>
      <c r="W2048" s="13"/>
      <c r="X2048"/>
      <c r="Y2048" s="9"/>
      <c r="AA2048"/>
      <c r="AB2048"/>
    </row>
    <row r="2049" spans="1:28" ht="15" customHeight="1" x14ac:dyDescent="0.25">
      <c r="A2049" s="6" t="s">
        <v>252</v>
      </c>
      <c r="B2049" s="6" t="s">
        <v>253</v>
      </c>
      <c r="C2049" s="6" t="s">
        <v>254</v>
      </c>
      <c r="D2049" s="6" t="s">
        <v>238</v>
      </c>
      <c r="E2049" s="6">
        <v>7</v>
      </c>
      <c r="F2049" s="6" t="str">
        <f>VLOOKUP(T_[[#This Row],[N° représ]],ListeREPRESENTANTS,2,FALSE)</f>
        <v>Jaime Dos Santos</v>
      </c>
      <c r="G2049" s="6">
        <v>10928</v>
      </c>
      <c r="H2049" s="9">
        <v>41534</v>
      </c>
      <c r="I2049" s="9">
        <v>41546</v>
      </c>
      <c r="J2049" s="9">
        <v>41543</v>
      </c>
      <c r="K2049" s="7">
        <v>3</v>
      </c>
      <c r="L2049" s="9" t="str">
        <f>VLOOKUP(T_[[#This Row],[Réf catégorie]],ListeCATEGORIES,2,FALSE)</f>
        <v>Desserts</v>
      </c>
      <c r="M2049" s="6">
        <v>47</v>
      </c>
      <c r="N2049" s="6" t="str">
        <f>VLOOKUP(T_[[#This Row],[Réf prod]],ListePRODUITS,2,FALSE)</f>
        <v>Zaanse koeken</v>
      </c>
      <c r="O2049" s="13">
        <v>47.5</v>
      </c>
      <c r="P2049" s="6">
        <v>95</v>
      </c>
      <c r="Q2049" s="13">
        <f t="shared" si="31"/>
        <v>4512.5</v>
      </c>
      <c r="R2049" s="15">
        <v>0.14000000000000001</v>
      </c>
      <c r="S2049" s="13">
        <v>3880.75</v>
      </c>
      <c r="T2049" s="13">
        <v>77.614999999999995</v>
      </c>
      <c r="U2049" s="48">
        <f>T_[[#This Row],[CA tarif]]-T_[[#This Row],[CA HT]]</f>
        <v>631.75</v>
      </c>
      <c r="V2049" s="13"/>
      <c r="W2049" s="13"/>
      <c r="X2049"/>
      <c r="Y2049" s="9"/>
      <c r="AA2049"/>
      <c r="AB2049"/>
    </row>
    <row r="2050" spans="1:28" ht="15" customHeight="1" x14ac:dyDescent="0.25">
      <c r="A2050" s="6" t="s">
        <v>141</v>
      </c>
      <c r="B2050" s="6" t="s">
        <v>142</v>
      </c>
      <c r="C2050" s="6" t="s">
        <v>109</v>
      </c>
      <c r="D2050" s="6" t="s">
        <v>110</v>
      </c>
      <c r="E2050" s="6">
        <v>4</v>
      </c>
      <c r="F2050" s="6" t="str">
        <f>VLOOKUP(T_[[#This Row],[N° représ]],ListeREPRESENTANTS,2,FALSE)</f>
        <v>Laura Callahan</v>
      </c>
      <c r="G2050" s="6">
        <v>10491</v>
      </c>
      <c r="H2050" s="9">
        <v>41535</v>
      </c>
      <c r="I2050" s="9">
        <v>41554</v>
      </c>
      <c r="J2050" s="9">
        <v>41552</v>
      </c>
      <c r="K2050" s="7">
        <v>2</v>
      </c>
      <c r="L2050" s="9" t="str">
        <f>VLOOKUP(T_[[#This Row],[Réf catégorie]],ListeCATEGORIES,2,FALSE)</f>
        <v>Condiments</v>
      </c>
      <c r="M2050" s="6">
        <v>44</v>
      </c>
      <c r="N2050" s="6" t="str">
        <f>VLOOKUP(T_[[#This Row],[Réf prod]],ListePRODUITS,2,FALSE)</f>
        <v>Gula Malacca</v>
      </c>
      <c r="O2050" s="13">
        <v>77.5</v>
      </c>
      <c r="P2050" s="6">
        <v>55</v>
      </c>
      <c r="Q2050" s="13">
        <f t="shared" si="31"/>
        <v>4262.5</v>
      </c>
      <c r="R2050" s="14">
        <v>0.19</v>
      </c>
      <c r="S2050" s="13">
        <v>3452.625</v>
      </c>
      <c r="T2050" s="13">
        <v>0</v>
      </c>
      <c r="U2050" s="48">
        <f>T_[[#This Row],[CA tarif]]-T_[[#This Row],[CA HT]]</f>
        <v>809.875</v>
      </c>
      <c r="V2050" s="13"/>
      <c r="W2050" s="13"/>
      <c r="X2050"/>
      <c r="Y2050" s="9"/>
      <c r="AA2050"/>
      <c r="AB2050"/>
    </row>
    <row r="2051" spans="1:28" ht="15" customHeight="1" x14ac:dyDescent="0.25">
      <c r="A2051" s="6" t="s">
        <v>130</v>
      </c>
      <c r="B2051" s="6" t="s">
        <v>131</v>
      </c>
      <c r="C2051" s="6" t="s">
        <v>132</v>
      </c>
      <c r="D2051" s="6" t="s">
        <v>123</v>
      </c>
      <c r="E2051" s="6">
        <v>6</v>
      </c>
      <c r="F2051" s="6" t="str">
        <f>VLOOKUP(T_[[#This Row],[N° représ]],ListeREPRESENTANTS,2,FALSE)</f>
        <v>Ernst Junge</v>
      </c>
      <c r="G2051" s="6">
        <v>10637</v>
      </c>
      <c r="H2051" s="9">
        <v>41535</v>
      </c>
      <c r="I2051" s="9">
        <v>41554</v>
      </c>
      <c r="J2051" s="9">
        <v>41556</v>
      </c>
      <c r="K2051" s="7">
        <v>4</v>
      </c>
      <c r="L2051" s="9" t="str">
        <f>VLOOKUP(T_[[#This Row],[Réf catégorie]],ListeCATEGORIES,2,FALSE)</f>
        <v>Produits laitiers</v>
      </c>
      <c r="M2051" s="6">
        <v>11</v>
      </c>
      <c r="N2051" s="6" t="str">
        <f>VLOOKUP(T_[[#This Row],[Réf prod]],ListePRODUITS,2,FALSE)</f>
        <v>Queso Cabrales</v>
      </c>
      <c r="O2051" s="13">
        <v>105</v>
      </c>
      <c r="P2051" s="6">
        <v>22</v>
      </c>
      <c r="Q2051" s="13">
        <f t="shared" si="31"/>
        <v>2310</v>
      </c>
      <c r="R2051" s="14">
        <v>0.03</v>
      </c>
      <c r="S2051" s="13">
        <v>2240.6999999999998</v>
      </c>
      <c r="T2051" s="13">
        <v>22.407</v>
      </c>
      <c r="U2051" s="48">
        <f>T_[[#This Row],[CA tarif]]-T_[[#This Row],[CA HT]]</f>
        <v>69.300000000000182</v>
      </c>
      <c r="V2051" s="13"/>
      <c r="W2051" s="13"/>
      <c r="X2051"/>
      <c r="Y2051" s="9"/>
      <c r="AA2051"/>
      <c r="AB2051"/>
    </row>
    <row r="2052" spans="1:28" ht="15" customHeight="1" x14ac:dyDescent="0.25">
      <c r="A2052" s="6" t="s">
        <v>301</v>
      </c>
      <c r="B2052" s="6" t="s">
        <v>302</v>
      </c>
      <c r="C2052" s="6" t="s">
        <v>260</v>
      </c>
      <c r="D2052" s="6" t="s">
        <v>136</v>
      </c>
      <c r="E2052" s="6">
        <v>5</v>
      </c>
      <c r="F2052" s="6" t="str">
        <f>VLOOKUP(T_[[#This Row],[N° représ]],ListeREPRESENTANTS,2,FALSE)</f>
        <v>Mohamed Ben Arfa</v>
      </c>
      <c r="G2052" s="6">
        <v>10702</v>
      </c>
      <c r="H2052" s="9">
        <v>41535</v>
      </c>
      <c r="I2052" s="9">
        <v>41564</v>
      </c>
      <c r="J2052" s="9">
        <v>41566</v>
      </c>
      <c r="K2052" s="7">
        <v>2</v>
      </c>
      <c r="L2052" s="9" t="str">
        <f>VLOOKUP(T_[[#This Row],[Réf catégorie]],ListeCATEGORIES,2,FALSE)</f>
        <v>Condiments</v>
      </c>
      <c r="M2052" s="6">
        <v>3</v>
      </c>
      <c r="N2052" s="6" t="str">
        <f>VLOOKUP(T_[[#This Row],[Réf prod]],ListePRODUITS,2,FALSE)</f>
        <v>Aniseed Syrup</v>
      </c>
      <c r="O2052" s="13">
        <v>50</v>
      </c>
      <c r="P2052" s="6">
        <v>78</v>
      </c>
      <c r="Q2052" s="13">
        <f t="shared" si="31"/>
        <v>3900</v>
      </c>
      <c r="R2052" s="14">
        <v>0.15</v>
      </c>
      <c r="S2052" s="13">
        <v>3315</v>
      </c>
      <c r="T2052" s="13">
        <v>79.56</v>
      </c>
      <c r="U2052" s="48">
        <f>T_[[#This Row],[CA tarif]]-T_[[#This Row],[CA HT]]</f>
        <v>585</v>
      </c>
      <c r="V2052" s="13"/>
      <c r="W2052" s="13"/>
      <c r="X2052"/>
      <c r="Y2052" s="9"/>
      <c r="AA2052"/>
      <c r="AB2052"/>
    </row>
    <row r="2053" spans="1:28" x14ac:dyDescent="0.25">
      <c r="A2053" s="6" t="s">
        <v>303</v>
      </c>
      <c r="B2053" s="6" t="s">
        <v>304</v>
      </c>
      <c r="C2053" s="6" t="s">
        <v>232</v>
      </c>
      <c r="D2053" s="6" t="s">
        <v>81</v>
      </c>
      <c r="E2053" s="6">
        <v>1</v>
      </c>
      <c r="F2053" s="6" t="str">
        <f>VLOOKUP(T_[[#This Row],[N° représ]],ListeREPRESENTANTS,2,FALSE)</f>
        <v>Francis Rivière</v>
      </c>
      <c r="G2053" s="6">
        <v>10805</v>
      </c>
      <c r="H2053" s="9">
        <v>41535</v>
      </c>
      <c r="I2053" s="9">
        <v>41559</v>
      </c>
      <c r="J2053" s="9">
        <v>41558</v>
      </c>
      <c r="K2053" s="7">
        <v>1</v>
      </c>
      <c r="L2053" s="9" t="str">
        <f>VLOOKUP(T_[[#This Row],[Réf catégorie]],ListeCATEGORIES,2,FALSE)</f>
        <v>Boissons</v>
      </c>
      <c r="M2053" s="6">
        <v>34</v>
      </c>
      <c r="N2053" s="6" t="str">
        <f>VLOOKUP(T_[[#This Row],[Réf prod]],ListePRODUITS,2,FALSE)</f>
        <v>Sasquatch Ale</v>
      </c>
      <c r="O2053" s="13">
        <v>70</v>
      </c>
      <c r="P2053" s="6">
        <v>71</v>
      </c>
      <c r="Q2053" s="13">
        <f t="shared" ref="Q2053:Q2116" si="32">O2053*P2053</f>
        <v>4970</v>
      </c>
      <c r="R2053" s="14">
        <v>0</v>
      </c>
      <c r="S2053" s="13">
        <v>4970</v>
      </c>
      <c r="T2053" s="13">
        <v>29.82</v>
      </c>
      <c r="U2053" s="48">
        <f>T_[[#This Row],[CA tarif]]-T_[[#This Row],[CA HT]]</f>
        <v>0</v>
      </c>
      <c r="V2053" s="13"/>
      <c r="W2053" s="13"/>
      <c r="X2053"/>
      <c r="Y2053" s="9"/>
      <c r="AA2053"/>
      <c r="AB2053"/>
    </row>
    <row r="2054" spans="1:28" ht="15" customHeight="1" x14ac:dyDescent="0.25">
      <c r="A2054" s="6" t="s">
        <v>173</v>
      </c>
      <c r="B2054" s="6" t="s">
        <v>174</v>
      </c>
      <c r="C2054" s="6" t="s">
        <v>135</v>
      </c>
      <c r="D2054" s="6" t="s">
        <v>136</v>
      </c>
      <c r="E2054" s="6">
        <v>3</v>
      </c>
      <c r="F2054" s="6" t="str">
        <f>VLOOKUP(T_[[#This Row],[N° représ]],ListeREPRESENTANTS,2,FALSE)</f>
        <v>Janet Leverling</v>
      </c>
      <c r="G2054" s="6">
        <v>10817</v>
      </c>
      <c r="H2054" s="9">
        <v>41535</v>
      </c>
      <c r="I2054" s="9">
        <v>41554</v>
      </c>
      <c r="J2054" s="9">
        <v>41549</v>
      </c>
      <c r="K2054" s="7">
        <v>3</v>
      </c>
      <c r="L2054" s="9" t="str">
        <f>VLOOKUP(T_[[#This Row],[Réf catégorie]],ListeCATEGORIES,2,FALSE)</f>
        <v>Desserts</v>
      </c>
      <c r="M2054" s="6">
        <v>62</v>
      </c>
      <c r="N2054" s="6" t="str">
        <f>VLOOKUP(T_[[#This Row],[Réf prod]],ListePRODUITS,2,FALSE)</f>
        <v>Tarte au sucre</v>
      </c>
      <c r="O2054" s="13">
        <v>246.5</v>
      </c>
      <c r="P2054" s="6">
        <v>62</v>
      </c>
      <c r="Q2054" s="13">
        <f t="shared" si="32"/>
        <v>15283</v>
      </c>
      <c r="R2054" s="14">
        <v>0.2</v>
      </c>
      <c r="S2054" s="13">
        <v>12226.400000000001</v>
      </c>
      <c r="T2054" s="13">
        <v>281.2072</v>
      </c>
      <c r="U2054" s="48">
        <f>T_[[#This Row],[CA tarif]]-T_[[#This Row],[CA HT]]</f>
        <v>3056.5999999999985</v>
      </c>
      <c r="V2054" s="13"/>
      <c r="W2054" s="13"/>
      <c r="X2054"/>
      <c r="Y2054" s="9"/>
      <c r="AA2054"/>
      <c r="AB2054"/>
    </row>
    <row r="2055" spans="1:28" ht="15" customHeight="1" x14ac:dyDescent="0.25">
      <c r="A2055" s="6" t="s">
        <v>285</v>
      </c>
      <c r="B2055" s="6" t="s">
        <v>286</v>
      </c>
      <c r="C2055" s="6" t="s">
        <v>287</v>
      </c>
      <c r="D2055" s="6" t="s">
        <v>212</v>
      </c>
      <c r="E2055" s="6">
        <v>3</v>
      </c>
      <c r="F2055" s="6" t="str">
        <f>VLOOKUP(T_[[#This Row],[N° représ]],ListeREPRESENTANTS,2,FALSE)</f>
        <v>Janet Leverling</v>
      </c>
      <c r="G2055" s="6">
        <v>10879</v>
      </c>
      <c r="H2055" s="9">
        <v>41535</v>
      </c>
      <c r="I2055" s="9">
        <v>41546</v>
      </c>
      <c r="J2055" s="9">
        <v>41549</v>
      </c>
      <c r="K2055" s="7">
        <v>2</v>
      </c>
      <c r="L2055" s="9" t="str">
        <f>VLOOKUP(T_[[#This Row],[Réf catégorie]],ListeCATEGORIES,2,FALSE)</f>
        <v>Condiments</v>
      </c>
      <c r="M2055" s="6">
        <v>65</v>
      </c>
      <c r="N2055" s="6" t="str">
        <f>VLOOKUP(T_[[#This Row],[Réf prod]],ListePRODUITS,2,FALSE)</f>
        <v>Louisiana Fiery Hot Pepper Sauce</v>
      </c>
      <c r="O2055" s="13">
        <v>105.25</v>
      </c>
      <c r="P2055" s="6">
        <v>55</v>
      </c>
      <c r="Q2055" s="13">
        <f t="shared" si="32"/>
        <v>5788.75</v>
      </c>
      <c r="R2055" s="15">
        <v>0.09</v>
      </c>
      <c r="S2055" s="13">
        <v>5267.7624999999998</v>
      </c>
      <c r="T2055" s="13">
        <v>142.22958750000001</v>
      </c>
      <c r="U2055" s="48">
        <f>T_[[#This Row],[CA tarif]]-T_[[#This Row],[CA HT]]</f>
        <v>520.98750000000018</v>
      </c>
      <c r="V2055" s="13"/>
      <c r="W2055" s="13"/>
      <c r="X2055"/>
      <c r="Y2055" s="9"/>
      <c r="AA2055"/>
      <c r="AB2055"/>
    </row>
    <row r="2056" spans="1:28" ht="15" customHeight="1" x14ac:dyDescent="0.25">
      <c r="A2056" s="6" t="s">
        <v>130</v>
      </c>
      <c r="B2056" s="6" t="s">
        <v>131</v>
      </c>
      <c r="C2056" s="6" t="s">
        <v>132</v>
      </c>
      <c r="D2056" s="6" t="s">
        <v>123</v>
      </c>
      <c r="E2056" s="6">
        <v>5</v>
      </c>
      <c r="F2056" s="6" t="str">
        <f>VLOOKUP(T_[[#This Row],[N° représ]],ListeREPRESENTANTS,2,FALSE)</f>
        <v>Mohamed Ben Arfa</v>
      </c>
      <c r="G2056" s="6">
        <v>10913</v>
      </c>
      <c r="H2056" s="9">
        <v>41535</v>
      </c>
      <c r="I2056" s="9">
        <v>41548</v>
      </c>
      <c r="J2056" s="9">
        <v>41547</v>
      </c>
      <c r="K2056" s="7">
        <v>8</v>
      </c>
      <c r="L2056" s="9" t="str">
        <f>VLOOKUP(T_[[#This Row],[Réf catégorie]],ListeCATEGORIES,2,FALSE)</f>
        <v>Poissons et fruits de mer</v>
      </c>
      <c r="M2056" s="6">
        <v>58</v>
      </c>
      <c r="N2056" s="6" t="str">
        <f>VLOOKUP(T_[[#This Row],[Réf prod]],ListePRODUITS,2,FALSE)</f>
        <v>Escargots de Bourgogne</v>
      </c>
      <c r="O2056" s="13">
        <v>66.25</v>
      </c>
      <c r="P2056" s="6">
        <v>89</v>
      </c>
      <c r="Q2056" s="13">
        <f t="shared" si="32"/>
        <v>5896.25</v>
      </c>
      <c r="R2056" s="15">
        <v>-0.01</v>
      </c>
      <c r="S2056" s="13">
        <v>5955.2124999999996</v>
      </c>
      <c r="T2056" s="13">
        <v>125.0594625</v>
      </c>
      <c r="U2056" s="48">
        <f>T_[[#This Row],[CA tarif]]-T_[[#This Row],[CA HT]]</f>
        <v>-58.962499999999636</v>
      </c>
      <c r="V2056" s="13"/>
      <c r="W2056" s="13"/>
      <c r="X2056"/>
      <c r="Y2056" s="9"/>
      <c r="AA2056"/>
      <c r="AB2056"/>
    </row>
    <row r="2057" spans="1:28" x14ac:dyDescent="0.25">
      <c r="A2057" s="6" t="s">
        <v>78</v>
      </c>
      <c r="B2057" s="6" t="s">
        <v>79</v>
      </c>
      <c r="C2057" s="6" t="s">
        <v>80</v>
      </c>
      <c r="D2057" s="6" t="s">
        <v>81</v>
      </c>
      <c r="E2057" s="6">
        <v>7</v>
      </c>
      <c r="F2057" s="6" t="str">
        <f>VLOOKUP(T_[[#This Row],[N° représ]],ListeREPRESENTANTS,2,FALSE)</f>
        <v>Jaime Dos Santos</v>
      </c>
      <c r="G2057" s="6">
        <v>10469</v>
      </c>
      <c r="H2057" s="9">
        <v>41536</v>
      </c>
      <c r="I2057" s="9">
        <v>41564</v>
      </c>
      <c r="J2057" s="9">
        <v>41567</v>
      </c>
      <c r="K2057" s="7">
        <v>1</v>
      </c>
      <c r="L2057" s="9" t="str">
        <f>VLOOKUP(T_[[#This Row],[Réf catégorie]],ListeCATEGORIES,2,FALSE)</f>
        <v>Boissons</v>
      </c>
      <c r="M2057" s="6">
        <v>2</v>
      </c>
      <c r="N2057" s="6" t="str">
        <f>VLOOKUP(T_[[#This Row],[Réf prod]],ListePRODUITS,2,FALSE)</f>
        <v>Chang</v>
      </c>
      <c r="O2057" s="13">
        <v>76</v>
      </c>
      <c r="P2057" s="6">
        <v>26</v>
      </c>
      <c r="Q2057" s="13">
        <f t="shared" si="32"/>
        <v>1976</v>
      </c>
      <c r="R2057" s="14">
        <v>7.0000000000000007E-2</v>
      </c>
      <c r="S2057" s="13">
        <v>1837.6799999999998</v>
      </c>
      <c r="T2057" s="13">
        <v>29.402879999999996</v>
      </c>
      <c r="U2057" s="48">
        <f>T_[[#This Row],[CA tarif]]-T_[[#This Row],[CA HT]]</f>
        <v>138.32000000000016</v>
      </c>
      <c r="V2057" s="13"/>
      <c r="W2057" s="13"/>
      <c r="X2057"/>
      <c r="Y2057" s="9"/>
      <c r="AA2057"/>
      <c r="AB2057"/>
    </row>
    <row r="2058" spans="1:28" ht="15" customHeight="1" x14ac:dyDescent="0.25">
      <c r="A2058" s="6" t="s">
        <v>157</v>
      </c>
      <c r="B2058" s="6" t="s">
        <v>158</v>
      </c>
      <c r="C2058" s="6" t="s">
        <v>159</v>
      </c>
      <c r="D2058" s="6" t="s">
        <v>136</v>
      </c>
      <c r="E2058" s="6">
        <v>8</v>
      </c>
      <c r="F2058" s="6" t="str">
        <f>VLOOKUP(T_[[#This Row],[N° représ]],ListeREPRESENTANTS,2,FALSE)</f>
        <v>Hicham Esmal</v>
      </c>
      <c r="G2058" s="6">
        <v>10497</v>
      </c>
      <c r="H2058" s="9">
        <v>41536</v>
      </c>
      <c r="I2058" s="9">
        <v>41560</v>
      </c>
      <c r="J2058" s="9">
        <v>41560</v>
      </c>
      <c r="K2058" s="7">
        <v>4</v>
      </c>
      <c r="L2058" s="9" t="str">
        <f>VLOOKUP(T_[[#This Row],[Réf catégorie]],ListeCATEGORIES,2,FALSE)</f>
        <v>Produits laitiers</v>
      </c>
      <c r="M2058" s="6">
        <v>72</v>
      </c>
      <c r="N2058" s="6" t="str">
        <f>VLOOKUP(T_[[#This Row],[Réf prod]],ListePRODUITS,2,FALSE)</f>
        <v>Mozzarella di Giovanni</v>
      </c>
      <c r="O2058" s="13">
        <v>139</v>
      </c>
      <c r="P2058" s="6">
        <v>13</v>
      </c>
      <c r="Q2058" s="13">
        <f t="shared" si="32"/>
        <v>1807</v>
      </c>
      <c r="R2058" s="14">
        <v>-0.01</v>
      </c>
      <c r="S2058" s="13">
        <v>1825.07</v>
      </c>
      <c r="T2058" s="13">
        <v>16.425630000000002</v>
      </c>
      <c r="U2058" s="48">
        <f>T_[[#This Row],[CA tarif]]-T_[[#This Row],[CA HT]]</f>
        <v>-18.069999999999936</v>
      </c>
      <c r="V2058" s="13"/>
      <c r="W2058" s="13"/>
      <c r="X2058"/>
      <c r="Y2058" s="9"/>
      <c r="AA2058"/>
      <c r="AB2058"/>
    </row>
    <row r="2059" spans="1:28" ht="15" customHeight="1" x14ac:dyDescent="0.25">
      <c r="A2059" s="6" t="s">
        <v>173</v>
      </c>
      <c r="B2059" s="6" t="s">
        <v>174</v>
      </c>
      <c r="C2059" s="6" t="s">
        <v>135</v>
      </c>
      <c r="D2059" s="6" t="s">
        <v>136</v>
      </c>
      <c r="E2059" s="6">
        <v>7</v>
      </c>
      <c r="F2059" s="6" t="str">
        <f>VLOOKUP(T_[[#This Row],[N° représ]],ListeREPRESENTANTS,2,FALSE)</f>
        <v>Jaime Dos Santos</v>
      </c>
      <c r="G2059" s="6">
        <v>10630</v>
      </c>
      <c r="H2059" s="9">
        <v>41536</v>
      </c>
      <c r="I2059" s="9">
        <v>41553</v>
      </c>
      <c r="J2059" s="9">
        <v>41552</v>
      </c>
      <c r="K2059" s="7">
        <v>6</v>
      </c>
      <c r="L2059" s="9" t="str">
        <f>VLOOKUP(T_[[#This Row],[Réf catégorie]],ListeCATEGORIES,2,FALSE)</f>
        <v>Viandes</v>
      </c>
      <c r="M2059" s="6">
        <v>55</v>
      </c>
      <c r="N2059" s="6" t="str">
        <f>VLOOKUP(T_[[#This Row],[Réf prod]],ListePRODUITS,2,FALSE)</f>
        <v>Pâté chinois</v>
      </c>
      <c r="O2059" s="13">
        <v>120</v>
      </c>
      <c r="P2059" s="6">
        <v>76</v>
      </c>
      <c r="Q2059" s="13">
        <f t="shared" si="32"/>
        <v>9120</v>
      </c>
      <c r="R2059" s="14">
        <v>0.05</v>
      </c>
      <c r="S2059" s="13">
        <v>8664</v>
      </c>
      <c r="T2059" s="13">
        <v>294.57600000000002</v>
      </c>
      <c r="U2059" s="48">
        <f>T_[[#This Row],[CA tarif]]-T_[[#This Row],[CA HT]]</f>
        <v>456</v>
      </c>
      <c r="V2059" s="13"/>
      <c r="W2059" s="13"/>
      <c r="X2059"/>
      <c r="Y2059" s="9"/>
      <c r="AA2059"/>
      <c r="AB2059"/>
    </row>
    <row r="2060" spans="1:28" x14ac:dyDescent="0.25">
      <c r="A2060" s="6" t="s">
        <v>213</v>
      </c>
      <c r="B2060" s="6" t="s">
        <v>214</v>
      </c>
      <c r="C2060" s="6" t="s">
        <v>215</v>
      </c>
      <c r="D2060" s="6" t="s">
        <v>81</v>
      </c>
      <c r="E2060" s="6">
        <v>5</v>
      </c>
      <c r="F2060" s="6" t="str">
        <f>VLOOKUP(T_[[#This Row],[N° représ]],ListeREPRESENTANTS,2,FALSE)</f>
        <v>Mohamed Ben Arfa</v>
      </c>
      <c r="G2060" s="6">
        <v>10816</v>
      </c>
      <c r="H2060" s="9">
        <v>41536</v>
      </c>
      <c r="I2060" s="9">
        <v>41549</v>
      </c>
      <c r="J2060" s="9">
        <v>41548</v>
      </c>
      <c r="K2060" s="7">
        <v>3</v>
      </c>
      <c r="L2060" s="9" t="str">
        <f>VLOOKUP(T_[[#This Row],[Réf catégorie]],ListeCATEGORIES,2,FALSE)</f>
        <v>Desserts</v>
      </c>
      <c r="M2060" s="6">
        <v>62</v>
      </c>
      <c r="N2060" s="6" t="str">
        <f>VLOOKUP(T_[[#This Row],[Réf prod]],ListePRODUITS,2,FALSE)</f>
        <v>Tarte au sucre</v>
      </c>
      <c r="O2060" s="13">
        <v>246.5</v>
      </c>
      <c r="P2060" s="6">
        <v>20</v>
      </c>
      <c r="Q2060" s="13">
        <f t="shared" si="32"/>
        <v>4930</v>
      </c>
      <c r="R2060" s="14">
        <v>0.06</v>
      </c>
      <c r="S2060" s="13">
        <v>4634.2</v>
      </c>
      <c r="T2060" s="13">
        <v>4.6341999999999999</v>
      </c>
      <c r="U2060" s="48">
        <f>T_[[#This Row],[CA tarif]]-T_[[#This Row],[CA HT]]</f>
        <v>295.80000000000018</v>
      </c>
      <c r="V2060" s="13"/>
      <c r="W2060" s="13"/>
      <c r="X2060"/>
      <c r="Y2060" s="9"/>
      <c r="AA2060"/>
      <c r="AB2060"/>
    </row>
    <row r="2061" spans="1:28" ht="15" customHeight="1" x14ac:dyDescent="0.25">
      <c r="A2061" s="6" t="s">
        <v>99</v>
      </c>
      <c r="B2061" s="6" t="s">
        <v>100</v>
      </c>
      <c r="C2061" s="6" t="s">
        <v>101</v>
      </c>
      <c r="D2061" s="6" t="s">
        <v>102</v>
      </c>
      <c r="E2061" s="6">
        <v>9</v>
      </c>
      <c r="F2061" s="6" t="str">
        <f>VLOOKUP(T_[[#This Row],[N° représ]],ListeREPRESENTANTS,2,FALSE)</f>
        <v>Steven Buchanan</v>
      </c>
      <c r="G2061" s="6">
        <v>10841</v>
      </c>
      <c r="H2061" s="9">
        <v>41536</v>
      </c>
      <c r="I2061" s="9">
        <v>41562</v>
      </c>
      <c r="J2061" s="9">
        <v>41557</v>
      </c>
      <c r="K2061" s="7">
        <v>5</v>
      </c>
      <c r="L2061" s="9" t="str">
        <f>VLOOKUP(T_[[#This Row],[Réf catégorie]],ListeCATEGORIES,2,FALSE)</f>
        <v>Pâtes et céréales</v>
      </c>
      <c r="M2061" s="6">
        <v>56</v>
      </c>
      <c r="N2061" s="6" t="str">
        <f>VLOOKUP(T_[[#This Row],[Réf prod]],ListePRODUITS,2,FALSE)</f>
        <v>Gnocchi di nonna Alice</v>
      </c>
      <c r="O2061" s="13">
        <v>190</v>
      </c>
      <c r="P2061" s="6">
        <v>19</v>
      </c>
      <c r="Q2061" s="13">
        <f t="shared" si="32"/>
        <v>3610</v>
      </c>
      <c r="R2061" s="15">
        <v>-0.03</v>
      </c>
      <c r="S2061" s="13">
        <v>3718.3</v>
      </c>
      <c r="T2061" s="13">
        <v>104.11240000000001</v>
      </c>
      <c r="U2061" s="48">
        <f>T_[[#This Row],[CA tarif]]-T_[[#This Row],[CA HT]]</f>
        <v>-108.30000000000018</v>
      </c>
      <c r="V2061" s="13"/>
      <c r="W2061" s="13"/>
      <c r="X2061"/>
      <c r="Y2061" s="9"/>
      <c r="AA2061"/>
      <c r="AB2061"/>
    </row>
    <row r="2062" spans="1:28" ht="15" customHeight="1" x14ac:dyDescent="0.25">
      <c r="A2062" s="6" t="s">
        <v>329</v>
      </c>
      <c r="B2062" s="6" t="s">
        <v>330</v>
      </c>
      <c r="C2062" s="6" t="s">
        <v>331</v>
      </c>
      <c r="D2062" s="6" t="s">
        <v>85</v>
      </c>
      <c r="E2062" s="6">
        <v>1</v>
      </c>
      <c r="F2062" s="6" t="str">
        <f>VLOOKUP(T_[[#This Row],[N° représ]],ListeREPRESENTANTS,2,FALSE)</f>
        <v>Francis Rivière</v>
      </c>
      <c r="G2062" s="6">
        <v>10858</v>
      </c>
      <c r="H2062" s="9">
        <v>41536</v>
      </c>
      <c r="I2062" s="9">
        <v>41563</v>
      </c>
      <c r="J2062" s="9">
        <v>41561</v>
      </c>
      <c r="K2062" s="7">
        <v>3</v>
      </c>
      <c r="L2062" s="9" t="str">
        <f>VLOOKUP(T_[[#This Row],[Réf catégorie]],ListeCATEGORIES,2,FALSE)</f>
        <v>Desserts</v>
      </c>
      <c r="M2062" s="6">
        <v>27</v>
      </c>
      <c r="N2062" s="6" t="str">
        <f>VLOOKUP(T_[[#This Row],[Réf prod]],ListePRODUITS,2,FALSE)</f>
        <v>Schoggi Schokolade</v>
      </c>
      <c r="O2062" s="13">
        <v>219.5</v>
      </c>
      <c r="P2062" s="6">
        <v>1</v>
      </c>
      <c r="Q2062" s="13">
        <f t="shared" si="32"/>
        <v>219.5</v>
      </c>
      <c r="R2062" s="15">
        <v>0.2</v>
      </c>
      <c r="S2062" s="13">
        <v>175.60000000000002</v>
      </c>
      <c r="T2062" s="13">
        <v>2.1072000000000002</v>
      </c>
      <c r="U2062" s="48">
        <f>T_[[#This Row],[CA tarif]]-T_[[#This Row],[CA HT]]</f>
        <v>43.899999999999977</v>
      </c>
      <c r="V2062" s="13"/>
      <c r="W2062" s="13"/>
      <c r="X2062"/>
      <c r="Y2062" s="9"/>
      <c r="AA2062"/>
      <c r="AB2062"/>
    </row>
    <row r="2063" spans="1:28" ht="15" customHeight="1" x14ac:dyDescent="0.25">
      <c r="A2063" s="6" t="s">
        <v>133</v>
      </c>
      <c r="B2063" s="6" t="s">
        <v>134</v>
      </c>
      <c r="C2063" s="6" t="s">
        <v>135</v>
      </c>
      <c r="D2063" s="6" t="s">
        <v>136</v>
      </c>
      <c r="E2063" s="6">
        <v>7</v>
      </c>
      <c r="F2063" s="6" t="str">
        <f>VLOOKUP(T_[[#This Row],[N° représ]],ListeREPRESENTANTS,2,FALSE)</f>
        <v>Jaime Dos Santos</v>
      </c>
      <c r="G2063" s="6">
        <v>10717</v>
      </c>
      <c r="H2063" s="9">
        <v>41537</v>
      </c>
      <c r="I2063" s="9">
        <v>41567</v>
      </c>
      <c r="J2063" s="9">
        <v>41567</v>
      </c>
      <c r="K2063" s="7">
        <v>6</v>
      </c>
      <c r="L2063" s="9" t="str">
        <f>VLOOKUP(T_[[#This Row],[Réf catégorie]],ListeCATEGORIES,2,FALSE)</f>
        <v>Viandes</v>
      </c>
      <c r="M2063" s="6">
        <v>54</v>
      </c>
      <c r="N2063" s="6" t="str">
        <f>VLOOKUP(T_[[#This Row],[Réf prod]],ListePRODUITS,2,FALSE)</f>
        <v>Tourtière</v>
      </c>
      <c r="O2063" s="13">
        <v>37.25</v>
      </c>
      <c r="P2063" s="6">
        <v>30</v>
      </c>
      <c r="Q2063" s="13">
        <f t="shared" si="32"/>
        <v>1117.5</v>
      </c>
      <c r="R2063" s="14">
        <v>0.17</v>
      </c>
      <c r="S2063" s="13">
        <v>927.52499999999998</v>
      </c>
      <c r="T2063" s="13">
        <v>23.188124999999999</v>
      </c>
      <c r="U2063" s="48">
        <f>T_[[#This Row],[CA tarif]]-T_[[#This Row],[CA HT]]</f>
        <v>189.97500000000002</v>
      </c>
      <c r="V2063" s="13"/>
      <c r="W2063" s="13"/>
      <c r="X2063"/>
      <c r="Y2063" s="9"/>
      <c r="AA2063"/>
      <c r="AB2063"/>
    </row>
    <row r="2064" spans="1:28" ht="15" customHeight="1" x14ac:dyDescent="0.25">
      <c r="A2064" s="6" t="s">
        <v>285</v>
      </c>
      <c r="B2064" s="6" t="s">
        <v>286</v>
      </c>
      <c r="C2064" s="6" t="s">
        <v>287</v>
      </c>
      <c r="D2064" s="6" t="s">
        <v>212</v>
      </c>
      <c r="E2064" s="6">
        <v>7</v>
      </c>
      <c r="F2064" s="6" t="str">
        <f>VLOOKUP(T_[[#This Row],[N° représ]],ListeREPRESENTANTS,2,FALSE)</f>
        <v>Jaime Dos Santos</v>
      </c>
      <c r="G2064" s="6">
        <v>10910</v>
      </c>
      <c r="H2064" s="9">
        <v>41537</v>
      </c>
      <c r="I2064" s="9">
        <v>41549</v>
      </c>
      <c r="J2064" s="9">
        <v>41550</v>
      </c>
      <c r="K2064" s="7">
        <v>2</v>
      </c>
      <c r="L2064" s="9" t="str">
        <f>VLOOKUP(T_[[#This Row],[Réf catégorie]],ListeCATEGORIES,2,FALSE)</f>
        <v>Condiments</v>
      </c>
      <c r="M2064" s="6">
        <v>61</v>
      </c>
      <c r="N2064" s="6" t="str">
        <f>VLOOKUP(T_[[#This Row],[Réf prod]],ListePRODUITS,2,FALSE)</f>
        <v>Sirop d'érable</v>
      </c>
      <c r="O2064" s="13">
        <v>142.5</v>
      </c>
      <c r="P2064" s="6">
        <v>62</v>
      </c>
      <c r="Q2064" s="13">
        <f t="shared" si="32"/>
        <v>8835</v>
      </c>
      <c r="R2064" s="15">
        <v>0.11</v>
      </c>
      <c r="S2064" s="13">
        <v>7863.1500000000005</v>
      </c>
      <c r="T2064" s="13">
        <v>70.768350000000012</v>
      </c>
      <c r="U2064" s="48">
        <f>T_[[#This Row],[CA tarif]]-T_[[#This Row],[CA HT]]</f>
        <v>971.84999999999945</v>
      </c>
      <c r="V2064" s="13"/>
      <c r="W2064" s="13"/>
      <c r="X2064"/>
      <c r="Y2064" s="9"/>
      <c r="AA2064"/>
      <c r="AB2064"/>
    </row>
    <row r="2065" spans="1:28" ht="15" customHeight="1" x14ac:dyDescent="0.25">
      <c r="A2065" s="6" t="s">
        <v>216</v>
      </c>
      <c r="B2065" s="6" t="s">
        <v>217</v>
      </c>
      <c r="C2065" s="6" t="s">
        <v>218</v>
      </c>
      <c r="D2065" s="6" t="s">
        <v>102</v>
      </c>
      <c r="E2065" s="6">
        <v>9</v>
      </c>
      <c r="F2065" s="6" t="str">
        <f>VLOOKUP(T_[[#This Row],[N° représ]],ListeREPRESENTANTS,2,FALSE)</f>
        <v>Steven Buchanan</v>
      </c>
      <c r="G2065" s="6">
        <v>10529</v>
      </c>
      <c r="H2065" s="9">
        <v>41538</v>
      </c>
      <c r="I2065" s="9">
        <v>41551</v>
      </c>
      <c r="J2065" s="9">
        <v>41552</v>
      </c>
      <c r="K2065" s="7">
        <v>3</v>
      </c>
      <c r="L2065" s="9" t="str">
        <f>VLOOKUP(T_[[#This Row],[Réf catégorie]],ListeCATEGORIES,2,FALSE)</f>
        <v>Desserts</v>
      </c>
      <c r="M2065" s="6">
        <v>68</v>
      </c>
      <c r="N2065" s="6" t="str">
        <f>VLOOKUP(T_[[#This Row],[Réf prod]],ListePRODUITS,2,FALSE)</f>
        <v>Scottish Longbreads</v>
      </c>
      <c r="O2065" s="13">
        <v>62.5</v>
      </c>
      <c r="P2065" s="6">
        <v>45</v>
      </c>
      <c r="Q2065" s="13">
        <f t="shared" si="32"/>
        <v>2812.5</v>
      </c>
      <c r="R2065" s="14">
        <v>0.06</v>
      </c>
      <c r="S2065" s="13">
        <v>2643.75</v>
      </c>
      <c r="T2065" s="13">
        <v>42.3</v>
      </c>
      <c r="U2065" s="48">
        <f>T_[[#This Row],[CA tarif]]-T_[[#This Row],[CA HT]]</f>
        <v>168.75</v>
      </c>
      <c r="V2065" s="13"/>
      <c r="W2065" s="13"/>
      <c r="X2065"/>
      <c r="Y2065" s="9"/>
      <c r="AA2065"/>
      <c r="AB2065"/>
    </row>
    <row r="2066" spans="1:28" x14ac:dyDescent="0.25">
      <c r="A2066" s="6" t="s">
        <v>255</v>
      </c>
      <c r="B2066" s="6" t="s">
        <v>256</v>
      </c>
      <c r="C2066" s="6" t="s">
        <v>257</v>
      </c>
      <c r="D2066" s="6" t="s">
        <v>81</v>
      </c>
      <c r="E2066" s="6">
        <v>5</v>
      </c>
      <c r="F2066" s="6" t="str">
        <f>VLOOKUP(T_[[#This Row],[N° représ]],ListeREPRESENTANTS,2,FALSE)</f>
        <v>Mohamed Ben Arfa</v>
      </c>
      <c r="G2066" s="6">
        <v>10574</v>
      </c>
      <c r="H2066" s="9">
        <v>41538</v>
      </c>
      <c r="I2066" s="9">
        <v>41566</v>
      </c>
      <c r="J2066" s="9">
        <v>41564</v>
      </c>
      <c r="K2066" s="7">
        <v>8</v>
      </c>
      <c r="L2066" s="9" t="str">
        <f>VLOOKUP(T_[[#This Row],[Réf catégorie]],ListeCATEGORIES,2,FALSE)</f>
        <v>Poissons et fruits de mer</v>
      </c>
      <c r="M2066" s="6">
        <v>40</v>
      </c>
      <c r="N2066" s="6" t="str">
        <f>VLOOKUP(T_[[#This Row],[Réf prod]],ListePRODUITS,2,FALSE)</f>
        <v>Boston Crab Meat</v>
      </c>
      <c r="O2066" s="13">
        <v>92</v>
      </c>
      <c r="P2066" s="6">
        <v>100</v>
      </c>
      <c r="Q2066" s="13">
        <f t="shared" si="32"/>
        <v>9200</v>
      </c>
      <c r="R2066" s="14">
        <v>0.1</v>
      </c>
      <c r="S2066" s="13">
        <v>8280</v>
      </c>
      <c r="T2066" s="13">
        <v>240.12</v>
      </c>
      <c r="U2066" s="48">
        <f>T_[[#This Row],[CA tarif]]-T_[[#This Row],[CA HT]]</f>
        <v>920</v>
      </c>
      <c r="V2066" s="13"/>
      <c r="W2066" s="13"/>
      <c r="X2066"/>
      <c r="Y2066" s="9"/>
      <c r="AA2066"/>
      <c r="AB2066"/>
    </row>
    <row r="2067" spans="1:28" ht="15" customHeight="1" x14ac:dyDescent="0.25">
      <c r="A2067" s="6" t="s">
        <v>177</v>
      </c>
      <c r="B2067" s="6" t="s">
        <v>178</v>
      </c>
      <c r="C2067" s="6" t="s">
        <v>159</v>
      </c>
      <c r="D2067" s="6" t="s">
        <v>136</v>
      </c>
      <c r="E2067" s="6">
        <v>5</v>
      </c>
      <c r="F2067" s="6" t="str">
        <f>VLOOKUP(T_[[#This Row],[N° représ]],ListeREPRESENTANTS,2,FALSE)</f>
        <v>Mohamed Ben Arfa</v>
      </c>
      <c r="G2067" s="6">
        <v>10580</v>
      </c>
      <c r="H2067" s="9">
        <v>41539</v>
      </c>
      <c r="I2067" s="9">
        <v>41565</v>
      </c>
      <c r="J2067" s="9">
        <v>41568</v>
      </c>
      <c r="K2067" s="7">
        <v>8</v>
      </c>
      <c r="L2067" s="9" t="str">
        <f>VLOOKUP(T_[[#This Row],[Réf catégorie]],ListeCATEGORIES,2,FALSE)</f>
        <v>Poissons et fruits de mer</v>
      </c>
      <c r="M2067" s="6">
        <v>41</v>
      </c>
      <c r="N2067" s="6" t="str">
        <f>VLOOKUP(T_[[#This Row],[Réf prod]],ListePRODUITS,2,FALSE)</f>
        <v>Jack's New England Clam Chowder</v>
      </c>
      <c r="O2067" s="13">
        <v>48.25</v>
      </c>
      <c r="P2067" s="6">
        <v>55</v>
      </c>
      <c r="Q2067" s="13">
        <f t="shared" si="32"/>
        <v>2653.75</v>
      </c>
      <c r="R2067" s="14">
        <v>0.15</v>
      </c>
      <c r="S2067" s="13">
        <v>2255.6875</v>
      </c>
      <c r="T2067" s="13">
        <v>74.437687499999996</v>
      </c>
      <c r="U2067" s="48">
        <f>T_[[#This Row],[CA tarif]]-T_[[#This Row],[CA HT]]</f>
        <v>398.0625</v>
      </c>
      <c r="V2067" s="13"/>
      <c r="W2067" s="13"/>
      <c r="X2067"/>
      <c r="Y2067" s="9"/>
      <c r="AA2067"/>
      <c r="AB2067"/>
    </row>
    <row r="2068" spans="1:28" ht="15" customHeight="1" x14ac:dyDescent="0.25">
      <c r="A2068" s="6" t="s">
        <v>173</v>
      </c>
      <c r="B2068" s="6" t="s">
        <v>174</v>
      </c>
      <c r="C2068" s="6" t="s">
        <v>135</v>
      </c>
      <c r="D2068" s="6" t="s">
        <v>136</v>
      </c>
      <c r="E2068" s="6">
        <v>7</v>
      </c>
      <c r="F2068" s="6" t="str">
        <f>VLOOKUP(T_[[#This Row],[N° représ]],ListeREPRESENTANTS,2,FALSE)</f>
        <v>Jaime Dos Santos</v>
      </c>
      <c r="G2068" s="6">
        <v>10718</v>
      </c>
      <c r="H2068" s="9">
        <v>41539</v>
      </c>
      <c r="I2068" s="9">
        <v>41562</v>
      </c>
      <c r="J2068" s="9">
        <v>41562</v>
      </c>
      <c r="K2068" s="7">
        <v>4</v>
      </c>
      <c r="L2068" s="9" t="str">
        <f>VLOOKUP(T_[[#This Row],[Réf catégorie]],ListeCATEGORIES,2,FALSE)</f>
        <v>Produits laitiers</v>
      </c>
      <c r="M2068" s="6">
        <v>12</v>
      </c>
      <c r="N2068" s="6" t="str">
        <f>VLOOKUP(T_[[#This Row],[Réf prod]],ListePRODUITS,2,FALSE)</f>
        <v>Queso Manchego La Pastora</v>
      </c>
      <c r="O2068" s="13">
        <v>190</v>
      </c>
      <c r="P2068" s="6">
        <v>95</v>
      </c>
      <c r="Q2068" s="13">
        <f t="shared" si="32"/>
        <v>18050</v>
      </c>
      <c r="R2068" s="14">
        <v>0.12</v>
      </c>
      <c r="S2068" s="13">
        <v>15884</v>
      </c>
      <c r="T2068" s="13">
        <v>0</v>
      </c>
      <c r="U2068" s="48">
        <f>T_[[#This Row],[CA tarif]]-T_[[#This Row],[CA HT]]</f>
        <v>2166</v>
      </c>
      <c r="V2068" s="13"/>
      <c r="W2068" s="13"/>
      <c r="X2068"/>
      <c r="Y2068" s="9"/>
      <c r="AA2068"/>
      <c r="AB2068"/>
    </row>
    <row r="2069" spans="1:28" ht="15" customHeight="1" x14ac:dyDescent="0.25">
      <c r="A2069" s="6" t="s">
        <v>313</v>
      </c>
      <c r="B2069" s="6" t="s">
        <v>314</v>
      </c>
      <c r="C2069" s="6" t="s">
        <v>315</v>
      </c>
      <c r="D2069" s="6" t="s">
        <v>85</v>
      </c>
      <c r="E2069" s="6">
        <v>1</v>
      </c>
      <c r="F2069" s="6" t="str">
        <f>VLOOKUP(T_[[#This Row],[N° représ]],ListeREPRESENTANTS,2,FALSE)</f>
        <v>Francis Rivière</v>
      </c>
      <c r="G2069" s="6">
        <v>10738</v>
      </c>
      <c r="H2069" s="9">
        <v>41539</v>
      </c>
      <c r="I2069" s="9">
        <v>41562</v>
      </c>
      <c r="J2069" s="9">
        <v>41560</v>
      </c>
      <c r="K2069" s="7">
        <v>3</v>
      </c>
      <c r="L2069" s="9" t="str">
        <f>VLOOKUP(T_[[#This Row],[Réf catégorie]],ListeCATEGORIES,2,FALSE)</f>
        <v>Desserts</v>
      </c>
      <c r="M2069" s="6">
        <v>16</v>
      </c>
      <c r="N2069" s="6" t="str">
        <f>VLOOKUP(T_[[#This Row],[Réf prod]],ListePRODUITS,2,FALSE)</f>
        <v>Pavlova</v>
      </c>
      <c r="O2069" s="13">
        <v>87.25</v>
      </c>
      <c r="P2069" s="6">
        <v>33</v>
      </c>
      <c r="Q2069" s="13">
        <f t="shared" si="32"/>
        <v>2879.25</v>
      </c>
      <c r="R2069" s="14">
        <v>0</v>
      </c>
      <c r="S2069" s="13">
        <v>2879.25</v>
      </c>
      <c r="T2069" s="13">
        <v>80.619</v>
      </c>
      <c r="U2069" s="48">
        <f>T_[[#This Row],[CA tarif]]-T_[[#This Row],[CA HT]]</f>
        <v>0</v>
      </c>
      <c r="V2069" s="13"/>
      <c r="W2069" s="13"/>
      <c r="X2069"/>
      <c r="Y2069" s="9"/>
      <c r="AA2069"/>
      <c r="AB2069"/>
    </row>
    <row r="2070" spans="1:28" ht="15" customHeight="1" x14ac:dyDescent="0.25">
      <c r="A2070" s="6" t="s">
        <v>267</v>
      </c>
      <c r="B2070" s="6" t="s">
        <v>268</v>
      </c>
      <c r="C2070" s="6" t="s">
        <v>122</v>
      </c>
      <c r="D2070" s="6" t="s">
        <v>123</v>
      </c>
      <c r="E2070" s="6">
        <v>6</v>
      </c>
      <c r="F2070" s="6" t="str">
        <f>VLOOKUP(T_[[#This Row],[N° représ]],ListeREPRESENTANTS,2,FALSE)</f>
        <v>Ernst Junge</v>
      </c>
      <c r="G2070" s="6">
        <v>10794</v>
      </c>
      <c r="H2070" s="9">
        <v>41539</v>
      </c>
      <c r="I2070" s="9">
        <v>41565</v>
      </c>
      <c r="J2070" s="9">
        <v>41566</v>
      </c>
      <c r="K2070" s="7">
        <v>6</v>
      </c>
      <c r="L2070" s="9" t="str">
        <f>VLOOKUP(T_[[#This Row],[Réf catégorie]],ListeCATEGORIES,2,FALSE)</f>
        <v>Viandes</v>
      </c>
      <c r="M2070" s="6">
        <v>54</v>
      </c>
      <c r="N2070" s="6" t="str">
        <f>VLOOKUP(T_[[#This Row],[Réf prod]],ListePRODUITS,2,FALSE)</f>
        <v>Tourtière</v>
      </c>
      <c r="O2070" s="13">
        <v>37.25</v>
      </c>
      <c r="P2070" s="6">
        <v>92</v>
      </c>
      <c r="Q2070" s="13">
        <f t="shared" si="32"/>
        <v>3427</v>
      </c>
      <c r="R2070" s="14">
        <v>0.02</v>
      </c>
      <c r="S2070" s="13">
        <v>3358.46</v>
      </c>
      <c r="T2070" s="13">
        <v>43.659980000000004</v>
      </c>
      <c r="U2070" s="48">
        <f>T_[[#This Row],[CA tarif]]-T_[[#This Row],[CA HT]]</f>
        <v>68.539999999999964</v>
      </c>
      <c r="V2070" s="13"/>
      <c r="W2070" s="13"/>
      <c r="X2070"/>
      <c r="Y2070" s="9"/>
      <c r="AA2070"/>
      <c r="AB2070"/>
    </row>
    <row r="2071" spans="1:28" x14ac:dyDescent="0.25">
      <c r="A2071" s="6" t="s">
        <v>230</v>
      </c>
      <c r="B2071" s="6" t="s">
        <v>231</v>
      </c>
      <c r="C2071" s="6" t="s">
        <v>232</v>
      </c>
      <c r="D2071" s="6" t="s">
        <v>81</v>
      </c>
      <c r="E2071" s="6">
        <v>6</v>
      </c>
      <c r="F2071" s="6" t="str">
        <f>VLOOKUP(T_[[#This Row],[N° représ]],ListeREPRESENTANTS,2,FALSE)</f>
        <v>Ernst Junge</v>
      </c>
      <c r="G2071" s="6">
        <v>10867</v>
      </c>
      <c r="H2071" s="9">
        <v>41539</v>
      </c>
      <c r="I2071" s="9">
        <v>41558</v>
      </c>
      <c r="J2071" s="9">
        <v>41559</v>
      </c>
      <c r="K2071" s="7">
        <v>6</v>
      </c>
      <c r="L2071" s="9" t="str">
        <f>VLOOKUP(T_[[#This Row],[Réf catégorie]],ListeCATEGORIES,2,FALSE)</f>
        <v>Viandes</v>
      </c>
      <c r="M2071" s="6">
        <v>53</v>
      </c>
      <c r="N2071" s="6" t="str">
        <f>VLOOKUP(T_[[#This Row],[Réf prod]],ListePRODUITS,2,FALSE)</f>
        <v>Perth Pasties</v>
      </c>
      <c r="O2071" s="13">
        <v>164</v>
      </c>
      <c r="P2071" s="6">
        <v>99</v>
      </c>
      <c r="Q2071" s="13">
        <f t="shared" si="32"/>
        <v>16236</v>
      </c>
      <c r="R2071" s="15">
        <v>0.01</v>
      </c>
      <c r="S2071" s="13">
        <v>16073.64</v>
      </c>
      <c r="T2071" s="13">
        <v>369.69371999999998</v>
      </c>
      <c r="U2071" s="48">
        <f>T_[[#This Row],[CA tarif]]-T_[[#This Row],[CA HT]]</f>
        <v>162.36000000000058</v>
      </c>
      <c r="V2071" s="13"/>
      <c r="W2071" s="13"/>
      <c r="X2071"/>
      <c r="Y2071" s="9"/>
      <c r="AA2071"/>
      <c r="AB2071"/>
    </row>
    <row r="2072" spans="1:28" ht="15" customHeight="1" x14ac:dyDescent="0.25">
      <c r="A2072" s="6" t="s">
        <v>196</v>
      </c>
      <c r="B2072" s="6" t="s">
        <v>197</v>
      </c>
      <c r="C2072" s="6" t="s">
        <v>52</v>
      </c>
      <c r="D2072" s="6" t="s">
        <v>51</v>
      </c>
      <c r="E2072" s="6">
        <v>6</v>
      </c>
      <c r="F2072" s="6" t="str">
        <f>VLOOKUP(T_[[#This Row],[N° représ]],ListeREPRESENTANTS,2,FALSE)</f>
        <v>Ernst Junge</v>
      </c>
      <c r="G2072" s="6">
        <v>10519</v>
      </c>
      <c r="H2072" s="9">
        <v>41540</v>
      </c>
      <c r="I2072" s="9">
        <v>41561</v>
      </c>
      <c r="J2072" s="9">
        <v>41564</v>
      </c>
      <c r="K2072" s="7">
        <v>4</v>
      </c>
      <c r="L2072" s="9" t="str">
        <f>VLOOKUP(T_[[#This Row],[Réf catégorie]],ListeCATEGORIES,2,FALSE)</f>
        <v>Produits laitiers</v>
      </c>
      <c r="M2072" s="6">
        <v>60</v>
      </c>
      <c r="N2072" s="6" t="str">
        <f>VLOOKUP(T_[[#This Row],[Réf prod]],ListePRODUITS,2,FALSE)</f>
        <v>Camembert Pierrot</v>
      </c>
      <c r="O2072" s="13">
        <v>170</v>
      </c>
      <c r="P2072" s="6">
        <v>64</v>
      </c>
      <c r="Q2072" s="13">
        <f t="shared" si="32"/>
        <v>10880</v>
      </c>
      <c r="R2072" s="14">
        <v>0.19</v>
      </c>
      <c r="S2072" s="13">
        <v>8812.8000000000011</v>
      </c>
      <c r="T2072" s="13">
        <v>282.00960000000003</v>
      </c>
      <c r="U2072" s="48">
        <f>T_[[#This Row],[CA tarif]]-T_[[#This Row],[CA HT]]</f>
        <v>2067.1999999999989</v>
      </c>
      <c r="V2072" s="13"/>
      <c r="W2072" s="13"/>
      <c r="X2072"/>
      <c r="Y2072" s="9"/>
      <c r="AA2072"/>
      <c r="AB2072"/>
    </row>
    <row r="2073" spans="1:28" ht="15" customHeight="1" x14ac:dyDescent="0.25">
      <c r="A2073" s="6" t="s">
        <v>245</v>
      </c>
      <c r="B2073" s="6" t="s">
        <v>246</v>
      </c>
      <c r="C2073" s="6" t="s">
        <v>247</v>
      </c>
      <c r="D2073" s="6" t="s">
        <v>85</v>
      </c>
      <c r="E2073" s="6">
        <v>6</v>
      </c>
      <c r="F2073" s="6" t="str">
        <f>VLOOKUP(T_[[#This Row],[N° représ]],ListeREPRESENTANTS,2,FALSE)</f>
        <v>Ernst Junge</v>
      </c>
      <c r="G2073" s="6">
        <v>10559</v>
      </c>
      <c r="H2073" s="9">
        <v>41540</v>
      </c>
      <c r="I2073" s="9">
        <v>41570</v>
      </c>
      <c r="J2073" s="9">
        <v>41572</v>
      </c>
      <c r="K2073" s="7">
        <v>8</v>
      </c>
      <c r="L2073" s="9" t="str">
        <f>VLOOKUP(T_[[#This Row],[Réf catégorie]],ListeCATEGORIES,2,FALSE)</f>
        <v>Poissons et fruits de mer</v>
      </c>
      <c r="M2073" s="6">
        <v>41</v>
      </c>
      <c r="N2073" s="6" t="str">
        <f>VLOOKUP(T_[[#This Row],[Réf prod]],ListePRODUITS,2,FALSE)</f>
        <v>Jack's New England Clam Chowder</v>
      </c>
      <c r="O2073" s="13">
        <v>48.25</v>
      </c>
      <c r="P2073" s="6">
        <v>96</v>
      </c>
      <c r="Q2073" s="13">
        <f t="shared" si="32"/>
        <v>4632</v>
      </c>
      <c r="R2073" s="14">
        <v>0.15</v>
      </c>
      <c r="S2073" s="13">
        <v>3937.2</v>
      </c>
      <c r="T2073" s="13">
        <v>15.748799999999999</v>
      </c>
      <c r="U2073" s="48">
        <f>T_[[#This Row],[CA tarif]]-T_[[#This Row],[CA HT]]</f>
        <v>694.80000000000018</v>
      </c>
      <c r="V2073" s="13"/>
      <c r="W2073" s="13"/>
      <c r="X2073"/>
      <c r="Y2073" s="9"/>
      <c r="AA2073"/>
      <c r="AB2073"/>
    </row>
    <row r="2074" spans="1:28" ht="15" customHeight="1" x14ac:dyDescent="0.25">
      <c r="A2074" s="6" t="s">
        <v>205</v>
      </c>
      <c r="B2074" s="6" t="s">
        <v>206</v>
      </c>
      <c r="C2074" s="6" t="s">
        <v>207</v>
      </c>
      <c r="D2074" s="6" t="s">
        <v>208</v>
      </c>
      <c r="E2074" s="6">
        <v>3</v>
      </c>
      <c r="F2074" s="6" t="str">
        <f>VLOOKUP(T_[[#This Row],[N° représ]],ListeREPRESENTANTS,2,FALSE)</f>
        <v>Janet Leverling</v>
      </c>
      <c r="G2074" s="6">
        <v>10572</v>
      </c>
      <c r="H2074" s="9">
        <v>41540</v>
      </c>
      <c r="I2074" s="9">
        <v>41554</v>
      </c>
      <c r="J2074" s="9">
        <v>41552</v>
      </c>
      <c r="K2074" s="7">
        <v>3</v>
      </c>
      <c r="L2074" s="9" t="str">
        <f>VLOOKUP(T_[[#This Row],[Réf catégorie]],ListeCATEGORIES,2,FALSE)</f>
        <v>Desserts</v>
      </c>
      <c r="M2074" s="6">
        <v>16</v>
      </c>
      <c r="N2074" s="6" t="str">
        <f>VLOOKUP(T_[[#This Row],[Réf prod]],ListePRODUITS,2,FALSE)</f>
        <v>Pavlova</v>
      </c>
      <c r="O2074" s="13">
        <v>87.25</v>
      </c>
      <c r="P2074" s="6">
        <v>78</v>
      </c>
      <c r="Q2074" s="13">
        <f t="shared" si="32"/>
        <v>6805.5</v>
      </c>
      <c r="R2074" s="14">
        <v>7.0000000000000007E-2</v>
      </c>
      <c r="S2074" s="13">
        <v>6329.1149999999998</v>
      </c>
      <c r="T2074" s="13">
        <v>196.20256499999999</v>
      </c>
      <c r="U2074" s="48">
        <f>T_[[#This Row],[CA tarif]]-T_[[#This Row],[CA HT]]</f>
        <v>476.38500000000022</v>
      </c>
      <c r="V2074" s="13"/>
      <c r="W2074" s="13"/>
      <c r="X2074"/>
      <c r="Y2074" s="9"/>
      <c r="AA2074"/>
      <c r="AB2074"/>
    </row>
    <row r="2075" spans="1:28" ht="15" customHeight="1" x14ac:dyDescent="0.25">
      <c r="A2075" s="6" t="s">
        <v>177</v>
      </c>
      <c r="B2075" s="6" t="s">
        <v>178</v>
      </c>
      <c r="C2075" s="6" t="s">
        <v>159</v>
      </c>
      <c r="D2075" s="6" t="s">
        <v>136</v>
      </c>
      <c r="E2075" s="6">
        <v>5</v>
      </c>
      <c r="F2075" s="6" t="str">
        <f>VLOOKUP(T_[[#This Row],[N° représ]],ListeREPRESENTANTS,2,FALSE)</f>
        <v>Mohamed Ben Arfa</v>
      </c>
      <c r="G2075" s="6">
        <v>10580</v>
      </c>
      <c r="H2075" s="9">
        <v>41540</v>
      </c>
      <c r="I2075" s="9">
        <v>41563</v>
      </c>
      <c r="J2075" s="9">
        <v>41560</v>
      </c>
      <c r="K2075" s="7">
        <v>7</v>
      </c>
      <c r="L2075" s="9" t="str">
        <f>VLOOKUP(T_[[#This Row],[Réf catégorie]],ListeCATEGORIES,2,FALSE)</f>
        <v>Produits secs</v>
      </c>
      <c r="M2075" s="6">
        <v>14</v>
      </c>
      <c r="N2075" s="6" t="str">
        <f>VLOOKUP(T_[[#This Row],[Réf prod]],ListePRODUITS,2,FALSE)</f>
        <v>Tofu</v>
      </c>
      <c r="O2075" s="13">
        <v>116.25</v>
      </c>
      <c r="P2075" s="6">
        <v>4</v>
      </c>
      <c r="Q2075" s="13">
        <f t="shared" si="32"/>
        <v>465</v>
      </c>
      <c r="R2075" s="14">
        <v>0.08</v>
      </c>
      <c r="S2075" s="13">
        <v>427.8</v>
      </c>
      <c r="T2075" s="13">
        <v>7.2726000000000006</v>
      </c>
      <c r="U2075" s="48">
        <f>T_[[#This Row],[CA tarif]]-T_[[#This Row],[CA HT]]</f>
        <v>37.199999999999989</v>
      </c>
      <c r="V2075" s="13"/>
      <c r="W2075" s="13"/>
      <c r="X2075"/>
      <c r="Y2075" s="9"/>
      <c r="AA2075"/>
      <c r="AB2075"/>
    </row>
    <row r="2076" spans="1:28" x14ac:dyDescent="0.25">
      <c r="A2076" s="6" t="s">
        <v>78</v>
      </c>
      <c r="B2076" s="6" t="s">
        <v>79</v>
      </c>
      <c r="C2076" s="6" t="s">
        <v>80</v>
      </c>
      <c r="D2076" s="6" t="s">
        <v>81</v>
      </c>
      <c r="E2076" s="6">
        <v>5</v>
      </c>
      <c r="F2076" s="6" t="str">
        <f>VLOOKUP(T_[[#This Row],[N° représ]],ListeREPRESENTANTS,2,FALSE)</f>
        <v>Mohamed Ben Arfa</v>
      </c>
      <c r="G2076" s="6">
        <v>10740</v>
      </c>
      <c r="H2076" s="9">
        <v>41540</v>
      </c>
      <c r="I2076" s="9">
        <v>41560</v>
      </c>
      <c r="J2076" s="9">
        <v>41560</v>
      </c>
      <c r="K2076" s="7">
        <v>5</v>
      </c>
      <c r="L2076" s="9" t="str">
        <f>VLOOKUP(T_[[#This Row],[Réf catégorie]],ListeCATEGORIES,2,FALSE)</f>
        <v>Pâtes et céréales</v>
      </c>
      <c r="M2076" s="6">
        <v>56</v>
      </c>
      <c r="N2076" s="6" t="str">
        <f>VLOOKUP(T_[[#This Row],[Réf prod]],ListePRODUITS,2,FALSE)</f>
        <v>Gnocchi di nonna Alice</v>
      </c>
      <c r="O2076" s="13">
        <v>190</v>
      </c>
      <c r="P2076" s="6">
        <v>60</v>
      </c>
      <c r="Q2076" s="13">
        <f t="shared" si="32"/>
        <v>11400</v>
      </c>
      <c r="R2076" s="14">
        <v>0.15</v>
      </c>
      <c r="S2076" s="13">
        <v>9690</v>
      </c>
      <c r="T2076" s="13">
        <v>48.45</v>
      </c>
      <c r="U2076" s="48">
        <f>T_[[#This Row],[CA tarif]]-T_[[#This Row],[CA HT]]</f>
        <v>1710</v>
      </c>
      <c r="V2076" s="13"/>
      <c r="W2076" s="13"/>
      <c r="X2076"/>
      <c r="Y2076" s="9"/>
      <c r="AA2076"/>
      <c r="AB2076"/>
    </row>
    <row r="2077" spans="1:28" ht="15" customHeight="1" x14ac:dyDescent="0.25">
      <c r="A2077" s="6" t="s">
        <v>186</v>
      </c>
      <c r="B2077" s="6" t="s">
        <v>187</v>
      </c>
      <c r="C2077" s="6" t="s">
        <v>188</v>
      </c>
      <c r="D2077" s="6" t="s">
        <v>140</v>
      </c>
      <c r="E2077" s="6">
        <v>7</v>
      </c>
      <c r="F2077" s="6" t="str">
        <f>VLOOKUP(T_[[#This Row],[N° représ]],ListeREPRESENTANTS,2,FALSE)</f>
        <v>Jaime Dos Santos</v>
      </c>
      <c r="G2077" s="6">
        <v>10773</v>
      </c>
      <c r="H2077" s="9">
        <v>41540</v>
      </c>
      <c r="I2077" s="9">
        <v>41550</v>
      </c>
      <c r="J2077" s="9">
        <v>41548</v>
      </c>
      <c r="K2077" s="7">
        <v>1</v>
      </c>
      <c r="L2077" s="9" t="str">
        <f>VLOOKUP(T_[[#This Row],[Réf catégorie]],ListeCATEGORIES,2,FALSE)</f>
        <v>Boissons</v>
      </c>
      <c r="M2077" s="6">
        <v>75</v>
      </c>
      <c r="N2077" s="6" t="str">
        <f>VLOOKUP(T_[[#This Row],[Réf prod]],ListePRODUITS,2,FALSE)</f>
        <v>Rhönbräu Klosterbier</v>
      </c>
      <c r="O2077" s="13">
        <v>38.75</v>
      </c>
      <c r="P2077" s="6">
        <v>45</v>
      </c>
      <c r="Q2077" s="13">
        <f t="shared" si="32"/>
        <v>1743.75</v>
      </c>
      <c r="R2077" s="14">
        <v>0.06</v>
      </c>
      <c r="S2077" s="13">
        <v>1639.125</v>
      </c>
      <c r="T2077" s="13">
        <v>18.030374999999999</v>
      </c>
      <c r="U2077" s="48">
        <f>T_[[#This Row],[CA tarif]]-T_[[#This Row],[CA HT]]</f>
        <v>104.625</v>
      </c>
      <c r="V2077" s="13"/>
      <c r="W2077" s="13"/>
      <c r="X2077"/>
      <c r="Y2077" s="9"/>
      <c r="AA2077"/>
      <c r="AB2077"/>
    </row>
    <row r="2078" spans="1:28" ht="15" customHeight="1" x14ac:dyDescent="0.25">
      <c r="A2078" s="6" t="s">
        <v>291</v>
      </c>
      <c r="B2078" s="6" t="s">
        <v>292</v>
      </c>
      <c r="C2078" s="6" t="s">
        <v>97</v>
      </c>
      <c r="D2078" s="6" t="s">
        <v>98</v>
      </c>
      <c r="E2078" s="6">
        <v>5</v>
      </c>
      <c r="F2078" s="6" t="str">
        <f>VLOOKUP(T_[[#This Row],[N° représ]],ListeREPRESENTANTS,2,FALSE)</f>
        <v>Mohamed Ben Arfa</v>
      </c>
      <c r="G2078" s="6">
        <v>10926</v>
      </c>
      <c r="H2078" s="9">
        <v>41540</v>
      </c>
      <c r="I2078" s="9">
        <v>41565</v>
      </c>
      <c r="J2078" s="9">
        <v>41565</v>
      </c>
      <c r="K2078" s="7">
        <v>4</v>
      </c>
      <c r="L2078" s="9" t="str">
        <f>VLOOKUP(T_[[#This Row],[Réf catégorie]],ListeCATEGORIES,2,FALSE)</f>
        <v>Produits laitiers</v>
      </c>
      <c r="M2078" s="6">
        <v>11</v>
      </c>
      <c r="N2078" s="6" t="str">
        <f>VLOOKUP(T_[[#This Row],[Réf prod]],ListePRODUITS,2,FALSE)</f>
        <v>Queso Cabrales</v>
      </c>
      <c r="O2078" s="13">
        <v>105</v>
      </c>
      <c r="P2078" s="6">
        <v>60</v>
      </c>
      <c r="Q2078" s="13">
        <f t="shared" si="32"/>
        <v>6300</v>
      </c>
      <c r="R2078" s="15">
        <v>0.12</v>
      </c>
      <c r="S2078" s="13">
        <v>5544</v>
      </c>
      <c r="T2078" s="13">
        <v>88.703999999999994</v>
      </c>
      <c r="U2078" s="48">
        <f>T_[[#This Row],[CA tarif]]-T_[[#This Row],[CA HT]]</f>
        <v>756</v>
      </c>
      <c r="V2078" s="13"/>
      <c r="W2078" s="13"/>
      <c r="X2078"/>
      <c r="Y2078" s="9"/>
      <c r="AA2078"/>
      <c r="AB2078"/>
    </row>
    <row r="2079" spans="1:28" ht="15" customHeight="1" x14ac:dyDescent="0.25">
      <c r="A2079" s="6" t="s">
        <v>205</v>
      </c>
      <c r="B2079" s="6" t="s">
        <v>206</v>
      </c>
      <c r="C2079" s="6" t="s">
        <v>207</v>
      </c>
      <c r="D2079" s="6" t="s">
        <v>208</v>
      </c>
      <c r="E2079" s="6">
        <v>7</v>
      </c>
      <c r="F2079" s="6" t="str">
        <f>VLOOKUP(T_[[#This Row],[N° représ]],ListeREPRESENTANTS,2,FALSE)</f>
        <v>Jaime Dos Santos</v>
      </c>
      <c r="G2079" s="6">
        <v>10626</v>
      </c>
      <c r="H2079" s="9">
        <v>41541</v>
      </c>
      <c r="I2079" s="9">
        <v>41565</v>
      </c>
      <c r="J2079" s="9">
        <v>41563</v>
      </c>
      <c r="K2079" s="7">
        <v>6</v>
      </c>
      <c r="L2079" s="9" t="str">
        <f>VLOOKUP(T_[[#This Row],[Réf catégorie]],ListeCATEGORIES,2,FALSE)</f>
        <v>Viandes</v>
      </c>
      <c r="M2079" s="6">
        <v>53</v>
      </c>
      <c r="N2079" s="6" t="str">
        <f>VLOOKUP(T_[[#This Row],[Réf prod]],ListePRODUITS,2,FALSE)</f>
        <v>Perth Pasties</v>
      </c>
      <c r="O2079" s="13">
        <v>164</v>
      </c>
      <c r="P2079" s="6">
        <v>86</v>
      </c>
      <c r="Q2079" s="13">
        <f t="shared" si="32"/>
        <v>14104</v>
      </c>
      <c r="R2079" s="14">
        <v>0.08</v>
      </c>
      <c r="S2079" s="13">
        <v>12975.68</v>
      </c>
      <c r="T2079" s="13">
        <v>103.80544</v>
      </c>
      <c r="U2079" s="48">
        <f>T_[[#This Row],[CA tarif]]-T_[[#This Row],[CA HT]]</f>
        <v>1128.3199999999997</v>
      </c>
      <c r="V2079" s="13"/>
      <c r="W2079" s="13"/>
      <c r="X2079"/>
      <c r="Y2079" s="9"/>
      <c r="AA2079"/>
      <c r="AB2079"/>
    </row>
    <row r="2080" spans="1:28" ht="15" customHeight="1" x14ac:dyDescent="0.25">
      <c r="A2080" s="6" t="s">
        <v>186</v>
      </c>
      <c r="B2080" s="6" t="s">
        <v>187</v>
      </c>
      <c r="C2080" s="6" t="s">
        <v>188</v>
      </c>
      <c r="D2080" s="6" t="s">
        <v>140</v>
      </c>
      <c r="E2080" s="6">
        <v>7</v>
      </c>
      <c r="F2080" s="6" t="str">
        <f>VLOOKUP(T_[[#This Row],[N° représ]],ListeREPRESENTANTS,2,FALSE)</f>
        <v>Jaime Dos Santos</v>
      </c>
      <c r="G2080" s="6">
        <v>10773</v>
      </c>
      <c r="H2080" s="9">
        <v>41541</v>
      </c>
      <c r="I2080" s="9">
        <v>41571</v>
      </c>
      <c r="J2080" s="9">
        <v>41569</v>
      </c>
      <c r="K2080" s="7">
        <v>6</v>
      </c>
      <c r="L2080" s="9" t="str">
        <f>VLOOKUP(T_[[#This Row],[Réf catégorie]],ListeCATEGORIES,2,FALSE)</f>
        <v>Viandes</v>
      </c>
      <c r="M2080" s="6">
        <v>17</v>
      </c>
      <c r="N2080" s="6" t="str">
        <f>VLOOKUP(T_[[#This Row],[Réf prod]],ListePRODUITS,2,FALSE)</f>
        <v>Alice Mutton</v>
      </c>
      <c r="O2080" s="13">
        <v>195</v>
      </c>
      <c r="P2080" s="6">
        <v>68</v>
      </c>
      <c r="Q2080" s="13">
        <f t="shared" si="32"/>
        <v>13260</v>
      </c>
      <c r="R2080" s="14">
        <v>0.1</v>
      </c>
      <c r="S2080" s="13">
        <v>11934</v>
      </c>
      <c r="T2080" s="13">
        <v>95.471999999999994</v>
      </c>
      <c r="U2080" s="48">
        <f>T_[[#This Row],[CA tarif]]-T_[[#This Row],[CA HT]]</f>
        <v>1326</v>
      </c>
      <c r="V2080" s="13"/>
      <c r="W2080" s="13"/>
      <c r="X2080"/>
      <c r="Y2080" s="9"/>
      <c r="AA2080"/>
      <c r="AB2080"/>
    </row>
    <row r="2081" spans="1:28" ht="15" customHeight="1" x14ac:dyDescent="0.25">
      <c r="A2081" s="6" t="s">
        <v>177</v>
      </c>
      <c r="B2081" s="6" t="s">
        <v>178</v>
      </c>
      <c r="C2081" s="6" t="s">
        <v>159</v>
      </c>
      <c r="D2081" s="6" t="s">
        <v>136</v>
      </c>
      <c r="E2081" s="6">
        <v>6</v>
      </c>
      <c r="F2081" s="6" t="str">
        <f>VLOOKUP(T_[[#This Row],[N° représ]],ListeREPRESENTANTS,2,FALSE)</f>
        <v>Ernst Junge</v>
      </c>
      <c r="G2081" s="6">
        <v>10833</v>
      </c>
      <c r="H2081" s="9">
        <v>41541</v>
      </c>
      <c r="I2081" s="9">
        <v>41556</v>
      </c>
      <c r="J2081" s="9">
        <v>41552</v>
      </c>
      <c r="K2081" s="7">
        <v>4</v>
      </c>
      <c r="L2081" s="9" t="str">
        <f>VLOOKUP(T_[[#This Row],[Réf catégorie]],ListeCATEGORIES,2,FALSE)</f>
        <v>Produits laitiers</v>
      </c>
      <c r="M2081" s="6">
        <v>31</v>
      </c>
      <c r="N2081" s="6" t="str">
        <f>VLOOKUP(T_[[#This Row],[Réf prod]],ListePRODUITS,2,FALSE)</f>
        <v>Gorgonzola Telino</v>
      </c>
      <c r="O2081" s="13">
        <v>62.5</v>
      </c>
      <c r="P2081" s="6">
        <v>85</v>
      </c>
      <c r="Q2081" s="13">
        <f t="shared" si="32"/>
        <v>5312.5</v>
      </c>
      <c r="R2081" s="14">
        <v>0.17</v>
      </c>
      <c r="S2081" s="13">
        <v>4409.375</v>
      </c>
      <c r="T2081" s="13">
        <v>79.368750000000006</v>
      </c>
      <c r="U2081" s="48">
        <f>T_[[#This Row],[CA tarif]]-T_[[#This Row],[CA HT]]</f>
        <v>903.125</v>
      </c>
      <c r="V2081" s="13"/>
      <c r="W2081" s="13"/>
      <c r="X2081"/>
      <c r="Y2081" s="9"/>
      <c r="AA2081"/>
      <c r="AB2081"/>
    </row>
    <row r="2082" spans="1:28" ht="15" customHeight="1" x14ac:dyDescent="0.25">
      <c r="A2082" s="6" t="s">
        <v>189</v>
      </c>
      <c r="B2082" s="6" t="s">
        <v>190</v>
      </c>
      <c r="C2082" s="6" t="s">
        <v>191</v>
      </c>
      <c r="D2082" s="6" t="s">
        <v>136</v>
      </c>
      <c r="E2082" s="6">
        <v>5</v>
      </c>
      <c r="F2082" s="6" t="str">
        <f>VLOOKUP(T_[[#This Row],[N° représ]],ListeREPRESENTANTS,2,FALSE)</f>
        <v>Mohamed Ben Arfa</v>
      </c>
      <c r="G2082" s="6">
        <v>10658</v>
      </c>
      <c r="H2082" s="9">
        <v>41542</v>
      </c>
      <c r="I2082" s="9">
        <v>41566</v>
      </c>
      <c r="J2082" s="9">
        <v>41563</v>
      </c>
      <c r="K2082" s="7">
        <v>4</v>
      </c>
      <c r="L2082" s="9" t="str">
        <f>VLOOKUP(T_[[#This Row],[Réf catégorie]],ListeCATEGORIES,2,FALSE)</f>
        <v>Produits laitiers</v>
      </c>
      <c r="M2082" s="6">
        <v>60</v>
      </c>
      <c r="N2082" s="6" t="str">
        <f>VLOOKUP(T_[[#This Row],[Réf prod]],ListePRODUITS,2,FALSE)</f>
        <v>Camembert Pierrot</v>
      </c>
      <c r="O2082" s="13">
        <v>170</v>
      </c>
      <c r="P2082" s="6">
        <v>50</v>
      </c>
      <c r="Q2082" s="13">
        <f t="shared" si="32"/>
        <v>8500</v>
      </c>
      <c r="R2082" s="14">
        <v>0.01</v>
      </c>
      <c r="S2082" s="13">
        <v>8415</v>
      </c>
      <c r="T2082" s="13">
        <v>117.81</v>
      </c>
      <c r="U2082" s="48">
        <f>T_[[#This Row],[CA tarif]]-T_[[#This Row],[CA HT]]</f>
        <v>85</v>
      </c>
      <c r="V2082" s="13"/>
      <c r="W2082" s="13"/>
      <c r="X2082"/>
      <c r="Y2082" s="9"/>
      <c r="AA2082"/>
      <c r="AB2082"/>
    </row>
    <row r="2083" spans="1:28" ht="15" customHeight="1" x14ac:dyDescent="0.25">
      <c r="A2083" s="6" t="s">
        <v>201</v>
      </c>
      <c r="B2083" s="6" t="s">
        <v>202</v>
      </c>
      <c r="C2083" s="6" t="s">
        <v>203</v>
      </c>
      <c r="D2083" s="6" t="s">
        <v>204</v>
      </c>
      <c r="E2083" s="6">
        <v>2</v>
      </c>
      <c r="F2083" s="6" t="str">
        <f>VLOOKUP(T_[[#This Row],[N° représ]],ListeREPRESENTANTS,2,FALSE)</f>
        <v>Anne Dodsworth</v>
      </c>
      <c r="G2083" s="6">
        <v>10782</v>
      </c>
      <c r="H2083" s="9">
        <v>41542</v>
      </c>
      <c r="I2083" s="9">
        <v>41556</v>
      </c>
      <c r="J2083" s="9">
        <v>41556</v>
      </c>
      <c r="K2083" s="7">
        <v>4</v>
      </c>
      <c r="L2083" s="9" t="str">
        <f>VLOOKUP(T_[[#This Row],[Réf catégorie]],ListeCATEGORIES,2,FALSE)</f>
        <v>Produits laitiers</v>
      </c>
      <c r="M2083" s="6">
        <v>31</v>
      </c>
      <c r="N2083" s="6" t="str">
        <f>VLOOKUP(T_[[#This Row],[Réf prod]],ListePRODUITS,2,FALSE)</f>
        <v>Gorgonzola Telino</v>
      </c>
      <c r="O2083" s="13">
        <v>62.5</v>
      </c>
      <c r="P2083" s="6">
        <v>72</v>
      </c>
      <c r="Q2083" s="13">
        <f t="shared" si="32"/>
        <v>4500</v>
      </c>
      <c r="R2083" s="14">
        <v>0.14000000000000001</v>
      </c>
      <c r="S2083" s="13">
        <v>3870</v>
      </c>
      <c r="T2083" s="13">
        <v>38.700000000000003</v>
      </c>
      <c r="U2083" s="48">
        <f>T_[[#This Row],[CA tarif]]-T_[[#This Row],[CA HT]]</f>
        <v>630</v>
      </c>
      <c r="V2083" s="13"/>
      <c r="W2083" s="13"/>
      <c r="X2083"/>
      <c r="Y2083" s="9"/>
      <c r="AA2083"/>
      <c r="AB2083"/>
    </row>
    <row r="2084" spans="1:28" ht="15" customHeight="1" x14ac:dyDescent="0.25">
      <c r="A2084" s="6" t="s">
        <v>327</v>
      </c>
      <c r="B2084" s="6" t="s">
        <v>328</v>
      </c>
      <c r="C2084" s="6" t="s">
        <v>88</v>
      </c>
      <c r="D2084" s="6" t="s">
        <v>89</v>
      </c>
      <c r="E2084" s="6">
        <v>8</v>
      </c>
      <c r="F2084" s="6" t="str">
        <f>VLOOKUP(T_[[#This Row],[N° représ]],ListeREPRESENTANTS,2,FALSE)</f>
        <v>Hicham Esmal</v>
      </c>
      <c r="G2084" s="6">
        <v>10848</v>
      </c>
      <c r="H2084" s="9">
        <v>41542</v>
      </c>
      <c r="I2084" s="9">
        <v>41569</v>
      </c>
      <c r="J2084" s="9">
        <v>41564</v>
      </c>
      <c r="K2084" s="7">
        <v>2</v>
      </c>
      <c r="L2084" s="9" t="str">
        <f>VLOOKUP(T_[[#This Row],[Réf catégorie]],ListeCATEGORIES,2,FALSE)</f>
        <v>Condiments</v>
      </c>
      <c r="M2084" s="6">
        <v>5</v>
      </c>
      <c r="N2084" s="6" t="str">
        <f>VLOOKUP(T_[[#This Row],[Réf prod]],ListePRODUITS,2,FALSE)</f>
        <v>Chef Anton's Gumbo Mix</v>
      </c>
      <c r="O2084" s="13">
        <v>106.75</v>
      </c>
      <c r="P2084" s="6">
        <v>38</v>
      </c>
      <c r="Q2084" s="13">
        <f t="shared" si="32"/>
        <v>4056.5</v>
      </c>
      <c r="R2084" s="15">
        <v>0</v>
      </c>
      <c r="S2084" s="13">
        <v>4056.5</v>
      </c>
      <c r="T2084" s="13">
        <v>12.169499999999999</v>
      </c>
      <c r="U2084" s="48">
        <f>T_[[#This Row],[CA tarif]]-T_[[#This Row],[CA HT]]</f>
        <v>0</v>
      </c>
      <c r="V2084" s="13"/>
      <c r="W2084" s="13"/>
      <c r="X2084"/>
      <c r="Y2084" s="9"/>
      <c r="AA2084"/>
      <c r="AB2084"/>
    </row>
    <row r="2085" spans="1:28" ht="15" customHeight="1" x14ac:dyDescent="0.25">
      <c r="A2085" s="6" t="s">
        <v>267</v>
      </c>
      <c r="B2085" s="6" t="s">
        <v>268</v>
      </c>
      <c r="C2085" s="6" t="s">
        <v>122</v>
      </c>
      <c r="D2085" s="6" t="s">
        <v>123</v>
      </c>
      <c r="E2085" s="6">
        <v>7</v>
      </c>
      <c r="F2085" s="6" t="str">
        <f>VLOOKUP(T_[[#This Row],[N° représ]],ListeREPRESENTANTS,2,FALSE)</f>
        <v>Jaime Dos Santos</v>
      </c>
      <c r="G2085" s="6">
        <v>10587</v>
      </c>
      <c r="H2085" s="9">
        <v>41543</v>
      </c>
      <c r="I2085" s="9">
        <v>41565</v>
      </c>
      <c r="J2085" s="9">
        <v>41566</v>
      </c>
      <c r="K2085" s="7">
        <v>2</v>
      </c>
      <c r="L2085" s="9" t="str">
        <f>VLOOKUP(T_[[#This Row],[Réf catégorie]],ListeCATEGORIES,2,FALSE)</f>
        <v>Condiments</v>
      </c>
      <c r="M2085" s="6">
        <v>77</v>
      </c>
      <c r="N2085" s="6" t="str">
        <f>VLOOKUP(T_[[#This Row],[Réf prod]],ListePRODUITS,2,FALSE)</f>
        <v>Original Frankfurter grüne Soße</v>
      </c>
      <c r="O2085" s="13">
        <v>65</v>
      </c>
      <c r="P2085" s="6">
        <v>3</v>
      </c>
      <c r="Q2085" s="13">
        <f t="shared" si="32"/>
        <v>195</v>
      </c>
      <c r="R2085" s="14">
        <v>0.08</v>
      </c>
      <c r="S2085" s="13">
        <v>179.4</v>
      </c>
      <c r="T2085" s="13">
        <v>1.9734</v>
      </c>
      <c r="U2085" s="48">
        <f>T_[[#This Row],[CA tarif]]-T_[[#This Row],[CA HT]]</f>
        <v>15.599999999999994</v>
      </c>
      <c r="V2085" s="13"/>
      <c r="W2085" s="13"/>
      <c r="X2085"/>
      <c r="Y2085" s="9"/>
      <c r="AA2085"/>
      <c r="AB2085"/>
    </row>
    <row r="2086" spans="1:28" ht="15" customHeight="1" x14ac:dyDescent="0.25">
      <c r="A2086" s="6" t="s">
        <v>205</v>
      </c>
      <c r="B2086" s="6" t="s">
        <v>206</v>
      </c>
      <c r="C2086" s="6" t="s">
        <v>207</v>
      </c>
      <c r="D2086" s="6" t="s">
        <v>208</v>
      </c>
      <c r="E2086" s="6">
        <v>9</v>
      </c>
      <c r="F2086" s="6" t="str">
        <f>VLOOKUP(T_[[#This Row],[N° représ]],ListeREPRESENTANTS,2,FALSE)</f>
        <v>Steven Buchanan</v>
      </c>
      <c r="G2086" s="6">
        <v>10654</v>
      </c>
      <c r="H2086" s="9">
        <v>41543</v>
      </c>
      <c r="I2086" s="9">
        <v>41572</v>
      </c>
      <c r="J2086" s="9">
        <v>41572</v>
      </c>
      <c r="K2086" s="7">
        <v>6</v>
      </c>
      <c r="L2086" s="9" t="str">
        <f>VLOOKUP(T_[[#This Row],[Réf catégorie]],ListeCATEGORIES,2,FALSE)</f>
        <v>Viandes</v>
      </c>
      <c r="M2086" s="6">
        <v>54</v>
      </c>
      <c r="N2086" s="6" t="str">
        <f>VLOOKUP(T_[[#This Row],[Réf prod]],ListePRODUITS,2,FALSE)</f>
        <v>Tourtière</v>
      </c>
      <c r="O2086" s="13">
        <v>37.25</v>
      </c>
      <c r="P2086" s="6">
        <v>100</v>
      </c>
      <c r="Q2086" s="13">
        <f t="shared" si="32"/>
        <v>3725</v>
      </c>
      <c r="R2086" s="14">
        <v>0.08</v>
      </c>
      <c r="S2086" s="13">
        <v>3427</v>
      </c>
      <c r="T2086" s="13">
        <v>65.113</v>
      </c>
      <c r="U2086" s="48">
        <f>T_[[#This Row],[CA tarif]]-T_[[#This Row],[CA HT]]</f>
        <v>298</v>
      </c>
      <c r="V2086" s="13"/>
      <c r="W2086" s="13"/>
      <c r="X2086"/>
      <c r="Y2086" s="9"/>
      <c r="AA2086"/>
      <c r="AB2086"/>
    </row>
    <row r="2087" spans="1:28" ht="15" customHeight="1" x14ac:dyDescent="0.25">
      <c r="A2087" s="6" t="s">
        <v>163</v>
      </c>
      <c r="B2087" s="6" t="s">
        <v>164</v>
      </c>
      <c r="C2087" s="6" t="s">
        <v>165</v>
      </c>
      <c r="D2087" s="6" t="s">
        <v>136</v>
      </c>
      <c r="E2087" s="6">
        <v>4</v>
      </c>
      <c r="F2087" s="6" t="str">
        <f>VLOOKUP(T_[[#This Row],[N° représ]],ListeREPRESENTANTS,2,FALSE)</f>
        <v>Laura Callahan</v>
      </c>
      <c r="G2087" s="6">
        <v>10614</v>
      </c>
      <c r="H2087" s="9">
        <v>41545</v>
      </c>
      <c r="I2087" s="9">
        <v>41564</v>
      </c>
      <c r="J2087" s="9">
        <v>41567</v>
      </c>
      <c r="K2087" s="7">
        <v>1</v>
      </c>
      <c r="L2087" s="9" t="str">
        <f>VLOOKUP(T_[[#This Row],[Réf catégorie]],ListeCATEGORIES,2,FALSE)</f>
        <v>Boissons</v>
      </c>
      <c r="M2087" s="6">
        <v>39</v>
      </c>
      <c r="N2087" s="6" t="str">
        <f>VLOOKUP(T_[[#This Row],[Réf prod]],ListePRODUITS,2,FALSE)</f>
        <v>Chartreuse verte</v>
      </c>
      <c r="O2087" s="13">
        <v>90</v>
      </c>
      <c r="P2087" s="6">
        <v>60</v>
      </c>
      <c r="Q2087" s="13">
        <f t="shared" si="32"/>
        <v>5400</v>
      </c>
      <c r="R2087" s="14">
        <v>0.04</v>
      </c>
      <c r="S2087" s="13">
        <v>5184</v>
      </c>
      <c r="T2087" s="13">
        <v>25.92</v>
      </c>
      <c r="U2087" s="48">
        <f>T_[[#This Row],[CA tarif]]-T_[[#This Row],[CA HT]]</f>
        <v>216</v>
      </c>
      <c r="V2087" s="13"/>
      <c r="W2087" s="13"/>
      <c r="X2087"/>
      <c r="Y2087" s="9"/>
      <c r="AA2087"/>
      <c r="AB2087"/>
    </row>
    <row r="2088" spans="1:28" x14ac:dyDescent="0.25">
      <c r="A2088" s="6" t="s">
        <v>255</v>
      </c>
      <c r="B2088" s="6" t="s">
        <v>256</v>
      </c>
      <c r="C2088" s="6" t="s">
        <v>257</v>
      </c>
      <c r="D2088" s="6" t="s">
        <v>81</v>
      </c>
      <c r="E2088" s="6">
        <v>6</v>
      </c>
      <c r="F2088" s="6" t="str">
        <f>VLOOKUP(T_[[#This Row],[N° représ]],ListeREPRESENTANTS,2,FALSE)</f>
        <v>Ernst Junge</v>
      </c>
      <c r="G2088" s="6">
        <v>10822</v>
      </c>
      <c r="H2088" s="9">
        <v>41545</v>
      </c>
      <c r="I2088" s="9">
        <v>41564</v>
      </c>
      <c r="J2088" s="9">
        <v>41559</v>
      </c>
      <c r="K2088" s="7">
        <v>3</v>
      </c>
      <c r="L2088" s="9" t="str">
        <f>VLOOKUP(T_[[#This Row],[Réf catégorie]],ListeCATEGORIES,2,FALSE)</f>
        <v>Desserts</v>
      </c>
      <c r="M2088" s="6">
        <v>62</v>
      </c>
      <c r="N2088" s="6" t="str">
        <f>VLOOKUP(T_[[#This Row],[Réf prod]],ListePRODUITS,2,FALSE)</f>
        <v>Tarte au sucre</v>
      </c>
      <c r="O2088" s="13">
        <v>246.5</v>
      </c>
      <c r="P2088" s="6">
        <v>81</v>
      </c>
      <c r="Q2088" s="13">
        <f t="shared" si="32"/>
        <v>19966.5</v>
      </c>
      <c r="R2088" s="14">
        <v>0.12</v>
      </c>
      <c r="S2088" s="13">
        <v>17570.52</v>
      </c>
      <c r="T2088" s="13">
        <v>0</v>
      </c>
      <c r="U2088" s="48">
        <f>T_[[#This Row],[CA tarif]]-T_[[#This Row],[CA HT]]</f>
        <v>2395.9799999999996</v>
      </c>
      <c r="V2088" s="13"/>
      <c r="W2088" s="13"/>
      <c r="X2088"/>
      <c r="Y2088" s="9"/>
      <c r="AA2088"/>
      <c r="AB2088"/>
    </row>
    <row r="2089" spans="1:28" ht="15" customHeight="1" x14ac:dyDescent="0.25">
      <c r="A2089" s="6" t="s">
        <v>216</v>
      </c>
      <c r="B2089" s="6" t="s">
        <v>217</v>
      </c>
      <c r="C2089" s="6" t="s">
        <v>218</v>
      </c>
      <c r="D2089" s="6" t="s">
        <v>102</v>
      </c>
      <c r="E2089" s="6">
        <v>9</v>
      </c>
      <c r="F2089" s="6" t="str">
        <f>VLOOKUP(T_[[#This Row],[N° représ]],ListeREPRESENTANTS,2,FALSE)</f>
        <v>Steven Buchanan</v>
      </c>
      <c r="G2089" s="6">
        <v>10649</v>
      </c>
      <c r="H2089" s="9">
        <v>41546</v>
      </c>
      <c r="I2089" s="9">
        <v>41557</v>
      </c>
      <c r="J2089" s="9">
        <v>41559</v>
      </c>
      <c r="K2089" s="7">
        <v>4</v>
      </c>
      <c r="L2089" s="9" t="str">
        <f>VLOOKUP(T_[[#This Row],[Réf catégorie]],ListeCATEGORIES,2,FALSE)</f>
        <v>Produits laitiers</v>
      </c>
      <c r="M2089" s="6">
        <v>72</v>
      </c>
      <c r="N2089" s="6" t="str">
        <f>VLOOKUP(T_[[#This Row],[Réf prod]],ListePRODUITS,2,FALSE)</f>
        <v>Mozzarella di Giovanni</v>
      </c>
      <c r="O2089" s="13">
        <v>174</v>
      </c>
      <c r="P2089" s="6">
        <v>29</v>
      </c>
      <c r="Q2089" s="13">
        <f t="shared" si="32"/>
        <v>5046</v>
      </c>
      <c r="R2089" s="14">
        <v>0.05</v>
      </c>
      <c r="S2089" s="13">
        <v>4793.7</v>
      </c>
      <c r="T2089" s="13">
        <v>91.080300000000008</v>
      </c>
      <c r="U2089" s="48">
        <f>T_[[#This Row],[CA tarif]]-T_[[#This Row],[CA HT]]</f>
        <v>252.30000000000018</v>
      </c>
      <c r="V2089" s="13"/>
      <c r="W2089" s="13"/>
      <c r="X2089"/>
      <c r="Y2089" s="9"/>
      <c r="AA2089"/>
      <c r="AB2089"/>
    </row>
    <row r="2090" spans="1:28" ht="15" customHeight="1" x14ac:dyDescent="0.25">
      <c r="A2090" s="6" t="s">
        <v>226</v>
      </c>
      <c r="B2090" s="6" t="s">
        <v>227</v>
      </c>
      <c r="C2090" s="6" t="s">
        <v>53</v>
      </c>
      <c r="D2090" s="6" t="s">
        <v>51</v>
      </c>
      <c r="E2090" s="6">
        <v>8</v>
      </c>
      <c r="F2090" s="6" t="str">
        <f>VLOOKUP(T_[[#This Row],[N° représ]],ListeREPRESENTANTS,2,FALSE)</f>
        <v>Hicham Esmal</v>
      </c>
      <c r="G2090" s="6">
        <v>10666</v>
      </c>
      <c r="H2090" s="9">
        <v>41546</v>
      </c>
      <c r="I2090" s="9">
        <v>41559</v>
      </c>
      <c r="J2090" s="9">
        <v>41555</v>
      </c>
      <c r="K2090" s="7">
        <v>2</v>
      </c>
      <c r="L2090" s="9" t="str">
        <f>VLOOKUP(T_[[#This Row],[Réf catégorie]],ListeCATEGORIES,2,FALSE)</f>
        <v>Condiments</v>
      </c>
      <c r="M2090" s="6">
        <v>65</v>
      </c>
      <c r="N2090" s="6" t="str">
        <f>VLOOKUP(T_[[#This Row],[Réf prod]],ListePRODUITS,2,FALSE)</f>
        <v>Louisiana Fiery Hot Pepper Sauce</v>
      </c>
      <c r="O2090" s="13">
        <v>105.25</v>
      </c>
      <c r="P2090" s="6">
        <v>34</v>
      </c>
      <c r="Q2090" s="13">
        <f t="shared" si="32"/>
        <v>3578.5</v>
      </c>
      <c r="R2090" s="14">
        <v>0.1</v>
      </c>
      <c r="S2090" s="13">
        <v>3220.65</v>
      </c>
      <c r="T2090" s="13">
        <v>96.619500000000002</v>
      </c>
      <c r="U2090" s="48">
        <f>T_[[#This Row],[CA tarif]]-T_[[#This Row],[CA HT]]</f>
        <v>357.84999999999991</v>
      </c>
      <c r="V2090" s="13"/>
      <c r="W2090" s="13"/>
      <c r="X2090"/>
      <c r="Y2090" s="9"/>
      <c r="AA2090"/>
      <c r="AB2090"/>
    </row>
    <row r="2091" spans="1:28" x14ac:dyDescent="0.25">
      <c r="A2091" s="6" t="s">
        <v>114</v>
      </c>
      <c r="B2091" s="6" t="s">
        <v>115</v>
      </c>
      <c r="C2091" s="6" t="s">
        <v>116</v>
      </c>
      <c r="D2091" s="6" t="s">
        <v>81</v>
      </c>
      <c r="E2091" s="6">
        <v>3</v>
      </c>
      <c r="F2091" s="6" t="str">
        <f>VLOOKUP(T_[[#This Row],[N° représ]],ListeREPRESENTANTS,2,FALSE)</f>
        <v>Janet Leverling</v>
      </c>
      <c r="G2091" s="6">
        <v>10479</v>
      </c>
      <c r="H2091" s="9">
        <v>41547</v>
      </c>
      <c r="I2091" s="9">
        <v>41561</v>
      </c>
      <c r="J2091" s="9">
        <v>41558</v>
      </c>
      <c r="K2091" s="7">
        <v>4</v>
      </c>
      <c r="L2091" s="9" t="str">
        <f>VLOOKUP(T_[[#This Row],[Réf catégorie]],ListeCATEGORIES,2,FALSE)</f>
        <v>Produits laitiers</v>
      </c>
      <c r="M2091" s="6">
        <v>59</v>
      </c>
      <c r="N2091" s="6" t="str">
        <f>VLOOKUP(T_[[#This Row],[Réf prod]],ListePRODUITS,2,FALSE)</f>
        <v>Raclette Courdavault</v>
      </c>
      <c r="O2091" s="13">
        <v>220</v>
      </c>
      <c r="P2091" s="6">
        <v>83</v>
      </c>
      <c r="Q2091" s="13">
        <f t="shared" si="32"/>
        <v>18260</v>
      </c>
      <c r="R2091" s="14">
        <v>0.02</v>
      </c>
      <c r="S2091" s="13">
        <v>17894.8</v>
      </c>
      <c r="T2091" s="13">
        <v>447.37</v>
      </c>
      <c r="U2091" s="48">
        <f>T_[[#This Row],[CA tarif]]-T_[[#This Row],[CA HT]]</f>
        <v>365.20000000000073</v>
      </c>
      <c r="V2091" s="13"/>
      <c r="W2091" s="13"/>
      <c r="X2091"/>
      <c r="Y2091" s="9"/>
      <c r="AA2091"/>
      <c r="AB2091"/>
    </row>
    <row r="2092" spans="1:28" ht="15" customHeight="1" x14ac:dyDescent="0.25">
      <c r="A2092" s="6" t="s">
        <v>226</v>
      </c>
      <c r="B2092" s="6" t="s">
        <v>227</v>
      </c>
      <c r="C2092" s="6" t="s">
        <v>53</v>
      </c>
      <c r="D2092" s="6" t="s">
        <v>51</v>
      </c>
      <c r="E2092" s="6">
        <v>7</v>
      </c>
      <c r="F2092" s="6" t="str">
        <f>VLOOKUP(T_[[#This Row],[N° représ]],ListeREPRESENTANTS,2,FALSE)</f>
        <v>Jaime Dos Santos</v>
      </c>
      <c r="G2092" s="6">
        <v>10537</v>
      </c>
      <c r="H2092" s="9">
        <v>41547</v>
      </c>
      <c r="I2092" s="9">
        <v>41558</v>
      </c>
      <c r="J2092" s="9">
        <v>41554</v>
      </c>
      <c r="K2092" s="7">
        <v>7</v>
      </c>
      <c r="L2092" s="9" t="str">
        <f>VLOOKUP(T_[[#This Row],[Réf catégorie]],ListeCATEGORIES,2,FALSE)</f>
        <v>Produits secs</v>
      </c>
      <c r="M2092" s="6">
        <v>51</v>
      </c>
      <c r="N2092" s="6" t="str">
        <f>VLOOKUP(T_[[#This Row],[Réf prod]],ListePRODUITS,2,FALSE)</f>
        <v>Manjimup Dried Apples</v>
      </c>
      <c r="O2092" s="13">
        <v>265</v>
      </c>
      <c r="P2092" s="6">
        <v>74</v>
      </c>
      <c r="Q2092" s="13">
        <f t="shared" si="32"/>
        <v>19610</v>
      </c>
      <c r="R2092" s="14">
        <v>0.16</v>
      </c>
      <c r="S2092" s="13">
        <v>16472.399999999998</v>
      </c>
      <c r="T2092" s="13">
        <v>115.30679999999998</v>
      </c>
      <c r="U2092" s="48">
        <f>T_[[#This Row],[CA tarif]]-T_[[#This Row],[CA HT]]</f>
        <v>3137.6000000000022</v>
      </c>
      <c r="V2092" s="13"/>
      <c r="W2092" s="13"/>
      <c r="X2092"/>
      <c r="Y2092" s="9"/>
      <c r="AA2092"/>
      <c r="AB2092"/>
    </row>
    <row r="2093" spans="1:28" ht="15" customHeight="1" x14ac:dyDescent="0.25">
      <c r="A2093" s="6" t="s">
        <v>205</v>
      </c>
      <c r="B2093" s="6" t="s">
        <v>206</v>
      </c>
      <c r="C2093" s="6" t="s">
        <v>207</v>
      </c>
      <c r="D2093" s="6" t="s">
        <v>208</v>
      </c>
      <c r="E2093" s="6">
        <v>3</v>
      </c>
      <c r="F2093" s="6" t="str">
        <f>VLOOKUP(T_[[#This Row],[N° représ]],ListeREPRESENTANTS,2,FALSE)</f>
        <v>Janet Leverling</v>
      </c>
      <c r="G2093" s="6">
        <v>10778</v>
      </c>
      <c r="H2093" s="9">
        <v>41547</v>
      </c>
      <c r="I2093" s="9">
        <v>41563</v>
      </c>
      <c r="J2093" s="9">
        <v>41562</v>
      </c>
      <c r="K2093" s="7">
        <v>8</v>
      </c>
      <c r="L2093" s="9" t="str">
        <f>VLOOKUP(T_[[#This Row],[Réf catégorie]],ListeCATEGORIES,2,FALSE)</f>
        <v>Poissons et fruits de mer</v>
      </c>
      <c r="M2093" s="6">
        <v>41</v>
      </c>
      <c r="N2093" s="6" t="str">
        <f>VLOOKUP(T_[[#This Row],[Réf prod]],ListePRODUITS,2,FALSE)</f>
        <v>Jack's New England Clam Chowder</v>
      </c>
      <c r="O2093" s="13">
        <v>48.25</v>
      </c>
      <c r="P2093" s="6">
        <v>92</v>
      </c>
      <c r="Q2093" s="13">
        <f t="shared" si="32"/>
        <v>4439</v>
      </c>
      <c r="R2093" s="14">
        <v>0.03</v>
      </c>
      <c r="S2093" s="13">
        <v>4305.83</v>
      </c>
      <c r="T2093" s="13">
        <v>150.70405</v>
      </c>
      <c r="U2093" s="48">
        <f>T_[[#This Row],[CA tarif]]-T_[[#This Row],[CA HT]]</f>
        <v>133.17000000000007</v>
      </c>
      <c r="V2093" s="13"/>
      <c r="W2093" s="13"/>
      <c r="X2093"/>
      <c r="Y2093" s="9"/>
      <c r="AA2093"/>
      <c r="AB2093"/>
    </row>
    <row r="2094" spans="1:28" ht="15" customHeight="1" x14ac:dyDescent="0.25">
      <c r="A2094" s="6" t="s">
        <v>147</v>
      </c>
      <c r="B2094" s="6" t="s">
        <v>148</v>
      </c>
      <c r="C2094" s="6" t="s">
        <v>149</v>
      </c>
      <c r="D2094" s="6" t="s">
        <v>85</v>
      </c>
      <c r="E2094" s="6">
        <v>8</v>
      </c>
      <c r="F2094" s="6" t="str">
        <f>VLOOKUP(T_[[#This Row],[N° représ]],ListeREPRESENTANTS,2,FALSE)</f>
        <v>Hicham Esmal</v>
      </c>
      <c r="G2094" s="6">
        <v>10923</v>
      </c>
      <c r="H2094" s="9">
        <v>41547</v>
      </c>
      <c r="I2094" s="9">
        <v>41567</v>
      </c>
      <c r="J2094" s="9">
        <v>41566</v>
      </c>
      <c r="K2094" s="7">
        <v>1</v>
      </c>
      <c r="L2094" s="9" t="str">
        <f>VLOOKUP(T_[[#This Row],[Réf catégorie]],ListeCATEGORIES,2,FALSE)</f>
        <v>Boissons</v>
      </c>
      <c r="M2094" s="6">
        <v>43</v>
      </c>
      <c r="N2094" s="6" t="str">
        <f>VLOOKUP(T_[[#This Row],[Réf prod]],ListePRODUITS,2,FALSE)</f>
        <v>Ipoh Coffee</v>
      </c>
      <c r="O2094" s="13">
        <v>230</v>
      </c>
      <c r="P2094" s="6">
        <v>13</v>
      </c>
      <c r="Q2094" s="13">
        <f t="shared" si="32"/>
        <v>2990</v>
      </c>
      <c r="R2094" s="15">
        <v>0.01</v>
      </c>
      <c r="S2094" s="13">
        <v>2960.1</v>
      </c>
      <c r="T2094" s="13">
        <v>97.683300000000003</v>
      </c>
      <c r="U2094" s="48">
        <f>T_[[#This Row],[CA tarif]]-T_[[#This Row],[CA HT]]</f>
        <v>29.900000000000091</v>
      </c>
      <c r="V2094" s="13"/>
      <c r="W2094" s="13"/>
      <c r="X2094"/>
      <c r="Y2094" s="9"/>
      <c r="AA2094"/>
      <c r="AB2094"/>
    </row>
    <row r="2095" spans="1:28" ht="15" customHeight="1" x14ac:dyDescent="0.25">
      <c r="A2095" s="6" t="s">
        <v>127</v>
      </c>
      <c r="B2095" s="6" t="s">
        <v>128</v>
      </c>
      <c r="C2095" s="6" t="s">
        <v>129</v>
      </c>
      <c r="D2095" s="6" t="s">
        <v>106</v>
      </c>
      <c r="E2095" s="6">
        <v>5</v>
      </c>
      <c r="F2095" s="6" t="str">
        <f>VLOOKUP(T_[[#This Row],[N° représ]],ListeREPRESENTANTS,2,FALSE)</f>
        <v>Mohamed Ben Arfa</v>
      </c>
      <c r="G2095" s="6">
        <v>10485</v>
      </c>
      <c r="H2095" s="9">
        <v>41548</v>
      </c>
      <c r="I2095" s="9">
        <v>41576</v>
      </c>
      <c r="J2095" s="9">
        <v>41576</v>
      </c>
      <c r="K2095" s="7">
        <v>1</v>
      </c>
      <c r="L2095" s="9" t="str">
        <f>VLOOKUP(T_[[#This Row],[Réf catégorie]],ListeCATEGORIES,2,FALSE)</f>
        <v>Boissons</v>
      </c>
      <c r="M2095" s="6">
        <v>2</v>
      </c>
      <c r="N2095" s="6" t="str">
        <f>VLOOKUP(T_[[#This Row],[Réf prod]],ListePRODUITS,2,FALSE)</f>
        <v>Chang</v>
      </c>
      <c r="O2095" s="13">
        <v>76</v>
      </c>
      <c r="P2095" s="6">
        <v>51</v>
      </c>
      <c r="Q2095" s="13">
        <f t="shared" si="32"/>
        <v>3876</v>
      </c>
      <c r="R2095" s="14">
        <v>0.16</v>
      </c>
      <c r="S2095" s="13">
        <v>3255.8399999999997</v>
      </c>
      <c r="T2095" s="13">
        <v>65.116799999999998</v>
      </c>
      <c r="U2095" s="48">
        <f>T_[[#This Row],[CA tarif]]-T_[[#This Row],[CA HT]]</f>
        <v>620.16000000000031</v>
      </c>
      <c r="V2095" s="13"/>
      <c r="W2095" s="13"/>
      <c r="X2095"/>
      <c r="Y2095" s="9"/>
      <c r="AA2095"/>
      <c r="AB2095"/>
    </row>
    <row r="2096" spans="1:28" ht="15" customHeight="1" x14ac:dyDescent="0.25">
      <c r="A2096" s="6" t="s">
        <v>103</v>
      </c>
      <c r="B2096" s="6" t="s">
        <v>104</v>
      </c>
      <c r="C2096" s="6" t="s">
        <v>105</v>
      </c>
      <c r="D2096" s="6" t="s">
        <v>106</v>
      </c>
      <c r="E2096" s="6">
        <v>7</v>
      </c>
      <c r="F2096" s="6" t="str">
        <f>VLOOKUP(T_[[#This Row],[N° représ]],ListeREPRESENTANTS,2,FALSE)</f>
        <v>Jaime Dos Santos</v>
      </c>
      <c r="G2096" s="6">
        <v>10486</v>
      </c>
      <c r="H2096" s="9">
        <v>41548</v>
      </c>
      <c r="I2096" s="9">
        <v>41565</v>
      </c>
      <c r="J2096" s="9">
        <v>41564</v>
      </c>
      <c r="K2096" s="7">
        <v>4</v>
      </c>
      <c r="L2096" s="9" t="str">
        <f>VLOOKUP(T_[[#This Row],[Réf catégorie]],ListeCATEGORIES,2,FALSE)</f>
        <v>Produits laitiers</v>
      </c>
      <c r="M2096" s="6">
        <v>11</v>
      </c>
      <c r="N2096" s="6" t="str">
        <f>VLOOKUP(T_[[#This Row],[Réf prod]],ListePRODUITS,2,FALSE)</f>
        <v>Queso Cabrales</v>
      </c>
      <c r="O2096" s="13">
        <v>84</v>
      </c>
      <c r="P2096" s="6">
        <v>84</v>
      </c>
      <c r="Q2096" s="13">
        <f t="shared" si="32"/>
        <v>7056</v>
      </c>
      <c r="R2096" s="14">
        <v>0.19</v>
      </c>
      <c r="S2096" s="13">
        <v>5715.3600000000006</v>
      </c>
      <c r="T2096" s="13">
        <v>5.7153600000000004</v>
      </c>
      <c r="U2096" s="48">
        <f>T_[[#This Row],[CA tarif]]-T_[[#This Row],[CA HT]]</f>
        <v>1340.6399999999994</v>
      </c>
      <c r="V2096" s="13"/>
      <c r="W2096" s="13"/>
      <c r="X2096"/>
      <c r="Y2096" s="9"/>
      <c r="AA2096"/>
      <c r="AB2096"/>
    </row>
    <row r="2097" spans="1:28" ht="15" customHeight="1" x14ac:dyDescent="0.25">
      <c r="A2097" s="6" t="s">
        <v>264</v>
      </c>
      <c r="B2097" s="6" t="s">
        <v>265</v>
      </c>
      <c r="C2097" s="6" t="s">
        <v>266</v>
      </c>
      <c r="D2097" s="6" t="s">
        <v>123</v>
      </c>
      <c r="E2097" s="6">
        <v>8</v>
      </c>
      <c r="F2097" s="6" t="str">
        <f>VLOOKUP(T_[[#This Row],[N° représ]],ListeREPRESENTANTS,2,FALSE)</f>
        <v>Hicham Esmal</v>
      </c>
      <c r="G2097" s="6">
        <v>10585</v>
      </c>
      <c r="H2097" s="9">
        <v>41549</v>
      </c>
      <c r="I2097" s="9">
        <v>41568</v>
      </c>
      <c r="J2097" s="9">
        <v>41569</v>
      </c>
      <c r="K2097" s="7">
        <v>3</v>
      </c>
      <c r="L2097" s="9" t="str">
        <f>VLOOKUP(T_[[#This Row],[Réf catégorie]],ListeCATEGORIES,2,FALSE)</f>
        <v>Desserts</v>
      </c>
      <c r="M2097" s="6">
        <v>47</v>
      </c>
      <c r="N2097" s="6" t="str">
        <f>VLOOKUP(T_[[#This Row],[Réf prod]],ListePRODUITS,2,FALSE)</f>
        <v>Zaanse koeken</v>
      </c>
      <c r="O2097" s="13">
        <v>47.5</v>
      </c>
      <c r="P2097" s="6">
        <v>41</v>
      </c>
      <c r="Q2097" s="13">
        <f t="shared" si="32"/>
        <v>1947.5</v>
      </c>
      <c r="R2097" s="14">
        <v>0.05</v>
      </c>
      <c r="S2097" s="13">
        <v>1850.125</v>
      </c>
      <c r="T2097" s="13">
        <v>35.152374999999999</v>
      </c>
      <c r="U2097" s="48">
        <f>T_[[#This Row],[CA tarif]]-T_[[#This Row],[CA HT]]</f>
        <v>97.375</v>
      </c>
      <c r="V2097" s="13"/>
      <c r="W2097" s="13"/>
      <c r="X2097"/>
      <c r="Y2097" s="9"/>
      <c r="AA2097"/>
      <c r="AB2097"/>
    </row>
    <row r="2098" spans="1:28" ht="15" customHeight="1" x14ac:dyDescent="0.25">
      <c r="A2098" s="6" t="s">
        <v>278</v>
      </c>
      <c r="B2098" s="6" t="s">
        <v>279</v>
      </c>
      <c r="C2098" s="6" t="s">
        <v>280</v>
      </c>
      <c r="D2098" s="6" t="s">
        <v>85</v>
      </c>
      <c r="E2098" s="6">
        <v>8</v>
      </c>
      <c r="F2098" s="6" t="str">
        <f>VLOOKUP(T_[[#This Row],[N° représ]],ListeREPRESENTANTS,2,FALSE)</f>
        <v>Hicham Esmal</v>
      </c>
      <c r="G2098" s="6">
        <v>10609</v>
      </c>
      <c r="H2098" s="9">
        <v>41549</v>
      </c>
      <c r="I2098" s="9">
        <v>41572</v>
      </c>
      <c r="J2098" s="9">
        <v>41567</v>
      </c>
      <c r="K2098" s="7">
        <v>3</v>
      </c>
      <c r="L2098" s="9" t="str">
        <f>VLOOKUP(T_[[#This Row],[Réf catégorie]],ListeCATEGORIES,2,FALSE)</f>
        <v>Desserts</v>
      </c>
      <c r="M2098" s="6">
        <v>21</v>
      </c>
      <c r="N2098" s="6" t="str">
        <f>VLOOKUP(T_[[#This Row],[Réf prod]],ListePRODUITS,2,FALSE)</f>
        <v>Sir Rodney's Scones</v>
      </c>
      <c r="O2098" s="13">
        <v>50</v>
      </c>
      <c r="P2098" s="6">
        <v>60</v>
      </c>
      <c r="Q2098" s="13">
        <f t="shared" si="32"/>
        <v>3000</v>
      </c>
      <c r="R2098" s="14">
        <v>0.1</v>
      </c>
      <c r="S2098" s="13">
        <v>2700</v>
      </c>
      <c r="T2098" s="13">
        <v>43.2</v>
      </c>
      <c r="U2098" s="48">
        <f>T_[[#This Row],[CA tarif]]-T_[[#This Row],[CA HT]]</f>
        <v>300</v>
      </c>
      <c r="V2098" s="13"/>
      <c r="W2098" s="13"/>
      <c r="X2098"/>
      <c r="Y2098" s="9"/>
      <c r="AA2098"/>
      <c r="AB2098"/>
    </row>
    <row r="2099" spans="1:28" ht="15" customHeight="1" x14ac:dyDescent="0.25">
      <c r="A2099" s="6" t="s">
        <v>127</v>
      </c>
      <c r="B2099" s="6" t="s">
        <v>128</v>
      </c>
      <c r="C2099" s="6" t="s">
        <v>129</v>
      </c>
      <c r="D2099" s="6" t="s">
        <v>106</v>
      </c>
      <c r="E2099" s="6">
        <v>3</v>
      </c>
      <c r="F2099" s="6" t="str">
        <f>VLOOKUP(T_[[#This Row],[N° représ]],ListeREPRESENTANTS,2,FALSE)</f>
        <v>Janet Leverling</v>
      </c>
      <c r="G2099" s="6">
        <v>10697</v>
      </c>
      <c r="H2099" s="9">
        <v>41549</v>
      </c>
      <c r="I2099" s="9">
        <v>41561</v>
      </c>
      <c r="J2099" s="9">
        <v>41563</v>
      </c>
      <c r="K2099" s="7">
        <v>8</v>
      </c>
      <c r="L2099" s="9" t="str">
        <f>VLOOKUP(T_[[#This Row],[Réf catégorie]],ListeCATEGORIES,2,FALSE)</f>
        <v>Poissons et fruits de mer</v>
      </c>
      <c r="M2099" s="6">
        <v>58</v>
      </c>
      <c r="N2099" s="6" t="str">
        <f>VLOOKUP(T_[[#This Row],[Réf prod]],ListePRODUITS,2,FALSE)</f>
        <v>Escargots de Bourgogne</v>
      </c>
      <c r="O2099" s="13">
        <v>66.25</v>
      </c>
      <c r="P2099" s="6">
        <v>11</v>
      </c>
      <c r="Q2099" s="13">
        <f t="shared" si="32"/>
        <v>728.75</v>
      </c>
      <c r="R2099" s="14">
        <v>0.15</v>
      </c>
      <c r="S2099" s="13">
        <v>619.4375</v>
      </c>
      <c r="T2099" s="13">
        <v>1.8583125</v>
      </c>
      <c r="U2099" s="48">
        <f>T_[[#This Row],[CA tarif]]-T_[[#This Row],[CA HT]]</f>
        <v>109.3125</v>
      </c>
      <c r="V2099" s="13"/>
      <c r="W2099" s="13"/>
      <c r="X2099"/>
      <c r="Y2099" s="9"/>
      <c r="AA2099"/>
      <c r="AB2099"/>
    </row>
    <row r="2100" spans="1:28" ht="15" customHeight="1" x14ac:dyDescent="0.25">
      <c r="A2100" s="6" t="s">
        <v>117</v>
      </c>
      <c r="B2100" s="6" t="s">
        <v>118</v>
      </c>
      <c r="C2100" s="6" t="s">
        <v>119</v>
      </c>
      <c r="D2100" s="6" t="s">
        <v>85</v>
      </c>
      <c r="E2100" s="6">
        <v>7</v>
      </c>
      <c r="F2100" s="6" t="str">
        <f>VLOOKUP(T_[[#This Row],[N° représ]],ListeREPRESENTANTS,2,FALSE)</f>
        <v>Jaime Dos Santos</v>
      </c>
      <c r="G2100" s="6">
        <v>10789</v>
      </c>
      <c r="H2100" s="9">
        <v>41549</v>
      </c>
      <c r="I2100" s="9">
        <v>41571</v>
      </c>
      <c r="J2100" s="9">
        <v>41566</v>
      </c>
      <c r="K2100" s="7">
        <v>3</v>
      </c>
      <c r="L2100" s="9" t="str">
        <f>VLOOKUP(T_[[#This Row],[Réf catégorie]],ListeCATEGORIES,2,FALSE)</f>
        <v>Desserts</v>
      </c>
      <c r="M2100" s="6">
        <v>68</v>
      </c>
      <c r="N2100" s="6" t="str">
        <f>VLOOKUP(T_[[#This Row],[Réf prod]],ListePRODUITS,2,FALSE)</f>
        <v>Scottish Longbreads</v>
      </c>
      <c r="O2100" s="13">
        <v>62.5</v>
      </c>
      <c r="P2100" s="6">
        <v>25</v>
      </c>
      <c r="Q2100" s="13">
        <f t="shared" si="32"/>
        <v>1562.5</v>
      </c>
      <c r="R2100" s="14">
        <v>0.09</v>
      </c>
      <c r="S2100" s="13">
        <v>1421.875</v>
      </c>
      <c r="T2100" s="13">
        <v>46.921875</v>
      </c>
      <c r="U2100" s="48">
        <f>T_[[#This Row],[CA tarif]]-T_[[#This Row],[CA HT]]</f>
        <v>140.625</v>
      </c>
      <c r="V2100" s="13"/>
      <c r="W2100" s="13"/>
      <c r="X2100"/>
      <c r="Y2100" s="9"/>
      <c r="AA2100"/>
      <c r="AB2100"/>
    </row>
    <row r="2101" spans="1:28" ht="15" customHeight="1" x14ac:dyDescent="0.25">
      <c r="A2101" s="6" t="s">
        <v>82</v>
      </c>
      <c r="B2101" s="6" t="s">
        <v>83</v>
      </c>
      <c r="C2101" s="6" t="s">
        <v>84</v>
      </c>
      <c r="D2101" s="6" t="s">
        <v>85</v>
      </c>
      <c r="E2101" s="6">
        <v>5</v>
      </c>
      <c r="F2101" s="6" t="str">
        <f>VLOOKUP(T_[[#This Row],[N° représ]],ListeREPRESENTANTS,2,FALSE)</f>
        <v>Mohamed Ben Arfa</v>
      </c>
      <c r="G2101" s="6">
        <v>10470</v>
      </c>
      <c r="H2101" s="9">
        <v>41550</v>
      </c>
      <c r="I2101" s="9">
        <v>41574</v>
      </c>
      <c r="J2101" s="9">
        <v>41576</v>
      </c>
      <c r="K2101" s="7">
        <v>5</v>
      </c>
      <c r="L2101" s="9" t="str">
        <f>VLOOKUP(T_[[#This Row],[Réf catégorie]],ListeCATEGORIES,2,FALSE)</f>
        <v>Pâtes et céréales</v>
      </c>
      <c r="M2101" s="6">
        <v>23</v>
      </c>
      <c r="N2101" s="6" t="str">
        <f>VLOOKUP(T_[[#This Row],[Réf prod]],ListePRODUITS,2,FALSE)</f>
        <v>Tunnbröd</v>
      </c>
      <c r="O2101" s="13">
        <v>36</v>
      </c>
      <c r="P2101" s="6">
        <v>47</v>
      </c>
      <c r="Q2101" s="13">
        <f t="shared" si="32"/>
        <v>1692</v>
      </c>
      <c r="R2101" s="14">
        <v>0.14000000000000001</v>
      </c>
      <c r="S2101" s="13">
        <v>1455.12</v>
      </c>
      <c r="T2101" s="13">
        <v>0</v>
      </c>
      <c r="U2101" s="48">
        <f>T_[[#This Row],[CA tarif]]-T_[[#This Row],[CA HT]]</f>
        <v>236.88000000000011</v>
      </c>
      <c r="V2101" s="13"/>
      <c r="W2101" s="13"/>
      <c r="X2101"/>
      <c r="Y2101" s="9"/>
      <c r="AA2101"/>
      <c r="AB2101"/>
    </row>
    <row r="2102" spans="1:28" ht="15" customHeight="1" x14ac:dyDescent="0.25">
      <c r="A2102" s="6" t="s">
        <v>269</v>
      </c>
      <c r="B2102" s="6" t="s">
        <v>270</v>
      </c>
      <c r="C2102" s="6" t="s">
        <v>271</v>
      </c>
      <c r="D2102" s="6" t="s">
        <v>242</v>
      </c>
      <c r="E2102" s="6">
        <v>4</v>
      </c>
      <c r="F2102" s="6" t="str">
        <f>VLOOKUP(T_[[#This Row],[N° représ]],ListeREPRESENTANTS,2,FALSE)</f>
        <v>Laura Callahan</v>
      </c>
      <c r="G2102" s="6">
        <v>10602</v>
      </c>
      <c r="H2102" s="9">
        <v>41550</v>
      </c>
      <c r="I2102" s="9">
        <v>41578</v>
      </c>
      <c r="J2102" s="9">
        <v>41581</v>
      </c>
      <c r="K2102" s="7">
        <v>2</v>
      </c>
      <c r="L2102" s="9" t="str">
        <f>VLOOKUP(T_[[#This Row],[Réf catégorie]],ListeCATEGORIES,2,FALSE)</f>
        <v>Condiments</v>
      </c>
      <c r="M2102" s="6">
        <v>77</v>
      </c>
      <c r="N2102" s="6" t="str">
        <f>VLOOKUP(T_[[#This Row],[Réf prod]],ListePRODUITS,2,FALSE)</f>
        <v>Original Frankfurter grüne Soße</v>
      </c>
      <c r="O2102" s="13">
        <v>65</v>
      </c>
      <c r="P2102" s="6">
        <v>97</v>
      </c>
      <c r="Q2102" s="13">
        <f t="shared" si="32"/>
        <v>6305</v>
      </c>
      <c r="R2102" s="14">
        <v>0.19</v>
      </c>
      <c r="S2102" s="13">
        <v>5107.05</v>
      </c>
      <c r="T2102" s="13">
        <v>61.284600000000005</v>
      </c>
      <c r="U2102" s="48">
        <f>T_[[#This Row],[CA tarif]]-T_[[#This Row],[CA HT]]</f>
        <v>1197.9499999999998</v>
      </c>
      <c r="V2102" s="13"/>
      <c r="W2102" s="13"/>
      <c r="X2102"/>
      <c r="Y2102" s="9"/>
      <c r="AA2102"/>
      <c r="AB2102"/>
    </row>
    <row r="2103" spans="1:28" ht="15" customHeight="1" x14ac:dyDescent="0.25">
      <c r="A2103" s="6" t="s">
        <v>223</v>
      </c>
      <c r="B2103" s="6" t="s">
        <v>224</v>
      </c>
      <c r="C2103" s="6" t="s">
        <v>225</v>
      </c>
      <c r="D2103" s="6" t="s">
        <v>208</v>
      </c>
      <c r="E2103" s="6">
        <v>4</v>
      </c>
      <c r="F2103" s="6" t="str">
        <f>VLOOKUP(T_[[#This Row],[N° représ]],ListeREPRESENTANTS,2,FALSE)</f>
        <v>Laura Callahan</v>
      </c>
      <c r="G2103" s="6">
        <v>10824</v>
      </c>
      <c r="H2103" s="9">
        <v>41550</v>
      </c>
      <c r="I2103" s="9">
        <v>41578</v>
      </c>
      <c r="J2103" s="9">
        <v>41576</v>
      </c>
      <c r="K2103" s="7">
        <v>8</v>
      </c>
      <c r="L2103" s="9" t="str">
        <f>VLOOKUP(T_[[#This Row],[Réf catégorie]],ListeCATEGORIES,2,FALSE)</f>
        <v>Poissons et fruits de mer</v>
      </c>
      <c r="M2103" s="6">
        <v>41</v>
      </c>
      <c r="N2103" s="6" t="str">
        <f>VLOOKUP(T_[[#This Row],[Réf prod]],ListePRODUITS,2,FALSE)</f>
        <v>Jack's New England Clam Chowder</v>
      </c>
      <c r="O2103" s="13">
        <v>48.25</v>
      </c>
      <c r="P2103" s="6">
        <v>66</v>
      </c>
      <c r="Q2103" s="13">
        <f t="shared" si="32"/>
        <v>3184.5</v>
      </c>
      <c r="R2103" s="14">
        <v>-0.03</v>
      </c>
      <c r="S2103" s="13">
        <v>3280.0350000000003</v>
      </c>
      <c r="T2103" s="13">
        <v>98.401049999999998</v>
      </c>
      <c r="U2103" s="48">
        <f>T_[[#This Row],[CA tarif]]-T_[[#This Row],[CA HT]]</f>
        <v>-95.535000000000309</v>
      </c>
      <c r="V2103" s="13"/>
      <c r="W2103" s="13"/>
      <c r="X2103"/>
      <c r="Y2103" s="9"/>
      <c r="AA2103"/>
      <c r="AB2103"/>
    </row>
    <row r="2104" spans="1:28" ht="15" customHeight="1" x14ac:dyDescent="0.25">
      <c r="A2104" s="6" t="s">
        <v>194</v>
      </c>
      <c r="B2104" s="6" t="s">
        <v>195</v>
      </c>
      <c r="C2104" s="6" t="s">
        <v>97</v>
      </c>
      <c r="D2104" s="6" t="s">
        <v>98</v>
      </c>
      <c r="E2104" s="6">
        <v>1</v>
      </c>
      <c r="F2104" s="6" t="str">
        <f>VLOOKUP(T_[[#This Row],[N° représ]],ListeREPRESENTANTS,2,FALSE)</f>
        <v>Francis Rivière</v>
      </c>
      <c r="G2104" s="6">
        <v>10676</v>
      </c>
      <c r="H2104" s="9">
        <v>41551</v>
      </c>
      <c r="I2104" s="9">
        <v>41565</v>
      </c>
      <c r="J2104" s="9">
        <v>41563</v>
      </c>
      <c r="K2104" s="7">
        <v>2</v>
      </c>
      <c r="L2104" s="9" t="str">
        <f>VLOOKUP(T_[[#This Row],[Réf catégorie]],ListeCATEGORIES,2,FALSE)</f>
        <v>Condiments</v>
      </c>
      <c r="M2104" s="6">
        <v>44</v>
      </c>
      <c r="N2104" s="6" t="str">
        <f>VLOOKUP(T_[[#This Row],[Réf prod]],ListePRODUITS,2,FALSE)</f>
        <v>Gula Malacca</v>
      </c>
      <c r="O2104" s="13">
        <v>97.25</v>
      </c>
      <c r="P2104" s="6">
        <v>76</v>
      </c>
      <c r="Q2104" s="13">
        <f t="shared" si="32"/>
        <v>7391</v>
      </c>
      <c r="R2104" s="14">
        <v>0.17</v>
      </c>
      <c r="S2104" s="13">
        <v>6134.53</v>
      </c>
      <c r="T2104" s="13">
        <v>18.403590000000001</v>
      </c>
      <c r="U2104" s="48">
        <f>T_[[#This Row],[CA tarif]]-T_[[#This Row],[CA HT]]</f>
        <v>1256.4700000000003</v>
      </c>
      <c r="V2104" s="13"/>
      <c r="W2104" s="13"/>
      <c r="X2104"/>
      <c r="Y2104" s="9"/>
      <c r="AA2104"/>
      <c r="AB2104"/>
    </row>
    <row r="2105" spans="1:28" ht="15" customHeight="1" x14ac:dyDescent="0.25">
      <c r="A2105" s="6" t="s">
        <v>291</v>
      </c>
      <c r="B2105" s="6" t="s">
        <v>292</v>
      </c>
      <c r="C2105" s="6" t="s">
        <v>97</v>
      </c>
      <c r="D2105" s="6" t="s">
        <v>98</v>
      </c>
      <c r="E2105" s="6">
        <v>3</v>
      </c>
      <c r="F2105" s="6" t="str">
        <f>VLOOKUP(T_[[#This Row],[N° représ]],ListeREPRESENTANTS,2,FALSE)</f>
        <v>Janet Leverling</v>
      </c>
      <c r="G2105" s="6">
        <v>10759</v>
      </c>
      <c r="H2105" s="9">
        <v>41551</v>
      </c>
      <c r="I2105" s="9">
        <v>41580</v>
      </c>
      <c r="J2105" s="9">
        <v>41578</v>
      </c>
      <c r="K2105" s="7">
        <v>4</v>
      </c>
      <c r="L2105" s="9" t="str">
        <f>VLOOKUP(T_[[#This Row],[Réf catégorie]],ListeCATEGORIES,2,FALSE)</f>
        <v>Produits laitiers</v>
      </c>
      <c r="M2105" s="6">
        <v>32</v>
      </c>
      <c r="N2105" s="6" t="str">
        <f>VLOOKUP(T_[[#This Row],[Réf prod]],ListePRODUITS,2,FALSE)</f>
        <v>Mascarpone Fabioli</v>
      </c>
      <c r="O2105" s="13">
        <v>160</v>
      </c>
      <c r="P2105" s="6">
        <v>63</v>
      </c>
      <c r="Q2105" s="13">
        <f t="shared" si="32"/>
        <v>10080</v>
      </c>
      <c r="R2105" s="14">
        <v>0.11</v>
      </c>
      <c r="S2105" s="13">
        <v>8971.2000000000007</v>
      </c>
      <c r="T2105" s="13">
        <v>260.16480000000001</v>
      </c>
      <c r="U2105" s="48">
        <f>T_[[#This Row],[CA tarif]]-T_[[#This Row],[CA HT]]</f>
        <v>1108.7999999999993</v>
      </c>
      <c r="V2105" s="13"/>
      <c r="W2105" s="13"/>
      <c r="X2105"/>
      <c r="Y2105" s="9"/>
      <c r="AA2105"/>
      <c r="AB2105"/>
    </row>
    <row r="2106" spans="1:28" ht="15" customHeight="1" x14ac:dyDescent="0.25">
      <c r="A2106" s="6" t="s">
        <v>235</v>
      </c>
      <c r="B2106" s="6" t="s">
        <v>236</v>
      </c>
      <c r="C2106" s="6" t="s">
        <v>237</v>
      </c>
      <c r="D2106" s="6" t="s">
        <v>238</v>
      </c>
      <c r="E2106" s="6">
        <v>9</v>
      </c>
      <c r="F2106" s="6" t="str">
        <f>VLOOKUP(T_[[#This Row],[N° représ]],ListeREPRESENTANTS,2,FALSE)</f>
        <v>Steven Buchanan</v>
      </c>
      <c r="G2106" s="6">
        <v>10872</v>
      </c>
      <c r="H2106" s="9">
        <v>41551</v>
      </c>
      <c r="I2106" s="9">
        <v>41564</v>
      </c>
      <c r="J2106" s="9">
        <v>41559</v>
      </c>
      <c r="K2106" s="7">
        <v>2</v>
      </c>
      <c r="L2106" s="9" t="str">
        <f>VLOOKUP(T_[[#This Row],[Réf catégorie]],ListeCATEGORIES,2,FALSE)</f>
        <v>Condiments</v>
      </c>
      <c r="M2106" s="6">
        <v>65</v>
      </c>
      <c r="N2106" s="6" t="str">
        <f>VLOOKUP(T_[[#This Row],[Réf prod]],ListePRODUITS,2,FALSE)</f>
        <v>Louisiana Fiery Hot Pepper Sauce</v>
      </c>
      <c r="O2106" s="13">
        <v>105.25</v>
      </c>
      <c r="P2106" s="6">
        <v>25</v>
      </c>
      <c r="Q2106" s="13">
        <f t="shared" si="32"/>
        <v>2631.25</v>
      </c>
      <c r="R2106" s="15">
        <v>0.04</v>
      </c>
      <c r="S2106" s="13">
        <v>2526</v>
      </c>
      <c r="T2106" s="13">
        <v>63.15</v>
      </c>
      <c r="U2106" s="48">
        <f>T_[[#This Row],[CA tarif]]-T_[[#This Row],[CA HT]]</f>
        <v>105.25</v>
      </c>
      <c r="V2106" s="13"/>
      <c r="W2106" s="13"/>
      <c r="X2106"/>
      <c r="Y2106" s="9"/>
      <c r="AA2106"/>
      <c r="AB2106"/>
    </row>
    <row r="2107" spans="1:28" ht="15" customHeight="1" x14ac:dyDescent="0.25">
      <c r="A2107" s="6" t="s">
        <v>175</v>
      </c>
      <c r="B2107" s="6" t="s">
        <v>176</v>
      </c>
      <c r="C2107" s="6" t="s">
        <v>97</v>
      </c>
      <c r="D2107" s="6" t="s">
        <v>98</v>
      </c>
      <c r="E2107" s="6">
        <v>5</v>
      </c>
      <c r="F2107" s="6" t="str">
        <f>VLOOKUP(T_[[#This Row],[N° représ]],ListeREPRESENTANTS,2,FALSE)</f>
        <v>Mohamed Ben Arfa</v>
      </c>
      <c r="G2107" s="6">
        <v>10535</v>
      </c>
      <c r="H2107" s="9">
        <v>41552</v>
      </c>
      <c r="I2107" s="9">
        <v>41582</v>
      </c>
      <c r="J2107" s="9">
        <v>41584</v>
      </c>
      <c r="K2107" s="7">
        <v>4</v>
      </c>
      <c r="L2107" s="9" t="str">
        <f>VLOOKUP(T_[[#This Row],[Réf catégorie]],ListeCATEGORIES,2,FALSE)</f>
        <v>Produits laitiers</v>
      </c>
      <c r="M2107" s="6">
        <v>11</v>
      </c>
      <c r="N2107" s="6" t="str">
        <f>VLOOKUP(T_[[#This Row],[Réf prod]],ListePRODUITS,2,FALSE)</f>
        <v>Queso Cabrales</v>
      </c>
      <c r="O2107" s="13">
        <v>105</v>
      </c>
      <c r="P2107" s="6">
        <v>56</v>
      </c>
      <c r="Q2107" s="13">
        <f t="shared" si="32"/>
        <v>5880</v>
      </c>
      <c r="R2107" s="14">
        <v>0.08</v>
      </c>
      <c r="S2107" s="13">
        <v>5409.6</v>
      </c>
      <c r="T2107" s="13">
        <v>37.867200000000004</v>
      </c>
      <c r="U2107" s="48">
        <f>T_[[#This Row],[CA tarif]]-T_[[#This Row],[CA HT]]</f>
        <v>470.39999999999964</v>
      </c>
      <c r="V2107" s="13"/>
      <c r="W2107" s="13"/>
      <c r="X2107"/>
      <c r="Y2107" s="9"/>
      <c r="AA2107"/>
      <c r="AB2107"/>
    </row>
    <row r="2108" spans="1:28" ht="15" customHeight="1" x14ac:dyDescent="0.25">
      <c r="A2108" s="6" t="s">
        <v>245</v>
      </c>
      <c r="B2108" s="6" t="s">
        <v>246</v>
      </c>
      <c r="C2108" s="6" t="s">
        <v>247</v>
      </c>
      <c r="D2108" s="6" t="s">
        <v>85</v>
      </c>
      <c r="E2108" s="6">
        <v>5</v>
      </c>
      <c r="F2108" s="6" t="str">
        <f>VLOOKUP(T_[[#This Row],[N° représ]],ListeREPRESENTANTS,2,FALSE)</f>
        <v>Mohamed Ben Arfa</v>
      </c>
      <c r="G2108" s="6">
        <v>10628</v>
      </c>
      <c r="H2108" s="9">
        <v>41552</v>
      </c>
      <c r="I2108" s="9">
        <v>41582</v>
      </c>
      <c r="J2108" s="9">
        <v>41581</v>
      </c>
      <c r="K2108" s="7">
        <v>1</v>
      </c>
      <c r="L2108" s="9" t="str">
        <f>VLOOKUP(T_[[#This Row],[Réf catégorie]],ListeCATEGORIES,2,FALSE)</f>
        <v>Boissons</v>
      </c>
      <c r="M2108" s="6">
        <v>1</v>
      </c>
      <c r="N2108" s="6" t="str">
        <f>VLOOKUP(T_[[#This Row],[Réf prod]],ListePRODUITS,2,FALSE)</f>
        <v>Chai</v>
      </c>
      <c r="O2108" s="13">
        <v>90</v>
      </c>
      <c r="P2108" s="6">
        <v>87</v>
      </c>
      <c r="Q2108" s="13">
        <f t="shared" si="32"/>
        <v>7830</v>
      </c>
      <c r="R2108" s="14">
        <v>0.16</v>
      </c>
      <c r="S2108" s="13">
        <v>6577.2</v>
      </c>
      <c r="T2108" s="13">
        <v>46.040399999999998</v>
      </c>
      <c r="U2108" s="48">
        <f>T_[[#This Row],[CA tarif]]-T_[[#This Row],[CA HT]]</f>
        <v>1252.8000000000002</v>
      </c>
      <c r="V2108" s="13"/>
      <c r="W2108" s="13"/>
      <c r="X2108"/>
      <c r="Y2108" s="9"/>
      <c r="AA2108"/>
      <c r="AB2108"/>
    </row>
    <row r="2109" spans="1:28" ht="15" customHeight="1" x14ac:dyDescent="0.25">
      <c r="A2109" s="6" t="s">
        <v>243</v>
      </c>
      <c r="B2109" s="6" t="s">
        <v>244</v>
      </c>
      <c r="C2109" s="6" t="s">
        <v>88</v>
      </c>
      <c r="D2109" s="6" t="s">
        <v>89</v>
      </c>
      <c r="E2109" s="6">
        <v>6</v>
      </c>
      <c r="F2109" s="6" t="str">
        <f>VLOOKUP(T_[[#This Row],[N° représ]],ListeREPRESENTANTS,2,FALSE)</f>
        <v>Ernst Junge</v>
      </c>
      <c r="G2109" s="6">
        <v>10643</v>
      </c>
      <c r="H2109" s="9">
        <v>41552</v>
      </c>
      <c r="I2109" s="9">
        <v>41569</v>
      </c>
      <c r="J2109" s="9">
        <v>41570</v>
      </c>
      <c r="K2109" s="7">
        <v>8</v>
      </c>
      <c r="L2109" s="9" t="str">
        <f>VLOOKUP(T_[[#This Row],[Réf catégorie]],ListeCATEGORIES,2,FALSE)</f>
        <v>Poissons et fruits de mer</v>
      </c>
      <c r="M2109" s="6">
        <v>46</v>
      </c>
      <c r="N2109" s="6" t="str">
        <f>VLOOKUP(T_[[#This Row],[Réf prod]],ListePRODUITS,2,FALSE)</f>
        <v>Spegesild</v>
      </c>
      <c r="O2109" s="13">
        <v>60</v>
      </c>
      <c r="P2109" s="6">
        <v>70</v>
      </c>
      <c r="Q2109" s="13">
        <f t="shared" si="32"/>
        <v>4200</v>
      </c>
      <c r="R2109" s="14">
        <v>0.18</v>
      </c>
      <c r="S2109" s="13">
        <v>3444.0000000000005</v>
      </c>
      <c r="T2109" s="13">
        <v>110.20800000000001</v>
      </c>
      <c r="U2109" s="48">
        <f>T_[[#This Row],[CA tarif]]-T_[[#This Row],[CA HT]]</f>
        <v>755.99999999999955</v>
      </c>
      <c r="V2109" s="13"/>
      <c r="W2109" s="13"/>
      <c r="X2109"/>
      <c r="Y2109" s="9"/>
      <c r="AA2109"/>
      <c r="AB2109"/>
    </row>
    <row r="2110" spans="1:28" ht="15" customHeight="1" x14ac:dyDescent="0.25">
      <c r="A2110" s="6" t="s">
        <v>293</v>
      </c>
      <c r="B2110" s="6" t="s">
        <v>294</v>
      </c>
      <c r="C2110" s="6" t="s">
        <v>295</v>
      </c>
      <c r="D2110" s="6" t="s">
        <v>251</v>
      </c>
      <c r="E2110" s="6">
        <v>5</v>
      </c>
      <c r="F2110" s="6" t="str">
        <f>VLOOKUP(T_[[#This Row],[N° représ]],ListeREPRESENTANTS,2,FALSE)</f>
        <v>Mohamed Ben Arfa</v>
      </c>
      <c r="G2110" s="6">
        <v>10784</v>
      </c>
      <c r="H2110" s="9">
        <v>41552</v>
      </c>
      <c r="I2110" s="9">
        <v>41582</v>
      </c>
      <c r="J2110" s="9">
        <v>41580</v>
      </c>
      <c r="K2110" s="7">
        <v>4</v>
      </c>
      <c r="L2110" s="9" t="str">
        <f>VLOOKUP(T_[[#This Row],[Réf catégorie]],ListeCATEGORIES,2,FALSE)</f>
        <v>Produits laitiers</v>
      </c>
      <c r="M2110" s="6">
        <v>72</v>
      </c>
      <c r="N2110" s="6" t="str">
        <f>VLOOKUP(T_[[#This Row],[Réf prod]],ListePRODUITS,2,FALSE)</f>
        <v>Mozzarella di Giovanni</v>
      </c>
      <c r="O2110" s="13">
        <v>174</v>
      </c>
      <c r="P2110" s="6">
        <v>7</v>
      </c>
      <c r="Q2110" s="13">
        <f t="shared" si="32"/>
        <v>1218</v>
      </c>
      <c r="R2110" s="14">
        <v>0.18</v>
      </c>
      <c r="S2110" s="13">
        <v>998.7600000000001</v>
      </c>
      <c r="T2110" s="13">
        <v>14.981400000000001</v>
      </c>
      <c r="U2110" s="48">
        <f>T_[[#This Row],[CA tarif]]-T_[[#This Row],[CA HT]]</f>
        <v>219.2399999999999</v>
      </c>
      <c r="V2110" s="13"/>
      <c r="W2110" s="13"/>
      <c r="X2110"/>
      <c r="Y2110" s="9"/>
      <c r="AA2110"/>
      <c r="AB2110"/>
    </row>
    <row r="2111" spans="1:28" ht="15" customHeight="1" x14ac:dyDescent="0.25">
      <c r="A2111" s="6" t="s">
        <v>147</v>
      </c>
      <c r="B2111" s="6" t="s">
        <v>148</v>
      </c>
      <c r="C2111" s="6" t="s">
        <v>149</v>
      </c>
      <c r="D2111" s="6" t="s">
        <v>85</v>
      </c>
      <c r="E2111" s="6">
        <v>1</v>
      </c>
      <c r="F2111" s="6" t="str">
        <f>VLOOKUP(T_[[#This Row],[N° représ]],ListeREPRESENTANTS,2,FALSE)</f>
        <v>Francis Rivière</v>
      </c>
      <c r="G2111" s="6">
        <v>10832</v>
      </c>
      <c r="H2111" s="9">
        <v>41552</v>
      </c>
      <c r="I2111" s="9">
        <v>41570</v>
      </c>
      <c r="J2111" s="9">
        <v>41566</v>
      </c>
      <c r="K2111" s="7">
        <v>5</v>
      </c>
      <c r="L2111" s="9" t="str">
        <f>VLOOKUP(T_[[#This Row],[Réf catégorie]],ListeCATEGORIES,2,FALSE)</f>
        <v>Pâtes et céréales</v>
      </c>
      <c r="M2111" s="6">
        <v>64</v>
      </c>
      <c r="N2111" s="6" t="str">
        <f>VLOOKUP(T_[[#This Row],[Réf prod]],ListePRODUITS,2,FALSE)</f>
        <v>Wimmers gute Semmelknödel</v>
      </c>
      <c r="O2111" s="13">
        <v>166.25</v>
      </c>
      <c r="P2111" s="6">
        <v>56</v>
      </c>
      <c r="Q2111" s="13">
        <f t="shared" si="32"/>
        <v>9310</v>
      </c>
      <c r="R2111" s="14">
        <v>0.02</v>
      </c>
      <c r="S2111" s="13">
        <v>9123.7999999999993</v>
      </c>
      <c r="T2111" s="13">
        <v>18.247599999999998</v>
      </c>
      <c r="U2111" s="48">
        <f>T_[[#This Row],[CA tarif]]-T_[[#This Row],[CA HT]]</f>
        <v>186.20000000000073</v>
      </c>
      <c r="V2111" s="13"/>
      <c r="W2111" s="13"/>
      <c r="X2111"/>
      <c r="Y2111" s="9"/>
      <c r="AA2111"/>
      <c r="AB2111"/>
    </row>
    <row r="2112" spans="1:28" x14ac:dyDescent="0.25">
      <c r="A2112" s="6" t="s">
        <v>288</v>
      </c>
      <c r="B2112" s="6" t="s">
        <v>289</v>
      </c>
      <c r="C2112" s="6" t="s">
        <v>290</v>
      </c>
      <c r="D2112" s="6" t="s">
        <v>81</v>
      </c>
      <c r="E2112" s="6">
        <v>5</v>
      </c>
      <c r="F2112" s="6" t="str">
        <f>VLOOKUP(T_[[#This Row],[N° représ]],ListeREPRESENTANTS,2,FALSE)</f>
        <v>Mohamed Ben Arfa</v>
      </c>
      <c r="G2112" s="6">
        <v>10624</v>
      </c>
      <c r="H2112" s="9">
        <v>41553</v>
      </c>
      <c r="I2112" s="9">
        <v>41571</v>
      </c>
      <c r="J2112" s="9">
        <v>41572</v>
      </c>
      <c r="K2112" s="7">
        <v>7</v>
      </c>
      <c r="L2112" s="9" t="str">
        <f>VLOOKUP(T_[[#This Row],[Réf catégorie]],ListeCATEGORIES,2,FALSE)</f>
        <v>Produits secs</v>
      </c>
      <c r="M2112" s="6">
        <v>28</v>
      </c>
      <c r="N2112" s="6" t="str">
        <f>VLOOKUP(T_[[#This Row],[Réf prod]],ListePRODUITS,2,FALSE)</f>
        <v>Rössle Sauerkraut</v>
      </c>
      <c r="O2112" s="13">
        <v>228</v>
      </c>
      <c r="P2112" s="6">
        <v>60</v>
      </c>
      <c r="Q2112" s="13">
        <f t="shared" si="32"/>
        <v>13680</v>
      </c>
      <c r="R2112" s="14">
        <v>0.06</v>
      </c>
      <c r="S2112" s="13">
        <v>12859.199999999999</v>
      </c>
      <c r="T2112" s="13">
        <v>437.21280000000002</v>
      </c>
      <c r="U2112" s="48">
        <f>T_[[#This Row],[CA tarif]]-T_[[#This Row],[CA HT]]</f>
        <v>820.80000000000109</v>
      </c>
      <c r="V2112" s="13"/>
      <c r="W2112" s="13"/>
      <c r="X2112"/>
      <c r="Y2112" s="9"/>
      <c r="AA2112"/>
      <c r="AB2112"/>
    </row>
    <row r="2113" spans="1:28" ht="15" customHeight="1" x14ac:dyDescent="0.25">
      <c r="A2113" s="6" t="s">
        <v>285</v>
      </c>
      <c r="B2113" s="6" t="s">
        <v>286</v>
      </c>
      <c r="C2113" s="6" t="s">
        <v>287</v>
      </c>
      <c r="D2113" s="6" t="s">
        <v>212</v>
      </c>
      <c r="E2113" s="6">
        <v>1</v>
      </c>
      <c r="F2113" s="6" t="str">
        <f>VLOOKUP(T_[[#This Row],[N° représ]],ListeREPRESENTANTS,2,FALSE)</f>
        <v>Francis Rivière</v>
      </c>
      <c r="G2113" s="6">
        <v>10673</v>
      </c>
      <c r="H2113" s="9">
        <v>41553</v>
      </c>
      <c r="I2113" s="9">
        <v>41564</v>
      </c>
      <c r="J2113" s="9">
        <v>41566</v>
      </c>
      <c r="K2113" s="7">
        <v>5</v>
      </c>
      <c r="L2113" s="9" t="str">
        <f>VLOOKUP(T_[[#This Row],[Réf catégorie]],ListeCATEGORIES,2,FALSE)</f>
        <v>Pâtes et céréales</v>
      </c>
      <c r="M2113" s="6">
        <v>42</v>
      </c>
      <c r="N2113" s="6" t="str">
        <f>VLOOKUP(T_[[#This Row],[Réf prod]],ListePRODUITS,2,FALSE)</f>
        <v>Singaporean Hokkien Fried Mee</v>
      </c>
      <c r="O2113" s="13">
        <v>70</v>
      </c>
      <c r="P2113" s="6">
        <v>28</v>
      </c>
      <c r="Q2113" s="13">
        <f t="shared" si="32"/>
        <v>1960</v>
      </c>
      <c r="R2113" s="14">
        <v>0.01</v>
      </c>
      <c r="S2113" s="13">
        <v>1940.4</v>
      </c>
      <c r="T2113" s="13">
        <v>21.3444</v>
      </c>
      <c r="U2113" s="48">
        <f>T_[[#This Row],[CA tarif]]-T_[[#This Row],[CA HT]]</f>
        <v>19.599999999999909</v>
      </c>
      <c r="V2113" s="13"/>
      <c r="W2113" s="13"/>
      <c r="X2113"/>
      <c r="Y2113" s="9"/>
      <c r="AA2113"/>
      <c r="AB2113"/>
    </row>
    <row r="2114" spans="1:28" ht="15" customHeight="1" x14ac:dyDescent="0.25">
      <c r="A2114" s="6" t="s">
        <v>189</v>
      </c>
      <c r="B2114" s="6" t="s">
        <v>190</v>
      </c>
      <c r="C2114" s="6" t="s">
        <v>191</v>
      </c>
      <c r="D2114" s="6" t="s">
        <v>136</v>
      </c>
      <c r="E2114" s="6">
        <v>4</v>
      </c>
      <c r="F2114" s="6" t="str">
        <f>VLOOKUP(T_[[#This Row],[N° représ]],ListeREPRESENTANTS,2,FALSE)</f>
        <v>Laura Callahan</v>
      </c>
      <c r="G2114" s="6">
        <v>10694</v>
      </c>
      <c r="H2114" s="9">
        <v>41553</v>
      </c>
      <c r="I2114" s="9">
        <v>41575</v>
      </c>
      <c r="J2114" s="9">
        <v>41570</v>
      </c>
      <c r="K2114" s="7">
        <v>4</v>
      </c>
      <c r="L2114" s="9" t="str">
        <f>VLOOKUP(T_[[#This Row],[Réf catégorie]],ListeCATEGORIES,2,FALSE)</f>
        <v>Produits laitiers</v>
      </c>
      <c r="M2114" s="6">
        <v>59</v>
      </c>
      <c r="N2114" s="6" t="str">
        <f>VLOOKUP(T_[[#This Row],[Réf prod]],ListePRODUITS,2,FALSE)</f>
        <v>Raclette Courdavault</v>
      </c>
      <c r="O2114" s="13">
        <v>275</v>
      </c>
      <c r="P2114" s="6">
        <v>96</v>
      </c>
      <c r="Q2114" s="13">
        <f t="shared" si="32"/>
        <v>26400</v>
      </c>
      <c r="R2114" s="14">
        <v>0.2</v>
      </c>
      <c r="S2114" s="13">
        <v>21120</v>
      </c>
      <c r="T2114" s="13">
        <v>316.8</v>
      </c>
      <c r="U2114" s="48">
        <f>T_[[#This Row],[CA tarif]]-T_[[#This Row],[CA HT]]</f>
        <v>5280</v>
      </c>
      <c r="V2114" s="13"/>
      <c r="W2114" s="13"/>
      <c r="X2114"/>
      <c r="Y2114" s="9"/>
      <c r="AA2114"/>
      <c r="AB2114"/>
    </row>
    <row r="2115" spans="1:28" x14ac:dyDescent="0.25">
      <c r="A2115" s="6" t="s">
        <v>179</v>
      </c>
      <c r="B2115" s="6" t="s">
        <v>180</v>
      </c>
      <c r="C2115" s="6" t="s">
        <v>181</v>
      </c>
      <c r="D2115" s="6" t="s">
        <v>81</v>
      </c>
      <c r="E2115" s="6">
        <v>4</v>
      </c>
      <c r="F2115" s="6" t="str">
        <f>VLOOKUP(T_[[#This Row],[N° représ]],ListeREPRESENTANTS,2,FALSE)</f>
        <v>Laura Callahan</v>
      </c>
      <c r="G2115" s="6">
        <v>10627</v>
      </c>
      <c r="H2115" s="9">
        <v>41554</v>
      </c>
      <c r="I2115" s="9">
        <v>41570</v>
      </c>
      <c r="J2115" s="9">
        <v>41568</v>
      </c>
      <c r="K2115" s="7">
        <v>3</v>
      </c>
      <c r="L2115" s="9" t="str">
        <f>VLOOKUP(T_[[#This Row],[Réf catégorie]],ListeCATEGORIES,2,FALSE)</f>
        <v>Desserts</v>
      </c>
      <c r="M2115" s="6">
        <v>62</v>
      </c>
      <c r="N2115" s="6" t="str">
        <f>VLOOKUP(T_[[#This Row],[Réf prod]],ListePRODUITS,2,FALSE)</f>
        <v>Tarte au sucre</v>
      </c>
      <c r="O2115" s="13">
        <v>246.5</v>
      </c>
      <c r="P2115" s="6">
        <v>80</v>
      </c>
      <c r="Q2115" s="13">
        <f t="shared" si="32"/>
        <v>19720</v>
      </c>
      <c r="R2115" s="14">
        <v>0.03</v>
      </c>
      <c r="S2115" s="13">
        <v>19128.399999999998</v>
      </c>
      <c r="T2115" s="13">
        <v>631.23719999999992</v>
      </c>
      <c r="U2115" s="48">
        <f>T_[[#This Row],[CA tarif]]-T_[[#This Row],[CA HT]]</f>
        <v>591.60000000000218</v>
      </c>
      <c r="V2115" s="13"/>
      <c r="W2115" s="13"/>
      <c r="X2115"/>
      <c r="Y2115" s="9"/>
      <c r="AA2115"/>
      <c r="AB2115"/>
    </row>
    <row r="2116" spans="1:28" ht="15" customHeight="1" x14ac:dyDescent="0.25">
      <c r="A2116" s="6" t="s">
        <v>186</v>
      </c>
      <c r="B2116" s="6" t="s">
        <v>187</v>
      </c>
      <c r="C2116" s="6" t="s">
        <v>188</v>
      </c>
      <c r="D2116" s="6" t="s">
        <v>140</v>
      </c>
      <c r="E2116" s="6">
        <v>8</v>
      </c>
      <c r="F2116" s="6" t="str">
        <f>VLOOKUP(T_[[#This Row],[N° représ]],ListeREPRESENTANTS,2,FALSE)</f>
        <v>Hicham Esmal</v>
      </c>
      <c r="G2116" s="6">
        <v>10667</v>
      </c>
      <c r="H2116" s="9">
        <v>41554</v>
      </c>
      <c r="I2116" s="9">
        <v>41575</v>
      </c>
      <c r="J2116" s="9">
        <v>41570</v>
      </c>
      <c r="K2116" s="7">
        <v>4</v>
      </c>
      <c r="L2116" s="9" t="str">
        <f>VLOOKUP(T_[[#This Row],[Réf catégorie]],ListeCATEGORIES,2,FALSE)</f>
        <v>Produits laitiers</v>
      </c>
      <c r="M2116" s="6">
        <v>71</v>
      </c>
      <c r="N2116" s="6" t="str">
        <f>VLOOKUP(T_[[#This Row],[Réf prod]],ListePRODUITS,2,FALSE)</f>
        <v>Fløtemysost</v>
      </c>
      <c r="O2116" s="13">
        <v>107.5</v>
      </c>
      <c r="P2116" s="6">
        <v>29</v>
      </c>
      <c r="Q2116" s="13">
        <f t="shared" si="32"/>
        <v>3117.5</v>
      </c>
      <c r="R2116" s="14">
        <v>0.03</v>
      </c>
      <c r="S2116" s="13">
        <v>3023.9749999999999</v>
      </c>
      <c r="T2116" s="13">
        <v>63.503475000000002</v>
      </c>
      <c r="U2116" s="48">
        <f>T_[[#This Row],[CA tarif]]-T_[[#This Row],[CA HT]]</f>
        <v>93.525000000000091</v>
      </c>
      <c r="V2116" s="13"/>
      <c r="W2116" s="13"/>
      <c r="X2116"/>
      <c r="Y2116" s="9"/>
      <c r="AA2116"/>
      <c r="AB2116"/>
    </row>
    <row r="2117" spans="1:28" x14ac:dyDescent="0.25">
      <c r="A2117" s="6" t="s">
        <v>303</v>
      </c>
      <c r="B2117" s="6" t="s">
        <v>304</v>
      </c>
      <c r="C2117" s="6" t="s">
        <v>232</v>
      </c>
      <c r="D2117" s="6" t="s">
        <v>81</v>
      </c>
      <c r="E2117" s="6">
        <v>1</v>
      </c>
      <c r="F2117" s="6" t="str">
        <f>VLOOKUP(T_[[#This Row],[N° représ]],ListeREPRESENTANTS,2,FALSE)</f>
        <v>Francis Rivière</v>
      </c>
      <c r="G2117" s="6">
        <v>10805</v>
      </c>
      <c r="H2117" s="9">
        <v>41554</v>
      </c>
      <c r="I2117" s="9">
        <v>41576</v>
      </c>
      <c r="J2117" s="9">
        <v>41579</v>
      </c>
      <c r="K2117" s="7">
        <v>1</v>
      </c>
      <c r="L2117" s="9" t="str">
        <f>VLOOKUP(T_[[#This Row],[Réf catégorie]],ListeCATEGORIES,2,FALSE)</f>
        <v>Boissons</v>
      </c>
      <c r="M2117" s="6">
        <v>38</v>
      </c>
      <c r="N2117" s="6" t="str">
        <f>VLOOKUP(T_[[#This Row],[Réf prod]],ListePRODUITS,2,FALSE)</f>
        <v>Côte de Blaye</v>
      </c>
      <c r="O2117" s="13">
        <v>1317.5</v>
      </c>
      <c r="P2117" s="6">
        <v>78</v>
      </c>
      <c r="Q2117" s="13">
        <f t="shared" ref="Q2117:Q2180" si="33">O2117*P2117</f>
        <v>102765</v>
      </c>
      <c r="R2117" s="14">
        <v>0.05</v>
      </c>
      <c r="S2117" s="13">
        <v>97626.75</v>
      </c>
      <c r="T2117" s="13">
        <v>2635.9222500000001</v>
      </c>
      <c r="U2117" s="48">
        <f>T_[[#This Row],[CA tarif]]-T_[[#This Row],[CA HT]]</f>
        <v>5138.25</v>
      </c>
      <c r="V2117" s="13"/>
      <c r="W2117" s="13"/>
      <c r="X2117"/>
      <c r="Y2117" s="9"/>
      <c r="AA2117"/>
      <c r="AB2117"/>
    </row>
    <row r="2118" spans="1:28" ht="15" customHeight="1" x14ac:dyDescent="0.25">
      <c r="A2118" s="6" t="s">
        <v>205</v>
      </c>
      <c r="B2118" s="6" t="s">
        <v>206</v>
      </c>
      <c r="C2118" s="6" t="s">
        <v>207</v>
      </c>
      <c r="D2118" s="6" t="s">
        <v>208</v>
      </c>
      <c r="E2118" s="6">
        <v>4</v>
      </c>
      <c r="F2118" s="6" t="str">
        <f>VLOOKUP(T_[[#This Row],[N° représ]],ListeREPRESENTANTS,2,FALSE)</f>
        <v>Laura Callahan</v>
      </c>
      <c r="G2118" s="6">
        <v>10857</v>
      </c>
      <c r="H2118" s="9">
        <v>41554</v>
      </c>
      <c r="I2118" s="9">
        <v>41572</v>
      </c>
      <c r="J2118" s="9">
        <v>41571</v>
      </c>
      <c r="K2118" s="7">
        <v>2</v>
      </c>
      <c r="L2118" s="9" t="str">
        <f>VLOOKUP(T_[[#This Row],[Réf catégorie]],ListeCATEGORIES,2,FALSE)</f>
        <v>Condiments</v>
      </c>
      <c r="M2118" s="6">
        <v>3</v>
      </c>
      <c r="N2118" s="6" t="str">
        <f>VLOOKUP(T_[[#This Row],[Réf prod]],ListePRODUITS,2,FALSE)</f>
        <v>Aniseed Syrup</v>
      </c>
      <c r="O2118" s="13">
        <v>50</v>
      </c>
      <c r="P2118" s="6">
        <v>7</v>
      </c>
      <c r="Q2118" s="13">
        <f t="shared" si="33"/>
        <v>350</v>
      </c>
      <c r="R2118" s="15">
        <v>0.02</v>
      </c>
      <c r="S2118" s="13">
        <v>343</v>
      </c>
      <c r="T2118" s="13">
        <v>0.34300000000000003</v>
      </c>
      <c r="U2118" s="48">
        <f>T_[[#This Row],[CA tarif]]-T_[[#This Row],[CA HT]]</f>
        <v>7</v>
      </c>
      <c r="V2118" s="13"/>
      <c r="W2118" s="13"/>
      <c r="X2118"/>
      <c r="Y2118" s="9"/>
      <c r="AA2118"/>
      <c r="AB2118"/>
    </row>
    <row r="2119" spans="1:28" ht="15" customHeight="1" x14ac:dyDescent="0.25">
      <c r="A2119" s="6" t="s">
        <v>157</v>
      </c>
      <c r="B2119" s="6" t="s">
        <v>158</v>
      </c>
      <c r="C2119" s="6" t="s">
        <v>159</v>
      </c>
      <c r="D2119" s="6" t="s">
        <v>136</v>
      </c>
      <c r="E2119" s="6">
        <v>4</v>
      </c>
      <c r="F2119" s="6" t="str">
        <f>VLOOKUP(T_[[#This Row],[N° représ]],ListeREPRESENTANTS,2,FALSE)</f>
        <v>Laura Callahan</v>
      </c>
      <c r="G2119" s="6">
        <v>10534</v>
      </c>
      <c r="H2119" s="9">
        <v>41555</v>
      </c>
      <c r="I2119" s="9">
        <v>41572</v>
      </c>
      <c r="J2119" s="9">
        <v>41575</v>
      </c>
      <c r="K2119" s="7">
        <v>8</v>
      </c>
      <c r="L2119" s="9" t="str">
        <f>VLOOKUP(T_[[#This Row],[Réf catégorie]],ListeCATEGORIES,2,FALSE)</f>
        <v>Poissons et fruits de mer</v>
      </c>
      <c r="M2119" s="6">
        <v>30</v>
      </c>
      <c r="N2119" s="6" t="str">
        <f>VLOOKUP(T_[[#This Row],[Réf prod]],ListePRODUITS,2,FALSE)</f>
        <v>Nord-Ost Matjeshering</v>
      </c>
      <c r="O2119" s="13">
        <v>129.44999999999999</v>
      </c>
      <c r="P2119" s="6">
        <v>88</v>
      </c>
      <c r="Q2119" s="13">
        <f t="shared" si="33"/>
        <v>11391.599999999999</v>
      </c>
      <c r="R2119" s="14">
        <v>0.01</v>
      </c>
      <c r="S2119" s="13">
        <v>11277.683999999999</v>
      </c>
      <c r="T2119" s="13">
        <v>248.10904799999997</v>
      </c>
      <c r="U2119" s="48">
        <f>T_[[#This Row],[CA tarif]]-T_[[#This Row],[CA HT]]</f>
        <v>113.91599999999926</v>
      </c>
      <c r="V2119" s="13"/>
      <c r="W2119" s="13"/>
      <c r="X2119"/>
      <c r="Y2119" s="9"/>
      <c r="AA2119"/>
      <c r="AB2119"/>
    </row>
    <row r="2120" spans="1:28" ht="15" customHeight="1" x14ac:dyDescent="0.25">
      <c r="A2120" s="6" t="s">
        <v>175</v>
      </c>
      <c r="B2120" s="6" t="s">
        <v>176</v>
      </c>
      <c r="C2120" s="6" t="s">
        <v>97</v>
      </c>
      <c r="D2120" s="6" t="s">
        <v>98</v>
      </c>
      <c r="E2120" s="6">
        <v>5</v>
      </c>
      <c r="F2120" s="6" t="str">
        <f>VLOOKUP(T_[[#This Row],[N° représ]],ListeREPRESENTANTS,2,FALSE)</f>
        <v>Mohamed Ben Arfa</v>
      </c>
      <c r="G2120" s="6">
        <v>10535</v>
      </c>
      <c r="H2120" s="9">
        <v>41556</v>
      </c>
      <c r="I2120" s="9">
        <v>41581</v>
      </c>
      <c r="J2120" s="9">
        <v>41576</v>
      </c>
      <c r="K2120" s="7">
        <v>5</v>
      </c>
      <c r="L2120" s="9" t="str">
        <f>VLOOKUP(T_[[#This Row],[Réf catégorie]],ListeCATEGORIES,2,FALSE)</f>
        <v>Pâtes et céréales</v>
      </c>
      <c r="M2120" s="6">
        <v>57</v>
      </c>
      <c r="N2120" s="6" t="str">
        <f>VLOOKUP(T_[[#This Row],[Réf prod]],ListePRODUITS,2,FALSE)</f>
        <v>Ravioli Angelo</v>
      </c>
      <c r="O2120" s="13">
        <v>97.5</v>
      </c>
      <c r="P2120" s="6">
        <v>48</v>
      </c>
      <c r="Q2120" s="13">
        <f t="shared" si="33"/>
        <v>4680</v>
      </c>
      <c r="R2120" s="14">
        <v>0.06</v>
      </c>
      <c r="S2120" s="13">
        <v>4399.2</v>
      </c>
      <c r="T2120" s="13">
        <v>145.17359999999999</v>
      </c>
      <c r="U2120" s="48">
        <f>T_[[#This Row],[CA tarif]]-T_[[#This Row],[CA HT]]</f>
        <v>280.80000000000018</v>
      </c>
      <c r="V2120" s="13"/>
      <c r="W2120" s="13"/>
      <c r="X2120"/>
      <c r="Y2120" s="9"/>
      <c r="AA2120"/>
      <c r="AB2120"/>
    </row>
    <row r="2121" spans="1:28" ht="15" customHeight="1" x14ac:dyDescent="0.25">
      <c r="A2121" s="6" t="s">
        <v>157</v>
      </c>
      <c r="B2121" s="6" t="s">
        <v>158</v>
      </c>
      <c r="C2121" s="6" t="s">
        <v>159</v>
      </c>
      <c r="D2121" s="6" t="s">
        <v>136</v>
      </c>
      <c r="E2121" s="6">
        <v>3</v>
      </c>
      <c r="F2121" s="6" t="str">
        <f>VLOOKUP(T_[[#This Row],[N° représ]],ListeREPRESENTANTS,2,FALSE)</f>
        <v>Janet Leverling</v>
      </c>
      <c r="G2121" s="6">
        <v>10772</v>
      </c>
      <c r="H2121" s="9">
        <v>41556</v>
      </c>
      <c r="I2121" s="9">
        <v>41566</v>
      </c>
      <c r="J2121" s="9">
        <v>41567</v>
      </c>
      <c r="K2121" s="7">
        <v>6</v>
      </c>
      <c r="L2121" s="9" t="str">
        <f>VLOOKUP(T_[[#This Row],[Réf catégorie]],ListeCATEGORIES,2,FALSE)</f>
        <v>Viandes</v>
      </c>
      <c r="M2121" s="6">
        <v>29</v>
      </c>
      <c r="N2121" s="6" t="str">
        <f>VLOOKUP(T_[[#This Row],[Réf prod]],ListePRODUITS,2,FALSE)</f>
        <v>Thüringer Rostbratwurst</v>
      </c>
      <c r="O2121" s="13">
        <v>618.95000000000005</v>
      </c>
      <c r="P2121" s="6">
        <v>23</v>
      </c>
      <c r="Q2121" s="13">
        <f t="shared" si="33"/>
        <v>14235.85</v>
      </c>
      <c r="R2121" s="14">
        <v>0.05</v>
      </c>
      <c r="S2121" s="13">
        <v>13524.057499999999</v>
      </c>
      <c r="T2121" s="13">
        <v>270.48114999999996</v>
      </c>
      <c r="U2121" s="48">
        <f>T_[[#This Row],[CA tarif]]-T_[[#This Row],[CA HT]]</f>
        <v>711.79250000000138</v>
      </c>
      <c r="V2121" s="13"/>
      <c r="W2121" s="13"/>
      <c r="X2121"/>
      <c r="Y2121" s="9"/>
      <c r="AA2121"/>
      <c r="AB2121"/>
    </row>
    <row r="2122" spans="1:28" x14ac:dyDescent="0.25">
      <c r="A2122" s="6" t="s">
        <v>179</v>
      </c>
      <c r="B2122" s="6" t="s">
        <v>180</v>
      </c>
      <c r="C2122" s="6" t="s">
        <v>181</v>
      </c>
      <c r="D2122" s="6" t="s">
        <v>81</v>
      </c>
      <c r="E2122" s="6">
        <v>9</v>
      </c>
      <c r="F2122" s="6" t="str">
        <f>VLOOKUP(T_[[#This Row],[N° représ]],ListeREPRESENTANTS,2,FALSE)</f>
        <v>Steven Buchanan</v>
      </c>
      <c r="G2122" s="6">
        <v>10714</v>
      </c>
      <c r="H2122" s="9">
        <v>41557</v>
      </c>
      <c r="I2122" s="9">
        <v>41568</v>
      </c>
      <c r="J2122" s="9">
        <v>41568</v>
      </c>
      <c r="K2122" s="7">
        <v>6</v>
      </c>
      <c r="L2122" s="9" t="str">
        <f>VLOOKUP(T_[[#This Row],[Réf catégorie]],ListeCATEGORIES,2,FALSE)</f>
        <v>Viandes</v>
      </c>
      <c r="M2122" s="6">
        <v>17</v>
      </c>
      <c r="N2122" s="6" t="str">
        <f>VLOOKUP(T_[[#This Row],[Réf prod]],ListePRODUITS,2,FALSE)</f>
        <v>Alice Mutton</v>
      </c>
      <c r="O2122" s="13">
        <v>195</v>
      </c>
      <c r="P2122" s="6">
        <v>52</v>
      </c>
      <c r="Q2122" s="13">
        <f t="shared" si="33"/>
        <v>10140</v>
      </c>
      <c r="R2122" s="14">
        <v>0.18</v>
      </c>
      <c r="S2122" s="13">
        <v>8314.8000000000011</v>
      </c>
      <c r="T2122" s="13">
        <v>133.03680000000003</v>
      </c>
      <c r="U2122" s="48">
        <f>T_[[#This Row],[CA tarif]]-T_[[#This Row],[CA HT]]</f>
        <v>1825.1999999999989</v>
      </c>
      <c r="V2122" s="13"/>
      <c r="W2122" s="13"/>
      <c r="X2122"/>
      <c r="Y2122" s="9"/>
      <c r="AA2122"/>
      <c r="AB2122"/>
    </row>
    <row r="2123" spans="1:28" ht="15" customHeight="1" x14ac:dyDescent="0.25">
      <c r="A2123" s="6" t="s">
        <v>198</v>
      </c>
      <c r="B2123" s="6" t="s">
        <v>199</v>
      </c>
      <c r="C2123" s="6" t="s">
        <v>54</v>
      </c>
      <c r="D2123" s="6" t="s">
        <v>200</v>
      </c>
      <c r="E2123" s="6">
        <v>7</v>
      </c>
      <c r="F2123" s="6" t="str">
        <f>VLOOKUP(T_[[#This Row],[N° représ]],ListeREPRESENTANTS,2,FALSE)</f>
        <v>Jaime Dos Santos</v>
      </c>
      <c r="G2123" s="6">
        <v>10909</v>
      </c>
      <c r="H2123" s="9">
        <v>41557</v>
      </c>
      <c r="I2123" s="9">
        <v>41585</v>
      </c>
      <c r="J2123" s="9">
        <v>41580</v>
      </c>
      <c r="K2123" s="7">
        <v>3</v>
      </c>
      <c r="L2123" s="9" t="str">
        <f>VLOOKUP(T_[[#This Row],[Réf catégorie]],ListeCATEGORIES,2,FALSE)</f>
        <v>Desserts</v>
      </c>
      <c r="M2123" s="6">
        <v>16</v>
      </c>
      <c r="N2123" s="6" t="str">
        <f>VLOOKUP(T_[[#This Row],[Réf prod]],ListePRODUITS,2,FALSE)</f>
        <v>Pavlova</v>
      </c>
      <c r="O2123" s="13">
        <v>87.25</v>
      </c>
      <c r="P2123" s="6">
        <v>80</v>
      </c>
      <c r="Q2123" s="13">
        <f t="shared" si="33"/>
        <v>6980</v>
      </c>
      <c r="R2123" s="15">
        <v>0.05</v>
      </c>
      <c r="S2123" s="13">
        <v>6631</v>
      </c>
      <c r="T2123" s="13">
        <v>0</v>
      </c>
      <c r="U2123" s="48">
        <f>T_[[#This Row],[CA tarif]]-T_[[#This Row],[CA HT]]</f>
        <v>349</v>
      </c>
      <c r="V2123" s="13"/>
      <c r="W2123" s="13"/>
      <c r="X2123"/>
      <c r="Y2123" s="9"/>
      <c r="AA2123"/>
      <c r="AB2123"/>
    </row>
    <row r="2124" spans="1:28" ht="15" customHeight="1" x14ac:dyDescent="0.25">
      <c r="A2124" s="6" t="s">
        <v>319</v>
      </c>
      <c r="B2124" s="6" t="s">
        <v>320</v>
      </c>
      <c r="C2124" s="6" t="s">
        <v>321</v>
      </c>
      <c r="D2124" s="6" t="s">
        <v>106</v>
      </c>
      <c r="E2124" s="6">
        <v>7</v>
      </c>
      <c r="F2124" s="6" t="str">
        <f>VLOOKUP(T_[[#This Row],[N° représ]],ListeREPRESENTANTS,2,FALSE)</f>
        <v>Jaime Dos Santos</v>
      </c>
      <c r="G2124" s="6">
        <v>10785</v>
      </c>
      <c r="H2124" s="9">
        <v>41558</v>
      </c>
      <c r="I2124" s="9">
        <v>41574</v>
      </c>
      <c r="J2124" s="9">
        <v>41574</v>
      </c>
      <c r="K2124" s="7">
        <v>1</v>
      </c>
      <c r="L2124" s="9" t="str">
        <f>VLOOKUP(T_[[#This Row],[Réf catégorie]],ListeCATEGORIES,2,FALSE)</f>
        <v>Boissons</v>
      </c>
      <c r="M2124" s="6">
        <v>75</v>
      </c>
      <c r="N2124" s="6" t="str">
        <f>VLOOKUP(T_[[#This Row],[Réf prod]],ListePRODUITS,2,FALSE)</f>
        <v>Rhönbräu Klosterbier</v>
      </c>
      <c r="O2124" s="13">
        <v>38.75</v>
      </c>
      <c r="P2124" s="6">
        <v>31</v>
      </c>
      <c r="Q2124" s="13">
        <f t="shared" si="33"/>
        <v>1201.25</v>
      </c>
      <c r="R2124" s="14">
        <v>0.1</v>
      </c>
      <c r="S2124" s="13">
        <v>1081.125</v>
      </c>
      <c r="T2124" s="13">
        <v>25.946999999999999</v>
      </c>
      <c r="U2124" s="48">
        <f>T_[[#This Row],[CA tarif]]-T_[[#This Row],[CA HT]]</f>
        <v>120.125</v>
      </c>
      <c r="V2124" s="13"/>
      <c r="W2124" s="13"/>
      <c r="X2124"/>
      <c r="Y2124" s="9"/>
      <c r="AA2124"/>
      <c r="AB2124"/>
    </row>
    <row r="2125" spans="1:28" ht="15" customHeight="1" x14ac:dyDescent="0.25">
      <c r="A2125" s="6" t="s">
        <v>141</v>
      </c>
      <c r="B2125" s="6" t="s">
        <v>142</v>
      </c>
      <c r="C2125" s="6" t="s">
        <v>109</v>
      </c>
      <c r="D2125" s="6" t="s">
        <v>110</v>
      </c>
      <c r="E2125" s="6">
        <v>7</v>
      </c>
      <c r="F2125" s="6" t="str">
        <f>VLOOKUP(T_[[#This Row],[N° représ]],ListeREPRESENTANTS,2,FALSE)</f>
        <v>Jaime Dos Santos</v>
      </c>
      <c r="G2125" s="6">
        <v>10604</v>
      </c>
      <c r="H2125" s="9">
        <v>41559</v>
      </c>
      <c r="I2125" s="9">
        <v>41575</v>
      </c>
      <c r="J2125" s="9">
        <v>41572</v>
      </c>
      <c r="K2125" s="7">
        <v>3</v>
      </c>
      <c r="L2125" s="9" t="str">
        <f>VLOOKUP(T_[[#This Row],[Réf catégorie]],ListeCATEGORIES,2,FALSE)</f>
        <v>Desserts</v>
      </c>
      <c r="M2125" s="6">
        <v>48</v>
      </c>
      <c r="N2125" s="6" t="str">
        <f>VLOOKUP(T_[[#This Row],[Réf prod]],ListePRODUITS,2,FALSE)</f>
        <v>Chocolade</v>
      </c>
      <c r="O2125" s="13">
        <v>63.75</v>
      </c>
      <c r="P2125" s="6">
        <v>14</v>
      </c>
      <c r="Q2125" s="13">
        <f t="shared" si="33"/>
        <v>892.5</v>
      </c>
      <c r="R2125" s="14">
        <v>0.11</v>
      </c>
      <c r="S2125" s="13">
        <v>794.32500000000005</v>
      </c>
      <c r="T2125" s="13">
        <v>2.3829750000000005</v>
      </c>
      <c r="U2125" s="48">
        <f>T_[[#This Row],[CA tarif]]-T_[[#This Row],[CA HT]]</f>
        <v>98.174999999999955</v>
      </c>
      <c r="V2125" s="13"/>
      <c r="W2125" s="13"/>
      <c r="X2125"/>
      <c r="Y2125" s="9"/>
      <c r="AA2125"/>
      <c r="AB2125"/>
    </row>
    <row r="2126" spans="1:28" ht="15" customHeight="1" x14ac:dyDescent="0.25">
      <c r="A2126" s="6" t="s">
        <v>130</v>
      </c>
      <c r="B2126" s="6" t="s">
        <v>131</v>
      </c>
      <c r="C2126" s="6" t="s">
        <v>132</v>
      </c>
      <c r="D2126" s="6" t="s">
        <v>123</v>
      </c>
      <c r="E2126" s="6">
        <v>4</v>
      </c>
      <c r="F2126" s="6" t="str">
        <f>VLOOKUP(T_[[#This Row],[N° représ]],ListeREPRESENTANTS,2,FALSE)</f>
        <v>Laura Callahan</v>
      </c>
      <c r="G2126" s="6">
        <v>10786</v>
      </c>
      <c r="H2126" s="9">
        <v>41559</v>
      </c>
      <c r="I2126" s="9">
        <v>41579</v>
      </c>
      <c r="J2126" s="9">
        <v>41574</v>
      </c>
      <c r="K2126" s="7">
        <v>2</v>
      </c>
      <c r="L2126" s="9" t="str">
        <f>VLOOKUP(T_[[#This Row],[Réf catégorie]],ListeCATEGORIES,2,FALSE)</f>
        <v>Condiments</v>
      </c>
      <c r="M2126" s="6">
        <v>8</v>
      </c>
      <c r="N2126" s="6" t="str">
        <f>VLOOKUP(T_[[#This Row],[Réf prod]],ListePRODUITS,2,FALSE)</f>
        <v>Northwoods Cranberry Sauce</v>
      </c>
      <c r="O2126" s="13">
        <v>200</v>
      </c>
      <c r="P2126" s="6">
        <v>24</v>
      </c>
      <c r="Q2126" s="13">
        <f t="shared" si="33"/>
        <v>4800</v>
      </c>
      <c r="R2126" s="14">
        <v>0.2</v>
      </c>
      <c r="S2126" s="13">
        <v>3840</v>
      </c>
      <c r="T2126" s="13">
        <v>34.56</v>
      </c>
      <c r="U2126" s="48">
        <f>T_[[#This Row],[CA tarif]]-T_[[#This Row],[CA HT]]</f>
        <v>960</v>
      </c>
      <c r="V2126" s="13"/>
      <c r="W2126" s="13"/>
      <c r="X2126"/>
      <c r="Y2126" s="9"/>
      <c r="AA2126"/>
      <c r="AB2126"/>
    </row>
    <row r="2127" spans="1:28" ht="15" customHeight="1" x14ac:dyDescent="0.25">
      <c r="A2127" s="6" t="s">
        <v>143</v>
      </c>
      <c r="B2127" s="6" t="s">
        <v>144</v>
      </c>
      <c r="C2127" s="6" t="s">
        <v>145</v>
      </c>
      <c r="D2127" s="6" t="s">
        <v>146</v>
      </c>
      <c r="E2127" s="6">
        <v>3</v>
      </c>
      <c r="F2127" s="6" t="str">
        <f>VLOOKUP(T_[[#This Row],[N° représ]],ListeREPRESENTANTS,2,FALSE)</f>
        <v>Janet Leverling</v>
      </c>
      <c r="G2127" s="6">
        <v>10918</v>
      </c>
      <c r="H2127" s="9">
        <v>41559</v>
      </c>
      <c r="I2127" s="9">
        <v>41576</v>
      </c>
      <c r="J2127" s="9">
        <v>41574</v>
      </c>
      <c r="K2127" s="7">
        <v>4</v>
      </c>
      <c r="L2127" s="9" t="str">
        <f>VLOOKUP(T_[[#This Row],[Réf catégorie]],ListeCATEGORIES,2,FALSE)</f>
        <v>Produits laitiers</v>
      </c>
      <c r="M2127" s="6">
        <v>60</v>
      </c>
      <c r="N2127" s="6" t="str">
        <f>VLOOKUP(T_[[#This Row],[Réf prod]],ListePRODUITS,2,FALSE)</f>
        <v>Camembert Pierrot</v>
      </c>
      <c r="O2127" s="13">
        <v>170</v>
      </c>
      <c r="P2127" s="6">
        <v>81</v>
      </c>
      <c r="Q2127" s="13">
        <f t="shared" si="33"/>
        <v>13770</v>
      </c>
      <c r="R2127" s="15">
        <v>0.14000000000000001</v>
      </c>
      <c r="S2127" s="13">
        <v>11842.199999999999</v>
      </c>
      <c r="T2127" s="13">
        <v>272.37059999999997</v>
      </c>
      <c r="U2127" s="48">
        <f>T_[[#This Row],[CA tarif]]-T_[[#This Row],[CA HT]]</f>
        <v>1927.8000000000011</v>
      </c>
      <c r="V2127" s="13"/>
      <c r="W2127" s="13"/>
      <c r="X2127"/>
      <c r="Y2127" s="9"/>
      <c r="AA2127"/>
      <c r="AB2127"/>
    </row>
    <row r="2128" spans="1:28" x14ac:dyDescent="0.25">
      <c r="A2128" s="6" t="s">
        <v>255</v>
      </c>
      <c r="B2128" s="6" t="s">
        <v>256</v>
      </c>
      <c r="C2128" s="6" t="s">
        <v>257</v>
      </c>
      <c r="D2128" s="6" t="s">
        <v>81</v>
      </c>
      <c r="E2128" s="6">
        <v>5</v>
      </c>
      <c r="F2128" s="6" t="str">
        <f>VLOOKUP(T_[[#This Row],[N° représ]],ListeREPRESENTANTS,2,FALSE)</f>
        <v>Mohamed Ben Arfa</v>
      </c>
      <c r="G2128" s="6">
        <v>10574</v>
      </c>
      <c r="H2128" s="9">
        <v>41560</v>
      </c>
      <c r="I2128" s="9">
        <v>41573</v>
      </c>
      <c r="J2128" s="9">
        <v>41573</v>
      </c>
      <c r="K2128" s="7">
        <v>4</v>
      </c>
      <c r="L2128" s="9" t="str">
        <f>VLOOKUP(T_[[#This Row],[Réf catégorie]],ListeCATEGORIES,2,FALSE)</f>
        <v>Produits laitiers</v>
      </c>
      <c r="M2128" s="6">
        <v>33</v>
      </c>
      <c r="N2128" s="6" t="str">
        <f>VLOOKUP(T_[[#This Row],[Réf prod]],ListePRODUITS,2,FALSE)</f>
        <v>Geitost</v>
      </c>
      <c r="O2128" s="13">
        <v>12.5</v>
      </c>
      <c r="P2128" s="6">
        <v>86</v>
      </c>
      <c r="Q2128" s="13">
        <f t="shared" si="33"/>
        <v>1075</v>
      </c>
      <c r="R2128" s="14">
        <v>0.15</v>
      </c>
      <c r="S2128" s="13">
        <v>913.75</v>
      </c>
      <c r="T2128" s="13">
        <v>21.93</v>
      </c>
      <c r="U2128" s="48">
        <f>T_[[#This Row],[CA tarif]]-T_[[#This Row],[CA HT]]</f>
        <v>161.25</v>
      </c>
      <c r="V2128" s="13"/>
      <c r="W2128" s="13"/>
      <c r="X2128"/>
      <c r="Y2128" s="9"/>
      <c r="AA2128"/>
      <c r="AB2128"/>
    </row>
    <row r="2129" spans="1:28" ht="15" customHeight="1" x14ac:dyDescent="0.25">
      <c r="A2129" s="6" t="s">
        <v>209</v>
      </c>
      <c r="B2129" s="6" t="s">
        <v>210</v>
      </c>
      <c r="C2129" s="6" t="s">
        <v>211</v>
      </c>
      <c r="D2129" s="6" t="s">
        <v>212</v>
      </c>
      <c r="E2129" s="6">
        <v>1</v>
      </c>
      <c r="F2129" s="6" t="str">
        <f>VLOOKUP(T_[[#This Row],[N° représ]],ListeREPRESENTANTS,2,FALSE)</f>
        <v>Francis Rivière</v>
      </c>
      <c r="G2129" s="6">
        <v>10781</v>
      </c>
      <c r="H2129" s="9">
        <v>41560</v>
      </c>
      <c r="I2129" s="9">
        <v>41582</v>
      </c>
      <c r="J2129" s="9">
        <v>41584</v>
      </c>
      <c r="K2129" s="7">
        <v>7</v>
      </c>
      <c r="L2129" s="9" t="str">
        <f>VLOOKUP(T_[[#This Row],[Réf catégorie]],ListeCATEGORIES,2,FALSE)</f>
        <v>Produits secs</v>
      </c>
      <c r="M2129" s="6">
        <v>74</v>
      </c>
      <c r="N2129" s="6" t="str">
        <f>VLOOKUP(T_[[#This Row],[Réf prod]],ListePRODUITS,2,FALSE)</f>
        <v>Longlife Tofu</v>
      </c>
      <c r="O2129" s="13">
        <v>50</v>
      </c>
      <c r="P2129" s="6">
        <v>26</v>
      </c>
      <c r="Q2129" s="13">
        <f t="shared" si="33"/>
        <v>1300</v>
      </c>
      <c r="R2129" s="14">
        <v>0.1</v>
      </c>
      <c r="S2129" s="13">
        <v>1170</v>
      </c>
      <c r="T2129" s="13">
        <v>0</v>
      </c>
      <c r="U2129" s="48">
        <f>T_[[#This Row],[CA tarif]]-T_[[#This Row],[CA HT]]</f>
        <v>130</v>
      </c>
      <c r="V2129" s="13"/>
      <c r="W2129" s="13"/>
      <c r="X2129"/>
      <c r="Y2129" s="9"/>
      <c r="AA2129"/>
      <c r="AB2129"/>
    </row>
    <row r="2130" spans="1:28" ht="15" customHeight="1" x14ac:dyDescent="0.25">
      <c r="A2130" s="6" t="s">
        <v>194</v>
      </c>
      <c r="B2130" s="6" t="s">
        <v>195</v>
      </c>
      <c r="C2130" s="6" t="s">
        <v>97</v>
      </c>
      <c r="D2130" s="6" t="s">
        <v>98</v>
      </c>
      <c r="E2130" s="6">
        <v>7</v>
      </c>
      <c r="F2130" s="6" t="str">
        <f>VLOOKUP(T_[[#This Row],[N° représ]],ListeREPRESENTANTS,2,FALSE)</f>
        <v>Jaime Dos Santos</v>
      </c>
      <c r="G2130" s="6">
        <v>10842</v>
      </c>
      <c r="H2130" s="9">
        <v>41560</v>
      </c>
      <c r="I2130" s="9">
        <v>41571</v>
      </c>
      <c r="J2130" s="9">
        <v>41566</v>
      </c>
      <c r="K2130" s="7">
        <v>4</v>
      </c>
      <c r="L2130" s="9" t="str">
        <f>VLOOKUP(T_[[#This Row],[Réf catégorie]],ListeCATEGORIES,2,FALSE)</f>
        <v>Produits laitiers</v>
      </c>
      <c r="M2130" s="6">
        <v>11</v>
      </c>
      <c r="N2130" s="6" t="str">
        <f>VLOOKUP(T_[[#This Row],[Réf prod]],ListePRODUITS,2,FALSE)</f>
        <v>Queso Cabrales</v>
      </c>
      <c r="O2130" s="13">
        <v>105</v>
      </c>
      <c r="P2130" s="6">
        <v>24</v>
      </c>
      <c r="Q2130" s="13">
        <f t="shared" si="33"/>
        <v>2520</v>
      </c>
      <c r="R2130" s="15">
        <v>0.2</v>
      </c>
      <c r="S2130" s="13">
        <v>2016</v>
      </c>
      <c r="T2130" s="13">
        <v>18.143999999999998</v>
      </c>
      <c r="U2130" s="48">
        <f>T_[[#This Row],[CA tarif]]-T_[[#This Row],[CA HT]]</f>
        <v>504</v>
      </c>
      <c r="V2130" s="13"/>
      <c r="W2130" s="13"/>
      <c r="X2130"/>
      <c r="Y2130" s="9"/>
      <c r="AA2130"/>
      <c r="AB2130"/>
    </row>
    <row r="2131" spans="1:28" ht="15" customHeight="1" x14ac:dyDescent="0.25">
      <c r="A2131" s="6" t="s">
        <v>103</v>
      </c>
      <c r="B2131" s="6" t="s">
        <v>104</v>
      </c>
      <c r="C2131" s="6" t="s">
        <v>105</v>
      </c>
      <c r="D2131" s="6" t="s">
        <v>106</v>
      </c>
      <c r="E2131" s="6">
        <v>8</v>
      </c>
      <c r="F2131" s="6" t="str">
        <f>VLOOKUP(T_[[#This Row],[N° représ]],ListeREPRESENTANTS,2,FALSE)</f>
        <v>Hicham Esmal</v>
      </c>
      <c r="G2131" s="6">
        <v>10490</v>
      </c>
      <c r="H2131" s="9">
        <v>41561</v>
      </c>
      <c r="I2131" s="9">
        <v>41591</v>
      </c>
      <c r="J2131" s="9">
        <v>41593</v>
      </c>
      <c r="K2131" s="7">
        <v>3</v>
      </c>
      <c r="L2131" s="9" t="str">
        <f>VLOOKUP(T_[[#This Row],[Réf catégorie]],ListeCATEGORIES,2,FALSE)</f>
        <v>Desserts</v>
      </c>
      <c r="M2131" s="6">
        <v>68</v>
      </c>
      <c r="N2131" s="6" t="str">
        <f>VLOOKUP(T_[[#This Row],[Réf prod]],ListePRODUITS,2,FALSE)</f>
        <v>Scottish Longbreads</v>
      </c>
      <c r="O2131" s="13">
        <v>50</v>
      </c>
      <c r="P2131" s="6">
        <v>92</v>
      </c>
      <c r="Q2131" s="13">
        <f t="shared" si="33"/>
        <v>4600</v>
      </c>
      <c r="R2131" s="14">
        <v>0.19</v>
      </c>
      <c r="S2131" s="13">
        <v>3726.0000000000005</v>
      </c>
      <c r="T2131" s="13">
        <v>89.424000000000021</v>
      </c>
      <c r="U2131" s="48">
        <f>T_[[#This Row],[CA tarif]]-T_[[#This Row],[CA HT]]</f>
        <v>873.99999999999955</v>
      </c>
      <c r="V2131" s="13"/>
      <c r="W2131" s="13"/>
      <c r="X2131"/>
      <c r="Y2131" s="9"/>
      <c r="AA2131"/>
      <c r="AB2131"/>
    </row>
    <row r="2132" spans="1:28" ht="15" customHeight="1" x14ac:dyDescent="0.25">
      <c r="A2132" s="6" t="s">
        <v>160</v>
      </c>
      <c r="B2132" s="6" t="s">
        <v>161</v>
      </c>
      <c r="C2132" s="6" t="s">
        <v>162</v>
      </c>
      <c r="D2132" s="6" t="s">
        <v>106</v>
      </c>
      <c r="E2132" s="6">
        <v>5</v>
      </c>
      <c r="F2132" s="6" t="str">
        <f>VLOOKUP(T_[[#This Row],[N° représ]],ListeREPRESENTANTS,2,FALSE)</f>
        <v>Mohamed Ben Arfa</v>
      </c>
      <c r="G2132" s="6">
        <v>10499</v>
      </c>
      <c r="H2132" s="9">
        <v>41561</v>
      </c>
      <c r="I2132" s="9">
        <v>41590</v>
      </c>
      <c r="J2132" s="9">
        <v>41585</v>
      </c>
      <c r="K2132" s="7">
        <v>7</v>
      </c>
      <c r="L2132" s="9" t="str">
        <f>VLOOKUP(T_[[#This Row],[Réf catégorie]],ListeCATEGORIES,2,FALSE)</f>
        <v>Produits secs</v>
      </c>
      <c r="M2132" s="6">
        <v>28</v>
      </c>
      <c r="N2132" s="6" t="str">
        <f>VLOOKUP(T_[[#This Row],[Réf prod]],ListePRODUITS,2,FALSE)</f>
        <v>Rössle Sauerkraut</v>
      </c>
      <c r="O2132" s="13">
        <v>228</v>
      </c>
      <c r="P2132" s="6">
        <v>84</v>
      </c>
      <c r="Q2132" s="13">
        <f t="shared" si="33"/>
        <v>19152</v>
      </c>
      <c r="R2132" s="14">
        <v>0.12</v>
      </c>
      <c r="S2132" s="13">
        <v>16853.759999999998</v>
      </c>
      <c r="T2132" s="13">
        <v>33.707519999999995</v>
      </c>
      <c r="U2132" s="48">
        <f>T_[[#This Row],[CA tarif]]-T_[[#This Row],[CA HT]]</f>
        <v>2298.2400000000016</v>
      </c>
      <c r="V2132" s="13"/>
      <c r="W2132" s="13"/>
      <c r="X2132"/>
      <c r="Y2132" s="9"/>
      <c r="AA2132"/>
      <c r="AB2132"/>
    </row>
    <row r="2133" spans="1:28" ht="15" customHeight="1" x14ac:dyDescent="0.25">
      <c r="A2133" s="6" t="s">
        <v>95</v>
      </c>
      <c r="B2133" s="6" t="s">
        <v>96</v>
      </c>
      <c r="C2133" s="6" t="s">
        <v>97</v>
      </c>
      <c r="D2133" s="6" t="s">
        <v>98</v>
      </c>
      <c r="E2133" s="6">
        <v>1</v>
      </c>
      <c r="F2133" s="6" t="str">
        <f>VLOOKUP(T_[[#This Row],[N° représ]],ListeREPRESENTANTS,2,FALSE)</f>
        <v>Francis Rivière</v>
      </c>
      <c r="G2133" s="6">
        <v>10502</v>
      </c>
      <c r="H2133" s="9">
        <v>41561</v>
      </c>
      <c r="I2133" s="9">
        <v>41586</v>
      </c>
      <c r="J2133" s="9">
        <v>41588</v>
      </c>
      <c r="K2133" s="7">
        <v>8</v>
      </c>
      <c r="L2133" s="9" t="str">
        <f>VLOOKUP(T_[[#This Row],[Réf catégorie]],ListeCATEGORIES,2,FALSE)</f>
        <v>Poissons et fruits de mer</v>
      </c>
      <c r="M2133" s="6">
        <v>45</v>
      </c>
      <c r="N2133" s="6" t="str">
        <f>VLOOKUP(T_[[#This Row],[Réf prod]],ListePRODUITS,2,FALSE)</f>
        <v>Røgede sild</v>
      </c>
      <c r="O2133" s="13">
        <v>47.5</v>
      </c>
      <c r="P2133" s="6">
        <v>55</v>
      </c>
      <c r="Q2133" s="13">
        <f t="shared" si="33"/>
        <v>2612.5</v>
      </c>
      <c r="R2133" s="14">
        <v>0.09</v>
      </c>
      <c r="S2133" s="13">
        <v>2377.375</v>
      </c>
      <c r="T2133" s="13">
        <v>71.321250000000006</v>
      </c>
      <c r="U2133" s="48">
        <f>T_[[#This Row],[CA tarif]]-T_[[#This Row],[CA HT]]</f>
        <v>235.125</v>
      </c>
      <c r="V2133" s="13"/>
      <c r="W2133" s="13"/>
      <c r="X2133"/>
      <c r="Y2133" s="9"/>
      <c r="AA2133"/>
      <c r="AB2133"/>
    </row>
    <row r="2134" spans="1:28" ht="15" customHeight="1" x14ac:dyDescent="0.25">
      <c r="A2134" s="6" t="s">
        <v>111</v>
      </c>
      <c r="B2134" s="6" t="s">
        <v>112</v>
      </c>
      <c r="C2134" s="6" t="s">
        <v>113</v>
      </c>
      <c r="D2134" s="6" t="s">
        <v>85</v>
      </c>
      <c r="E2134" s="6">
        <v>1</v>
      </c>
      <c r="F2134" s="6" t="str">
        <f>VLOOKUP(T_[[#This Row],[N° représ]],ListeREPRESENTANTS,2,FALSE)</f>
        <v>Francis Rivière</v>
      </c>
      <c r="G2134" s="6">
        <v>10478</v>
      </c>
      <c r="H2134" s="9">
        <v>41562</v>
      </c>
      <c r="I2134" s="9">
        <v>41575</v>
      </c>
      <c r="J2134" s="9">
        <v>41573</v>
      </c>
      <c r="K2134" s="7">
        <v>8</v>
      </c>
      <c r="L2134" s="9" t="str">
        <f>VLOOKUP(T_[[#This Row],[Réf catégorie]],ListeCATEGORIES,2,FALSE)</f>
        <v>Poissons et fruits de mer</v>
      </c>
      <c r="M2134" s="6">
        <v>10</v>
      </c>
      <c r="N2134" s="6" t="str">
        <f>VLOOKUP(T_[[#This Row],[Réf prod]],ListePRODUITS,2,FALSE)</f>
        <v>Ikura</v>
      </c>
      <c r="O2134" s="13">
        <v>124</v>
      </c>
      <c r="P2134" s="6">
        <v>90</v>
      </c>
      <c r="Q2134" s="13">
        <f t="shared" si="33"/>
        <v>11160</v>
      </c>
      <c r="R2134" s="14">
        <v>0.15</v>
      </c>
      <c r="S2134" s="13">
        <v>9486</v>
      </c>
      <c r="T2134" s="13">
        <v>218.178</v>
      </c>
      <c r="U2134" s="48">
        <f>T_[[#This Row],[CA tarif]]-T_[[#This Row],[CA HT]]</f>
        <v>1674</v>
      </c>
      <c r="V2134" s="13"/>
      <c r="W2134" s="13"/>
      <c r="X2134"/>
      <c r="Y2134" s="9"/>
      <c r="AA2134"/>
      <c r="AB2134"/>
    </row>
    <row r="2135" spans="1:28" ht="15" customHeight="1" x14ac:dyDescent="0.25">
      <c r="A2135" s="6" t="s">
        <v>147</v>
      </c>
      <c r="B2135" s="6" t="s">
        <v>148</v>
      </c>
      <c r="C2135" s="6" t="s">
        <v>149</v>
      </c>
      <c r="D2135" s="6" t="s">
        <v>85</v>
      </c>
      <c r="E2135" s="6">
        <v>4</v>
      </c>
      <c r="F2135" s="6" t="str">
        <f>VLOOKUP(T_[[#This Row],[N° représ]],ListeREPRESENTANTS,2,FALSE)</f>
        <v>Laura Callahan</v>
      </c>
      <c r="G2135" s="6">
        <v>10610</v>
      </c>
      <c r="H2135" s="9">
        <v>41562</v>
      </c>
      <c r="I2135" s="9">
        <v>41586</v>
      </c>
      <c r="J2135" s="9">
        <v>41589</v>
      </c>
      <c r="K2135" s="7">
        <v>8</v>
      </c>
      <c r="L2135" s="9" t="str">
        <f>VLOOKUP(T_[[#This Row],[Réf catégorie]],ListeCATEGORIES,2,FALSE)</f>
        <v>Poissons et fruits de mer</v>
      </c>
      <c r="M2135" s="6">
        <v>36</v>
      </c>
      <c r="N2135" s="6" t="str">
        <f>VLOOKUP(T_[[#This Row],[Réf prod]],ListePRODUITS,2,FALSE)</f>
        <v>Inlagd Sill</v>
      </c>
      <c r="O2135" s="13">
        <v>95</v>
      </c>
      <c r="P2135" s="6">
        <v>51</v>
      </c>
      <c r="Q2135" s="13">
        <f t="shared" si="33"/>
        <v>4845</v>
      </c>
      <c r="R2135" s="14">
        <v>0.13</v>
      </c>
      <c r="S2135" s="13">
        <v>4215.1499999999996</v>
      </c>
      <c r="T2135" s="13">
        <v>101.16359999999999</v>
      </c>
      <c r="U2135" s="48">
        <f>T_[[#This Row],[CA tarif]]-T_[[#This Row],[CA HT]]</f>
        <v>629.85000000000036</v>
      </c>
      <c r="V2135" s="13"/>
      <c r="W2135" s="13"/>
      <c r="X2135"/>
      <c r="Y2135" s="9"/>
      <c r="AA2135"/>
      <c r="AB2135"/>
    </row>
    <row r="2136" spans="1:28" ht="15" customHeight="1" x14ac:dyDescent="0.25">
      <c r="A2136" s="6" t="s">
        <v>186</v>
      </c>
      <c r="B2136" s="6" t="s">
        <v>187</v>
      </c>
      <c r="C2136" s="6" t="s">
        <v>188</v>
      </c>
      <c r="D2136" s="6" t="s">
        <v>140</v>
      </c>
      <c r="E2136" s="6">
        <v>8</v>
      </c>
      <c r="F2136" s="6" t="str">
        <f>VLOOKUP(T_[[#This Row],[N° représ]],ListeREPRESENTANTS,2,FALSE)</f>
        <v>Hicham Esmal</v>
      </c>
      <c r="G2136" s="6">
        <v>10633</v>
      </c>
      <c r="H2136" s="9">
        <v>41562</v>
      </c>
      <c r="I2136" s="9">
        <v>41591</v>
      </c>
      <c r="J2136" s="9">
        <v>41594</v>
      </c>
      <c r="K2136" s="7">
        <v>3</v>
      </c>
      <c r="L2136" s="9" t="str">
        <f>VLOOKUP(T_[[#This Row],[Réf catégorie]],ListeCATEGORIES,2,FALSE)</f>
        <v>Desserts</v>
      </c>
      <c r="M2136" s="6">
        <v>62</v>
      </c>
      <c r="N2136" s="6" t="str">
        <f>VLOOKUP(T_[[#This Row],[Réf prod]],ListePRODUITS,2,FALSE)</f>
        <v>Tarte au sucre</v>
      </c>
      <c r="O2136" s="13">
        <v>246.5</v>
      </c>
      <c r="P2136" s="6">
        <v>65</v>
      </c>
      <c r="Q2136" s="13">
        <f t="shared" si="33"/>
        <v>16022.5</v>
      </c>
      <c r="R2136" s="14">
        <v>0.06</v>
      </c>
      <c r="S2136" s="13">
        <v>15061.15</v>
      </c>
      <c r="T2136" s="13">
        <v>451.83449999999999</v>
      </c>
      <c r="U2136" s="48">
        <f>T_[[#This Row],[CA tarif]]-T_[[#This Row],[CA HT]]</f>
        <v>961.35000000000036</v>
      </c>
      <c r="V2136" s="13"/>
      <c r="W2136" s="13"/>
      <c r="X2136"/>
      <c r="Y2136" s="9"/>
      <c r="AA2136"/>
      <c r="AB2136"/>
    </row>
    <row r="2137" spans="1:28" ht="15" customHeight="1" x14ac:dyDescent="0.25">
      <c r="A2137" s="6" t="s">
        <v>177</v>
      </c>
      <c r="B2137" s="6" t="s">
        <v>178</v>
      </c>
      <c r="C2137" s="6" t="s">
        <v>159</v>
      </c>
      <c r="D2137" s="6" t="s">
        <v>136</v>
      </c>
      <c r="E2137" s="6">
        <v>3</v>
      </c>
      <c r="F2137" s="6" t="str">
        <f>VLOOKUP(T_[[#This Row],[N° représ]],ListeREPRESENTANTS,2,FALSE)</f>
        <v>Janet Leverling</v>
      </c>
      <c r="G2137" s="6">
        <v>10684</v>
      </c>
      <c r="H2137" s="9">
        <v>41562</v>
      </c>
      <c r="I2137" s="9">
        <v>41584</v>
      </c>
      <c r="J2137" s="9">
        <v>41579</v>
      </c>
      <c r="K2137" s="7">
        <v>3</v>
      </c>
      <c r="L2137" s="9" t="str">
        <f>VLOOKUP(T_[[#This Row],[Réf catégorie]],ListeCATEGORIES,2,FALSE)</f>
        <v>Desserts</v>
      </c>
      <c r="M2137" s="6">
        <v>47</v>
      </c>
      <c r="N2137" s="6" t="str">
        <f>VLOOKUP(T_[[#This Row],[Réf prod]],ListePRODUITS,2,FALSE)</f>
        <v>Zaanse koeken</v>
      </c>
      <c r="O2137" s="13">
        <v>47.5</v>
      </c>
      <c r="P2137" s="6">
        <v>98</v>
      </c>
      <c r="Q2137" s="13">
        <f t="shared" si="33"/>
        <v>4655</v>
      </c>
      <c r="R2137" s="14">
        <v>0.16</v>
      </c>
      <c r="S2137" s="13">
        <v>3910.2</v>
      </c>
      <c r="T2137" s="13">
        <v>58.652999999999999</v>
      </c>
      <c r="U2137" s="48">
        <f>T_[[#This Row],[CA tarif]]-T_[[#This Row],[CA HT]]</f>
        <v>744.80000000000018</v>
      </c>
      <c r="V2137" s="13"/>
      <c r="W2137" s="13"/>
      <c r="X2137"/>
      <c r="Y2137" s="9"/>
      <c r="AA2137"/>
      <c r="AB2137"/>
    </row>
    <row r="2138" spans="1:28" ht="15" customHeight="1" x14ac:dyDescent="0.25">
      <c r="A2138" s="6" t="s">
        <v>152</v>
      </c>
      <c r="B2138" s="6" t="s">
        <v>153</v>
      </c>
      <c r="C2138" s="6" t="s">
        <v>154</v>
      </c>
      <c r="D2138" s="6" t="s">
        <v>146</v>
      </c>
      <c r="E2138" s="6">
        <v>1</v>
      </c>
      <c r="F2138" s="6" t="str">
        <f>VLOOKUP(T_[[#This Row],[N° représ]],ListeREPRESENTANTS,2,FALSE)</f>
        <v>Francis Rivière</v>
      </c>
      <c r="G2138" s="6">
        <v>10810</v>
      </c>
      <c r="H2138" s="9">
        <v>41562</v>
      </c>
      <c r="I2138" s="9">
        <v>41588</v>
      </c>
      <c r="J2138" s="9">
        <v>41587</v>
      </c>
      <c r="K2138" s="7">
        <v>8</v>
      </c>
      <c r="L2138" s="9" t="str">
        <f>VLOOKUP(T_[[#This Row],[Réf catégorie]],ListeCATEGORIES,2,FALSE)</f>
        <v>Poissons et fruits de mer</v>
      </c>
      <c r="M2138" s="6">
        <v>13</v>
      </c>
      <c r="N2138" s="6" t="str">
        <f>VLOOKUP(T_[[#This Row],[Réf prod]],ListePRODUITS,2,FALSE)</f>
        <v>Konbu</v>
      </c>
      <c r="O2138" s="13">
        <v>30</v>
      </c>
      <c r="P2138" s="6">
        <v>31</v>
      </c>
      <c r="Q2138" s="13">
        <f t="shared" si="33"/>
        <v>930</v>
      </c>
      <c r="R2138" s="14">
        <v>0.09</v>
      </c>
      <c r="S2138" s="13">
        <v>846.30000000000007</v>
      </c>
      <c r="T2138" s="13">
        <v>20.311199999999999</v>
      </c>
      <c r="U2138" s="48">
        <f>T_[[#This Row],[CA tarif]]-T_[[#This Row],[CA HT]]</f>
        <v>83.699999999999932</v>
      </c>
      <c r="V2138" s="13"/>
      <c r="W2138" s="13"/>
      <c r="X2138"/>
      <c r="Y2138" s="9"/>
      <c r="AA2138"/>
      <c r="AB2138"/>
    </row>
    <row r="2139" spans="1:28" ht="15" customHeight="1" x14ac:dyDescent="0.25">
      <c r="A2139" s="6" t="s">
        <v>95</v>
      </c>
      <c r="B2139" s="6" t="s">
        <v>96</v>
      </c>
      <c r="C2139" s="6" t="s">
        <v>97</v>
      </c>
      <c r="D2139" s="6" t="s">
        <v>98</v>
      </c>
      <c r="E2139" s="6">
        <v>9</v>
      </c>
      <c r="F2139" s="6" t="str">
        <f>VLOOKUP(T_[[#This Row],[N° représ]],ListeREPRESENTANTS,2,FALSE)</f>
        <v>Steven Buchanan</v>
      </c>
      <c r="G2139" s="6">
        <v>10474</v>
      </c>
      <c r="H2139" s="9">
        <v>41563</v>
      </c>
      <c r="I2139" s="9">
        <v>41579</v>
      </c>
      <c r="J2139" s="9">
        <v>41575</v>
      </c>
      <c r="K2139" s="7">
        <v>1</v>
      </c>
      <c r="L2139" s="9" t="str">
        <f>VLOOKUP(T_[[#This Row],[Réf catégorie]],ListeCATEGORIES,2,FALSE)</f>
        <v>Boissons</v>
      </c>
      <c r="M2139" s="6">
        <v>75</v>
      </c>
      <c r="N2139" s="6" t="str">
        <f>VLOOKUP(T_[[#This Row],[Réf prod]],ListePRODUITS,2,FALSE)</f>
        <v>Rhönbräu Klosterbier</v>
      </c>
      <c r="O2139" s="13">
        <v>31</v>
      </c>
      <c r="P2139" s="6">
        <v>48</v>
      </c>
      <c r="Q2139" s="13">
        <f t="shared" si="33"/>
        <v>1488</v>
      </c>
      <c r="R2139" s="14">
        <v>-0.01</v>
      </c>
      <c r="S2139" s="13">
        <v>1502.88</v>
      </c>
      <c r="T2139" s="13">
        <v>22.543200000000002</v>
      </c>
      <c r="U2139" s="48">
        <f>T_[[#This Row],[CA tarif]]-T_[[#This Row],[CA HT]]</f>
        <v>-14.880000000000109</v>
      </c>
      <c r="V2139" s="13"/>
      <c r="W2139" s="13"/>
      <c r="X2139"/>
      <c r="Y2139" s="9"/>
      <c r="AA2139"/>
      <c r="AB2139"/>
    </row>
    <row r="2140" spans="1:28" ht="15" customHeight="1" x14ac:dyDescent="0.25">
      <c r="A2140" s="6" t="s">
        <v>82</v>
      </c>
      <c r="B2140" s="6" t="s">
        <v>83</v>
      </c>
      <c r="C2140" s="6" t="s">
        <v>84</v>
      </c>
      <c r="D2140" s="6" t="s">
        <v>85</v>
      </c>
      <c r="E2140" s="6">
        <v>5</v>
      </c>
      <c r="F2140" s="6" t="str">
        <f>VLOOKUP(T_[[#This Row],[N° représ]],ListeREPRESENTANTS,2,FALSE)</f>
        <v>Mohamed Ben Arfa</v>
      </c>
      <c r="G2140" s="6">
        <v>10511</v>
      </c>
      <c r="H2140" s="9">
        <v>41563</v>
      </c>
      <c r="I2140" s="9">
        <v>41591</v>
      </c>
      <c r="J2140" s="9">
        <v>41588</v>
      </c>
      <c r="K2140" s="7">
        <v>2</v>
      </c>
      <c r="L2140" s="9" t="str">
        <f>VLOOKUP(T_[[#This Row],[Réf catégorie]],ListeCATEGORIES,2,FALSE)</f>
        <v>Condiments</v>
      </c>
      <c r="M2140" s="6">
        <v>4</v>
      </c>
      <c r="N2140" s="6" t="str">
        <f>VLOOKUP(T_[[#This Row],[Réf prod]],ListePRODUITS,2,FALSE)</f>
        <v>Chef Anton's Cajun Seasoning</v>
      </c>
      <c r="O2140" s="13">
        <v>110</v>
      </c>
      <c r="P2140" s="6">
        <v>52</v>
      </c>
      <c r="Q2140" s="13">
        <f t="shared" si="33"/>
        <v>5720</v>
      </c>
      <c r="R2140" s="14">
        <v>0.12</v>
      </c>
      <c r="S2140" s="13">
        <v>5033.6000000000004</v>
      </c>
      <c r="T2140" s="13">
        <v>176.17599999999999</v>
      </c>
      <c r="U2140" s="48">
        <f>T_[[#This Row],[CA tarif]]-T_[[#This Row],[CA HT]]</f>
        <v>686.39999999999964</v>
      </c>
      <c r="V2140" s="13"/>
      <c r="W2140" s="13"/>
      <c r="X2140"/>
      <c r="Y2140" s="9"/>
      <c r="AA2140"/>
      <c r="AB2140"/>
    </row>
    <row r="2141" spans="1:28" ht="15" customHeight="1" x14ac:dyDescent="0.25">
      <c r="A2141" s="6" t="s">
        <v>219</v>
      </c>
      <c r="B2141" s="6" t="s">
        <v>220</v>
      </c>
      <c r="C2141" s="6" t="s">
        <v>203</v>
      </c>
      <c r="D2141" s="6" t="s">
        <v>204</v>
      </c>
      <c r="E2141" s="6">
        <v>8</v>
      </c>
      <c r="F2141" s="6" t="str">
        <f>VLOOKUP(T_[[#This Row],[N° représ]],ListeREPRESENTANTS,2,FALSE)</f>
        <v>Hicham Esmal</v>
      </c>
      <c r="G2141" s="6">
        <v>10531</v>
      </c>
      <c r="H2141" s="9">
        <v>41563</v>
      </c>
      <c r="I2141" s="9">
        <v>41578</v>
      </c>
      <c r="J2141" s="9">
        <v>41577</v>
      </c>
      <c r="K2141" s="7">
        <v>4</v>
      </c>
      <c r="L2141" s="9" t="str">
        <f>VLOOKUP(T_[[#This Row],[Réf catégorie]],ListeCATEGORIES,2,FALSE)</f>
        <v>Produits laitiers</v>
      </c>
      <c r="M2141" s="6">
        <v>59</v>
      </c>
      <c r="N2141" s="6" t="str">
        <f>VLOOKUP(T_[[#This Row],[Réf prod]],ListePRODUITS,2,FALSE)</f>
        <v>Raclette Courdavault</v>
      </c>
      <c r="O2141" s="13">
        <v>275</v>
      </c>
      <c r="P2141" s="6">
        <v>75</v>
      </c>
      <c r="Q2141" s="13">
        <f t="shared" si="33"/>
        <v>20625</v>
      </c>
      <c r="R2141" s="14">
        <v>0.19</v>
      </c>
      <c r="S2141" s="13">
        <v>16706.25</v>
      </c>
      <c r="T2141" s="13">
        <v>467.77499999999998</v>
      </c>
      <c r="U2141" s="48">
        <f>T_[[#This Row],[CA tarif]]-T_[[#This Row],[CA HT]]</f>
        <v>3918.75</v>
      </c>
      <c r="V2141" s="13"/>
      <c r="W2141" s="13"/>
      <c r="X2141"/>
      <c r="Y2141" s="9"/>
      <c r="AA2141"/>
      <c r="AB2141"/>
    </row>
    <row r="2142" spans="1:28" x14ac:dyDescent="0.25">
      <c r="A2142" s="6" t="s">
        <v>288</v>
      </c>
      <c r="B2142" s="6" t="s">
        <v>289</v>
      </c>
      <c r="C2142" s="6" t="s">
        <v>290</v>
      </c>
      <c r="D2142" s="6" t="s">
        <v>81</v>
      </c>
      <c r="E2142" s="6">
        <v>8</v>
      </c>
      <c r="F2142" s="6" t="str">
        <f>VLOOKUP(T_[[#This Row],[N° représ]],ListeREPRESENTANTS,2,FALSE)</f>
        <v>Hicham Esmal</v>
      </c>
      <c r="G2142" s="6">
        <v>10775</v>
      </c>
      <c r="H2142" s="9">
        <v>41563</v>
      </c>
      <c r="I2142" s="9">
        <v>41587</v>
      </c>
      <c r="J2142" s="9">
        <v>41582</v>
      </c>
      <c r="K2142" s="7">
        <v>1</v>
      </c>
      <c r="L2142" s="9" t="str">
        <f>VLOOKUP(T_[[#This Row],[Réf catégorie]],ListeCATEGORIES,2,FALSE)</f>
        <v>Boissons</v>
      </c>
      <c r="M2142" s="6">
        <v>67</v>
      </c>
      <c r="N2142" s="6" t="str">
        <f>VLOOKUP(T_[[#This Row],[Réf prod]],ListePRODUITS,2,FALSE)</f>
        <v>Laughing Lumberjack Lager</v>
      </c>
      <c r="O2142" s="13">
        <v>70</v>
      </c>
      <c r="P2142" s="6">
        <v>38</v>
      </c>
      <c r="Q2142" s="13">
        <f t="shared" si="33"/>
        <v>2660</v>
      </c>
      <c r="R2142" s="14">
        <v>0.18</v>
      </c>
      <c r="S2142" s="13">
        <v>2181.2000000000003</v>
      </c>
      <c r="T2142" s="13">
        <v>54.530000000000008</v>
      </c>
      <c r="U2142" s="48">
        <f>T_[[#This Row],[CA tarif]]-T_[[#This Row],[CA HT]]</f>
        <v>478.79999999999973</v>
      </c>
      <c r="V2142" s="13"/>
      <c r="W2142" s="13"/>
      <c r="X2142"/>
      <c r="Y2142" s="9"/>
      <c r="AA2142"/>
      <c r="AB2142"/>
    </row>
    <row r="2143" spans="1:28" ht="15" customHeight="1" x14ac:dyDescent="0.25">
      <c r="A2143" s="6" t="s">
        <v>130</v>
      </c>
      <c r="B2143" s="6" t="s">
        <v>131</v>
      </c>
      <c r="C2143" s="6" t="s">
        <v>132</v>
      </c>
      <c r="D2143" s="6" t="s">
        <v>123</v>
      </c>
      <c r="E2143" s="6">
        <v>4</v>
      </c>
      <c r="F2143" s="6" t="str">
        <f>VLOOKUP(T_[[#This Row],[N° représ]],ListeREPRESENTANTS,2,FALSE)</f>
        <v>Laura Callahan</v>
      </c>
      <c r="G2143" s="6">
        <v>10786</v>
      </c>
      <c r="H2143" s="9">
        <v>41563</v>
      </c>
      <c r="I2143" s="9">
        <v>41586</v>
      </c>
      <c r="J2143" s="9">
        <v>41584</v>
      </c>
      <c r="K2143" s="7">
        <v>8</v>
      </c>
      <c r="L2143" s="9" t="str">
        <f>VLOOKUP(T_[[#This Row],[Réf catégorie]],ListeCATEGORIES,2,FALSE)</f>
        <v>Poissons et fruits de mer</v>
      </c>
      <c r="M2143" s="6">
        <v>30</v>
      </c>
      <c r="N2143" s="6" t="str">
        <f>VLOOKUP(T_[[#This Row],[Réf prod]],ListePRODUITS,2,FALSE)</f>
        <v>Nord-Ost Matjeshering</v>
      </c>
      <c r="O2143" s="13">
        <v>129.44999999999999</v>
      </c>
      <c r="P2143" s="6">
        <v>23</v>
      </c>
      <c r="Q2143" s="13">
        <f t="shared" si="33"/>
        <v>2977.35</v>
      </c>
      <c r="R2143" s="14">
        <v>0.12</v>
      </c>
      <c r="S2143" s="13">
        <v>2620.0679999999998</v>
      </c>
      <c r="T2143" s="13">
        <v>68.121768000000003</v>
      </c>
      <c r="U2143" s="48">
        <f>T_[[#This Row],[CA tarif]]-T_[[#This Row],[CA HT]]</f>
        <v>357.28200000000015</v>
      </c>
      <c r="V2143" s="13"/>
      <c r="W2143" s="13"/>
      <c r="X2143"/>
      <c r="Y2143" s="9"/>
      <c r="AA2143"/>
      <c r="AB2143"/>
    </row>
    <row r="2144" spans="1:28" ht="15" customHeight="1" x14ac:dyDescent="0.25">
      <c r="A2144" s="6" t="s">
        <v>310</v>
      </c>
      <c r="B2144" s="6" t="s">
        <v>311</v>
      </c>
      <c r="C2144" s="6" t="s">
        <v>312</v>
      </c>
      <c r="D2144" s="6" t="s">
        <v>85</v>
      </c>
      <c r="E2144" s="6">
        <v>1</v>
      </c>
      <c r="F2144" s="6" t="str">
        <f>VLOOKUP(T_[[#This Row],[N° représ]],ListeREPRESENTANTS,2,FALSE)</f>
        <v>Francis Rivière</v>
      </c>
      <c r="G2144" s="6">
        <v>10737</v>
      </c>
      <c r="H2144" s="9">
        <v>41564</v>
      </c>
      <c r="I2144" s="9">
        <v>41579</v>
      </c>
      <c r="J2144" s="9">
        <v>41580</v>
      </c>
      <c r="K2144" s="7">
        <v>8</v>
      </c>
      <c r="L2144" s="9" t="str">
        <f>VLOOKUP(T_[[#This Row],[Réf catégorie]],ListeCATEGORIES,2,FALSE)</f>
        <v>Poissons et fruits de mer</v>
      </c>
      <c r="M2144" s="6">
        <v>41</v>
      </c>
      <c r="N2144" s="6" t="str">
        <f>VLOOKUP(T_[[#This Row],[Réf prod]],ListePRODUITS,2,FALSE)</f>
        <v>Jack's New England Clam Chowder</v>
      </c>
      <c r="O2144" s="13">
        <v>48.25</v>
      </c>
      <c r="P2144" s="6">
        <v>34</v>
      </c>
      <c r="Q2144" s="13">
        <f t="shared" si="33"/>
        <v>1640.5</v>
      </c>
      <c r="R2144" s="14">
        <v>0.05</v>
      </c>
      <c r="S2144" s="13">
        <v>1558.4749999999999</v>
      </c>
      <c r="T2144" s="13">
        <v>12.467799999999999</v>
      </c>
      <c r="U2144" s="48">
        <f>T_[[#This Row],[CA tarif]]-T_[[#This Row],[CA HT]]</f>
        <v>82.025000000000091</v>
      </c>
      <c r="V2144" s="13"/>
      <c r="W2144" s="13"/>
      <c r="X2144"/>
      <c r="Y2144" s="9"/>
      <c r="AA2144"/>
      <c r="AB2144"/>
    </row>
    <row r="2145" spans="1:28" ht="15" customHeight="1" x14ac:dyDescent="0.25">
      <c r="A2145" s="6" t="s">
        <v>205</v>
      </c>
      <c r="B2145" s="6" t="s">
        <v>206</v>
      </c>
      <c r="C2145" s="6" t="s">
        <v>207</v>
      </c>
      <c r="D2145" s="6" t="s">
        <v>208</v>
      </c>
      <c r="E2145" s="6">
        <v>7</v>
      </c>
      <c r="F2145" s="6" t="str">
        <f>VLOOKUP(T_[[#This Row],[N° représ]],ListeREPRESENTANTS,2,FALSE)</f>
        <v>Jaime Dos Santos</v>
      </c>
      <c r="G2145" s="6">
        <v>10524</v>
      </c>
      <c r="H2145" s="9">
        <v>41565</v>
      </c>
      <c r="I2145" s="9">
        <v>41580</v>
      </c>
      <c r="J2145" s="9">
        <v>41583</v>
      </c>
      <c r="K2145" s="7">
        <v>6</v>
      </c>
      <c r="L2145" s="9" t="str">
        <f>VLOOKUP(T_[[#This Row],[Réf catégorie]],ListeCATEGORIES,2,FALSE)</f>
        <v>Viandes</v>
      </c>
      <c r="M2145" s="6">
        <v>54</v>
      </c>
      <c r="N2145" s="6" t="str">
        <f>VLOOKUP(T_[[#This Row],[Réf prod]],ListePRODUITS,2,FALSE)</f>
        <v>Tourtière</v>
      </c>
      <c r="O2145" s="13">
        <v>37.25</v>
      </c>
      <c r="P2145" s="6">
        <v>81</v>
      </c>
      <c r="Q2145" s="13">
        <f t="shared" si="33"/>
        <v>3017.25</v>
      </c>
      <c r="R2145" s="14">
        <v>0.11</v>
      </c>
      <c r="S2145" s="13">
        <v>2685.3525</v>
      </c>
      <c r="T2145" s="13">
        <v>40.2802875</v>
      </c>
      <c r="U2145" s="48">
        <f>T_[[#This Row],[CA tarif]]-T_[[#This Row],[CA HT]]</f>
        <v>331.89750000000004</v>
      </c>
      <c r="V2145" s="13"/>
      <c r="W2145" s="13"/>
      <c r="X2145"/>
      <c r="Y2145" s="9"/>
      <c r="AA2145"/>
      <c r="AB2145"/>
    </row>
    <row r="2146" spans="1:28" ht="15" customHeight="1" x14ac:dyDescent="0.25">
      <c r="A2146" s="6" t="s">
        <v>107</v>
      </c>
      <c r="B2146" s="6" t="s">
        <v>108</v>
      </c>
      <c r="C2146" s="6" t="s">
        <v>109</v>
      </c>
      <c r="D2146" s="6" t="s">
        <v>110</v>
      </c>
      <c r="E2146" s="6">
        <v>9</v>
      </c>
      <c r="F2146" s="6" t="str">
        <f>VLOOKUP(T_[[#This Row],[N° représ]],ListeREPRESENTANTS,2,FALSE)</f>
        <v>Steven Buchanan</v>
      </c>
      <c r="G2146" s="6">
        <v>10477</v>
      </c>
      <c r="H2146" s="9">
        <v>41566</v>
      </c>
      <c r="I2146" s="9">
        <v>41596</v>
      </c>
      <c r="J2146" s="9">
        <v>41597</v>
      </c>
      <c r="K2146" s="7">
        <v>1</v>
      </c>
      <c r="L2146" s="9" t="str">
        <f>VLOOKUP(T_[[#This Row],[Réf catégorie]],ListeCATEGORIES,2,FALSE)</f>
        <v>Boissons</v>
      </c>
      <c r="M2146" s="6">
        <v>1</v>
      </c>
      <c r="N2146" s="6" t="str">
        <f>VLOOKUP(T_[[#This Row],[Réf prod]],ListePRODUITS,2,FALSE)</f>
        <v>Chai</v>
      </c>
      <c r="O2146" s="13">
        <v>72</v>
      </c>
      <c r="P2146" s="6">
        <v>33</v>
      </c>
      <c r="Q2146" s="13">
        <f t="shared" si="33"/>
        <v>2376</v>
      </c>
      <c r="R2146" s="14">
        <v>0.12</v>
      </c>
      <c r="S2146" s="13">
        <v>2090.88</v>
      </c>
      <c r="T2146" s="13">
        <v>16.727040000000002</v>
      </c>
      <c r="U2146" s="48">
        <f>T_[[#This Row],[CA tarif]]-T_[[#This Row],[CA HT]]</f>
        <v>285.11999999999989</v>
      </c>
      <c r="V2146" s="13"/>
      <c r="W2146" s="13"/>
      <c r="X2146"/>
      <c r="Y2146" s="9"/>
      <c r="AA2146"/>
      <c r="AB2146"/>
    </row>
    <row r="2147" spans="1:28" x14ac:dyDescent="0.25">
      <c r="A2147" s="6" t="s">
        <v>179</v>
      </c>
      <c r="B2147" s="6" t="s">
        <v>180</v>
      </c>
      <c r="C2147" s="6" t="s">
        <v>181</v>
      </c>
      <c r="D2147" s="6" t="s">
        <v>81</v>
      </c>
      <c r="E2147" s="6">
        <v>9</v>
      </c>
      <c r="F2147" s="6" t="str">
        <f>VLOOKUP(T_[[#This Row],[N° représ]],ListeREPRESENTANTS,2,FALSE)</f>
        <v>Steven Buchanan</v>
      </c>
      <c r="G2147" s="6">
        <v>10711</v>
      </c>
      <c r="H2147" s="9">
        <v>41566</v>
      </c>
      <c r="I2147" s="9">
        <v>41577</v>
      </c>
      <c r="J2147" s="9">
        <v>41579</v>
      </c>
      <c r="K2147" s="7">
        <v>3</v>
      </c>
      <c r="L2147" s="9" t="str">
        <f>VLOOKUP(T_[[#This Row],[Réf catégorie]],ListeCATEGORIES,2,FALSE)</f>
        <v>Desserts</v>
      </c>
      <c r="M2147" s="6">
        <v>19</v>
      </c>
      <c r="N2147" s="6" t="str">
        <f>VLOOKUP(T_[[#This Row],[Réf prod]],ListePRODUITS,2,FALSE)</f>
        <v>Teatime Chocolate Biscuits</v>
      </c>
      <c r="O2147" s="13">
        <v>46</v>
      </c>
      <c r="P2147" s="6">
        <v>44</v>
      </c>
      <c r="Q2147" s="13">
        <f t="shared" si="33"/>
        <v>2024</v>
      </c>
      <c r="R2147" s="14">
        <v>0.16</v>
      </c>
      <c r="S2147" s="13">
        <v>1700.1599999999999</v>
      </c>
      <c r="T2147" s="13">
        <v>30.602879999999999</v>
      </c>
      <c r="U2147" s="48">
        <f>T_[[#This Row],[CA tarif]]-T_[[#This Row],[CA HT]]</f>
        <v>323.84000000000015</v>
      </c>
      <c r="V2147" s="13"/>
      <c r="W2147" s="13"/>
      <c r="X2147"/>
      <c r="Y2147" s="9"/>
      <c r="AA2147"/>
      <c r="AB2147"/>
    </row>
    <row r="2148" spans="1:28" ht="15" customHeight="1" x14ac:dyDescent="0.25">
      <c r="A2148" s="6" t="s">
        <v>186</v>
      </c>
      <c r="B2148" s="6" t="s">
        <v>187</v>
      </c>
      <c r="C2148" s="6" t="s">
        <v>188</v>
      </c>
      <c r="D2148" s="6" t="s">
        <v>140</v>
      </c>
      <c r="E2148" s="6">
        <v>8</v>
      </c>
      <c r="F2148" s="6" t="str">
        <f>VLOOKUP(T_[[#This Row],[N° représ]],ListeREPRESENTANTS,2,FALSE)</f>
        <v>Hicham Esmal</v>
      </c>
      <c r="G2148" s="6">
        <v>10836</v>
      </c>
      <c r="H2148" s="9">
        <v>41566</v>
      </c>
      <c r="I2148" s="9">
        <v>41579</v>
      </c>
      <c r="J2148" s="9">
        <v>41578</v>
      </c>
      <c r="K2148" s="7">
        <v>1</v>
      </c>
      <c r="L2148" s="9" t="str">
        <f>VLOOKUP(T_[[#This Row],[Réf catégorie]],ListeCATEGORIES,2,FALSE)</f>
        <v>Boissons</v>
      </c>
      <c r="M2148" s="6">
        <v>35</v>
      </c>
      <c r="N2148" s="6" t="str">
        <f>VLOOKUP(T_[[#This Row],[Réf prod]],ListePRODUITS,2,FALSE)</f>
        <v>Steeleye Stout</v>
      </c>
      <c r="O2148" s="13">
        <v>90</v>
      </c>
      <c r="P2148" s="6">
        <v>8</v>
      </c>
      <c r="Q2148" s="13">
        <f t="shared" si="33"/>
        <v>720</v>
      </c>
      <c r="R2148" s="14">
        <v>0.17</v>
      </c>
      <c r="S2148" s="13">
        <v>597.6</v>
      </c>
      <c r="T2148" s="13">
        <v>14.342400000000001</v>
      </c>
      <c r="U2148" s="48">
        <f>T_[[#This Row],[CA tarif]]-T_[[#This Row],[CA HT]]</f>
        <v>122.39999999999998</v>
      </c>
      <c r="V2148" s="13"/>
      <c r="W2148" s="13"/>
      <c r="X2148"/>
      <c r="Y2148" s="9"/>
      <c r="AA2148"/>
      <c r="AB2148"/>
    </row>
    <row r="2149" spans="1:28" ht="15" customHeight="1" x14ac:dyDescent="0.25">
      <c r="A2149" s="6" t="s">
        <v>196</v>
      </c>
      <c r="B2149" s="6" t="s">
        <v>197</v>
      </c>
      <c r="C2149" s="6" t="s">
        <v>52</v>
      </c>
      <c r="D2149" s="6" t="s">
        <v>51</v>
      </c>
      <c r="E2149" s="6">
        <v>6</v>
      </c>
      <c r="F2149" s="6" t="str">
        <f>VLOOKUP(T_[[#This Row],[N° représ]],ListeREPRESENTANTS,2,FALSE)</f>
        <v>Ernst Junge</v>
      </c>
      <c r="G2149" s="6">
        <v>10519</v>
      </c>
      <c r="H2149" s="9">
        <v>41567</v>
      </c>
      <c r="I2149" s="9">
        <v>41596</v>
      </c>
      <c r="J2149" s="9">
        <v>41593</v>
      </c>
      <c r="K2149" s="7">
        <v>8</v>
      </c>
      <c r="L2149" s="9" t="str">
        <f>VLOOKUP(T_[[#This Row],[Réf catégorie]],ListeCATEGORIES,2,FALSE)</f>
        <v>Poissons et fruits de mer</v>
      </c>
      <c r="M2149" s="6">
        <v>10</v>
      </c>
      <c r="N2149" s="6" t="str">
        <f>VLOOKUP(T_[[#This Row],[Réf prod]],ListePRODUITS,2,FALSE)</f>
        <v>Ikura</v>
      </c>
      <c r="O2149" s="13">
        <v>155</v>
      </c>
      <c r="P2149" s="6">
        <v>99</v>
      </c>
      <c r="Q2149" s="13">
        <f t="shared" si="33"/>
        <v>15345</v>
      </c>
      <c r="R2149" s="14">
        <v>0.14000000000000001</v>
      </c>
      <c r="S2149" s="13">
        <v>13196.699999999999</v>
      </c>
      <c r="T2149" s="13">
        <v>145.16369999999998</v>
      </c>
      <c r="U2149" s="48">
        <f>T_[[#This Row],[CA tarif]]-T_[[#This Row],[CA HT]]</f>
        <v>2148.3000000000011</v>
      </c>
      <c r="V2149" s="13"/>
      <c r="W2149" s="13"/>
      <c r="X2149"/>
      <c r="Y2149" s="9"/>
      <c r="AA2149"/>
      <c r="AB2149"/>
    </row>
    <row r="2150" spans="1:28" x14ac:dyDescent="0.25">
      <c r="A2150" s="6" t="s">
        <v>255</v>
      </c>
      <c r="B2150" s="6" t="s">
        <v>256</v>
      </c>
      <c r="C2150" s="6" t="s">
        <v>257</v>
      </c>
      <c r="D2150" s="6" t="s">
        <v>81</v>
      </c>
      <c r="E2150" s="6">
        <v>2</v>
      </c>
      <c r="F2150" s="6" t="str">
        <f>VLOOKUP(T_[[#This Row],[N° représ]],ListeREPRESENTANTS,2,FALSE)</f>
        <v>Anne Dodsworth</v>
      </c>
      <c r="G2150" s="6">
        <v>10577</v>
      </c>
      <c r="H2150" s="9">
        <v>41567</v>
      </c>
      <c r="I2150" s="9">
        <v>41586</v>
      </c>
      <c r="J2150" s="9">
        <v>41582</v>
      </c>
      <c r="K2150" s="7">
        <v>1</v>
      </c>
      <c r="L2150" s="9" t="str">
        <f>VLOOKUP(T_[[#This Row],[Réf catégorie]],ListeCATEGORIES,2,FALSE)</f>
        <v>Boissons</v>
      </c>
      <c r="M2150" s="6">
        <v>75</v>
      </c>
      <c r="N2150" s="6" t="str">
        <f>VLOOKUP(T_[[#This Row],[Réf prod]],ListePRODUITS,2,FALSE)</f>
        <v>Rhönbräu Klosterbier</v>
      </c>
      <c r="O2150" s="13">
        <v>38.75</v>
      </c>
      <c r="P2150" s="6">
        <v>68</v>
      </c>
      <c r="Q2150" s="13">
        <f t="shared" si="33"/>
        <v>2635</v>
      </c>
      <c r="R2150" s="14">
        <v>0.11</v>
      </c>
      <c r="S2150" s="13">
        <v>2345.15</v>
      </c>
      <c r="T2150" s="13">
        <v>9.3806000000000012</v>
      </c>
      <c r="U2150" s="48">
        <f>T_[[#This Row],[CA tarif]]-T_[[#This Row],[CA HT]]</f>
        <v>289.84999999999991</v>
      </c>
      <c r="V2150" s="13"/>
      <c r="W2150" s="13"/>
      <c r="X2150"/>
      <c r="Y2150" s="9"/>
      <c r="AA2150"/>
      <c r="AB2150"/>
    </row>
    <row r="2151" spans="1:28" ht="15" customHeight="1" x14ac:dyDescent="0.25">
      <c r="A2151" s="6" t="s">
        <v>264</v>
      </c>
      <c r="B2151" s="6" t="s">
        <v>265</v>
      </c>
      <c r="C2151" s="6" t="s">
        <v>266</v>
      </c>
      <c r="D2151" s="6" t="s">
        <v>123</v>
      </c>
      <c r="E2151" s="6">
        <v>3</v>
      </c>
      <c r="F2151" s="6" t="str">
        <f>VLOOKUP(T_[[#This Row],[N° représ]],ListeREPRESENTANTS,2,FALSE)</f>
        <v>Janet Leverling</v>
      </c>
      <c r="G2151" s="6">
        <v>10644</v>
      </c>
      <c r="H2151" s="9">
        <v>41567</v>
      </c>
      <c r="I2151" s="9">
        <v>41597</v>
      </c>
      <c r="J2151" s="9">
        <v>41592</v>
      </c>
      <c r="K2151" s="7">
        <v>8</v>
      </c>
      <c r="L2151" s="9" t="str">
        <f>VLOOKUP(T_[[#This Row],[Réf catégorie]],ListeCATEGORIES,2,FALSE)</f>
        <v>Poissons et fruits de mer</v>
      </c>
      <c r="M2151" s="6">
        <v>18</v>
      </c>
      <c r="N2151" s="6" t="str">
        <f>VLOOKUP(T_[[#This Row],[Réf prod]],ListePRODUITS,2,FALSE)</f>
        <v>Carnarvon Tigers</v>
      </c>
      <c r="O2151" s="13">
        <v>312.5</v>
      </c>
      <c r="P2151" s="6">
        <v>92</v>
      </c>
      <c r="Q2151" s="13">
        <f t="shared" si="33"/>
        <v>28750</v>
      </c>
      <c r="R2151" s="14">
        <v>0.06</v>
      </c>
      <c r="S2151" s="13">
        <v>27025</v>
      </c>
      <c r="T2151" s="13">
        <v>918.85</v>
      </c>
      <c r="U2151" s="48">
        <f>T_[[#This Row],[CA tarif]]-T_[[#This Row],[CA HT]]</f>
        <v>1725</v>
      </c>
      <c r="V2151" s="13"/>
      <c r="W2151" s="13"/>
      <c r="X2151"/>
      <c r="Y2151" s="9"/>
      <c r="AA2151"/>
      <c r="AB2151"/>
    </row>
    <row r="2152" spans="1:28" ht="15" customHeight="1" x14ac:dyDescent="0.25">
      <c r="A2152" s="6" t="s">
        <v>147</v>
      </c>
      <c r="B2152" s="6" t="s">
        <v>148</v>
      </c>
      <c r="C2152" s="6" t="s">
        <v>149</v>
      </c>
      <c r="D2152" s="6" t="s">
        <v>85</v>
      </c>
      <c r="E2152" s="6">
        <v>1</v>
      </c>
      <c r="F2152" s="6" t="str">
        <f>VLOOKUP(T_[[#This Row],[N° représ]],ListeREPRESENTANTS,2,FALSE)</f>
        <v>Francis Rivière</v>
      </c>
      <c r="G2152" s="6">
        <v>10832</v>
      </c>
      <c r="H2152" s="9">
        <v>41567</v>
      </c>
      <c r="I2152" s="9">
        <v>41597</v>
      </c>
      <c r="J2152" s="9">
        <v>41599</v>
      </c>
      <c r="K2152" s="7">
        <v>2</v>
      </c>
      <c r="L2152" s="9" t="str">
        <f>VLOOKUP(T_[[#This Row],[Réf catégorie]],ListeCATEGORIES,2,FALSE)</f>
        <v>Condiments</v>
      </c>
      <c r="M2152" s="6">
        <v>44</v>
      </c>
      <c r="N2152" s="6" t="str">
        <f>VLOOKUP(T_[[#This Row],[Réf prod]],ListePRODUITS,2,FALSE)</f>
        <v>Gula Malacca</v>
      </c>
      <c r="O2152" s="13">
        <v>97.25</v>
      </c>
      <c r="P2152" s="6">
        <v>55</v>
      </c>
      <c r="Q2152" s="13">
        <f t="shared" si="33"/>
        <v>5348.75</v>
      </c>
      <c r="R2152" s="14">
        <v>0.05</v>
      </c>
      <c r="S2152" s="13">
        <v>5081.3125</v>
      </c>
      <c r="T2152" s="13">
        <v>152.43937500000001</v>
      </c>
      <c r="U2152" s="48">
        <f>T_[[#This Row],[CA tarif]]-T_[[#This Row],[CA HT]]</f>
        <v>267.4375</v>
      </c>
      <c r="V2152" s="13"/>
      <c r="W2152" s="13"/>
      <c r="X2152"/>
      <c r="Y2152" s="9"/>
      <c r="AA2152"/>
      <c r="AB2152"/>
    </row>
    <row r="2153" spans="1:28" ht="15" customHeight="1" x14ac:dyDescent="0.25">
      <c r="A2153" s="6" t="s">
        <v>216</v>
      </c>
      <c r="B2153" s="6" t="s">
        <v>217</v>
      </c>
      <c r="C2153" s="6" t="s">
        <v>218</v>
      </c>
      <c r="D2153" s="6" t="s">
        <v>102</v>
      </c>
      <c r="E2153" s="6">
        <v>9</v>
      </c>
      <c r="F2153" s="6" t="str">
        <f>VLOOKUP(T_[[#This Row],[N° représ]],ListeREPRESENTANTS,2,FALSE)</f>
        <v>Steven Buchanan</v>
      </c>
      <c r="G2153" s="6">
        <v>10529</v>
      </c>
      <c r="H2153" s="9">
        <v>41568</v>
      </c>
      <c r="I2153" s="9">
        <v>41593</v>
      </c>
      <c r="J2153" s="9">
        <v>41596</v>
      </c>
      <c r="K2153" s="7">
        <v>6</v>
      </c>
      <c r="L2153" s="9" t="str">
        <f>VLOOKUP(T_[[#This Row],[Réf catégorie]],ListeCATEGORIES,2,FALSE)</f>
        <v>Viandes</v>
      </c>
      <c r="M2153" s="6">
        <v>55</v>
      </c>
      <c r="N2153" s="6" t="str">
        <f>VLOOKUP(T_[[#This Row],[Réf prod]],ListePRODUITS,2,FALSE)</f>
        <v>Pâté chinois</v>
      </c>
      <c r="O2153" s="13">
        <v>120</v>
      </c>
      <c r="P2153" s="6">
        <v>28</v>
      </c>
      <c r="Q2153" s="13">
        <f t="shared" si="33"/>
        <v>3360</v>
      </c>
      <c r="R2153" s="14">
        <v>0.14000000000000001</v>
      </c>
      <c r="S2153" s="13">
        <v>2889.6</v>
      </c>
      <c r="T2153" s="13">
        <v>72.239999999999995</v>
      </c>
      <c r="U2153" s="48">
        <f>T_[[#This Row],[CA tarif]]-T_[[#This Row],[CA HT]]</f>
        <v>470.40000000000009</v>
      </c>
      <c r="V2153" s="13"/>
      <c r="W2153" s="13"/>
      <c r="X2153"/>
      <c r="Y2153" s="9"/>
      <c r="AA2153"/>
      <c r="AB2153"/>
    </row>
    <row r="2154" spans="1:28" ht="15" customHeight="1" x14ac:dyDescent="0.25">
      <c r="A2154" s="6" t="s">
        <v>160</v>
      </c>
      <c r="B2154" s="6" t="s">
        <v>161</v>
      </c>
      <c r="C2154" s="6" t="s">
        <v>162</v>
      </c>
      <c r="D2154" s="6" t="s">
        <v>106</v>
      </c>
      <c r="E2154" s="6">
        <v>1</v>
      </c>
      <c r="F2154" s="6" t="str">
        <f>VLOOKUP(T_[[#This Row],[N° représ]],ListeREPRESENTANTS,2,FALSE)</f>
        <v>Francis Rivière</v>
      </c>
      <c r="G2154" s="6">
        <v>10780</v>
      </c>
      <c r="H2154" s="9">
        <v>41568</v>
      </c>
      <c r="I2154" s="9">
        <v>41586</v>
      </c>
      <c r="J2154" s="9">
        <v>41583</v>
      </c>
      <c r="K2154" s="7">
        <v>1</v>
      </c>
      <c r="L2154" s="9" t="str">
        <f>VLOOKUP(T_[[#This Row],[Réf catégorie]],ListeCATEGORIES,2,FALSE)</f>
        <v>Boissons</v>
      </c>
      <c r="M2154" s="6">
        <v>70</v>
      </c>
      <c r="N2154" s="6" t="str">
        <f>VLOOKUP(T_[[#This Row],[Réf prod]],ListePRODUITS,2,FALSE)</f>
        <v>Outback Lager</v>
      </c>
      <c r="O2154" s="13">
        <v>75</v>
      </c>
      <c r="P2154" s="6">
        <v>99</v>
      </c>
      <c r="Q2154" s="13">
        <f t="shared" si="33"/>
        <v>7425</v>
      </c>
      <c r="R2154" s="14">
        <v>-0.01</v>
      </c>
      <c r="S2154" s="13">
        <v>7499.25</v>
      </c>
      <c r="T2154" s="13">
        <v>14.9985</v>
      </c>
      <c r="U2154" s="48">
        <f>T_[[#This Row],[CA tarif]]-T_[[#This Row],[CA HT]]</f>
        <v>-74.25</v>
      </c>
      <c r="V2154" s="13"/>
      <c r="W2154" s="13"/>
      <c r="X2154"/>
      <c r="Y2154" s="9"/>
      <c r="AA2154"/>
      <c r="AB2154"/>
    </row>
    <row r="2155" spans="1:28" ht="15" customHeight="1" x14ac:dyDescent="0.25">
      <c r="A2155" s="6" t="s">
        <v>205</v>
      </c>
      <c r="B2155" s="6" t="s">
        <v>206</v>
      </c>
      <c r="C2155" s="6" t="s">
        <v>207</v>
      </c>
      <c r="D2155" s="6" t="s">
        <v>208</v>
      </c>
      <c r="E2155" s="6">
        <v>2</v>
      </c>
      <c r="F2155" s="6" t="str">
        <f>VLOOKUP(T_[[#This Row],[N° représ]],ListeREPRESENTANTS,2,FALSE)</f>
        <v>Anne Dodsworth</v>
      </c>
      <c r="G2155" s="6">
        <v>10837</v>
      </c>
      <c r="H2155" s="9">
        <v>41568</v>
      </c>
      <c r="I2155" s="9">
        <v>41579</v>
      </c>
      <c r="J2155" s="9">
        <v>41582</v>
      </c>
      <c r="K2155" s="7">
        <v>3</v>
      </c>
      <c r="L2155" s="9" t="str">
        <f>VLOOKUP(T_[[#This Row],[Réf catégorie]],ListeCATEGORIES,2,FALSE)</f>
        <v>Desserts</v>
      </c>
      <c r="M2155" s="6">
        <v>47</v>
      </c>
      <c r="N2155" s="6" t="str">
        <f>VLOOKUP(T_[[#This Row],[Réf prod]],ListePRODUITS,2,FALSE)</f>
        <v>Zaanse koeken</v>
      </c>
      <c r="O2155" s="13">
        <v>47.5</v>
      </c>
      <c r="P2155" s="6">
        <v>26</v>
      </c>
      <c r="Q2155" s="13">
        <f t="shared" si="33"/>
        <v>1235</v>
      </c>
      <c r="R2155" s="14">
        <v>0.17</v>
      </c>
      <c r="S2155" s="13">
        <v>1025.05</v>
      </c>
      <c r="T2155" s="13">
        <v>27.676349999999999</v>
      </c>
      <c r="U2155" s="48">
        <f>T_[[#This Row],[CA tarif]]-T_[[#This Row],[CA HT]]</f>
        <v>209.95000000000005</v>
      </c>
      <c r="V2155" s="13"/>
      <c r="W2155" s="13"/>
      <c r="X2155"/>
      <c r="Y2155" s="9"/>
      <c r="AA2155"/>
      <c r="AB2155"/>
    </row>
    <row r="2156" spans="1:28" ht="15" customHeight="1" x14ac:dyDescent="0.25">
      <c r="A2156" s="6" t="s">
        <v>133</v>
      </c>
      <c r="B2156" s="6" t="s">
        <v>134</v>
      </c>
      <c r="C2156" s="6" t="s">
        <v>135</v>
      </c>
      <c r="D2156" s="6" t="s">
        <v>136</v>
      </c>
      <c r="E2156" s="6">
        <v>7</v>
      </c>
      <c r="F2156" s="6" t="str">
        <f>VLOOKUP(T_[[#This Row],[N° représ]],ListeREPRESENTANTS,2,FALSE)</f>
        <v>Jaime Dos Santos</v>
      </c>
      <c r="G2156" s="6">
        <v>10859</v>
      </c>
      <c r="H2156" s="9">
        <v>41568</v>
      </c>
      <c r="I2156" s="9">
        <v>41584</v>
      </c>
      <c r="J2156" s="9">
        <v>41579</v>
      </c>
      <c r="K2156" s="7">
        <v>6</v>
      </c>
      <c r="L2156" s="9" t="str">
        <f>VLOOKUP(T_[[#This Row],[Réf catégorie]],ListeCATEGORIES,2,FALSE)</f>
        <v>Viandes</v>
      </c>
      <c r="M2156" s="6">
        <v>54</v>
      </c>
      <c r="N2156" s="6" t="str">
        <f>VLOOKUP(T_[[#This Row],[Réf prod]],ListePRODUITS,2,FALSE)</f>
        <v>Tourtière</v>
      </c>
      <c r="O2156" s="13">
        <v>37.25</v>
      </c>
      <c r="P2156" s="6">
        <v>85</v>
      </c>
      <c r="Q2156" s="13">
        <f t="shared" si="33"/>
        <v>3166.25</v>
      </c>
      <c r="R2156" s="15">
        <v>0.01</v>
      </c>
      <c r="S2156" s="13">
        <v>3134.5875000000001</v>
      </c>
      <c r="T2156" s="13">
        <v>21.9421125</v>
      </c>
      <c r="U2156" s="48">
        <f>T_[[#This Row],[CA tarif]]-T_[[#This Row],[CA HT]]</f>
        <v>31.662499999999909</v>
      </c>
      <c r="V2156" s="13"/>
      <c r="W2156" s="13"/>
      <c r="X2156"/>
      <c r="Y2156" s="9"/>
      <c r="AA2156"/>
      <c r="AB2156"/>
    </row>
    <row r="2157" spans="1:28" ht="15" customHeight="1" x14ac:dyDescent="0.25">
      <c r="A2157" s="6" t="s">
        <v>86</v>
      </c>
      <c r="B2157" s="6" t="s">
        <v>87</v>
      </c>
      <c r="C2157" s="6" t="s">
        <v>88</v>
      </c>
      <c r="D2157" s="6" t="s">
        <v>89</v>
      </c>
      <c r="E2157" s="6">
        <v>3</v>
      </c>
      <c r="F2157" s="6" t="str">
        <f>VLOOKUP(T_[[#This Row],[N° représ]],ListeREPRESENTANTS,2,FALSE)</f>
        <v>Janet Leverling</v>
      </c>
      <c r="G2157" s="6">
        <v>10484</v>
      </c>
      <c r="H2157" s="9">
        <v>41569</v>
      </c>
      <c r="I2157" s="9">
        <v>41595</v>
      </c>
      <c r="J2157" s="9">
        <v>41596</v>
      </c>
      <c r="K2157" s="7">
        <v>3</v>
      </c>
      <c r="L2157" s="9" t="str">
        <f>VLOOKUP(T_[[#This Row],[Réf catégorie]],ListeCATEGORIES,2,FALSE)</f>
        <v>Desserts</v>
      </c>
      <c r="M2157" s="6">
        <v>21</v>
      </c>
      <c r="N2157" s="6" t="str">
        <f>VLOOKUP(T_[[#This Row],[Réf prod]],ListePRODUITS,2,FALSE)</f>
        <v>Sir Rodney's Scones</v>
      </c>
      <c r="O2157" s="13">
        <v>40</v>
      </c>
      <c r="P2157" s="6">
        <v>1</v>
      </c>
      <c r="Q2157" s="13">
        <f t="shared" si="33"/>
        <v>40</v>
      </c>
      <c r="R2157" s="14">
        <v>0.2</v>
      </c>
      <c r="S2157" s="13">
        <v>32</v>
      </c>
      <c r="T2157" s="13">
        <v>0.89600000000000002</v>
      </c>
      <c r="U2157" s="48">
        <f>T_[[#This Row],[CA tarif]]-T_[[#This Row],[CA HT]]</f>
        <v>8</v>
      </c>
      <c r="V2157" s="13"/>
      <c r="W2157" s="13"/>
      <c r="X2157"/>
      <c r="Y2157" s="9"/>
      <c r="AA2157"/>
      <c r="AB2157"/>
    </row>
    <row r="2158" spans="1:28" ht="15" customHeight="1" x14ac:dyDescent="0.25">
      <c r="A2158" s="6" t="s">
        <v>189</v>
      </c>
      <c r="B2158" s="6" t="s">
        <v>190</v>
      </c>
      <c r="C2158" s="6" t="s">
        <v>191</v>
      </c>
      <c r="D2158" s="6" t="s">
        <v>136</v>
      </c>
      <c r="E2158" s="6">
        <v>1</v>
      </c>
      <c r="F2158" s="6" t="str">
        <f>VLOOKUP(T_[[#This Row],[N° représ]],ListeREPRESENTANTS,2,FALSE)</f>
        <v>Francis Rivière</v>
      </c>
      <c r="G2158" s="6">
        <v>10515</v>
      </c>
      <c r="H2158" s="9">
        <v>41569</v>
      </c>
      <c r="I2158" s="9">
        <v>41595</v>
      </c>
      <c r="J2158" s="9">
        <v>41597</v>
      </c>
      <c r="K2158" s="7">
        <v>6</v>
      </c>
      <c r="L2158" s="9" t="str">
        <f>VLOOKUP(T_[[#This Row],[Réf catégorie]],ListeCATEGORIES,2,FALSE)</f>
        <v>Viandes</v>
      </c>
      <c r="M2158" s="6">
        <v>9</v>
      </c>
      <c r="N2158" s="6" t="str">
        <f>VLOOKUP(T_[[#This Row],[Réf prod]],ListePRODUITS,2,FALSE)</f>
        <v>Mishi Kobe Niku</v>
      </c>
      <c r="O2158" s="13">
        <v>485</v>
      </c>
      <c r="P2158" s="6">
        <v>92</v>
      </c>
      <c r="Q2158" s="13">
        <f t="shared" si="33"/>
        <v>44620</v>
      </c>
      <c r="R2158" s="14">
        <v>0.1</v>
      </c>
      <c r="S2158" s="13">
        <v>40158</v>
      </c>
      <c r="T2158" s="13">
        <v>401.58</v>
      </c>
      <c r="U2158" s="48">
        <f>T_[[#This Row],[CA tarif]]-T_[[#This Row],[CA HT]]</f>
        <v>4462</v>
      </c>
      <c r="V2158" s="13"/>
      <c r="W2158" s="13"/>
      <c r="X2158"/>
      <c r="Y2158" s="9"/>
      <c r="AA2158"/>
      <c r="AB2158"/>
    </row>
    <row r="2159" spans="1:28" x14ac:dyDescent="0.25">
      <c r="A2159" s="6" t="s">
        <v>213</v>
      </c>
      <c r="B2159" s="6" t="s">
        <v>214</v>
      </c>
      <c r="C2159" s="6" t="s">
        <v>215</v>
      </c>
      <c r="D2159" s="6" t="s">
        <v>81</v>
      </c>
      <c r="E2159" s="6">
        <v>6</v>
      </c>
      <c r="F2159" s="6" t="str">
        <f>VLOOKUP(T_[[#This Row],[N° représ]],ListeREPRESENTANTS,2,FALSE)</f>
        <v>Ernst Junge</v>
      </c>
      <c r="G2159" s="6">
        <v>10656</v>
      </c>
      <c r="H2159" s="9">
        <v>41569</v>
      </c>
      <c r="I2159" s="9">
        <v>41579</v>
      </c>
      <c r="J2159" s="9">
        <v>41579</v>
      </c>
      <c r="K2159" s="7">
        <v>3</v>
      </c>
      <c r="L2159" s="9" t="str">
        <f>VLOOKUP(T_[[#This Row],[Réf catégorie]],ListeCATEGORIES,2,FALSE)</f>
        <v>Desserts</v>
      </c>
      <c r="M2159" s="6">
        <v>47</v>
      </c>
      <c r="N2159" s="6" t="str">
        <f>VLOOKUP(T_[[#This Row],[Réf prod]],ListePRODUITS,2,FALSE)</f>
        <v>Zaanse koeken</v>
      </c>
      <c r="O2159" s="13">
        <v>47.5</v>
      </c>
      <c r="P2159" s="6">
        <v>1</v>
      </c>
      <c r="Q2159" s="13">
        <f t="shared" si="33"/>
        <v>47.5</v>
      </c>
      <c r="R2159" s="14">
        <v>0.09</v>
      </c>
      <c r="S2159" s="13">
        <v>43.225000000000001</v>
      </c>
      <c r="T2159" s="13">
        <v>1.2102999999999999</v>
      </c>
      <c r="U2159" s="48">
        <f>T_[[#This Row],[CA tarif]]-T_[[#This Row],[CA HT]]</f>
        <v>4.2749999999999986</v>
      </c>
      <c r="V2159" s="13"/>
      <c r="W2159" s="13"/>
      <c r="X2159"/>
      <c r="AA2159"/>
      <c r="AB2159"/>
    </row>
    <row r="2160" spans="1:28" ht="15" customHeight="1" x14ac:dyDescent="0.25">
      <c r="A2160" s="6" t="s">
        <v>264</v>
      </c>
      <c r="B2160" s="6" t="s">
        <v>265</v>
      </c>
      <c r="C2160" s="6" t="s">
        <v>266</v>
      </c>
      <c r="D2160" s="6" t="s">
        <v>123</v>
      </c>
      <c r="E2160" s="6">
        <v>5</v>
      </c>
      <c r="F2160" s="6" t="str">
        <f>VLOOKUP(T_[[#This Row],[N° représ]],ListeREPRESENTANTS,2,FALSE)</f>
        <v>Mohamed Ben Arfa</v>
      </c>
      <c r="G2160" s="6">
        <v>10935</v>
      </c>
      <c r="H2160" s="9">
        <v>41569</v>
      </c>
      <c r="I2160" s="9">
        <v>41599</v>
      </c>
      <c r="J2160" s="9">
        <v>41595</v>
      </c>
      <c r="K2160" s="7">
        <v>5</v>
      </c>
      <c r="L2160" s="9" t="str">
        <f>VLOOKUP(T_[[#This Row],[Réf catégorie]],ListeCATEGORIES,2,FALSE)</f>
        <v>Pâtes et céréales</v>
      </c>
      <c r="M2160" s="6">
        <v>23</v>
      </c>
      <c r="N2160" s="6" t="str">
        <f>VLOOKUP(T_[[#This Row],[Réf prod]],ListePRODUITS,2,FALSE)</f>
        <v>Tunnbröd</v>
      </c>
      <c r="O2160" s="13">
        <v>45</v>
      </c>
      <c r="P2160" s="6">
        <v>82</v>
      </c>
      <c r="Q2160" s="13">
        <f t="shared" si="33"/>
        <v>3690</v>
      </c>
      <c r="R2160" s="15">
        <v>0.12</v>
      </c>
      <c r="S2160" s="13">
        <v>3247.2</v>
      </c>
      <c r="T2160" s="13">
        <v>77.932799999999986</v>
      </c>
      <c r="U2160" s="48">
        <f>T_[[#This Row],[CA tarif]]-T_[[#This Row],[CA HT]]</f>
        <v>442.80000000000018</v>
      </c>
      <c r="V2160" s="13"/>
      <c r="W2160" s="13"/>
      <c r="X2160"/>
      <c r="AA2160"/>
      <c r="AB2160"/>
    </row>
    <row r="2161" spans="1:28" ht="15" customHeight="1" x14ac:dyDescent="0.25">
      <c r="A2161" s="6" t="s">
        <v>209</v>
      </c>
      <c r="B2161" s="6" t="s">
        <v>210</v>
      </c>
      <c r="C2161" s="6" t="s">
        <v>211</v>
      </c>
      <c r="D2161" s="6" t="s">
        <v>212</v>
      </c>
      <c r="E2161" s="6">
        <v>5</v>
      </c>
      <c r="F2161" s="6" t="str">
        <f>VLOOKUP(T_[[#This Row],[N° représ]],ListeREPRESENTANTS,2,FALSE)</f>
        <v>Mohamed Ben Arfa</v>
      </c>
      <c r="G2161" s="6">
        <v>10526</v>
      </c>
      <c r="H2161" s="9">
        <v>41570</v>
      </c>
      <c r="I2161" s="9">
        <v>41587</v>
      </c>
      <c r="J2161" s="9">
        <v>41589</v>
      </c>
      <c r="K2161" s="7">
        <v>1</v>
      </c>
      <c r="L2161" s="9" t="str">
        <f>VLOOKUP(T_[[#This Row],[Réf catégorie]],ListeCATEGORIES,2,FALSE)</f>
        <v>Boissons</v>
      </c>
      <c r="M2161" s="6">
        <v>1</v>
      </c>
      <c r="N2161" s="6" t="str">
        <f>VLOOKUP(T_[[#This Row],[Réf prod]],ListePRODUITS,2,FALSE)</f>
        <v>Chai</v>
      </c>
      <c r="O2161" s="13">
        <v>90</v>
      </c>
      <c r="P2161" s="6">
        <v>58</v>
      </c>
      <c r="Q2161" s="13">
        <f t="shared" si="33"/>
        <v>5220</v>
      </c>
      <c r="R2161" s="14">
        <v>0.08</v>
      </c>
      <c r="S2161" s="13">
        <v>4802.4000000000005</v>
      </c>
      <c r="T2161" s="13">
        <v>100.85040000000001</v>
      </c>
      <c r="U2161" s="48">
        <f>T_[[#This Row],[CA tarif]]-T_[[#This Row],[CA HT]]</f>
        <v>417.59999999999945</v>
      </c>
      <c r="V2161" s="13"/>
      <c r="W2161" s="13"/>
      <c r="X2161"/>
      <c r="AA2161"/>
      <c r="AB2161"/>
    </row>
    <row r="2162" spans="1:28" ht="15" customHeight="1" x14ac:dyDescent="0.25">
      <c r="A2162" s="6" t="s">
        <v>243</v>
      </c>
      <c r="B2162" s="6" t="s">
        <v>244</v>
      </c>
      <c r="C2162" s="6" t="s">
        <v>88</v>
      </c>
      <c r="D2162" s="6" t="s">
        <v>89</v>
      </c>
      <c r="E2162" s="6">
        <v>5</v>
      </c>
      <c r="F2162" s="6" t="str">
        <f>VLOOKUP(T_[[#This Row],[N° représ]],ListeREPRESENTANTS,2,FALSE)</f>
        <v>Mohamed Ben Arfa</v>
      </c>
      <c r="G2162" s="6">
        <v>10707</v>
      </c>
      <c r="H2162" s="9">
        <v>41570</v>
      </c>
      <c r="I2162" s="9">
        <v>41592</v>
      </c>
      <c r="J2162" s="9">
        <v>41595</v>
      </c>
      <c r="K2162" s="7">
        <v>1</v>
      </c>
      <c r="L2162" s="9" t="str">
        <f>VLOOKUP(T_[[#This Row],[Réf catégorie]],ListeCATEGORIES,2,FALSE)</f>
        <v>Boissons</v>
      </c>
      <c r="M2162" s="6">
        <v>70</v>
      </c>
      <c r="N2162" s="6" t="str">
        <f>VLOOKUP(T_[[#This Row],[Réf prod]],ListePRODUITS,2,FALSE)</f>
        <v>Outback Lager</v>
      </c>
      <c r="O2162" s="13">
        <v>75</v>
      </c>
      <c r="P2162" s="6">
        <v>80</v>
      </c>
      <c r="Q2162" s="13">
        <f t="shared" si="33"/>
        <v>6000</v>
      </c>
      <c r="R2162" s="14">
        <v>0.09</v>
      </c>
      <c r="S2162" s="13">
        <v>5460</v>
      </c>
      <c r="T2162" s="13">
        <v>92.82</v>
      </c>
      <c r="U2162" s="48">
        <f>T_[[#This Row],[CA tarif]]-T_[[#This Row],[CA HT]]</f>
        <v>540</v>
      </c>
      <c r="V2162" s="13"/>
      <c r="W2162" s="13"/>
      <c r="X2162"/>
      <c r="AA2162"/>
      <c r="AB2162"/>
    </row>
    <row r="2163" spans="1:28" ht="15" customHeight="1" x14ac:dyDescent="0.25">
      <c r="A2163" s="6" t="s">
        <v>228</v>
      </c>
      <c r="B2163" s="6" t="s">
        <v>229</v>
      </c>
      <c r="C2163" s="6" t="s">
        <v>122</v>
      </c>
      <c r="D2163" s="6" t="s">
        <v>123</v>
      </c>
      <c r="E2163" s="6">
        <v>3</v>
      </c>
      <c r="F2163" s="6" t="str">
        <f>VLOOKUP(T_[[#This Row],[N° représ]],ListeREPRESENTANTS,2,FALSE)</f>
        <v>Janet Leverling</v>
      </c>
      <c r="G2163" s="6">
        <v>10925</v>
      </c>
      <c r="H2163" s="9">
        <v>41570</v>
      </c>
      <c r="I2163" s="9">
        <v>41586</v>
      </c>
      <c r="J2163" s="9">
        <v>41589</v>
      </c>
      <c r="K2163" s="7">
        <v>5</v>
      </c>
      <c r="L2163" s="9" t="str">
        <f>VLOOKUP(T_[[#This Row],[Réf catégorie]],ListeCATEGORIES,2,FALSE)</f>
        <v>Pâtes et céréales</v>
      </c>
      <c r="M2163" s="6">
        <v>52</v>
      </c>
      <c r="N2163" s="6" t="str">
        <f>VLOOKUP(T_[[#This Row],[Réf prod]],ListePRODUITS,2,FALSE)</f>
        <v>Filo Mix</v>
      </c>
      <c r="O2163" s="13">
        <v>35</v>
      </c>
      <c r="P2163" s="6">
        <v>76</v>
      </c>
      <c r="Q2163" s="13">
        <f t="shared" si="33"/>
        <v>2660</v>
      </c>
      <c r="R2163" s="15">
        <v>0.03</v>
      </c>
      <c r="S2163" s="13">
        <v>2580.1999999999998</v>
      </c>
      <c r="T2163" s="13">
        <v>2.5801999999999996</v>
      </c>
      <c r="U2163" s="48">
        <f>T_[[#This Row],[CA tarif]]-T_[[#This Row],[CA HT]]</f>
        <v>79.800000000000182</v>
      </c>
      <c r="V2163" s="13"/>
      <c r="W2163" s="13"/>
      <c r="X2163"/>
      <c r="AA2163"/>
      <c r="AB2163"/>
    </row>
    <row r="2164" spans="1:28" ht="15" customHeight="1" x14ac:dyDescent="0.25">
      <c r="A2164" s="6" t="s">
        <v>192</v>
      </c>
      <c r="B2164" s="6" t="s">
        <v>193</v>
      </c>
      <c r="C2164" s="6" t="s">
        <v>88</v>
      </c>
      <c r="D2164" s="6" t="s">
        <v>89</v>
      </c>
      <c r="E2164" s="6">
        <v>3</v>
      </c>
      <c r="F2164" s="6" t="str">
        <f>VLOOKUP(T_[[#This Row],[N° représ]],ListeREPRESENTANTS,2,FALSE)</f>
        <v>Janet Leverling</v>
      </c>
      <c r="G2164" s="6">
        <v>10517</v>
      </c>
      <c r="H2164" s="9">
        <v>41571</v>
      </c>
      <c r="I2164" s="9">
        <v>41593</v>
      </c>
      <c r="J2164" s="9">
        <v>41589</v>
      </c>
      <c r="K2164" s="7">
        <v>5</v>
      </c>
      <c r="L2164" s="9" t="str">
        <f>VLOOKUP(T_[[#This Row],[Réf catégorie]],ListeCATEGORIES,2,FALSE)</f>
        <v>Pâtes et céréales</v>
      </c>
      <c r="M2164" s="6">
        <v>52</v>
      </c>
      <c r="N2164" s="6" t="str">
        <f>VLOOKUP(T_[[#This Row],[Réf prod]],ListePRODUITS,2,FALSE)</f>
        <v>Filo Mix</v>
      </c>
      <c r="O2164" s="13">
        <v>35</v>
      </c>
      <c r="P2164" s="6">
        <v>43</v>
      </c>
      <c r="Q2164" s="13">
        <f t="shared" si="33"/>
        <v>1505</v>
      </c>
      <c r="R2164" s="14">
        <v>0.05</v>
      </c>
      <c r="S2164" s="13">
        <v>1429.75</v>
      </c>
      <c r="T2164" s="13">
        <v>40.033000000000001</v>
      </c>
      <c r="U2164" s="48">
        <f>T_[[#This Row],[CA tarif]]-T_[[#This Row],[CA HT]]</f>
        <v>75.25</v>
      </c>
      <c r="V2164" s="13"/>
      <c r="W2164" s="13"/>
      <c r="X2164"/>
      <c r="AA2164"/>
      <c r="AB2164"/>
    </row>
    <row r="2165" spans="1:28" ht="15" customHeight="1" x14ac:dyDescent="0.25">
      <c r="A2165" s="6" t="s">
        <v>189</v>
      </c>
      <c r="B2165" s="6" t="s">
        <v>190</v>
      </c>
      <c r="C2165" s="6" t="s">
        <v>191</v>
      </c>
      <c r="D2165" s="6" t="s">
        <v>136</v>
      </c>
      <c r="E2165" s="6">
        <v>4</v>
      </c>
      <c r="F2165" s="6" t="str">
        <f>VLOOKUP(T_[[#This Row],[N° représ]],ListeREPRESENTANTS,2,FALSE)</f>
        <v>Laura Callahan</v>
      </c>
      <c r="G2165" s="6">
        <v>10845</v>
      </c>
      <c r="H2165" s="9">
        <v>41571</v>
      </c>
      <c r="I2165" s="9">
        <v>41593</v>
      </c>
      <c r="J2165" s="9">
        <v>41591</v>
      </c>
      <c r="K2165" s="7">
        <v>5</v>
      </c>
      <c r="L2165" s="9" t="str">
        <f>VLOOKUP(T_[[#This Row],[Réf catégorie]],ListeCATEGORIES,2,FALSE)</f>
        <v>Pâtes et céréales</v>
      </c>
      <c r="M2165" s="6">
        <v>42</v>
      </c>
      <c r="N2165" s="6" t="str">
        <f>VLOOKUP(T_[[#This Row],[Réf prod]],ListePRODUITS,2,FALSE)</f>
        <v>Singaporean Hokkien Fried Mee</v>
      </c>
      <c r="O2165" s="13">
        <v>70</v>
      </c>
      <c r="P2165" s="6">
        <v>33</v>
      </c>
      <c r="Q2165" s="13">
        <f t="shared" si="33"/>
        <v>2310</v>
      </c>
      <c r="R2165" s="15">
        <v>0.02</v>
      </c>
      <c r="S2165" s="13">
        <v>2263.8000000000002</v>
      </c>
      <c r="T2165" s="13">
        <v>18.110400000000002</v>
      </c>
      <c r="U2165" s="48">
        <f>T_[[#This Row],[CA tarif]]-T_[[#This Row],[CA HT]]</f>
        <v>46.199999999999818</v>
      </c>
      <c r="V2165" s="13"/>
      <c r="W2165" s="13"/>
      <c r="X2165"/>
      <c r="AA2165"/>
      <c r="AB2165"/>
    </row>
    <row r="2166" spans="1:28" ht="15" customHeight="1" x14ac:dyDescent="0.25">
      <c r="A2166" s="6" t="s">
        <v>133</v>
      </c>
      <c r="B2166" s="6" t="s">
        <v>134</v>
      </c>
      <c r="C2166" s="6" t="s">
        <v>135</v>
      </c>
      <c r="D2166" s="6" t="s">
        <v>136</v>
      </c>
      <c r="E2166" s="6">
        <v>7</v>
      </c>
      <c r="F2166" s="6" t="str">
        <f>VLOOKUP(T_[[#This Row],[N° représ]],ListeREPRESENTANTS,2,FALSE)</f>
        <v>Jaime Dos Santos</v>
      </c>
      <c r="G2166" s="6">
        <v>10859</v>
      </c>
      <c r="H2166" s="9">
        <v>41571</v>
      </c>
      <c r="I2166" s="9">
        <v>41591</v>
      </c>
      <c r="J2166" s="9">
        <v>41588</v>
      </c>
      <c r="K2166" s="7">
        <v>5</v>
      </c>
      <c r="L2166" s="9" t="str">
        <f>VLOOKUP(T_[[#This Row],[Réf catégorie]],ListeCATEGORIES,2,FALSE)</f>
        <v>Pâtes et céréales</v>
      </c>
      <c r="M2166" s="6">
        <v>64</v>
      </c>
      <c r="N2166" s="6" t="str">
        <f>VLOOKUP(T_[[#This Row],[Réf prod]],ListePRODUITS,2,FALSE)</f>
        <v>Wimmers gute Semmelknödel</v>
      </c>
      <c r="O2166" s="13">
        <v>166.25</v>
      </c>
      <c r="P2166" s="6">
        <v>93</v>
      </c>
      <c r="Q2166" s="13">
        <f t="shared" si="33"/>
        <v>15461.25</v>
      </c>
      <c r="R2166" s="15">
        <v>0.09</v>
      </c>
      <c r="S2166" s="13">
        <v>14069.737500000001</v>
      </c>
      <c r="T2166" s="13">
        <v>337.6737</v>
      </c>
      <c r="U2166" s="48">
        <f>T_[[#This Row],[CA tarif]]-T_[[#This Row],[CA HT]]</f>
        <v>1391.5124999999989</v>
      </c>
      <c r="V2166" s="13"/>
      <c r="W2166" s="13"/>
      <c r="X2166"/>
      <c r="AA2166"/>
      <c r="AB2166"/>
    </row>
    <row r="2167" spans="1:28" x14ac:dyDescent="0.25">
      <c r="A2167" s="6" t="s">
        <v>272</v>
      </c>
      <c r="B2167" s="6" t="s">
        <v>273</v>
      </c>
      <c r="C2167" s="6" t="s">
        <v>274</v>
      </c>
      <c r="D2167" s="6" t="s">
        <v>81</v>
      </c>
      <c r="E2167" s="6">
        <v>7</v>
      </c>
      <c r="F2167" s="6" t="str">
        <f>VLOOKUP(T_[[#This Row],[N° représ]],ListeREPRESENTANTS,2,FALSE)</f>
        <v>Jaime Dos Santos</v>
      </c>
      <c r="G2167" s="6">
        <v>10680</v>
      </c>
      <c r="H2167" s="9">
        <v>41572</v>
      </c>
      <c r="I2167" s="9">
        <v>41599</v>
      </c>
      <c r="J2167" s="9">
        <v>41597</v>
      </c>
      <c r="K2167" s="7">
        <v>5</v>
      </c>
      <c r="L2167" s="9" t="str">
        <f>VLOOKUP(T_[[#This Row],[Réf catégorie]],ListeCATEGORIES,2,FALSE)</f>
        <v>Pâtes et céréales</v>
      </c>
      <c r="M2167" s="6">
        <v>42</v>
      </c>
      <c r="N2167" s="6" t="str">
        <f>VLOOKUP(T_[[#This Row],[Réf prod]],ListePRODUITS,2,FALSE)</f>
        <v>Singaporean Hokkien Fried Mee</v>
      </c>
      <c r="O2167" s="13">
        <v>70</v>
      </c>
      <c r="P2167" s="6">
        <v>63</v>
      </c>
      <c r="Q2167" s="13">
        <f t="shared" si="33"/>
        <v>4410</v>
      </c>
      <c r="R2167" s="14">
        <v>0.02</v>
      </c>
      <c r="S2167" s="13">
        <v>4321.8</v>
      </c>
      <c r="T2167" s="13">
        <v>43.218000000000004</v>
      </c>
      <c r="U2167" s="48">
        <f>T_[[#This Row],[CA tarif]]-T_[[#This Row],[CA HT]]</f>
        <v>88.199999999999818</v>
      </c>
      <c r="V2167" s="13"/>
      <c r="W2167" s="13"/>
      <c r="X2167"/>
      <c r="AA2167"/>
      <c r="AB2167"/>
    </row>
    <row r="2168" spans="1:28" x14ac:dyDescent="0.25">
      <c r="A2168" s="6" t="s">
        <v>114</v>
      </c>
      <c r="B2168" s="6" t="s">
        <v>115</v>
      </c>
      <c r="C2168" s="6" t="s">
        <v>116</v>
      </c>
      <c r="D2168" s="6" t="s">
        <v>81</v>
      </c>
      <c r="E2168" s="6">
        <v>9</v>
      </c>
      <c r="F2168" s="6" t="str">
        <f>VLOOKUP(T_[[#This Row],[N° représ]],ListeREPRESENTANTS,2,FALSE)</f>
        <v>Steven Buchanan</v>
      </c>
      <c r="G2168" s="6">
        <v>10569</v>
      </c>
      <c r="H2168" s="9">
        <v>41573</v>
      </c>
      <c r="I2168" s="9">
        <v>41591</v>
      </c>
      <c r="J2168" s="9">
        <v>41594</v>
      </c>
      <c r="K2168" s="7">
        <v>4</v>
      </c>
      <c r="L2168" s="9" t="str">
        <f>VLOOKUP(T_[[#This Row],[Réf catégorie]],ListeCATEGORIES,2,FALSE)</f>
        <v>Produits laitiers</v>
      </c>
      <c r="M2168" s="6">
        <v>31</v>
      </c>
      <c r="N2168" s="6" t="str">
        <f>VLOOKUP(T_[[#This Row],[Réf prod]],ListePRODUITS,2,FALSE)</f>
        <v>Gorgonzola Telino</v>
      </c>
      <c r="O2168" s="13">
        <v>62.5</v>
      </c>
      <c r="P2168" s="6">
        <v>79</v>
      </c>
      <c r="Q2168" s="13">
        <f t="shared" si="33"/>
        <v>4937.5</v>
      </c>
      <c r="R2168" s="14">
        <v>0.03</v>
      </c>
      <c r="S2168" s="13">
        <v>4789.375</v>
      </c>
      <c r="T2168" s="13">
        <v>162.83875</v>
      </c>
      <c r="U2168" s="48">
        <f>T_[[#This Row],[CA tarif]]-T_[[#This Row],[CA HT]]</f>
        <v>148.125</v>
      </c>
      <c r="V2168" s="13"/>
      <c r="W2168" s="13"/>
      <c r="X2168"/>
      <c r="AA2168"/>
      <c r="AB2168"/>
    </row>
    <row r="2169" spans="1:28" ht="15" customHeight="1" x14ac:dyDescent="0.25">
      <c r="A2169" s="6" t="s">
        <v>186</v>
      </c>
      <c r="B2169" s="6" t="s">
        <v>187</v>
      </c>
      <c r="C2169" s="6" t="s">
        <v>188</v>
      </c>
      <c r="D2169" s="6" t="s">
        <v>140</v>
      </c>
      <c r="E2169" s="6">
        <v>8</v>
      </c>
      <c r="F2169" s="6" t="str">
        <f>VLOOKUP(T_[[#This Row],[N° représ]],ListeREPRESENTANTS,2,FALSE)</f>
        <v>Hicham Esmal</v>
      </c>
      <c r="G2169" s="6">
        <v>10633</v>
      </c>
      <c r="H2169" s="9">
        <v>41573</v>
      </c>
      <c r="I2169" s="9">
        <v>41595</v>
      </c>
      <c r="J2169" s="9">
        <v>41593</v>
      </c>
      <c r="K2169" s="7">
        <v>8</v>
      </c>
      <c r="L2169" s="9" t="str">
        <f>VLOOKUP(T_[[#This Row],[Réf catégorie]],ListeCATEGORIES,2,FALSE)</f>
        <v>Poissons et fruits de mer</v>
      </c>
      <c r="M2169" s="6">
        <v>13</v>
      </c>
      <c r="N2169" s="6" t="str">
        <f>VLOOKUP(T_[[#This Row],[Réf prod]],ListePRODUITS,2,FALSE)</f>
        <v>Konbu</v>
      </c>
      <c r="O2169" s="13">
        <v>30</v>
      </c>
      <c r="P2169" s="6">
        <v>54</v>
      </c>
      <c r="Q2169" s="13">
        <f t="shared" si="33"/>
        <v>1620</v>
      </c>
      <c r="R2169" s="14">
        <v>0.1</v>
      </c>
      <c r="S2169" s="13">
        <v>1458</v>
      </c>
      <c r="T2169" s="13">
        <v>42.281999999999996</v>
      </c>
      <c r="U2169" s="48">
        <f>T_[[#This Row],[CA tarif]]-T_[[#This Row],[CA HT]]</f>
        <v>162</v>
      </c>
      <c r="V2169" s="13"/>
      <c r="W2169" s="13"/>
      <c r="X2169"/>
      <c r="AA2169"/>
      <c r="AB2169"/>
    </row>
    <row r="2170" spans="1:28" ht="15" customHeight="1" x14ac:dyDescent="0.25">
      <c r="A2170" s="6" t="s">
        <v>127</v>
      </c>
      <c r="B2170" s="6" t="s">
        <v>128</v>
      </c>
      <c r="C2170" s="6" t="s">
        <v>129</v>
      </c>
      <c r="D2170" s="6" t="s">
        <v>106</v>
      </c>
      <c r="E2170" s="6">
        <v>3</v>
      </c>
      <c r="F2170" s="6" t="str">
        <f>VLOOKUP(T_[[#This Row],[N° représ]],ListeREPRESENTANTS,2,FALSE)</f>
        <v>Janet Leverling</v>
      </c>
      <c r="G2170" s="6">
        <v>10838</v>
      </c>
      <c r="H2170" s="9">
        <v>41573</v>
      </c>
      <c r="I2170" s="9">
        <v>41598</v>
      </c>
      <c r="J2170" s="9">
        <v>41598</v>
      </c>
      <c r="K2170" s="7">
        <v>1</v>
      </c>
      <c r="L2170" s="9" t="str">
        <f>VLOOKUP(T_[[#This Row],[Réf catégorie]],ListeCATEGORIES,2,FALSE)</f>
        <v>Boissons</v>
      </c>
      <c r="M2170" s="6">
        <v>1</v>
      </c>
      <c r="N2170" s="6" t="str">
        <f>VLOOKUP(T_[[#This Row],[Réf prod]],ListePRODUITS,2,FALSE)</f>
        <v>Chai</v>
      </c>
      <c r="O2170" s="13">
        <v>90</v>
      </c>
      <c r="P2170" s="6">
        <v>63</v>
      </c>
      <c r="Q2170" s="13">
        <f t="shared" si="33"/>
        <v>5670</v>
      </c>
      <c r="R2170" s="15">
        <v>0.19</v>
      </c>
      <c r="S2170" s="13">
        <v>4592.7000000000007</v>
      </c>
      <c r="T2170" s="13">
        <v>36.741600000000005</v>
      </c>
      <c r="U2170" s="48">
        <f>T_[[#This Row],[CA tarif]]-T_[[#This Row],[CA HT]]</f>
        <v>1077.2999999999993</v>
      </c>
      <c r="V2170" s="13"/>
      <c r="W2170" s="13"/>
      <c r="X2170"/>
      <c r="AA2170"/>
      <c r="AB2170"/>
    </row>
    <row r="2171" spans="1:28" x14ac:dyDescent="0.25">
      <c r="A2171" s="6" t="s">
        <v>78</v>
      </c>
      <c r="B2171" s="6" t="s">
        <v>79</v>
      </c>
      <c r="C2171" s="6" t="s">
        <v>80</v>
      </c>
      <c r="D2171" s="6" t="s">
        <v>81</v>
      </c>
      <c r="E2171" s="6">
        <v>7</v>
      </c>
      <c r="F2171" s="6" t="str">
        <f>VLOOKUP(T_[[#This Row],[N° représ]],ListeREPRESENTANTS,2,FALSE)</f>
        <v>Jaime Dos Santos</v>
      </c>
      <c r="G2171" s="6">
        <v>10469</v>
      </c>
      <c r="H2171" s="9">
        <v>41574</v>
      </c>
      <c r="I2171" s="9">
        <v>41586</v>
      </c>
      <c r="J2171" s="9">
        <v>41589</v>
      </c>
      <c r="K2171" s="7">
        <v>2</v>
      </c>
      <c r="L2171" s="9" t="str">
        <f>VLOOKUP(T_[[#This Row],[Réf catégorie]],ListeCATEGORIES,2,FALSE)</f>
        <v>Condiments</v>
      </c>
      <c r="M2171" s="6">
        <v>44</v>
      </c>
      <c r="N2171" s="6" t="str">
        <f>VLOOKUP(T_[[#This Row],[Réf prod]],ListePRODUITS,2,FALSE)</f>
        <v>Gula Malacca</v>
      </c>
      <c r="O2171" s="13">
        <v>77.5</v>
      </c>
      <c r="P2171" s="6">
        <v>80</v>
      </c>
      <c r="Q2171" s="13">
        <f t="shared" si="33"/>
        <v>6200</v>
      </c>
      <c r="R2171" s="14">
        <v>0.03</v>
      </c>
      <c r="S2171" s="13">
        <v>6014</v>
      </c>
      <c r="T2171" s="13">
        <v>48.112000000000002</v>
      </c>
      <c r="U2171" s="48">
        <f>T_[[#This Row],[CA tarif]]-T_[[#This Row],[CA HT]]</f>
        <v>186</v>
      </c>
      <c r="V2171" s="13"/>
      <c r="W2171" s="13"/>
      <c r="X2171"/>
      <c r="AA2171"/>
      <c r="AB2171"/>
    </row>
    <row r="2172" spans="1:28" x14ac:dyDescent="0.25">
      <c r="A2172" s="6" t="s">
        <v>261</v>
      </c>
      <c r="B2172" s="6" t="s">
        <v>262</v>
      </c>
      <c r="C2172" s="6" t="s">
        <v>263</v>
      </c>
      <c r="D2172" s="6" t="s">
        <v>81</v>
      </c>
      <c r="E2172" s="6">
        <v>7</v>
      </c>
      <c r="F2172" s="6" t="str">
        <f>VLOOKUP(T_[[#This Row],[N° représ]],ListeREPRESENTANTS,2,FALSE)</f>
        <v>Jaime Dos Santos</v>
      </c>
      <c r="G2172" s="6">
        <v>10579</v>
      </c>
      <c r="H2172" s="9">
        <v>41574</v>
      </c>
      <c r="I2172" s="9">
        <v>41604</v>
      </c>
      <c r="J2172" s="9">
        <v>41600</v>
      </c>
      <c r="K2172" s="7">
        <v>1</v>
      </c>
      <c r="L2172" s="9" t="str">
        <f>VLOOKUP(T_[[#This Row],[Réf catégorie]],ListeCATEGORIES,2,FALSE)</f>
        <v>Boissons</v>
      </c>
      <c r="M2172" s="6">
        <v>75</v>
      </c>
      <c r="N2172" s="6" t="str">
        <f>VLOOKUP(T_[[#This Row],[Réf prod]],ListePRODUITS,2,FALSE)</f>
        <v>Rhönbräu Klosterbier</v>
      </c>
      <c r="O2172" s="13">
        <v>38.75</v>
      </c>
      <c r="P2172" s="6">
        <v>74</v>
      </c>
      <c r="Q2172" s="13">
        <f t="shared" si="33"/>
        <v>2867.5</v>
      </c>
      <c r="R2172" s="14">
        <v>0.13</v>
      </c>
      <c r="S2172" s="13">
        <v>2494.7249999999999</v>
      </c>
      <c r="T2172" s="13">
        <v>82.325924999999998</v>
      </c>
      <c r="U2172" s="48">
        <f>T_[[#This Row],[CA tarif]]-T_[[#This Row],[CA HT]]</f>
        <v>372.77500000000009</v>
      </c>
      <c r="V2172" s="13"/>
      <c r="W2172" s="13"/>
      <c r="X2172"/>
      <c r="AA2172"/>
      <c r="AB2172"/>
    </row>
    <row r="2173" spans="1:28" x14ac:dyDescent="0.25">
      <c r="A2173" s="6" t="s">
        <v>261</v>
      </c>
      <c r="B2173" s="6" t="s">
        <v>262</v>
      </c>
      <c r="C2173" s="6" t="s">
        <v>263</v>
      </c>
      <c r="D2173" s="6" t="s">
        <v>81</v>
      </c>
      <c r="E2173" s="6">
        <v>5</v>
      </c>
      <c r="F2173" s="6" t="str">
        <f>VLOOKUP(T_[[#This Row],[N° représ]],ListeREPRESENTANTS,2,FALSE)</f>
        <v>Mohamed Ben Arfa</v>
      </c>
      <c r="G2173" s="6">
        <v>10884</v>
      </c>
      <c r="H2173" s="9">
        <v>41574</v>
      </c>
      <c r="I2173" s="9">
        <v>41589</v>
      </c>
      <c r="J2173" s="9">
        <v>41589</v>
      </c>
      <c r="K2173" s="7">
        <v>5</v>
      </c>
      <c r="L2173" s="9" t="str">
        <f>VLOOKUP(T_[[#This Row],[Réf catégorie]],ListeCATEGORIES,2,FALSE)</f>
        <v>Pâtes et céréales</v>
      </c>
      <c r="M2173" s="6">
        <v>56</v>
      </c>
      <c r="N2173" s="6" t="str">
        <f>VLOOKUP(T_[[#This Row],[Réf prod]],ListePRODUITS,2,FALSE)</f>
        <v>Gnocchi di nonna Alice</v>
      </c>
      <c r="O2173" s="13">
        <v>190</v>
      </c>
      <c r="P2173" s="6">
        <v>82</v>
      </c>
      <c r="Q2173" s="13">
        <f t="shared" si="33"/>
        <v>15580</v>
      </c>
      <c r="R2173" s="15">
        <v>-0.01</v>
      </c>
      <c r="S2173" s="13">
        <v>15735.8</v>
      </c>
      <c r="T2173" s="13">
        <v>330.45179999999999</v>
      </c>
      <c r="U2173" s="48">
        <f>T_[[#This Row],[CA tarif]]-T_[[#This Row],[CA HT]]</f>
        <v>-155.79999999999927</v>
      </c>
      <c r="V2173" s="13"/>
      <c r="W2173" s="13"/>
      <c r="X2173"/>
      <c r="AA2173"/>
      <c r="AB2173"/>
    </row>
    <row r="2174" spans="1:28" x14ac:dyDescent="0.25">
      <c r="A2174" s="6" t="s">
        <v>78</v>
      </c>
      <c r="B2174" s="6" t="s">
        <v>79</v>
      </c>
      <c r="C2174" s="6" t="s">
        <v>80</v>
      </c>
      <c r="D2174" s="6" t="s">
        <v>81</v>
      </c>
      <c r="E2174" s="6">
        <v>5</v>
      </c>
      <c r="F2174" s="6" t="str">
        <f>VLOOKUP(T_[[#This Row],[N° représ]],ListeREPRESENTANTS,2,FALSE)</f>
        <v>Mohamed Ben Arfa</v>
      </c>
      <c r="G2174" s="6">
        <v>10504</v>
      </c>
      <c r="H2174" s="9">
        <v>41575</v>
      </c>
      <c r="I2174" s="9">
        <v>41589</v>
      </c>
      <c r="J2174" s="9">
        <v>41590</v>
      </c>
      <c r="K2174" s="7">
        <v>6</v>
      </c>
      <c r="L2174" s="9" t="str">
        <f>VLOOKUP(T_[[#This Row],[Réf catégorie]],ListeCATEGORIES,2,FALSE)</f>
        <v>Viandes</v>
      </c>
      <c r="M2174" s="6">
        <v>53</v>
      </c>
      <c r="N2174" s="6" t="str">
        <f>VLOOKUP(T_[[#This Row],[Réf prod]],ListePRODUITS,2,FALSE)</f>
        <v>Perth Pasties</v>
      </c>
      <c r="O2174" s="13">
        <v>164</v>
      </c>
      <c r="P2174" s="6">
        <v>27</v>
      </c>
      <c r="Q2174" s="13">
        <f t="shared" si="33"/>
        <v>4428</v>
      </c>
      <c r="R2174" s="14">
        <v>7.0000000000000007E-2</v>
      </c>
      <c r="S2174" s="13">
        <v>4118.04</v>
      </c>
      <c r="T2174" s="13">
        <v>65.888639999999995</v>
      </c>
      <c r="U2174" s="48">
        <f>T_[[#This Row],[CA tarif]]-T_[[#This Row],[CA HT]]</f>
        <v>309.96000000000004</v>
      </c>
      <c r="V2174" s="13"/>
      <c r="W2174" s="13"/>
      <c r="X2174"/>
      <c r="AA2174"/>
      <c r="AB2174"/>
    </row>
    <row r="2175" spans="1:28" x14ac:dyDescent="0.25">
      <c r="A2175" s="6" t="s">
        <v>78</v>
      </c>
      <c r="B2175" s="6" t="s">
        <v>79</v>
      </c>
      <c r="C2175" s="6" t="s">
        <v>80</v>
      </c>
      <c r="D2175" s="6" t="s">
        <v>81</v>
      </c>
      <c r="E2175" s="6">
        <v>5</v>
      </c>
      <c r="F2175" s="6" t="str">
        <f>VLOOKUP(T_[[#This Row],[N° représ]],ListeREPRESENTANTS,2,FALSE)</f>
        <v>Mohamed Ben Arfa</v>
      </c>
      <c r="G2175" s="6">
        <v>10504</v>
      </c>
      <c r="H2175" s="9">
        <v>41575</v>
      </c>
      <c r="I2175" s="9">
        <v>41593</v>
      </c>
      <c r="J2175" s="9">
        <v>41594</v>
      </c>
      <c r="K2175" s="7">
        <v>2</v>
      </c>
      <c r="L2175" s="9" t="str">
        <f>VLOOKUP(T_[[#This Row],[Réf catégorie]],ListeCATEGORIES,2,FALSE)</f>
        <v>Condiments</v>
      </c>
      <c r="M2175" s="6">
        <v>61</v>
      </c>
      <c r="N2175" s="6" t="str">
        <f>VLOOKUP(T_[[#This Row],[Réf prod]],ListePRODUITS,2,FALSE)</f>
        <v>Sirop d'érable</v>
      </c>
      <c r="O2175" s="13">
        <v>142.5</v>
      </c>
      <c r="P2175" s="6">
        <v>23</v>
      </c>
      <c r="Q2175" s="13">
        <f t="shared" si="33"/>
        <v>3277.5</v>
      </c>
      <c r="R2175" s="14">
        <v>0.04</v>
      </c>
      <c r="S2175" s="13">
        <v>3146.4</v>
      </c>
      <c r="T2175" s="13">
        <v>78.66</v>
      </c>
      <c r="U2175" s="48">
        <f>T_[[#This Row],[CA tarif]]-T_[[#This Row],[CA HT]]</f>
        <v>131.09999999999991</v>
      </c>
      <c r="V2175" s="13"/>
      <c r="W2175" s="13"/>
      <c r="X2175"/>
      <c r="AA2175"/>
      <c r="AB2175"/>
    </row>
    <row r="2176" spans="1:28" ht="15" customHeight="1" x14ac:dyDescent="0.25">
      <c r="A2176" s="6" t="s">
        <v>137</v>
      </c>
      <c r="B2176" s="6" t="s">
        <v>138</v>
      </c>
      <c r="C2176" s="6" t="s">
        <v>139</v>
      </c>
      <c r="D2176" s="6" t="s">
        <v>140</v>
      </c>
      <c r="E2176" s="6">
        <v>1</v>
      </c>
      <c r="F2176" s="6" t="str">
        <f>VLOOKUP(T_[[#This Row],[N° représ]],ListeREPRESENTANTS,2,FALSE)</f>
        <v>Francis Rivière</v>
      </c>
      <c r="G2176" s="6">
        <v>10686</v>
      </c>
      <c r="H2176" s="9">
        <v>41575</v>
      </c>
      <c r="I2176" s="9">
        <v>41600</v>
      </c>
      <c r="J2176" s="9">
        <v>41599</v>
      </c>
      <c r="K2176" s="7">
        <v>6</v>
      </c>
      <c r="L2176" s="9" t="str">
        <f>VLOOKUP(T_[[#This Row],[Réf catégorie]],ListeCATEGORIES,2,FALSE)</f>
        <v>Viandes</v>
      </c>
      <c r="M2176" s="6">
        <v>17</v>
      </c>
      <c r="N2176" s="6" t="str">
        <f>VLOOKUP(T_[[#This Row],[Réf prod]],ListePRODUITS,2,FALSE)</f>
        <v>Alice Mutton</v>
      </c>
      <c r="O2176" s="13">
        <v>195</v>
      </c>
      <c r="P2176" s="6">
        <v>64</v>
      </c>
      <c r="Q2176" s="13">
        <f t="shared" si="33"/>
        <v>12480</v>
      </c>
      <c r="R2176" s="14">
        <v>0.05</v>
      </c>
      <c r="S2176" s="13">
        <v>11856</v>
      </c>
      <c r="T2176" s="13">
        <v>0</v>
      </c>
      <c r="U2176" s="48">
        <f>T_[[#This Row],[CA tarif]]-T_[[#This Row],[CA HT]]</f>
        <v>624</v>
      </c>
      <c r="V2176" s="13"/>
      <c r="W2176" s="13"/>
      <c r="X2176"/>
      <c r="AA2176"/>
      <c r="AB2176"/>
    </row>
    <row r="2177" spans="1:28" ht="15" customHeight="1" x14ac:dyDescent="0.25">
      <c r="A2177" s="6" t="s">
        <v>177</v>
      </c>
      <c r="B2177" s="6" t="s">
        <v>178</v>
      </c>
      <c r="C2177" s="6" t="s">
        <v>159</v>
      </c>
      <c r="D2177" s="6" t="s">
        <v>136</v>
      </c>
      <c r="E2177" s="6">
        <v>6</v>
      </c>
      <c r="F2177" s="6" t="str">
        <f>VLOOKUP(T_[[#This Row],[N° représ]],ListeREPRESENTANTS,2,FALSE)</f>
        <v>Ernst Junge</v>
      </c>
      <c r="G2177" s="6">
        <v>10833</v>
      </c>
      <c r="H2177" s="9">
        <v>41575</v>
      </c>
      <c r="I2177" s="9">
        <v>41589</v>
      </c>
      <c r="J2177" s="9">
        <v>41590</v>
      </c>
      <c r="K2177" s="7">
        <v>6</v>
      </c>
      <c r="L2177" s="9" t="str">
        <f>VLOOKUP(T_[[#This Row],[Réf catégorie]],ListeCATEGORIES,2,FALSE)</f>
        <v>Viandes</v>
      </c>
      <c r="M2177" s="6">
        <v>53</v>
      </c>
      <c r="N2177" s="6" t="str">
        <f>VLOOKUP(T_[[#This Row],[Réf prod]],ListePRODUITS,2,FALSE)</f>
        <v>Perth Pasties</v>
      </c>
      <c r="O2177" s="13">
        <v>164</v>
      </c>
      <c r="P2177" s="6">
        <v>22</v>
      </c>
      <c r="Q2177" s="13">
        <f t="shared" si="33"/>
        <v>3608</v>
      </c>
      <c r="R2177" s="14">
        <v>0.18</v>
      </c>
      <c r="S2177" s="13">
        <v>2958.5600000000004</v>
      </c>
      <c r="T2177" s="13">
        <v>11.834240000000001</v>
      </c>
      <c r="U2177" s="48">
        <f>T_[[#This Row],[CA tarif]]-T_[[#This Row],[CA HT]]</f>
        <v>649.4399999999996</v>
      </c>
      <c r="V2177" s="13"/>
      <c r="W2177" s="13"/>
      <c r="X2177"/>
      <c r="AA2177"/>
      <c r="AB2177"/>
    </row>
    <row r="2178" spans="1:28" ht="15" customHeight="1" x14ac:dyDescent="0.25">
      <c r="A2178" s="6" t="s">
        <v>189</v>
      </c>
      <c r="B2178" s="6" t="s">
        <v>190</v>
      </c>
      <c r="C2178" s="6" t="s">
        <v>191</v>
      </c>
      <c r="D2178" s="6" t="s">
        <v>136</v>
      </c>
      <c r="E2178" s="6">
        <v>4</v>
      </c>
      <c r="F2178" s="6" t="str">
        <f>VLOOKUP(T_[[#This Row],[N° représ]],ListeREPRESENTANTS,2,FALSE)</f>
        <v>Laura Callahan</v>
      </c>
      <c r="G2178" s="6">
        <v>10845</v>
      </c>
      <c r="H2178" s="9">
        <v>41575</v>
      </c>
      <c r="I2178" s="9">
        <v>41586</v>
      </c>
      <c r="J2178" s="9">
        <v>41582</v>
      </c>
      <c r="K2178" s="7">
        <v>8</v>
      </c>
      <c r="L2178" s="9" t="str">
        <f>VLOOKUP(T_[[#This Row],[Réf catégorie]],ListeCATEGORIES,2,FALSE)</f>
        <v>Poissons et fruits de mer</v>
      </c>
      <c r="M2178" s="6">
        <v>58</v>
      </c>
      <c r="N2178" s="6" t="str">
        <f>VLOOKUP(T_[[#This Row],[Réf prod]],ListePRODUITS,2,FALSE)</f>
        <v>Escargots de Bourgogne</v>
      </c>
      <c r="O2178" s="13">
        <v>66.25</v>
      </c>
      <c r="P2178" s="6">
        <v>37</v>
      </c>
      <c r="Q2178" s="13">
        <f t="shared" si="33"/>
        <v>2451.25</v>
      </c>
      <c r="R2178" s="15">
        <v>0.01</v>
      </c>
      <c r="S2178" s="13">
        <v>2426.7375000000002</v>
      </c>
      <c r="T2178" s="13">
        <v>19.413900000000002</v>
      </c>
      <c r="U2178" s="48">
        <f>T_[[#This Row],[CA tarif]]-T_[[#This Row],[CA HT]]</f>
        <v>24.512499999999818</v>
      </c>
      <c r="V2178" s="13"/>
      <c r="W2178" s="13"/>
      <c r="X2178"/>
      <c r="AA2178"/>
      <c r="AB2178"/>
    </row>
    <row r="2179" spans="1:28" ht="15" customHeight="1" x14ac:dyDescent="0.25">
      <c r="A2179" s="6" t="s">
        <v>189</v>
      </c>
      <c r="B2179" s="6" t="s">
        <v>190</v>
      </c>
      <c r="C2179" s="6" t="s">
        <v>191</v>
      </c>
      <c r="D2179" s="6" t="s">
        <v>136</v>
      </c>
      <c r="E2179" s="6">
        <v>1</v>
      </c>
      <c r="F2179" s="6" t="str">
        <f>VLOOKUP(T_[[#This Row],[N° représ]],ListeREPRESENTANTS,2,FALSE)</f>
        <v>Francis Rivière</v>
      </c>
      <c r="G2179" s="6">
        <v>10865</v>
      </c>
      <c r="H2179" s="9">
        <v>41575</v>
      </c>
      <c r="I2179" s="9">
        <v>41605</v>
      </c>
      <c r="J2179" s="9">
        <v>41600</v>
      </c>
      <c r="K2179" s="7">
        <v>1</v>
      </c>
      <c r="L2179" s="9" t="str">
        <f>VLOOKUP(T_[[#This Row],[Réf catégorie]],ListeCATEGORIES,2,FALSE)</f>
        <v>Boissons</v>
      </c>
      <c r="M2179" s="6">
        <v>38</v>
      </c>
      <c r="N2179" s="6" t="str">
        <f>VLOOKUP(T_[[#This Row],[Réf prod]],ListePRODUITS,2,FALSE)</f>
        <v>Côte de Blaye</v>
      </c>
      <c r="O2179" s="13">
        <v>1317.5</v>
      </c>
      <c r="P2179" s="6">
        <v>9</v>
      </c>
      <c r="Q2179" s="13">
        <f t="shared" si="33"/>
        <v>11857.5</v>
      </c>
      <c r="R2179" s="15">
        <v>0.2</v>
      </c>
      <c r="S2179" s="13">
        <v>9486</v>
      </c>
      <c r="T2179" s="13">
        <v>85.373999999999995</v>
      </c>
      <c r="U2179" s="48">
        <f>T_[[#This Row],[CA tarif]]-T_[[#This Row],[CA HT]]</f>
        <v>2371.5</v>
      </c>
      <c r="V2179" s="13"/>
      <c r="W2179" s="13"/>
      <c r="X2179"/>
      <c r="AA2179"/>
      <c r="AB2179"/>
    </row>
    <row r="2180" spans="1:28" ht="15" customHeight="1" x14ac:dyDescent="0.25">
      <c r="A2180" s="6" t="s">
        <v>82</v>
      </c>
      <c r="B2180" s="6" t="s">
        <v>83</v>
      </c>
      <c r="C2180" s="6" t="s">
        <v>84</v>
      </c>
      <c r="D2180" s="6" t="s">
        <v>85</v>
      </c>
      <c r="E2180" s="6">
        <v>5</v>
      </c>
      <c r="F2180" s="6" t="str">
        <f>VLOOKUP(T_[[#This Row],[N° représ]],ListeREPRESENTANTS,2,FALSE)</f>
        <v>Mohamed Ben Arfa</v>
      </c>
      <c r="G2180" s="6">
        <v>10511</v>
      </c>
      <c r="H2180" s="9">
        <v>41576</v>
      </c>
      <c r="I2180" s="9">
        <v>41604</v>
      </c>
      <c r="J2180" s="9">
        <v>41600</v>
      </c>
      <c r="K2180" s="7">
        <v>7</v>
      </c>
      <c r="L2180" s="9" t="str">
        <f>VLOOKUP(T_[[#This Row],[Réf catégorie]],ListeCATEGORIES,2,FALSE)</f>
        <v>Produits secs</v>
      </c>
      <c r="M2180" s="6">
        <v>7</v>
      </c>
      <c r="N2180" s="6" t="str">
        <f>VLOOKUP(T_[[#This Row],[Réf prod]],ListePRODUITS,2,FALSE)</f>
        <v>Uncle Bob's Organic Dried Pears</v>
      </c>
      <c r="O2180" s="13">
        <v>150</v>
      </c>
      <c r="P2180" s="6">
        <v>75</v>
      </c>
      <c r="Q2180" s="13">
        <f t="shared" si="33"/>
        <v>11250</v>
      </c>
      <c r="R2180" s="14">
        <v>-0.01</v>
      </c>
      <c r="S2180" s="13">
        <v>11362.5</v>
      </c>
      <c r="T2180" s="13">
        <v>238.61250000000001</v>
      </c>
      <c r="U2180" s="48">
        <f>T_[[#This Row],[CA tarif]]-T_[[#This Row],[CA HT]]</f>
        <v>-112.5</v>
      </c>
      <c r="V2180" s="13"/>
      <c r="W2180" s="13"/>
      <c r="X2180"/>
      <c r="AA2180"/>
      <c r="AB2180"/>
    </row>
    <row r="2181" spans="1:28" ht="15" customHeight="1" x14ac:dyDescent="0.25">
      <c r="A2181" s="6" t="s">
        <v>226</v>
      </c>
      <c r="B2181" s="6" t="s">
        <v>227</v>
      </c>
      <c r="C2181" s="6" t="s">
        <v>53</v>
      </c>
      <c r="D2181" s="6" t="s">
        <v>51</v>
      </c>
      <c r="E2181" s="6">
        <v>7</v>
      </c>
      <c r="F2181" s="6" t="str">
        <f>VLOOKUP(T_[[#This Row],[N° représ]],ListeREPRESENTANTS,2,FALSE)</f>
        <v>Jaime Dos Santos</v>
      </c>
      <c r="G2181" s="6">
        <v>10537</v>
      </c>
      <c r="H2181" s="9">
        <v>41576</v>
      </c>
      <c r="I2181" s="9">
        <v>41602</v>
      </c>
      <c r="J2181" s="9">
        <v>41598</v>
      </c>
      <c r="K2181" s="7">
        <v>8</v>
      </c>
      <c r="L2181" s="9" t="str">
        <f>VLOOKUP(T_[[#This Row],[Réf catégorie]],ListeCATEGORIES,2,FALSE)</f>
        <v>Poissons et fruits de mer</v>
      </c>
      <c r="M2181" s="6">
        <v>73</v>
      </c>
      <c r="N2181" s="6" t="str">
        <f>VLOOKUP(T_[[#This Row],[Réf prod]],ListePRODUITS,2,FALSE)</f>
        <v>Röd Kaviar</v>
      </c>
      <c r="O2181" s="13">
        <v>75</v>
      </c>
      <c r="P2181" s="6">
        <v>77</v>
      </c>
      <c r="Q2181" s="13">
        <f t="shared" ref="Q2181:Q2244" si="34">O2181*P2181</f>
        <v>5775</v>
      </c>
      <c r="R2181" s="14">
        <v>0.18</v>
      </c>
      <c r="S2181" s="13">
        <v>4735.5</v>
      </c>
      <c r="T2181" s="13">
        <v>80.503500000000003</v>
      </c>
      <c r="U2181" s="48">
        <f>T_[[#This Row],[CA tarif]]-T_[[#This Row],[CA HT]]</f>
        <v>1039.5</v>
      </c>
      <c r="V2181" s="13"/>
      <c r="W2181" s="13"/>
      <c r="X2181"/>
      <c r="AA2181"/>
      <c r="AB2181"/>
    </row>
    <row r="2182" spans="1:28" x14ac:dyDescent="0.25">
      <c r="A2182" s="6" t="s">
        <v>114</v>
      </c>
      <c r="B2182" s="6" t="s">
        <v>115</v>
      </c>
      <c r="C2182" s="6" t="s">
        <v>116</v>
      </c>
      <c r="D2182" s="6" t="s">
        <v>81</v>
      </c>
      <c r="E2182" s="6">
        <v>9</v>
      </c>
      <c r="F2182" s="6" t="str">
        <f>VLOOKUP(T_[[#This Row],[N° représ]],ListeREPRESENTANTS,2,FALSE)</f>
        <v>Steven Buchanan</v>
      </c>
      <c r="G2182" s="6">
        <v>10569</v>
      </c>
      <c r="H2182" s="9">
        <v>41576</v>
      </c>
      <c r="I2182" s="9">
        <v>41593</v>
      </c>
      <c r="J2182" s="9">
        <v>41593</v>
      </c>
      <c r="K2182" s="7">
        <v>1</v>
      </c>
      <c r="L2182" s="9" t="str">
        <f>VLOOKUP(T_[[#This Row],[Réf catégorie]],ListeCATEGORIES,2,FALSE)</f>
        <v>Boissons</v>
      </c>
      <c r="M2182" s="6">
        <v>76</v>
      </c>
      <c r="N2182" s="6" t="str">
        <f>VLOOKUP(T_[[#This Row],[Réf prod]],ListePRODUITS,2,FALSE)</f>
        <v>Lakkalikööri</v>
      </c>
      <c r="O2182" s="13">
        <v>90</v>
      </c>
      <c r="P2182" s="6">
        <v>85</v>
      </c>
      <c r="Q2182" s="13">
        <f t="shared" si="34"/>
        <v>7650</v>
      </c>
      <c r="R2182" s="14">
        <v>0.19</v>
      </c>
      <c r="S2182" s="13">
        <v>6196.5</v>
      </c>
      <c r="T2182" s="13">
        <v>154.91249999999999</v>
      </c>
      <c r="U2182" s="48">
        <f>T_[[#This Row],[CA tarif]]-T_[[#This Row],[CA HT]]</f>
        <v>1453.5</v>
      </c>
      <c r="V2182" s="13"/>
      <c r="W2182" s="13"/>
      <c r="X2182"/>
      <c r="AA2182"/>
      <c r="AB2182"/>
    </row>
    <row r="2183" spans="1:28" ht="15" customHeight="1" x14ac:dyDescent="0.25">
      <c r="A2183" s="6" t="s">
        <v>281</v>
      </c>
      <c r="B2183" s="6" t="s">
        <v>282</v>
      </c>
      <c r="C2183" s="6" t="s">
        <v>283</v>
      </c>
      <c r="D2183" s="6" t="s">
        <v>284</v>
      </c>
      <c r="E2183" s="6">
        <v>9</v>
      </c>
      <c r="F2183" s="6" t="str">
        <f>VLOOKUP(T_[[#This Row],[N° représ]],ListeREPRESENTANTS,2,FALSE)</f>
        <v>Steven Buchanan</v>
      </c>
      <c r="G2183" s="6">
        <v>10870</v>
      </c>
      <c r="H2183" s="9">
        <v>41576</v>
      </c>
      <c r="I2183" s="9">
        <v>41588</v>
      </c>
      <c r="J2183" s="9">
        <v>41591</v>
      </c>
      <c r="K2183" s="7">
        <v>1</v>
      </c>
      <c r="L2183" s="9" t="str">
        <f>VLOOKUP(T_[[#This Row],[Réf catégorie]],ListeCATEGORIES,2,FALSE)</f>
        <v>Boissons</v>
      </c>
      <c r="M2183" s="6">
        <v>35</v>
      </c>
      <c r="N2183" s="6" t="str">
        <f>VLOOKUP(T_[[#This Row],[Réf prod]],ListePRODUITS,2,FALSE)</f>
        <v>Steeleye Stout</v>
      </c>
      <c r="O2183" s="13">
        <v>90</v>
      </c>
      <c r="P2183" s="6">
        <v>10</v>
      </c>
      <c r="Q2183" s="13">
        <f t="shared" si="34"/>
        <v>900</v>
      </c>
      <c r="R2183" s="15">
        <v>7.0000000000000007E-2</v>
      </c>
      <c r="S2183" s="13">
        <v>837</v>
      </c>
      <c r="T2183" s="13">
        <v>3.3479999999999999</v>
      </c>
      <c r="U2183" s="48">
        <f>T_[[#This Row],[CA tarif]]-T_[[#This Row],[CA HT]]</f>
        <v>63</v>
      </c>
      <c r="V2183" s="13"/>
      <c r="W2183" s="13"/>
      <c r="X2183"/>
      <c r="AA2183"/>
      <c r="AB2183"/>
    </row>
    <row r="2184" spans="1:28" ht="15" customHeight="1" x14ac:dyDescent="0.25">
      <c r="A2184" s="6" t="s">
        <v>173</v>
      </c>
      <c r="B2184" s="6" t="s">
        <v>174</v>
      </c>
      <c r="C2184" s="6" t="s">
        <v>135</v>
      </c>
      <c r="D2184" s="6" t="s">
        <v>136</v>
      </c>
      <c r="E2184" s="6">
        <v>2</v>
      </c>
      <c r="F2184" s="6" t="str">
        <f>VLOOKUP(T_[[#This Row],[N° représ]],ListeREPRESENTANTS,2,FALSE)</f>
        <v>Anne Dodsworth</v>
      </c>
      <c r="G2184" s="6">
        <v>10893</v>
      </c>
      <c r="H2184" s="9">
        <v>41576</v>
      </c>
      <c r="I2184" s="9">
        <v>41599</v>
      </c>
      <c r="J2184" s="9">
        <v>41594</v>
      </c>
      <c r="K2184" s="7">
        <v>8</v>
      </c>
      <c r="L2184" s="9" t="str">
        <f>VLOOKUP(T_[[#This Row],[Réf catégorie]],ListeCATEGORIES,2,FALSE)</f>
        <v>Poissons et fruits de mer</v>
      </c>
      <c r="M2184" s="6">
        <v>36</v>
      </c>
      <c r="N2184" s="6" t="str">
        <f>VLOOKUP(T_[[#This Row],[Réf prod]],ListePRODUITS,2,FALSE)</f>
        <v>Inlagd Sill</v>
      </c>
      <c r="O2184" s="13">
        <v>95</v>
      </c>
      <c r="P2184" s="6">
        <v>77</v>
      </c>
      <c r="Q2184" s="13">
        <f t="shared" si="34"/>
        <v>7315</v>
      </c>
      <c r="R2184" s="15">
        <v>0.05</v>
      </c>
      <c r="S2184" s="13">
        <v>6949.25</v>
      </c>
      <c r="T2184" s="13">
        <v>236.27449999999999</v>
      </c>
      <c r="U2184" s="48">
        <f>T_[[#This Row],[CA tarif]]-T_[[#This Row],[CA HT]]</f>
        <v>365.75</v>
      </c>
      <c r="V2184" s="13"/>
      <c r="W2184" s="13"/>
      <c r="X2184"/>
      <c r="AA2184"/>
      <c r="AB2184"/>
    </row>
    <row r="2185" spans="1:28" ht="15" customHeight="1" x14ac:dyDescent="0.25">
      <c r="A2185" s="6" t="s">
        <v>92</v>
      </c>
      <c r="B2185" s="6" t="s">
        <v>93</v>
      </c>
      <c r="C2185" s="6" t="s">
        <v>94</v>
      </c>
      <c r="D2185" s="6" t="s">
        <v>89</v>
      </c>
      <c r="E2185" s="6">
        <v>6</v>
      </c>
      <c r="F2185" s="6" t="str">
        <f>VLOOKUP(T_[[#This Row],[N° représ]],ListeREPRESENTANTS,2,FALSE)</f>
        <v>Ernst Junge</v>
      </c>
      <c r="G2185" s="6">
        <v>10933</v>
      </c>
      <c r="H2185" s="9">
        <v>41576</v>
      </c>
      <c r="I2185" s="9">
        <v>41597</v>
      </c>
      <c r="J2185" s="9">
        <v>41599</v>
      </c>
      <c r="K2185" s="7">
        <v>6</v>
      </c>
      <c r="L2185" s="9" t="str">
        <f>VLOOKUP(T_[[#This Row],[Réf catégorie]],ListeCATEGORIES,2,FALSE)</f>
        <v>Viandes</v>
      </c>
      <c r="M2185" s="6">
        <v>53</v>
      </c>
      <c r="N2185" s="6" t="str">
        <f>VLOOKUP(T_[[#This Row],[Réf prod]],ListePRODUITS,2,FALSE)</f>
        <v>Perth Pasties</v>
      </c>
      <c r="O2185" s="13">
        <v>164</v>
      </c>
      <c r="P2185" s="6">
        <v>78</v>
      </c>
      <c r="Q2185" s="13">
        <f t="shared" si="34"/>
        <v>12792</v>
      </c>
      <c r="R2185" s="15">
        <v>0.15</v>
      </c>
      <c r="S2185" s="13">
        <v>10873.199999999999</v>
      </c>
      <c r="T2185" s="13">
        <v>315.32279999999997</v>
      </c>
      <c r="U2185" s="48">
        <f>T_[[#This Row],[CA tarif]]-T_[[#This Row],[CA HT]]</f>
        <v>1918.8000000000011</v>
      </c>
      <c r="V2185" s="13"/>
      <c r="W2185" s="13"/>
      <c r="X2185"/>
      <c r="AA2185"/>
      <c r="AB2185"/>
    </row>
    <row r="2186" spans="1:28" ht="15" customHeight="1" x14ac:dyDescent="0.25">
      <c r="A2186" s="6" t="s">
        <v>86</v>
      </c>
      <c r="B2186" s="6" t="s">
        <v>87</v>
      </c>
      <c r="C2186" s="6" t="s">
        <v>88</v>
      </c>
      <c r="D2186" s="6" t="s">
        <v>89</v>
      </c>
      <c r="E2186" s="6">
        <v>6</v>
      </c>
      <c r="F2186" s="6" t="str">
        <f>VLOOKUP(T_[[#This Row],[N° représ]],ListeREPRESENTANTS,2,FALSE)</f>
        <v>Ernst Junge</v>
      </c>
      <c r="G2186" s="6">
        <v>10539</v>
      </c>
      <c r="H2186" s="9">
        <v>41577</v>
      </c>
      <c r="I2186" s="9">
        <v>41597</v>
      </c>
      <c r="J2186" s="9">
        <v>41600</v>
      </c>
      <c r="K2186" s="7">
        <v>4</v>
      </c>
      <c r="L2186" s="9" t="str">
        <f>VLOOKUP(T_[[#This Row],[Réf catégorie]],ListeCATEGORIES,2,FALSE)</f>
        <v>Produits laitiers</v>
      </c>
      <c r="M2186" s="6">
        <v>33</v>
      </c>
      <c r="N2186" s="6" t="str">
        <f>VLOOKUP(T_[[#This Row],[Réf prod]],ListePRODUITS,2,FALSE)</f>
        <v>Geitost</v>
      </c>
      <c r="O2186" s="13">
        <v>12.5</v>
      </c>
      <c r="P2186" s="6">
        <v>3</v>
      </c>
      <c r="Q2186" s="13">
        <f t="shared" si="34"/>
        <v>37.5</v>
      </c>
      <c r="R2186" s="14">
        <v>0.06</v>
      </c>
      <c r="S2186" s="13">
        <v>35.25</v>
      </c>
      <c r="T2186" s="13">
        <v>0.45824999999999999</v>
      </c>
      <c r="U2186" s="48">
        <f>T_[[#This Row],[CA tarif]]-T_[[#This Row],[CA HT]]</f>
        <v>2.25</v>
      </c>
      <c r="V2186" s="13"/>
      <c r="W2186" s="13"/>
      <c r="X2186"/>
      <c r="AA2186"/>
      <c r="AB2186"/>
    </row>
    <row r="2187" spans="1:28" ht="15" customHeight="1" x14ac:dyDescent="0.25">
      <c r="A2187" s="6" t="s">
        <v>103</v>
      </c>
      <c r="B2187" s="6" t="s">
        <v>104</v>
      </c>
      <c r="C2187" s="6" t="s">
        <v>105</v>
      </c>
      <c r="D2187" s="6" t="s">
        <v>106</v>
      </c>
      <c r="E2187" s="6">
        <v>8</v>
      </c>
      <c r="F2187" s="6" t="str">
        <f>VLOOKUP(T_[[#This Row],[N° représ]],ListeREPRESENTANTS,2,FALSE)</f>
        <v>Hicham Esmal</v>
      </c>
      <c r="G2187" s="6">
        <v>10601</v>
      </c>
      <c r="H2187" s="9">
        <v>41577</v>
      </c>
      <c r="I2187" s="9">
        <v>41593</v>
      </c>
      <c r="J2187" s="9">
        <v>41593</v>
      </c>
      <c r="K2187" s="7">
        <v>4</v>
      </c>
      <c r="L2187" s="9" t="str">
        <f>VLOOKUP(T_[[#This Row],[Réf catégorie]],ListeCATEGORIES,2,FALSE)</f>
        <v>Produits laitiers</v>
      </c>
      <c r="M2187" s="6">
        <v>59</v>
      </c>
      <c r="N2187" s="6" t="str">
        <f>VLOOKUP(T_[[#This Row],[Réf prod]],ListePRODUITS,2,FALSE)</f>
        <v>Raclette Courdavault</v>
      </c>
      <c r="O2187" s="13">
        <v>275</v>
      </c>
      <c r="P2187" s="6">
        <v>8</v>
      </c>
      <c r="Q2187" s="13">
        <f t="shared" si="34"/>
        <v>2200</v>
      </c>
      <c r="R2187" s="14">
        <v>7.0000000000000007E-2</v>
      </c>
      <c r="S2187" s="13">
        <v>2045.9999999999998</v>
      </c>
      <c r="T2187" s="13">
        <v>20.459999999999997</v>
      </c>
      <c r="U2187" s="48">
        <f>T_[[#This Row],[CA tarif]]-T_[[#This Row],[CA HT]]</f>
        <v>154.00000000000023</v>
      </c>
      <c r="V2187" s="13"/>
      <c r="W2187" s="13"/>
      <c r="X2187"/>
      <c r="AA2187"/>
      <c r="AB2187"/>
    </row>
    <row r="2188" spans="1:28" ht="15" customHeight="1" x14ac:dyDescent="0.25">
      <c r="A2188" s="6" t="s">
        <v>133</v>
      </c>
      <c r="B2188" s="6" t="s">
        <v>134</v>
      </c>
      <c r="C2188" s="6" t="s">
        <v>135</v>
      </c>
      <c r="D2188" s="6" t="s">
        <v>136</v>
      </c>
      <c r="E2188" s="6">
        <v>7</v>
      </c>
      <c r="F2188" s="6" t="str">
        <f>VLOOKUP(T_[[#This Row],[N° représ]],ListeREPRESENTANTS,2,FALSE)</f>
        <v>Jaime Dos Santos</v>
      </c>
      <c r="G2188" s="6">
        <v>10653</v>
      </c>
      <c r="H2188" s="9">
        <v>41577</v>
      </c>
      <c r="I2188" s="9">
        <v>41604</v>
      </c>
      <c r="J2188" s="9">
        <v>41603</v>
      </c>
      <c r="K2188" s="7">
        <v>4</v>
      </c>
      <c r="L2188" s="9" t="str">
        <f>VLOOKUP(T_[[#This Row],[Réf catégorie]],ListeCATEGORIES,2,FALSE)</f>
        <v>Produits laitiers</v>
      </c>
      <c r="M2188" s="6">
        <v>60</v>
      </c>
      <c r="N2188" s="6" t="str">
        <f>VLOOKUP(T_[[#This Row],[Réf prod]],ListePRODUITS,2,FALSE)</f>
        <v>Camembert Pierrot</v>
      </c>
      <c r="O2188" s="13">
        <v>170</v>
      </c>
      <c r="P2188" s="6">
        <v>50</v>
      </c>
      <c r="Q2188" s="13">
        <f t="shared" si="34"/>
        <v>8500</v>
      </c>
      <c r="R2188" s="14">
        <v>0.01</v>
      </c>
      <c r="S2188" s="13">
        <v>8415</v>
      </c>
      <c r="T2188" s="13">
        <v>286.11</v>
      </c>
      <c r="U2188" s="48">
        <f>T_[[#This Row],[CA tarif]]-T_[[#This Row],[CA HT]]</f>
        <v>85</v>
      </c>
      <c r="V2188" s="13"/>
      <c r="W2188" s="13"/>
      <c r="X2188"/>
      <c r="AA2188"/>
      <c r="AB2188"/>
    </row>
    <row r="2189" spans="1:28" ht="15" customHeight="1" x14ac:dyDescent="0.25">
      <c r="A2189" s="6" t="s">
        <v>130</v>
      </c>
      <c r="B2189" s="6" t="s">
        <v>131</v>
      </c>
      <c r="C2189" s="6" t="s">
        <v>132</v>
      </c>
      <c r="D2189" s="6" t="s">
        <v>123</v>
      </c>
      <c r="E2189" s="6">
        <v>8</v>
      </c>
      <c r="F2189" s="6" t="str">
        <f>VLOOKUP(T_[[#This Row],[N° représ]],ListeREPRESENTANTS,2,FALSE)</f>
        <v>Hicham Esmal</v>
      </c>
      <c r="G2189" s="6">
        <v>10659</v>
      </c>
      <c r="H2189" s="9">
        <v>41577</v>
      </c>
      <c r="I2189" s="9">
        <v>41587</v>
      </c>
      <c r="J2189" s="9">
        <v>41587</v>
      </c>
      <c r="K2189" s="7">
        <v>1</v>
      </c>
      <c r="L2189" s="9" t="str">
        <f>VLOOKUP(T_[[#This Row],[Réf catégorie]],ListeCATEGORIES,2,FALSE)</f>
        <v>Boissons</v>
      </c>
      <c r="M2189" s="6">
        <v>70</v>
      </c>
      <c r="N2189" s="6" t="str">
        <f>VLOOKUP(T_[[#This Row],[Réf prod]],ListePRODUITS,2,FALSE)</f>
        <v>Outback Lager</v>
      </c>
      <c r="O2189" s="13">
        <v>75</v>
      </c>
      <c r="P2189" s="6">
        <v>2</v>
      </c>
      <c r="Q2189" s="13">
        <f t="shared" si="34"/>
        <v>150</v>
      </c>
      <c r="R2189" s="14">
        <v>-0.01</v>
      </c>
      <c r="S2189" s="13">
        <v>151.5</v>
      </c>
      <c r="T2189" s="13">
        <v>0</v>
      </c>
      <c r="U2189" s="48">
        <f>T_[[#This Row],[CA tarif]]-T_[[#This Row],[CA HT]]</f>
        <v>-1.5</v>
      </c>
      <c r="V2189" s="13"/>
      <c r="W2189" s="13"/>
      <c r="X2189"/>
      <c r="AA2189"/>
      <c r="AB2189"/>
    </row>
    <row r="2190" spans="1:28" x14ac:dyDescent="0.25">
      <c r="A2190" s="6" t="s">
        <v>230</v>
      </c>
      <c r="B2190" s="6" t="s">
        <v>231</v>
      </c>
      <c r="C2190" s="6" t="s">
        <v>232</v>
      </c>
      <c r="D2190" s="6" t="s">
        <v>81</v>
      </c>
      <c r="E2190" s="6">
        <v>7</v>
      </c>
      <c r="F2190" s="6" t="str">
        <f>VLOOKUP(T_[[#This Row],[N° représ]],ListeREPRESENTANTS,2,FALSE)</f>
        <v>Jaime Dos Santos</v>
      </c>
      <c r="G2190" s="6">
        <v>10665</v>
      </c>
      <c r="H2190" s="9">
        <v>41577</v>
      </c>
      <c r="I2190" s="9">
        <v>41602</v>
      </c>
      <c r="J2190" s="9">
        <v>41602</v>
      </c>
      <c r="K2190" s="7">
        <v>1</v>
      </c>
      <c r="L2190" s="9" t="str">
        <f>VLOOKUP(T_[[#This Row],[Réf catégorie]],ListeCATEGORIES,2,FALSE)</f>
        <v>Boissons</v>
      </c>
      <c r="M2190" s="6">
        <v>76</v>
      </c>
      <c r="N2190" s="6" t="str">
        <f>VLOOKUP(T_[[#This Row],[Réf prod]],ListePRODUITS,2,FALSE)</f>
        <v>Lakkalikööri</v>
      </c>
      <c r="O2190" s="13">
        <v>90</v>
      </c>
      <c r="P2190" s="6">
        <v>24</v>
      </c>
      <c r="Q2190" s="13">
        <f t="shared" si="34"/>
        <v>2160</v>
      </c>
      <c r="R2190" s="14">
        <v>0.19</v>
      </c>
      <c r="S2190" s="13">
        <v>1749.6000000000001</v>
      </c>
      <c r="T2190" s="13">
        <v>31.492800000000003</v>
      </c>
      <c r="U2190" s="48">
        <f>T_[[#This Row],[CA tarif]]-T_[[#This Row],[CA HT]]</f>
        <v>410.39999999999986</v>
      </c>
      <c r="V2190" s="13"/>
      <c r="W2190" s="13"/>
      <c r="X2190"/>
      <c r="AA2190"/>
      <c r="AB2190"/>
    </row>
    <row r="2191" spans="1:28" x14ac:dyDescent="0.25">
      <c r="A2191" s="6" t="s">
        <v>179</v>
      </c>
      <c r="B2191" s="6" t="s">
        <v>180</v>
      </c>
      <c r="C2191" s="6" t="s">
        <v>181</v>
      </c>
      <c r="D2191" s="6" t="s">
        <v>81</v>
      </c>
      <c r="E2191" s="6">
        <v>9</v>
      </c>
      <c r="F2191" s="6" t="str">
        <f>VLOOKUP(T_[[#This Row],[N° représ]],ListeREPRESENTANTS,2,FALSE)</f>
        <v>Steven Buchanan</v>
      </c>
      <c r="G2191" s="6">
        <v>10714</v>
      </c>
      <c r="H2191" s="9">
        <v>41577</v>
      </c>
      <c r="I2191" s="9">
        <v>41604</v>
      </c>
      <c r="J2191" s="9">
        <v>41599</v>
      </c>
      <c r="K2191" s="7">
        <v>1</v>
      </c>
      <c r="L2191" s="9" t="str">
        <f>VLOOKUP(T_[[#This Row],[Réf catégorie]],ListeCATEGORIES,2,FALSE)</f>
        <v>Boissons</v>
      </c>
      <c r="M2191" s="6">
        <v>2</v>
      </c>
      <c r="N2191" s="6" t="str">
        <f>VLOOKUP(T_[[#This Row],[Réf prod]],ListePRODUITS,2,FALSE)</f>
        <v>Chang</v>
      </c>
      <c r="O2191" s="13">
        <v>95</v>
      </c>
      <c r="P2191" s="6">
        <v>23</v>
      </c>
      <c r="Q2191" s="13">
        <f t="shared" si="34"/>
        <v>2185</v>
      </c>
      <c r="R2191" s="14">
        <v>0.15</v>
      </c>
      <c r="S2191" s="13">
        <v>1857.25</v>
      </c>
      <c r="T2191" s="13">
        <v>33.430500000000002</v>
      </c>
      <c r="U2191" s="48">
        <f>T_[[#This Row],[CA tarif]]-T_[[#This Row],[CA HT]]</f>
        <v>327.75</v>
      </c>
      <c r="V2191" s="13"/>
      <c r="W2191" s="13"/>
      <c r="X2191"/>
      <c r="AA2191"/>
      <c r="AB2191"/>
    </row>
    <row r="2192" spans="1:28" ht="15" customHeight="1" x14ac:dyDescent="0.25">
      <c r="A2192" s="6" t="s">
        <v>189</v>
      </c>
      <c r="B2192" s="6" t="s">
        <v>190</v>
      </c>
      <c r="C2192" s="6" t="s">
        <v>191</v>
      </c>
      <c r="D2192" s="6" t="s">
        <v>136</v>
      </c>
      <c r="E2192" s="6">
        <v>4</v>
      </c>
      <c r="F2192" s="6" t="str">
        <f>VLOOKUP(T_[[#This Row],[N° représ]],ListeREPRESENTANTS,2,FALSE)</f>
        <v>Laura Callahan</v>
      </c>
      <c r="G2192" s="6">
        <v>10845</v>
      </c>
      <c r="H2192" s="9">
        <v>41577</v>
      </c>
      <c r="I2192" s="9">
        <v>41596</v>
      </c>
      <c r="J2192" s="9">
        <v>41596</v>
      </c>
      <c r="K2192" s="7">
        <v>5</v>
      </c>
      <c r="L2192" s="9" t="str">
        <f>VLOOKUP(T_[[#This Row],[Réf catégorie]],ListeCATEGORIES,2,FALSE)</f>
        <v>Pâtes et céréales</v>
      </c>
      <c r="M2192" s="6">
        <v>23</v>
      </c>
      <c r="N2192" s="6" t="str">
        <f>VLOOKUP(T_[[#This Row],[Réf prod]],ListePRODUITS,2,FALSE)</f>
        <v>Tunnbröd</v>
      </c>
      <c r="O2192" s="13">
        <v>45</v>
      </c>
      <c r="P2192" s="6">
        <v>74</v>
      </c>
      <c r="Q2192" s="13">
        <f t="shared" si="34"/>
        <v>3330</v>
      </c>
      <c r="R2192" s="15">
        <v>0.05</v>
      </c>
      <c r="S2192" s="13">
        <v>3163.5</v>
      </c>
      <c r="T2192" s="13">
        <v>15.817500000000001</v>
      </c>
      <c r="U2192" s="48">
        <f>T_[[#This Row],[CA tarif]]-T_[[#This Row],[CA HT]]</f>
        <v>166.5</v>
      </c>
      <c r="V2192" s="13"/>
      <c r="W2192" s="13"/>
      <c r="X2192"/>
      <c r="AA2192"/>
      <c r="AB2192"/>
    </row>
    <row r="2193" spans="1:28" x14ac:dyDescent="0.25">
      <c r="A2193" s="6" t="s">
        <v>179</v>
      </c>
      <c r="B2193" s="6" t="s">
        <v>180</v>
      </c>
      <c r="C2193" s="6" t="s">
        <v>181</v>
      </c>
      <c r="D2193" s="6" t="s">
        <v>81</v>
      </c>
      <c r="E2193" s="6">
        <v>5</v>
      </c>
      <c r="F2193" s="6" t="str">
        <f>VLOOKUP(T_[[#This Row],[N° représ]],ListeREPRESENTANTS,2,FALSE)</f>
        <v>Mohamed Ben Arfa</v>
      </c>
      <c r="G2193" s="6">
        <v>10847</v>
      </c>
      <c r="H2193" s="9">
        <v>41577</v>
      </c>
      <c r="I2193" s="9">
        <v>41603</v>
      </c>
      <c r="J2193" s="9">
        <v>41603</v>
      </c>
      <c r="K2193" s="7">
        <v>3</v>
      </c>
      <c r="L2193" s="9" t="str">
        <f>VLOOKUP(T_[[#This Row],[Réf catégorie]],ListeCATEGORIES,2,FALSE)</f>
        <v>Desserts</v>
      </c>
      <c r="M2193" s="6">
        <v>19</v>
      </c>
      <c r="N2193" s="6" t="str">
        <f>VLOOKUP(T_[[#This Row],[Réf prod]],ListePRODUITS,2,FALSE)</f>
        <v>Teatime Chocolate Biscuits</v>
      </c>
      <c r="O2193" s="13">
        <v>46</v>
      </c>
      <c r="P2193" s="6">
        <v>13</v>
      </c>
      <c r="Q2193" s="13">
        <f t="shared" si="34"/>
        <v>598</v>
      </c>
      <c r="R2193" s="15">
        <v>0.08</v>
      </c>
      <c r="S2193" s="13">
        <v>550.16</v>
      </c>
      <c r="T2193" s="13">
        <v>2.2006399999999999</v>
      </c>
      <c r="U2193" s="48">
        <f>T_[[#This Row],[CA tarif]]-T_[[#This Row],[CA HT]]</f>
        <v>47.840000000000032</v>
      </c>
      <c r="V2193" s="13"/>
      <c r="W2193" s="13"/>
      <c r="X2193"/>
      <c r="AA2193"/>
      <c r="AB2193"/>
    </row>
    <row r="2194" spans="1:28" ht="15" customHeight="1" x14ac:dyDescent="0.25">
      <c r="A2194" s="6" t="s">
        <v>133</v>
      </c>
      <c r="B2194" s="6" t="s">
        <v>134</v>
      </c>
      <c r="C2194" s="6" t="s">
        <v>135</v>
      </c>
      <c r="D2194" s="6" t="s">
        <v>136</v>
      </c>
      <c r="E2194" s="6">
        <v>4</v>
      </c>
      <c r="F2194" s="6" t="str">
        <f>VLOOKUP(T_[[#This Row],[N° représ]],ListeREPRESENTANTS,2,FALSE)</f>
        <v>Laura Callahan</v>
      </c>
      <c r="G2194" s="6">
        <v>10623</v>
      </c>
      <c r="H2194" s="9">
        <v>41578</v>
      </c>
      <c r="I2194" s="9">
        <v>41595</v>
      </c>
      <c r="J2194" s="9">
        <v>41595</v>
      </c>
      <c r="K2194" s="7">
        <v>1</v>
      </c>
      <c r="L2194" s="9" t="str">
        <f>VLOOKUP(T_[[#This Row],[Réf catégorie]],ListeCATEGORIES,2,FALSE)</f>
        <v>Boissons</v>
      </c>
      <c r="M2194" s="6">
        <v>24</v>
      </c>
      <c r="N2194" s="6" t="str">
        <f>VLOOKUP(T_[[#This Row],[Réf prod]],ListePRODUITS,2,FALSE)</f>
        <v>Guaraná Fantástica</v>
      </c>
      <c r="O2194" s="13">
        <v>22.5</v>
      </c>
      <c r="P2194" s="6">
        <v>57</v>
      </c>
      <c r="Q2194" s="13">
        <f t="shared" si="34"/>
        <v>1282.5</v>
      </c>
      <c r="R2194" s="14">
        <v>7.0000000000000007E-2</v>
      </c>
      <c r="S2194" s="13">
        <v>1192.7249999999999</v>
      </c>
      <c r="T2194" s="13">
        <v>21.469049999999999</v>
      </c>
      <c r="U2194" s="48">
        <f>T_[[#This Row],[CA tarif]]-T_[[#This Row],[CA HT]]</f>
        <v>89.775000000000091</v>
      </c>
      <c r="V2194" s="13"/>
      <c r="W2194" s="13"/>
      <c r="X2194"/>
      <c r="AA2194"/>
      <c r="AB2194"/>
    </row>
    <row r="2195" spans="1:28" x14ac:dyDescent="0.25">
      <c r="A2195" s="6" t="s">
        <v>78</v>
      </c>
      <c r="B2195" s="6" t="s">
        <v>79</v>
      </c>
      <c r="C2195" s="6" t="s">
        <v>80</v>
      </c>
      <c r="D2195" s="6" t="s">
        <v>81</v>
      </c>
      <c r="E2195" s="6">
        <v>5</v>
      </c>
      <c r="F2195" s="6" t="str">
        <f>VLOOKUP(T_[[#This Row],[N° représ]],ListeREPRESENTANTS,2,FALSE)</f>
        <v>Mohamed Ben Arfa</v>
      </c>
      <c r="G2195" s="6">
        <v>10740</v>
      </c>
      <c r="H2195" s="9">
        <v>41578</v>
      </c>
      <c r="I2195" s="9">
        <v>41592</v>
      </c>
      <c r="J2195" s="9">
        <v>41591</v>
      </c>
      <c r="K2195" s="7">
        <v>7</v>
      </c>
      <c r="L2195" s="9" t="str">
        <f>VLOOKUP(T_[[#This Row],[Réf catégorie]],ListeCATEGORIES,2,FALSE)</f>
        <v>Produits secs</v>
      </c>
      <c r="M2195" s="6">
        <v>28</v>
      </c>
      <c r="N2195" s="6" t="str">
        <f>VLOOKUP(T_[[#This Row],[Réf prod]],ListePRODUITS,2,FALSE)</f>
        <v>Rössle Sauerkraut</v>
      </c>
      <c r="O2195" s="13">
        <v>228</v>
      </c>
      <c r="P2195" s="6">
        <v>7</v>
      </c>
      <c r="Q2195" s="13">
        <f t="shared" si="34"/>
        <v>1596</v>
      </c>
      <c r="R2195" s="14">
        <v>0.05</v>
      </c>
      <c r="S2195" s="13">
        <v>1516.1999999999998</v>
      </c>
      <c r="T2195" s="13">
        <v>48.518399999999993</v>
      </c>
      <c r="U2195" s="48">
        <f>T_[[#This Row],[CA tarif]]-T_[[#This Row],[CA HT]]</f>
        <v>79.800000000000182</v>
      </c>
      <c r="V2195" s="13"/>
      <c r="W2195" s="13"/>
      <c r="X2195"/>
      <c r="AA2195"/>
      <c r="AB2195"/>
    </row>
    <row r="2196" spans="1:28" ht="15" customHeight="1" x14ac:dyDescent="0.25">
      <c r="A2196" s="6" t="s">
        <v>86</v>
      </c>
      <c r="B2196" s="6" t="s">
        <v>87</v>
      </c>
      <c r="C2196" s="6" t="s">
        <v>88</v>
      </c>
      <c r="D2196" s="6" t="s">
        <v>89</v>
      </c>
      <c r="E2196" s="6">
        <v>6</v>
      </c>
      <c r="F2196" s="6" t="str">
        <f>VLOOKUP(T_[[#This Row],[N° représ]],ListeREPRESENTANTS,2,FALSE)</f>
        <v>Ernst Junge</v>
      </c>
      <c r="G2196" s="6">
        <v>10539</v>
      </c>
      <c r="H2196" s="9">
        <v>41579</v>
      </c>
      <c r="I2196" s="9">
        <v>41606</v>
      </c>
      <c r="J2196" s="9">
        <v>41601</v>
      </c>
      <c r="K2196" s="7">
        <v>8</v>
      </c>
      <c r="L2196" s="9" t="str">
        <f>VLOOKUP(T_[[#This Row],[Réf catégorie]],ListeCATEGORIES,2,FALSE)</f>
        <v>Poissons et fruits de mer</v>
      </c>
      <c r="M2196" s="6">
        <v>13</v>
      </c>
      <c r="N2196" s="6" t="str">
        <f>VLOOKUP(T_[[#This Row],[Réf prod]],ListePRODUITS,2,FALSE)</f>
        <v>Konbu</v>
      </c>
      <c r="O2196" s="13">
        <v>30</v>
      </c>
      <c r="P2196" s="6">
        <v>88</v>
      </c>
      <c r="Q2196" s="13">
        <f t="shared" si="34"/>
        <v>2640</v>
      </c>
      <c r="R2196" s="14">
        <v>0.04</v>
      </c>
      <c r="S2196" s="13">
        <v>2534.4</v>
      </c>
      <c r="T2196" s="13">
        <v>40.550400000000003</v>
      </c>
      <c r="U2196" s="48">
        <f>T_[[#This Row],[CA tarif]]-T_[[#This Row],[CA HT]]</f>
        <v>105.59999999999991</v>
      </c>
      <c r="V2196" s="13"/>
      <c r="W2196" s="13"/>
      <c r="X2196"/>
      <c r="AA2196"/>
      <c r="AB2196"/>
    </row>
    <row r="2197" spans="1:28" ht="15" customHeight="1" x14ac:dyDescent="0.25">
      <c r="A2197" s="6" t="s">
        <v>189</v>
      </c>
      <c r="B2197" s="6" t="s">
        <v>190</v>
      </c>
      <c r="C2197" s="6" t="s">
        <v>191</v>
      </c>
      <c r="D2197" s="6" t="s">
        <v>136</v>
      </c>
      <c r="E2197" s="6">
        <v>1</v>
      </c>
      <c r="F2197" s="6" t="str">
        <f>VLOOKUP(T_[[#This Row],[N° représ]],ListeREPRESENTANTS,2,FALSE)</f>
        <v>Francis Rivière</v>
      </c>
      <c r="G2197" s="6">
        <v>10691</v>
      </c>
      <c r="H2197" s="9">
        <v>41579</v>
      </c>
      <c r="I2197" s="9">
        <v>41607</v>
      </c>
      <c r="J2197" s="9">
        <v>41602</v>
      </c>
      <c r="K2197" s="7">
        <v>3</v>
      </c>
      <c r="L2197" s="9" t="str">
        <f>VLOOKUP(T_[[#This Row],[Réf catégorie]],ListeCATEGORIES,2,FALSE)</f>
        <v>Desserts</v>
      </c>
      <c r="M2197" s="6">
        <v>62</v>
      </c>
      <c r="N2197" s="6" t="str">
        <f>VLOOKUP(T_[[#This Row],[Réf prod]],ListePRODUITS,2,FALSE)</f>
        <v>Tarte au sucre</v>
      </c>
      <c r="O2197" s="13">
        <v>246.5</v>
      </c>
      <c r="P2197" s="6">
        <v>54</v>
      </c>
      <c r="Q2197" s="13">
        <f t="shared" si="34"/>
        <v>13311</v>
      </c>
      <c r="R2197" s="14">
        <v>-0.03</v>
      </c>
      <c r="S2197" s="13">
        <v>13710.33</v>
      </c>
      <c r="T2197" s="13">
        <v>301.62726000000004</v>
      </c>
      <c r="U2197" s="48">
        <f>T_[[#This Row],[CA tarif]]-T_[[#This Row],[CA HT]]</f>
        <v>-399.32999999999993</v>
      </c>
      <c r="V2197" s="13"/>
      <c r="W2197" s="13"/>
      <c r="X2197"/>
      <c r="AA2197"/>
      <c r="AB2197"/>
    </row>
    <row r="2198" spans="1:28" ht="15" customHeight="1" x14ac:dyDescent="0.25">
      <c r="A2198" s="6" t="s">
        <v>111</v>
      </c>
      <c r="B2198" s="6" t="s">
        <v>112</v>
      </c>
      <c r="C2198" s="6" t="s">
        <v>113</v>
      </c>
      <c r="D2198" s="6" t="s">
        <v>85</v>
      </c>
      <c r="E2198" s="6">
        <v>3</v>
      </c>
      <c r="F2198" s="6" t="str">
        <f>VLOOKUP(T_[[#This Row],[N° représ]],ListeREPRESENTANTS,2,FALSE)</f>
        <v>Janet Leverling</v>
      </c>
      <c r="G2198" s="6">
        <v>10806</v>
      </c>
      <c r="H2198" s="9">
        <v>41579</v>
      </c>
      <c r="I2198" s="9">
        <v>41606</v>
      </c>
      <c r="J2198" s="9">
        <v>41609</v>
      </c>
      <c r="K2198" s="7">
        <v>1</v>
      </c>
      <c r="L2198" s="9" t="str">
        <f>VLOOKUP(T_[[#This Row],[Réf catégorie]],ListeCATEGORIES,2,FALSE)</f>
        <v>Boissons</v>
      </c>
      <c r="M2198" s="6">
        <v>2</v>
      </c>
      <c r="N2198" s="6" t="str">
        <f>VLOOKUP(T_[[#This Row],[Réf prod]],ListePRODUITS,2,FALSE)</f>
        <v>Chang</v>
      </c>
      <c r="O2198" s="13">
        <v>95</v>
      </c>
      <c r="P2198" s="6">
        <v>91</v>
      </c>
      <c r="Q2198" s="13">
        <f t="shared" si="34"/>
        <v>8645</v>
      </c>
      <c r="R2198" s="14">
        <v>0.12</v>
      </c>
      <c r="S2198" s="13">
        <v>7607.6</v>
      </c>
      <c r="T2198" s="13">
        <v>243.44320000000002</v>
      </c>
      <c r="U2198" s="48">
        <f>T_[[#This Row],[CA tarif]]-T_[[#This Row],[CA HT]]</f>
        <v>1037.3999999999996</v>
      </c>
      <c r="V2198" s="13"/>
      <c r="W2198" s="13"/>
      <c r="X2198"/>
      <c r="AA2198"/>
      <c r="AB2198"/>
    </row>
    <row r="2199" spans="1:28" ht="15" customHeight="1" x14ac:dyDescent="0.25">
      <c r="A2199" s="6" t="s">
        <v>182</v>
      </c>
      <c r="B2199" s="6" t="s">
        <v>183</v>
      </c>
      <c r="C2199" s="6" t="s">
        <v>132</v>
      </c>
      <c r="D2199" s="6" t="s">
        <v>123</v>
      </c>
      <c r="E2199" s="6">
        <v>8</v>
      </c>
      <c r="F2199" s="6" t="str">
        <f>VLOOKUP(T_[[#This Row],[N° représ]],ListeREPRESENTANTS,2,FALSE)</f>
        <v>Hicham Esmal</v>
      </c>
      <c r="G2199" s="6">
        <v>10512</v>
      </c>
      <c r="H2199" s="9">
        <v>41580</v>
      </c>
      <c r="I2199" s="9">
        <v>41608</v>
      </c>
      <c r="J2199" s="9">
        <v>41608</v>
      </c>
      <c r="K2199" s="7">
        <v>1</v>
      </c>
      <c r="L2199" s="9" t="str">
        <f>VLOOKUP(T_[[#This Row],[Réf catégorie]],ListeCATEGORIES,2,FALSE)</f>
        <v>Boissons</v>
      </c>
      <c r="M2199" s="6">
        <v>24</v>
      </c>
      <c r="N2199" s="6" t="str">
        <f>VLOOKUP(T_[[#This Row],[Réf prod]],ListePRODUITS,2,FALSE)</f>
        <v>Guaraná Fantástica</v>
      </c>
      <c r="O2199" s="13">
        <v>22.5</v>
      </c>
      <c r="P2199" s="6">
        <v>11</v>
      </c>
      <c r="Q2199" s="13">
        <f t="shared" si="34"/>
        <v>247.5</v>
      </c>
      <c r="R2199" s="14">
        <v>0.18</v>
      </c>
      <c r="S2199" s="13">
        <v>202.95000000000002</v>
      </c>
      <c r="T2199" s="13">
        <v>4.8708</v>
      </c>
      <c r="U2199" s="48">
        <f>T_[[#This Row],[CA tarif]]-T_[[#This Row],[CA HT]]</f>
        <v>44.549999999999983</v>
      </c>
      <c r="V2199" s="13"/>
      <c r="W2199" s="13"/>
      <c r="X2199"/>
      <c r="AA2199"/>
      <c r="AB2199"/>
    </row>
    <row r="2200" spans="1:28" x14ac:dyDescent="0.25">
      <c r="A2200" s="6" t="s">
        <v>230</v>
      </c>
      <c r="B2200" s="6" t="s">
        <v>231</v>
      </c>
      <c r="C2200" s="6" t="s">
        <v>232</v>
      </c>
      <c r="D2200" s="6" t="s">
        <v>81</v>
      </c>
      <c r="E2200" s="6">
        <v>5</v>
      </c>
      <c r="F2200" s="6" t="str">
        <f>VLOOKUP(T_[[#This Row],[N° représ]],ListeREPRESENTANTS,2,FALSE)</f>
        <v>Mohamed Ben Arfa</v>
      </c>
      <c r="G2200" s="6">
        <v>10544</v>
      </c>
      <c r="H2200" s="9">
        <v>41580</v>
      </c>
      <c r="I2200" s="9">
        <v>41593</v>
      </c>
      <c r="J2200" s="9">
        <v>41591</v>
      </c>
      <c r="K2200" s="7">
        <v>7</v>
      </c>
      <c r="L2200" s="9" t="str">
        <f>VLOOKUP(T_[[#This Row],[Réf catégorie]],ListeCATEGORIES,2,FALSE)</f>
        <v>Produits secs</v>
      </c>
      <c r="M2200" s="6">
        <v>28</v>
      </c>
      <c r="N2200" s="6" t="str">
        <f>VLOOKUP(T_[[#This Row],[Réf prod]],ListePRODUITS,2,FALSE)</f>
        <v>Rössle Sauerkraut</v>
      </c>
      <c r="O2200" s="13">
        <v>228</v>
      </c>
      <c r="P2200" s="6">
        <v>4</v>
      </c>
      <c r="Q2200" s="13">
        <f t="shared" si="34"/>
        <v>912</v>
      </c>
      <c r="R2200" s="14">
        <v>0.12</v>
      </c>
      <c r="S2200" s="13">
        <v>802.56000000000006</v>
      </c>
      <c r="T2200" s="13">
        <v>0</v>
      </c>
      <c r="U2200" s="48">
        <f>T_[[#This Row],[CA tarif]]-T_[[#This Row],[CA HT]]</f>
        <v>109.43999999999994</v>
      </c>
      <c r="V2200" s="13"/>
      <c r="W2200" s="13"/>
      <c r="X2200"/>
      <c r="AA2200"/>
      <c r="AB2200"/>
    </row>
    <row r="2201" spans="1:28" ht="15" customHeight="1" x14ac:dyDescent="0.25">
      <c r="A2201" s="6" t="s">
        <v>322</v>
      </c>
      <c r="B2201" s="6" t="s">
        <v>323</v>
      </c>
      <c r="C2201" s="6" t="s">
        <v>165</v>
      </c>
      <c r="D2201" s="6" t="s">
        <v>136</v>
      </c>
      <c r="E2201" s="6">
        <v>7</v>
      </c>
      <c r="F2201" s="6" t="str">
        <f>VLOOKUP(T_[[#This Row],[N° représ]],ListeREPRESENTANTS,2,FALSE)</f>
        <v>Jaime Dos Santos</v>
      </c>
      <c r="G2201" s="6">
        <v>10825</v>
      </c>
      <c r="H2201" s="9">
        <v>41580</v>
      </c>
      <c r="I2201" s="9">
        <v>41603</v>
      </c>
      <c r="J2201" s="9">
        <v>41605</v>
      </c>
      <c r="K2201" s="7">
        <v>3</v>
      </c>
      <c r="L2201" s="9" t="str">
        <f>VLOOKUP(T_[[#This Row],[Réf catégorie]],ListeCATEGORIES,2,FALSE)</f>
        <v>Desserts</v>
      </c>
      <c r="M2201" s="6">
        <v>26</v>
      </c>
      <c r="N2201" s="6" t="str">
        <f>VLOOKUP(T_[[#This Row],[Réf prod]],ListePRODUITS,2,FALSE)</f>
        <v>Gumbär Gummibärchen</v>
      </c>
      <c r="O2201" s="13">
        <v>156.15</v>
      </c>
      <c r="P2201" s="6">
        <v>47</v>
      </c>
      <c r="Q2201" s="13">
        <f t="shared" si="34"/>
        <v>7339.05</v>
      </c>
      <c r="R2201" s="14">
        <v>0.15</v>
      </c>
      <c r="S2201" s="13">
        <v>6238.1925000000001</v>
      </c>
      <c r="T2201" s="13">
        <v>68.620117500000006</v>
      </c>
      <c r="U2201" s="48">
        <f>T_[[#This Row],[CA tarif]]-T_[[#This Row],[CA HT]]</f>
        <v>1100.8575000000001</v>
      </c>
      <c r="V2201" s="13"/>
      <c r="W2201" s="13"/>
      <c r="X2201"/>
      <c r="AA2201"/>
      <c r="AB2201"/>
    </row>
    <row r="2202" spans="1:28" ht="15" customHeight="1" x14ac:dyDescent="0.25">
      <c r="A2202" s="6" t="s">
        <v>248</v>
      </c>
      <c r="B2202" s="6" t="s">
        <v>249</v>
      </c>
      <c r="C2202" s="6" t="s">
        <v>250</v>
      </c>
      <c r="D2202" s="6" t="s">
        <v>251</v>
      </c>
      <c r="E2202" s="6">
        <v>7</v>
      </c>
      <c r="F2202" s="6" t="str">
        <f>VLOOKUP(T_[[#This Row],[N° représ]],ListeREPRESENTANTS,2,FALSE)</f>
        <v>Jaime Dos Santos</v>
      </c>
      <c r="G2202" s="6">
        <v>10562</v>
      </c>
      <c r="H2202" s="9">
        <v>41581</v>
      </c>
      <c r="I2202" s="9">
        <v>41591</v>
      </c>
      <c r="J2202" s="9">
        <v>41593</v>
      </c>
      <c r="K2202" s="7">
        <v>4</v>
      </c>
      <c r="L2202" s="9" t="str">
        <f>VLOOKUP(T_[[#This Row],[Réf catégorie]],ListeCATEGORIES,2,FALSE)</f>
        <v>Produits laitiers</v>
      </c>
      <c r="M2202" s="6">
        <v>33</v>
      </c>
      <c r="N2202" s="6" t="str">
        <f>VLOOKUP(T_[[#This Row],[Réf prod]],ListePRODUITS,2,FALSE)</f>
        <v>Geitost</v>
      </c>
      <c r="O2202" s="13">
        <v>12.5</v>
      </c>
      <c r="P2202" s="6">
        <v>65</v>
      </c>
      <c r="Q2202" s="13">
        <f t="shared" si="34"/>
        <v>812.5</v>
      </c>
      <c r="R2202" s="14">
        <v>0.2</v>
      </c>
      <c r="S2202" s="13">
        <v>650</v>
      </c>
      <c r="T2202" s="13">
        <v>18.850000000000001</v>
      </c>
      <c r="U2202" s="48">
        <f>T_[[#This Row],[CA tarif]]-T_[[#This Row],[CA HT]]</f>
        <v>162.5</v>
      </c>
      <c r="V2202" s="13"/>
      <c r="W2202" s="13"/>
      <c r="X2202"/>
      <c r="AA2202"/>
      <c r="AB2202"/>
    </row>
    <row r="2203" spans="1:28" ht="15" customHeight="1" x14ac:dyDescent="0.25">
      <c r="A2203" s="6" t="s">
        <v>127</v>
      </c>
      <c r="B2203" s="6" t="s">
        <v>128</v>
      </c>
      <c r="C2203" s="6" t="s">
        <v>129</v>
      </c>
      <c r="D2203" s="6" t="s">
        <v>106</v>
      </c>
      <c r="E2203" s="6">
        <v>3</v>
      </c>
      <c r="F2203" s="6" t="str">
        <f>VLOOKUP(T_[[#This Row],[N° représ]],ListeREPRESENTANTS,2,FALSE)</f>
        <v>Janet Leverling</v>
      </c>
      <c r="G2203" s="6">
        <v>10697</v>
      </c>
      <c r="H2203" s="9">
        <v>41581</v>
      </c>
      <c r="I2203" s="9">
        <v>41592</v>
      </c>
      <c r="J2203" s="9">
        <v>41587</v>
      </c>
      <c r="K2203" s="7">
        <v>3</v>
      </c>
      <c r="L2203" s="9" t="str">
        <f>VLOOKUP(T_[[#This Row],[Réf catégorie]],ListeCATEGORIES,2,FALSE)</f>
        <v>Desserts</v>
      </c>
      <c r="M2203" s="6">
        <v>19</v>
      </c>
      <c r="N2203" s="6" t="str">
        <f>VLOOKUP(T_[[#This Row],[Réf prod]],ListePRODUITS,2,FALSE)</f>
        <v>Teatime Chocolate Biscuits</v>
      </c>
      <c r="O2203" s="13">
        <v>46</v>
      </c>
      <c r="P2203" s="6">
        <v>56</v>
      </c>
      <c r="Q2203" s="13">
        <f t="shared" si="34"/>
        <v>2576</v>
      </c>
      <c r="R2203" s="14">
        <v>0.01</v>
      </c>
      <c r="S2203" s="13">
        <v>2550.2399999999998</v>
      </c>
      <c r="T2203" s="13">
        <v>79.057439999999986</v>
      </c>
      <c r="U2203" s="48">
        <f>T_[[#This Row],[CA tarif]]-T_[[#This Row],[CA HT]]</f>
        <v>25.760000000000218</v>
      </c>
      <c r="V2203" s="13"/>
      <c r="W2203" s="13"/>
      <c r="X2203"/>
      <c r="AA2203"/>
      <c r="AB2203"/>
    </row>
    <row r="2204" spans="1:28" x14ac:dyDescent="0.25">
      <c r="A2204" s="6" t="s">
        <v>316</v>
      </c>
      <c r="B2204" s="6" t="s">
        <v>317</v>
      </c>
      <c r="C2204" s="6" t="s">
        <v>318</v>
      </c>
      <c r="D2204" s="6" t="s">
        <v>81</v>
      </c>
      <c r="E2204" s="6">
        <v>4</v>
      </c>
      <c r="F2204" s="6" t="str">
        <f>VLOOKUP(T_[[#This Row],[N° représ]],ListeREPRESENTANTS,2,FALSE)</f>
        <v>Laura Callahan</v>
      </c>
      <c r="G2204" s="6">
        <v>10756</v>
      </c>
      <c r="H2204" s="9">
        <v>41581</v>
      </c>
      <c r="I2204" s="9">
        <v>41598</v>
      </c>
      <c r="J2204" s="9">
        <v>41595</v>
      </c>
      <c r="K2204" s="7">
        <v>4</v>
      </c>
      <c r="L2204" s="9" t="str">
        <f>VLOOKUP(T_[[#This Row],[Réf catégorie]],ListeCATEGORIES,2,FALSE)</f>
        <v>Produits laitiers</v>
      </c>
      <c r="M2204" s="6">
        <v>69</v>
      </c>
      <c r="N2204" s="6" t="str">
        <f>VLOOKUP(T_[[#This Row],[Réf prod]],ListePRODUITS,2,FALSE)</f>
        <v>Gudbrandsdalsost</v>
      </c>
      <c r="O2204" s="13">
        <v>180</v>
      </c>
      <c r="P2204" s="6">
        <v>40</v>
      </c>
      <c r="Q2204" s="13">
        <f t="shared" si="34"/>
        <v>7200</v>
      </c>
      <c r="R2204" s="14">
        <v>0.17</v>
      </c>
      <c r="S2204" s="13">
        <v>5976</v>
      </c>
      <c r="T2204" s="13">
        <v>41.832000000000001</v>
      </c>
      <c r="U2204" s="48">
        <f>T_[[#This Row],[CA tarif]]-T_[[#This Row],[CA HT]]</f>
        <v>1224</v>
      </c>
      <c r="V2204" s="13"/>
      <c r="W2204" s="13"/>
      <c r="X2204"/>
      <c r="AA2204"/>
      <c r="AB2204"/>
    </row>
    <row r="2205" spans="1:28" ht="15" customHeight="1" x14ac:dyDescent="0.25">
      <c r="A2205" s="6" t="s">
        <v>228</v>
      </c>
      <c r="B2205" s="6" t="s">
        <v>229</v>
      </c>
      <c r="C2205" s="6" t="s">
        <v>122</v>
      </c>
      <c r="D2205" s="6" t="s">
        <v>123</v>
      </c>
      <c r="E2205" s="6">
        <v>9</v>
      </c>
      <c r="F2205" s="6" t="str">
        <f>VLOOKUP(T_[[#This Row],[N° représ]],ListeREPRESENTANTS,2,FALSE)</f>
        <v>Steven Buchanan</v>
      </c>
      <c r="G2205" s="6">
        <v>10922</v>
      </c>
      <c r="H2205" s="9">
        <v>41581</v>
      </c>
      <c r="I2205" s="9">
        <v>41602</v>
      </c>
      <c r="J2205" s="9">
        <v>41604</v>
      </c>
      <c r="K2205" s="7">
        <v>6</v>
      </c>
      <c r="L2205" s="9" t="str">
        <f>VLOOKUP(T_[[#This Row],[Réf catégorie]],ListeCATEGORIES,2,FALSE)</f>
        <v>Viandes</v>
      </c>
      <c r="M2205" s="6">
        <v>17</v>
      </c>
      <c r="N2205" s="6" t="str">
        <f>VLOOKUP(T_[[#This Row],[Réf prod]],ListePRODUITS,2,FALSE)</f>
        <v>Alice Mutton</v>
      </c>
      <c r="O2205" s="13">
        <v>195</v>
      </c>
      <c r="P2205" s="6">
        <v>34</v>
      </c>
      <c r="Q2205" s="13">
        <f t="shared" si="34"/>
        <v>6630</v>
      </c>
      <c r="R2205" s="15">
        <v>0.19</v>
      </c>
      <c r="S2205" s="13">
        <v>5370.3</v>
      </c>
      <c r="T2205" s="13">
        <v>91.295100000000005</v>
      </c>
      <c r="U2205" s="48">
        <f>T_[[#This Row],[CA tarif]]-T_[[#This Row],[CA HT]]</f>
        <v>1259.6999999999998</v>
      </c>
      <c r="V2205" s="13"/>
      <c r="W2205" s="13"/>
      <c r="X2205"/>
      <c r="AA2205"/>
      <c r="AB2205"/>
    </row>
    <row r="2206" spans="1:28" x14ac:dyDescent="0.25">
      <c r="A2206" s="6" t="s">
        <v>275</v>
      </c>
      <c r="B2206" s="6" t="s">
        <v>276</v>
      </c>
      <c r="C2206" s="6" t="s">
        <v>277</v>
      </c>
      <c r="D2206" s="6" t="s">
        <v>81</v>
      </c>
      <c r="E2206" s="6">
        <v>5</v>
      </c>
      <c r="F2206" s="6" t="str">
        <f>VLOOKUP(T_[[#This Row],[N° représ]],ListeREPRESENTANTS,2,FALSE)</f>
        <v>Mohamed Ben Arfa</v>
      </c>
      <c r="G2206" s="6">
        <v>10600</v>
      </c>
      <c r="H2206" s="9">
        <v>41582</v>
      </c>
      <c r="I2206" s="9">
        <v>41605</v>
      </c>
      <c r="J2206" s="9">
        <v>41605</v>
      </c>
      <c r="K2206" s="7">
        <v>8</v>
      </c>
      <c r="L2206" s="9" t="str">
        <f>VLOOKUP(T_[[#This Row],[Réf catégorie]],ListeCATEGORIES,2,FALSE)</f>
        <v>Poissons et fruits de mer</v>
      </c>
      <c r="M2206" s="6">
        <v>73</v>
      </c>
      <c r="N2206" s="6" t="str">
        <f>VLOOKUP(T_[[#This Row],[Réf prod]],ListePRODUITS,2,FALSE)</f>
        <v>Röd Kaviar</v>
      </c>
      <c r="O2206" s="13">
        <v>75</v>
      </c>
      <c r="P2206" s="6">
        <v>16</v>
      </c>
      <c r="Q2206" s="13">
        <f t="shared" si="34"/>
        <v>1200</v>
      </c>
      <c r="R2206" s="14">
        <v>0.04</v>
      </c>
      <c r="S2206" s="13">
        <v>1152</v>
      </c>
      <c r="T2206" s="13">
        <v>38.015999999999998</v>
      </c>
      <c r="U2206" s="48">
        <f>T_[[#This Row],[CA tarif]]-T_[[#This Row],[CA HT]]</f>
        <v>48</v>
      </c>
      <c r="V2206" s="13"/>
      <c r="W2206" s="13"/>
      <c r="X2206"/>
      <c r="AA2206"/>
      <c r="AB2206"/>
    </row>
    <row r="2207" spans="1:28" x14ac:dyDescent="0.25">
      <c r="A2207" s="6" t="s">
        <v>179</v>
      </c>
      <c r="B2207" s="6" t="s">
        <v>180</v>
      </c>
      <c r="C2207" s="6" t="s">
        <v>181</v>
      </c>
      <c r="D2207" s="6" t="s">
        <v>81</v>
      </c>
      <c r="E2207" s="6">
        <v>4</v>
      </c>
      <c r="F2207" s="6" t="str">
        <f>VLOOKUP(T_[[#This Row],[N° représ]],ListeREPRESENTANTS,2,FALSE)</f>
        <v>Laura Callahan</v>
      </c>
      <c r="G2207" s="6">
        <v>10722</v>
      </c>
      <c r="H2207" s="9">
        <v>41582</v>
      </c>
      <c r="I2207" s="9">
        <v>41603</v>
      </c>
      <c r="J2207" s="9">
        <v>41602</v>
      </c>
      <c r="K2207" s="7">
        <v>3</v>
      </c>
      <c r="L2207" s="9" t="str">
        <f>VLOOKUP(T_[[#This Row],[Réf catégorie]],ListeCATEGORIES,2,FALSE)</f>
        <v>Desserts</v>
      </c>
      <c r="M2207" s="6">
        <v>68</v>
      </c>
      <c r="N2207" s="6" t="str">
        <f>VLOOKUP(T_[[#This Row],[Réf prod]],ListePRODUITS,2,FALSE)</f>
        <v>Scottish Longbreads</v>
      </c>
      <c r="O2207" s="13">
        <v>62.5</v>
      </c>
      <c r="P2207" s="6">
        <v>11</v>
      </c>
      <c r="Q2207" s="13">
        <f t="shared" si="34"/>
        <v>687.5</v>
      </c>
      <c r="R2207" s="14">
        <v>-0.02</v>
      </c>
      <c r="S2207" s="13">
        <v>701.25</v>
      </c>
      <c r="T2207" s="13">
        <v>12.6225</v>
      </c>
      <c r="U2207" s="48">
        <f>T_[[#This Row],[CA tarif]]-T_[[#This Row],[CA HT]]</f>
        <v>-13.75</v>
      </c>
      <c r="V2207" s="13"/>
      <c r="W2207" s="13"/>
      <c r="X2207"/>
      <c r="AA2207"/>
      <c r="AB2207"/>
    </row>
    <row r="2208" spans="1:28" ht="15" customHeight="1" x14ac:dyDescent="0.25">
      <c r="A2208" s="6" t="s">
        <v>192</v>
      </c>
      <c r="B2208" s="6" t="s">
        <v>193</v>
      </c>
      <c r="C2208" s="6" t="s">
        <v>88</v>
      </c>
      <c r="D2208" s="6" t="s">
        <v>89</v>
      </c>
      <c r="E2208" s="6">
        <v>1</v>
      </c>
      <c r="F2208" s="6" t="str">
        <f>VLOOKUP(T_[[#This Row],[N° représ]],ListeREPRESENTANTS,2,FALSE)</f>
        <v>Francis Rivière</v>
      </c>
      <c r="G2208" s="6">
        <v>10752</v>
      </c>
      <c r="H2208" s="9">
        <v>41582</v>
      </c>
      <c r="I2208" s="9">
        <v>41604</v>
      </c>
      <c r="J2208" s="9">
        <v>41606</v>
      </c>
      <c r="K2208" s="7">
        <v>4</v>
      </c>
      <c r="L2208" s="9" t="str">
        <f>VLOOKUP(T_[[#This Row],[Réf catégorie]],ListeCATEGORIES,2,FALSE)</f>
        <v>Produits laitiers</v>
      </c>
      <c r="M2208" s="6">
        <v>69</v>
      </c>
      <c r="N2208" s="6" t="str">
        <f>VLOOKUP(T_[[#This Row],[Réf prod]],ListePRODUITS,2,FALSE)</f>
        <v>Gudbrandsdalsost</v>
      </c>
      <c r="O2208" s="13">
        <v>180</v>
      </c>
      <c r="P2208" s="6">
        <v>22</v>
      </c>
      <c r="Q2208" s="13">
        <f t="shared" si="34"/>
        <v>3960</v>
      </c>
      <c r="R2208" s="14">
        <v>0.02</v>
      </c>
      <c r="S2208" s="13">
        <v>3880.7999999999997</v>
      </c>
      <c r="T2208" s="13">
        <v>124.18559999999999</v>
      </c>
      <c r="U2208" s="48">
        <f>T_[[#This Row],[CA tarif]]-T_[[#This Row],[CA HT]]</f>
        <v>79.200000000000273</v>
      </c>
      <c r="V2208" s="13"/>
      <c r="W2208" s="13"/>
      <c r="X2208"/>
      <c r="AA2208"/>
      <c r="AB2208"/>
    </row>
    <row r="2209" spans="1:28" ht="15" customHeight="1" x14ac:dyDescent="0.25">
      <c r="A2209" s="6" t="s">
        <v>137</v>
      </c>
      <c r="B2209" s="6" t="s">
        <v>138</v>
      </c>
      <c r="C2209" s="6" t="s">
        <v>139</v>
      </c>
      <c r="D2209" s="6" t="s">
        <v>140</v>
      </c>
      <c r="E2209" s="6">
        <v>6</v>
      </c>
      <c r="F2209" s="6" t="str">
        <f>VLOOKUP(T_[[#This Row],[N° représ]],ListeREPRESENTANTS,2,FALSE)</f>
        <v>Ernst Junge</v>
      </c>
      <c r="G2209" s="6">
        <v>10489</v>
      </c>
      <c r="H2209" s="9">
        <v>41583</v>
      </c>
      <c r="I2209" s="9">
        <v>41594</v>
      </c>
      <c r="J2209" s="9">
        <v>41589</v>
      </c>
      <c r="K2209" s="7">
        <v>4</v>
      </c>
      <c r="L2209" s="9" t="str">
        <f>VLOOKUP(T_[[#This Row],[Réf catégorie]],ListeCATEGORIES,2,FALSE)</f>
        <v>Produits laitiers</v>
      </c>
      <c r="M2209" s="6">
        <v>11</v>
      </c>
      <c r="N2209" s="6" t="str">
        <f>VLOOKUP(T_[[#This Row],[Réf prod]],ListePRODUITS,2,FALSE)</f>
        <v>Queso Cabrales</v>
      </c>
      <c r="O2209" s="13">
        <v>84</v>
      </c>
      <c r="P2209" s="6">
        <v>22</v>
      </c>
      <c r="Q2209" s="13">
        <f t="shared" si="34"/>
        <v>1848</v>
      </c>
      <c r="R2209" s="14">
        <v>0.15</v>
      </c>
      <c r="S2209" s="13">
        <v>1570.8</v>
      </c>
      <c r="T2209" s="13">
        <v>18.849599999999999</v>
      </c>
      <c r="U2209" s="48">
        <f>T_[[#This Row],[CA tarif]]-T_[[#This Row],[CA HT]]</f>
        <v>277.20000000000005</v>
      </c>
      <c r="V2209" s="13"/>
      <c r="W2209" s="13"/>
      <c r="X2209"/>
      <c r="AA2209"/>
      <c r="AB2209"/>
    </row>
    <row r="2210" spans="1:28" ht="15" customHeight="1" x14ac:dyDescent="0.25">
      <c r="A2210" s="6" t="s">
        <v>248</v>
      </c>
      <c r="B2210" s="6" t="s">
        <v>249</v>
      </c>
      <c r="C2210" s="6" t="s">
        <v>250</v>
      </c>
      <c r="D2210" s="6" t="s">
        <v>251</v>
      </c>
      <c r="E2210" s="6">
        <v>2</v>
      </c>
      <c r="F2210" s="6" t="str">
        <f>VLOOKUP(T_[[#This Row],[N° représ]],ListeREPRESENTANTS,2,FALSE)</f>
        <v>Anne Dodsworth</v>
      </c>
      <c r="G2210" s="6">
        <v>10586</v>
      </c>
      <c r="H2210" s="9">
        <v>41583</v>
      </c>
      <c r="I2210" s="9">
        <v>41601</v>
      </c>
      <c r="J2210" s="9">
        <v>41598</v>
      </c>
      <c r="K2210" s="7">
        <v>5</v>
      </c>
      <c r="L2210" s="9" t="str">
        <f>VLOOKUP(T_[[#This Row],[Réf catégorie]],ListeCATEGORIES,2,FALSE)</f>
        <v>Pâtes et céréales</v>
      </c>
      <c r="M2210" s="6">
        <v>52</v>
      </c>
      <c r="N2210" s="6" t="str">
        <f>VLOOKUP(T_[[#This Row],[Réf prod]],ListePRODUITS,2,FALSE)</f>
        <v>Filo Mix</v>
      </c>
      <c r="O2210" s="13">
        <v>35</v>
      </c>
      <c r="P2210" s="6">
        <v>9</v>
      </c>
      <c r="Q2210" s="13">
        <f t="shared" si="34"/>
        <v>315</v>
      </c>
      <c r="R2210" s="14">
        <v>0</v>
      </c>
      <c r="S2210" s="13">
        <v>315</v>
      </c>
      <c r="T2210" s="13">
        <v>3.78</v>
      </c>
      <c r="U2210" s="48">
        <f>T_[[#This Row],[CA tarif]]-T_[[#This Row],[CA HT]]</f>
        <v>0</v>
      </c>
      <c r="V2210" s="13"/>
      <c r="W2210" s="13"/>
      <c r="X2210"/>
      <c r="AA2210"/>
      <c r="AB2210"/>
    </row>
    <row r="2211" spans="1:28" x14ac:dyDescent="0.25">
      <c r="A2211" s="6" t="s">
        <v>78</v>
      </c>
      <c r="B2211" s="6" t="s">
        <v>79</v>
      </c>
      <c r="C2211" s="6" t="s">
        <v>80</v>
      </c>
      <c r="D2211" s="6" t="s">
        <v>81</v>
      </c>
      <c r="E2211" s="6">
        <v>4</v>
      </c>
      <c r="F2211" s="6" t="str">
        <f>VLOOKUP(T_[[#This Row],[N° représ]],ListeREPRESENTANTS,2,FALSE)</f>
        <v>Laura Callahan</v>
      </c>
      <c r="G2211" s="6">
        <v>10596</v>
      </c>
      <c r="H2211" s="9">
        <v>41583</v>
      </c>
      <c r="I2211" s="9">
        <v>41608</v>
      </c>
      <c r="J2211" s="9">
        <v>41611</v>
      </c>
      <c r="K2211" s="7">
        <v>5</v>
      </c>
      <c r="L2211" s="9" t="str">
        <f>VLOOKUP(T_[[#This Row],[Réf catégorie]],ListeCATEGORIES,2,FALSE)</f>
        <v>Pâtes et céréales</v>
      </c>
      <c r="M2211" s="6">
        <v>56</v>
      </c>
      <c r="N2211" s="6" t="str">
        <f>VLOOKUP(T_[[#This Row],[Réf prod]],ListePRODUITS,2,FALSE)</f>
        <v>Gnocchi di nonna Alice</v>
      </c>
      <c r="O2211" s="13">
        <v>190</v>
      </c>
      <c r="P2211" s="6">
        <v>75</v>
      </c>
      <c r="Q2211" s="13">
        <f t="shared" si="34"/>
        <v>14250</v>
      </c>
      <c r="R2211" s="14">
        <v>-0.01</v>
      </c>
      <c r="S2211" s="13">
        <v>14392.5</v>
      </c>
      <c r="T2211" s="13">
        <v>143.92500000000001</v>
      </c>
      <c r="U2211" s="48">
        <f>T_[[#This Row],[CA tarif]]-T_[[#This Row],[CA HT]]</f>
        <v>-142.5</v>
      </c>
      <c r="V2211" s="13"/>
      <c r="W2211" s="13"/>
      <c r="X2211"/>
      <c r="AA2211"/>
      <c r="AB2211"/>
    </row>
    <row r="2212" spans="1:28" ht="15" customHeight="1" x14ac:dyDescent="0.25">
      <c r="A2212" s="6" t="s">
        <v>301</v>
      </c>
      <c r="B2212" s="6" t="s">
        <v>302</v>
      </c>
      <c r="C2212" s="6" t="s">
        <v>260</v>
      </c>
      <c r="D2212" s="6" t="s">
        <v>136</v>
      </c>
      <c r="E2212" s="6">
        <v>5</v>
      </c>
      <c r="F2212" s="6" t="str">
        <f>VLOOKUP(T_[[#This Row],[N° représ]],ListeREPRESENTANTS,2,FALSE)</f>
        <v>Mohamed Ben Arfa</v>
      </c>
      <c r="G2212" s="6">
        <v>10702</v>
      </c>
      <c r="H2212" s="9">
        <v>41583</v>
      </c>
      <c r="I2212" s="9">
        <v>41609</v>
      </c>
      <c r="J2212" s="9">
        <v>41605</v>
      </c>
      <c r="K2212" s="7">
        <v>1</v>
      </c>
      <c r="L2212" s="9" t="str">
        <f>VLOOKUP(T_[[#This Row],[Réf catégorie]],ListeCATEGORIES,2,FALSE)</f>
        <v>Boissons</v>
      </c>
      <c r="M2212" s="6">
        <v>76</v>
      </c>
      <c r="N2212" s="6" t="str">
        <f>VLOOKUP(T_[[#This Row],[Réf prod]],ListePRODUITS,2,FALSE)</f>
        <v>Lakkalikööri</v>
      </c>
      <c r="O2212" s="13">
        <v>90</v>
      </c>
      <c r="P2212" s="6">
        <v>16</v>
      </c>
      <c r="Q2212" s="13">
        <f t="shared" si="34"/>
        <v>1440</v>
      </c>
      <c r="R2212" s="14">
        <v>0.18</v>
      </c>
      <c r="S2212" s="13">
        <v>1180.8000000000002</v>
      </c>
      <c r="T2212" s="13">
        <v>17.712000000000003</v>
      </c>
      <c r="U2212" s="48">
        <f>T_[[#This Row],[CA tarif]]-T_[[#This Row],[CA HT]]</f>
        <v>259.19999999999982</v>
      </c>
      <c r="V2212" s="13"/>
      <c r="W2212" s="13"/>
      <c r="X2212"/>
      <c r="AA2212"/>
      <c r="AB2212"/>
    </row>
    <row r="2213" spans="1:28" ht="15" customHeight="1" x14ac:dyDescent="0.25">
      <c r="A2213" s="6" t="s">
        <v>243</v>
      </c>
      <c r="B2213" s="6" t="s">
        <v>244</v>
      </c>
      <c r="C2213" s="6" t="s">
        <v>88</v>
      </c>
      <c r="D2213" s="6" t="s">
        <v>89</v>
      </c>
      <c r="E2213" s="6">
        <v>7</v>
      </c>
      <c r="F2213" s="6" t="str">
        <f>VLOOKUP(T_[[#This Row],[N° représ]],ListeREPRESENTANTS,2,FALSE)</f>
        <v>Jaime Dos Santos</v>
      </c>
      <c r="G2213" s="6">
        <v>10743</v>
      </c>
      <c r="H2213" s="9">
        <v>41583</v>
      </c>
      <c r="I2213" s="9">
        <v>41606</v>
      </c>
      <c r="J2213" s="9">
        <v>41604</v>
      </c>
      <c r="K2213" s="7">
        <v>8</v>
      </c>
      <c r="L2213" s="9" t="str">
        <f>VLOOKUP(T_[[#This Row],[Réf catégorie]],ListeCATEGORIES,2,FALSE)</f>
        <v>Poissons et fruits de mer</v>
      </c>
      <c r="M2213" s="6">
        <v>46</v>
      </c>
      <c r="N2213" s="6" t="str">
        <f>VLOOKUP(T_[[#This Row],[Réf prod]],ListePRODUITS,2,FALSE)</f>
        <v>Spegesild</v>
      </c>
      <c r="O2213" s="13">
        <v>60</v>
      </c>
      <c r="P2213" s="6">
        <v>91</v>
      </c>
      <c r="Q2213" s="13">
        <f t="shared" si="34"/>
        <v>5460</v>
      </c>
      <c r="R2213" s="14">
        <v>0.09</v>
      </c>
      <c r="S2213" s="13">
        <v>4968.6000000000004</v>
      </c>
      <c r="T2213" s="13">
        <v>149.05799999999999</v>
      </c>
      <c r="U2213" s="48">
        <f>T_[[#This Row],[CA tarif]]-T_[[#This Row],[CA HT]]</f>
        <v>491.39999999999964</v>
      </c>
      <c r="V2213" s="13"/>
      <c r="W2213" s="13"/>
      <c r="X2213"/>
      <c r="AA2213"/>
      <c r="AB2213"/>
    </row>
    <row r="2214" spans="1:28" ht="15" customHeight="1" x14ac:dyDescent="0.25">
      <c r="A2214" s="6" t="s">
        <v>137</v>
      </c>
      <c r="B2214" s="6" t="s">
        <v>138</v>
      </c>
      <c r="C2214" s="6" t="s">
        <v>139</v>
      </c>
      <c r="D2214" s="6" t="s">
        <v>140</v>
      </c>
      <c r="E2214" s="6">
        <v>6</v>
      </c>
      <c r="F2214" s="6" t="str">
        <f>VLOOKUP(T_[[#This Row],[N° représ]],ListeREPRESENTANTS,2,FALSE)</f>
        <v>Ernst Junge</v>
      </c>
      <c r="G2214" s="6">
        <v>10747</v>
      </c>
      <c r="H2214" s="9">
        <v>41583</v>
      </c>
      <c r="I2214" s="9">
        <v>41606</v>
      </c>
      <c r="J2214" s="9">
        <v>41608</v>
      </c>
      <c r="K2214" s="7">
        <v>8</v>
      </c>
      <c r="L2214" s="9" t="str">
        <f>VLOOKUP(T_[[#This Row],[Réf catégorie]],ListeCATEGORIES,2,FALSE)</f>
        <v>Poissons et fruits de mer</v>
      </c>
      <c r="M2214" s="6">
        <v>41</v>
      </c>
      <c r="N2214" s="6" t="str">
        <f>VLOOKUP(T_[[#This Row],[Réf prod]],ListePRODUITS,2,FALSE)</f>
        <v>Jack's New England Clam Chowder</v>
      </c>
      <c r="O2214" s="13">
        <v>48.25</v>
      </c>
      <c r="P2214" s="6">
        <v>90</v>
      </c>
      <c r="Q2214" s="13">
        <f t="shared" si="34"/>
        <v>4342.5</v>
      </c>
      <c r="R2214" s="14">
        <v>0.16</v>
      </c>
      <c r="S2214" s="13">
        <v>3647.7</v>
      </c>
      <c r="T2214" s="13">
        <v>7.2953999999999999</v>
      </c>
      <c r="U2214" s="48">
        <f>T_[[#This Row],[CA tarif]]-T_[[#This Row],[CA HT]]</f>
        <v>694.80000000000018</v>
      </c>
      <c r="V2214" s="13"/>
      <c r="W2214" s="13"/>
      <c r="X2214"/>
      <c r="AA2214"/>
      <c r="AB2214"/>
    </row>
    <row r="2215" spans="1:28" x14ac:dyDescent="0.25">
      <c r="A2215" s="6" t="s">
        <v>272</v>
      </c>
      <c r="B2215" s="6" t="s">
        <v>273</v>
      </c>
      <c r="C2215" s="6" t="s">
        <v>274</v>
      </c>
      <c r="D2215" s="6" t="s">
        <v>81</v>
      </c>
      <c r="E2215" s="6">
        <v>3</v>
      </c>
      <c r="F2215" s="6" t="str">
        <f>VLOOKUP(T_[[#This Row],[N° représ]],ListeREPRESENTANTS,2,FALSE)</f>
        <v>Janet Leverling</v>
      </c>
      <c r="G2215" s="6">
        <v>10855</v>
      </c>
      <c r="H2215" s="9">
        <v>41583</v>
      </c>
      <c r="I2215" s="9">
        <v>41594</v>
      </c>
      <c r="J2215" s="9">
        <v>41597</v>
      </c>
      <c r="K2215" s="7">
        <v>3</v>
      </c>
      <c r="L2215" s="9" t="str">
        <f>VLOOKUP(T_[[#This Row],[Réf catégorie]],ListeCATEGORIES,2,FALSE)</f>
        <v>Desserts</v>
      </c>
      <c r="M2215" s="6">
        <v>16</v>
      </c>
      <c r="N2215" s="6" t="str">
        <f>VLOOKUP(T_[[#This Row],[Réf prod]],ListePRODUITS,2,FALSE)</f>
        <v>Pavlova</v>
      </c>
      <c r="O2215" s="13">
        <v>87.25</v>
      </c>
      <c r="P2215" s="6">
        <v>15</v>
      </c>
      <c r="Q2215" s="13">
        <f t="shared" si="34"/>
        <v>1308.75</v>
      </c>
      <c r="R2215" s="15">
        <v>0.1</v>
      </c>
      <c r="S2215" s="13">
        <v>1177.875</v>
      </c>
      <c r="T2215" s="13">
        <v>17.668125</v>
      </c>
      <c r="U2215" s="48">
        <f>T_[[#This Row],[CA tarif]]-T_[[#This Row],[CA HT]]</f>
        <v>130.875</v>
      </c>
      <c r="V2215" s="13"/>
      <c r="W2215" s="13"/>
      <c r="X2215"/>
      <c r="AA2215"/>
      <c r="AB2215"/>
    </row>
    <row r="2216" spans="1:28" ht="15" customHeight="1" x14ac:dyDescent="0.25">
      <c r="A2216" s="6" t="s">
        <v>216</v>
      </c>
      <c r="B2216" s="6" t="s">
        <v>217</v>
      </c>
      <c r="C2216" s="6" t="s">
        <v>218</v>
      </c>
      <c r="D2216" s="6" t="s">
        <v>102</v>
      </c>
      <c r="E2216" s="6">
        <v>9</v>
      </c>
      <c r="F2216" s="6" t="str">
        <f>VLOOKUP(T_[[#This Row],[N° représ]],ListeREPRESENTANTS,2,FALSE)</f>
        <v>Steven Buchanan</v>
      </c>
      <c r="G2216" s="6">
        <v>10529</v>
      </c>
      <c r="H2216" s="9">
        <v>41584</v>
      </c>
      <c r="I2216" s="9">
        <v>41608</v>
      </c>
      <c r="J2216" s="9">
        <v>41611</v>
      </c>
      <c r="K2216" s="7">
        <v>4</v>
      </c>
      <c r="L2216" s="9" t="str">
        <f>VLOOKUP(T_[[#This Row],[Réf catégorie]],ListeCATEGORIES,2,FALSE)</f>
        <v>Produits laitiers</v>
      </c>
      <c r="M2216" s="6">
        <v>69</v>
      </c>
      <c r="N2216" s="6" t="str">
        <f>VLOOKUP(T_[[#This Row],[Réf prod]],ListePRODUITS,2,FALSE)</f>
        <v>Gudbrandsdalsost</v>
      </c>
      <c r="O2216" s="13">
        <v>180</v>
      </c>
      <c r="P2216" s="6">
        <v>84</v>
      </c>
      <c r="Q2216" s="13">
        <f t="shared" si="34"/>
        <v>15120</v>
      </c>
      <c r="R2216" s="14">
        <v>0.06</v>
      </c>
      <c r="S2216" s="13">
        <v>14212.8</v>
      </c>
      <c r="T2216" s="13">
        <v>454.80959999999999</v>
      </c>
      <c r="U2216" s="48">
        <f>T_[[#This Row],[CA tarif]]-T_[[#This Row],[CA HT]]</f>
        <v>907.20000000000073</v>
      </c>
      <c r="V2216" s="13"/>
      <c r="W2216" s="13"/>
      <c r="X2216"/>
      <c r="AA2216"/>
      <c r="AB2216"/>
    </row>
    <row r="2217" spans="1:28" ht="15" customHeight="1" x14ac:dyDescent="0.25">
      <c r="A2217" s="6" t="s">
        <v>194</v>
      </c>
      <c r="B2217" s="6" t="s">
        <v>195</v>
      </c>
      <c r="C2217" s="6" t="s">
        <v>97</v>
      </c>
      <c r="D2217" s="6" t="s">
        <v>98</v>
      </c>
      <c r="E2217" s="6">
        <v>3</v>
      </c>
      <c r="F2217" s="6" t="str">
        <f>VLOOKUP(T_[[#This Row],[N° représ]],ListeREPRESENTANTS,2,FALSE)</f>
        <v>Janet Leverling</v>
      </c>
      <c r="G2217" s="6">
        <v>10576</v>
      </c>
      <c r="H2217" s="9">
        <v>41584</v>
      </c>
      <c r="I2217" s="9">
        <v>41601</v>
      </c>
      <c r="J2217" s="9">
        <v>41604</v>
      </c>
      <c r="K2217" s="7">
        <v>1</v>
      </c>
      <c r="L2217" s="9" t="str">
        <f>VLOOKUP(T_[[#This Row],[Réf catégorie]],ListeCATEGORIES,2,FALSE)</f>
        <v>Boissons</v>
      </c>
      <c r="M2217" s="6">
        <v>1</v>
      </c>
      <c r="N2217" s="6" t="str">
        <f>VLOOKUP(T_[[#This Row],[Réf prod]],ListePRODUITS,2,FALSE)</f>
        <v>Chai</v>
      </c>
      <c r="O2217" s="13">
        <v>90</v>
      </c>
      <c r="P2217" s="6">
        <v>81</v>
      </c>
      <c r="Q2217" s="13">
        <f t="shared" si="34"/>
        <v>7290</v>
      </c>
      <c r="R2217" s="14">
        <v>0.11</v>
      </c>
      <c r="S2217" s="13">
        <v>6488.1</v>
      </c>
      <c r="T2217" s="13">
        <v>97.3215</v>
      </c>
      <c r="U2217" s="48">
        <f>T_[[#This Row],[CA tarif]]-T_[[#This Row],[CA HT]]</f>
        <v>801.89999999999964</v>
      </c>
      <c r="V2217" s="13"/>
      <c r="W2217" s="13"/>
      <c r="X2217"/>
      <c r="AA2217"/>
      <c r="AB2217"/>
    </row>
    <row r="2218" spans="1:28" x14ac:dyDescent="0.25">
      <c r="A2218" s="6" t="s">
        <v>213</v>
      </c>
      <c r="B2218" s="6" t="s">
        <v>214</v>
      </c>
      <c r="C2218" s="6" t="s">
        <v>215</v>
      </c>
      <c r="D2218" s="6" t="s">
        <v>81</v>
      </c>
      <c r="E2218" s="6">
        <v>3</v>
      </c>
      <c r="F2218" s="6" t="str">
        <f>VLOOKUP(T_[[#This Row],[N° représ]],ListeREPRESENTANTS,2,FALSE)</f>
        <v>Janet Leverling</v>
      </c>
      <c r="G2218" s="6">
        <v>10681</v>
      </c>
      <c r="H2218" s="9">
        <v>41584</v>
      </c>
      <c r="I2218" s="9">
        <v>41599</v>
      </c>
      <c r="J2218" s="9">
        <v>41601</v>
      </c>
      <c r="K2218" s="7">
        <v>5</v>
      </c>
      <c r="L2218" s="9" t="str">
        <f>VLOOKUP(T_[[#This Row],[Réf catégorie]],ListeCATEGORIES,2,FALSE)</f>
        <v>Pâtes et céréales</v>
      </c>
      <c r="M2218" s="6">
        <v>64</v>
      </c>
      <c r="N2218" s="6" t="str">
        <f>VLOOKUP(T_[[#This Row],[Réf prod]],ListePRODUITS,2,FALSE)</f>
        <v>Wimmers gute Semmelknödel</v>
      </c>
      <c r="O2218" s="13">
        <v>166.25</v>
      </c>
      <c r="P2218" s="6">
        <v>51</v>
      </c>
      <c r="Q2218" s="13">
        <f t="shared" si="34"/>
        <v>8478.75</v>
      </c>
      <c r="R2218" s="14">
        <v>-0.02</v>
      </c>
      <c r="S2218" s="13">
        <v>8648.3250000000007</v>
      </c>
      <c r="T2218" s="13">
        <v>233.50477500000002</v>
      </c>
      <c r="U2218" s="48">
        <f>T_[[#This Row],[CA tarif]]-T_[[#This Row],[CA HT]]</f>
        <v>-169.57500000000073</v>
      </c>
      <c r="V2218" s="13"/>
      <c r="W2218" s="13"/>
      <c r="X2218"/>
      <c r="AA2218"/>
      <c r="AB2218"/>
    </row>
    <row r="2219" spans="1:28" x14ac:dyDescent="0.25">
      <c r="A2219" s="6" t="s">
        <v>179</v>
      </c>
      <c r="B2219" s="6" t="s">
        <v>180</v>
      </c>
      <c r="C2219" s="6" t="s">
        <v>181</v>
      </c>
      <c r="D2219" s="6" t="s">
        <v>81</v>
      </c>
      <c r="E2219" s="6">
        <v>4</v>
      </c>
      <c r="F2219" s="6" t="str">
        <f>VLOOKUP(T_[[#This Row],[N° représ]],ListeREPRESENTANTS,2,FALSE)</f>
        <v>Laura Callahan</v>
      </c>
      <c r="G2219" s="6">
        <v>10722</v>
      </c>
      <c r="H2219" s="9">
        <v>41584</v>
      </c>
      <c r="I2219" s="9">
        <v>41603</v>
      </c>
      <c r="J2219" s="9">
        <v>41598</v>
      </c>
      <c r="K2219" s="7">
        <v>4</v>
      </c>
      <c r="L2219" s="9" t="str">
        <f>VLOOKUP(T_[[#This Row],[Réf catégorie]],ListeCATEGORIES,2,FALSE)</f>
        <v>Produits laitiers</v>
      </c>
      <c r="M2219" s="6">
        <v>31</v>
      </c>
      <c r="N2219" s="6" t="str">
        <f>VLOOKUP(T_[[#This Row],[Réf prod]],ListePRODUITS,2,FALSE)</f>
        <v>Gorgonzola Telino</v>
      </c>
      <c r="O2219" s="13">
        <v>62.5</v>
      </c>
      <c r="P2219" s="6">
        <v>52</v>
      </c>
      <c r="Q2219" s="13">
        <f t="shared" si="34"/>
        <v>3250</v>
      </c>
      <c r="R2219" s="14">
        <v>0.19</v>
      </c>
      <c r="S2219" s="13">
        <v>2632.5</v>
      </c>
      <c r="T2219" s="13">
        <v>21.06</v>
      </c>
      <c r="U2219" s="48">
        <f>T_[[#This Row],[CA tarif]]-T_[[#This Row],[CA HT]]</f>
        <v>617.5</v>
      </c>
      <c r="V2219" s="13"/>
      <c r="W2219" s="13"/>
      <c r="X2219"/>
      <c r="AA2219"/>
      <c r="AB2219"/>
    </row>
    <row r="2220" spans="1:28" ht="15" customHeight="1" x14ac:dyDescent="0.25">
      <c r="A2220" s="6" t="s">
        <v>186</v>
      </c>
      <c r="B2220" s="6" t="s">
        <v>187</v>
      </c>
      <c r="C2220" s="6" t="s">
        <v>188</v>
      </c>
      <c r="D2220" s="6" t="s">
        <v>140</v>
      </c>
      <c r="E2220" s="6">
        <v>3</v>
      </c>
      <c r="F2220" s="6" t="str">
        <f>VLOOKUP(T_[[#This Row],[N° représ]],ListeREPRESENTANTS,2,FALSE)</f>
        <v>Janet Leverling</v>
      </c>
      <c r="G2220" s="6">
        <v>10895</v>
      </c>
      <c r="H2220" s="9">
        <v>41584</v>
      </c>
      <c r="I2220" s="9">
        <v>41612</v>
      </c>
      <c r="J2220" s="9">
        <v>41615</v>
      </c>
      <c r="K2220" s="7">
        <v>4</v>
      </c>
      <c r="L2220" s="9" t="str">
        <f>VLOOKUP(T_[[#This Row],[Réf catégorie]],ListeCATEGORIES,2,FALSE)</f>
        <v>Produits laitiers</v>
      </c>
      <c r="M2220" s="6">
        <v>60</v>
      </c>
      <c r="N2220" s="6" t="str">
        <f>VLOOKUP(T_[[#This Row],[Réf prod]],ListePRODUITS,2,FALSE)</f>
        <v>Camembert Pierrot</v>
      </c>
      <c r="O2220" s="13">
        <v>170</v>
      </c>
      <c r="P2220" s="6">
        <v>24</v>
      </c>
      <c r="Q2220" s="13">
        <f t="shared" si="34"/>
        <v>4080</v>
      </c>
      <c r="R2220" s="15">
        <v>0.01</v>
      </c>
      <c r="S2220" s="13">
        <v>4039.2</v>
      </c>
      <c r="T2220" s="13">
        <v>20.196000000000002</v>
      </c>
      <c r="U2220" s="48">
        <f>T_[[#This Row],[CA tarif]]-T_[[#This Row],[CA HT]]</f>
        <v>40.800000000000182</v>
      </c>
      <c r="V2220" s="13"/>
      <c r="W2220" s="13"/>
      <c r="X2220"/>
      <c r="AA2220"/>
      <c r="AB2220"/>
    </row>
    <row r="2221" spans="1:28" ht="15" customHeight="1" x14ac:dyDescent="0.25">
      <c r="A2221" s="6" t="s">
        <v>103</v>
      </c>
      <c r="B2221" s="6" t="s">
        <v>104</v>
      </c>
      <c r="C2221" s="6" t="s">
        <v>105</v>
      </c>
      <c r="D2221" s="6" t="s">
        <v>106</v>
      </c>
      <c r="E2221" s="6">
        <v>7</v>
      </c>
      <c r="F2221" s="6" t="str">
        <f>VLOOKUP(T_[[#This Row],[N° représ]],ListeREPRESENTANTS,2,FALSE)</f>
        <v>Jaime Dos Santos</v>
      </c>
      <c r="G2221" s="6">
        <v>10486</v>
      </c>
      <c r="H2221" s="9">
        <v>41585</v>
      </c>
      <c r="I2221" s="9">
        <v>41598</v>
      </c>
      <c r="J2221" s="9">
        <v>41596</v>
      </c>
      <c r="K2221" s="7">
        <v>7</v>
      </c>
      <c r="L2221" s="9" t="str">
        <f>VLOOKUP(T_[[#This Row],[Réf catégorie]],ListeCATEGORIES,2,FALSE)</f>
        <v>Produits secs</v>
      </c>
      <c r="M2221" s="6">
        <v>51</v>
      </c>
      <c r="N2221" s="6" t="str">
        <f>VLOOKUP(T_[[#This Row],[Réf prod]],ListePRODUITS,2,FALSE)</f>
        <v>Manjimup Dried Apples</v>
      </c>
      <c r="O2221" s="13">
        <v>212</v>
      </c>
      <c r="P2221" s="6">
        <v>15</v>
      </c>
      <c r="Q2221" s="13">
        <f t="shared" si="34"/>
        <v>3180</v>
      </c>
      <c r="R2221" s="14">
        <v>0.05</v>
      </c>
      <c r="S2221" s="13">
        <v>3021</v>
      </c>
      <c r="T2221" s="13">
        <v>57.399000000000001</v>
      </c>
      <c r="U2221" s="48">
        <f>T_[[#This Row],[CA tarif]]-T_[[#This Row],[CA HT]]</f>
        <v>159</v>
      </c>
      <c r="V2221" s="13"/>
      <c r="W2221" s="13"/>
      <c r="X2221"/>
      <c r="AA2221"/>
      <c r="AB2221"/>
    </row>
    <row r="2222" spans="1:28" ht="15" customHeight="1" x14ac:dyDescent="0.25">
      <c r="A2222" s="6" t="s">
        <v>209</v>
      </c>
      <c r="B2222" s="6" t="s">
        <v>210</v>
      </c>
      <c r="C2222" s="6" t="s">
        <v>211</v>
      </c>
      <c r="D2222" s="6" t="s">
        <v>212</v>
      </c>
      <c r="E2222" s="6">
        <v>1</v>
      </c>
      <c r="F2222" s="6" t="str">
        <f>VLOOKUP(T_[[#This Row],[N° représ]],ListeREPRESENTANTS,2,FALSE)</f>
        <v>Francis Rivière</v>
      </c>
      <c r="G2222" s="6">
        <v>10583</v>
      </c>
      <c r="H2222" s="9">
        <v>41585</v>
      </c>
      <c r="I2222" s="9">
        <v>41609</v>
      </c>
      <c r="J2222" s="9">
        <v>41612</v>
      </c>
      <c r="K2222" s="7">
        <v>6</v>
      </c>
      <c r="L2222" s="9" t="str">
        <f>VLOOKUP(T_[[#This Row],[Réf catégorie]],ListeCATEGORIES,2,FALSE)</f>
        <v>Viandes</v>
      </c>
      <c r="M2222" s="6">
        <v>29</v>
      </c>
      <c r="N2222" s="6" t="str">
        <f>VLOOKUP(T_[[#This Row],[Réf prod]],ListePRODUITS,2,FALSE)</f>
        <v>Thüringer Rostbratwurst</v>
      </c>
      <c r="O2222" s="13">
        <v>618.95000000000005</v>
      </c>
      <c r="P2222" s="6">
        <v>23</v>
      </c>
      <c r="Q2222" s="13">
        <f t="shared" si="34"/>
        <v>14235.85</v>
      </c>
      <c r="R2222" s="14">
        <v>0</v>
      </c>
      <c r="S2222" s="13">
        <v>14235.85</v>
      </c>
      <c r="T2222" s="13">
        <v>313.18870000000004</v>
      </c>
      <c r="U2222" s="48">
        <f>T_[[#This Row],[CA tarif]]-T_[[#This Row],[CA HT]]</f>
        <v>0</v>
      </c>
      <c r="V2222" s="13"/>
      <c r="W2222" s="13"/>
      <c r="X2222"/>
      <c r="AA2222"/>
      <c r="AB2222"/>
    </row>
    <row r="2223" spans="1:28" ht="15" customHeight="1" x14ac:dyDescent="0.25">
      <c r="A2223" s="6" t="s">
        <v>175</v>
      </c>
      <c r="B2223" s="6" t="s">
        <v>176</v>
      </c>
      <c r="C2223" s="6" t="s">
        <v>97</v>
      </c>
      <c r="D2223" s="6" t="s">
        <v>98</v>
      </c>
      <c r="E2223" s="6">
        <v>3</v>
      </c>
      <c r="F2223" s="6" t="str">
        <f>VLOOKUP(T_[[#This Row],[N° représ]],ListeREPRESENTANTS,2,FALSE)</f>
        <v>Janet Leverling</v>
      </c>
      <c r="G2223" s="6">
        <v>10682</v>
      </c>
      <c r="H2223" s="9">
        <v>41585</v>
      </c>
      <c r="I2223" s="9">
        <v>41610</v>
      </c>
      <c r="J2223" s="9">
        <v>41608</v>
      </c>
      <c r="K2223" s="7">
        <v>2</v>
      </c>
      <c r="L2223" s="9" t="str">
        <f>VLOOKUP(T_[[#This Row],[Réf catégorie]],ListeCATEGORIES,2,FALSE)</f>
        <v>Condiments</v>
      </c>
      <c r="M2223" s="6">
        <v>66</v>
      </c>
      <c r="N2223" s="6" t="str">
        <f>VLOOKUP(T_[[#This Row],[Réf prod]],ListePRODUITS,2,FALSE)</f>
        <v>Louisiana Hot Spiced Okra</v>
      </c>
      <c r="O2223" s="13">
        <v>85</v>
      </c>
      <c r="P2223" s="6">
        <v>17</v>
      </c>
      <c r="Q2223" s="13">
        <f t="shared" si="34"/>
        <v>1445</v>
      </c>
      <c r="R2223" s="14">
        <v>0.18</v>
      </c>
      <c r="S2223" s="13">
        <v>1184.9000000000001</v>
      </c>
      <c r="T2223" s="13">
        <v>3.5547000000000004</v>
      </c>
      <c r="U2223" s="48">
        <f>T_[[#This Row],[CA tarif]]-T_[[#This Row],[CA HT]]</f>
        <v>260.09999999999991</v>
      </c>
      <c r="V2223" s="13"/>
      <c r="W2223" s="13"/>
      <c r="X2223"/>
      <c r="AA2223"/>
      <c r="AB2223"/>
    </row>
    <row r="2224" spans="1:28" ht="15" customHeight="1" x14ac:dyDescent="0.25">
      <c r="A2224" s="6" t="s">
        <v>189</v>
      </c>
      <c r="B2224" s="6" t="s">
        <v>190</v>
      </c>
      <c r="C2224" s="6" t="s">
        <v>191</v>
      </c>
      <c r="D2224" s="6" t="s">
        <v>136</v>
      </c>
      <c r="E2224" s="6">
        <v>1</v>
      </c>
      <c r="F2224" s="6" t="str">
        <f>VLOOKUP(T_[[#This Row],[N° représ]],ListeREPRESENTANTS,2,FALSE)</f>
        <v>Francis Rivière</v>
      </c>
      <c r="G2224" s="6">
        <v>10691</v>
      </c>
      <c r="H2224" s="9">
        <v>41585</v>
      </c>
      <c r="I2224" s="9">
        <v>41604</v>
      </c>
      <c r="J2224" s="9">
        <v>41600</v>
      </c>
      <c r="K2224" s="7">
        <v>2</v>
      </c>
      <c r="L2224" s="9" t="str">
        <f>VLOOKUP(T_[[#This Row],[Réf catégorie]],ListeCATEGORIES,2,FALSE)</f>
        <v>Condiments</v>
      </c>
      <c r="M2224" s="6">
        <v>44</v>
      </c>
      <c r="N2224" s="6" t="str">
        <f>VLOOKUP(T_[[#This Row],[Réf prod]],ListePRODUITS,2,FALSE)</f>
        <v>Gula Malacca</v>
      </c>
      <c r="O2224" s="13">
        <v>97.25</v>
      </c>
      <c r="P2224" s="6">
        <v>73</v>
      </c>
      <c r="Q2224" s="13">
        <f t="shared" si="34"/>
        <v>7099.25</v>
      </c>
      <c r="R2224" s="14">
        <v>0.14000000000000001</v>
      </c>
      <c r="S2224" s="13">
        <v>6105.3549999999996</v>
      </c>
      <c r="T2224" s="13">
        <v>122.10709999999999</v>
      </c>
      <c r="U2224" s="48">
        <f>T_[[#This Row],[CA tarif]]-T_[[#This Row],[CA HT]]</f>
        <v>993.89500000000044</v>
      </c>
      <c r="V2224" s="13"/>
      <c r="W2224" s="13"/>
      <c r="X2224"/>
      <c r="AA2224"/>
      <c r="AB2224"/>
    </row>
    <row r="2225" spans="1:28" ht="15" customHeight="1" x14ac:dyDescent="0.25">
      <c r="A2225" s="6" t="s">
        <v>103</v>
      </c>
      <c r="B2225" s="6" t="s">
        <v>104</v>
      </c>
      <c r="C2225" s="6" t="s">
        <v>105</v>
      </c>
      <c r="D2225" s="6" t="s">
        <v>106</v>
      </c>
      <c r="E2225" s="6">
        <v>3</v>
      </c>
      <c r="F2225" s="6" t="str">
        <f>VLOOKUP(T_[[#This Row],[N° représ]],ListeREPRESENTANTS,2,FALSE)</f>
        <v>Janet Leverling</v>
      </c>
      <c r="G2225" s="6">
        <v>10796</v>
      </c>
      <c r="H2225" s="9">
        <v>41585</v>
      </c>
      <c r="I2225" s="9">
        <v>41612</v>
      </c>
      <c r="J2225" s="9">
        <v>41613</v>
      </c>
      <c r="K2225" s="7">
        <v>3</v>
      </c>
      <c r="L2225" s="9" t="str">
        <f>VLOOKUP(T_[[#This Row],[Réf catégorie]],ListeCATEGORIES,2,FALSE)</f>
        <v>Desserts</v>
      </c>
      <c r="M2225" s="6">
        <v>26</v>
      </c>
      <c r="N2225" s="6" t="str">
        <f>VLOOKUP(T_[[#This Row],[Réf prod]],ListePRODUITS,2,FALSE)</f>
        <v>Gumbär Gummibärchen</v>
      </c>
      <c r="O2225" s="13">
        <v>156.15</v>
      </c>
      <c r="P2225" s="6">
        <v>34</v>
      </c>
      <c r="Q2225" s="13">
        <f t="shared" si="34"/>
        <v>5309.1</v>
      </c>
      <c r="R2225" s="14">
        <v>-0.01</v>
      </c>
      <c r="S2225" s="13">
        <v>5362.1910000000007</v>
      </c>
      <c r="T2225" s="13">
        <v>155.50353900000002</v>
      </c>
      <c r="U2225" s="48">
        <f>T_[[#This Row],[CA tarif]]-T_[[#This Row],[CA HT]]</f>
        <v>-53.091000000000349</v>
      </c>
      <c r="V2225" s="13"/>
      <c r="W2225" s="13"/>
      <c r="X2225"/>
      <c r="AA2225"/>
      <c r="AB2225"/>
    </row>
    <row r="2226" spans="1:28" x14ac:dyDescent="0.25">
      <c r="A2226" s="6" t="s">
        <v>179</v>
      </c>
      <c r="B2226" s="6" t="s">
        <v>180</v>
      </c>
      <c r="C2226" s="6" t="s">
        <v>181</v>
      </c>
      <c r="D2226" s="6" t="s">
        <v>81</v>
      </c>
      <c r="E2226" s="6">
        <v>7</v>
      </c>
      <c r="F2226" s="6" t="str">
        <f>VLOOKUP(T_[[#This Row],[N° représ]],ListeREPRESENTANTS,2,FALSE)</f>
        <v>Jaime Dos Santos</v>
      </c>
      <c r="G2226" s="6">
        <v>10894</v>
      </c>
      <c r="H2226" s="9">
        <v>41585</v>
      </c>
      <c r="I2226" s="9">
        <v>41597</v>
      </c>
      <c r="J2226" s="9">
        <v>41595</v>
      </c>
      <c r="K2226" s="7">
        <v>8</v>
      </c>
      <c r="L2226" s="9" t="str">
        <f>VLOOKUP(T_[[#This Row],[Réf catégorie]],ListeCATEGORIES,2,FALSE)</f>
        <v>Poissons et fruits de mer</v>
      </c>
      <c r="M2226" s="6">
        <v>13</v>
      </c>
      <c r="N2226" s="6" t="str">
        <f>VLOOKUP(T_[[#This Row],[Réf prod]],ListePRODUITS,2,FALSE)</f>
        <v>Konbu</v>
      </c>
      <c r="O2226" s="13">
        <v>30</v>
      </c>
      <c r="P2226" s="6">
        <v>38</v>
      </c>
      <c r="Q2226" s="13">
        <f t="shared" si="34"/>
        <v>1140</v>
      </c>
      <c r="R2226" s="15">
        <v>0.18</v>
      </c>
      <c r="S2226" s="13">
        <v>934.80000000000007</v>
      </c>
      <c r="T2226" s="13">
        <v>26.174400000000002</v>
      </c>
      <c r="U2226" s="48">
        <f>T_[[#This Row],[CA tarif]]-T_[[#This Row],[CA HT]]</f>
        <v>205.19999999999993</v>
      </c>
      <c r="V2226" s="13"/>
      <c r="W2226" s="13"/>
      <c r="X2226"/>
      <c r="AA2226"/>
      <c r="AB2226"/>
    </row>
    <row r="2227" spans="1:28" ht="15" customHeight="1" x14ac:dyDescent="0.25">
      <c r="A2227" s="6" t="s">
        <v>205</v>
      </c>
      <c r="B2227" s="6" t="s">
        <v>206</v>
      </c>
      <c r="C2227" s="6" t="s">
        <v>207</v>
      </c>
      <c r="D2227" s="6" t="s">
        <v>208</v>
      </c>
      <c r="E2227" s="6">
        <v>3</v>
      </c>
      <c r="F2227" s="6" t="str">
        <f>VLOOKUP(T_[[#This Row],[N° représ]],ListeREPRESENTANTS,2,FALSE)</f>
        <v>Janet Leverling</v>
      </c>
      <c r="G2227" s="6">
        <v>10924</v>
      </c>
      <c r="H2227" s="9">
        <v>41585</v>
      </c>
      <c r="I2227" s="9">
        <v>41614</v>
      </c>
      <c r="J2227" s="9">
        <v>41616</v>
      </c>
      <c r="K2227" s="7">
        <v>1</v>
      </c>
      <c r="L2227" s="9" t="str">
        <f>VLOOKUP(T_[[#This Row],[Réf catégorie]],ListeCATEGORIES,2,FALSE)</f>
        <v>Boissons</v>
      </c>
      <c r="M2227" s="6">
        <v>75</v>
      </c>
      <c r="N2227" s="6" t="str">
        <f>VLOOKUP(T_[[#This Row],[Réf prod]],ListePRODUITS,2,FALSE)</f>
        <v>Rhönbräu Klosterbier</v>
      </c>
      <c r="O2227" s="13">
        <v>38.75</v>
      </c>
      <c r="P2227" s="6">
        <v>83</v>
      </c>
      <c r="Q2227" s="13">
        <f t="shared" si="34"/>
        <v>3216.25</v>
      </c>
      <c r="R2227" s="15">
        <v>0.09</v>
      </c>
      <c r="S2227" s="13">
        <v>2926.7874999999999</v>
      </c>
      <c r="T2227" s="13">
        <v>26.341087499999997</v>
      </c>
      <c r="U2227" s="48">
        <f>T_[[#This Row],[CA tarif]]-T_[[#This Row],[CA HT]]</f>
        <v>289.46250000000009</v>
      </c>
      <c r="V2227" s="13"/>
      <c r="W2227" s="13"/>
      <c r="X2227"/>
      <c r="AA2227"/>
      <c r="AB2227"/>
    </row>
    <row r="2228" spans="1:28" x14ac:dyDescent="0.25">
      <c r="A2228" s="6" t="s">
        <v>272</v>
      </c>
      <c r="B2228" s="6" t="s">
        <v>273</v>
      </c>
      <c r="C2228" s="6" t="s">
        <v>274</v>
      </c>
      <c r="D2228" s="6" t="s">
        <v>81</v>
      </c>
      <c r="E2228" s="6">
        <v>7</v>
      </c>
      <c r="F2228" s="6" t="str">
        <f>VLOOKUP(T_[[#This Row],[N° représ]],ListeREPRESENTANTS,2,FALSE)</f>
        <v>Jaime Dos Santos</v>
      </c>
      <c r="G2228" s="6">
        <v>10680</v>
      </c>
      <c r="H2228" s="9">
        <v>41586</v>
      </c>
      <c r="I2228" s="9">
        <v>41601</v>
      </c>
      <c r="J2228" s="9">
        <v>41597</v>
      </c>
      <c r="K2228" s="7">
        <v>4</v>
      </c>
      <c r="L2228" s="9" t="str">
        <f>VLOOKUP(T_[[#This Row],[Réf catégorie]],ListeCATEGORIES,2,FALSE)</f>
        <v>Produits laitiers</v>
      </c>
      <c r="M2228" s="6">
        <v>31</v>
      </c>
      <c r="N2228" s="6" t="str">
        <f>VLOOKUP(T_[[#This Row],[Réf prod]],ListePRODUITS,2,FALSE)</f>
        <v>Gorgonzola Telino</v>
      </c>
      <c r="O2228" s="13">
        <v>62.5</v>
      </c>
      <c r="P2228" s="6">
        <v>50</v>
      </c>
      <c r="Q2228" s="13">
        <f t="shared" si="34"/>
        <v>3125</v>
      </c>
      <c r="R2228" s="14">
        <v>0.01</v>
      </c>
      <c r="S2228" s="13">
        <v>3093.75</v>
      </c>
      <c r="T2228" s="13">
        <v>92.8125</v>
      </c>
      <c r="U2228" s="48">
        <f>T_[[#This Row],[CA tarif]]-T_[[#This Row],[CA HT]]</f>
        <v>31.25</v>
      </c>
      <c r="V2228" s="13"/>
      <c r="W2228" s="13"/>
      <c r="X2228"/>
      <c r="AA2228"/>
      <c r="AB2228"/>
    </row>
    <row r="2229" spans="1:28" ht="15" customHeight="1" x14ac:dyDescent="0.25">
      <c r="A2229" s="6" t="s">
        <v>130</v>
      </c>
      <c r="B2229" s="6" t="s">
        <v>131</v>
      </c>
      <c r="C2229" s="6" t="s">
        <v>132</v>
      </c>
      <c r="D2229" s="6" t="s">
        <v>123</v>
      </c>
      <c r="E2229" s="6">
        <v>8</v>
      </c>
      <c r="F2229" s="6" t="str">
        <f>VLOOKUP(T_[[#This Row],[N° représ]],ListeREPRESENTANTS,2,FALSE)</f>
        <v>Hicham Esmal</v>
      </c>
      <c r="G2229" s="6">
        <v>10868</v>
      </c>
      <c r="H2229" s="9">
        <v>41586</v>
      </c>
      <c r="I2229" s="9">
        <v>41614</v>
      </c>
      <c r="J2229" s="9">
        <v>41611</v>
      </c>
      <c r="K2229" s="7">
        <v>3</v>
      </c>
      <c r="L2229" s="9" t="str">
        <f>VLOOKUP(T_[[#This Row],[Réf catégorie]],ListeCATEGORIES,2,FALSE)</f>
        <v>Desserts</v>
      </c>
      <c r="M2229" s="6">
        <v>26</v>
      </c>
      <c r="N2229" s="6" t="str">
        <f>VLOOKUP(T_[[#This Row],[Réf prod]],ListePRODUITS,2,FALSE)</f>
        <v>Gumbär Gummibärchen</v>
      </c>
      <c r="O2229" s="13">
        <v>156.15</v>
      </c>
      <c r="P2229" s="6">
        <v>19</v>
      </c>
      <c r="Q2229" s="13">
        <f t="shared" si="34"/>
        <v>2966.85</v>
      </c>
      <c r="R2229" s="15">
        <v>0.12</v>
      </c>
      <c r="S2229" s="13">
        <v>2610.828</v>
      </c>
      <c r="T2229" s="13">
        <v>28.719107999999999</v>
      </c>
      <c r="U2229" s="48">
        <f>T_[[#This Row],[CA tarif]]-T_[[#This Row],[CA HT]]</f>
        <v>356.02199999999993</v>
      </c>
      <c r="V2229" s="13"/>
      <c r="W2229" s="13"/>
      <c r="X2229"/>
      <c r="AA2229"/>
      <c r="AB2229"/>
    </row>
    <row r="2230" spans="1:28" ht="15" customHeight="1" x14ac:dyDescent="0.25">
      <c r="A2230" s="6" t="s">
        <v>166</v>
      </c>
      <c r="B2230" s="6" t="s">
        <v>167</v>
      </c>
      <c r="C2230" s="6" t="s">
        <v>168</v>
      </c>
      <c r="D2230" s="6" t="s">
        <v>169</v>
      </c>
      <c r="E2230" s="6">
        <v>1</v>
      </c>
      <c r="F2230" s="6" t="str">
        <f>VLOOKUP(T_[[#This Row],[N° représ]],ListeREPRESENTANTS,2,FALSE)</f>
        <v>Francis Rivière</v>
      </c>
      <c r="G2230" s="6">
        <v>10912</v>
      </c>
      <c r="H2230" s="9">
        <v>41586</v>
      </c>
      <c r="I2230" s="9">
        <v>41600</v>
      </c>
      <c r="J2230" s="9">
        <v>41596</v>
      </c>
      <c r="K2230" s="7">
        <v>4</v>
      </c>
      <c r="L2230" s="9" t="str">
        <f>VLOOKUP(T_[[#This Row],[Réf catégorie]],ListeCATEGORIES,2,FALSE)</f>
        <v>Produits laitiers</v>
      </c>
      <c r="M2230" s="6">
        <v>11</v>
      </c>
      <c r="N2230" s="6" t="str">
        <f>VLOOKUP(T_[[#This Row],[Réf prod]],ListePRODUITS,2,FALSE)</f>
        <v>Queso Cabrales</v>
      </c>
      <c r="O2230" s="13">
        <v>105</v>
      </c>
      <c r="P2230" s="6">
        <v>11</v>
      </c>
      <c r="Q2230" s="13">
        <f t="shared" si="34"/>
        <v>1155</v>
      </c>
      <c r="R2230" s="15">
        <v>0.14000000000000001</v>
      </c>
      <c r="S2230" s="13">
        <v>993.3</v>
      </c>
      <c r="T2230" s="13">
        <v>6.9530999999999992</v>
      </c>
      <c r="U2230" s="48">
        <f>T_[[#This Row],[CA tarif]]-T_[[#This Row],[CA HT]]</f>
        <v>161.70000000000005</v>
      </c>
      <c r="V2230" s="13"/>
      <c r="W2230" s="13"/>
      <c r="X2230"/>
      <c r="AA2230"/>
      <c r="AB2230"/>
    </row>
    <row r="2231" spans="1:28" ht="15" customHeight="1" x14ac:dyDescent="0.25">
      <c r="A2231" s="6" t="s">
        <v>147</v>
      </c>
      <c r="B2231" s="6" t="s">
        <v>148</v>
      </c>
      <c r="C2231" s="6" t="s">
        <v>149</v>
      </c>
      <c r="D2231" s="6" t="s">
        <v>85</v>
      </c>
      <c r="E2231" s="6">
        <v>1</v>
      </c>
      <c r="F2231" s="6" t="str">
        <f>VLOOKUP(T_[[#This Row],[N° représ]],ListeREPRESENTANTS,2,FALSE)</f>
        <v>Francis Rivière</v>
      </c>
      <c r="G2231" s="6">
        <v>10832</v>
      </c>
      <c r="H2231" s="9">
        <v>41587</v>
      </c>
      <c r="I2231" s="9">
        <v>41616</v>
      </c>
      <c r="J2231" s="9">
        <v>41618</v>
      </c>
      <c r="K2231" s="7">
        <v>3</v>
      </c>
      <c r="L2231" s="9" t="str">
        <f>VLOOKUP(T_[[#This Row],[Réf catégorie]],ListeCATEGORIES,2,FALSE)</f>
        <v>Desserts</v>
      </c>
      <c r="M2231" s="6">
        <v>25</v>
      </c>
      <c r="N2231" s="6" t="str">
        <f>VLOOKUP(T_[[#This Row],[Réf prod]],ListePRODUITS,2,FALSE)</f>
        <v>NuNuCa Nuß-Nougat-Creme</v>
      </c>
      <c r="O2231" s="13">
        <v>70</v>
      </c>
      <c r="P2231" s="6">
        <v>47</v>
      </c>
      <c r="Q2231" s="13">
        <f t="shared" si="34"/>
        <v>3290</v>
      </c>
      <c r="R2231" s="14">
        <v>0.13</v>
      </c>
      <c r="S2231" s="13">
        <v>2862.3</v>
      </c>
      <c r="T2231" s="13">
        <v>80.144400000000005</v>
      </c>
      <c r="U2231" s="48">
        <f>T_[[#This Row],[CA tarif]]-T_[[#This Row],[CA HT]]</f>
        <v>427.69999999999982</v>
      </c>
      <c r="V2231" s="13"/>
      <c r="W2231" s="13"/>
      <c r="X2231"/>
      <c r="AA2231"/>
      <c r="AB2231"/>
    </row>
    <row r="2232" spans="1:28" ht="15" customHeight="1" x14ac:dyDescent="0.25">
      <c r="A2232" s="6" t="s">
        <v>205</v>
      </c>
      <c r="B2232" s="6" t="s">
        <v>206</v>
      </c>
      <c r="C2232" s="6" t="s">
        <v>207</v>
      </c>
      <c r="D2232" s="6" t="s">
        <v>208</v>
      </c>
      <c r="E2232" s="6">
        <v>4</v>
      </c>
      <c r="F2232" s="6" t="str">
        <f>VLOOKUP(T_[[#This Row],[N° représ]],ListeREPRESENTANTS,2,FALSE)</f>
        <v>Laura Callahan</v>
      </c>
      <c r="G2232" s="6">
        <v>10857</v>
      </c>
      <c r="H2232" s="9">
        <v>41587</v>
      </c>
      <c r="I2232" s="9">
        <v>41604</v>
      </c>
      <c r="J2232" s="9">
        <v>41605</v>
      </c>
      <c r="K2232" s="7">
        <v>3</v>
      </c>
      <c r="L2232" s="9" t="str">
        <f>VLOOKUP(T_[[#This Row],[Réf catégorie]],ListeCATEGORIES,2,FALSE)</f>
        <v>Desserts</v>
      </c>
      <c r="M2232" s="6">
        <v>26</v>
      </c>
      <c r="N2232" s="6" t="str">
        <f>VLOOKUP(T_[[#This Row],[Réf prod]],ListePRODUITS,2,FALSE)</f>
        <v>Gumbär Gummibärchen</v>
      </c>
      <c r="O2232" s="13">
        <v>156.15</v>
      </c>
      <c r="P2232" s="6">
        <v>61</v>
      </c>
      <c r="Q2232" s="13">
        <f t="shared" si="34"/>
        <v>9525.15</v>
      </c>
      <c r="R2232" s="15">
        <v>0</v>
      </c>
      <c r="S2232" s="13">
        <v>9525.15</v>
      </c>
      <c r="T2232" s="13">
        <v>47.625749999999996</v>
      </c>
      <c r="U2232" s="48">
        <f>T_[[#This Row],[CA tarif]]-T_[[#This Row],[CA HT]]</f>
        <v>0</v>
      </c>
      <c r="V2232" s="13"/>
      <c r="W2232" s="13"/>
      <c r="X2232"/>
      <c r="AA2232"/>
      <c r="AB2232"/>
    </row>
    <row r="2233" spans="1:28" ht="15" customHeight="1" x14ac:dyDescent="0.25">
      <c r="A2233" s="6" t="s">
        <v>285</v>
      </c>
      <c r="B2233" s="6" t="s">
        <v>286</v>
      </c>
      <c r="C2233" s="6" t="s">
        <v>287</v>
      </c>
      <c r="D2233" s="6" t="s">
        <v>212</v>
      </c>
      <c r="E2233" s="6">
        <v>3</v>
      </c>
      <c r="F2233" s="6" t="str">
        <f>VLOOKUP(T_[[#This Row],[N° représ]],ListeREPRESENTANTS,2,FALSE)</f>
        <v>Janet Leverling</v>
      </c>
      <c r="G2233" s="6">
        <v>10879</v>
      </c>
      <c r="H2233" s="9">
        <v>41587</v>
      </c>
      <c r="I2233" s="9">
        <v>41603</v>
      </c>
      <c r="J2233" s="9">
        <v>41598</v>
      </c>
      <c r="K2233" s="7">
        <v>8</v>
      </c>
      <c r="L2233" s="9" t="str">
        <f>VLOOKUP(T_[[#This Row],[Réf catégorie]],ListeCATEGORIES,2,FALSE)</f>
        <v>Poissons et fruits de mer</v>
      </c>
      <c r="M2233" s="6">
        <v>40</v>
      </c>
      <c r="N2233" s="6" t="str">
        <f>VLOOKUP(T_[[#This Row],[Réf prod]],ListePRODUITS,2,FALSE)</f>
        <v>Boston Crab Meat</v>
      </c>
      <c r="O2233" s="13">
        <v>92</v>
      </c>
      <c r="P2233" s="6">
        <v>46</v>
      </c>
      <c r="Q2233" s="13">
        <f t="shared" si="34"/>
        <v>4232</v>
      </c>
      <c r="R2233" s="15">
        <v>0.15</v>
      </c>
      <c r="S2233" s="13">
        <v>3597.2</v>
      </c>
      <c r="T2233" s="13">
        <v>10.791599999999999</v>
      </c>
      <c r="U2233" s="48">
        <f>T_[[#This Row],[CA tarif]]-T_[[#This Row],[CA HT]]</f>
        <v>634.80000000000018</v>
      </c>
      <c r="V2233" s="13"/>
      <c r="W2233" s="13"/>
      <c r="X2233"/>
      <c r="AA2233"/>
      <c r="AB2233"/>
    </row>
    <row r="2234" spans="1:28" x14ac:dyDescent="0.25">
      <c r="A2234" s="6" t="s">
        <v>114</v>
      </c>
      <c r="B2234" s="6" t="s">
        <v>115</v>
      </c>
      <c r="C2234" s="6" t="s">
        <v>116</v>
      </c>
      <c r="D2234" s="6" t="s">
        <v>81</v>
      </c>
      <c r="E2234" s="6">
        <v>7</v>
      </c>
      <c r="F2234" s="6" t="str">
        <f>VLOOKUP(T_[[#This Row],[N° représ]],ListeREPRESENTANTS,2,FALSE)</f>
        <v>Jaime Dos Santos</v>
      </c>
      <c r="G2234" s="6">
        <v>10598</v>
      </c>
      <c r="H2234" s="9">
        <v>41588</v>
      </c>
      <c r="I2234" s="9">
        <v>41616</v>
      </c>
      <c r="J2234" s="9">
        <v>41611</v>
      </c>
      <c r="K2234" s="7">
        <v>4</v>
      </c>
      <c r="L2234" s="9" t="str">
        <f>VLOOKUP(T_[[#This Row],[Réf catégorie]],ListeCATEGORIES,2,FALSE)</f>
        <v>Produits laitiers</v>
      </c>
      <c r="M2234" s="6">
        <v>71</v>
      </c>
      <c r="N2234" s="6" t="str">
        <f>VLOOKUP(T_[[#This Row],[Réf prod]],ListePRODUITS,2,FALSE)</f>
        <v>Fløtemysost</v>
      </c>
      <c r="O2234" s="13">
        <v>107.5</v>
      </c>
      <c r="P2234" s="6">
        <v>1</v>
      </c>
      <c r="Q2234" s="13">
        <f t="shared" si="34"/>
        <v>107.5</v>
      </c>
      <c r="R2234" s="14">
        <v>0</v>
      </c>
      <c r="S2234" s="13">
        <v>107.5</v>
      </c>
      <c r="T2234" s="13">
        <v>2.2574999999999998</v>
      </c>
      <c r="U2234" s="48">
        <f>T_[[#This Row],[CA tarif]]-T_[[#This Row],[CA HT]]</f>
        <v>0</v>
      </c>
      <c r="V2234" s="13"/>
      <c r="W2234" s="13"/>
      <c r="X2234"/>
      <c r="AA2234"/>
      <c r="AB2234"/>
    </row>
    <row r="2235" spans="1:28" ht="15" customHeight="1" x14ac:dyDescent="0.25">
      <c r="A2235" s="6" t="s">
        <v>111</v>
      </c>
      <c r="B2235" s="6" t="s">
        <v>112</v>
      </c>
      <c r="C2235" s="6" t="s">
        <v>113</v>
      </c>
      <c r="D2235" s="6" t="s">
        <v>85</v>
      </c>
      <c r="E2235" s="6">
        <v>7</v>
      </c>
      <c r="F2235" s="6" t="str">
        <f>VLOOKUP(T_[[#This Row],[N° représ]],ListeREPRESENTANTS,2,FALSE)</f>
        <v>Jaime Dos Santos</v>
      </c>
      <c r="G2235" s="6">
        <v>10546</v>
      </c>
      <c r="H2235" s="9">
        <v>41589</v>
      </c>
      <c r="I2235" s="9">
        <v>41601</v>
      </c>
      <c r="J2235" s="9">
        <v>41604</v>
      </c>
      <c r="K2235" s="7">
        <v>7</v>
      </c>
      <c r="L2235" s="9" t="str">
        <f>VLOOKUP(T_[[#This Row],[Réf catégorie]],ListeCATEGORIES,2,FALSE)</f>
        <v>Produits secs</v>
      </c>
      <c r="M2235" s="6">
        <v>7</v>
      </c>
      <c r="N2235" s="6" t="str">
        <f>VLOOKUP(T_[[#This Row],[Réf prod]],ListePRODUITS,2,FALSE)</f>
        <v>Uncle Bob's Organic Dried Pears</v>
      </c>
      <c r="O2235" s="13">
        <v>150</v>
      </c>
      <c r="P2235" s="6">
        <v>39</v>
      </c>
      <c r="Q2235" s="13">
        <f t="shared" si="34"/>
        <v>5850</v>
      </c>
      <c r="R2235" s="14">
        <v>0.13</v>
      </c>
      <c r="S2235" s="13">
        <v>5089.5</v>
      </c>
      <c r="T2235" s="13">
        <v>152.685</v>
      </c>
      <c r="U2235" s="48">
        <f>T_[[#This Row],[CA tarif]]-T_[[#This Row],[CA HT]]</f>
        <v>760.5</v>
      </c>
      <c r="V2235" s="13"/>
      <c r="W2235" s="13"/>
      <c r="X2235"/>
      <c r="AA2235"/>
      <c r="AB2235"/>
    </row>
    <row r="2236" spans="1:28" ht="15" customHeight="1" x14ac:dyDescent="0.25">
      <c r="A2236" s="6" t="s">
        <v>137</v>
      </c>
      <c r="B2236" s="6" t="s">
        <v>138</v>
      </c>
      <c r="C2236" s="6" t="s">
        <v>139</v>
      </c>
      <c r="D2236" s="6" t="s">
        <v>140</v>
      </c>
      <c r="E2236" s="6">
        <v>6</v>
      </c>
      <c r="F2236" s="6" t="str">
        <f>VLOOKUP(T_[[#This Row],[N° représ]],ListeREPRESENTANTS,2,FALSE)</f>
        <v>Ernst Junge</v>
      </c>
      <c r="G2236" s="6">
        <v>10747</v>
      </c>
      <c r="H2236" s="9">
        <v>41589</v>
      </c>
      <c r="I2236" s="9">
        <v>41615</v>
      </c>
      <c r="J2236" s="9">
        <v>41612</v>
      </c>
      <c r="K2236" s="7">
        <v>2</v>
      </c>
      <c r="L2236" s="9" t="str">
        <f>VLOOKUP(T_[[#This Row],[Réf catégorie]],ListeCATEGORIES,2,FALSE)</f>
        <v>Condiments</v>
      </c>
      <c r="M2236" s="6">
        <v>63</v>
      </c>
      <c r="N2236" s="6" t="str">
        <f>VLOOKUP(T_[[#This Row],[Réf prod]],ListePRODUITS,2,FALSE)</f>
        <v>Vegie-spread</v>
      </c>
      <c r="O2236" s="13">
        <v>219.5</v>
      </c>
      <c r="P2236" s="6">
        <v>40</v>
      </c>
      <c r="Q2236" s="13">
        <f t="shared" si="34"/>
        <v>8780</v>
      </c>
      <c r="R2236" s="14">
        <v>0.18</v>
      </c>
      <c r="S2236" s="13">
        <v>7199.6</v>
      </c>
      <c r="T2236" s="13">
        <v>64.796400000000006</v>
      </c>
      <c r="U2236" s="48">
        <f>T_[[#This Row],[CA tarif]]-T_[[#This Row],[CA HT]]</f>
        <v>1580.3999999999996</v>
      </c>
      <c r="V2236" s="13"/>
      <c r="W2236" s="13"/>
      <c r="X2236"/>
      <c r="AA2236"/>
      <c r="AB2236"/>
    </row>
    <row r="2237" spans="1:28" ht="15" customHeight="1" x14ac:dyDescent="0.25">
      <c r="A2237" s="6" t="s">
        <v>92</v>
      </c>
      <c r="B2237" s="6" t="s">
        <v>93</v>
      </c>
      <c r="C2237" s="6" t="s">
        <v>94</v>
      </c>
      <c r="D2237" s="6" t="s">
        <v>89</v>
      </c>
      <c r="E2237" s="6">
        <v>2</v>
      </c>
      <c r="F2237" s="6" t="str">
        <f>VLOOKUP(T_[[#This Row],[N° représ]],ListeREPRESENTANTS,2,FALSE)</f>
        <v>Anne Dodsworth</v>
      </c>
      <c r="G2237" s="6">
        <v>10829</v>
      </c>
      <c r="H2237" s="9">
        <v>41589</v>
      </c>
      <c r="I2237" s="9">
        <v>41606</v>
      </c>
      <c r="J2237" s="9">
        <v>41603</v>
      </c>
      <c r="K2237" s="7">
        <v>8</v>
      </c>
      <c r="L2237" s="9" t="str">
        <f>VLOOKUP(T_[[#This Row],[Réf catégorie]],ListeCATEGORIES,2,FALSE)</f>
        <v>Poissons et fruits de mer</v>
      </c>
      <c r="M2237" s="6">
        <v>13</v>
      </c>
      <c r="N2237" s="6" t="str">
        <f>VLOOKUP(T_[[#This Row],[Réf prod]],ListePRODUITS,2,FALSE)</f>
        <v>Konbu</v>
      </c>
      <c r="O2237" s="13">
        <v>30</v>
      </c>
      <c r="P2237" s="6">
        <v>40</v>
      </c>
      <c r="Q2237" s="13">
        <f t="shared" si="34"/>
        <v>1200</v>
      </c>
      <c r="R2237" s="14">
        <v>0.01</v>
      </c>
      <c r="S2237" s="13">
        <v>1188</v>
      </c>
      <c r="T2237" s="13">
        <v>1.1879999999999999</v>
      </c>
      <c r="U2237" s="48">
        <f>T_[[#This Row],[CA tarif]]-T_[[#This Row],[CA HT]]</f>
        <v>12</v>
      </c>
      <c r="V2237" s="13"/>
      <c r="W2237" s="13"/>
      <c r="X2237"/>
      <c r="AA2237"/>
      <c r="AB2237"/>
    </row>
    <row r="2238" spans="1:28" ht="15" customHeight="1" x14ac:dyDescent="0.25">
      <c r="A2238" s="6" t="s">
        <v>155</v>
      </c>
      <c r="B2238" s="6" t="s">
        <v>156</v>
      </c>
      <c r="C2238" s="6" t="s">
        <v>132</v>
      </c>
      <c r="D2238" s="6" t="s">
        <v>123</v>
      </c>
      <c r="E2238" s="6">
        <v>8</v>
      </c>
      <c r="F2238" s="6" t="str">
        <f>VLOOKUP(T_[[#This Row],[N° représ]],ListeREPRESENTANTS,2,FALSE)</f>
        <v>Hicham Esmal</v>
      </c>
      <c r="G2238" s="6">
        <v>10496</v>
      </c>
      <c r="H2238" s="9">
        <v>41590</v>
      </c>
      <c r="I2238" s="9">
        <v>41603</v>
      </c>
      <c r="J2238" s="9">
        <v>41606</v>
      </c>
      <c r="K2238" s="7">
        <v>4</v>
      </c>
      <c r="L2238" s="9" t="str">
        <f>VLOOKUP(T_[[#This Row],[Réf catégorie]],ListeCATEGORIES,2,FALSE)</f>
        <v>Produits laitiers</v>
      </c>
      <c r="M2238" s="6">
        <v>31</v>
      </c>
      <c r="N2238" s="6" t="str">
        <f>VLOOKUP(T_[[#This Row],[Réf prod]],ListePRODUITS,2,FALSE)</f>
        <v>Gorgonzola Telino</v>
      </c>
      <c r="O2238" s="13">
        <v>50</v>
      </c>
      <c r="P2238" s="6">
        <v>73</v>
      </c>
      <c r="Q2238" s="13">
        <f t="shared" si="34"/>
        <v>3650</v>
      </c>
      <c r="R2238" s="14">
        <v>0.12</v>
      </c>
      <c r="S2238" s="13">
        <v>3212</v>
      </c>
      <c r="T2238" s="13">
        <v>96.36</v>
      </c>
      <c r="U2238" s="48">
        <f>T_[[#This Row],[CA tarif]]-T_[[#This Row],[CA HT]]</f>
        <v>438</v>
      </c>
      <c r="V2238" s="13"/>
      <c r="W2238" s="13"/>
      <c r="X2238"/>
      <c r="AA2238"/>
      <c r="AB2238"/>
    </row>
    <row r="2239" spans="1:28" x14ac:dyDescent="0.25">
      <c r="A2239" s="6" t="s">
        <v>179</v>
      </c>
      <c r="B2239" s="6" t="s">
        <v>180</v>
      </c>
      <c r="C2239" s="6" t="s">
        <v>181</v>
      </c>
      <c r="D2239" s="6" t="s">
        <v>81</v>
      </c>
      <c r="E2239" s="6">
        <v>1</v>
      </c>
      <c r="F2239" s="6" t="str">
        <f>VLOOKUP(T_[[#This Row],[N° représ]],ListeREPRESENTANTS,2,FALSE)</f>
        <v>Francis Rivière</v>
      </c>
      <c r="G2239" s="6">
        <v>10657</v>
      </c>
      <c r="H2239" s="9">
        <v>41590</v>
      </c>
      <c r="I2239" s="9">
        <v>41603</v>
      </c>
      <c r="J2239" s="9">
        <v>41601</v>
      </c>
      <c r="K2239" s="7">
        <v>2</v>
      </c>
      <c r="L2239" s="9" t="str">
        <f>VLOOKUP(T_[[#This Row],[Réf catégorie]],ListeCATEGORIES,2,FALSE)</f>
        <v>Condiments</v>
      </c>
      <c r="M2239" s="6">
        <v>15</v>
      </c>
      <c r="N2239" s="6" t="str">
        <f>VLOOKUP(T_[[#This Row],[Réf prod]],ListePRODUITS,2,FALSE)</f>
        <v>Genen Shouyu</v>
      </c>
      <c r="O2239" s="13">
        <v>77.5</v>
      </c>
      <c r="P2239" s="6">
        <v>15</v>
      </c>
      <c r="Q2239" s="13">
        <f t="shared" si="34"/>
        <v>1162.5</v>
      </c>
      <c r="R2239" s="14">
        <v>0.14000000000000001</v>
      </c>
      <c r="S2239" s="13">
        <v>999.75</v>
      </c>
      <c r="T2239" s="13">
        <v>8.9977499999999999</v>
      </c>
      <c r="U2239" s="48">
        <f>T_[[#This Row],[CA tarif]]-T_[[#This Row],[CA HT]]</f>
        <v>162.75</v>
      </c>
      <c r="V2239" s="13"/>
      <c r="W2239" s="13"/>
      <c r="X2239"/>
      <c r="AA2239"/>
      <c r="AB2239"/>
    </row>
    <row r="2240" spans="1:28" ht="15" customHeight="1" x14ac:dyDescent="0.25">
      <c r="A2240" s="6" t="s">
        <v>120</v>
      </c>
      <c r="B2240" s="6" t="s">
        <v>121</v>
      </c>
      <c r="C2240" s="6" t="s">
        <v>122</v>
      </c>
      <c r="D2240" s="6" t="s">
        <v>123</v>
      </c>
      <c r="E2240" s="6">
        <v>5</v>
      </c>
      <c r="F2240" s="6" t="str">
        <f>VLOOKUP(T_[[#This Row],[N° représ]],ListeREPRESENTANTS,2,FALSE)</f>
        <v>Mohamed Ben Arfa</v>
      </c>
      <c r="G2240" s="6">
        <v>10622</v>
      </c>
      <c r="H2240" s="9">
        <v>41591</v>
      </c>
      <c r="I2240" s="9">
        <v>41620</v>
      </c>
      <c r="J2240" s="9">
        <v>41616</v>
      </c>
      <c r="K2240" s="7">
        <v>1</v>
      </c>
      <c r="L2240" s="9" t="str">
        <f>VLOOKUP(T_[[#This Row],[Réf catégorie]],ListeCATEGORIES,2,FALSE)</f>
        <v>Boissons</v>
      </c>
      <c r="M2240" s="6">
        <v>2</v>
      </c>
      <c r="N2240" s="6" t="str">
        <f>VLOOKUP(T_[[#This Row],[Réf prod]],ListePRODUITS,2,FALSE)</f>
        <v>Chang</v>
      </c>
      <c r="O2240" s="13">
        <v>95</v>
      </c>
      <c r="P2240" s="6">
        <v>53</v>
      </c>
      <c r="Q2240" s="13">
        <f t="shared" si="34"/>
        <v>5035</v>
      </c>
      <c r="R2240" s="14">
        <v>0.18</v>
      </c>
      <c r="S2240" s="13">
        <v>4128.7000000000007</v>
      </c>
      <c r="T2240" s="13">
        <v>94.960100000000025</v>
      </c>
      <c r="U2240" s="48">
        <f>T_[[#This Row],[CA tarif]]-T_[[#This Row],[CA HT]]</f>
        <v>906.29999999999927</v>
      </c>
      <c r="V2240" s="13"/>
      <c r="W2240" s="13"/>
      <c r="X2240"/>
      <c r="AA2240"/>
      <c r="AB2240"/>
    </row>
    <row r="2241" spans="1:28" ht="15" customHeight="1" x14ac:dyDescent="0.25">
      <c r="A2241" s="6" t="s">
        <v>308</v>
      </c>
      <c r="B2241" s="6" t="s">
        <v>309</v>
      </c>
      <c r="C2241" s="6" t="s">
        <v>203</v>
      </c>
      <c r="D2241" s="6" t="s">
        <v>204</v>
      </c>
      <c r="E2241" s="6">
        <v>5</v>
      </c>
      <c r="F2241" s="6" t="str">
        <f>VLOOKUP(T_[[#This Row],[N° représ]],ListeREPRESENTANTS,2,FALSE)</f>
        <v>Mohamed Ben Arfa</v>
      </c>
      <c r="G2241" s="6">
        <v>10716</v>
      </c>
      <c r="H2241" s="9">
        <v>41591</v>
      </c>
      <c r="I2241" s="9">
        <v>41612</v>
      </c>
      <c r="J2241" s="9">
        <v>41610</v>
      </c>
      <c r="K2241" s="7">
        <v>7</v>
      </c>
      <c r="L2241" s="9" t="str">
        <f>VLOOKUP(T_[[#This Row],[Réf catégorie]],ListeCATEGORIES,2,FALSE)</f>
        <v>Produits secs</v>
      </c>
      <c r="M2241" s="6">
        <v>51</v>
      </c>
      <c r="N2241" s="6" t="str">
        <f>VLOOKUP(T_[[#This Row],[Réf prod]],ListePRODUITS,2,FALSE)</f>
        <v>Manjimup Dried Apples</v>
      </c>
      <c r="O2241" s="13">
        <v>265</v>
      </c>
      <c r="P2241" s="6">
        <v>99</v>
      </c>
      <c r="Q2241" s="13">
        <f t="shared" si="34"/>
        <v>26235</v>
      </c>
      <c r="R2241" s="14">
        <v>0.15</v>
      </c>
      <c r="S2241" s="13">
        <v>22299.75</v>
      </c>
      <c r="T2241" s="13">
        <v>602.09325000000001</v>
      </c>
      <c r="U2241" s="48">
        <f>T_[[#This Row],[CA tarif]]-T_[[#This Row],[CA HT]]</f>
        <v>3935.25</v>
      </c>
      <c r="V2241" s="13"/>
      <c r="W2241" s="13"/>
      <c r="X2241"/>
      <c r="AA2241"/>
      <c r="AB2241"/>
    </row>
    <row r="2242" spans="1:28" ht="15" customHeight="1" x14ac:dyDescent="0.25">
      <c r="A2242" s="6" t="s">
        <v>186</v>
      </c>
      <c r="B2242" s="6" t="s">
        <v>187</v>
      </c>
      <c r="C2242" s="6" t="s">
        <v>188</v>
      </c>
      <c r="D2242" s="6" t="s">
        <v>140</v>
      </c>
      <c r="E2242" s="6">
        <v>3</v>
      </c>
      <c r="F2242" s="6" t="str">
        <f>VLOOKUP(T_[[#This Row],[N° représ]],ListeREPRESENTANTS,2,FALSE)</f>
        <v>Janet Leverling</v>
      </c>
      <c r="G2242" s="6">
        <v>10895</v>
      </c>
      <c r="H2242" s="9">
        <v>41591</v>
      </c>
      <c r="I2242" s="9">
        <v>41617</v>
      </c>
      <c r="J2242" s="9">
        <v>41620</v>
      </c>
      <c r="K2242" s="7">
        <v>1</v>
      </c>
      <c r="L2242" s="9" t="str">
        <f>VLOOKUP(T_[[#This Row],[Réf catégorie]],ListeCATEGORIES,2,FALSE)</f>
        <v>Boissons</v>
      </c>
      <c r="M2242" s="6">
        <v>24</v>
      </c>
      <c r="N2242" s="6" t="str">
        <f>VLOOKUP(T_[[#This Row],[Réf prod]],ListePRODUITS,2,FALSE)</f>
        <v>Guaraná Fantástica</v>
      </c>
      <c r="O2242" s="13">
        <v>22.5</v>
      </c>
      <c r="P2242" s="6">
        <v>45</v>
      </c>
      <c r="Q2242" s="13">
        <f t="shared" si="34"/>
        <v>1012.5</v>
      </c>
      <c r="R2242" s="15">
        <v>0.14000000000000001</v>
      </c>
      <c r="S2242" s="13">
        <v>870.75</v>
      </c>
      <c r="T2242" s="13">
        <v>12.1905</v>
      </c>
      <c r="U2242" s="48">
        <f>T_[[#This Row],[CA tarif]]-T_[[#This Row],[CA HT]]</f>
        <v>141.75</v>
      </c>
      <c r="V2242" s="13"/>
      <c r="W2242" s="13"/>
      <c r="X2242"/>
      <c r="AA2242"/>
      <c r="AB2242"/>
    </row>
    <row r="2243" spans="1:28" x14ac:dyDescent="0.25">
      <c r="A2243" s="6" t="s">
        <v>230</v>
      </c>
      <c r="B2243" s="6" t="s">
        <v>231</v>
      </c>
      <c r="C2243" s="6" t="s">
        <v>232</v>
      </c>
      <c r="D2243" s="6" t="s">
        <v>81</v>
      </c>
      <c r="E2243" s="6">
        <v>3</v>
      </c>
      <c r="F2243" s="6" t="str">
        <f>VLOOKUP(T_[[#This Row],[N° représ]],ListeREPRESENTANTS,2,FALSE)</f>
        <v>Janet Leverling</v>
      </c>
      <c r="G2243" s="6">
        <v>10662</v>
      </c>
      <c r="H2243" s="9">
        <v>41592</v>
      </c>
      <c r="I2243" s="9">
        <v>41606</v>
      </c>
      <c r="J2243" s="9">
        <v>41606</v>
      </c>
      <c r="K2243" s="7">
        <v>3</v>
      </c>
      <c r="L2243" s="9" t="str">
        <f>VLOOKUP(T_[[#This Row],[Réf catégorie]],ListeCATEGORIES,2,FALSE)</f>
        <v>Desserts</v>
      </c>
      <c r="M2243" s="6">
        <v>68</v>
      </c>
      <c r="N2243" s="6" t="str">
        <f>VLOOKUP(T_[[#This Row],[Réf prod]],ListePRODUITS,2,FALSE)</f>
        <v>Scottish Longbreads</v>
      </c>
      <c r="O2243" s="13">
        <v>62.5</v>
      </c>
      <c r="P2243" s="6">
        <v>77</v>
      </c>
      <c r="Q2243" s="13">
        <f t="shared" si="34"/>
        <v>4812.5</v>
      </c>
      <c r="R2243" s="14">
        <v>0.13</v>
      </c>
      <c r="S2243" s="13">
        <v>4186.875</v>
      </c>
      <c r="T2243" s="13">
        <v>142.35374999999999</v>
      </c>
      <c r="U2243" s="48">
        <f>T_[[#This Row],[CA tarif]]-T_[[#This Row],[CA HT]]</f>
        <v>625.625</v>
      </c>
      <c r="V2243" s="13"/>
      <c r="W2243" s="13"/>
      <c r="X2243"/>
      <c r="AA2243"/>
      <c r="AB2243"/>
    </row>
    <row r="2244" spans="1:28" ht="15" customHeight="1" x14ac:dyDescent="0.25">
      <c r="A2244" s="6" t="s">
        <v>205</v>
      </c>
      <c r="B2244" s="6" t="s">
        <v>206</v>
      </c>
      <c r="C2244" s="6" t="s">
        <v>207</v>
      </c>
      <c r="D2244" s="6" t="s">
        <v>208</v>
      </c>
      <c r="E2244" s="6">
        <v>7</v>
      </c>
      <c r="F2244" s="6" t="str">
        <f>VLOOKUP(T_[[#This Row],[N° représ]],ListeREPRESENTANTS,2,FALSE)</f>
        <v>Jaime Dos Santos</v>
      </c>
      <c r="G2244" s="6">
        <v>10689</v>
      </c>
      <c r="H2244" s="9">
        <v>41592</v>
      </c>
      <c r="I2244" s="9">
        <v>41616</v>
      </c>
      <c r="J2244" s="9">
        <v>41612</v>
      </c>
      <c r="K2244" s="7">
        <v>1</v>
      </c>
      <c r="L2244" s="9" t="str">
        <f>VLOOKUP(T_[[#This Row],[Réf catégorie]],ListeCATEGORIES,2,FALSE)</f>
        <v>Boissons</v>
      </c>
      <c r="M2244" s="6">
        <v>1</v>
      </c>
      <c r="N2244" s="6" t="str">
        <f>VLOOKUP(T_[[#This Row],[Réf prod]],ListePRODUITS,2,FALSE)</f>
        <v>Chai</v>
      </c>
      <c r="O2244" s="13">
        <v>90</v>
      </c>
      <c r="P2244" s="6">
        <v>14</v>
      </c>
      <c r="Q2244" s="13">
        <f t="shared" si="34"/>
        <v>1260</v>
      </c>
      <c r="R2244" s="14">
        <v>0.16</v>
      </c>
      <c r="S2244" s="13">
        <v>1058.3999999999999</v>
      </c>
      <c r="T2244" s="13">
        <v>22.226399999999998</v>
      </c>
      <c r="U2244" s="48">
        <f>T_[[#This Row],[CA tarif]]-T_[[#This Row],[CA HT]]</f>
        <v>201.60000000000014</v>
      </c>
      <c r="V2244" s="13"/>
      <c r="W2244" s="13"/>
      <c r="X2244"/>
      <c r="AA2244"/>
      <c r="AB2244"/>
    </row>
    <row r="2245" spans="1:28" ht="15" customHeight="1" x14ac:dyDescent="0.25">
      <c r="A2245" s="6" t="s">
        <v>189</v>
      </c>
      <c r="B2245" s="6" t="s">
        <v>190</v>
      </c>
      <c r="C2245" s="6" t="s">
        <v>191</v>
      </c>
      <c r="D2245" s="6" t="s">
        <v>136</v>
      </c>
      <c r="E2245" s="6">
        <v>2</v>
      </c>
      <c r="F2245" s="6" t="str">
        <f>VLOOKUP(T_[[#This Row],[N° représ]],ListeREPRESENTANTS,2,FALSE)</f>
        <v>Anne Dodsworth</v>
      </c>
      <c r="G2245" s="6">
        <v>10745</v>
      </c>
      <c r="H2245" s="9">
        <v>41592</v>
      </c>
      <c r="I2245" s="9">
        <v>41612</v>
      </c>
      <c r="J2245" s="9">
        <v>41614</v>
      </c>
      <c r="K2245" s="7">
        <v>2</v>
      </c>
      <c r="L2245" s="9" t="str">
        <f>VLOOKUP(T_[[#This Row],[Réf catégorie]],ListeCATEGORIES,2,FALSE)</f>
        <v>Condiments</v>
      </c>
      <c r="M2245" s="6">
        <v>44</v>
      </c>
      <c r="N2245" s="6" t="str">
        <f>VLOOKUP(T_[[#This Row],[Réf prod]],ListePRODUITS,2,FALSE)</f>
        <v>Gula Malacca</v>
      </c>
      <c r="O2245" s="13">
        <v>97.25</v>
      </c>
      <c r="P2245" s="6">
        <v>83</v>
      </c>
      <c r="Q2245" s="13">
        <f t="shared" ref="Q2245:Q2308" si="35">O2245*P2245</f>
        <v>8071.75</v>
      </c>
      <c r="R2245" s="14">
        <v>0.06</v>
      </c>
      <c r="S2245" s="13">
        <v>7587.4449999999997</v>
      </c>
      <c r="T2245" s="13">
        <v>128.98656500000001</v>
      </c>
      <c r="U2245" s="48">
        <f>T_[[#This Row],[CA tarif]]-T_[[#This Row],[CA HT]]</f>
        <v>484.30500000000029</v>
      </c>
      <c r="V2245" s="13"/>
      <c r="W2245" s="13"/>
      <c r="X2245"/>
      <c r="AA2245"/>
      <c r="AB2245"/>
    </row>
    <row r="2246" spans="1:28" ht="15" customHeight="1" x14ac:dyDescent="0.25">
      <c r="A2246" s="6" t="s">
        <v>201</v>
      </c>
      <c r="B2246" s="6" t="s">
        <v>202</v>
      </c>
      <c r="C2246" s="6" t="s">
        <v>203</v>
      </c>
      <c r="D2246" s="6" t="s">
        <v>204</v>
      </c>
      <c r="E2246" s="6">
        <v>4</v>
      </c>
      <c r="F2246" s="6" t="str">
        <f>VLOOKUP(T_[[#This Row],[N° représ]],ListeREPRESENTANTS,2,FALSE)</f>
        <v>Laura Callahan</v>
      </c>
      <c r="G2246" s="6">
        <v>10521</v>
      </c>
      <c r="H2246" s="9">
        <v>41593</v>
      </c>
      <c r="I2246" s="9">
        <v>41615</v>
      </c>
      <c r="J2246" s="9">
        <v>41618</v>
      </c>
      <c r="K2246" s="7">
        <v>8</v>
      </c>
      <c r="L2246" s="9" t="str">
        <f>VLOOKUP(T_[[#This Row],[Réf catégorie]],ListeCATEGORIES,2,FALSE)</f>
        <v>Poissons et fruits de mer</v>
      </c>
      <c r="M2246" s="6">
        <v>41</v>
      </c>
      <c r="N2246" s="6" t="str">
        <f>VLOOKUP(T_[[#This Row],[Réf prod]],ListePRODUITS,2,FALSE)</f>
        <v>Jack's New England Clam Chowder</v>
      </c>
      <c r="O2246" s="13">
        <v>48.25</v>
      </c>
      <c r="P2246" s="6">
        <v>36</v>
      </c>
      <c r="Q2246" s="13">
        <f t="shared" si="35"/>
        <v>1737</v>
      </c>
      <c r="R2246" s="14">
        <v>0.2</v>
      </c>
      <c r="S2246" s="13">
        <v>1389.6000000000001</v>
      </c>
      <c r="T2246" s="13">
        <v>33.3504</v>
      </c>
      <c r="U2246" s="48">
        <f>T_[[#This Row],[CA tarif]]-T_[[#This Row],[CA HT]]</f>
        <v>347.39999999999986</v>
      </c>
      <c r="V2246" s="13"/>
      <c r="W2246" s="13"/>
      <c r="X2246"/>
      <c r="AA2246"/>
      <c r="AB2246"/>
    </row>
    <row r="2247" spans="1:28" ht="15" customHeight="1" x14ac:dyDescent="0.25">
      <c r="A2247" s="6" t="s">
        <v>186</v>
      </c>
      <c r="B2247" s="6" t="s">
        <v>187</v>
      </c>
      <c r="C2247" s="6" t="s">
        <v>188</v>
      </c>
      <c r="D2247" s="6" t="s">
        <v>140</v>
      </c>
      <c r="E2247" s="6">
        <v>8</v>
      </c>
      <c r="F2247" s="6" t="str">
        <f>VLOOKUP(T_[[#This Row],[N° représ]],ListeREPRESENTANTS,2,FALSE)</f>
        <v>Hicham Esmal</v>
      </c>
      <c r="G2247" s="6">
        <v>10633</v>
      </c>
      <c r="H2247" s="9">
        <v>41593</v>
      </c>
      <c r="I2247" s="9">
        <v>41619</v>
      </c>
      <c r="J2247" s="9">
        <v>41621</v>
      </c>
      <c r="K2247" s="7">
        <v>3</v>
      </c>
      <c r="L2247" s="9" t="str">
        <f>VLOOKUP(T_[[#This Row],[Réf catégorie]],ListeCATEGORIES,2,FALSE)</f>
        <v>Desserts</v>
      </c>
      <c r="M2247" s="6">
        <v>26</v>
      </c>
      <c r="N2247" s="6" t="str">
        <f>VLOOKUP(T_[[#This Row],[Réf prod]],ListePRODUITS,2,FALSE)</f>
        <v>Gumbär Gummibärchen</v>
      </c>
      <c r="O2247" s="13">
        <v>156.15</v>
      </c>
      <c r="P2247" s="6">
        <v>28</v>
      </c>
      <c r="Q2247" s="13">
        <f t="shared" si="35"/>
        <v>4372.2</v>
      </c>
      <c r="R2247" s="14">
        <v>0.11</v>
      </c>
      <c r="S2247" s="13">
        <v>3891.2579999999998</v>
      </c>
      <c r="T2247" s="13">
        <v>108.95522399999999</v>
      </c>
      <c r="U2247" s="48">
        <f>T_[[#This Row],[CA tarif]]-T_[[#This Row],[CA HT]]</f>
        <v>480.94200000000001</v>
      </c>
      <c r="V2247" s="13"/>
      <c r="W2247" s="13"/>
      <c r="X2247"/>
      <c r="AA2247"/>
      <c r="AB2247"/>
    </row>
    <row r="2248" spans="1:28" x14ac:dyDescent="0.25">
      <c r="A2248" s="6" t="s">
        <v>261</v>
      </c>
      <c r="B2248" s="6" t="s">
        <v>262</v>
      </c>
      <c r="C2248" s="6" t="s">
        <v>263</v>
      </c>
      <c r="D2248" s="6" t="s">
        <v>81</v>
      </c>
      <c r="E2248" s="6">
        <v>6</v>
      </c>
      <c r="F2248" s="6" t="str">
        <f>VLOOKUP(T_[[#This Row],[N° représ]],ListeREPRESENTANTS,2,FALSE)</f>
        <v>Ernst Junge</v>
      </c>
      <c r="G2248" s="6">
        <v>10735</v>
      </c>
      <c r="H2248" s="9">
        <v>41593</v>
      </c>
      <c r="I2248" s="9">
        <v>41618</v>
      </c>
      <c r="J2248" s="9">
        <v>41621</v>
      </c>
      <c r="K2248" s="7">
        <v>2</v>
      </c>
      <c r="L2248" s="9" t="str">
        <f>VLOOKUP(T_[[#This Row],[Réf catégorie]],ListeCATEGORIES,2,FALSE)</f>
        <v>Condiments</v>
      </c>
      <c r="M2248" s="6">
        <v>61</v>
      </c>
      <c r="N2248" s="6" t="str">
        <f>VLOOKUP(T_[[#This Row],[Réf prod]],ListePRODUITS,2,FALSE)</f>
        <v>Sirop d'érable</v>
      </c>
      <c r="O2248" s="13">
        <v>142.5</v>
      </c>
      <c r="P2248" s="6">
        <v>9</v>
      </c>
      <c r="Q2248" s="13">
        <f t="shared" si="35"/>
        <v>1282.5</v>
      </c>
      <c r="R2248" s="14">
        <v>0.17</v>
      </c>
      <c r="S2248" s="13">
        <v>1064.4749999999999</v>
      </c>
      <c r="T2248" s="13">
        <v>32.998725</v>
      </c>
      <c r="U2248" s="48">
        <f>T_[[#This Row],[CA tarif]]-T_[[#This Row],[CA HT]]</f>
        <v>218.02500000000009</v>
      </c>
      <c r="V2248" s="13"/>
      <c r="W2248" s="13"/>
      <c r="X2248"/>
      <c r="AA2248"/>
      <c r="AB2248"/>
    </row>
    <row r="2249" spans="1:28" ht="15" customHeight="1" x14ac:dyDescent="0.25">
      <c r="A2249" s="6" t="s">
        <v>95</v>
      </c>
      <c r="B2249" s="6" t="s">
        <v>96</v>
      </c>
      <c r="C2249" s="6" t="s">
        <v>97</v>
      </c>
      <c r="D2249" s="6" t="s">
        <v>98</v>
      </c>
      <c r="E2249" s="6">
        <v>9</v>
      </c>
      <c r="F2249" s="6" t="str">
        <f>VLOOKUP(T_[[#This Row],[N° représ]],ListeREPRESENTANTS,2,FALSE)</f>
        <v>Steven Buchanan</v>
      </c>
      <c r="G2249" s="6">
        <v>10474</v>
      </c>
      <c r="H2249" s="9">
        <v>41594</v>
      </c>
      <c r="I2249" s="9">
        <v>41621</v>
      </c>
      <c r="J2249" s="9">
        <v>41623</v>
      </c>
      <c r="K2249" s="7">
        <v>8</v>
      </c>
      <c r="L2249" s="9" t="str">
        <f>VLOOKUP(T_[[#This Row],[Réf catégorie]],ListeCATEGORIES,2,FALSE)</f>
        <v>Poissons et fruits de mer</v>
      </c>
      <c r="M2249" s="6">
        <v>40</v>
      </c>
      <c r="N2249" s="6" t="str">
        <f>VLOOKUP(T_[[#This Row],[Réf prod]],ListePRODUITS,2,FALSE)</f>
        <v>Boston Crab Meat</v>
      </c>
      <c r="O2249" s="13">
        <v>73.5</v>
      </c>
      <c r="P2249" s="6">
        <v>39</v>
      </c>
      <c r="Q2249" s="13">
        <f t="shared" si="35"/>
        <v>2866.5</v>
      </c>
      <c r="R2249" s="14">
        <v>0.16</v>
      </c>
      <c r="S2249" s="13">
        <v>2407.86</v>
      </c>
      <c r="T2249" s="13">
        <v>43.341480000000004</v>
      </c>
      <c r="U2249" s="48">
        <f>T_[[#This Row],[CA tarif]]-T_[[#This Row],[CA HT]]</f>
        <v>458.63999999999987</v>
      </c>
      <c r="V2249" s="13"/>
      <c r="W2249" s="13"/>
      <c r="X2249"/>
      <c r="AA2249"/>
      <c r="AB2249"/>
    </row>
    <row r="2250" spans="1:28" ht="15" customHeight="1" x14ac:dyDescent="0.25">
      <c r="A2250" s="6" t="s">
        <v>166</v>
      </c>
      <c r="B2250" s="6" t="s">
        <v>167</v>
      </c>
      <c r="C2250" s="6" t="s">
        <v>168</v>
      </c>
      <c r="D2250" s="6" t="s">
        <v>169</v>
      </c>
      <c r="E2250" s="6">
        <v>1</v>
      </c>
      <c r="F2250" s="6" t="str">
        <f>VLOOKUP(T_[[#This Row],[N° représ]],ListeREPRESENTANTS,2,FALSE)</f>
        <v>Francis Rivière</v>
      </c>
      <c r="G2250" s="6">
        <v>10516</v>
      </c>
      <c r="H2250" s="9">
        <v>41594</v>
      </c>
      <c r="I2250" s="9">
        <v>41606</v>
      </c>
      <c r="J2250" s="9">
        <v>41603</v>
      </c>
      <c r="K2250" s="7">
        <v>8</v>
      </c>
      <c r="L2250" s="9" t="str">
        <f>VLOOKUP(T_[[#This Row],[Réf catégorie]],ListeCATEGORIES,2,FALSE)</f>
        <v>Poissons et fruits de mer</v>
      </c>
      <c r="M2250" s="6">
        <v>41</v>
      </c>
      <c r="N2250" s="6" t="str">
        <f>VLOOKUP(T_[[#This Row],[Réf prod]],ListePRODUITS,2,FALSE)</f>
        <v>Jack's New England Clam Chowder</v>
      </c>
      <c r="O2250" s="13">
        <v>48.25</v>
      </c>
      <c r="P2250" s="6">
        <v>35</v>
      </c>
      <c r="Q2250" s="13">
        <f t="shared" si="35"/>
        <v>1688.75</v>
      </c>
      <c r="R2250" s="14">
        <v>0.1</v>
      </c>
      <c r="S2250" s="13">
        <v>1519.875</v>
      </c>
      <c r="T2250" s="13">
        <v>27.357749999999999</v>
      </c>
      <c r="U2250" s="48">
        <f>T_[[#This Row],[CA tarif]]-T_[[#This Row],[CA HT]]</f>
        <v>168.875</v>
      </c>
      <c r="V2250" s="13"/>
      <c r="W2250" s="13"/>
      <c r="X2250"/>
      <c r="AA2250"/>
      <c r="AB2250"/>
    </row>
    <row r="2251" spans="1:28" ht="15" customHeight="1" x14ac:dyDescent="0.25">
      <c r="A2251" s="6" t="s">
        <v>205</v>
      </c>
      <c r="B2251" s="6" t="s">
        <v>206</v>
      </c>
      <c r="C2251" s="6" t="s">
        <v>207</v>
      </c>
      <c r="D2251" s="6" t="s">
        <v>208</v>
      </c>
      <c r="E2251" s="6">
        <v>7</v>
      </c>
      <c r="F2251" s="6" t="str">
        <f>VLOOKUP(T_[[#This Row],[N° représ]],ListeREPRESENTANTS,2,FALSE)</f>
        <v>Jaime Dos Santos</v>
      </c>
      <c r="G2251" s="6">
        <v>10524</v>
      </c>
      <c r="H2251" s="9">
        <v>41594</v>
      </c>
      <c r="I2251" s="9">
        <v>41620</v>
      </c>
      <c r="J2251" s="9">
        <v>41619</v>
      </c>
      <c r="K2251" s="7">
        <v>1</v>
      </c>
      <c r="L2251" s="9" t="str">
        <f>VLOOKUP(T_[[#This Row],[Réf catégorie]],ListeCATEGORIES,2,FALSE)</f>
        <v>Boissons</v>
      </c>
      <c r="M2251" s="6">
        <v>43</v>
      </c>
      <c r="N2251" s="6" t="str">
        <f>VLOOKUP(T_[[#This Row],[Réf prod]],ListePRODUITS,2,FALSE)</f>
        <v>Ipoh Coffee</v>
      </c>
      <c r="O2251" s="13">
        <v>230</v>
      </c>
      <c r="P2251" s="6">
        <v>37</v>
      </c>
      <c r="Q2251" s="13">
        <f t="shared" si="35"/>
        <v>8510</v>
      </c>
      <c r="R2251" s="14">
        <v>0.06</v>
      </c>
      <c r="S2251" s="13">
        <v>7999.4</v>
      </c>
      <c r="T2251" s="13">
        <v>119.991</v>
      </c>
      <c r="U2251" s="48">
        <f>T_[[#This Row],[CA tarif]]-T_[[#This Row],[CA HT]]</f>
        <v>510.60000000000036</v>
      </c>
      <c r="V2251" s="13"/>
      <c r="W2251" s="13"/>
      <c r="X2251"/>
      <c r="AA2251"/>
      <c r="AB2251"/>
    </row>
    <row r="2252" spans="1:28" x14ac:dyDescent="0.25">
      <c r="A2252" s="6" t="s">
        <v>179</v>
      </c>
      <c r="B2252" s="6" t="s">
        <v>180</v>
      </c>
      <c r="C2252" s="6" t="s">
        <v>181</v>
      </c>
      <c r="D2252" s="6" t="s">
        <v>81</v>
      </c>
      <c r="E2252" s="6">
        <v>5</v>
      </c>
      <c r="F2252" s="6" t="str">
        <f>VLOOKUP(T_[[#This Row],[N° représ]],ListeREPRESENTANTS,2,FALSE)</f>
        <v>Mohamed Ben Arfa</v>
      </c>
      <c r="G2252" s="6">
        <v>10882</v>
      </c>
      <c r="H2252" s="9">
        <v>41594</v>
      </c>
      <c r="I2252" s="9">
        <v>41621</v>
      </c>
      <c r="J2252" s="9">
        <v>41619</v>
      </c>
      <c r="K2252" s="7">
        <v>6</v>
      </c>
      <c r="L2252" s="9" t="str">
        <f>VLOOKUP(T_[[#This Row],[Réf catégorie]],ListeCATEGORIES,2,FALSE)</f>
        <v>Viandes</v>
      </c>
      <c r="M2252" s="6">
        <v>54</v>
      </c>
      <c r="N2252" s="6" t="str">
        <f>VLOOKUP(T_[[#This Row],[Réf prod]],ListePRODUITS,2,FALSE)</f>
        <v>Tourtière</v>
      </c>
      <c r="O2252" s="13">
        <v>37.25</v>
      </c>
      <c r="P2252" s="6">
        <v>86</v>
      </c>
      <c r="Q2252" s="13">
        <f t="shared" si="35"/>
        <v>3203.5</v>
      </c>
      <c r="R2252" s="15">
        <v>0.18</v>
      </c>
      <c r="S2252" s="13">
        <v>2626.8700000000003</v>
      </c>
      <c r="T2252" s="13">
        <v>49.910530000000008</v>
      </c>
      <c r="U2252" s="48">
        <f>T_[[#This Row],[CA tarif]]-T_[[#This Row],[CA HT]]</f>
        <v>576.62999999999965</v>
      </c>
      <c r="V2252" s="13"/>
      <c r="W2252" s="13"/>
      <c r="X2252"/>
      <c r="AA2252"/>
      <c r="AB2252"/>
    </row>
    <row r="2253" spans="1:28" ht="15" customHeight="1" x14ac:dyDescent="0.25">
      <c r="A2253" s="6" t="s">
        <v>133</v>
      </c>
      <c r="B2253" s="6" t="s">
        <v>134</v>
      </c>
      <c r="C2253" s="6" t="s">
        <v>135</v>
      </c>
      <c r="D2253" s="6" t="s">
        <v>136</v>
      </c>
      <c r="E2253" s="6">
        <v>4</v>
      </c>
      <c r="F2253" s="6" t="str">
        <f>VLOOKUP(T_[[#This Row],[N° représ]],ListeREPRESENTANTS,2,FALSE)</f>
        <v>Laura Callahan</v>
      </c>
      <c r="G2253" s="6">
        <v>10560</v>
      </c>
      <c r="H2253" s="9">
        <v>41595</v>
      </c>
      <c r="I2253" s="9">
        <v>41616</v>
      </c>
      <c r="J2253" s="9">
        <v>41619</v>
      </c>
      <c r="K2253" s="7">
        <v>8</v>
      </c>
      <c r="L2253" s="9" t="str">
        <f>VLOOKUP(T_[[#This Row],[Réf catégorie]],ListeCATEGORIES,2,FALSE)</f>
        <v>Poissons et fruits de mer</v>
      </c>
      <c r="M2253" s="6">
        <v>30</v>
      </c>
      <c r="N2253" s="6" t="str">
        <f>VLOOKUP(T_[[#This Row],[Réf prod]],ListePRODUITS,2,FALSE)</f>
        <v>Nord-Ost Matjeshering</v>
      </c>
      <c r="O2253" s="13">
        <v>129.44999999999999</v>
      </c>
      <c r="P2253" s="6">
        <v>44</v>
      </c>
      <c r="Q2253" s="13">
        <f t="shared" si="35"/>
        <v>5695.7999999999993</v>
      </c>
      <c r="R2253" s="14">
        <v>0.11</v>
      </c>
      <c r="S2253" s="13">
        <v>5069.2619999999997</v>
      </c>
      <c r="T2253" s="13">
        <v>106.45450199999999</v>
      </c>
      <c r="U2253" s="48">
        <f>T_[[#This Row],[CA tarif]]-T_[[#This Row],[CA HT]]</f>
        <v>626.53799999999956</v>
      </c>
      <c r="V2253" s="13"/>
      <c r="W2253" s="13"/>
      <c r="X2253"/>
      <c r="AA2253"/>
      <c r="AB2253"/>
    </row>
    <row r="2254" spans="1:28" ht="15" customHeight="1" x14ac:dyDescent="0.25">
      <c r="A2254" s="6" t="s">
        <v>157</v>
      </c>
      <c r="B2254" s="6" t="s">
        <v>158</v>
      </c>
      <c r="C2254" s="6" t="s">
        <v>159</v>
      </c>
      <c r="D2254" s="6" t="s">
        <v>136</v>
      </c>
      <c r="E2254" s="6">
        <v>5</v>
      </c>
      <c r="F2254" s="6" t="str">
        <f>VLOOKUP(T_[[#This Row],[N° représ]],ListeREPRESENTANTS,2,FALSE)</f>
        <v>Mohamed Ben Arfa</v>
      </c>
      <c r="G2254" s="6">
        <v>10522</v>
      </c>
      <c r="H2254" s="9">
        <v>41596</v>
      </c>
      <c r="I2254" s="9">
        <v>41626</v>
      </c>
      <c r="J2254" s="9">
        <v>41629</v>
      </c>
      <c r="K2254" s="7">
        <v>1</v>
      </c>
      <c r="L2254" s="9" t="str">
        <f>VLOOKUP(T_[[#This Row],[Réf catégorie]],ListeCATEGORIES,2,FALSE)</f>
        <v>Boissons</v>
      </c>
      <c r="M2254" s="6">
        <v>1</v>
      </c>
      <c r="N2254" s="6" t="str">
        <f>VLOOKUP(T_[[#This Row],[Réf prod]],ListePRODUITS,2,FALSE)</f>
        <v>Chai</v>
      </c>
      <c r="O2254" s="13">
        <v>90</v>
      </c>
      <c r="P2254" s="6">
        <v>4</v>
      </c>
      <c r="Q2254" s="13">
        <f t="shared" si="35"/>
        <v>360</v>
      </c>
      <c r="R2254" s="14">
        <v>7.0000000000000007E-2</v>
      </c>
      <c r="S2254" s="13">
        <v>334.79999999999995</v>
      </c>
      <c r="T2254" s="13">
        <v>11.048399999999997</v>
      </c>
      <c r="U2254" s="48">
        <f>T_[[#This Row],[CA tarif]]-T_[[#This Row],[CA HT]]</f>
        <v>25.200000000000045</v>
      </c>
      <c r="V2254" s="13"/>
      <c r="W2254" s="13"/>
      <c r="X2254"/>
      <c r="AA2254"/>
      <c r="AB2254"/>
    </row>
    <row r="2255" spans="1:28" ht="15" customHeight="1" x14ac:dyDescent="0.25">
      <c r="A2255" s="6" t="s">
        <v>233</v>
      </c>
      <c r="B2255" s="6" t="s">
        <v>234</v>
      </c>
      <c r="C2255" s="6" t="s">
        <v>191</v>
      </c>
      <c r="D2255" s="6" t="s">
        <v>136</v>
      </c>
      <c r="E2255" s="6">
        <v>3</v>
      </c>
      <c r="F2255" s="6" t="str">
        <f>VLOOKUP(T_[[#This Row],[N° représ]],ListeREPRESENTANTS,2,FALSE)</f>
        <v>Janet Leverling</v>
      </c>
      <c r="G2255" s="6">
        <v>10548</v>
      </c>
      <c r="H2255" s="9">
        <v>41596</v>
      </c>
      <c r="I2255" s="9">
        <v>41614</v>
      </c>
      <c r="J2255" s="9">
        <v>41616</v>
      </c>
      <c r="K2255" s="7">
        <v>1</v>
      </c>
      <c r="L2255" s="9" t="str">
        <f>VLOOKUP(T_[[#This Row],[Réf catégorie]],ListeCATEGORIES,2,FALSE)</f>
        <v>Boissons</v>
      </c>
      <c r="M2255" s="6">
        <v>34</v>
      </c>
      <c r="N2255" s="6" t="str">
        <f>VLOOKUP(T_[[#This Row],[Réf prod]],ListePRODUITS,2,FALSE)</f>
        <v>Sasquatch Ale</v>
      </c>
      <c r="O2255" s="13">
        <v>70</v>
      </c>
      <c r="P2255" s="6">
        <v>80</v>
      </c>
      <c r="Q2255" s="13">
        <f t="shared" si="35"/>
        <v>5600</v>
      </c>
      <c r="R2255" s="14">
        <v>0.12</v>
      </c>
      <c r="S2255" s="13">
        <v>4928</v>
      </c>
      <c r="T2255" s="13">
        <v>39.423999999999999</v>
      </c>
      <c r="U2255" s="48">
        <f>T_[[#This Row],[CA tarif]]-T_[[#This Row],[CA HT]]</f>
        <v>672</v>
      </c>
      <c r="V2255" s="13"/>
      <c r="W2255" s="13"/>
      <c r="X2255"/>
      <c r="AA2255"/>
      <c r="AB2255"/>
    </row>
    <row r="2256" spans="1:28" x14ac:dyDescent="0.25">
      <c r="A2256" s="6" t="s">
        <v>114</v>
      </c>
      <c r="B2256" s="6" t="s">
        <v>115</v>
      </c>
      <c r="C2256" s="6" t="s">
        <v>116</v>
      </c>
      <c r="D2256" s="6" t="s">
        <v>81</v>
      </c>
      <c r="E2256" s="6">
        <v>5</v>
      </c>
      <c r="F2256" s="6" t="str">
        <f>VLOOKUP(T_[[#This Row],[N° représ]],ListeREPRESENTANTS,2,FALSE)</f>
        <v>Mohamed Ben Arfa</v>
      </c>
      <c r="G2256" s="6">
        <v>10564</v>
      </c>
      <c r="H2256" s="9">
        <v>41596</v>
      </c>
      <c r="I2256" s="9">
        <v>41615</v>
      </c>
      <c r="J2256" s="9">
        <v>41611</v>
      </c>
      <c r="K2256" s="7">
        <v>6</v>
      </c>
      <c r="L2256" s="9" t="str">
        <f>VLOOKUP(T_[[#This Row],[Réf catégorie]],ListeCATEGORIES,2,FALSE)</f>
        <v>Viandes</v>
      </c>
      <c r="M2256" s="6">
        <v>17</v>
      </c>
      <c r="N2256" s="6" t="str">
        <f>VLOOKUP(T_[[#This Row],[Réf prod]],ListePRODUITS,2,FALSE)</f>
        <v>Alice Mutton</v>
      </c>
      <c r="O2256" s="13">
        <v>195</v>
      </c>
      <c r="P2256" s="6">
        <v>76</v>
      </c>
      <c r="Q2256" s="13">
        <f t="shared" si="35"/>
        <v>14820</v>
      </c>
      <c r="R2256" s="14">
        <v>-0.02</v>
      </c>
      <c r="S2256" s="13">
        <v>15116.4</v>
      </c>
      <c r="T2256" s="13">
        <v>423.25920000000002</v>
      </c>
      <c r="U2256" s="48">
        <f>T_[[#This Row],[CA tarif]]-T_[[#This Row],[CA HT]]</f>
        <v>-296.39999999999964</v>
      </c>
      <c r="V2256" s="13"/>
      <c r="W2256" s="13"/>
      <c r="X2256"/>
      <c r="AA2256"/>
      <c r="AB2256"/>
    </row>
    <row r="2257" spans="1:28" ht="15" customHeight="1" x14ac:dyDescent="0.25">
      <c r="A2257" s="6" t="s">
        <v>228</v>
      </c>
      <c r="B2257" s="6" t="s">
        <v>229</v>
      </c>
      <c r="C2257" s="6" t="s">
        <v>122</v>
      </c>
      <c r="D2257" s="6" t="s">
        <v>123</v>
      </c>
      <c r="E2257" s="6">
        <v>5</v>
      </c>
      <c r="F2257" s="6" t="str">
        <f>VLOOKUP(T_[[#This Row],[N° représ]],ListeREPRESENTANTS,2,FALSE)</f>
        <v>Mohamed Ben Arfa</v>
      </c>
      <c r="G2257" s="6">
        <v>10783</v>
      </c>
      <c r="H2257" s="9">
        <v>41596</v>
      </c>
      <c r="I2257" s="9">
        <v>41615</v>
      </c>
      <c r="J2257" s="9">
        <v>41616</v>
      </c>
      <c r="K2257" s="7">
        <v>4</v>
      </c>
      <c r="L2257" s="9" t="str">
        <f>VLOOKUP(T_[[#This Row],[Réf catégorie]],ListeCATEGORIES,2,FALSE)</f>
        <v>Produits laitiers</v>
      </c>
      <c r="M2257" s="6">
        <v>31</v>
      </c>
      <c r="N2257" s="6" t="str">
        <f>VLOOKUP(T_[[#This Row],[Réf prod]],ListePRODUITS,2,FALSE)</f>
        <v>Gorgonzola Telino</v>
      </c>
      <c r="O2257" s="13">
        <v>62.5</v>
      </c>
      <c r="P2257" s="6">
        <v>76</v>
      </c>
      <c r="Q2257" s="13">
        <f t="shared" si="35"/>
        <v>4750</v>
      </c>
      <c r="R2257" s="14">
        <v>0.12</v>
      </c>
      <c r="S2257" s="13">
        <v>4180</v>
      </c>
      <c r="T2257" s="13">
        <v>91.96</v>
      </c>
      <c r="U2257" s="48">
        <f>T_[[#This Row],[CA tarif]]-T_[[#This Row],[CA HT]]</f>
        <v>570</v>
      </c>
      <c r="V2257" s="13"/>
      <c r="W2257" s="13"/>
      <c r="X2257"/>
      <c r="AA2257"/>
      <c r="AB2257"/>
    </row>
    <row r="2258" spans="1:28" ht="15" customHeight="1" x14ac:dyDescent="0.25">
      <c r="A2258" s="6" t="s">
        <v>198</v>
      </c>
      <c r="B2258" s="6" t="s">
        <v>199</v>
      </c>
      <c r="C2258" s="6" t="s">
        <v>54</v>
      </c>
      <c r="D2258" s="6" t="s">
        <v>200</v>
      </c>
      <c r="E2258" s="6">
        <v>3</v>
      </c>
      <c r="F2258" s="6" t="str">
        <f>VLOOKUP(T_[[#This Row],[N° représ]],ListeREPRESENTANTS,2,FALSE)</f>
        <v>Janet Leverling</v>
      </c>
      <c r="G2258" s="6">
        <v>10831</v>
      </c>
      <c r="H2258" s="9">
        <v>41596</v>
      </c>
      <c r="I2258" s="9">
        <v>41608</v>
      </c>
      <c r="J2258" s="9">
        <v>41611</v>
      </c>
      <c r="K2258" s="7">
        <v>1</v>
      </c>
      <c r="L2258" s="9" t="str">
        <f>VLOOKUP(T_[[#This Row],[Réf catégorie]],ListeCATEGORIES,2,FALSE)</f>
        <v>Boissons</v>
      </c>
      <c r="M2258" s="6">
        <v>35</v>
      </c>
      <c r="N2258" s="6" t="str">
        <f>VLOOKUP(T_[[#This Row],[Réf prod]],ListePRODUITS,2,FALSE)</f>
        <v>Steeleye Stout</v>
      </c>
      <c r="O2258" s="13">
        <v>90</v>
      </c>
      <c r="P2258" s="6">
        <v>20</v>
      </c>
      <c r="Q2258" s="13">
        <f t="shared" si="35"/>
        <v>1800</v>
      </c>
      <c r="R2258" s="14">
        <v>0.15</v>
      </c>
      <c r="S2258" s="13">
        <v>1530</v>
      </c>
      <c r="T2258" s="13">
        <v>18.36</v>
      </c>
      <c r="U2258" s="48">
        <f>T_[[#This Row],[CA tarif]]-T_[[#This Row],[CA HT]]</f>
        <v>270</v>
      </c>
      <c r="V2258" s="13"/>
      <c r="W2258" s="13"/>
      <c r="X2258"/>
      <c r="AA2258"/>
      <c r="AB2258"/>
    </row>
    <row r="2259" spans="1:28" ht="15" customHeight="1" x14ac:dyDescent="0.25">
      <c r="A2259" s="6" t="s">
        <v>173</v>
      </c>
      <c r="B2259" s="6" t="s">
        <v>174</v>
      </c>
      <c r="C2259" s="6" t="s">
        <v>135</v>
      </c>
      <c r="D2259" s="6" t="s">
        <v>136</v>
      </c>
      <c r="E2259" s="6">
        <v>2</v>
      </c>
      <c r="F2259" s="6" t="str">
        <f>VLOOKUP(T_[[#This Row],[N° représ]],ListeREPRESENTANTS,2,FALSE)</f>
        <v>Anne Dodsworth</v>
      </c>
      <c r="G2259" s="6">
        <v>10893</v>
      </c>
      <c r="H2259" s="9">
        <v>41596</v>
      </c>
      <c r="I2259" s="9">
        <v>41621</v>
      </c>
      <c r="J2259" s="9">
        <v>41621</v>
      </c>
      <c r="K2259" s="7">
        <v>2</v>
      </c>
      <c r="L2259" s="9" t="str">
        <f>VLOOKUP(T_[[#This Row],[Réf catégorie]],ListeCATEGORIES,2,FALSE)</f>
        <v>Condiments</v>
      </c>
      <c r="M2259" s="6">
        <v>8</v>
      </c>
      <c r="N2259" s="6" t="str">
        <f>VLOOKUP(T_[[#This Row],[Réf prod]],ListePRODUITS,2,FALSE)</f>
        <v>Northwoods Cranberry Sauce</v>
      </c>
      <c r="O2259" s="13">
        <v>200</v>
      </c>
      <c r="P2259" s="6">
        <v>15</v>
      </c>
      <c r="Q2259" s="13">
        <f t="shared" si="35"/>
        <v>3000</v>
      </c>
      <c r="R2259" s="15">
        <v>0.03</v>
      </c>
      <c r="S2259" s="13">
        <v>2910</v>
      </c>
      <c r="T2259" s="13">
        <v>84.39</v>
      </c>
      <c r="U2259" s="48">
        <f>T_[[#This Row],[CA tarif]]-T_[[#This Row],[CA HT]]</f>
        <v>90</v>
      </c>
      <c r="V2259" s="13"/>
      <c r="W2259" s="13"/>
      <c r="X2259"/>
      <c r="AA2259"/>
      <c r="AB2259"/>
    </row>
    <row r="2260" spans="1:28" ht="15" customHeight="1" x14ac:dyDescent="0.25">
      <c r="A2260" s="6" t="s">
        <v>127</v>
      </c>
      <c r="B2260" s="6" t="s">
        <v>128</v>
      </c>
      <c r="C2260" s="6" t="s">
        <v>129</v>
      </c>
      <c r="D2260" s="6" t="s">
        <v>106</v>
      </c>
      <c r="E2260" s="6">
        <v>5</v>
      </c>
      <c r="F2260" s="6" t="str">
        <f>VLOOKUP(T_[[#This Row],[N° représ]],ListeREPRESENTANTS,2,FALSE)</f>
        <v>Mohamed Ben Arfa</v>
      </c>
      <c r="G2260" s="6">
        <v>10485</v>
      </c>
      <c r="H2260" s="9">
        <v>41597</v>
      </c>
      <c r="I2260" s="9">
        <v>41624</v>
      </c>
      <c r="J2260" s="9">
        <v>41627</v>
      </c>
      <c r="K2260" s="7">
        <v>6</v>
      </c>
      <c r="L2260" s="9" t="str">
        <f>VLOOKUP(T_[[#This Row],[Réf catégorie]],ListeCATEGORIES,2,FALSE)</f>
        <v>Viandes</v>
      </c>
      <c r="M2260" s="6">
        <v>55</v>
      </c>
      <c r="N2260" s="6" t="str">
        <f>VLOOKUP(T_[[#This Row],[Réf prod]],ListePRODUITS,2,FALSE)</f>
        <v>Pâté chinois</v>
      </c>
      <c r="O2260" s="13">
        <v>96</v>
      </c>
      <c r="P2260" s="6">
        <v>46</v>
      </c>
      <c r="Q2260" s="13">
        <f t="shared" si="35"/>
        <v>4416</v>
      </c>
      <c r="R2260" s="14">
        <v>0.08</v>
      </c>
      <c r="S2260" s="13">
        <v>4062.7200000000003</v>
      </c>
      <c r="T2260" s="13">
        <v>52.815359999999998</v>
      </c>
      <c r="U2260" s="48">
        <f>T_[[#This Row],[CA tarif]]-T_[[#This Row],[CA HT]]</f>
        <v>353.27999999999975</v>
      </c>
      <c r="V2260" s="13"/>
      <c r="W2260" s="13"/>
      <c r="X2260"/>
      <c r="AA2260"/>
      <c r="AB2260"/>
    </row>
    <row r="2261" spans="1:28" ht="15" customHeight="1" x14ac:dyDescent="0.25">
      <c r="A2261" s="6" t="s">
        <v>322</v>
      </c>
      <c r="B2261" s="6" t="s">
        <v>323</v>
      </c>
      <c r="C2261" s="6" t="s">
        <v>165</v>
      </c>
      <c r="D2261" s="6" t="s">
        <v>136</v>
      </c>
      <c r="E2261" s="6">
        <v>8</v>
      </c>
      <c r="F2261" s="6" t="str">
        <f>VLOOKUP(T_[[#This Row],[N° représ]],ListeREPRESENTANTS,2,FALSE)</f>
        <v>Hicham Esmal</v>
      </c>
      <c r="G2261" s="6">
        <v>10797</v>
      </c>
      <c r="H2261" s="9">
        <v>41597</v>
      </c>
      <c r="I2261" s="9">
        <v>41614</v>
      </c>
      <c r="J2261" s="9">
        <v>41611</v>
      </c>
      <c r="K2261" s="7">
        <v>4</v>
      </c>
      <c r="L2261" s="9" t="str">
        <f>VLOOKUP(T_[[#This Row],[Réf catégorie]],ListeCATEGORIES,2,FALSE)</f>
        <v>Produits laitiers</v>
      </c>
      <c r="M2261" s="6">
        <v>11</v>
      </c>
      <c r="N2261" s="6" t="str">
        <f>VLOOKUP(T_[[#This Row],[Réf prod]],ListePRODUITS,2,FALSE)</f>
        <v>Queso Cabrales</v>
      </c>
      <c r="O2261" s="13">
        <v>105</v>
      </c>
      <c r="P2261" s="6">
        <v>85</v>
      </c>
      <c r="Q2261" s="13">
        <f t="shared" si="35"/>
        <v>8925</v>
      </c>
      <c r="R2261" s="14">
        <v>-0.03</v>
      </c>
      <c r="S2261" s="13">
        <v>9192.75</v>
      </c>
      <c r="T2261" s="13">
        <v>294.16800000000001</v>
      </c>
      <c r="U2261" s="48">
        <f>T_[[#This Row],[CA tarif]]-T_[[#This Row],[CA HT]]</f>
        <v>-267.75</v>
      </c>
      <c r="V2261" s="13"/>
      <c r="W2261" s="13"/>
      <c r="X2261"/>
      <c r="AA2261"/>
      <c r="AB2261"/>
    </row>
    <row r="2262" spans="1:28" ht="15" customHeight="1" x14ac:dyDescent="0.25">
      <c r="A2262" s="6" t="s">
        <v>189</v>
      </c>
      <c r="B2262" s="6" t="s">
        <v>190</v>
      </c>
      <c r="C2262" s="6" t="s">
        <v>191</v>
      </c>
      <c r="D2262" s="6" t="s">
        <v>136</v>
      </c>
      <c r="E2262" s="6">
        <v>5</v>
      </c>
      <c r="F2262" s="6" t="str">
        <f>VLOOKUP(T_[[#This Row],[N° représ]],ListeREPRESENTANTS,2,FALSE)</f>
        <v>Mohamed Ben Arfa</v>
      </c>
      <c r="G2262" s="6">
        <v>10658</v>
      </c>
      <c r="H2262" s="9">
        <v>41598</v>
      </c>
      <c r="I2262" s="9">
        <v>41609</v>
      </c>
      <c r="J2262" s="9">
        <v>41609</v>
      </c>
      <c r="K2262" s="7">
        <v>8</v>
      </c>
      <c r="L2262" s="9" t="str">
        <f>VLOOKUP(T_[[#This Row],[Réf catégorie]],ListeCATEGORIES,2,FALSE)</f>
        <v>Poissons et fruits de mer</v>
      </c>
      <c r="M2262" s="6">
        <v>40</v>
      </c>
      <c r="N2262" s="6" t="str">
        <f>VLOOKUP(T_[[#This Row],[Réf prod]],ListePRODUITS,2,FALSE)</f>
        <v>Boston Crab Meat</v>
      </c>
      <c r="O2262" s="13">
        <v>92</v>
      </c>
      <c r="P2262" s="6">
        <v>4</v>
      </c>
      <c r="Q2262" s="13">
        <f t="shared" si="35"/>
        <v>368</v>
      </c>
      <c r="R2262" s="14">
        <v>0.18</v>
      </c>
      <c r="S2262" s="13">
        <v>301.76000000000005</v>
      </c>
      <c r="T2262" s="13">
        <v>3.3193600000000005</v>
      </c>
      <c r="U2262" s="48">
        <f>T_[[#This Row],[CA tarif]]-T_[[#This Row],[CA HT]]</f>
        <v>66.239999999999952</v>
      </c>
      <c r="V2262" s="13"/>
      <c r="W2262" s="13"/>
      <c r="X2262"/>
      <c r="AA2262"/>
      <c r="AB2262"/>
    </row>
    <row r="2263" spans="1:28" ht="15" customHeight="1" x14ac:dyDescent="0.25">
      <c r="A2263" s="6" t="s">
        <v>186</v>
      </c>
      <c r="B2263" s="6" t="s">
        <v>187</v>
      </c>
      <c r="C2263" s="6" t="s">
        <v>188</v>
      </c>
      <c r="D2263" s="6" t="s">
        <v>140</v>
      </c>
      <c r="E2263" s="6">
        <v>5</v>
      </c>
      <c r="F2263" s="6" t="str">
        <f>VLOOKUP(T_[[#This Row],[N° représ]],ListeREPRESENTANTS,2,FALSE)</f>
        <v>Mohamed Ben Arfa</v>
      </c>
      <c r="G2263" s="6">
        <v>10698</v>
      </c>
      <c r="H2263" s="9">
        <v>41598</v>
      </c>
      <c r="I2263" s="9">
        <v>41611</v>
      </c>
      <c r="J2263" s="9">
        <v>41612</v>
      </c>
      <c r="K2263" s="7">
        <v>6</v>
      </c>
      <c r="L2263" s="9" t="str">
        <f>VLOOKUP(T_[[#This Row],[Réf catégorie]],ListeCATEGORIES,2,FALSE)</f>
        <v>Viandes</v>
      </c>
      <c r="M2263" s="6">
        <v>17</v>
      </c>
      <c r="N2263" s="6" t="str">
        <f>VLOOKUP(T_[[#This Row],[Réf prod]],ListePRODUITS,2,FALSE)</f>
        <v>Alice Mutton</v>
      </c>
      <c r="O2263" s="13">
        <v>195</v>
      </c>
      <c r="P2263" s="6">
        <v>82</v>
      </c>
      <c r="Q2263" s="13">
        <f t="shared" si="35"/>
        <v>15990</v>
      </c>
      <c r="R2263" s="14">
        <v>0.05</v>
      </c>
      <c r="S2263" s="13">
        <v>15190.5</v>
      </c>
      <c r="T2263" s="13">
        <v>486.096</v>
      </c>
      <c r="U2263" s="48">
        <f>T_[[#This Row],[CA tarif]]-T_[[#This Row],[CA HT]]</f>
        <v>799.5</v>
      </c>
      <c r="V2263" s="13"/>
      <c r="W2263" s="13"/>
      <c r="X2263"/>
      <c r="AA2263"/>
      <c r="AB2263"/>
    </row>
    <row r="2264" spans="1:28" ht="15" customHeight="1" x14ac:dyDescent="0.25">
      <c r="A2264" s="6" t="s">
        <v>130</v>
      </c>
      <c r="B2264" s="6" t="s">
        <v>131</v>
      </c>
      <c r="C2264" s="6" t="s">
        <v>132</v>
      </c>
      <c r="D2264" s="6" t="s">
        <v>123</v>
      </c>
      <c r="E2264" s="6">
        <v>5</v>
      </c>
      <c r="F2264" s="6" t="str">
        <f>VLOOKUP(T_[[#This Row],[N° représ]],ListeREPRESENTANTS,2,FALSE)</f>
        <v>Mohamed Ben Arfa</v>
      </c>
      <c r="G2264" s="6">
        <v>10728</v>
      </c>
      <c r="H2264" s="9">
        <v>41598</v>
      </c>
      <c r="I2264" s="9">
        <v>41620</v>
      </c>
      <c r="J2264" s="9">
        <v>41617</v>
      </c>
      <c r="K2264" s="7">
        <v>8</v>
      </c>
      <c r="L2264" s="9" t="str">
        <f>VLOOKUP(T_[[#This Row],[Réf catégorie]],ListeCATEGORIES,2,FALSE)</f>
        <v>Poissons et fruits de mer</v>
      </c>
      <c r="M2264" s="6">
        <v>30</v>
      </c>
      <c r="N2264" s="6" t="str">
        <f>VLOOKUP(T_[[#This Row],[Réf prod]],ListePRODUITS,2,FALSE)</f>
        <v>Nord-Ost Matjeshering</v>
      </c>
      <c r="O2264" s="13">
        <v>129.44999999999999</v>
      </c>
      <c r="P2264" s="6">
        <v>46</v>
      </c>
      <c r="Q2264" s="13">
        <f t="shared" si="35"/>
        <v>5954.7</v>
      </c>
      <c r="R2264" s="14">
        <v>0.09</v>
      </c>
      <c r="S2264" s="13">
        <v>5418.777</v>
      </c>
      <c r="T2264" s="13">
        <v>124.631871</v>
      </c>
      <c r="U2264" s="48">
        <f>T_[[#This Row],[CA tarif]]-T_[[#This Row],[CA HT]]</f>
        <v>535.92299999999977</v>
      </c>
      <c r="V2264" s="13"/>
      <c r="W2264" s="13"/>
      <c r="X2264"/>
      <c r="AA2264"/>
      <c r="AB2264"/>
    </row>
    <row r="2265" spans="1:28" ht="15" customHeight="1" x14ac:dyDescent="0.25">
      <c r="A2265" s="6" t="s">
        <v>252</v>
      </c>
      <c r="B2265" s="6" t="s">
        <v>253</v>
      </c>
      <c r="C2265" s="6" t="s">
        <v>254</v>
      </c>
      <c r="D2265" s="6" t="s">
        <v>238</v>
      </c>
      <c r="E2265" s="6">
        <v>7</v>
      </c>
      <c r="F2265" s="6" t="str">
        <f>VLOOKUP(T_[[#This Row],[N° représ]],ListeREPRESENTANTS,2,FALSE)</f>
        <v>Jaime Dos Santos</v>
      </c>
      <c r="G2265" s="6">
        <v>10928</v>
      </c>
      <c r="H2265" s="9">
        <v>41598</v>
      </c>
      <c r="I2265" s="9">
        <v>41618</v>
      </c>
      <c r="J2265" s="9">
        <v>41614</v>
      </c>
      <c r="K2265" s="7">
        <v>1</v>
      </c>
      <c r="L2265" s="9" t="str">
        <f>VLOOKUP(T_[[#This Row],[Réf catégorie]],ListeCATEGORIES,2,FALSE)</f>
        <v>Boissons</v>
      </c>
      <c r="M2265" s="6">
        <v>76</v>
      </c>
      <c r="N2265" s="6" t="str">
        <f>VLOOKUP(T_[[#This Row],[Réf prod]],ListePRODUITS,2,FALSE)</f>
        <v>Lakkalikööri</v>
      </c>
      <c r="O2265" s="13">
        <v>90</v>
      </c>
      <c r="P2265" s="6">
        <v>36</v>
      </c>
      <c r="Q2265" s="13">
        <f t="shared" si="35"/>
        <v>3240</v>
      </c>
      <c r="R2265" s="15">
        <v>-0.02</v>
      </c>
      <c r="S2265" s="13">
        <v>3304.8</v>
      </c>
      <c r="T2265" s="13">
        <v>89.229600000000005</v>
      </c>
      <c r="U2265" s="48">
        <f>T_[[#This Row],[CA tarif]]-T_[[#This Row],[CA HT]]</f>
        <v>-64.800000000000182</v>
      </c>
      <c r="V2265" s="13"/>
      <c r="W2265" s="13"/>
      <c r="X2265"/>
      <c r="AA2265"/>
      <c r="AB2265"/>
    </row>
    <row r="2266" spans="1:28" ht="15" customHeight="1" x14ac:dyDescent="0.25">
      <c r="A2266" s="6" t="s">
        <v>296</v>
      </c>
      <c r="B2266" s="6" t="s">
        <v>297</v>
      </c>
      <c r="C2266" s="6" t="s">
        <v>298</v>
      </c>
      <c r="D2266" s="6" t="s">
        <v>123</v>
      </c>
      <c r="E2266" s="6">
        <v>5</v>
      </c>
      <c r="F2266" s="6" t="str">
        <f>VLOOKUP(T_[[#This Row],[N° représ]],ListeREPRESENTANTS,2,FALSE)</f>
        <v>Mohamed Ben Arfa</v>
      </c>
      <c r="G2266" s="6">
        <v>10685</v>
      </c>
      <c r="H2266" s="9">
        <v>41599</v>
      </c>
      <c r="I2266" s="9">
        <v>41611</v>
      </c>
      <c r="J2266" s="9">
        <v>41610</v>
      </c>
      <c r="K2266" s="7">
        <v>3</v>
      </c>
      <c r="L2266" s="9" t="str">
        <f>VLOOKUP(T_[[#This Row],[Réf catégorie]],ListeCATEGORIES,2,FALSE)</f>
        <v>Desserts</v>
      </c>
      <c r="M2266" s="6">
        <v>47</v>
      </c>
      <c r="N2266" s="6" t="str">
        <f>VLOOKUP(T_[[#This Row],[Réf prod]],ListePRODUITS,2,FALSE)</f>
        <v>Zaanse koeken</v>
      </c>
      <c r="O2266" s="13">
        <v>47.5</v>
      </c>
      <c r="P2266" s="6">
        <v>74</v>
      </c>
      <c r="Q2266" s="13">
        <f t="shared" si="35"/>
        <v>3515</v>
      </c>
      <c r="R2266" s="14">
        <v>0.11</v>
      </c>
      <c r="S2266" s="13">
        <v>3128.35</v>
      </c>
      <c r="T2266" s="13">
        <v>109.49225</v>
      </c>
      <c r="U2266" s="48">
        <f>T_[[#This Row],[CA tarif]]-T_[[#This Row],[CA HT]]</f>
        <v>386.65000000000009</v>
      </c>
      <c r="V2266" s="13"/>
      <c r="W2266" s="13"/>
      <c r="X2266"/>
      <c r="AA2266"/>
      <c r="AB2266"/>
    </row>
    <row r="2267" spans="1:28" ht="15" customHeight="1" x14ac:dyDescent="0.25">
      <c r="A2267" s="6" t="s">
        <v>192</v>
      </c>
      <c r="B2267" s="6" t="s">
        <v>193</v>
      </c>
      <c r="C2267" s="6" t="s">
        <v>88</v>
      </c>
      <c r="D2267" s="6" t="s">
        <v>89</v>
      </c>
      <c r="E2267" s="6">
        <v>1</v>
      </c>
      <c r="F2267" s="6" t="str">
        <f>VLOOKUP(T_[[#This Row],[N° représ]],ListeREPRESENTANTS,2,FALSE)</f>
        <v>Francis Rivière</v>
      </c>
      <c r="G2267" s="6">
        <v>10752</v>
      </c>
      <c r="H2267" s="9">
        <v>41599</v>
      </c>
      <c r="I2267" s="9">
        <v>41617</v>
      </c>
      <c r="J2267" s="9">
        <v>41612</v>
      </c>
      <c r="K2267" s="7">
        <v>1</v>
      </c>
      <c r="L2267" s="9" t="str">
        <f>VLOOKUP(T_[[#This Row],[Réf catégorie]],ListeCATEGORIES,2,FALSE)</f>
        <v>Boissons</v>
      </c>
      <c r="M2267" s="6">
        <v>1</v>
      </c>
      <c r="N2267" s="6" t="str">
        <f>VLOOKUP(T_[[#This Row],[Réf prod]],ListePRODUITS,2,FALSE)</f>
        <v>Chai</v>
      </c>
      <c r="O2267" s="13">
        <v>90</v>
      </c>
      <c r="P2267" s="6">
        <v>91</v>
      </c>
      <c r="Q2267" s="13">
        <f t="shared" si="35"/>
        <v>8190</v>
      </c>
      <c r="R2267" s="14">
        <v>0</v>
      </c>
      <c r="S2267" s="13">
        <v>8190</v>
      </c>
      <c r="T2267" s="13">
        <v>171.99</v>
      </c>
      <c r="U2267" s="48">
        <f>T_[[#This Row],[CA tarif]]-T_[[#This Row],[CA HT]]</f>
        <v>0</v>
      </c>
      <c r="V2267" s="13"/>
      <c r="W2267" s="13"/>
      <c r="X2267"/>
      <c r="AA2267"/>
      <c r="AB2267"/>
    </row>
    <row r="2268" spans="1:28" ht="15" customHeight="1" x14ac:dyDescent="0.25">
      <c r="A2268" s="6" t="s">
        <v>223</v>
      </c>
      <c r="B2268" s="6" t="s">
        <v>224</v>
      </c>
      <c r="C2268" s="6" t="s">
        <v>225</v>
      </c>
      <c r="D2268" s="6" t="s">
        <v>208</v>
      </c>
      <c r="E2268" s="6">
        <v>3</v>
      </c>
      <c r="F2268" s="6" t="str">
        <f>VLOOKUP(T_[[#This Row],[N° représ]],ListeREPRESENTANTS,2,FALSE)</f>
        <v>Janet Leverling</v>
      </c>
      <c r="G2268" s="6">
        <v>10762</v>
      </c>
      <c r="H2268" s="9">
        <v>41599</v>
      </c>
      <c r="I2268" s="9">
        <v>41610</v>
      </c>
      <c r="J2268" s="9">
        <v>41607</v>
      </c>
      <c r="K2268" s="7">
        <v>1</v>
      </c>
      <c r="L2268" s="9" t="str">
        <f>VLOOKUP(T_[[#This Row],[Réf catégorie]],ListeCATEGORIES,2,FALSE)</f>
        <v>Boissons</v>
      </c>
      <c r="M2268" s="6">
        <v>39</v>
      </c>
      <c r="N2268" s="6" t="str">
        <f>VLOOKUP(T_[[#This Row],[Réf prod]],ListePRODUITS,2,FALSE)</f>
        <v>Chartreuse verte</v>
      </c>
      <c r="O2268" s="13">
        <v>90</v>
      </c>
      <c r="P2268" s="6">
        <v>46</v>
      </c>
      <c r="Q2268" s="13">
        <f t="shared" si="35"/>
        <v>4140</v>
      </c>
      <c r="R2268" s="14">
        <v>0.15</v>
      </c>
      <c r="S2268" s="13">
        <v>3519</v>
      </c>
      <c r="T2268" s="13">
        <v>52.784999999999997</v>
      </c>
      <c r="U2268" s="48">
        <f>T_[[#This Row],[CA tarif]]-T_[[#This Row],[CA HT]]</f>
        <v>621</v>
      </c>
      <c r="V2268" s="13"/>
      <c r="W2268" s="13"/>
      <c r="X2268"/>
      <c r="AA2268"/>
      <c r="AB2268"/>
    </row>
    <row r="2269" spans="1:28" ht="15" customHeight="1" x14ac:dyDescent="0.25">
      <c r="A2269" s="6" t="s">
        <v>186</v>
      </c>
      <c r="B2269" s="6" t="s">
        <v>187</v>
      </c>
      <c r="C2269" s="6" t="s">
        <v>188</v>
      </c>
      <c r="D2269" s="6" t="s">
        <v>140</v>
      </c>
      <c r="E2269" s="6">
        <v>3</v>
      </c>
      <c r="F2269" s="6" t="str">
        <f>VLOOKUP(T_[[#This Row],[N° représ]],ListeREPRESENTANTS,2,FALSE)</f>
        <v>Janet Leverling</v>
      </c>
      <c r="G2269" s="6">
        <v>10514</v>
      </c>
      <c r="H2269" s="9">
        <v>41600</v>
      </c>
      <c r="I2269" s="9">
        <v>41615</v>
      </c>
      <c r="J2269" s="9">
        <v>41617</v>
      </c>
      <c r="K2269" s="7">
        <v>7</v>
      </c>
      <c r="L2269" s="9" t="str">
        <f>VLOOKUP(T_[[#This Row],[Réf catégorie]],ListeCATEGORIES,2,FALSE)</f>
        <v>Produits secs</v>
      </c>
      <c r="M2269" s="6">
        <v>28</v>
      </c>
      <c r="N2269" s="6" t="str">
        <f>VLOOKUP(T_[[#This Row],[Réf prod]],ListePRODUITS,2,FALSE)</f>
        <v>Rössle Sauerkraut</v>
      </c>
      <c r="O2269" s="13">
        <v>228</v>
      </c>
      <c r="P2269" s="6">
        <v>88</v>
      </c>
      <c r="Q2269" s="13">
        <f t="shared" si="35"/>
        <v>20064</v>
      </c>
      <c r="R2269" s="14">
        <v>-0.02</v>
      </c>
      <c r="S2269" s="13">
        <v>20465.28</v>
      </c>
      <c r="T2269" s="13">
        <v>429.77087999999998</v>
      </c>
      <c r="U2269" s="48">
        <f>T_[[#This Row],[CA tarif]]-T_[[#This Row],[CA HT]]</f>
        <v>-401.27999999999884</v>
      </c>
      <c r="V2269" s="13"/>
      <c r="W2269" s="13"/>
      <c r="X2269"/>
      <c r="AA2269"/>
      <c r="AB2269"/>
    </row>
    <row r="2270" spans="1:28" ht="15" customHeight="1" x14ac:dyDescent="0.25">
      <c r="A2270" s="6" t="s">
        <v>186</v>
      </c>
      <c r="B2270" s="6" t="s">
        <v>187</v>
      </c>
      <c r="C2270" s="6" t="s">
        <v>188</v>
      </c>
      <c r="D2270" s="6" t="s">
        <v>140</v>
      </c>
      <c r="E2270" s="6">
        <v>4</v>
      </c>
      <c r="F2270" s="6" t="str">
        <f>VLOOKUP(T_[[#This Row],[N° représ]],ListeREPRESENTANTS,2,FALSE)</f>
        <v>Laura Callahan</v>
      </c>
      <c r="G2270" s="6">
        <v>10571</v>
      </c>
      <c r="H2270" s="9">
        <v>41600</v>
      </c>
      <c r="I2270" s="9">
        <v>41619</v>
      </c>
      <c r="J2270" s="9">
        <v>41619</v>
      </c>
      <c r="K2270" s="7">
        <v>5</v>
      </c>
      <c r="L2270" s="9" t="str">
        <f>VLOOKUP(T_[[#This Row],[Réf catégorie]],ListeCATEGORIES,2,FALSE)</f>
        <v>Pâtes et céréales</v>
      </c>
      <c r="M2270" s="6">
        <v>42</v>
      </c>
      <c r="N2270" s="6" t="str">
        <f>VLOOKUP(T_[[#This Row],[Réf prod]],ListePRODUITS,2,FALSE)</f>
        <v>Singaporean Hokkien Fried Mee</v>
      </c>
      <c r="O2270" s="13">
        <v>70</v>
      </c>
      <c r="P2270" s="6">
        <v>98</v>
      </c>
      <c r="Q2270" s="13">
        <f t="shared" si="35"/>
        <v>6860</v>
      </c>
      <c r="R2270" s="14">
        <v>0.2</v>
      </c>
      <c r="S2270" s="13">
        <v>5488</v>
      </c>
      <c r="T2270" s="13">
        <v>175.61600000000001</v>
      </c>
      <c r="U2270" s="48">
        <f>T_[[#This Row],[CA tarif]]-T_[[#This Row],[CA HT]]</f>
        <v>1372</v>
      </c>
      <c r="V2270" s="13"/>
      <c r="W2270" s="13"/>
      <c r="X2270"/>
      <c r="AA2270"/>
      <c r="AB2270"/>
    </row>
    <row r="2271" spans="1:28" ht="15" customHeight="1" x14ac:dyDescent="0.25">
      <c r="A2271" s="6" t="s">
        <v>103</v>
      </c>
      <c r="B2271" s="6" t="s">
        <v>104</v>
      </c>
      <c r="C2271" s="6" t="s">
        <v>105</v>
      </c>
      <c r="D2271" s="6" t="s">
        <v>106</v>
      </c>
      <c r="E2271" s="6">
        <v>8</v>
      </c>
      <c r="F2271" s="6" t="str">
        <f>VLOOKUP(T_[[#This Row],[N° représ]],ListeREPRESENTANTS,2,FALSE)</f>
        <v>Hicham Esmal</v>
      </c>
      <c r="G2271" s="6">
        <v>10601</v>
      </c>
      <c r="H2271" s="9">
        <v>41600</v>
      </c>
      <c r="I2271" s="9">
        <v>41624</v>
      </c>
      <c r="J2271" s="9">
        <v>41625</v>
      </c>
      <c r="K2271" s="7">
        <v>8</v>
      </c>
      <c r="L2271" s="9" t="str">
        <f>VLOOKUP(T_[[#This Row],[Réf catégorie]],ListeCATEGORIES,2,FALSE)</f>
        <v>Poissons et fruits de mer</v>
      </c>
      <c r="M2271" s="6">
        <v>13</v>
      </c>
      <c r="N2271" s="6" t="str">
        <f>VLOOKUP(T_[[#This Row],[Réf prod]],ListePRODUITS,2,FALSE)</f>
        <v>Konbu</v>
      </c>
      <c r="O2271" s="13">
        <v>30</v>
      </c>
      <c r="P2271" s="6">
        <v>99</v>
      </c>
      <c r="Q2271" s="13">
        <f t="shared" si="35"/>
        <v>2970</v>
      </c>
      <c r="R2271" s="14">
        <v>0.03</v>
      </c>
      <c r="S2271" s="13">
        <v>2880.9</v>
      </c>
      <c r="T2271" s="13">
        <v>83.54610000000001</v>
      </c>
      <c r="U2271" s="48">
        <f>T_[[#This Row],[CA tarif]]-T_[[#This Row],[CA HT]]</f>
        <v>89.099999999999909</v>
      </c>
      <c r="V2271" s="13"/>
      <c r="W2271" s="13"/>
      <c r="X2271"/>
      <c r="AA2271"/>
      <c r="AB2271"/>
    </row>
    <row r="2272" spans="1:28" x14ac:dyDescent="0.25">
      <c r="A2272" s="6" t="s">
        <v>213</v>
      </c>
      <c r="B2272" s="6" t="s">
        <v>214</v>
      </c>
      <c r="C2272" s="6" t="s">
        <v>215</v>
      </c>
      <c r="D2272" s="6" t="s">
        <v>81</v>
      </c>
      <c r="E2272" s="6">
        <v>7</v>
      </c>
      <c r="F2272" s="6" t="str">
        <f>VLOOKUP(T_[[#This Row],[N° représ]],ListeREPRESENTANTS,2,FALSE)</f>
        <v>Jaime Dos Santos</v>
      </c>
      <c r="G2272" s="6">
        <v>10616</v>
      </c>
      <c r="H2272" s="9">
        <v>41600</v>
      </c>
      <c r="I2272" s="9">
        <v>41626</v>
      </c>
      <c r="J2272" s="9">
        <v>41623</v>
      </c>
      <c r="K2272" s="7">
        <v>1</v>
      </c>
      <c r="L2272" s="9" t="str">
        <f>VLOOKUP(T_[[#This Row],[Réf catégorie]],ListeCATEGORIES,2,FALSE)</f>
        <v>Boissons</v>
      </c>
      <c r="M2272" s="6">
        <v>70</v>
      </c>
      <c r="N2272" s="6" t="str">
        <f>VLOOKUP(T_[[#This Row],[Réf prod]],ListePRODUITS,2,FALSE)</f>
        <v>Outback Lager</v>
      </c>
      <c r="O2272" s="13">
        <v>75</v>
      </c>
      <c r="P2272" s="6">
        <v>61</v>
      </c>
      <c r="Q2272" s="13">
        <f t="shared" si="35"/>
        <v>4575</v>
      </c>
      <c r="R2272" s="14">
        <v>0.02</v>
      </c>
      <c r="S2272" s="13">
        <v>4483.5</v>
      </c>
      <c r="T2272" s="13">
        <v>0</v>
      </c>
      <c r="U2272" s="48">
        <f>T_[[#This Row],[CA tarif]]-T_[[#This Row],[CA HT]]</f>
        <v>91.5</v>
      </c>
      <c r="V2272" s="13"/>
      <c r="W2272" s="13"/>
      <c r="X2272"/>
      <c r="AA2272"/>
      <c r="AB2272"/>
    </row>
    <row r="2273" spans="1:28" ht="15" customHeight="1" x14ac:dyDescent="0.25">
      <c r="A2273" s="6" t="s">
        <v>209</v>
      </c>
      <c r="B2273" s="6" t="s">
        <v>210</v>
      </c>
      <c r="C2273" s="6" t="s">
        <v>211</v>
      </c>
      <c r="D2273" s="6" t="s">
        <v>212</v>
      </c>
      <c r="E2273" s="6">
        <v>2</v>
      </c>
      <c r="F2273" s="6" t="str">
        <f>VLOOKUP(T_[[#This Row],[N° représ]],ListeREPRESENTANTS,2,FALSE)</f>
        <v>Anne Dodsworth</v>
      </c>
      <c r="G2273" s="6">
        <v>10750</v>
      </c>
      <c r="H2273" s="9">
        <v>41600</v>
      </c>
      <c r="I2273" s="9">
        <v>41626</v>
      </c>
      <c r="J2273" s="9">
        <v>41622</v>
      </c>
      <c r="K2273" s="7">
        <v>7</v>
      </c>
      <c r="L2273" s="9" t="str">
        <f>VLOOKUP(T_[[#This Row],[Réf catégorie]],ListeCATEGORIES,2,FALSE)</f>
        <v>Produits secs</v>
      </c>
      <c r="M2273" s="6">
        <v>14</v>
      </c>
      <c r="N2273" s="6" t="str">
        <f>VLOOKUP(T_[[#This Row],[Réf prod]],ListePRODUITS,2,FALSE)</f>
        <v>Tofu</v>
      </c>
      <c r="O2273" s="13">
        <v>116.25</v>
      </c>
      <c r="P2273" s="6">
        <v>38</v>
      </c>
      <c r="Q2273" s="13">
        <f t="shared" si="35"/>
        <v>4417.5</v>
      </c>
      <c r="R2273" s="14">
        <v>0.15</v>
      </c>
      <c r="S2273" s="13">
        <v>3754.875</v>
      </c>
      <c r="T2273" s="13">
        <v>3.7548750000000002</v>
      </c>
      <c r="U2273" s="48">
        <f>T_[[#This Row],[CA tarif]]-T_[[#This Row],[CA HT]]</f>
        <v>662.625</v>
      </c>
      <c r="V2273" s="13"/>
      <c r="W2273" s="13"/>
      <c r="X2273"/>
      <c r="AA2273"/>
      <c r="AB2273"/>
    </row>
    <row r="2274" spans="1:28" ht="15" customHeight="1" x14ac:dyDescent="0.25">
      <c r="A2274" s="6" t="s">
        <v>86</v>
      </c>
      <c r="B2274" s="6" t="s">
        <v>87</v>
      </c>
      <c r="C2274" s="6" t="s">
        <v>88</v>
      </c>
      <c r="D2274" s="6" t="s">
        <v>89</v>
      </c>
      <c r="E2274" s="6">
        <v>5</v>
      </c>
      <c r="F2274" s="6" t="str">
        <f>VLOOKUP(T_[[#This Row],[N° représ]],ListeREPRESENTANTS,2,FALSE)</f>
        <v>Mohamed Ben Arfa</v>
      </c>
      <c r="G2274" s="6">
        <v>10578</v>
      </c>
      <c r="H2274" s="9">
        <v>41601</v>
      </c>
      <c r="I2274" s="9">
        <v>41623</v>
      </c>
      <c r="J2274" s="9">
        <v>41624</v>
      </c>
      <c r="K2274" s="7">
        <v>1</v>
      </c>
      <c r="L2274" s="9" t="str">
        <f>VLOOKUP(T_[[#This Row],[Réf catégorie]],ListeCATEGORIES,2,FALSE)</f>
        <v>Boissons</v>
      </c>
      <c r="M2274" s="6">
        <v>35</v>
      </c>
      <c r="N2274" s="6" t="str">
        <f>VLOOKUP(T_[[#This Row],[Réf prod]],ListePRODUITS,2,FALSE)</f>
        <v>Steeleye Stout</v>
      </c>
      <c r="O2274" s="13">
        <v>90</v>
      </c>
      <c r="P2274" s="6">
        <v>88</v>
      </c>
      <c r="Q2274" s="13">
        <f t="shared" si="35"/>
        <v>7920</v>
      </c>
      <c r="R2274" s="14">
        <v>0.16</v>
      </c>
      <c r="S2274" s="13">
        <v>6652.8</v>
      </c>
      <c r="T2274" s="13">
        <v>126.4032</v>
      </c>
      <c r="U2274" s="48">
        <f>T_[[#This Row],[CA tarif]]-T_[[#This Row],[CA HT]]</f>
        <v>1267.1999999999998</v>
      </c>
      <c r="V2274" s="13"/>
      <c r="W2274" s="13"/>
      <c r="X2274"/>
      <c r="AA2274"/>
      <c r="AB2274"/>
    </row>
    <row r="2275" spans="1:28" x14ac:dyDescent="0.25">
      <c r="A2275" s="6" t="s">
        <v>272</v>
      </c>
      <c r="B2275" s="6" t="s">
        <v>273</v>
      </c>
      <c r="C2275" s="6" t="s">
        <v>274</v>
      </c>
      <c r="D2275" s="6" t="s">
        <v>81</v>
      </c>
      <c r="E2275" s="6">
        <v>3</v>
      </c>
      <c r="F2275" s="6" t="str">
        <f>VLOOKUP(T_[[#This Row],[N° représ]],ListeREPRESENTANTS,2,FALSE)</f>
        <v>Janet Leverling</v>
      </c>
      <c r="G2275" s="6">
        <v>10855</v>
      </c>
      <c r="H2275" s="9">
        <v>41601</v>
      </c>
      <c r="I2275" s="9">
        <v>41614</v>
      </c>
      <c r="J2275" s="9">
        <v>41615</v>
      </c>
      <c r="K2275" s="7">
        <v>4</v>
      </c>
      <c r="L2275" s="9" t="str">
        <f>VLOOKUP(T_[[#This Row],[Réf catégorie]],ListeCATEGORIES,2,FALSE)</f>
        <v>Produits laitiers</v>
      </c>
      <c r="M2275" s="6">
        <v>31</v>
      </c>
      <c r="N2275" s="6" t="str">
        <f>VLOOKUP(T_[[#This Row],[Réf prod]],ListePRODUITS,2,FALSE)</f>
        <v>Gorgonzola Telino</v>
      </c>
      <c r="O2275" s="13">
        <v>62.5</v>
      </c>
      <c r="P2275" s="6">
        <v>96</v>
      </c>
      <c r="Q2275" s="13">
        <f t="shared" si="35"/>
        <v>6000</v>
      </c>
      <c r="R2275" s="15">
        <v>0.02</v>
      </c>
      <c r="S2275" s="13">
        <v>5880</v>
      </c>
      <c r="T2275" s="13">
        <v>135.24</v>
      </c>
      <c r="U2275" s="48">
        <f>T_[[#This Row],[CA tarif]]-T_[[#This Row],[CA HT]]</f>
        <v>120</v>
      </c>
      <c r="V2275" s="13"/>
      <c r="W2275" s="13"/>
      <c r="X2275"/>
      <c r="AA2275"/>
      <c r="AB2275"/>
    </row>
    <row r="2276" spans="1:28" ht="15" customHeight="1" x14ac:dyDescent="0.25">
      <c r="A2276" s="6" t="s">
        <v>228</v>
      </c>
      <c r="B2276" s="6" t="s">
        <v>229</v>
      </c>
      <c r="C2276" s="6" t="s">
        <v>122</v>
      </c>
      <c r="D2276" s="6" t="s">
        <v>123</v>
      </c>
      <c r="E2276" s="6">
        <v>9</v>
      </c>
      <c r="F2276" s="6" t="str">
        <f>VLOOKUP(T_[[#This Row],[N° représ]],ListeREPRESENTANTS,2,FALSE)</f>
        <v>Steven Buchanan</v>
      </c>
      <c r="G2276" s="6">
        <v>10922</v>
      </c>
      <c r="H2276" s="9">
        <v>41601</v>
      </c>
      <c r="I2276" s="9">
        <v>41631</v>
      </c>
      <c r="J2276" s="9">
        <v>41633</v>
      </c>
      <c r="K2276" s="7">
        <v>1</v>
      </c>
      <c r="L2276" s="9" t="str">
        <f>VLOOKUP(T_[[#This Row],[Réf catégorie]],ListeCATEGORIES,2,FALSE)</f>
        <v>Boissons</v>
      </c>
      <c r="M2276" s="6">
        <v>24</v>
      </c>
      <c r="N2276" s="6" t="str">
        <f>VLOOKUP(T_[[#This Row],[Réf prod]],ListePRODUITS,2,FALSE)</f>
        <v>Guaraná Fantástica</v>
      </c>
      <c r="O2276" s="13">
        <v>22.5</v>
      </c>
      <c r="P2276" s="6">
        <v>80</v>
      </c>
      <c r="Q2276" s="13">
        <f t="shared" si="35"/>
        <v>1800</v>
      </c>
      <c r="R2276" s="15">
        <v>-0.03</v>
      </c>
      <c r="S2276" s="13">
        <v>1854</v>
      </c>
      <c r="T2276" s="13">
        <v>37.08</v>
      </c>
      <c r="U2276" s="48">
        <f>T_[[#This Row],[CA tarif]]-T_[[#This Row],[CA HT]]</f>
        <v>-54</v>
      </c>
      <c r="V2276" s="13"/>
      <c r="W2276" s="13"/>
      <c r="X2276"/>
      <c r="AA2276"/>
      <c r="AB2276"/>
    </row>
    <row r="2277" spans="1:28" ht="15" customHeight="1" x14ac:dyDescent="0.25">
      <c r="A2277" s="6" t="s">
        <v>155</v>
      </c>
      <c r="B2277" s="6" t="s">
        <v>156</v>
      </c>
      <c r="C2277" s="6" t="s">
        <v>132</v>
      </c>
      <c r="D2277" s="6" t="s">
        <v>123</v>
      </c>
      <c r="E2277" s="6">
        <v>5</v>
      </c>
      <c r="F2277" s="6" t="str">
        <f>VLOOKUP(T_[[#This Row],[N° représ]],ListeREPRESENTANTS,2,FALSE)</f>
        <v>Mohamed Ben Arfa</v>
      </c>
      <c r="G2277" s="6">
        <v>10606</v>
      </c>
      <c r="H2277" s="9">
        <v>41602</v>
      </c>
      <c r="I2277" s="9">
        <v>41612</v>
      </c>
      <c r="J2277" s="9">
        <v>41611</v>
      </c>
      <c r="K2277" s="7">
        <v>2</v>
      </c>
      <c r="L2277" s="9" t="str">
        <f>VLOOKUP(T_[[#This Row],[Réf catégorie]],ListeCATEGORIES,2,FALSE)</f>
        <v>Condiments</v>
      </c>
      <c r="M2277" s="6">
        <v>4</v>
      </c>
      <c r="N2277" s="6" t="str">
        <f>VLOOKUP(T_[[#This Row],[Réf prod]],ListePRODUITS,2,FALSE)</f>
        <v>Chef Anton's Cajun Seasoning</v>
      </c>
      <c r="O2277" s="13">
        <v>110</v>
      </c>
      <c r="P2277" s="6">
        <v>92</v>
      </c>
      <c r="Q2277" s="13">
        <f t="shared" si="35"/>
        <v>10120</v>
      </c>
      <c r="R2277" s="14">
        <v>0.11</v>
      </c>
      <c r="S2277" s="13">
        <v>9006.7999999999993</v>
      </c>
      <c r="T2277" s="13">
        <v>126.09519999999998</v>
      </c>
      <c r="U2277" s="48">
        <f>T_[[#This Row],[CA tarif]]-T_[[#This Row],[CA HT]]</f>
        <v>1113.2000000000007</v>
      </c>
      <c r="V2277" s="13"/>
      <c r="W2277" s="13"/>
      <c r="X2277"/>
      <c r="AA2277"/>
      <c r="AB2277"/>
    </row>
    <row r="2278" spans="1:28" ht="15" customHeight="1" x14ac:dyDescent="0.25">
      <c r="A2278" s="6" t="s">
        <v>103</v>
      </c>
      <c r="B2278" s="6" t="s">
        <v>104</v>
      </c>
      <c r="C2278" s="6" t="s">
        <v>105</v>
      </c>
      <c r="D2278" s="6" t="s">
        <v>106</v>
      </c>
      <c r="E2278" s="6">
        <v>5</v>
      </c>
      <c r="F2278" s="6" t="str">
        <f>VLOOKUP(T_[[#This Row],[N° représ]],ListeREPRESENTANTS,2,FALSE)</f>
        <v>Mohamed Ben Arfa</v>
      </c>
      <c r="G2278" s="6">
        <v>10641</v>
      </c>
      <c r="H2278" s="9">
        <v>41602</v>
      </c>
      <c r="I2278" s="9">
        <v>41619</v>
      </c>
      <c r="J2278" s="9">
        <v>41618</v>
      </c>
      <c r="K2278" s="7">
        <v>8</v>
      </c>
      <c r="L2278" s="9" t="str">
        <f>VLOOKUP(T_[[#This Row],[Réf catégorie]],ListeCATEGORIES,2,FALSE)</f>
        <v>Poissons et fruits de mer</v>
      </c>
      <c r="M2278" s="6">
        <v>40</v>
      </c>
      <c r="N2278" s="6" t="str">
        <f>VLOOKUP(T_[[#This Row],[Réf prod]],ListePRODUITS,2,FALSE)</f>
        <v>Boston Crab Meat</v>
      </c>
      <c r="O2278" s="13">
        <v>92</v>
      </c>
      <c r="P2278" s="6">
        <v>23</v>
      </c>
      <c r="Q2278" s="13">
        <f t="shared" si="35"/>
        <v>2116</v>
      </c>
      <c r="R2278" s="14">
        <v>0.18</v>
      </c>
      <c r="S2278" s="13">
        <v>1735.1200000000001</v>
      </c>
      <c r="T2278" s="13">
        <v>10.410720000000001</v>
      </c>
      <c r="U2278" s="48">
        <f>T_[[#This Row],[CA tarif]]-T_[[#This Row],[CA HT]]</f>
        <v>380.87999999999988</v>
      </c>
      <c r="V2278" s="13"/>
      <c r="W2278" s="13"/>
      <c r="X2278"/>
      <c r="AA2278"/>
      <c r="AB2278"/>
    </row>
    <row r="2279" spans="1:28" ht="15" customHeight="1" x14ac:dyDescent="0.25">
      <c r="A2279" s="6" t="s">
        <v>90</v>
      </c>
      <c r="B2279" s="6" t="s">
        <v>91</v>
      </c>
      <c r="C2279" s="6" t="s">
        <v>88</v>
      </c>
      <c r="D2279" s="6" t="s">
        <v>89</v>
      </c>
      <c r="E2279" s="6">
        <v>6</v>
      </c>
      <c r="F2279" s="6" t="str">
        <f>VLOOKUP(T_[[#This Row],[N° représ]],ListeREPRESENTANTS,2,FALSE)</f>
        <v>Ernst Junge</v>
      </c>
      <c r="G2279" s="6">
        <v>10804</v>
      </c>
      <c r="H2279" s="9">
        <v>41602</v>
      </c>
      <c r="I2279" s="9">
        <v>41614</v>
      </c>
      <c r="J2279" s="9">
        <v>41614</v>
      </c>
      <c r="K2279" s="7">
        <v>7</v>
      </c>
      <c r="L2279" s="9" t="str">
        <f>VLOOKUP(T_[[#This Row],[Réf catégorie]],ListeCATEGORIES,2,FALSE)</f>
        <v>Produits secs</v>
      </c>
      <c r="M2279" s="6">
        <v>28</v>
      </c>
      <c r="N2279" s="6" t="str">
        <f>VLOOKUP(T_[[#This Row],[Réf prod]],ListePRODUITS,2,FALSE)</f>
        <v>Rössle Sauerkraut</v>
      </c>
      <c r="O2279" s="13">
        <v>228</v>
      </c>
      <c r="P2279" s="6">
        <v>98</v>
      </c>
      <c r="Q2279" s="13">
        <f t="shared" si="35"/>
        <v>22344</v>
      </c>
      <c r="R2279" s="14">
        <v>-0.03</v>
      </c>
      <c r="S2279" s="13">
        <v>23014.32</v>
      </c>
      <c r="T2279" s="13">
        <v>46.028640000000003</v>
      </c>
      <c r="U2279" s="48">
        <f>T_[[#This Row],[CA tarif]]-T_[[#This Row],[CA HT]]</f>
        <v>-670.31999999999971</v>
      </c>
      <c r="V2279" s="13"/>
      <c r="W2279" s="13"/>
      <c r="X2279"/>
      <c r="AA2279"/>
      <c r="AB2279"/>
    </row>
    <row r="2280" spans="1:28" ht="15" customHeight="1" x14ac:dyDescent="0.25">
      <c r="A2280" s="6" t="s">
        <v>243</v>
      </c>
      <c r="B2280" s="6" t="s">
        <v>244</v>
      </c>
      <c r="C2280" s="6" t="s">
        <v>88</v>
      </c>
      <c r="D2280" s="6" t="s">
        <v>89</v>
      </c>
      <c r="E2280" s="6">
        <v>5</v>
      </c>
      <c r="F2280" s="6" t="str">
        <f>VLOOKUP(T_[[#This Row],[N° représ]],ListeREPRESENTANTS,2,FALSE)</f>
        <v>Mohamed Ben Arfa</v>
      </c>
      <c r="G2280" s="6">
        <v>10864</v>
      </c>
      <c r="H2280" s="9">
        <v>41602</v>
      </c>
      <c r="I2280" s="9">
        <v>41626</v>
      </c>
      <c r="J2280" s="9">
        <v>41628</v>
      </c>
      <c r="K2280" s="7">
        <v>1</v>
      </c>
      <c r="L2280" s="9" t="str">
        <f>VLOOKUP(T_[[#This Row],[Réf catégorie]],ListeCATEGORIES,2,FALSE)</f>
        <v>Boissons</v>
      </c>
      <c r="M2280" s="6">
        <v>67</v>
      </c>
      <c r="N2280" s="6" t="str">
        <f>VLOOKUP(T_[[#This Row],[Réf prod]],ListePRODUITS,2,FALSE)</f>
        <v>Laughing Lumberjack Lager</v>
      </c>
      <c r="O2280" s="13">
        <v>70</v>
      </c>
      <c r="P2280" s="6">
        <v>8</v>
      </c>
      <c r="Q2280" s="13">
        <f t="shared" si="35"/>
        <v>560</v>
      </c>
      <c r="R2280" s="15">
        <v>0.12</v>
      </c>
      <c r="S2280" s="13">
        <v>492.8</v>
      </c>
      <c r="T2280" s="13">
        <v>6.8991999999999996</v>
      </c>
      <c r="U2280" s="48">
        <f>T_[[#This Row],[CA tarif]]-T_[[#This Row],[CA HT]]</f>
        <v>67.199999999999989</v>
      </c>
      <c r="V2280" s="13"/>
      <c r="W2280" s="13"/>
      <c r="X2280"/>
      <c r="AA2280"/>
      <c r="AB2280"/>
    </row>
    <row r="2281" spans="1:28" ht="15" customHeight="1" x14ac:dyDescent="0.25">
      <c r="A2281" s="6" t="s">
        <v>235</v>
      </c>
      <c r="B2281" s="6" t="s">
        <v>236</v>
      </c>
      <c r="C2281" s="6" t="s">
        <v>237</v>
      </c>
      <c r="D2281" s="6" t="s">
        <v>238</v>
      </c>
      <c r="E2281" s="6">
        <v>3</v>
      </c>
      <c r="F2281" s="6" t="str">
        <f>VLOOKUP(T_[[#This Row],[N° représ]],ListeREPRESENTANTS,2,FALSE)</f>
        <v>Janet Leverling</v>
      </c>
      <c r="G2281" s="6">
        <v>10911</v>
      </c>
      <c r="H2281" s="9">
        <v>41602</v>
      </c>
      <c r="I2281" s="9">
        <v>41618</v>
      </c>
      <c r="J2281" s="9">
        <v>41613</v>
      </c>
      <c r="K2281" s="7">
        <v>6</v>
      </c>
      <c r="L2281" s="9" t="str">
        <f>VLOOKUP(T_[[#This Row],[Réf catégorie]],ListeCATEGORIES,2,FALSE)</f>
        <v>Viandes</v>
      </c>
      <c r="M2281" s="6">
        <v>17</v>
      </c>
      <c r="N2281" s="6" t="str">
        <f>VLOOKUP(T_[[#This Row],[Réf prod]],ListePRODUITS,2,FALSE)</f>
        <v>Alice Mutton</v>
      </c>
      <c r="O2281" s="13">
        <v>195</v>
      </c>
      <c r="P2281" s="6">
        <v>30</v>
      </c>
      <c r="Q2281" s="13">
        <f t="shared" si="35"/>
        <v>5850</v>
      </c>
      <c r="R2281" s="15">
        <v>0.11</v>
      </c>
      <c r="S2281" s="13">
        <v>5206.5</v>
      </c>
      <c r="T2281" s="13">
        <v>140.57550000000001</v>
      </c>
      <c r="U2281" s="48">
        <f>T_[[#This Row],[CA tarif]]-T_[[#This Row],[CA HT]]</f>
        <v>643.5</v>
      </c>
      <c r="V2281" s="13"/>
      <c r="W2281" s="13"/>
      <c r="X2281"/>
      <c r="AA2281"/>
      <c r="AB2281"/>
    </row>
    <row r="2282" spans="1:28" x14ac:dyDescent="0.25">
      <c r="A2282" s="6" t="s">
        <v>179</v>
      </c>
      <c r="B2282" s="6" t="s">
        <v>180</v>
      </c>
      <c r="C2282" s="6" t="s">
        <v>181</v>
      </c>
      <c r="D2282" s="6" t="s">
        <v>81</v>
      </c>
      <c r="E2282" s="6">
        <v>3</v>
      </c>
      <c r="F2282" s="6" t="str">
        <f>VLOOKUP(T_[[#This Row],[N° représ]],ListeREPRESENTANTS,2,FALSE)</f>
        <v>Janet Leverling</v>
      </c>
      <c r="G2282" s="6">
        <v>10700</v>
      </c>
      <c r="H2282" s="9">
        <v>41603</v>
      </c>
      <c r="I2282" s="9">
        <v>41626</v>
      </c>
      <c r="J2282" s="9">
        <v>41628</v>
      </c>
      <c r="K2282" s="7">
        <v>1</v>
      </c>
      <c r="L2282" s="9" t="str">
        <f>VLOOKUP(T_[[#This Row],[Réf catégorie]],ListeCATEGORIES,2,FALSE)</f>
        <v>Boissons</v>
      </c>
      <c r="M2282" s="6">
        <v>1</v>
      </c>
      <c r="N2282" s="6" t="str">
        <f>VLOOKUP(T_[[#This Row],[Réf prod]],ListePRODUITS,2,FALSE)</f>
        <v>Chai</v>
      </c>
      <c r="O2282" s="13">
        <v>90</v>
      </c>
      <c r="P2282" s="6">
        <v>27</v>
      </c>
      <c r="Q2282" s="13">
        <f t="shared" si="35"/>
        <v>2430</v>
      </c>
      <c r="R2282" s="14">
        <v>0.11</v>
      </c>
      <c r="S2282" s="13">
        <v>2162.6999999999998</v>
      </c>
      <c r="T2282" s="13">
        <v>2.1626999999999996</v>
      </c>
      <c r="U2282" s="48">
        <f>T_[[#This Row],[CA tarif]]-T_[[#This Row],[CA HT]]</f>
        <v>267.30000000000018</v>
      </c>
      <c r="V2282" s="13"/>
      <c r="W2282" s="13"/>
      <c r="X2282"/>
      <c r="AA2282"/>
      <c r="AB2282"/>
    </row>
    <row r="2283" spans="1:28" ht="15" customHeight="1" x14ac:dyDescent="0.25">
      <c r="A2283" s="6" t="s">
        <v>173</v>
      </c>
      <c r="B2283" s="6" t="s">
        <v>174</v>
      </c>
      <c r="C2283" s="6" t="s">
        <v>135</v>
      </c>
      <c r="D2283" s="6" t="s">
        <v>136</v>
      </c>
      <c r="E2283" s="6">
        <v>2</v>
      </c>
      <c r="F2283" s="6" t="str">
        <f>VLOOKUP(T_[[#This Row],[N° représ]],ListeREPRESENTANTS,2,FALSE)</f>
        <v>Anne Dodsworth</v>
      </c>
      <c r="G2283" s="6">
        <v>10506</v>
      </c>
      <c r="H2283" s="9">
        <v>41604</v>
      </c>
      <c r="I2283" s="9">
        <v>41634</v>
      </c>
      <c r="J2283" s="9">
        <v>41636</v>
      </c>
      <c r="K2283" s="7">
        <v>1</v>
      </c>
      <c r="L2283" s="9" t="str">
        <f>VLOOKUP(T_[[#This Row],[Réf catégorie]],ListeCATEGORIES,2,FALSE)</f>
        <v>Boissons</v>
      </c>
      <c r="M2283" s="6">
        <v>70</v>
      </c>
      <c r="N2283" s="6" t="str">
        <f>VLOOKUP(T_[[#This Row],[Réf prod]],ListePRODUITS,2,FALSE)</f>
        <v>Outback Lager</v>
      </c>
      <c r="O2283" s="13">
        <v>75</v>
      </c>
      <c r="P2283" s="6">
        <v>64</v>
      </c>
      <c r="Q2283" s="13">
        <f t="shared" si="35"/>
        <v>4800</v>
      </c>
      <c r="R2283" s="14">
        <v>0.06</v>
      </c>
      <c r="S2283" s="13">
        <v>4512</v>
      </c>
      <c r="T2283" s="13">
        <v>81.215999999999994</v>
      </c>
      <c r="U2283" s="48">
        <f>T_[[#This Row],[CA tarif]]-T_[[#This Row],[CA HT]]</f>
        <v>288</v>
      </c>
      <c r="V2283" s="13"/>
      <c r="W2283" s="13"/>
      <c r="X2283"/>
      <c r="AA2283"/>
      <c r="AB2283"/>
    </row>
    <row r="2284" spans="1:28" ht="15" customHeight="1" x14ac:dyDescent="0.25">
      <c r="A2284" s="6" t="s">
        <v>90</v>
      </c>
      <c r="B2284" s="6" t="s">
        <v>91</v>
      </c>
      <c r="C2284" s="6" t="s">
        <v>88</v>
      </c>
      <c r="D2284" s="6" t="s">
        <v>89</v>
      </c>
      <c r="E2284" s="6">
        <v>8</v>
      </c>
      <c r="F2284" s="6" t="str">
        <f>VLOOKUP(T_[[#This Row],[N° représ]],ListeREPRESENTANTS,2,FALSE)</f>
        <v>Hicham Esmal</v>
      </c>
      <c r="G2284" s="6">
        <v>10523</v>
      </c>
      <c r="H2284" s="9">
        <v>41605</v>
      </c>
      <c r="I2284" s="9">
        <v>41617</v>
      </c>
      <c r="J2284" s="9">
        <v>41620</v>
      </c>
      <c r="K2284" s="7">
        <v>8</v>
      </c>
      <c r="L2284" s="9" t="str">
        <f>VLOOKUP(T_[[#This Row],[Réf catégorie]],ListeCATEGORIES,2,FALSE)</f>
        <v>Poissons et fruits de mer</v>
      </c>
      <c r="M2284" s="6">
        <v>41</v>
      </c>
      <c r="N2284" s="6" t="str">
        <f>VLOOKUP(T_[[#This Row],[Réf prod]],ListePRODUITS,2,FALSE)</f>
        <v>Jack's New England Clam Chowder</v>
      </c>
      <c r="O2284" s="13">
        <v>48.25</v>
      </c>
      <c r="P2284" s="6">
        <v>94</v>
      </c>
      <c r="Q2284" s="13">
        <f t="shared" si="35"/>
        <v>4535.5</v>
      </c>
      <c r="R2284" s="14">
        <v>0.17</v>
      </c>
      <c r="S2284" s="13">
        <v>3764.4649999999997</v>
      </c>
      <c r="T2284" s="13">
        <v>3.7644649999999995</v>
      </c>
      <c r="U2284" s="48">
        <f>T_[[#This Row],[CA tarif]]-T_[[#This Row],[CA HT]]</f>
        <v>771.03500000000031</v>
      </c>
      <c r="V2284" s="13"/>
      <c r="W2284" s="13"/>
      <c r="X2284"/>
      <c r="AA2284"/>
      <c r="AB2284"/>
    </row>
    <row r="2285" spans="1:28" ht="15" customHeight="1" x14ac:dyDescent="0.25">
      <c r="A2285" s="6" t="s">
        <v>133</v>
      </c>
      <c r="B2285" s="6" t="s">
        <v>134</v>
      </c>
      <c r="C2285" s="6" t="s">
        <v>135</v>
      </c>
      <c r="D2285" s="6" t="s">
        <v>136</v>
      </c>
      <c r="E2285" s="6">
        <v>4</v>
      </c>
      <c r="F2285" s="6" t="str">
        <f>VLOOKUP(T_[[#This Row],[N° représ]],ListeREPRESENTANTS,2,FALSE)</f>
        <v>Laura Callahan</v>
      </c>
      <c r="G2285" s="6">
        <v>10623</v>
      </c>
      <c r="H2285" s="9">
        <v>41605</v>
      </c>
      <c r="I2285" s="9">
        <v>41625</v>
      </c>
      <c r="J2285" s="9">
        <v>41628</v>
      </c>
      <c r="K2285" s="7">
        <v>7</v>
      </c>
      <c r="L2285" s="9" t="str">
        <f>VLOOKUP(T_[[#This Row],[Réf catégorie]],ListeCATEGORIES,2,FALSE)</f>
        <v>Produits secs</v>
      </c>
      <c r="M2285" s="6">
        <v>14</v>
      </c>
      <c r="N2285" s="6" t="str">
        <f>VLOOKUP(T_[[#This Row],[Réf prod]],ListePRODUITS,2,FALSE)</f>
        <v>Tofu</v>
      </c>
      <c r="O2285" s="13">
        <v>116.25</v>
      </c>
      <c r="P2285" s="6">
        <v>75</v>
      </c>
      <c r="Q2285" s="13">
        <f t="shared" si="35"/>
        <v>8718.75</v>
      </c>
      <c r="R2285" s="14">
        <v>-0.01</v>
      </c>
      <c r="S2285" s="13">
        <v>8805.9375</v>
      </c>
      <c r="T2285" s="13">
        <v>167.31281250000001</v>
      </c>
      <c r="U2285" s="48">
        <f>T_[[#This Row],[CA tarif]]-T_[[#This Row],[CA HT]]</f>
        <v>-87.1875</v>
      </c>
      <c r="V2285" s="13"/>
      <c r="W2285" s="13"/>
      <c r="X2285"/>
      <c r="AA2285"/>
      <c r="AB2285"/>
    </row>
    <row r="2286" spans="1:28" ht="15" customHeight="1" x14ac:dyDescent="0.25">
      <c r="A2286" s="6" t="s">
        <v>267</v>
      </c>
      <c r="B2286" s="6" t="s">
        <v>268</v>
      </c>
      <c r="C2286" s="6" t="s">
        <v>122</v>
      </c>
      <c r="D2286" s="6" t="s">
        <v>123</v>
      </c>
      <c r="E2286" s="6">
        <v>5</v>
      </c>
      <c r="F2286" s="6" t="str">
        <f>VLOOKUP(T_[[#This Row],[N° représ]],ListeREPRESENTANTS,2,FALSE)</f>
        <v>Mohamed Ben Arfa</v>
      </c>
      <c r="G2286" s="6">
        <v>10647</v>
      </c>
      <c r="H2286" s="9">
        <v>41605</v>
      </c>
      <c r="I2286" s="9">
        <v>41624</v>
      </c>
      <c r="J2286" s="9">
        <v>41626</v>
      </c>
      <c r="K2286" s="7">
        <v>3</v>
      </c>
      <c r="L2286" s="9" t="str">
        <f>VLOOKUP(T_[[#This Row],[Réf catégorie]],ListeCATEGORIES,2,FALSE)</f>
        <v>Desserts</v>
      </c>
      <c r="M2286" s="6">
        <v>19</v>
      </c>
      <c r="N2286" s="6" t="str">
        <f>VLOOKUP(T_[[#This Row],[Réf prod]],ListePRODUITS,2,FALSE)</f>
        <v>Teatime Chocolate Biscuits</v>
      </c>
      <c r="O2286" s="13">
        <v>46</v>
      </c>
      <c r="P2286" s="6">
        <v>6</v>
      </c>
      <c r="Q2286" s="13">
        <f t="shared" si="35"/>
        <v>276</v>
      </c>
      <c r="R2286" s="14">
        <v>0.02</v>
      </c>
      <c r="S2286" s="13">
        <v>270.48</v>
      </c>
      <c r="T2286" s="13">
        <v>0</v>
      </c>
      <c r="U2286" s="48">
        <f>T_[[#This Row],[CA tarif]]-T_[[#This Row],[CA HT]]</f>
        <v>5.5199999999999818</v>
      </c>
      <c r="V2286" s="13"/>
      <c r="W2286" s="13"/>
      <c r="X2286"/>
      <c r="AA2286"/>
      <c r="AB2286"/>
    </row>
    <row r="2287" spans="1:28" ht="15" customHeight="1" x14ac:dyDescent="0.25">
      <c r="A2287" s="6" t="s">
        <v>243</v>
      </c>
      <c r="B2287" s="6" t="s">
        <v>244</v>
      </c>
      <c r="C2287" s="6" t="s">
        <v>88</v>
      </c>
      <c r="D2287" s="6" t="s">
        <v>89</v>
      </c>
      <c r="E2287" s="6">
        <v>5</v>
      </c>
      <c r="F2287" s="6" t="str">
        <f>VLOOKUP(T_[[#This Row],[N° représ]],ListeREPRESENTANTS,2,FALSE)</f>
        <v>Mohamed Ben Arfa</v>
      </c>
      <c r="G2287" s="6">
        <v>10741</v>
      </c>
      <c r="H2287" s="9">
        <v>41605</v>
      </c>
      <c r="I2287" s="9">
        <v>41627</v>
      </c>
      <c r="J2287" s="9">
        <v>41627</v>
      </c>
      <c r="K2287" s="7">
        <v>1</v>
      </c>
      <c r="L2287" s="9" t="str">
        <f>VLOOKUP(T_[[#This Row],[Réf catégorie]],ListeCATEGORIES,2,FALSE)</f>
        <v>Boissons</v>
      </c>
      <c r="M2287" s="6">
        <v>2</v>
      </c>
      <c r="N2287" s="6" t="str">
        <f>VLOOKUP(T_[[#This Row],[Réf prod]],ListePRODUITS,2,FALSE)</f>
        <v>Chang</v>
      </c>
      <c r="O2287" s="13">
        <v>95</v>
      </c>
      <c r="P2287" s="6">
        <v>100</v>
      </c>
      <c r="Q2287" s="13">
        <f t="shared" si="35"/>
        <v>9500</v>
      </c>
      <c r="R2287" s="14">
        <v>-0.02</v>
      </c>
      <c r="S2287" s="13">
        <v>9690</v>
      </c>
      <c r="T2287" s="13">
        <v>135.66</v>
      </c>
      <c r="U2287" s="48">
        <f>T_[[#This Row],[CA tarif]]-T_[[#This Row],[CA HT]]</f>
        <v>-190</v>
      </c>
      <c r="V2287" s="13"/>
      <c r="W2287" s="13"/>
      <c r="X2287"/>
      <c r="AA2287"/>
      <c r="AB2287"/>
    </row>
    <row r="2288" spans="1:28" ht="15" customHeight="1" x14ac:dyDescent="0.25">
      <c r="A2288" s="6" t="s">
        <v>92</v>
      </c>
      <c r="B2288" s="6" t="s">
        <v>93</v>
      </c>
      <c r="C2288" s="6" t="s">
        <v>94</v>
      </c>
      <c r="D2288" s="6" t="s">
        <v>89</v>
      </c>
      <c r="E2288" s="6">
        <v>1</v>
      </c>
      <c r="F2288" s="6" t="str">
        <f>VLOOKUP(T_[[#This Row],[N° représ]],ListeREPRESENTANTS,2,FALSE)</f>
        <v>Francis Rivière</v>
      </c>
      <c r="G2288" s="6">
        <v>10798</v>
      </c>
      <c r="H2288" s="9">
        <v>41605</v>
      </c>
      <c r="I2288" s="9">
        <v>41620</v>
      </c>
      <c r="J2288" s="9">
        <v>41621</v>
      </c>
      <c r="K2288" s="7">
        <v>3</v>
      </c>
      <c r="L2288" s="9" t="str">
        <f>VLOOKUP(T_[[#This Row],[Réf catégorie]],ListeCATEGORIES,2,FALSE)</f>
        <v>Desserts</v>
      </c>
      <c r="M2288" s="6">
        <v>62</v>
      </c>
      <c r="N2288" s="6" t="str">
        <f>VLOOKUP(T_[[#This Row],[Réf prod]],ListePRODUITS,2,FALSE)</f>
        <v>Tarte au sucre</v>
      </c>
      <c r="O2288" s="13">
        <v>246.5</v>
      </c>
      <c r="P2288" s="6">
        <v>45</v>
      </c>
      <c r="Q2288" s="13">
        <f t="shared" si="35"/>
        <v>11092.5</v>
      </c>
      <c r="R2288" s="14">
        <v>0.08</v>
      </c>
      <c r="S2288" s="13">
        <v>10205.1</v>
      </c>
      <c r="T2288" s="13">
        <v>265.33260000000001</v>
      </c>
      <c r="U2288" s="48">
        <f>T_[[#This Row],[CA tarif]]-T_[[#This Row],[CA HT]]</f>
        <v>887.39999999999964</v>
      </c>
      <c r="V2288" s="13"/>
      <c r="W2288" s="13"/>
      <c r="X2288"/>
      <c r="AA2288"/>
      <c r="AB2288"/>
    </row>
    <row r="2289" spans="1:28" ht="15" customHeight="1" x14ac:dyDescent="0.25">
      <c r="A2289" s="6" t="s">
        <v>228</v>
      </c>
      <c r="B2289" s="6" t="s">
        <v>229</v>
      </c>
      <c r="C2289" s="6" t="s">
        <v>122</v>
      </c>
      <c r="D2289" s="6" t="s">
        <v>123</v>
      </c>
      <c r="E2289" s="6">
        <v>3</v>
      </c>
      <c r="F2289" s="6" t="str">
        <f>VLOOKUP(T_[[#This Row],[N° représ]],ListeREPRESENTANTS,2,FALSE)</f>
        <v>Janet Leverling</v>
      </c>
      <c r="G2289" s="6">
        <v>10903</v>
      </c>
      <c r="H2289" s="9">
        <v>41605</v>
      </c>
      <c r="I2289" s="9">
        <v>41616</v>
      </c>
      <c r="J2289" s="9">
        <v>41616</v>
      </c>
      <c r="K2289" s="7">
        <v>3</v>
      </c>
      <c r="L2289" s="9" t="str">
        <f>VLOOKUP(T_[[#This Row],[Réf catégorie]],ListeCATEGORIES,2,FALSE)</f>
        <v>Desserts</v>
      </c>
      <c r="M2289" s="6">
        <v>68</v>
      </c>
      <c r="N2289" s="6" t="str">
        <f>VLOOKUP(T_[[#This Row],[Réf prod]],ListePRODUITS,2,FALSE)</f>
        <v>Scottish Longbreads</v>
      </c>
      <c r="O2289" s="13">
        <v>62.5</v>
      </c>
      <c r="P2289" s="6">
        <v>24</v>
      </c>
      <c r="Q2289" s="13">
        <f t="shared" si="35"/>
        <v>1500</v>
      </c>
      <c r="R2289" s="15">
        <v>0.11</v>
      </c>
      <c r="S2289" s="13">
        <v>1335</v>
      </c>
      <c r="T2289" s="13">
        <v>5.34</v>
      </c>
      <c r="U2289" s="48">
        <f>T_[[#This Row],[CA tarif]]-T_[[#This Row],[CA HT]]</f>
        <v>165</v>
      </c>
      <c r="V2289" s="13"/>
      <c r="W2289" s="13"/>
      <c r="X2289"/>
      <c r="AA2289"/>
      <c r="AB2289"/>
    </row>
    <row r="2290" spans="1:28" ht="15" customHeight="1" x14ac:dyDescent="0.25">
      <c r="A2290" s="6" t="s">
        <v>186</v>
      </c>
      <c r="B2290" s="6" t="s">
        <v>187</v>
      </c>
      <c r="C2290" s="6" t="s">
        <v>188</v>
      </c>
      <c r="D2290" s="6" t="s">
        <v>140</v>
      </c>
      <c r="E2290" s="6">
        <v>3</v>
      </c>
      <c r="F2290" s="6" t="str">
        <f>VLOOKUP(T_[[#This Row],[N° représ]],ListeREPRESENTANTS,2,FALSE)</f>
        <v>Janet Leverling</v>
      </c>
      <c r="G2290" s="6">
        <v>10514</v>
      </c>
      <c r="H2290" s="9">
        <v>41606</v>
      </c>
      <c r="I2290" s="9">
        <v>41623</v>
      </c>
      <c r="J2290" s="9">
        <v>41620</v>
      </c>
      <c r="K2290" s="7">
        <v>1</v>
      </c>
      <c r="L2290" s="9" t="str">
        <f>VLOOKUP(T_[[#This Row],[Réf catégorie]],ListeCATEGORIES,2,FALSE)</f>
        <v>Boissons</v>
      </c>
      <c r="M2290" s="6">
        <v>75</v>
      </c>
      <c r="N2290" s="6" t="str">
        <f>VLOOKUP(T_[[#This Row],[Réf prod]],ListePRODUITS,2,FALSE)</f>
        <v>Rhönbräu Klosterbier</v>
      </c>
      <c r="O2290" s="13">
        <v>38.75</v>
      </c>
      <c r="P2290" s="6">
        <v>6</v>
      </c>
      <c r="Q2290" s="13">
        <f t="shared" si="35"/>
        <v>232.5</v>
      </c>
      <c r="R2290" s="14">
        <v>0.15</v>
      </c>
      <c r="S2290" s="13">
        <v>197.625</v>
      </c>
      <c r="T2290" s="13">
        <v>6.3239999999999998</v>
      </c>
      <c r="U2290" s="48">
        <f>T_[[#This Row],[CA tarif]]-T_[[#This Row],[CA HT]]</f>
        <v>34.875</v>
      </c>
      <c r="V2290" s="13"/>
      <c r="W2290" s="13"/>
      <c r="X2290"/>
      <c r="AA2290"/>
      <c r="AB2290"/>
    </row>
    <row r="2291" spans="1:28" x14ac:dyDescent="0.25">
      <c r="A2291" s="6" t="s">
        <v>179</v>
      </c>
      <c r="B2291" s="6" t="s">
        <v>180</v>
      </c>
      <c r="C2291" s="6" t="s">
        <v>181</v>
      </c>
      <c r="D2291" s="6" t="s">
        <v>81</v>
      </c>
      <c r="E2291" s="6">
        <v>8</v>
      </c>
      <c r="F2291" s="6" t="str">
        <f>VLOOKUP(T_[[#This Row],[N° représ]],ListeREPRESENTANTS,2,FALSE)</f>
        <v>Hicham Esmal</v>
      </c>
      <c r="G2291" s="6">
        <v>10678</v>
      </c>
      <c r="H2291" s="9">
        <v>41606</v>
      </c>
      <c r="I2291" s="9">
        <v>41617</v>
      </c>
      <c r="J2291" s="9">
        <v>41616</v>
      </c>
      <c r="K2291" s="7">
        <v>6</v>
      </c>
      <c r="L2291" s="9" t="str">
        <f>VLOOKUP(T_[[#This Row],[Réf catégorie]],ListeCATEGORIES,2,FALSE)</f>
        <v>Viandes</v>
      </c>
      <c r="M2291" s="6">
        <v>54</v>
      </c>
      <c r="N2291" s="6" t="str">
        <f>VLOOKUP(T_[[#This Row],[Réf prod]],ListePRODUITS,2,FALSE)</f>
        <v>Tourtière</v>
      </c>
      <c r="O2291" s="13">
        <v>37.25</v>
      </c>
      <c r="P2291" s="6">
        <v>57</v>
      </c>
      <c r="Q2291" s="13">
        <f t="shared" si="35"/>
        <v>2123.25</v>
      </c>
      <c r="R2291" s="14">
        <v>0.15</v>
      </c>
      <c r="S2291" s="13">
        <v>1804.7625</v>
      </c>
      <c r="T2291" s="13">
        <v>19.852387499999999</v>
      </c>
      <c r="U2291" s="48">
        <f>T_[[#This Row],[CA tarif]]-T_[[#This Row],[CA HT]]</f>
        <v>318.48749999999995</v>
      </c>
      <c r="V2291" s="13"/>
      <c r="W2291" s="13"/>
      <c r="X2291"/>
      <c r="AA2291"/>
      <c r="AB2291"/>
    </row>
    <row r="2292" spans="1:28" ht="15" customHeight="1" x14ac:dyDescent="0.25">
      <c r="A2292" s="6" t="s">
        <v>117</v>
      </c>
      <c r="B2292" s="6" t="s">
        <v>118</v>
      </c>
      <c r="C2292" s="6" t="s">
        <v>119</v>
      </c>
      <c r="D2292" s="6" t="s">
        <v>85</v>
      </c>
      <c r="E2292" s="6">
        <v>3</v>
      </c>
      <c r="F2292" s="6" t="str">
        <f>VLOOKUP(T_[[#This Row],[N° représ]],ListeREPRESENTANTS,2,FALSE)</f>
        <v>Janet Leverling</v>
      </c>
      <c r="G2292" s="6">
        <v>10763</v>
      </c>
      <c r="H2292" s="9">
        <v>41606</v>
      </c>
      <c r="I2292" s="9">
        <v>41627</v>
      </c>
      <c r="J2292" s="9">
        <v>41624</v>
      </c>
      <c r="K2292" s="7">
        <v>1</v>
      </c>
      <c r="L2292" s="9" t="str">
        <f>VLOOKUP(T_[[#This Row],[Réf catégorie]],ListeCATEGORIES,2,FALSE)</f>
        <v>Boissons</v>
      </c>
      <c r="M2292" s="6">
        <v>24</v>
      </c>
      <c r="N2292" s="6" t="str">
        <f>VLOOKUP(T_[[#This Row],[Réf prod]],ListePRODUITS,2,FALSE)</f>
        <v>Guaraná Fantástica</v>
      </c>
      <c r="O2292" s="13">
        <v>22.5</v>
      </c>
      <c r="P2292" s="6">
        <v>24</v>
      </c>
      <c r="Q2292" s="13">
        <f t="shared" si="35"/>
        <v>540</v>
      </c>
      <c r="R2292" s="14">
        <v>0.12</v>
      </c>
      <c r="S2292" s="13">
        <v>475.2</v>
      </c>
      <c r="T2292" s="13">
        <v>7.6032000000000002</v>
      </c>
      <c r="U2292" s="48">
        <f>T_[[#This Row],[CA tarif]]-T_[[#This Row],[CA HT]]</f>
        <v>64.800000000000011</v>
      </c>
      <c r="V2292" s="13"/>
      <c r="W2292" s="13"/>
      <c r="X2292"/>
      <c r="AA2292"/>
      <c r="AB2292"/>
    </row>
    <row r="2293" spans="1:28" ht="15" customHeight="1" x14ac:dyDescent="0.25">
      <c r="A2293" s="6" t="s">
        <v>198</v>
      </c>
      <c r="B2293" s="6" t="s">
        <v>199</v>
      </c>
      <c r="C2293" s="6" t="s">
        <v>54</v>
      </c>
      <c r="D2293" s="6" t="s">
        <v>200</v>
      </c>
      <c r="E2293" s="6">
        <v>8</v>
      </c>
      <c r="F2293" s="6" t="str">
        <f>VLOOKUP(T_[[#This Row],[N° représ]],ListeREPRESENTANTS,2,FALSE)</f>
        <v>Hicham Esmal</v>
      </c>
      <c r="G2293" s="6">
        <v>10520</v>
      </c>
      <c r="H2293" s="9">
        <v>41607</v>
      </c>
      <c r="I2293" s="9">
        <v>41628</v>
      </c>
      <c r="J2293" s="9">
        <v>41627</v>
      </c>
      <c r="K2293" s="7">
        <v>1</v>
      </c>
      <c r="L2293" s="9" t="str">
        <f>VLOOKUP(T_[[#This Row],[Réf catégorie]],ListeCATEGORIES,2,FALSE)</f>
        <v>Boissons</v>
      </c>
      <c r="M2293" s="6">
        <v>24</v>
      </c>
      <c r="N2293" s="6" t="str">
        <f>VLOOKUP(T_[[#This Row],[Réf prod]],ListePRODUITS,2,FALSE)</f>
        <v>Guaraná Fantástica</v>
      </c>
      <c r="O2293" s="13">
        <v>22.5</v>
      </c>
      <c r="P2293" s="6">
        <v>15</v>
      </c>
      <c r="Q2293" s="13">
        <f t="shared" si="35"/>
        <v>337.5</v>
      </c>
      <c r="R2293" s="14">
        <v>0.14000000000000001</v>
      </c>
      <c r="S2293" s="13">
        <v>290.25</v>
      </c>
      <c r="T2293" s="13">
        <v>3.1927500000000002</v>
      </c>
      <c r="U2293" s="48">
        <f>T_[[#This Row],[CA tarif]]-T_[[#This Row],[CA HT]]</f>
        <v>47.25</v>
      </c>
      <c r="V2293" s="13"/>
      <c r="W2293" s="13"/>
      <c r="X2293"/>
      <c r="AA2293"/>
      <c r="AB2293"/>
    </row>
    <row r="2294" spans="1:28" ht="15" customHeight="1" x14ac:dyDescent="0.25">
      <c r="A2294" s="6" t="s">
        <v>189</v>
      </c>
      <c r="B2294" s="6" t="s">
        <v>190</v>
      </c>
      <c r="C2294" s="6" t="s">
        <v>191</v>
      </c>
      <c r="D2294" s="6" t="s">
        <v>136</v>
      </c>
      <c r="E2294" s="6">
        <v>1</v>
      </c>
      <c r="F2294" s="6" t="str">
        <f>VLOOKUP(T_[[#This Row],[N° représ]],ListeREPRESENTANTS,2,FALSE)</f>
        <v>Francis Rivière</v>
      </c>
      <c r="G2294" s="6">
        <v>10588</v>
      </c>
      <c r="H2294" s="9">
        <v>41607</v>
      </c>
      <c r="I2294" s="9">
        <v>41625</v>
      </c>
      <c r="J2294" s="9">
        <v>41626</v>
      </c>
      <c r="K2294" s="7">
        <v>8</v>
      </c>
      <c r="L2294" s="9" t="str">
        <f>VLOOKUP(T_[[#This Row],[Réf catégorie]],ListeCATEGORIES,2,FALSE)</f>
        <v>Poissons et fruits de mer</v>
      </c>
      <c r="M2294" s="6">
        <v>18</v>
      </c>
      <c r="N2294" s="6" t="str">
        <f>VLOOKUP(T_[[#This Row],[Réf prod]],ListePRODUITS,2,FALSE)</f>
        <v>Carnarvon Tigers</v>
      </c>
      <c r="O2294" s="13">
        <v>312.5</v>
      </c>
      <c r="P2294" s="6">
        <v>69</v>
      </c>
      <c r="Q2294" s="13">
        <f t="shared" si="35"/>
        <v>21562.5</v>
      </c>
      <c r="R2294" s="14">
        <v>-0.03</v>
      </c>
      <c r="S2294" s="13">
        <v>22209.375</v>
      </c>
      <c r="T2294" s="13">
        <v>555.234375</v>
      </c>
      <c r="U2294" s="48">
        <f>T_[[#This Row],[CA tarif]]-T_[[#This Row],[CA HT]]</f>
        <v>-646.875</v>
      </c>
      <c r="V2294" s="13"/>
      <c r="W2294" s="13"/>
      <c r="X2294"/>
      <c r="AA2294"/>
      <c r="AB2294"/>
    </row>
    <row r="2295" spans="1:28" ht="15" customHeight="1" x14ac:dyDescent="0.25">
      <c r="A2295" s="6" t="s">
        <v>82</v>
      </c>
      <c r="B2295" s="6" t="s">
        <v>83</v>
      </c>
      <c r="C2295" s="6" t="s">
        <v>84</v>
      </c>
      <c r="D2295" s="6" t="s">
        <v>85</v>
      </c>
      <c r="E2295" s="6">
        <v>1</v>
      </c>
      <c r="F2295" s="6" t="str">
        <f>VLOOKUP(T_[[#This Row],[N° représ]],ListeREPRESENTANTS,2,FALSE)</f>
        <v>Francis Rivière</v>
      </c>
      <c r="G2295" s="6">
        <v>10663</v>
      </c>
      <c r="H2295" s="9">
        <v>41607</v>
      </c>
      <c r="I2295" s="9">
        <v>41631</v>
      </c>
      <c r="J2295" s="9">
        <v>41630</v>
      </c>
      <c r="K2295" s="7">
        <v>7</v>
      </c>
      <c r="L2295" s="9" t="str">
        <f>VLOOKUP(T_[[#This Row],[Réf catégorie]],ListeCATEGORIES,2,FALSE)</f>
        <v>Produits secs</v>
      </c>
      <c r="M2295" s="6">
        <v>51</v>
      </c>
      <c r="N2295" s="6" t="str">
        <f>VLOOKUP(T_[[#This Row],[Réf prod]],ListePRODUITS,2,FALSE)</f>
        <v>Manjimup Dried Apples</v>
      </c>
      <c r="O2295" s="13">
        <v>265</v>
      </c>
      <c r="P2295" s="6">
        <v>38</v>
      </c>
      <c r="Q2295" s="13">
        <f t="shared" si="35"/>
        <v>10070</v>
      </c>
      <c r="R2295" s="14">
        <v>0.15</v>
      </c>
      <c r="S2295" s="13">
        <v>8559.5</v>
      </c>
      <c r="T2295" s="13">
        <v>0</v>
      </c>
      <c r="U2295" s="48">
        <f>T_[[#This Row],[CA tarif]]-T_[[#This Row],[CA HT]]</f>
        <v>1510.5</v>
      </c>
      <c r="V2295" s="13"/>
      <c r="W2295" s="13"/>
      <c r="X2295"/>
      <c r="AA2295"/>
      <c r="AB2295"/>
    </row>
    <row r="2296" spans="1:28" ht="15" customHeight="1" x14ac:dyDescent="0.25">
      <c r="A2296" s="6" t="s">
        <v>243</v>
      </c>
      <c r="B2296" s="6" t="s">
        <v>244</v>
      </c>
      <c r="C2296" s="6" t="s">
        <v>88</v>
      </c>
      <c r="D2296" s="6" t="s">
        <v>89</v>
      </c>
      <c r="E2296" s="6">
        <v>3</v>
      </c>
      <c r="F2296" s="6" t="str">
        <f>VLOOKUP(T_[[#This Row],[N° représ]],ListeREPRESENTANTS,2,FALSE)</f>
        <v>Janet Leverling</v>
      </c>
      <c r="G2296" s="6">
        <v>10793</v>
      </c>
      <c r="H2296" s="9">
        <v>41607</v>
      </c>
      <c r="I2296" s="9">
        <v>41632</v>
      </c>
      <c r="J2296" s="9">
        <v>41634</v>
      </c>
      <c r="K2296" s="7">
        <v>8</v>
      </c>
      <c r="L2296" s="9" t="str">
        <f>VLOOKUP(T_[[#This Row],[Réf catégorie]],ListeCATEGORIES,2,FALSE)</f>
        <v>Poissons et fruits de mer</v>
      </c>
      <c r="M2296" s="6">
        <v>41</v>
      </c>
      <c r="N2296" s="6" t="str">
        <f>VLOOKUP(T_[[#This Row],[Réf prod]],ListePRODUITS,2,FALSE)</f>
        <v>Jack's New England Clam Chowder</v>
      </c>
      <c r="O2296" s="13">
        <v>48.25</v>
      </c>
      <c r="P2296" s="6">
        <v>68</v>
      </c>
      <c r="Q2296" s="13">
        <f t="shared" si="35"/>
        <v>3281</v>
      </c>
      <c r="R2296" s="14">
        <v>-0.03</v>
      </c>
      <c r="S2296" s="13">
        <v>3379.4300000000003</v>
      </c>
      <c r="T2296" s="13">
        <v>87.865180000000009</v>
      </c>
      <c r="U2296" s="48">
        <f>T_[[#This Row],[CA tarif]]-T_[[#This Row],[CA HT]]</f>
        <v>-98.430000000000291</v>
      </c>
      <c r="V2296" s="13"/>
      <c r="W2296" s="13"/>
      <c r="X2296"/>
      <c r="AA2296"/>
      <c r="AB2296"/>
    </row>
    <row r="2297" spans="1:28" ht="15" customHeight="1" x14ac:dyDescent="0.25">
      <c r="A2297" s="6" t="s">
        <v>130</v>
      </c>
      <c r="B2297" s="6" t="s">
        <v>131</v>
      </c>
      <c r="C2297" s="6" t="s">
        <v>132</v>
      </c>
      <c r="D2297" s="6" t="s">
        <v>123</v>
      </c>
      <c r="E2297" s="6">
        <v>6</v>
      </c>
      <c r="F2297" s="6" t="str">
        <f>VLOOKUP(T_[[#This Row],[N° représ]],ListeREPRESENTANTS,2,FALSE)</f>
        <v>Ernst Junge</v>
      </c>
      <c r="G2297" s="6">
        <v>10637</v>
      </c>
      <c r="H2297" s="9">
        <v>41608</v>
      </c>
      <c r="I2297" s="9">
        <v>41620</v>
      </c>
      <c r="J2297" s="9">
        <v>41615</v>
      </c>
      <c r="K2297" s="7">
        <v>5</v>
      </c>
      <c r="L2297" s="9" t="str">
        <f>VLOOKUP(T_[[#This Row],[Réf catégorie]],ListeCATEGORIES,2,FALSE)</f>
        <v>Pâtes et céréales</v>
      </c>
      <c r="M2297" s="6">
        <v>56</v>
      </c>
      <c r="N2297" s="6" t="str">
        <f>VLOOKUP(T_[[#This Row],[Réf prod]],ListePRODUITS,2,FALSE)</f>
        <v>Gnocchi di nonna Alice</v>
      </c>
      <c r="O2297" s="13">
        <v>190</v>
      </c>
      <c r="P2297" s="6">
        <v>21</v>
      </c>
      <c r="Q2297" s="13">
        <f t="shared" si="35"/>
        <v>3990</v>
      </c>
      <c r="R2297" s="14">
        <v>0.1</v>
      </c>
      <c r="S2297" s="13">
        <v>3591</v>
      </c>
      <c r="T2297" s="13">
        <v>61.046999999999997</v>
      </c>
      <c r="U2297" s="48">
        <f>T_[[#This Row],[CA tarif]]-T_[[#This Row],[CA HT]]</f>
        <v>399</v>
      </c>
      <c r="V2297" s="13"/>
      <c r="W2297" s="13"/>
      <c r="X2297"/>
      <c r="AA2297"/>
      <c r="AB2297"/>
    </row>
    <row r="2298" spans="1:28" ht="15" customHeight="1" x14ac:dyDescent="0.25">
      <c r="A2298" s="6" t="s">
        <v>205</v>
      </c>
      <c r="B2298" s="6" t="s">
        <v>206</v>
      </c>
      <c r="C2298" s="6" t="s">
        <v>207</v>
      </c>
      <c r="D2298" s="6" t="s">
        <v>208</v>
      </c>
      <c r="E2298" s="6">
        <v>2</v>
      </c>
      <c r="F2298" s="6" t="str">
        <f>VLOOKUP(T_[[#This Row],[N° représ]],ListeREPRESENTANTS,2,FALSE)</f>
        <v>Anne Dodsworth</v>
      </c>
      <c r="G2298" s="6">
        <v>10672</v>
      </c>
      <c r="H2298" s="9">
        <v>41608</v>
      </c>
      <c r="I2298" s="9">
        <v>41633</v>
      </c>
      <c r="J2298" s="9">
        <v>41630</v>
      </c>
      <c r="K2298" s="7">
        <v>1</v>
      </c>
      <c r="L2298" s="9" t="str">
        <f>VLOOKUP(T_[[#This Row],[Réf catégorie]],ListeCATEGORIES,2,FALSE)</f>
        <v>Boissons</v>
      </c>
      <c r="M2298" s="6">
        <v>38</v>
      </c>
      <c r="N2298" s="6" t="str">
        <f>VLOOKUP(T_[[#This Row],[Réf prod]],ListePRODUITS,2,FALSE)</f>
        <v>Côte de Blaye</v>
      </c>
      <c r="O2298" s="13">
        <v>1317.5</v>
      </c>
      <c r="P2298" s="6">
        <v>4</v>
      </c>
      <c r="Q2298" s="13">
        <f t="shared" si="35"/>
        <v>5270</v>
      </c>
      <c r="R2298" s="14">
        <v>0.08</v>
      </c>
      <c r="S2298" s="13">
        <v>4848.4000000000005</v>
      </c>
      <c r="T2298" s="13">
        <v>24.242000000000004</v>
      </c>
      <c r="U2298" s="48">
        <f>T_[[#This Row],[CA tarif]]-T_[[#This Row],[CA HT]]</f>
        <v>421.59999999999945</v>
      </c>
      <c r="V2298" s="13"/>
      <c r="W2298" s="13"/>
      <c r="X2298"/>
      <c r="AA2298"/>
      <c r="AB2298"/>
    </row>
    <row r="2299" spans="1:28" ht="15" customHeight="1" x14ac:dyDescent="0.25">
      <c r="A2299" s="6" t="s">
        <v>296</v>
      </c>
      <c r="B2299" s="6" t="s">
        <v>297</v>
      </c>
      <c r="C2299" s="6" t="s">
        <v>298</v>
      </c>
      <c r="D2299" s="6" t="s">
        <v>123</v>
      </c>
      <c r="E2299" s="6">
        <v>7</v>
      </c>
      <c r="F2299" s="6" t="str">
        <f>VLOOKUP(T_[[#This Row],[N° représ]],ListeREPRESENTANTS,2,FALSE)</f>
        <v>Jaime Dos Santos</v>
      </c>
      <c r="G2299" s="6">
        <v>10709</v>
      </c>
      <c r="H2299" s="9">
        <v>41608</v>
      </c>
      <c r="I2299" s="9">
        <v>41621</v>
      </c>
      <c r="J2299" s="9">
        <v>41624</v>
      </c>
      <c r="K2299" s="7">
        <v>2</v>
      </c>
      <c r="L2299" s="9" t="str">
        <f>VLOOKUP(T_[[#This Row],[Réf catégorie]],ListeCATEGORIES,2,FALSE)</f>
        <v>Condiments</v>
      </c>
      <c r="M2299" s="6">
        <v>8</v>
      </c>
      <c r="N2299" s="6" t="str">
        <f>VLOOKUP(T_[[#This Row],[Réf prod]],ListePRODUITS,2,FALSE)</f>
        <v>Northwoods Cranberry Sauce</v>
      </c>
      <c r="O2299" s="13">
        <v>200</v>
      </c>
      <c r="P2299" s="6">
        <v>77</v>
      </c>
      <c r="Q2299" s="13">
        <f t="shared" si="35"/>
        <v>15400</v>
      </c>
      <c r="R2299" s="14">
        <v>0.17</v>
      </c>
      <c r="S2299" s="13">
        <v>12782</v>
      </c>
      <c r="T2299" s="13">
        <v>63.91</v>
      </c>
      <c r="U2299" s="48">
        <f>T_[[#This Row],[CA tarif]]-T_[[#This Row],[CA HT]]</f>
        <v>2618</v>
      </c>
      <c r="V2299" s="13"/>
      <c r="W2299" s="13"/>
      <c r="X2299"/>
      <c r="AA2299"/>
      <c r="AB2299"/>
    </row>
    <row r="2300" spans="1:28" ht="15" customHeight="1" x14ac:dyDescent="0.25">
      <c r="A2300" s="6" t="s">
        <v>82</v>
      </c>
      <c r="B2300" s="6" t="s">
        <v>83</v>
      </c>
      <c r="C2300" s="6" t="s">
        <v>84</v>
      </c>
      <c r="D2300" s="6" t="s">
        <v>85</v>
      </c>
      <c r="E2300" s="6">
        <v>5</v>
      </c>
      <c r="F2300" s="6" t="str">
        <f>VLOOKUP(T_[[#This Row],[N° représ]],ListeREPRESENTANTS,2,FALSE)</f>
        <v>Mohamed Ben Arfa</v>
      </c>
      <c r="G2300" s="6">
        <v>10755</v>
      </c>
      <c r="H2300" s="9">
        <v>41608</v>
      </c>
      <c r="I2300" s="9">
        <v>41638</v>
      </c>
      <c r="J2300" s="9">
        <v>41635</v>
      </c>
      <c r="K2300" s="7">
        <v>5</v>
      </c>
      <c r="L2300" s="9" t="str">
        <f>VLOOKUP(T_[[#This Row],[Réf catégorie]],ListeCATEGORIES,2,FALSE)</f>
        <v>Pâtes et céréales</v>
      </c>
      <c r="M2300" s="6">
        <v>57</v>
      </c>
      <c r="N2300" s="6" t="str">
        <f>VLOOKUP(T_[[#This Row],[Réf prod]],ListePRODUITS,2,FALSE)</f>
        <v>Ravioli Angelo</v>
      </c>
      <c r="O2300" s="13">
        <v>97.5</v>
      </c>
      <c r="P2300" s="6">
        <v>76</v>
      </c>
      <c r="Q2300" s="13">
        <f t="shared" si="35"/>
        <v>7410</v>
      </c>
      <c r="R2300" s="14">
        <v>0.16</v>
      </c>
      <c r="S2300" s="13">
        <v>6224.4</v>
      </c>
      <c r="T2300" s="13">
        <v>112.03919999999999</v>
      </c>
      <c r="U2300" s="48">
        <f>T_[[#This Row],[CA tarif]]-T_[[#This Row],[CA HT]]</f>
        <v>1185.6000000000004</v>
      </c>
      <c r="V2300" s="13"/>
      <c r="W2300" s="13"/>
      <c r="X2300"/>
      <c r="AA2300"/>
      <c r="AB2300"/>
    </row>
    <row r="2301" spans="1:28" ht="15" customHeight="1" x14ac:dyDescent="0.25">
      <c r="A2301" s="6" t="s">
        <v>205</v>
      </c>
      <c r="B2301" s="6" t="s">
        <v>206</v>
      </c>
      <c r="C2301" s="6" t="s">
        <v>207</v>
      </c>
      <c r="D2301" s="6" t="s">
        <v>208</v>
      </c>
      <c r="E2301" s="6">
        <v>5</v>
      </c>
      <c r="F2301" s="6" t="str">
        <f>VLOOKUP(T_[[#This Row],[N° représ]],ListeREPRESENTANTS,2,FALSE)</f>
        <v>Mohamed Ben Arfa</v>
      </c>
      <c r="G2301" s="6">
        <v>10875</v>
      </c>
      <c r="H2301" s="9">
        <v>41608</v>
      </c>
      <c r="I2301" s="9">
        <v>41620</v>
      </c>
      <c r="J2301" s="9">
        <v>41615</v>
      </c>
      <c r="K2301" s="7">
        <v>3</v>
      </c>
      <c r="L2301" s="9" t="str">
        <f>VLOOKUP(T_[[#This Row],[Réf catégorie]],ListeCATEGORIES,2,FALSE)</f>
        <v>Desserts</v>
      </c>
      <c r="M2301" s="6">
        <v>49</v>
      </c>
      <c r="N2301" s="6" t="str">
        <f>VLOOKUP(T_[[#This Row],[Réf prod]],ListePRODUITS,2,FALSE)</f>
        <v>Maxilaku</v>
      </c>
      <c r="O2301" s="13">
        <v>100</v>
      </c>
      <c r="P2301" s="6">
        <v>55</v>
      </c>
      <c r="Q2301" s="13">
        <f t="shared" si="35"/>
        <v>5500</v>
      </c>
      <c r="R2301" s="15">
        <v>0.03</v>
      </c>
      <c r="S2301" s="13">
        <v>5335</v>
      </c>
      <c r="T2301" s="13">
        <v>53.35</v>
      </c>
      <c r="U2301" s="48">
        <f>T_[[#This Row],[CA tarif]]-T_[[#This Row],[CA HT]]</f>
        <v>165</v>
      </c>
      <c r="V2301" s="13"/>
      <c r="W2301" s="13"/>
      <c r="X2301"/>
      <c r="AA2301"/>
      <c r="AB2301"/>
    </row>
    <row r="2302" spans="1:28" ht="15" customHeight="1" x14ac:dyDescent="0.25">
      <c r="A2302" s="6" t="s">
        <v>107</v>
      </c>
      <c r="B2302" s="6" t="s">
        <v>108</v>
      </c>
      <c r="C2302" s="6" t="s">
        <v>109</v>
      </c>
      <c r="D2302" s="6" t="s">
        <v>110</v>
      </c>
      <c r="E2302" s="6">
        <v>9</v>
      </c>
      <c r="F2302" s="6" t="str">
        <f>VLOOKUP(T_[[#This Row],[N° représ]],ListeREPRESENTANTS,2,FALSE)</f>
        <v>Steven Buchanan</v>
      </c>
      <c r="G2302" s="6">
        <v>10477</v>
      </c>
      <c r="H2302" s="9">
        <v>41609</v>
      </c>
      <c r="I2302" s="9">
        <v>41638</v>
      </c>
      <c r="J2302" s="9">
        <v>41639</v>
      </c>
      <c r="K2302" s="7">
        <v>1</v>
      </c>
      <c r="L2302" s="9" t="str">
        <f>VLOOKUP(T_[[#This Row],[Réf catégorie]],ListeCATEGORIES,2,FALSE)</f>
        <v>Boissons</v>
      </c>
      <c r="M2302" s="6">
        <v>39</v>
      </c>
      <c r="N2302" s="6" t="str">
        <f>VLOOKUP(T_[[#This Row],[Réf prod]],ListePRODUITS,2,FALSE)</f>
        <v>Chartreuse verte</v>
      </c>
      <c r="O2302" s="13">
        <v>72</v>
      </c>
      <c r="P2302" s="6">
        <v>2</v>
      </c>
      <c r="Q2302" s="13">
        <f t="shared" si="35"/>
        <v>144</v>
      </c>
      <c r="R2302" s="14">
        <v>0.16</v>
      </c>
      <c r="S2302" s="13">
        <v>120.96</v>
      </c>
      <c r="T2302" s="13">
        <v>3.8707199999999999</v>
      </c>
      <c r="U2302" s="48">
        <f>T_[[#This Row],[CA tarif]]-T_[[#This Row],[CA HT]]</f>
        <v>23.040000000000006</v>
      </c>
      <c r="V2302" s="13"/>
      <c r="W2302" s="13"/>
      <c r="X2302"/>
      <c r="AA2302"/>
      <c r="AB2302"/>
    </row>
    <row r="2303" spans="1:28" ht="15" customHeight="1" x14ac:dyDescent="0.25">
      <c r="A2303" s="6" t="s">
        <v>130</v>
      </c>
      <c r="B2303" s="6" t="s">
        <v>131</v>
      </c>
      <c r="C2303" s="6" t="s">
        <v>132</v>
      </c>
      <c r="D2303" s="6" t="s">
        <v>123</v>
      </c>
      <c r="E2303" s="6">
        <v>1</v>
      </c>
      <c r="F2303" s="6" t="str">
        <f>VLOOKUP(T_[[#This Row],[N° représ]],ListeREPRESENTANTS,2,FALSE)</f>
        <v>Francis Rivière</v>
      </c>
      <c r="G2303" s="6">
        <v>10487</v>
      </c>
      <c r="H2303" s="9">
        <v>41609</v>
      </c>
      <c r="I2303" s="9">
        <v>41622</v>
      </c>
      <c r="J2303" s="9">
        <v>41624</v>
      </c>
      <c r="K2303" s="7">
        <v>3</v>
      </c>
      <c r="L2303" s="9" t="str">
        <f>VLOOKUP(T_[[#This Row],[Réf catégorie]],ListeCATEGORIES,2,FALSE)</f>
        <v>Desserts</v>
      </c>
      <c r="M2303" s="6">
        <v>19</v>
      </c>
      <c r="N2303" s="6" t="str">
        <f>VLOOKUP(T_[[#This Row],[Réf prod]],ListePRODUITS,2,FALSE)</f>
        <v>Teatime Chocolate Biscuits</v>
      </c>
      <c r="O2303" s="13">
        <v>36.5</v>
      </c>
      <c r="P2303" s="6">
        <v>42</v>
      </c>
      <c r="Q2303" s="13">
        <f t="shared" si="35"/>
        <v>1533</v>
      </c>
      <c r="R2303" s="14">
        <v>0.05</v>
      </c>
      <c r="S2303" s="13">
        <v>1456.35</v>
      </c>
      <c r="T2303" s="13">
        <v>46.603199999999994</v>
      </c>
      <c r="U2303" s="48">
        <f>T_[[#This Row],[CA tarif]]-T_[[#This Row],[CA HT]]</f>
        <v>76.650000000000091</v>
      </c>
      <c r="V2303" s="13"/>
      <c r="W2303" s="13"/>
      <c r="X2303"/>
      <c r="AA2303"/>
      <c r="AB2303"/>
    </row>
    <row r="2304" spans="1:28" ht="15" customHeight="1" x14ac:dyDescent="0.25">
      <c r="A2304" s="6" t="s">
        <v>258</v>
      </c>
      <c r="B2304" s="6" t="s">
        <v>259</v>
      </c>
      <c r="C2304" s="6" t="s">
        <v>260</v>
      </c>
      <c r="D2304" s="6" t="s">
        <v>136</v>
      </c>
      <c r="E2304" s="6">
        <v>9</v>
      </c>
      <c r="F2304" s="6" t="str">
        <f>VLOOKUP(T_[[#This Row],[N° représ]],ListeREPRESENTANTS,2,FALSE)</f>
        <v>Steven Buchanan</v>
      </c>
      <c r="G2304" s="6">
        <v>10575</v>
      </c>
      <c r="H2304" s="9">
        <v>41609</v>
      </c>
      <c r="I2304" s="9">
        <v>41633</v>
      </c>
      <c r="J2304" s="9">
        <v>41630</v>
      </c>
      <c r="K2304" s="7">
        <v>4</v>
      </c>
      <c r="L2304" s="9" t="str">
        <f>VLOOKUP(T_[[#This Row],[Réf catégorie]],ListeCATEGORIES,2,FALSE)</f>
        <v>Produits laitiers</v>
      </c>
      <c r="M2304" s="6">
        <v>72</v>
      </c>
      <c r="N2304" s="6" t="str">
        <f>VLOOKUP(T_[[#This Row],[Réf prod]],ListePRODUITS,2,FALSE)</f>
        <v>Mozzarella di Giovanni</v>
      </c>
      <c r="O2304" s="13">
        <v>174</v>
      </c>
      <c r="P2304" s="6">
        <v>73</v>
      </c>
      <c r="Q2304" s="13">
        <f t="shared" si="35"/>
        <v>12702</v>
      </c>
      <c r="R2304" s="14">
        <v>0.02</v>
      </c>
      <c r="S2304" s="13">
        <v>12447.96</v>
      </c>
      <c r="T2304" s="13">
        <v>37.343879999999999</v>
      </c>
      <c r="U2304" s="48">
        <f>T_[[#This Row],[CA tarif]]-T_[[#This Row],[CA HT]]</f>
        <v>254.04000000000087</v>
      </c>
      <c r="V2304" s="13"/>
      <c r="W2304" s="13"/>
      <c r="X2304"/>
      <c r="AA2304"/>
      <c r="AB2304"/>
    </row>
    <row r="2305" spans="1:28" ht="15" customHeight="1" x14ac:dyDescent="0.25">
      <c r="A2305" s="6" t="s">
        <v>228</v>
      </c>
      <c r="B2305" s="6" t="s">
        <v>229</v>
      </c>
      <c r="C2305" s="6" t="s">
        <v>122</v>
      </c>
      <c r="D2305" s="6" t="s">
        <v>123</v>
      </c>
      <c r="E2305" s="6">
        <v>7</v>
      </c>
      <c r="F2305" s="6" t="str">
        <f>VLOOKUP(T_[[#This Row],[N° représ]],ListeREPRESENTANTS,2,FALSE)</f>
        <v>Jaime Dos Santos</v>
      </c>
      <c r="G2305" s="6">
        <v>10886</v>
      </c>
      <c r="H2305" s="9">
        <v>41609</v>
      </c>
      <c r="I2305" s="9">
        <v>41634</v>
      </c>
      <c r="J2305" s="9">
        <v>41633</v>
      </c>
      <c r="K2305" s="7">
        <v>2</v>
      </c>
      <c r="L2305" s="9" t="str">
        <f>VLOOKUP(T_[[#This Row],[Réf catégorie]],ListeCATEGORIES,2,FALSE)</f>
        <v>Condiments</v>
      </c>
      <c r="M2305" s="6">
        <v>77</v>
      </c>
      <c r="N2305" s="6" t="str">
        <f>VLOOKUP(T_[[#This Row],[Réf prod]],ListePRODUITS,2,FALSE)</f>
        <v>Original Frankfurter grüne Soße</v>
      </c>
      <c r="O2305" s="13">
        <v>65</v>
      </c>
      <c r="P2305" s="6">
        <v>44</v>
      </c>
      <c r="Q2305" s="13">
        <f t="shared" si="35"/>
        <v>2860</v>
      </c>
      <c r="R2305" s="15">
        <v>0.1</v>
      </c>
      <c r="S2305" s="13">
        <v>2574</v>
      </c>
      <c r="T2305" s="13">
        <v>56.628</v>
      </c>
      <c r="U2305" s="48">
        <f>T_[[#This Row],[CA tarif]]-T_[[#This Row],[CA HT]]</f>
        <v>286</v>
      </c>
      <c r="V2305" s="13"/>
      <c r="W2305" s="13"/>
      <c r="X2305"/>
      <c r="AA2305"/>
      <c r="AB2305"/>
    </row>
    <row r="2306" spans="1:28" ht="15" customHeight="1" x14ac:dyDescent="0.25">
      <c r="A2306" s="6" t="s">
        <v>130</v>
      </c>
      <c r="B2306" s="6" t="s">
        <v>131</v>
      </c>
      <c r="C2306" s="6" t="s">
        <v>132</v>
      </c>
      <c r="D2306" s="6" t="s">
        <v>123</v>
      </c>
      <c r="E2306" s="6">
        <v>5</v>
      </c>
      <c r="F2306" s="6" t="str">
        <f>VLOOKUP(T_[[#This Row],[N° représ]],ListeREPRESENTANTS,2,FALSE)</f>
        <v>Mohamed Ben Arfa</v>
      </c>
      <c r="G2306" s="6">
        <v>10913</v>
      </c>
      <c r="H2306" s="9">
        <v>41609</v>
      </c>
      <c r="I2306" s="9">
        <v>41639</v>
      </c>
      <c r="J2306" s="9">
        <v>41639</v>
      </c>
      <c r="K2306" s="7">
        <v>4</v>
      </c>
      <c r="L2306" s="9" t="str">
        <f>VLOOKUP(T_[[#This Row],[Réf catégorie]],ListeCATEGORIES,2,FALSE)</f>
        <v>Produits laitiers</v>
      </c>
      <c r="M2306" s="6">
        <v>33</v>
      </c>
      <c r="N2306" s="6" t="str">
        <f>VLOOKUP(T_[[#This Row],[Réf prod]],ListePRODUITS,2,FALSE)</f>
        <v>Geitost</v>
      </c>
      <c r="O2306" s="13">
        <v>12.5</v>
      </c>
      <c r="P2306" s="6">
        <v>65</v>
      </c>
      <c r="Q2306" s="13">
        <f t="shared" si="35"/>
        <v>812.5</v>
      </c>
      <c r="R2306" s="15">
        <v>0.2</v>
      </c>
      <c r="S2306" s="13">
        <v>650</v>
      </c>
      <c r="T2306" s="13">
        <v>1.3</v>
      </c>
      <c r="U2306" s="48">
        <f>T_[[#This Row],[CA tarif]]-T_[[#This Row],[CA HT]]</f>
        <v>162.5</v>
      </c>
      <c r="V2306" s="13"/>
      <c r="W2306" s="13"/>
      <c r="X2306"/>
      <c r="AA2306"/>
      <c r="AB2306"/>
    </row>
    <row r="2307" spans="1:28" ht="15" customHeight="1" x14ac:dyDescent="0.25">
      <c r="A2307" s="6" t="s">
        <v>82</v>
      </c>
      <c r="B2307" s="6" t="s">
        <v>83</v>
      </c>
      <c r="C2307" s="6" t="s">
        <v>84</v>
      </c>
      <c r="D2307" s="6" t="s">
        <v>85</v>
      </c>
      <c r="E2307" s="6">
        <v>4</v>
      </c>
      <c r="F2307" s="6" t="str">
        <f>VLOOKUP(T_[[#This Row],[N° représ]],ListeREPRESENTANTS,2,FALSE)</f>
        <v>Laura Callahan</v>
      </c>
      <c r="G2307" s="6">
        <v>10932</v>
      </c>
      <c r="H2307" s="9">
        <v>41609</v>
      </c>
      <c r="I2307" s="9">
        <v>41630</v>
      </c>
      <c r="J2307" s="9">
        <v>41632</v>
      </c>
      <c r="K2307" s="7">
        <v>1</v>
      </c>
      <c r="L2307" s="9" t="str">
        <f>VLOOKUP(T_[[#This Row],[Réf catégorie]],ListeCATEGORIES,2,FALSE)</f>
        <v>Boissons</v>
      </c>
      <c r="M2307" s="6">
        <v>75</v>
      </c>
      <c r="N2307" s="6" t="str">
        <f>VLOOKUP(T_[[#This Row],[Réf prod]],ListePRODUITS,2,FALSE)</f>
        <v>Rhönbräu Klosterbier</v>
      </c>
      <c r="O2307" s="13">
        <v>38.75</v>
      </c>
      <c r="P2307" s="6">
        <v>51</v>
      </c>
      <c r="Q2307" s="13">
        <f t="shared" si="35"/>
        <v>1976.25</v>
      </c>
      <c r="R2307" s="15">
        <v>0.1</v>
      </c>
      <c r="S2307" s="13">
        <v>1778.625</v>
      </c>
      <c r="T2307" s="13">
        <v>12.450374999999999</v>
      </c>
      <c r="U2307" s="48">
        <f>T_[[#This Row],[CA tarif]]-T_[[#This Row],[CA HT]]</f>
        <v>197.625</v>
      </c>
      <c r="V2307" s="13"/>
      <c r="W2307" s="13"/>
      <c r="X2307"/>
      <c r="AA2307"/>
      <c r="AB2307"/>
    </row>
    <row r="2308" spans="1:28" ht="15" customHeight="1" x14ac:dyDescent="0.25">
      <c r="A2308" s="6" t="s">
        <v>152</v>
      </c>
      <c r="B2308" s="6" t="s">
        <v>153</v>
      </c>
      <c r="C2308" s="6" t="s">
        <v>154</v>
      </c>
      <c r="D2308" s="6" t="s">
        <v>146</v>
      </c>
      <c r="E2308" s="6">
        <v>3</v>
      </c>
      <c r="F2308" s="6" t="str">
        <f>VLOOKUP(T_[[#This Row],[N° représ]],ListeREPRESENTANTS,2,FALSE)</f>
        <v>Janet Leverling</v>
      </c>
      <c r="G2308" s="6">
        <v>10495</v>
      </c>
      <c r="H2308" s="9">
        <v>41610</v>
      </c>
      <c r="I2308" s="9">
        <v>41636</v>
      </c>
      <c r="J2308" s="9">
        <v>41634</v>
      </c>
      <c r="K2308" s="7">
        <v>5</v>
      </c>
      <c r="L2308" s="9" t="str">
        <f>VLOOKUP(T_[[#This Row],[Réf catégorie]],ListeCATEGORIES,2,FALSE)</f>
        <v>Pâtes et céréales</v>
      </c>
      <c r="M2308" s="6">
        <v>23</v>
      </c>
      <c r="N2308" s="6" t="str">
        <f>VLOOKUP(T_[[#This Row],[Réf prod]],ListePRODUITS,2,FALSE)</f>
        <v>Tunnbröd</v>
      </c>
      <c r="O2308" s="13">
        <v>36</v>
      </c>
      <c r="P2308" s="6">
        <v>95</v>
      </c>
      <c r="Q2308" s="13">
        <f t="shared" si="35"/>
        <v>3420</v>
      </c>
      <c r="R2308" s="14">
        <v>0.04</v>
      </c>
      <c r="S2308" s="13">
        <v>3283.2</v>
      </c>
      <c r="T2308" s="13">
        <v>85.363199999999992</v>
      </c>
      <c r="U2308" s="48">
        <f>T_[[#This Row],[CA tarif]]-T_[[#This Row],[CA HT]]</f>
        <v>136.80000000000018</v>
      </c>
      <c r="V2308" s="13"/>
      <c r="W2308" s="13"/>
      <c r="X2308"/>
      <c r="AA2308"/>
      <c r="AB2308"/>
    </row>
    <row r="2309" spans="1:28" ht="15" customHeight="1" x14ac:dyDescent="0.25">
      <c r="A2309" s="6" t="s">
        <v>184</v>
      </c>
      <c r="B2309" s="6" t="s">
        <v>185</v>
      </c>
      <c r="C2309" s="6" t="s">
        <v>159</v>
      </c>
      <c r="D2309" s="6" t="s">
        <v>136</v>
      </c>
      <c r="E2309" s="6">
        <v>8</v>
      </c>
      <c r="F2309" s="6" t="str">
        <f>VLOOKUP(T_[[#This Row],[N° représ]],ListeREPRESENTANTS,2,FALSE)</f>
        <v>Hicham Esmal</v>
      </c>
      <c r="G2309" s="6">
        <v>10513</v>
      </c>
      <c r="H2309" s="9">
        <v>41610</v>
      </c>
      <c r="I2309" s="9">
        <v>41630</v>
      </c>
      <c r="J2309" s="9">
        <v>41632</v>
      </c>
      <c r="K2309" s="7">
        <v>2</v>
      </c>
      <c r="L2309" s="9" t="str">
        <f>VLOOKUP(T_[[#This Row],[Réf catégorie]],ListeCATEGORIES,2,FALSE)</f>
        <v>Condiments</v>
      </c>
      <c r="M2309" s="6">
        <v>61</v>
      </c>
      <c r="N2309" s="6" t="str">
        <f>VLOOKUP(T_[[#This Row],[Réf prod]],ListePRODUITS,2,FALSE)</f>
        <v>Sirop d'érable</v>
      </c>
      <c r="O2309" s="13">
        <v>142.5</v>
      </c>
      <c r="P2309" s="6">
        <v>91</v>
      </c>
      <c r="Q2309" s="13">
        <f t="shared" ref="Q2309:Q2372" si="36">O2309*P2309</f>
        <v>12967.5</v>
      </c>
      <c r="R2309" s="14">
        <v>0.18</v>
      </c>
      <c r="S2309" s="13">
        <v>10633.35</v>
      </c>
      <c r="T2309" s="13">
        <v>42.5334</v>
      </c>
      <c r="U2309" s="48">
        <f>T_[[#This Row],[CA tarif]]-T_[[#This Row],[CA HT]]</f>
        <v>2334.1499999999996</v>
      </c>
      <c r="V2309" s="13"/>
      <c r="W2309" s="13"/>
      <c r="X2309"/>
      <c r="AA2309"/>
      <c r="AB2309"/>
    </row>
    <row r="2310" spans="1:28" ht="15" customHeight="1" x14ac:dyDescent="0.25">
      <c r="A2310" s="6" t="s">
        <v>141</v>
      </c>
      <c r="B2310" s="6" t="s">
        <v>142</v>
      </c>
      <c r="C2310" s="6" t="s">
        <v>109</v>
      </c>
      <c r="D2310" s="6" t="s">
        <v>110</v>
      </c>
      <c r="E2310" s="6">
        <v>5</v>
      </c>
      <c r="F2310" s="6" t="str">
        <f>VLOOKUP(T_[[#This Row],[N° représ]],ListeREPRESENTANTS,2,FALSE)</f>
        <v>Mohamed Ben Arfa</v>
      </c>
      <c r="G2310" s="6">
        <v>10551</v>
      </c>
      <c r="H2310" s="9">
        <v>41611</v>
      </c>
      <c r="I2310" s="9">
        <v>41637</v>
      </c>
      <c r="J2310" s="9">
        <v>41638</v>
      </c>
      <c r="K2310" s="7">
        <v>3</v>
      </c>
      <c r="L2310" s="9" t="str">
        <f>VLOOKUP(T_[[#This Row],[Réf catégorie]],ListeCATEGORIES,2,FALSE)</f>
        <v>Desserts</v>
      </c>
      <c r="M2310" s="6">
        <v>16</v>
      </c>
      <c r="N2310" s="6" t="str">
        <f>VLOOKUP(T_[[#This Row],[Réf prod]],ListePRODUITS,2,FALSE)</f>
        <v>Pavlova</v>
      </c>
      <c r="O2310" s="13">
        <v>87.25</v>
      </c>
      <c r="P2310" s="6">
        <v>73</v>
      </c>
      <c r="Q2310" s="13">
        <f t="shared" si="36"/>
        <v>6369.25</v>
      </c>
      <c r="R2310" s="14">
        <v>0.15</v>
      </c>
      <c r="S2310" s="13">
        <v>5413.8625000000002</v>
      </c>
      <c r="T2310" s="13">
        <v>0</v>
      </c>
      <c r="U2310" s="48">
        <f>T_[[#This Row],[CA tarif]]-T_[[#This Row],[CA HT]]</f>
        <v>955.38749999999982</v>
      </c>
      <c r="V2310" s="13"/>
      <c r="W2310" s="13"/>
      <c r="X2310"/>
      <c r="AA2310"/>
      <c r="AB2310"/>
    </row>
    <row r="2311" spans="1:28" ht="15" customHeight="1" x14ac:dyDescent="0.25">
      <c r="A2311" s="6" t="s">
        <v>120</v>
      </c>
      <c r="B2311" s="6" t="s">
        <v>121</v>
      </c>
      <c r="C2311" s="6" t="s">
        <v>122</v>
      </c>
      <c r="D2311" s="6" t="s">
        <v>123</v>
      </c>
      <c r="E2311" s="6">
        <v>9</v>
      </c>
      <c r="F2311" s="6" t="str">
        <f>VLOOKUP(T_[[#This Row],[N° représ]],ListeREPRESENTANTS,2,FALSE)</f>
        <v>Steven Buchanan</v>
      </c>
      <c r="G2311" s="6">
        <v>10648</v>
      </c>
      <c r="H2311" s="9">
        <v>41611</v>
      </c>
      <c r="I2311" s="9">
        <v>41632</v>
      </c>
      <c r="J2311" s="9">
        <v>41633</v>
      </c>
      <c r="K2311" s="7">
        <v>5</v>
      </c>
      <c r="L2311" s="9" t="str">
        <f>VLOOKUP(T_[[#This Row],[Réf catégorie]],ListeCATEGORIES,2,FALSE)</f>
        <v>Pâtes et céréales</v>
      </c>
      <c r="M2311" s="6">
        <v>22</v>
      </c>
      <c r="N2311" s="6" t="str">
        <f>VLOOKUP(T_[[#This Row],[Réf prod]],ListePRODUITS,2,FALSE)</f>
        <v>Gustaf's Knäckebröd</v>
      </c>
      <c r="O2311" s="13">
        <v>105</v>
      </c>
      <c r="P2311" s="6">
        <v>27</v>
      </c>
      <c r="Q2311" s="13">
        <f t="shared" si="36"/>
        <v>2835</v>
      </c>
      <c r="R2311" s="14">
        <v>0.01</v>
      </c>
      <c r="S2311" s="13">
        <v>2806.65</v>
      </c>
      <c r="T2311" s="13">
        <v>2.8066500000000003</v>
      </c>
      <c r="U2311" s="48">
        <f>T_[[#This Row],[CA tarif]]-T_[[#This Row],[CA HT]]</f>
        <v>28.349999999999909</v>
      </c>
      <c r="V2311" s="13"/>
      <c r="W2311" s="13"/>
      <c r="X2311"/>
      <c r="AA2311"/>
      <c r="AB2311"/>
    </row>
    <row r="2312" spans="1:28" ht="15" customHeight="1" x14ac:dyDescent="0.25">
      <c r="A2312" s="6" t="s">
        <v>285</v>
      </c>
      <c r="B2312" s="6" t="s">
        <v>286</v>
      </c>
      <c r="C2312" s="6" t="s">
        <v>287</v>
      </c>
      <c r="D2312" s="6" t="s">
        <v>212</v>
      </c>
      <c r="E2312" s="6">
        <v>1</v>
      </c>
      <c r="F2312" s="6" t="str">
        <f>VLOOKUP(T_[[#This Row],[N° représ]],ListeREPRESENTANTS,2,FALSE)</f>
        <v>Francis Rivière</v>
      </c>
      <c r="G2312" s="6">
        <v>10673</v>
      </c>
      <c r="H2312" s="9">
        <v>41611</v>
      </c>
      <c r="I2312" s="9">
        <v>41633</v>
      </c>
      <c r="J2312" s="9">
        <v>41633</v>
      </c>
      <c r="K2312" s="7">
        <v>3</v>
      </c>
      <c r="L2312" s="9" t="str">
        <f>VLOOKUP(T_[[#This Row],[Réf catégorie]],ListeCATEGORIES,2,FALSE)</f>
        <v>Desserts</v>
      </c>
      <c r="M2312" s="6">
        <v>16</v>
      </c>
      <c r="N2312" s="6" t="str">
        <f>VLOOKUP(T_[[#This Row],[Réf prod]],ListePRODUITS,2,FALSE)</f>
        <v>Pavlova</v>
      </c>
      <c r="O2312" s="13">
        <v>87.25</v>
      </c>
      <c r="P2312" s="6">
        <v>54</v>
      </c>
      <c r="Q2312" s="13">
        <f t="shared" si="36"/>
        <v>4711.5</v>
      </c>
      <c r="R2312" s="14">
        <v>0.2</v>
      </c>
      <c r="S2312" s="13">
        <v>3769.2000000000003</v>
      </c>
      <c r="T2312" s="13">
        <v>41.461200000000005</v>
      </c>
      <c r="U2312" s="48">
        <f>T_[[#This Row],[CA tarif]]-T_[[#This Row],[CA HT]]</f>
        <v>942.29999999999973</v>
      </c>
      <c r="V2312" s="13"/>
      <c r="W2312" s="13"/>
      <c r="X2312"/>
      <c r="AA2312"/>
      <c r="AB2312"/>
    </row>
    <row r="2313" spans="1:28" x14ac:dyDescent="0.25">
      <c r="A2313" s="6" t="s">
        <v>78</v>
      </c>
      <c r="B2313" s="6" t="s">
        <v>79</v>
      </c>
      <c r="C2313" s="6" t="s">
        <v>80</v>
      </c>
      <c r="D2313" s="6" t="s">
        <v>81</v>
      </c>
      <c r="E2313" s="6">
        <v>4</v>
      </c>
      <c r="F2313" s="6" t="str">
        <f>VLOOKUP(T_[[#This Row],[N° représ]],ListeREPRESENTANTS,2,FALSE)</f>
        <v>Laura Callahan</v>
      </c>
      <c r="G2313" s="6">
        <v>10696</v>
      </c>
      <c r="H2313" s="9">
        <v>41611</v>
      </c>
      <c r="I2313" s="9">
        <v>41623</v>
      </c>
      <c r="J2313" s="9">
        <v>41619</v>
      </c>
      <c r="K2313" s="7">
        <v>6</v>
      </c>
      <c r="L2313" s="9" t="str">
        <f>VLOOKUP(T_[[#This Row],[Réf catégorie]],ListeCATEGORIES,2,FALSE)</f>
        <v>Viandes</v>
      </c>
      <c r="M2313" s="6">
        <v>17</v>
      </c>
      <c r="N2313" s="6" t="str">
        <f>VLOOKUP(T_[[#This Row],[Réf prod]],ListePRODUITS,2,FALSE)</f>
        <v>Alice Mutton</v>
      </c>
      <c r="O2313" s="13">
        <v>195</v>
      </c>
      <c r="P2313" s="6">
        <v>41</v>
      </c>
      <c r="Q2313" s="13">
        <f t="shared" si="36"/>
        <v>7995</v>
      </c>
      <c r="R2313" s="14">
        <v>0</v>
      </c>
      <c r="S2313" s="13">
        <v>7995</v>
      </c>
      <c r="T2313" s="13">
        <v>87.944999999999993</v>
      </c>
      <c r="U2313" s="48">
        <f>T_[[#This Row],[CA tarif]]-T_[[#This Row],[CA HT]]</f>
        <v>0</v>
      </c>
      <c r="V2313" s="13"/>
      <c r="W2313" s="13"/>
      <c r="X2313"/>
      <c r="AA2313"/>
      <c r="AB2313"/>
    </row>
    <row r="2314" spans="1:28" ht="15" customHeight="1" x14ac:dyDescent="0.25">
      <c r="A2314" s="6" t="s">
        <v>299</v>
      </c>
      <c r="B2314" s="6" t="s">
        <v>300</v>
      </c>
      <c r="C2314" s="6" t="s">
        <v>280</v>
      </c>
      <c r="D2314" s="6" t="s">
        <v>85</v>
      </c>
      <c r="E2314" s="6">
        <v>7</v>
      </c>
      <c r="F2314" s="6" t="str">
        <f>VLOOKUP(T_[[#This Row],[N° représ]],ListeREPRESENTANTS,2,FALSE)</f>
        <v>Jaime Dos Santos</v>
      </c>
      <c r="G2314" s="6">
        <v>10671</v>
      </c>
      <c r="H2314" s="9">
        <v>41612</v>
      </c>
      <c r="I2314" s="9">
        <v>41626</v>
      </c>
      <c r="J2314" s="9">
        <v>41629</v>
      </c>
      <c r="K2314" s="7">
        <v>3</v>
      </c>
      <c r="L2314" s="9" t="str">
        <f>VLOOKUP(T_[[#This Row],[Réf catégorie]],ListeCATEGORIES,2,FALSE)</f>
        <v>Desserts</v>
      </c>
      <c r="M2314" s="6">
        <v>16</v>
      </c>
      <c r="N2314" s="6" t="str">
        <f>VLOOKUP(T_[[#This Row],[Réf prod]],ListePRODUITS,2,FALSE)</f>
        <v>Pavlova</v>
      </c>
      <c r="O2314" s="13">
        <v>87.25</v>
      </c>
      <c r="P2314" s="6">
        <v>6</v>
      </c>
      <c r="Q2314" s="13">
        <f t="shared" si="36"/>
        <v>523.5</v>
      </c>
      <c r="R2314" s="14">
        <v>0.13</v>
      </c>
      <c r="S2314" s="13">
        <v>455.44499999999999</v>
      </c>
      <c r="T2314" s="13">
        <v>14.57424</v>
      </c>
      <c r="U2314" s="48">
        <f>T_[[#This Row],[CA tarif]]-T_[[#This Row],[CA HT]]</f>
        <v>68.055000000000007</v>
      </c>
      <c r="V2314" s="13"/>
      <c r="W2314" s="13"/>
      <c r="X2314"/>
      <c r="AA2314"/>
      <c r="AB2314"/>
    </row>
    <row r="2315" spans="1:28" ht="15" customHeight="1" x14ac:dyDescent="0.25">
      <c r="A2315" s="6" t="s">
        <v>228</v>
      </c>
      <c r="B2315" s="6" t="s">
        <v>229</v>
      </c>
      <c r="C2315" s="6" t="s">
        <v>122</v>
      </c>
      <c r="D2315" s="6" t="s">
        <v>123</v>
      </c>
      <c r="E2315" s="6">
        <v>7</v>
      </c>
      <c r="F2315" s="6" t="str">
        <f>VLOOKUP(T_[[#This Row],[N° représ]],ListeREPRESENTANTS,2,FALSE)</f>
        <v>Jaime Dos Santos</v>
      </c>
      <c r="G2315" s="6">
        <v>10690</v>
      </c>
      <c r="H2315" s="9">
        <v>41612</v>
      </c>
      <c r="I2315" s="9">
        <v>41622</v>
      </c>
      <c r="J2315" s="9">
        <v>41621</v>
      </c>
      <c r="K2315" s="7">
        <v>5</v>
      </c>
      <c r="L2315" s="9" t="str">
        <f>VLOOKUP(T_[[#This Row],[Réf catégorie]],ListeCATEGORIES,2,FALSE)</f>
        <v>Pâtes et céréales</v>
      </c>
      <c r="M2315" s="6">
        <v>56</v>
      </c>
      <c r="N2315" s="6" t="str">
        <f>VLOOKUP(T_[[#This Row],[Réf prod]],ListePRODUITS,2,FALSE)</f>
        <v>Gnocchi di nonna Alice</v>
      </c>
      <c r="O2315" s="13">
        <v>190</v>
      </c>
      <c r="P2315" s="6">
        <v>50</v>
      </c>
      <c r="Q2315" s="13">
        <f t="shared" si="36"/>
        <v>9500</v>
      </c>
      <c r="R2315" s="14">
        <v>0.18</v>
      </c>
      <c r="S2315" s="13">
        <v>7790.0000000000009</v>
      </c>
      <c r="T2315" s="13">
        <v>148.01000000000002</v>
      </c>
      <c r="U2315" s="48">
        <f>T_[[#This Row],[CA tarif]]-T_[[#This Row],[CA HT]]</f>
        <v>1709.9999999999991</v>
      </c>
      <c r="V2315" s="13"/>
      <c r="W2315" s="13"/>
      <c r="X2315"/>
      <c r="AA2315"/>
      <c r="AB2315"/>
    </row>
    <row r="2316" spans="1:28" ht="15" customHeight="1" x14ac:dyDescent="0.25">
      <c r="A2316" s="6" t="s">
        <v>296</v>
      </c>
      <c r="B2316" s="6" t="s">
        <v>297</v>
      </c>
      <c r="C2316" s="6" t="s">
        <v>298</v>
      </c>
      <c r="D2316" s="6" t="s">
        <v>123</v>
      </c>
      <c r="E2316" s="6">
        <v>7</v>
      </c>
      <c r="F2316" s="6" t="str">
        <f>VLOOKUP(T_[[#This Row],[N° représ]],ListeREPRESENTANTS,2,FALSE)</f>
        <v>Jaime Dos Santos</v>
      </c>
      <c r="G2316" s="6">
        <v>10709</v>
      </c>
      <c r="H2316" s="9">
        <v>41612</v>
      </c>
      <c r="I2316" s="9">
        <v>41625</v>
      </c>
      <c r="J2316" s="9">
        <v>41620</v>
      </c>
      <c r="K2316" s="7">
        <v>7</v>
      </c>
      <c r="L2316" s="9" t="str">
        <f>VLOOKUP(T_[[#This Row],[Réf catégorie]],ListeCATEGORIES,2,FALSE)</f>
        <v>Produits secs</v>
      </c>
      <c r="M2316" s="6">
        <v>51</v>
      </c>
      <c r="N2316" s="6" t="str">
        <f>VLOOKUP(T_[[#This Row],[Réf prod]],ListePRODUITS,2,FALSE)</f>
        <v>Manjimup Dried Apples</v>
      </c>
      <c r="O2316" s="13">
        <v>265</v>
      </c>
      <c r="P2316" s="6">
        <v>51</v>
      </c>
      <c r="Q2316" s="13">
        <f t="shared" si="36"/>
        <v>13515</v>
      </c>
      <c r="R2316" s="14">
        <v>-0.02</v>
      </c>
      <c r="S2316" s="13">
        <v>13785.300000000001</v>
      </c>
      <c r="T2316" s="13">
        <v>137.85300000000001</v>
      </c>
      <c r="U2316" s="48">
        <f>T_[[#This Row],[CA tarif]]-T_[[#This Row],[CA HT]]</f>
        <v>-270.30000000000109</v>
      </c>
      <c r="V2316" s="13"/>
      <c r="W2316" s="13"/>
      <c r="X2316"/>
      <c r="AA2316"/>
      <c r="AB2316"/>
    </row>
    <row r="2317" spans="1:28" ht="15" customHeight="1" x14ac:dyDescent="0.25">
      <c r="A2317" s="6" t="s">
        <v>269</v>
      </c>
      <c r="B2317" s="6" t="s">
        <v>270</v>
      </c>
      <c r="C2317" s="6" t="s">
        <v>271</v>
      </c>
      <c r="D2317" s="6" t="s">
        <v>242</v>
      </c>
      <c r="E2317" s="6">
        <v>7</v>
      </c>
      <c r="F2317" s="6" t="str">
        <f>VLOOKUP(T_[[#This Row],[N° représ]],ListeREPRESENTANTS,2,FALSE)</f>
        <v>Jaime Dos Santos</v>
      </c>
      <c r="G2317" s="6">
        <v>10591</v>
      </c>
      <c r="H2317" s="9">
        <v>41613</v>
      </c>
      <c r="I2317" s="9">
        <v>41643</v>
      </c>
      <c r="J2317" s="9">
        <v>41638</v>
      </c>
      <c r="K2317" s="7">
        <v>6</v>
      </c>
      <c r="L2317" s="9" t="str">
        <f>VLOOKUP(T_[[#This Row],[Réf catégorie]],ListeCATEGORIES,2,FALSE)</f>
        <v>Viandes</v>
      </c>
      <c r="M2317" s="6">
        <v>54</v>
      </c>
      <c r="N2317" s="6" t="str">
        <f>VLOOKUP(T_[[#This Row],[Réf prod]],ListePRODUITS,2,FALSE)</f>
        <v>Tourtière</v>
      </c>
      <c r="O2317" s="13">
        <v>37.25</v>
      </c>
      <c r="P2317" s="6">
        <v>44</v>
      </c>
      <c r="Q2317" s="13">
        <f t="shared" si="36"/>
        <v>1639</v>
      </c>
      <c r="R2317" s="14">
        <v>0.09</v>
      </c>
      <c r="S2317" s="13">
        <v>1491.49</v>
      </c>
      <c r="T2317" s="13">
        <v>13.423410000000001</v>
      </c>
      <c r="U2317" s="48">
        <f>T_[[#This Row],[CA tarif]]-T_[[#This Row],[CA HT]]</f>
        <v>147.51</v>
      </c>
      <c r="V2317" s="13"/>
      <c r="W2317" s="13"/>
      <c r="X2317"/>
      <c r="AA2317"/>
      <c r="AB2317"/>
    </row>
    <row r="2318" spans="1:28" ht="15" customHeight="1" x14ac:dyDescent="0.25">
      <c r="A2318" s="6" t="s">
        <v>103</v>
      </c>
      <c r="B2318" s="6" t="s">
        <v>104</v>
      </c>
      <c r="C2318" s="6" t="s">
        <v>105</v>
      </c>
      <c r="D2318" s="6" t="s">
        <v>106</v>
      </c>
      <c r="E2318" s="6">
        <v>4</v>
      </c>
      <c r="F2318" s="6" t="str">
        <f>VLOOKUP(T_[[#This Row],[N° représ]],ListeREPRESENTANTS,2,FALSE)</f>
        <v>Laura Callahan</v>
      </c>
      <c r="G2318" s="6">
        <v>10476</v>
      </c>
      <c r="H2318" s="9">
        <v>41614</v>
      </c>
      <c r="I2318" s="9">
        <v>41638</v>
      </c>
      <c r="J2318" s="9">
        <v>41635</v>
      </c>
      <c r="K2318" s="7">
        <v>1</v>
      </c>
      <c r="L2318" s="9" t="str">
        <f>VLOOKUP(T_[[#This Row],[Réf catégorie]],ListeCATEGORIES,2,FALSE)</f>
        <v>Boissons</v>
      </c>
      <c r="M2318" s="6">
        <v>70</v>
      </c>
      <c r="N2318" s="6" t="str">
        <f>VLOOKUP(T_[[#This Row],[Réf prod]],ListePRODUITS,2,FALSE)</f>
        <v>Outback Lager</v>
      </c>
      <c r="O2318" s="13">
        <v>60</v>
      </c>
      <c r="P2318" s="6">
        <v>79</v>
      </c>
      <c r="Q2318" s="13">
        <f t="shared" si="36"/>
        <v>4740</v>
      </c>
      <c r="R2318" s="14">
        <v>0.13</v>
      </c>
      <c r="S2318" s="13">
        <v>4123.8</v>
      </c>
      <c r="T2318" s="13">
        <v>4.1238000000000001</v>
      </c>
      <c r="U2318" s="48">
        <f>T_[[#This Row],[CA tarif]]-T_[[#This Row],[CA HT]]</f>
        <v>616.19999999999982</v>
      </c>
      <c r="V2318" s="13"/>
      <c r="W2318" s="13"/>
      <c r="X2318"/>
      <c r="AA2318"/>
      <c r="AB2318"/>
    </row>
    <row r="2319" spans="1:28" ht="15" customHeight="1" x14ac:dyDescent="0.25">
      <c r="A2319" s="6" t="s">
        <v>209</v>
      </c>
      <c r="B2319" s="6" t="s">
        <v>210</v>
      </c>
      <c r="C2319" s="6" t="s">
        <v>211</v>
      </c>
      <c r="D2319" s="6" t="s">
        <v>212</v>
      </c>
      <c r="E2319" s="6">
        <v>5</v>
      </c>
      <c r="F2319" s="6" t="str">
        <f>VLOOKUP(T_[[#This Row],[N° représ]],ListeREPRESENTANTS,2,FALSE)</f>
        <v>Mohamed Ben Arfa</v>
      </c>
      <c r="G2319" s="6">
        <v>10526</v>
      </c>
      <c r="H2319" s="9">
        <v>41614</v>
      </c>
      <c r="I2319" s="9">
        <v>41633</v>
      </c>
      <c r="J2319" s="9">
        <v>41635</v>
      </c>
      <c r="K2319" s="7">
        <v>8</v>
      </c>
      <c r="L2319" s="9" t="str">
        <f>VLOOKUP(T_[[#This Row],[Réf catégorie]],ListeCATEGORIES,2,FALSE)</f>
        <v>Poissons et fruits de mer</v>
      </c>
      <c r="M2319" s="6">
        <v>13</v>
      </c>
      <c r="N2319" s="6" t="str">
        <f>VLOOKUP(T_[[#This Row],[Réf prod]],ListePRODUITS,2,FALSE)</f>
        <v>Konbu</v>
      </c>
      <c r="O2319" s="13">
        <v>30</v>
      </c>
      <c r="P2319" s="6">
        <v>53</v>
      </c>
      <c r="Q2319" s="13">
        <f t="shared" si="36"/>
        <v>1590</v>
      </c>
      <c r="R2319" s="14">
        <v>0</v>
      </c>
      <c r="S2319" s="13">
        <v>1590</v>
      </c>
      <c r="T2319" s="13">
        <v>0</v>
      </c>
      <c r="U2319" s="48">
        <f>T_[[#This Row],[CA tarif]]-T_[[#This Row],[CA HT]]</f>
        <v>0</v>
      </c>
      <c r="V2319" s="13"/>
      <c r="W2319" s="13"/>
      <c r="X2319"/>
      <c r="AA2319"/>
      <c r="AB2319"/>
    </row>
    <row r="2320" spans="1:28" ht="15" customHeight="1" x14ac:dyDescent="0.25">
      <c r="A2320" s="6" t="s">
        <v>299</v>
      </c>
      <c r="B2320" s="6" t="s">
        <v>300</v>
      </c>
      <c r="C2320" s="6" t="s">
        <v>280</v>
      </c>
      <c r="D2320" s="6" t="s">
        <v>85</v>
      </c>
      <c r="E2320" s="6">
        <v>7</v>
      </c>
      <c r="F2320" s="6" t="str">
        <f>VLOOKUP(T_[[#This Row],[N° représ]],ListeREPRESENTANTS,2,FALSE)</f>
        <v>Jaime Dos Santos</v>
      </c>
      <c r="G2320" s="6">
        <v>10671</v>
      </c>
      <c r="H2320" s="9">
        <v>41614</v>
      </c>
      <c r="I2320" s="9">
        <v>41628</v>
      </c>
      <c r="J2320" s="9">
        <v>41630</v>
      </c>
      <c r="K2320" s="7">
        <v>3</v>
      </c>
      <c r="L2320" s="9" t="str">
        <f>VLOOKUP(T_[[#This Row],[Réf catégorie]],ListeCATEGORIES,2,FALSE)</f>
        <v>Desserts</v>
      </c>
      <c r="M2320" s="6">
        <v>62</v>
      </c>
      <c r="N2320" s="6" t="str">
        <f>VLOOKUP(T_[[#This Row],[Réf prod]],ListePRODUITS,2,FALSE)</f>
        <v>Tarte au sucre</v>
      </c>
      <c r="O2320" s="13">
        <v>246.5</v>
      </c>
      <c r="P2320" s="6">
        <v>7</v>
      </c>
      <c r="Q2320" s="13">
        <f t="shared" si="36"/>
        <v>1725.5</v>
      </c>
      <c r="R2320" s="14">
        <v>0.08</v>
      </c>
      <c r="S2320" s="13">
        <v>1587.46</v>
      </c>
      <c r="T2320" s="13">
        <v>53.973639999999996</v>
      </c>
      <c r="U2320" s="48">
        <f>T_[[#This Row],[CA tarif]]-T_[[#This Row],[CA HT]]</f>
        <v>138.03999999999996</v>
      </c>
      <c r="V2320" s="13"/>
      <c r="W2320" s="13"/>
      <c r="X2320"/>
      <c r="AA2320"/>
      <c r="AB2320"/>
    </row>
    <row r="2321" spans="1:28" x14ac:dyDescent="0.25">
      <c r="A2321" s="6" t="s">
        <v>179</v>
      </c>
      <c r="B2321" s="6" t="s">
        <v>180</v>
      </c>
      <c r="C2321" s="6" t="s">
        <v>181</v>
      </c>
      <c r="D2321" s="6" t="s">
        <v>81</v>
      </c>
      <c r="E2321" s="6">
        <v>3</v>
      </c>
      <c r="F2321" s="6" t="str">
        <f>VLOOKUP(T_[[#This Row],[N° représ]],ListeREPRESENTANTS,2,FALSE)</f>
        <v>Janet Leverling</v>
      </c>
      <c r="G2321" s="6">
        <v>10700</v>
      </c>
      <c r="H2321" s="9">
        <v>41614</v>
      </c>
      <c r="I2321" s="9">
        <v>41629</v>
      </c>
      <c r="J2321" s="9">
        <v>41632</v>
      </c>
      <c r="K2321" s="7">
        <v>1</v>
      </c>
      <c r="L2321" s="9" t="str">
        <f>VLOOKUP(T_[[#This Row],[Réf catégorie]],ListeCATEGORIES,2,FALSE)</f>
        <v>Boissons</v>
      </c>
      <c r="M2321" s="6">
        <v>34</v>
      </c>
      <c r="N2321" s="6" t="str">
        <f>VLOOKUP(T_[[#This Row],[Réf prod]],ListePRODUITS,2,FALSE)</f>
        <v>Sasquatch Ale</v>
      </c>
      <c r="O2321" s="13">
        <v>70</v>
      </c>
      <c r="P2321" s="6">
        <v>65</v>
      </c>
      <c r="Q2321" s="13">
        <f t="shared" si="36"/>
        <v>4550</v>
      </c>
      <c r="R2321" s="14">
        <v>-0.02</v>
      </c>
      <c r="S2321" s="13">
        <v>4641</v>
      </c>
      <c r="T2321" s="13">
        <v>162.435</v>
      </c>
      <c r="U2321" s="48">
        <f>T_[[#This Row],[CA tarif]]-T_[[#This Row],[CA HT]]</f>
        <v>-91</v>
      </c>
      <c r="V2321" s="13"/>
      <c r="W2321" s="13"/>
      <c r="X2321"/>
      <c r="AA2321"/>
      <c r="AB2321"/>
    </row>
    <row r="2322" spans="1:28" x14ac:dyDescent="0.25">
      <c r="A2322" s="6" t="s">
        <v>114</v>
      </c>
      <c r="B2322" s="6" t="s">
        <v>115</v>
      </c>
      <c r="C2322" s="6" t="s">
        <v>116</v>
      </c>
      <c r="D2322" s="6" t="s">
        <v>81</v>
      </c>
      <c r="E2322" s="6">
        <v>3</v>
      </c>
      <c r="F2322" s="6" t="str">
        <f>VLOOKUP(T_[[#This Row],[N° représ]],ListeREPRESENTANTS,2,FALSE)</f>
        <v>Janet Leverling</v>
      </c>
      <c r="G2322" s="6">
        <v>10820</v>
      </c>
      <c r="H2322" s="9">
        <v>41614</v>
      </c>
      <c r="I2322" s="9">
        <v>41635</v>
      </c>
      <c r="J2322" s="9">
        <v>41633</v>
      </c>
      <c r="K2322" s="7">
        <v>5</v>
      </c>
      <c r="L2322" s="9" t="str">
        <f>VLOOKUP(T_[[#This Row],[Réf catégorie]],ListeCATEGORIES,2,FALSE)</f>
        <v>Pâtes et céréales</v>
      </c>
      <c r="M2322" s="6">
        <v>56</v>
      </c>
      <c r="N2322" s="6" t="str">
        <f>VLOOKUP(T_[[#This Row],[Réf prod]],ListePRODUITS,2,FALSE)</f>
        <v>Gnocchi di nonna Alice</v>
      </c>
      <c r="O2322" s="13">
        <v>190</v>
      </c>
      <c r="P2322" s="6">
        <v>10</v>
      </c>
      <c r="Q2322" s="13">
        <f t="shared" si="36"/>
        <v>1900</v>
      </c>
      <c r="R2322" s="14">
        <v>0.17</v>
      </c>
      <c r="S2322" s="13">
        <v>1577</v>
      </c>
      <c r="T2322" s="13">
        <v>37.847999999999999</v>
      </c>
      <c r="U2322" s="48">
        <f>T_[[#This Row],[CA tarif]]-T_[[#This Row],[CA HT]]</f>
        <v>323</v>
      </c>
      <c r="V2322" s="13"/>
      <c r="W2322" s="13"/>
      <c r="X2322"/>
      <c r="AA2322"/>
      <c r="AB2322"/>
    </row>
    <row r="2323" spans="1:28" ht="15" customHeight="1" x14ac:dyDescent="0.25">
      <c r="A2323" s="6" t="s">
        <v>147</v>
      </c>
      <c r="B2323" s="6" t="s">
        <v>148</v>
      </c>
      <c r="C2323" s="6" t="s">
        <v>149</v>
      </c>
      <c r="D2323" s="6" t="s">
        <v>85</v>
      </c>
      <c r="E2323" s="6">
        <v>8</v>
      </c>
      <c r="F2323" s="6" t="str">
        <f>VLOOKUP(T_[[#This Row],[N° représ]],ListeREPRESENTANTS,2,FALSE)</f>
        <v>Hicham Esmal</v>
      </c>
      <c r="G2323" s="6">
        <v>10923</v>
      </c>
      <c r="H2323" s="9">
        <v>41614</v>
      </c>
      <c r="I2323" s="9">
        <v>41638</v>
      </c>
      <c r="J2323" s="9">
        <v>41634</v>
      </c>
      <c r="K2323" s="7">
        <v>1</v>
      </c>
      <c r="L2323" s="9" t="str">
        <f>VLOOKUP(T_[[#This Row],[Réf catégorie]],ListeCATEGORIES,2,FALSE)</f>
        <v>Boissons</v>
      </c>
      <c r="M2323" s="6">
        <v>67</v>
      </c>
      <c r="N2323" s="6" t="str">
        <f>VLOOKUP(T_[[#This Row],[Réf prod]],ListePRODUITS,2,FALSE)</f>
        <v>Laughing Lumberjack Lager</v>
      </c>
      <c r="O2323" s="13">
        <v>70</v>
      </c>
      <c r="P2323" s="6">
        <v>14</v>
      </c>
      <c r="Q2323" s="13">
        <f t="shared" si="36"/>
        <v>980</v>
      </c>
      <c r="R2323" s="15">
        <v>-0.03</v>
      </c>
      <c r="S2323" s="13">
        <v>1009.4</v>
      </c>
      <c r="T2323" s="13">
        <v>1.0094000000000001</v>
      </c>
      <c r="U2323" s="48">
        <f>T_[[#This Row],[CA tarif]]-T_[[#This Row],[CA HT]]</f>
        <v>-29.399999999999977</v>
      </c>
      <c r="V2323" s="13"/>
      <c r="W2323" s="13"/>
      <c r="X2323"/>
      <c r="AA2323"/>
      <c r="AB2323"/>
    </row>
    <row r="2324" spans="1:28" ht="15" customHeight="1" x14ac:dyDescent="0.25">
      <c r="A2324" s="6" t="s">
        <v>209</v>
      </c>
      <c r="B2324" s="6" t="s">
        <v>210</v>
      </c>
      <c r="C2324" s="6" t="s">
        <v>211</v>
      </c>
      <c r="D2324" s="6" t="s">
        <v>212</v>
      </c>
      <c r="E2324" s="6">
        <v>1</v>
      </c>
      <c r="F2324" s="6" t="str">
        <f>VLOOKUP(T_[[#This Row],[N° représ]],ListeREPRESENTANTS,2,FALSE)</f>
        <v>Francis Rivière</v>
      </c>
      <c r="G2324" s="6">
        <v>10583</v>
      </c>
      <c r="H2324" s="9">
        <v>41615</v>
      </c>
      <c r="I2324" s="9">
        <v>41635</v>
      </c>
      <c r="J2324" s="9">
        <v>41632</v>
      </c>
      <c r="K2324" s="7">
        <v>4</v>
      </c>
      <c r="L2324" s="9" t="str">
        <f>VLOOKUP(T_[[#This Row],[Réf catégorie]],ListeCATEGORIES,2,FALSE)</f>
        <v>Produits laitiers</v>
      </c>
      <c r="M2324" s="6">
        <v>69</v>
      </c>
      <c r="N2324" s="6" t="str">
        <f>VLOOKUP(T_[[#This Row],[Réf prod]],ListePRODUITS,2,FALSE)</f>
        <v>Gudbrandsdalsost</v>
      </c>
      <c r="O2324" s="13">
        <v>180</v>
      </c>
      <c r="P2324" s="6">
        <v>85</v>
      </c>
      <c r="Q2324" s="13">
        <f t="shared" si="36"/>
        <v>15300</v>
      </c>
      <c r="R2324" s="14">
        <v>0.18</v>
      </c>
      <c r="S2324" s="13">
        <v>12546.000000000002</v>
      </c>
      <c r="T2324" s="13">
        <v>426.56400000000008</v>
      </c>
      <c r="U2324" s="48">
        <f>T_[[#This Row],[CA tarif]]-T_[[#This Row],[CA HT]]</f>
        <v>2753.9999999999982</v>
      </c>
      <c r="V2324" s="13"/>
      <c r="W2324" s="13"/>
      <c r="X2324"/>
      <c r="AA2324"/>
      <c r="AB2324"/>
    </row>
    <row r="2325" spans="1:28" ht="15" customHeight="1" x14ac:dyDescent="0.25">
      <c r="A2325" s="6" t="s">
        <v>293</v>
      </c>
      <c r="B2325" s="6" t="s">
        <v>294</v>
      </c>
      <c r="C2325" s="6" t="s">
        <v>295</v>
      </c>
      <c r="D2325" s="6" t="s">
        <v>251</v>
      </c>
      <c r="E2325" s="6">
        <v>4</v>
      </c>
      <c r="F2325" s="6" t="str">
        <f>VLOOKUP(T_[[#This Row],[N° représ]],ListeREPRESENTANTS,2,FALSE)</f>
        <v>Laura Callahan</v>
      </c>
      <c r="G2325" s="6">
        <v>10635</v>
      </c>
      <c r="H2325" s="9">
        <v>41616</v>
      </c>
      <c r="I2325" s="9">
        <v>41635</v>
      </c>
      <c r="J2325" s="9">
        <v>41637</v>
      </c>
      <c r="K2325" s="7">
        <v>5</v>
      </c>
      <c r="L2325" s="9" t="str">
        <f>VLOOKUP(T_[[#This Row],[Réf catégorie]],ListeCATEGORIES,2,FALSE)</f>
        <v>Pâtes et céréales</v>
      </c>
      <c r="M2325" s="6">
        <v>22</v>
      </c>
      <c r="N2325" s="6" t="str">
        <f>VLOOKUP(T_[[#This Row],[Réf prod]],ListePRODUITS,2,FALSE)</f>
        <v>Gustaf's Knäckebröd</v>
      </c>
      <c r="O2325" s="13">
        <v>105</v>
      </c>
      <c r="P2325" s="6">
        <v>12</v>
      </c>
      <c r="Q2325" s="13">
        <f t="shared" si="36"/>
        <v>1260</v>
      </c>
      <c r="R2325" s="14">
        <v>0.1</v>
      </c>
      <c r="S2325" s="13">
        <v>1134</v>
      </c>
      <c r="T2325" s="13">
        <v>1.1339999999999999</v>
      </c>
      <c r="U2325" s="48">
        <f>T_[[#This Row],[CA tarif]]-T_[[#This Row],[CA HT]]</f>
        <v>126</v>
      </c>
      <c r="V2325" s="13"/>
      <c r="W2325" s="13"/>
      <c r="X2325"/>
      <c r="AA2325"/>
      <c r="AB2325"/>
    </row>
    <row r="2326" spans="1:28" ht="15" customHeight="1" x14ac:dyDescent="0.25">
      <c r="A2326" s="6" t="s">
        <v>223</v>
      </c>
      <c r="B2326" s="6" t="s">
        <v>224</v>
      </c>
      <c r="C2326" s="6" t="s">
        <v>225</v>
      </c>
      <c r="D2326" s="6" t="s">
        <v>208</v>
      </c>
      <c r="E2326" s="6">
        <v>6</v>
      </c>
      <c r="F2326" s="6" t="str">
        <f>VLOOKUP(T_[[#This Row],[N° représ]],ListeREPRESENTANTS,2,FALSE)</f>
        <v>Ernst Junge</v>
      </c>
      <c r="G2326" s="6">
        <v>10703</v>
      </c>
      <c r="H2326" s="9">
        <v>41616</v>
      </c>
      <c r="I2326" s="9">
        <v>41626</v>
      </c>
      <c r="J2326" s="9">
        <v>41627</v>
      </c>
      <c r="K2326" s="7">
        <v>4</v>
      </c>
      <c r="L2326" s="9" t="str">
        <f>VLOOKUP(T_[[#This Row],[Réf catégorie]],ListeCATEGORIES,2,FALSE)</f>
        <v>Produits laitiers</v>
      </c>
      <c r="M2326" s="6">
        <v>59</v>
      </c>
      <c r="N2326" s="6" t="str">
        <f>VLOOKUP(T_[[#This Row],[Réf prod]],ListePRODUITS,2,FALSE)</f>
        <v>Raclette Courdavault</v>
      </c>
      <c r="O2326" s="13">
        <v>275</v>
      </c>
      <c r="P2326" s="6">
        <v>81</v>
      </c>
      <c r="Q2326" s="13">
        <f t="shared" si="36"/>
        <v>22275</v>
      </c>
      <c r="R2326" s="14">
        <v>0.17</v>
      </c>
      <c r="S2326" s="13">
        <v>18488.25</v>
      </c>
      <c r="T2326" s="13">
        <v>147.90600000000001</v>
      </c>
      <c r="U2326" s="48">
        <f>T_[[#This Row],[CA tarif]]-T_[[#This Row],[CA HT]]</f>
        <v>3786.75</v>
      </c>
      <c r="V2326" s="13"/>
      <c r="W2326" s="13"/>
      <c r="X2326"/>
      <c r="AA2326"/>
      <c r="AB2326"/>
    </row>
    <row r="2327" spans="1:28" ht="15" customHeight="1" x14ac:dyDescent="0.25">
      <c r="A2327" s="6" t="s">
        <v>235</v>
      </c>
      <c r="B2327" s="6" t="s">
        <v>236</v>
      </c>
      <c r="C2327" s="6" t="s">
        <v>237</v>
      </c>
      <c r="D2327" s="6" t="s">
        <v>238</v>
      </c>
      <c r="E2327" s="6">
        <v>8</v>
      </c>
      <c r="F2327" s="6" t="str">
        <f>VLOOKUP(T_[[#This Row],[N° représ]],ListeREPRESENTANTS,2,FALSE)</f>
        <v>Hicham Esmal</v>
      </c>
      <c r="G2327" s="6">
        <v>10550</v>
      </c>
      <c r="H2327" s="9">
        <v>41617</v>
      </c>
      <c r="I2327" s="9">
        <v>41638</v>
      </c>
      <c r="J2327" s="9">
        <v>41633</v>
      </c>
      <c r="K2327" s="7">
        <v>6</v>
      </c>
      <c r="L2327" s="9" t="str">
        <f>VLOOKUP(T_[[#This Row],[Réf catégorie]],ListeCATEGORIES,2,FALSE)</f>
        <v>Viandes</v>
      </c>
      <c r="M2327" s="6">
        <v>17</v>
      </c>
      <c r="N2327" s="6" t="str">
        <f>VLOOKUP(T_[[#This Row],[Réf prod]],ListePRODUITS,2,FALSE)</f>
        <v>Alice Mutton</v>
      </c>
      <c r="O2327" s="13">
        <v>195</v>
      </c>
      <c r="P2327" s="6">
        <v>72</v>
      </c>
      <c r="Q2327" s="13">
        <f t="shared" si="36"/>
        <v>14040</v>
      </c>
      <c r="R2327" s="14">
        <v>0.08</v>
      </c>
      <c r="S2327" s="13">
        <v>12916.800000000001</v>
      </c>
      <c r="T2327" s="13">
        <v>245.41920000000002</v>
      </c>
      <c r="U2327" s="48">
        <f>T_[[#This Row],[CA tarif]]-T_[[#This Row],[CA HT]]</f>
        <v>1123.1999999999989</v>
      </c>
      <c r="V2327" s="13"/>
      <c r="W2327" s="13"/>
      <c r="X2327"/>
      <c r="AA2327"/>
      <c r="AB2327"/>
    </row>
    <row r="2328" spans="1:28" ht="15" customHeight="1" x14ac:dyDescent="0.25">
      <c r="A2328" s="6" t="s">
        <v>86</v>
      </c>
      <c r="B2328" s="6" t="s">
        <v>87</v>
      </c>
      <c r="C2328" s="6" t="s">
        <v>88</v>
      </c>
      <c r="D2328" s="6" t="s">
        <v>89</v>
      </c>
      <c r="E2328" s="6">
        <v>1</v>
      </c>
      <c r="F2328" s="6" t="str">
        <f>VLOOKUP(T_[[#This Row],[N° représ]],ListeREPRESENTANTS,2,FALSE)</f>
        <v>Francis Rivière</v>
      </c>
      <c r="G2328" s="6">
        <v>10471</v>
      </c>
      <c r="H2328" s="9">
        <v>41618</v>
      </c>
      <c r="I2328" s="9">
        <v>41648</v>
      </c>
      <c r="J2328" s="9">
        <v>41644</v>
      </c>
      <c r="K2328" s="7">
        <v>5</v>
      </c>
      <c r="L2328" s="9" t="str">
        <f>VLOOKUP(T_[[#This Row],[Réf catégorie]],ListeCATEGORIES,2,FALSE)</f>
        <v>Pâtes et céréales</v>
      </c>
      <c r="M2328" s="6">
        <v>56</v>
      </c>
      <c r="N2328" s="6" t="str">
        <f>VLOOKUP(T_[[#This Row],[Réf prod]],ListePRODUITS,2,FALSE)</f>
        <v>Gnocchi di nonna Alice</v>
      </c>
      <c r="O2328" s="13">
        <v>152</v>
      </c>
      <c r="P2328" s="6">
        <v>21</v>
      </c>
      <c r="Q2328" s="13">
        <f t="shared" si="36"/>
        <v>3192</v>
      </c>
      <c r="R2328" s="14">
        <v>0.13</v>
      </c>
      <c r="S2328" s="13">
        <v>2777.04</v>
      </c>
      <c r="T2328" s="13">
        <v>86.088239999999999</v>
      </c>
      <c r="U2328" s="48">
        <f>T_[[#This Row],[CA tarif]]-T_[[#This Row],[CA HT]]</f>
        <v>414.96000000000004</v>
      </c>
      <c r="V2328" s="13"/>
      <c r="W2328" s="13"/>
      <c r="X2328"/>
      <c r="AA2328"/>
      <c r="AB2328"/>
    </row>
    <row r="2329" spans="1:28" ht="15" customHeight="1" x14ac:dyDescent="0.25">
      <c r="A2329" s="6" t="s">
        <v>189</v>
      </c>
      <c r="B2329" s="6" t="s">
        <v>190</v>
      </c>
      <c r="C2329" s="6" t="s">
        <v>191</v>
      </c>
      <c r="D2329" s="6" t="s">
        <v>136</v>
      </c>
      <c r="E2329" s="6">
        <v>9</v>
      </c>
      <c r="F2329" s="6" t="str">
        <f>VLOOKUP(T_[[#This Row],[N° représ]],ListeREPRESENTANTS,2,FALSE)</f>
        <v>Steven Buchanan</v>
      </c>
      <c r="G2329" s="6">
        <v>10549</v>
      </c>
      <c r="H2329" s="9">
        <v>41618</v>
      </c>
      <c r="I2329" s="9">
        <v>41628</v>
      </c>
      <c r="J2329" s="9">
        <v>41628</v>
      </c>
      <c r="K2329" s="7">
        <v>4</v>
      </c>
      <c r="L2329" s="9" t="str">
        <f>VLOOKUP(T_[[#This Row],[Réf catégorie]],ListeCATEGORIES,2,FALSE)</f>
        <v>Produits laitiers</v>
      </c>
      <c r="M2329" s="6">
        <v>31</v>
      </c>
      <c r="N2329" s="6" t="str">
        <f>VLOOKUP(T_[[#This Row],[Réf prod]],ListePRODUITS,2,FALSE)</f>
        <v>Gorgonzola Telino</v>
      </c>
      <c r="O2329" s="13">
        <v>62.5</v>
      </c>
      <c r="P2329" s="6">
        <v>6</v>
      </c>
      <c r="Q2329" s="13">
        <f t="shared" si="36"/>
        <v>375</v>
      </c>
      <c r="R2329" s="14">
        <v>0.09</v>
      </c>
      <c r="S2329" s="13">
        <v>341.25</v>
      </c>
      <c r="T2329" s="13">
        <v>11.602499999999999</v>
      </c>
      <c r="U2329" s="48">
        <f>T_[[#This Row],[CA tarif]]-T_[[#This Row],[CA HT]]</f>
        <v>33.75</v>
      </c>
      <c r="V2329" s="13"/>
      <c r="W2329" s="13"/>
      <c r="X2329"/>
      <c r="AA2329"/>
      <c r="AB2329"/>
    </row>
    <row r="2330" spans="1:28" ht="15" customHeight="1" x14ac:dyDescent="0.25">
      <c r="A2330" s="6" t="s">
        <v>243</v>
      </c>
      <c r="B2330" s="6" t="s">
        <v>244</v>
      </c>
      <c r="C2330" s="6" t="s">
        <v>88</v>
      </c>
      <c r="D2330" s="6" t="s">
        <v>89</v>
      </c>
      <c r="E2330" s="6">
        <v>6</v>
      </c>
      <c r="F2330" s="6" t="str">
        <f>VLOOKUP(T_[[#This Row],[N° représ]],ListeREPRESENTANTS,2,FALSE)</f>
        <v>Ernst Junge</v>
      </c>
      <c r="G2330" s="6">
        <v>10643</v>
      </c>
      <c r="H2330" s="9">
        <v>41619</v>
      </c>
      <c r="I2330" s="9">
        <v>41634</v>
      </c>
      <c r="J2330" s="9">
        <v>41637</v>
      </c>
      <c r="K2330" s="7">
        <v>1</v>
      </c>
      <c r="L2330" s="9" t="str">
        <f>VLOOKUP(T_[[#This Row],[Réf catégorie]],ListeCATEGORIES,2,FALSE)</f>
        <v>Boissons</v>
      </c>
      <c r="M2330" s="6">
        <v>39</v>
      </c>
      <c r="N2330" s="6" t="str">
        <f>VLOOKUP(T_[[#This Row],[Réf prod]],ListePRODUITS,2,FALSE)</f>
        <v>Chartreuse verte</v>
      </c>
      <c r="O2330" s="13">
        <v>90</v>
      </c>
      <c r="P2330" s="6">
        <v>98</v>
      </c>
      <c r="Q2330" s="13">
        <f t="shared" si="36"/>
        <v>8820</v>
      </c>
      <c r="R2330" s="14">
        <v>-0.02</v>
      </c>
      <c r="S2330" s="13">
        <v>8996.4</v>
      </c>
      <c r="T2330" s="13">
        <v>0</v>
      </c>
      <c r="U2330" s="48">
        <f>T_[[#This Row],[CA tarif]]-T_[[#This Row],[CA HT]]</f>
        <v>-176.39999999999964</v>
      </c>
      <c r="V2330" s="13"/>
      <c r="W2330" s="13"/>
      <c r="X2330"/>
      <c r="AA2330"/>
      <c r="AB2330"/>
    </row>
    <row r="2331" spans="1:28" ht="15" customHeight="1" x14ac:dyDescent="0.25">
      <c r="A2331" s="6" t="s">
        <v>130</v>
      </c>
      <c r="B2331" s="6" t="s">
        <v>131</v>
      </c>
      <c r="C2331" s="6" t="s">
        <v>132</v>
      </c>
      <c r="D2331" s="6" t="s">
        <v>123</v>
      </c>
      <c r="E2331" s="6">
        <v>6</v>
      </c>
      <c r="F2331" s="6" t="str">
        <f>VLOOKUP(T_[[#This Row],[N° représ]],ListeREPRESENTANTS,2,FALSE)</f>
        <v>Ernst Junge</v>
      </c>
      <c r="G2331" s="6">
        <v>10704</v>
      </c>
      <c r="H2331" s="9">
        <v>41619</v>
      </c>
      <c r="I2331" s="9">
        <v>41647</v>
      </c>
      <c r="J2331" s="9">
        <v>41645</v>
      </c>
      <c r="K2331" s="7">
        <v>2</v>
      </c>
      <c r="L2331" s="9" t="str">
        <f>VLOOKUP(T_[[#This Row],[Réf catégorie]],ListeCATEGORIES,2,FALSE)</f>
        <v>Condiments</v>
      </c>
      <c r="M2331" s="6">
        <v>4</v>
      </c>
      <c r="N2331" s="6" t="str">
        <f>VLOOKUP(T_[[#This Row],[Réf prod]],ListePRODUITS,2,FALSE)</f>
        <v>Chef Anton's Cajun Seasoning</v>
      </c>
      <c r="O2331" s="13">
        <v>110</v>
      </c>
      <c r="P2331" s="6">
        <v>28</v>
      </c>
      <c r="Q2331" s="13">
        <f t="shared" si="36"/>
        <v>3080</v>
      </c>
      <c r="R2331" s="14">
        <v>0.01</v>
      </c>
      <c r="S2331" s="13">
        <v>3049.2</v>
      </c>
      <c r="T2331" s="13">
        <v>0</v>
      </c>
      <c r="U2331" s="48">
        <f>T_[[#This Row],[CA tarif]]-T_[[#This Row],[CA HT]]</f>
        <v>30.800000000000182</v>
      </c>
      <c r="V2331" s="13"/>
      <c r="W2331" s="13"/>
      <c r="X2331"/>
      <c r="AA2331"/>
      <c r="AB2331"/>
    </row>
    <row r="2332" spans="1:28" ht="15" customHeight="1" x14ac:dyDescent="0.25">
      <c r="A2332" s="6" t="s">
        <v>293</v>
      </c>
      <c r="B2332" s="6" t="s">
        <v>294</v>
      </c>
      <c r="C2332" s="6" t="s">
        <v>295</v>
      </c>
      <c r="D2332" s="6" t="s">
        <v>251</v>
      </c>
      <c r="E2332" s="6">
        <v>5</v>
      </c>
      <c r="F2332" s="6" t="str">
        <f>VLOOKUP(T_[[#This Row],[N° représ]],ListeREPRESENTANTS,2,FALSE)</f>
        <v>Mohamed Ben Arfa</v>
      </c>
      <c r="G2332" s="6">
        <v>10784</v>
      </c>
      <c r="H2332" s="9">
        <v>41619</v>
      </c>
      <c r="I2332" s="9">
        <v>41636</v>
      </c>
      <c r="J2332" s="9">
        <v>41637</v>
      </c>
      <c r="K2332" s="7">
        <v>8</v>
      </c>
      <c r="L2332" s="9" t="str">
        <f>VLOOKUP(T_[[#This Row],[Réf catégorie]],ListeCATEGORIES,2,FALSE)</f>
        <v>Poissons et fruits de mer</v>
      </c>
      <c r="M2332" s="6">
        <v>36</v>
      </c>
      <c r="N2332" s="6" t="str">
        <f>VLOOKUP(T_[[#This Row],[Réf prod]],ListePRODUITS,2,FALSE)</f>
        <v>Inlagd Sill</v>
      </c>
      <c r="O2332" s="13">
        <v>95</v>
      </c>
      <c r="P2332" s="6">
        <v>8</v>
      </c>
      <c r="Q2332" s="13">
        <f t="shared" si="36"/>
        <v>760</v>
      </c>
      <c r="R2332" s="14">
        <v>0.16</v>
      </c>
      <c r="S2332" s="13">
        <v>638.4</v>
      </c>
      <c r="T2332" s="13">
        <v>10.852799999999998</v>
      </c>
      <c r="U2332" s="48">
        <f>T_[[#This Row],[CA tarif]]-T_[[#This Row],[CA HT]]</f>
        <v>121.60000000000002</v>
      </c>
      <c r="V2332" s="13"/>
      <c r="W2332" s="13"/>
      <c r="X2332"/>
      <c r="AA2332"/>
      <c r="AB2332"/>
    </row>
    <row r="2333" spans="1:28" ht="15" customHeight="1" x14ac:dyDescent="0.25">
      <c r="A2333" s="6" t="s">
        <v>245</v>
      </c>
      <c r="B2333" s="6" t="s">
        <v>246</v>
      </c>
      <c r="C2333" s="6" t="s">
        <v>247</v>
      </c>
      <c r="D2333" s="6" t="s">
        <v>85</v>
      </c>
      <c r="E2333" s="6">
        <v>2</v>
      </c>
      <c r="F2333" s="6" t="str">
        <f>VLOOKUP(T_[[#This Row],[N° représ]],ListeREPRESENTANTS,2,FALSE)</f>
        <v>Anne Dodsworth</v>
      </c>
      <c r="G2333" s="6">
        <v>10566</v>
      </c>
      <c r="H2333" s="9">
        <v>41620</v>
      </c>
      <c r="I2333" s="9">
        <v>41635</v>
      </c>
      <c r="J2333" s="9">
        <v>41632</v>
      </c>
      <c r="K2333" s="7">
        <v>4</v>
      </c>
      <c r="L2333" s="9" t="str">
        <f>VLOOKUP(T_[[#This Row],[Réf catégorie]],ListeCATEGORIES,2,FALSE)</f>
        <v>Produits laitiers</v>
      </c>
      <c r="M2333" s="6">
        <v>11</v>
      </c>
      <c r="N2333" s="6" t="str">
        <f>VLOOKUP(T_[[#This Row],[Réf prod]],ListePRODUITS,2,FALSE)</f>
        <v>Queso Cabrales</v>
      </c>
      <c r="O2333" s="13">
        <v>105</v>
      </c>
      <c r="P2333" s="6">
        <v>1</v>
      </c>
      <c r="Q2333" s="13">
        <f t="shared" si="36"/>
        <v>105</v>
      </c>
      <c r="R2333" s="14">
        <v>0.09</v>
      </c>
      <c r="S2333" s="13">
        <v>95.55</v>
      </c>
      <c r="T2333" s="13">
        <v>3.2486999999999999</v>
      </c>
      <c r="U2333" s="48">
        <f>T_[[#This Row],[CA tarif]]-T_[[#This Row],[CA HT]]</f>
        <v>9.4500000000000028</v>
      </c>
      <c r="V2333" s="13"/>
      <c r="W2333" s="13"/>
      <c r="X2333"/>
      <c r="AA2333"/>
      <c r="AB2333"/>
    </row>
    <row r="2334" spans="1:28" x14ac:dyDescent="0.25">
      <c r="A2334" s="6" t="s">
        <v>78</v>
      </c>
      <c r="B2334" s="6" t="s">
        <v>79</v>
      </c>
      <c r="C2334" s="6" t="s">
        <v>80</v>
      </c>
      <c r="D2334" s="6" t="s">
        <v>81</v>
      </c>
      <c r="E2334" s="6">
        <v>3</v>
      </c>
      <c r="F2334" s="6" t="str">
        <f>VLOOKUP(T_[[#This Row],[N° représ]],ListeREPRESENTANTS,2,FALSE)</f>
        <v>Janet Leverling</v>
      </c>
      <c r="G2334" s="6">
        <v>10723</v>
      </c>
      <c r="H2334" s="9">
        <v>41620</v>
      </c>
      <c r="I2334" s="9">
        <v>41632</v>
      </c>
      <c r="J2334" s="9">
        <v>41631</v>
      </c>
      <c r="K2334" s="7">
        <v>3</v>
      </c>
      <c r="L2334" s="9" t="str">
        <f>VLOOKUP(T_[[#This Row],[Réf catégorie]],ListeCATEGORIES,2,FALSE)</f>
        <v>Desserts</v>
      </c>
      <c r="M2334" s="6">
        <v>26</v>
      </c>
      <c r="N2334" s="6" t="str">
        <f>VLOOKUP(T_[[#This Row],[Réf prod]],ListePRODUITS,2,FALSE)</f>
        <v>Gumbär Gummibärchen</v>
      </c>
      <c r="O2334" s="13">
        <v>156.15</v>
      </c>
      <c r="P2334" s="6">
        <v>74</v>
      </c>
      <c r="Q2334" s="13">
        <f t="shared" si="36"/>
        <v>11555.1</v>
      </c>
      <c r="R2334" s="14">
        <v>0.09</v>
      </c>
      <c r="S2334" s="13">
        <v>10515.141000000001</v>
      </c>
      <c r="T2334" s="13">
        <v>283.90880700000002</v>
      </c>
      <c r="U2334" s="48">
        <f>T_[[#This Row],[CA tarif]]-T_[[#This Row],[CA HT]]</f>
        <v>1039.9589999999989</v>
      </c>
      <c r="V2334" s="13"/>
      <c r="W2334" s="13"/>
      <c r="X2334"/>
      <c r="AA2334"/>
      <c r="AB2334"/>
    </row>
    <row r="2335" spans="1:28" ht="15" customHeight="1" x14ac:dyDescent="0.25">
      <c r="A2335" s="6" t="s">
        <v>196</v>
      </c>
      <c r="B2335" s="6" t="s">
        <v>197</v>
      </c>
      <c r="C2335" s="6" t="s">
        <v>52</v>
      </c>
      <c r="D2335" s="6" t="s">
        <v>51</v>
      </c>
      <c r="E2335" s="6">
        <v>7</v>
      </c>
      <c r="F2335" s="6" t="str">
        <f>VLOOKUP(T_[[#This Row],[N° représ]],ListeREPRESENTANTS,2,FALSE)</f>
        <v>Jaime Dos Santos</v>
      </c>
      <c r="G2335" s="6">
        <v>10746</v>
      </c>
      <c r="H2335" s="9">
        <v>41620</v>
      </c>
      <c r="I2335" s="9">
        <v>41638</v>
      </c>
      <c r="J2335" s="9">
        <v>41640</v>
      </c>
      <c r="K2335" s="7">
        <v>3</v>
      </c>
      <c r="L2335" s="9" t="str">
        <f>VLOOKUP(T_[[#This Row],[Réf catégorie]],ListeCATEGORIES,2,FALSE)</f>
        <v>Desserts</v>
      </c>
      <c r="M2335" s="6">
        <v>62</v>
      </c>
      <c r="N2335" s="6" t="str">
        <f>VLOOKUP(T_[[#This Row],[Réf prod]],ListePRODUITS,2,FALSE)</f>
        <v>Tarte au sucre</v>
      </c>
      <c r="O2335" s="13">
        <v>246.5</v>
      </c>
      <c r="P2335" s="6">
        <v>52</v>
      </c>
      <c r="Q2335" s="13">
        <f t="shared" si="36"/>
        <v>12818</v>
      </c>
      <c r="R2335" s="14">
        <v>0.2</v>
      </c>
      <c r="S2335" s="13">
        <v>10254.400000000001</v>
      </c>
      <c r="T2335" s="13">
        <v>205.08800000000002</v>
      </c>
      <c r="U2335" s="48">
        <f>T_[[#This Row],[CA tarif]]-T_[[#This Row],[CA HT]]</f>
        <v>2563.5999999999985</v>
      </c>
      <c r="V2335" s="13"/>
      <c r="W2335" s="13"/>
      <c r="X2335"/>
      <c r="AA2335"/>
      <c r="AB2335"/>
    </row>
    <row r="2336" spans="1:28" ht="15" customHeight="1" x14ac:dyDescent="0.25">
      <c r="A2336" s="6" t="s">
        <v>155</v>
      </c>
      <c r="B2336" s="6" t="s">
        <v>156</v>
      </c>
      <c r="C2336" s="6" t="s">
        <v>132</v>
      </c>
      <c r="D2336" s="6" t="s">
        <v>123</v>
      </c>
      <c r="E2336" s="6">
        <v>5</v>
      </c>
      <c r="F2336" s="6" t="str">
        <f>VLOOKUP(T_[[#This Row],[N° représ]],ListeREPRESENTANTS,2,FALSE)</f>
        <v>Mohamed Ben Arfa</v>
      </c>
      <c r="G2336" s="6">
        <v>10830</v>
      </c>
      <c r="H2336" s="9">
        <v>41620</v>
      </c>
      <c r="I2336" s="9">
        <v>41631</v>
      </c>
      <c r="J2336" s="9">
        <v>41632</v>
      </c>
      <c r="K2336" s="7">
        <v>4</v>
      </c>
      <c r="L2336" s="9" t="str">
        <f>VLOOKUP(T_[[#This Row],[Réf catégorie]],ListeCATEGORIES,2,FALSE)</f>
        <v>Produits laitiers</v>
      </c>
      <c r="M2336" s="6">
        <v>60</v>
      </c>
      <c r="N2336" s="6" t="str">
        <f>VLOOKUP(T_[[#This Row],[Réf prod]],ListePRODUITS,2,FALSE)</f>
        <v>Camembert Pierrot</v>
      </c>
      <c r="O2336" s="13">
        <v>170</v>
      </c>
      <c r="P2336" s="6">
        <v>1</v>
      </c>
      <c r="Q2336" s="13">
        <f t="shared" si="36"/>
        <v>170</v>
      </c>
      <c r="R2336" s="14">
        <v>0.04</v>
      </c>
      <c r="S2336" s="13">
        <v>163.19999999999999</v>
      </c>
      <c r="T2336" s="13">
        <v>3.4272</v>
      </c>
      <c r="U2336" s="48">
        <f>T_[[#This Row],[CA tarif]]-T_[[#This Row],[CA HT]]</f>
        <v>6.8000000000000114</v>
      </c>
      <c r="V2336" s="13"/>
      <c r="W2336" s="13"/>
      <c r="X2336"/>
      <c r="AA2336"/>
      <c r="AB2336"/>
    </row>
    <row r="2337" spans="1:28" ht="15" customHeight="1" x14ac:dyDescent="0.25">
      <c r="A2337" s="6" t="s">
        <v>196</v>
      </c>
      <c r="B2337" s="6" t="s">
        <v>197</v>
      </c>
      <c r="C2337" s="6" t="s">
        <v>52</v>
      </c>
      <c r="D2337" s="6" t="s">
        <v>51</v>
      </c>
      <c r="E2337" s="6">
        <v>6</v>
      </c>
      <c r="F2337" s="6" t="str">
        <f>VLOOKUP(T_[[#This Row],[N° représ]],ListeREPRESENTANTS,2,FALSE)</f>
        <v>Ernst Junge</v>
      </c>
      <c r="G2337" s="6">
        <v>10519</v>
      </c>
      <c r="H2337" s="9">
        <v>41621</v>
      </c>
      <c r="I2337" s="9">
        <v>41644</v>
      </c>
      <c r="J2337" s="9">
        <v>41644</v>
      </c>
      <c r="K2337" s="7">
        <v>5</v>
      </c>
      <c r="L2337" s="9" t="str">
        <f>VLOOKUP(T_[[#This Row],[Réf catégorie]],ListeCATEGORIES,2,FALSE)</f>
        <v>Pâtes et céréales</v>
      </c>
      <c r="M2337" s="6">
        <v>56</v>
      </c>
      <c r="N2337" s="6" t="str">
        <f>VLOOKUP(T_[[#This Row],[Réf prod]],ListePRODUITS,2,FALSE)</f>
        <v>Gnocchi di nonna Alice</v>
      </c>
      <c r="O2337" s="13">
        <v>190</v>
      </c>
      <c r="P2337" s="6">
        <v>1</v>
      </c>
      <c r="Q2337" s="13">
        <f t="shared" si="36"/>
        <v>190</v>
      </c>
      <c r="R2337" s="14">
        <v>0.05</v>
      </c>
      <c r="S2337" s="13">
        <v>180.5</v>
      </c>
      <c r="T2337" s="13">
        <v>2.5270000000000001</v>
      </c>
      <c r="U2337" s="48">
        <f>T_[[#This Row],[CA tarif]]-T_[[#This Row],[CA HT]]</f>
        <v>9.5</v>
      </c>
      <c r="V2337" s="13"/>
      <c r="W2337" s="13"/>
      <c r="X2337"/>
      <c r="AA2337"/>
      <c r="AB2337"/>
    </row>
    <row r="2338" spans="1:28" ht="15" customHeight="1" x14ac:dyDescent="0.25">
      <c r="A2338" s="6" t="s">
        <v>157</v>
      </c>
      <c r="B2338" s="6" t="s">
        <v>158</v>
      </c>
      <c r="C2338" s="6" t="s">
        <v>159</v>
      </c>
      <c r="D2338" s="6" t="s">
        <v>136</v>
      </c>
      <c r="E2338" s="6">
        <v>4</v>
      </c>
      <c r="F2338" s="6" t="str">
        <f>VLOOKUP(T_[[#This Row],[N° représ]],ListeREPRESENTANTS,2,FALSE)</f>
        <v>Laura Callahan</v>
      </c>
      <c r="G2338" s="6">
        <v>10534</v>
      </c>
      <c r="H2338" s="9">
        <v>41621</v>
      </c>
      <c r="I2338" s="9">
        <v>41643</v>
      </c>
      <c r="J2338" s="9">
        <v>41646</v>
      </c>
      <c r="K2338" s="7">
        <v>6</v>
      </c>
      <c r="L2338" s="9" t="str">
        <f>VLOOKUP(T_[[#This Row],[Réf catégorie]],ListeCATEGORIES,2,FALSE)</f>
        <v>Viandes</v>
      </c>
      <c r="M2338" s="6">
        <v>54</v>
      </c>
      <c r="N2338" s="6" t="str">
        <f>VLOOKUP(T_[[#This Row],[Réf prod]],ListePRODUITS,2,FALSE)</f>
        <v>Tourtière</v>
      </c>
      <c r="O2338" s="13">
        <v>37.25</v>
      </c>
      <c r="P2338" s="6">
        <v>2</v>
      </c>
      <c r="Q2338" s="13">
        <f t="shared" si="36"/>
        <v>74.5</v>
      </c>
      <c r="R2338" s="14">
        <v>0.04</v>
      </c>
      <c r="S2338" s="13">
        <v>71.52</v>
      </c>
      <c r="T2338" s="13">
        <v>0.35759999999999997</v>
      </c>
      <c r="U2338" s="48">
        <f>T_[[#This Row],[CA tarif]]-T_[[#This Row],[CA HT]]</f>
        <v>2.980000000000004</v>
      </c>
      <c r="V2338" s="13"/>
      <c r="W2338" s="13"/>
      <c r="X2338"/>
      <c r="AA2338"/>
      <c r="AB2338"/>
    </row>
    <row r="2339" spans="1:28" ht="15" customHeight="1" x14ac:dyDescent="0.25">
      <c r="A2339" s="6" t="s">
        <v>223</v>
      </c>
      <c r="B2339" s="6" t="s">
        <v>224</v>
      </c>
      <c r="C2339" s="6" t="s">
        <v>225</v>
      </c>
      <c r="D2339" s="6" t="s">
        <v>208</v>
      </c>
      <c r="E2339" s="6">
        <v>1</v>
      </c>
      <c r="F2339" s="6" t="str">
        <f>VLOOKUP(T_[[#This Row],[N° représ]],ListeREPRESENTANTS,2,FALSE)</f>
        <v>Francis Rivière</v>
      </c>
      <c r="G2339" s="6">
        <v>10561</v>
      </c>
      <c r="H2339" s="9">
        <v>41621</v>
      </c>
      <c r="I2339" s="9">
        <v>41641</v>
      </c>
      <c r="J2339" s="9">
        <v>41637</v>
      </c>
      <c r="K2339" s="7">
        <v>2</v>
      </c>
      <c r="L2339" s="9" t="str">
        <f>VLOOKUP(T_[[#This Row],[Réf catégorie]],ListeCATEGORIES,2,FALSE)</f>
        <v>Condiments</v>
      </c>
      <c r="M2339" s="6">
        <v>44</v>
      </c>
      <c r="N2339" s="6" t="str">
        <f>VLOOKUP(T_[[#This Row],[Réf prod]],ListePRODUITS,2,FALSE)</f>
        <v>Gula Malacca</v>
      </c>
      <c r="O2339" s="13">
        <v>97.25</v>
      </c>
      <c r="P2339" s="6">
        <v>10</v>
      </c>
      <c r="Q2339" s="13">
        <f t="shared" si="36"/>
        <v>972.5</v>
      </c>
      <c r="R2339" s="14">
        <v>0.1</v>
      </c>
      <c r="S2339" s="13">
        <v>875.25</v>
      </c>
      <c r="T2339" s="13">
        <v>4.3762499999999998</v>
      </c>
      <c r="U2339" s="48">
        <f>T_[[#This Row],[CA tarif]]-T_[[#This Row],[CA HT]]</f>
        <v>97.25</v>
      </c>
      <c r="V2339" s="13"/>
      <c r="W2339" s="13"/>
      <c r="X2339"/>
      <c r="AA2339"/>
      <c r="AB2339"/>
    </row>
    <row r="2340" spans="1:28" ht="15" customHeight="1" x14ac:dyDescent="0.25">
      <c r="A2340" s="6" t="s">
        <v>78</v>
      </c>
      <c r="B2340" s="6" t="s">
        <v>79</v>
      </c>
      <c r="C2340" s="6" t="s">
        <v>80</v>
      </c>
      <c r="D2340" s="6" t="s">
        <v>81</v>
      </c>
      <c r="E2340" s="6">
        <v>7</v>
      </c>
      <c r="F2340" s="6" t="str">
        <f>VLOOKUP(T_[[#This Row],[N° représ]],ListeREPRESENTANTS,2,FALSE)</f>
        <v>Jaime Dos Santos</v>
      </c>
      <c r="G2340" s="6">
        <v>10469</v>
      </c>
      <c r="H2340" s="9">
        <v>41622</v>
      </c>
      <c r="I2340" s="9">
        <v>41647</v>
      </c>
      <c r="J2340" s="9">
        <v>41647</v>
      </c>
      <c r="K2340" s="7">
        <v>3</v>
      </c>
      <c r="L2340" s="9" t="str">
        <f>VLOOKUP(T_[[#This Row],[Réf catégorie]],ListeCATEGORIES,2,FALSE)</f>
        <v>Desserts</v>
      </c>
      <c r="M2340" s="6">
        <v>16</v>
      </c>
      <c r="N2340" s="6" t="str">
        <f>VLOOKUP(T_[[#This Row],[Réf prod]],ListePRODUITS,2,FALSE)</f>
        <v>Pavlova</v>
      </c>
      <c r="O2340" s="13">
        <v>69.5</v>
      </c>
      <c r="P2340" s="6">
        <v>36</v>
      </c>
      <c r="Q2340" s="13">
        <f t="shared" si="36"/>
        <v>2502</v>
      </c>
      <c r="R2340" s="14">
        <v>0.16</v>
      </c>
      <c r="S2340" s="13">
        <v>2101.6799999999998</v>
      </c>
      <c r="T2340" s="13">
        <v>58.847039999999993</v>
      </c>
      <c r="U2340" s="48">
        <f>T_[[#This Row],[CA tarif]]-T_[[#This Row],[CA HT]]</f>
        <v>400.32000000000016</v>
      </c>
      <c r="V2340" s="13"/>
      <c r="W2340" s="13"/>
      <c r="X2340"/>
      <c r="AA2340"/>
      <c r="AB2340"/>
    </row>
    <row r="2341" spans="1:28" ht="15" customHeight="1" x14ac:dyDescent="0.25">
      <c r="A2341" s="6" t="s">
        <v>117</v>
      </c>
      <c r="B2341" s="6" t="s">
        <v>118</v>
      </c>
      <c r="C2341" s="6" t="s">
        <v>119</v>
      </c>
      <c r="D2341" s="6" t="s">
        <v>85</v>
      </c>
      <c r="E2341" s="6">
        <v>6</v>
      </c>
      <c r="F2341" s="6" t="str">
        <f>VLOOKUP(T_[[#This Row],[N° représ]],ListeREPRESENTANTS,2,FALSE)</f>
        <v>Ernst Junge</v>
      </c>
      <c r="G2341" s="6">
        <v>10480</v>
      </c>
      <c r="H2341" s="9">
        <v>41622</v>
      </c>
      <c r="I2341" s="9">
        <v>41645</v>
      </c>
      <c r="J2341" s="9">
        <v>41645</v>
      </c>
      <c r="K2341" s="7">
        <v>3</v>
      </c>
      <c r="L2341" s="9" t="str">
        <f>VLOOKUP(T_[[#This Row],[Réf catégorie]],ListeCATEGORIES,2,FALSE)</f>
        <v>Desserts</v>
      </c>
      <c r="M2341" s="6">
        <v>47</v>
      </c>
      <c r="N2341" s="6" t="str">
        <f>VLOOKUP(T_[[#This Row],[Réf prod]],ListePRODUITS,2,FALSE)</f>
        <v>Zaanse koeken</v>
      </c>
      <c r="O2341" s="13">
        <v>38</v>
      </c>
      <c r="P2341" s="6">
        <v>45</v>
      </c>
      <c r="Q2341" s="13">
        <f t="shared" si="36"/>
        <v>1710</v>
      </c>
      <c r="R2341" s="14">
        <v>0.2</v>
      </c>
      <c r="S2341" s="13">
        <v>1368</v>
      </c>
      <c r="T2341" s="13">
        <v>46.512</v>
      </c>
      <c r="U2341" s="48">
        <f>T_[[#This Row],[CA tarif]]-T_[[#This Row],[CA HT]]</f>
        <v>342</v>
      </c>
      <c r="V2341" s="13"/>
      <c r="W2341" s="13"/>
      <c r="X2341"/>
      <c r="AA2341"/>
      <c r="AB2341"/>
    </row>
    <row r="2342" spans="1:28" ht="15" customHeight="1" x14ac:dyDescent="0.25">
      <c r="A2342" s="6" t="s">
        <v>248</v>
      </c>
      <c r="B2342" s="6" t="s">
        <v>249</v>
      </c>
      <c r="C2342" s="6" t="s">
        <v>250</v>
      </c>
      <c r="D2342" s="6" t="s">
        <v>251</v>
      </c>
      <c r="E2342" s="6">
        <v>7</v>
      </c>
      <c r="F2342" s="6" t="str">
        <f>VLOOKUP(T_[[#This Row],[N° représ]],ListeREPRESENTANTS,2,FALSE)</f>
        <v>Jaime Dos Santos</v>
      </c>
      <c r="G2342" s="6">
        <v>10562</v>
      </c>
      <c r="H2342" s="9">
        <v>41622</v>
      </c>
      <c r="I2342" s="9">
        <v>41636</v>
      </c>
      <c r="J2342" s="9">
        <v>41636</v>
      </c>
      <c r="K2342" s="7">
        <v>3</v>
      </c>
      <c r="L2342" s="9" t="str">
        <f>VLOOKUP(T_[[#This Row],[Réf catégorie]],ListeCATEGORIES,2,FALSE)</f>
        <v>Desserts</v>
      </c>
      <c r="M2342" s="6">
        <v>62</v>
      </c>
      <c r="N2342" s="6" t="str">
        <f>VLOOKUP(T_[[#This Row],[Réf prod]],ListePRODUITS,2,FALSE)</f>
        <v>Tarte au sucre</v>
      </c>
      <c r="O2342" s="13">
        <v>246.5</v>
      </c>
      <c r="P2342" s="6">
        <v>99</v>
      </c>
      <c r="Q2342" s="13">
        <f t="shared" si="36"/>
        <v>24403.5</v>
      </c>
      <c r="R2342" s="14">
        <v>0.04</v>
      </c>
      <c r="S2342" s="13">
        <v>23427.360000000001</v>
      </c>
      <c r="T2342" s="13">
        <v>562.25664000000006</v>
      </c>
      <c r="U2342" s="48">
        <f>T_[[#This Row],[CA tarif]]-T_[[#This Row],[CA HT]]</f>
        <v>976.13999999999942</v>
      </c>
      <c r="V2342" s="13"/>
      <c r="W2342" s="13"/>
      <c r="X2342"/>
      <c r="AA2342"/>
      <c r="AB2342"/>
    </row>
    <row r="2343" spans="1:28" x14ac:dyDescent="0.25">
      <c r="A2343" s="6" t="s">
        <v>288</v>
      </c>
      <c r="B2343" s="6" t="s">
        <v>289</v>
      </c>
      <c r="C2343" s="6" t="s">
        <v>290</v>
      </c>
      <c r="D2343" s="6" t="s">
        <v>81</v>
      </c>
      <c r="E2343" s="6">
        <v>8</v>
      </c>
      <c r="F2343" s="6" t="str">
        <f>VLOOKUP(T_[[#This Row],[N° représ]],ListeREPRESENTANTS,2,FALSE)</f>
        <v>Hicham Esmal</v>
      </c>
      <c r="G2343" s="6">
        <v>10775</v>
      </c>
      <c r="H2343" s="9">
        <v>41622</v>
      </c>
      <c r="I2343" s="9">
        <v>41640</v>
      </c>
      <c r="J2343" s="9">
        <v>41639</v>
      </c>
      <c r="K2343" s="7">
        <v>8</v>
      </c>
      <c r="L2343" s="9" t="str">
        <f>VLOOKUP(T_[[#This Row],[Réf catégorie]],ListeCATEGORIES,2,FALSE)</f>
        <v>Poissons et fruits de mer</v>
      </c>
      <c r="M2343" s="6">
        <v>10</v>
      </c>
      <c r="N2343" s="6" t="str">
        <f>VLOOKUP(T_[[#This Row],[Réf prod]],ListePRODUITS,2,FALSE)</f>
        <v>Ikura</v>
      </c>
      <c r="O2343" s="13">
        <v>155</v>
      </c>
      <c r="P2343" s="6">
        <v>82</v>
      </c>
      <c r="Q2343" s="13">
        <f t="shared" si="36"/>
        <v>12710</v>
      </c>
      <c r="R2343" s="14">
        <v>0.05</v>
      </c>
      <c r="S2343" s="13">
        <v>12074.5</v>
      </c>
      <c r="T2343" s="13">
        <v>410.53300000000002</v>
      </c>
      <c r="U2343" s="48">
        <f>T_[[#This Row],[CA tarif]]-T_[[#This Row],[CA HT]]</f>
        <v>635.5</v>
      </c>
      <c r="V2343" s="13"/>
      <c r="W2343" s="13"/>
      <c r="X2343"/>
      <c r="AA2343"/>
      <c r="AB2343"/>
    </row>
    <row r="2344" spans="1:28" ht="15" customHeight="1" x14ac:dyDescent="0.25">
      <c r="A2344" s="6" t="s">
        <v>175</v>
      </c>
      <c r="B2344" s="6" t="s">
        <v>176</v>
      </c>
      <c r="C2344" s="6" t="s">
        <v>97</v>
      </c>
      <c r="D2344" s="6" t="s">
        <v>98</v>
      </c>
      <c r="E2344" s="6">
        <v>3</v>
      </c>
      <c r="F2344" s="6" t="str">
        <f>VLOOKUP(T_[[#This Row],[N° représ]],ListeREPRESENTANTS,2,FALSE)</f>
        <v>Janet Leverling</v>
      </c>
      <c r="G2344" s="6">
        <v>10856</v>
      </c>
      <c r="H2344" s="9">
        <v>41622</v>
      </c>
      <c r="I2344" s="9">
        <v>41633</v>
      </c>
      <c r="J2344" s="9">
        <v>41628</v>
      </c>
      <c r="K2344" s="7">
        <v>5</v>
      </c>
      <c r="L2344" s="9" t="str">
        <f>VLOOKUP(T_[[#This Row],[Réf catégorie]],ListeCATEGORIES,2,FALSE)</f>
        <v>Pâtes et céréales</v>
      </c>
      <c r="M2344" s="6">
        <v>42</v>
      </c>
      <c r="N2344" s="6" t="str">
        <f>VLOOKUP(T_[[#This Row],[Réf prod]],ListePRODUITS,2,FALSE)</f>
        <v>Singaporean Hokkien Fried Mee</v>
      </c>
      <c r="O2344" s="13">
        <v>70</v>
      </c>
      <c r="P2344" s="6">
        <v>51</v>
      </c>
      <c r="Q2344" s="13">
        <f t="shared" si="36"/>
        <v>3570</v>
      </c>
      <c r="R2344" s="15">
        <v>0.14000000000000001</v>
      </c>
      <c r="S2344" s="13">
        <v>3070.2</v>
      </c>
      <c r="T2344" s="13">
        <v>46.052999999999997</v>
      </c>
      <c r="U2344" s="48">
        <f>T_[[#This Row],[CA tarif]]-T_[[#This Row],[CA HT]]</f>
        <v>499.80000000000018</v>
      </c>
      <c r="V2344" s="13"/>
      <c r="W2344" s="13"/>
      <c r="X2344"/>
      <c r="AA2344"/>
      <c r="AB2344"/>
    </row>
    <row r="2345" spans="1:28" ht="15" customHeight="1" x14ac:dyDescent="0.25">
      <c r="A2345" s="6" t="s">
        <v>223</v>
      </c>
      <c r="B2345" s="6" t="s">
        <v>224</v>
      </c>
      <c r="C2345" s="6" t="s">
        <v>225</v>
      </c>
      <c r="D2345" s="6" t="s">
        <v>208</v>
      </c>
      <c r="E2345" s="6">
        <v>7</v>
      </c>
      <c r="F2345" s="6" t="str">
        <f>VLOOKUP(T_[[#This Row],[N° représ]],ListeREPRESENTANTS,2,FALSE)</f>
        <v>Jaime Dos Santos</v>
      </c>
      <c r="G2345" s="6">
        <v>10902</v>
      </c>
      <c r="H2345" s="9">
        <v>41622</v>
      </c>
      <c r="I2345" s="9">
        <v>41634</v>
      </c>
      <c r="J2345" s="9">
        <v>41629</v>
      </c>
      <c r="K2345" s="7">
        <v>3</v>
      </c>
      <c r="L2345" s="9" t="str">
        <f>VLOOKUP(T_[[#This Row],[Réf catégorie]],ListeCATEGORIES,2,FALSE)</f>
        <v>Desserts</v>
      </c>
      <c r="M2345" s="6">
        <v>62</v>
      </c>
      <c r="N2345" s="6" t="str">
        <f>VLOOKUP(T_[[#This Row],[Réf prod]],ListePRODUITS,2,FALSE)</f>
        <v>Tarte au sucre</v>
      </c>
      <c r="O2345" s="13">
        <v>246.5</v>
      </c>
      <c r="P2345" s="6">
        <v>68</v>
      </c>
      <c r="Q2345" s="13">
        <f t="shared" si="36"/>
        <v>16762</v>
      </c>
      <c r="R2345" s="15">
        <v>-0.01</v>
      </c>
      <c r="S2345" s="13">
        <v>16929.62</v>
      </c>
      <c r="T2345" s="13">
        <v>118.50734</v>
      </c>
      <c r="U2345" s="48">
        <f>T_[[#This Row],[CA tarif]]-T_[[#This Row],[CA HT]]</f>
        <v>-167.61999999999898</v>
      </c>
      <c r="V2345" s="13"/>
      <c r="W2345" s="13"/>
      <c r="X2345"/>
      <c r="AA2345"/>
      <c r="AB2345"/>
    </row>
    <row r="2346" spans="1:28" ht="15" customHeight="1" x14ac:dyDescent="0.25">
      <c r="A2346" s="6" t="s">
        <v>103</v>
      </c>
      <c r="B2346" s="6" t="s">
        <v>104</v>
      </c>
      <c r="C2346" s="6" t="s">
        <v>105</v>
      </c>
      <c r="D2346" s="6" t="s">
        <v>106</v>
      </c>
      <c r="E2346" s="6">
        <v>5</v>
      </c>
      <c r="F2346" s="6" t="str">
        <f>VLOOKUP(T_[[#This Row],[N° représ]],ListeREPRESENTANTS,2,FALSE)</f>
        <v>Mohamed Ben Arfa</v>
      </c>
      <c r="G2346" s="6">
        <v>10613</v>
      </c>
      <c r="H2346" s="9">
        <v>41623</v>
      </c>
      <c r="I2346" s="9">
        <v>41637</v>
      </c>
      <c r="J2346" s="9">
        <v>41639</v>
      </c>
      <c r="K2346" s="7">
        <v>8</v>
      </c>
      <c r="L2346" s="9" t="str">
        <f>VLOOKUP(T_[[#This Row],[Réf catégorie]],ListeCATEGORIES,2,FALSE)</f>
        <v>Poissons et fruits de mer</v>
      </c>
      <c r="M2346" s="6">
        <v>13</v>
      </c>
      <c r="N2346" s="6" t="str">
        <f>VLOOKUP(T_[[#This Row],[Réf prod]],ListePRODUITS,2,FALSE)</f>
        <v>Konbu</v>
      </c>
      <c r="O2346" s="13">
        <v>30</v>
      </c>
      <c r="P2346" s="6">
        <v>74</v>
      </c>
      <c r="Q2346" s="13">
        <f t="shared" si="36"/>
        <v>2220</v>
      </c>
      <c r="R2346" s="14">
        <v>0.08</v>
      </c>
      <c r="S2346" s="13">
        <v>2042.4</v>
      </c>
      <c r="T2346" s="13">
        <v>46.975200000000001</v>
      </c>
      <c r="U2346" s="48">
        <f>T_[[#This Row],[CA tarif]]-T_[[#This Row],[CA HT]]</f>
        <v>177.59999999999991</v>
      </c>
      <c r="V2346" s="13"/>
      <c r="W2346" s="13"/>
      <c r="X2346"/>
      <c r="AA2346"/>
      <c r="AB2346"/>
    </row>
    <row r="2347" spans="1:28" ht="15" customHeight="1" x14ac:dyDescent="0.25">
      <c r="A2347" s="6" t="s">
        <v>92</v>
      </c>
      <c r="B2347" s="6" t="s">
        <v>93</v>
      </c>
      <c r="C2347" s="6" t="s">
        <v>94</v>
      </c>
      <c r="D2347" s="6" t="s">
        <v>89</v>
      </c>
      <c r="E2347" s="6">
        <v>5</v>
      </c>
      <c r="F2347" s="6" t="str">
        <f>VLOOKUP(T_[[#This Row],[N° représ]],ListeREPRESENTANTS,2,FALSE)</f>
        <v>Mohamed Ben Arfa</v>
      </c>
      <c r="G2347" s="6">
        <v>10621</v>
      </c>
      <c r="H2347" s="9">
        <v>41623</v>
      </c>
      <c r="I2347" s="9">
        <v>41646</v>
      </c>
      <c r="J2347" s="9">
        <v>41641</v>
      </c>
      <c r="K2347" s="7">
        <v>5</v>
      </c>
      <c r="L2347" s="9" t="str">
        <f>VLOOKUP(T_[[#This Row],[Réf catégorie]],ListeCATEGORIES,2,FALSE)</f>
        <v>Pâtes et céréales</v>
      </c>
      <c r="M2347" s="6">
        <v>23</v>
      </c>
      <c r="N2347" s="6" t="str">
        <f>VLOOKUP(T_[[#This Row],[Réf prod]],ListePRODUITS,2,FALSE)</f>
        <v>Tunnbröd</v>
      </c>
      <c r="O2347" s="13">
        <v>45</v>
      </c>
      <c r="P2347" s="6">
        <v>87</v>
      </c>
      <c r="Q2347" s="13">
        <f t="shared" si="36"/>
        <v>3915</v>
      </c>
      <c r="R2347" s="14">
        <v>0.01</v>
      </c>
      <c r="S2347" s="13">
        <v>3875.85</v>
      </c>
      <c r="T2347" s="13">
        <v>85.268699999999995</v>
      </c>
      <c r="U2347" s="48">
        <f>T_[[#This Row],[CA tarif]]-T_[[#This Row],[CA HT]]</f>
        <v>39.150000000000091</v>
      </c>
      <c r="V2347" s="13"/>
      <c r="W2347" s="13"/>
      <c r="X2347"/>
      <c r="AA2347"/>
      <c r="AB2347"/>
    </row>
    <row r="2348" spans="1:28" x14ac:dyDescent="0.25">
      <c r="A2348" s="6" t="s">
        <v>179</v>
      </c>
      <c r="B2348" s="6" t="s">
        <v>180</v>
      </c>
      <c r="C2348" s="6" t="s">
        <v>181</v>
      </c>
      <c r="D2348" s="6" t="s">
        <v>81</v>
      </c>
      <c r="E2348" s="6">
        <v>4</v>
      </c>
      <c r="F2348" s="6" t="str">
        <f>VLOOKUP(T_[[#This Row],[N° représ]],ListeREPRESENTANTS,2,FALSE)</f>
        <v>Laura Callahan</v>
      </c>
      <c r="G2348" s="6">
        <v>10627</v>
      </c>
      <c r="H2348" s="9">
        <v>41623</v>
      </c>
      <c r="I2348" s="9">
        <v>41636</v>
      </c>
      <c r="J2348" s="9">
        <v>41638</v>
      </c>
      <c r="K2348" s="7">
        <v>8</v>
      </c>
      <c r="L2348" s="9" t="str">
        <f>VLOOKUP(T_[[#This Row],[Réf catégorie]],ListeCATEGORIES,2,FALSE)</f>
        <v>Poissons et fruits de mer</v>
      </c>
      <c r="M2348" s="6">
        <v>73</v>
      </c>
      <c r="N2348" s="6" t="str">
        <f>VLOOKUP(T_[[#This Row],[Réf prod]],ListePRODUITS,2,FALSE)</f>
        <v>Röd Kaviar</v>
      </c>
      <c r="O2348" s="13">
        <v>75</v>
      </c>
      <c r="P2348" s="6">
        <v>59</v>
      </c>
      <c r="Q2348" s="13">
        <f t="shared" si="36"/>
        <v>4425</v>
      </c>
      <c r="R2348" s="14">
        <v>0.14000000000000001</v>
      </c>
      <c r="S2348" s="13">
        <v>3805.5</v>
      </c>
      <c r="T2348" s="13">
        <v>129.387</v>
      </c>
      <c r="U2348" s="48">
        <f>T_[[#This Row],[CA tarif]]-T_[[#This Row],[CA HT]]</f>
        <v>619.5</v>
      </c>
      <c r="V2348" s="13"/>
      <c r="W2348" s="13"/>
      <c r="X2348"/>
      <c r="AA2348"/>
      <c r="AB2348"/>
    </row>
    <row r="2349" spans="1:28" ht="15" customHeight="1" x14ac:dyDescent="0.25">
      <c r="A2349" s="6" t="s">
        <v>194</v>
      </c>
      <c r="B2349" s="6" t="s">
        <v>195</v>
      </c>
      <c r="C2349" s="6" t="s">
        <v>97</v>
      </c>
      <c r="D2349" s="6" t="s">
        <v>98</v>
      </c>
      <c r="E2349" s="6">
        <v>1</v>
      </c>
      <c r="F2349" s="6" t="str">
        <f>VLOOKUP(T_[[#This Row],[N° représ]],ListeREPRESENTANTS,2,FALSE)</f>
        <v>Francis Rivière</v>
      </c>
      <c r="G2349" s="6">
        <v>10676</v>
      </c>
      <c r="H2349" s="9">
        <v>41623</v>
      </c>
      <c r="I2349" s="9">
        <v>41642</v>
      </c>
      <c r="J2349" s="9">
        <v>41644</v>
      </c>
      <c r="K2349" s="7">
        <v>3</v>
      </c>
      <c r="L2349" s="9" t="str">
        <f>VLOOKUP(T_[[#This Row],[Réf catégorie]],ListeCATEGORIES,2,FALSE)</f>
        <v>Desserts</v>
      </c>
      <c r="M2349" s="6">
        <v>19</v>
      </c>
      <c r="N2349" s="6" t="str">
        <f>VLOOKUP(T_[[#This Row],[Réf prod]],ListePRODUITS,2,FALSE)</f>
        <v>Teatime Chocolate Biscuits</v>
      </c>
      <c r="O2349" s="13">
        <v>46</v>
      </c>
      <c r="P2349" s="6">
        <v>5</v>
      </c>
      <c r="Q2349" s="13">
        <f t="shared" si="36"/>
        <v>230</v>
      </c>
      <c r="R2349" s="14">
        <v>0.11</v>
      </c>
      <c r="S2349" s="13">
        <v>204.70000000000002</v>
      </c>
      <c r="T2349" s="13">
        <v>5.1174999999999997</v>
      </c>
      <c r="U2349" s="48">
        <f>T_[[#This Row],[CA tarif]]-T_[[#This Row],[CA HT]]</f>
        <v>25.299999999999983</v>
      </c>
      <c r="V2349" s="13"/>
      <c r="W2349" s="13"/>
      <c r="X2349"/>
      <c r="AA2349"/>
      <c r="AB2349"/>
    </row>
    <row r="2350" spans="1:28" ht="15" customHeight="1" x14ac:dyDescent="0.25">
      <c r="A2350" s="6" t="s">
        <v>303</v>
      </c>
      <c r="B2350" s="6" t="s">
        <v>304</v>
      </c>
      <c r="C2350" s="6" t="s">
        <v>232</v>
      </c>
      <c r="D2350" s="6" t="s">
        <v>81</v>
      </c>
      <c r="E2350" s="6">
        <v>6</v>
      </c>
      <c r="F2350" s="6" t="str">
        <f>VLOOKUP(T_[[#This Row],[N° représ]],ListeREPRESENTANTS,2,FALSE)</f>
        <v>Ernst Junge</v>
      </c>
      <c r="G2350" s="6">
        <v>10708</v>
      </c>
      <c r="H2350" s="9">
        <v>41623</v>
      </c>
      <c r="I2350" s="9">
        <v>41652</v>
      </c>
      <c r="J2350" s="9">
        <v>41654</v>
      </c>
      <c r="K2350" s="7">
        <v>2</v>
      </c>
      <c r="L2350" s="9" t="str">
        <f>VLOOKUP(T_[[#This Row],[Réf catégorie]],ListeCATEGORIES,2,FALSE)</f>
        <v>Condiments</v>
      </c>
      <c r="M2350" s="6">
        <v>5</v>
      </c>
      <c r="N2350" s="6" t="str">
        <f>VLOOKUP(T_[[#This Row],[Réf prod]],ListePRODUITS,2,FALSE)</f>
        <v>Chef Anton's Gumbo Mix</v>
      </c>
      <c r="O2350" s="13">
        <v>106.75</v>
      </c>
      <c r="P2350" s="6">
        <v>20</v>
      </c>
      <c r="Q2350" s="13">
        <f t="shared" si="36"/>
        <v>2135</v>
      </c>
      <c r="R2350" s="14">
        <v>0.12</v>
      </c>
      <c r="S2350" s="13">
        <v>1878.8</v>
      </c>
      <c r="T2350" s="13">
        <v>35.697199999999995</v>
      </c>
      <c r="U2350" s="48">
        <f>T_[[#This Row],[CA tarif]]-T_[[#This Row],[CA HT]]</f>
        <v>256.20000000000005</v>
      </c>
      <c r="V2350" s="13"/>
      <c r="W2350" s="13"/>
      <c r="X2350"/>
      <c r="AA2350"/>
      <c r="AB2350"/>
    </row>
    <row r="2351" spans="1:28" ht="15" customHeight="1" x14ac:dyDescent="0.25">
      <c r="A2351" s="6" t="s">
        <v>82</v>
      </c>
      <c r="B2351" s="6" t="s">
        <v>83</v>
      </c>
      <c r="C2351" s="6" t="s">
        <v>84</v>
      </c>
      <c r="D2351" s="6" t="s">
        <v>85</v>
      </c>
      <c r="E2351" s="6">
        <v>3</v>
      </c>
      <c r="F2351" s="6" t="str">
        <f>VLOOKUP(T_[[#This Row],[N° représ]],ListeREPRESENTANTS,2,FALSE)</f>
        <v>Janet Leverling</v>
      </c>
      <c r="G2351" s="6">
        <v>10715</v>
      </c>
      <c r="H2351" s="9">
        <v>41623</v>
      </c>
      <c r="I2351" s="9">
        <v>41645</v>
      </c>
      <c r="J2351" s="9">
        <v>41643</v>
      </c>
      <c r="K2351" s="7">
        <v>8</v>
      </c>
      <c r="L2351" s="9" t="str">
        <f>VLOOKUP(T_[[#This Row],[Réf catégorie]],ListeCATEGORIES,2,FALSE)</f>
        <v>Poissons et fruits de mer</v>
      </c>
      <c r="M2351" s="6">
        <v>10</v>
      </c>
      <c r="N2351" s="6" t="str">
        <f>VLOOKUP(T_[[#This Row],[Réf prod]],ListePRODUITS,2,FALSE)</f>
        <v>Ikura</v>
      </c>
      <c r="O2351" s="13">
        <v>155</v>
      </c>
      <c r="P2351" s="6">
        <v>25</v>
      </c>
      <c r="Q2351" s="13">
        <f t="shared" si="36"/>
        <v>3875</v>
      </c>
      <c r="R2351" s="14">
        <v>0.03</v>
      </c>
      <c r="S2351" s="13">
        <v>3758.75</v>
      </c>
      <c r="T2351" s="13">
        <v>78.933750000000003</v>
      </c>
      <c r="U2351" s="48">
        <f>T_[[#This Row],[CA tarif]]-T_[[#This Row],[CA HT]]</f>
        <v>116.25</v>
      </c>
      <c r="V2351" s="13"/>
      <c r="W2351" s="13"/>
      <c r="X2351"/>
      <c r="AA2351"/>
      <c r="AB2351"/>
    </row>
    <row r="2352" spans="1:28" ht="15" customHeight="1" x14ac:dyDescent="0.25">
      <c r="A2352" s="6" t="s">
        <v>184</v>
      </c>
      <c r="B2352" s="6" t="s">
        <v>185</v>
      </c>
      <c r="C2352" s="6" t="s">
        <v>159</v>
      </c>
      <c r="D2352" s="6" t="s">
        <v>136</v>
      </c>
      <c r="E2352" s="6">
        <v>7</v>
      </c>
      <c r="F2352" s="6" t="str">
        <f>VLOOKUP(T_[[#This Row],[N° représ]],ListeREPRESENTANTS,2,FALSE)</f>
        <v>Jaime Dos Santos</v>
      </c>
      <c r="G2352" s="6">
        <v>10668</v>
      </c>
      <c r="H2352" s="9">
        <v>41624</v>
      </c>
      <c r="I2352" s="9">
        <v>41649</v>
      </c>
      <c r="J2352" s="9">
        <v>41646</v>
      </c>
      <c r="K2352" s="7">
        <v>4</v>
      </c>
      <c r="L2352" s="9" t="str">
        <f>VLOOKUP(T_[[#This Row],[Réf catégorie]],ListeCATEGORIES,2,FALSE)</f>
        <v>Produits laitiers</v>
      </c>
      <c r="M2352" s="6">
        <v>31</v>
      </c>
      <c r="N2352" s="6" t="str">
        <f>VLOOKUP(T_[[#This Row],[Réf prod]],ListePRODUITS,2,FALSE)</f>
        <v>Gorgonzola Telino</v>
      </c>
      <c r="O2352" s="13">
        <v>62.5</v>
      </c>
      <c r="P2352" s="6">
        <v>37</v>
      </c>
      <c r="Q2352" s="13">
        <f t="shared" si="36"/>
        <v>2312.5</v>
      </c>
      <c r="R2352" s="14">
        <v>0.17</v>
      </c>
      <c r="S2352" s="13">
        <v>1919.375</v>
      </c>
      <c r="T2352" s="13">
        <v>3.8387500000000001</v>
      </c>
      <c r="U2352" s="48">
        <f>T_[[#This Row],[CA tarif]]-T_[[#This Row],[CA HT]]</f>
        <v>393.125</v>
      </c>
      <c r="V2352" s="13"/>
      <c r="W2352" s="13"/>
      <c r="X2352"/>
      <c r="AA2352"/>
      <c r="AB2352"/>
    </row>
    <row r="2353" spans="1:28" ht="15" customHeight="1" x14ac:dyDescent="0.25">
      <c r="A2353" s="6" t="s">
        <v>186</v>
      </c>
      <c r="B2353" s="6" t="s">
        <v>187</v>
      </c>
      <c r="C2353" s="6" t="s">
        <v>188</v>
      </c>
      <c r="D2353" s="6" t="s">
        <v>140</v>
      </c>
      <c r="E2353" s="6">
        <v>7</v>
      </c>
      <c r="F2353" s="6" t="str">
        <f>VLOOKUP(T_[[#This Row],[N° représ]],ListeREPRESENTANTS,2,FALSE)</f>
        <v>Jaime Dos Santos</v>
      </c>
      <c r="G2353" s="6">
        <v>10773</v>
      </c>
      <c r="H2353" s="9">
        <v>41624</v>
      </c>
      <c r="I2353" s="9">
        <v>41648</v>
      </c>
      <c r="J2353" s="9">
        <v>41644</v>
      </c>
      <c r="K2353" s="7">
        <v>4</v>
      </c>
      <c r="L2353" s="9" t="str">
        <f>VLOOKUP(T_[[#This Row],[Réf catégorie]],ListeCATEGORIES,2,FALSE)</f>
        <v>Produits laitiers</v>
      </c>
      <c r="M2353" s="6">
        <v>31</v>
      </c>
      <c r="N2353" s="6" t="str">
        <f>VLOOKUP(T_[[#This Row],[Réf prod]],ListePRODUITS,2,FALSE)</f>
        <v>Gorgonzola Telino</v>
      </c>
      <c r="O2353" s="13">
        <v>62.5</v>
      </c>
      <c r="P2353" s="6">
        <v>24</v>
      </c>
      <c r="Q2353" s="13">
        <f t="shared" si="36"/>
        <v>1500</v>
      </c>
      <c r="R2353" s="14">
        <v>-0.03</v>
      </c>
      <c r="S2353" s="13">
        <v>1545</v>
      </c>
      <c r="T2353" s="13">
        <v>24.72</v>
      </c>
      <c r="U2353" s="48">
        <f>T_[[#This Row],[CA tarif]]-T_[[#This Row],[CA HT]]</f>
        <v>-45</v>
      </c>
      <c r="V2353" s="13"/>
      <c r="W2353" s="13"/>
      <c r="X2353"/>
      <c r="AA2353"/>
      <c r="AB2353"/>
    </row>
    <row r="2354" spans="1:28" ht="15" customHeight="1" x14ac:dyDescent="0.25">
      <c r="A2354" s="6" t="s">
        <v>293</v>
      </c>
      <c r="B2354" s="6" t="s">
        <v>294</v>
      </c>
      <c r="C2354" s="6" t="s">
        <v>295</v>
      </c>
      <c r="D2354" s="6" t="s">
        <v>251</v>
      </c>
      <c r="E2354" s="6">
        <v>5</v>
      </c>
      <c r="F2354" s="6" t="str">
        <f>VLOOKUP(T_[[#This Row],[N° représ]],ListeREPRESENTANTS,2,FALSE)</f>
        <v>Mohamed Ben Arfa</v>
      </c>
      <c r="G2354" s="6">
        <v>10784</v>
      </c>
      <c r="H2354" s="9">
        <v>41624</v>
      </c>
      <c r="I2354" s="9">
        <v>41653</v>
      </c>
      <c r="J2354" s="9">
        <v>41653</v>
      </c>
      <c r="K2354" s="7">
        <v>1</v>
      </c>
      <c r="L2354" s="9" t="str">
        <f>VLOOKUP(T_[[#This Row],[Réf catégorie]],ListeCATEGORIES,2,FALSE)</f>
        <v>Boissons</v>
      </c>
      <c r="M2354" s="6">
        <v>39</v>
      </c>
      <c r="N2354" s="6" t="str">
        <f>VLOOKUP(T_[[#This Row],[Réf prod]],ListePRODUITS,2,FALSE)</f>
        <v>Chartreuse verte</v>
      </c>
      <c r="O2354" s="13">
        <v>90</v>
      </c>
      <c r="P2354" s="6">
        <v>87</v>
      </c>
      <c r="Q2354" s="13">
        <f t="shared" si="36"/>
        <v>7830</v>
      </c>
      <c r="R2354" s="14">
        <v>7.0000000000000007E-2</v>
      </c>
      <c r="S2354" s="13">
        <v>7281.9</v>
      </c>
      <c r="T2354" s="13">
        <v>233.02079999999998</v>
      </c>
      <c r="U2354" s="48">
        <f>T_[[#This Row],[CA tarif]]-T_[[#This Row],[CA HT]]</f>
        <v>548.10000000000036</v>
      </c>
      <c r="V2354" s="13"/>
      <c r="W2354" s="13"/>
      <c r="X2354"/>
      <c r="AA2354"/>
      <c r="AB2354"/>
    </row>
    <row r="2355" spans="1:28" ht="15" customHeight="1" x14ac:dyDescent="0.25">
      <c r="A2355" s="6" t="s">
        <v>299</v>
      </c>
      <c r="B2355" s="6" t="s">
        <v>300</v>
      </c>
      <c r="C2355" s="6" t="s">
        <v>280</v>
      </c>
      <c r="D2355" s="6" t="s">
        <v>85</v>
      </c>
      <c r="E2355" s="6">
        <v>7</v>
      </c>
      <c r="F2355" s="6" t="str">
        <f>VLOOKUP(T_[[#This Row],[N° représ]],ListeREPRESENTANTS,2,FALSE)</f>
        <v>Jaime Dos Santos</v>
      </c>
      <c r="G2355" s="6">
        <v>10671</v>
      </c>
      <c r="H2355" s="9">
        <v>41625</v>
      </c>
      <c r="I2355" s="9">
        <v>41639</v>
      </c>
      <c r="J2355" s="9">
        <v>41636</v>
      </c>
      <c r="K2355" s="7">
        <v>2</v>
      </c>
      <c r="L2355" s="9" t="str">
        <f>VLOOKUP(T_[[#This Row],[Réf catégorie]],ListeCATEGORIES,2,FALSE)</f>
        <v>Condiments</v>
      </c>
      <c r="M2355" s="6">
        <v>65</v>
      </c>
      <c r="N2355" s="6" t="str">
        <f>VLOOKUP(T_[[#This Row],[Réf prod]],ListePRODUITS,2,FALSE)</f>
        <v>Louisiana Fiery Hot Pepper Sauce</v>
      </c>
      <c r="O2355" s="13">
        <v>105.25</v>
      </c>
      <c r="P2355" s="6">
        <v>36</v>
      </c>
      <c r="Q2355" s="13">
        <f t="shared" si="36"/>
        <v>3789</v>
      </c>
      <c r="R2355" s="14">
        <v>0.18</v>
      </c>
      <c r="S2355" s="13">
        <v>3106.98</v>
      </c>
      <c r="T2355" s="13">
        <v>62.139600000000002</v>
      </c>
      <c r="U2355" s="48">
        <f>T_[[#This Row],[CA tarif]]-T_[[#This Row],[CA HT]]</f>
        <v>682.02</v>
      </c>
      <c r="V2355" s="13"/>
      <c r="W2355" s="13"/>
      <c r="X2355"/>
      <c r="AA2355"/>
      <c r="AB2355"/>
    </row>
    <row r="2356" spans="1:28" ht="15" customHeight="1" x14ac:dyDescent="0.25">
      <c r="A2356" s="6" t="s">
        <v>179</v>
      </c>
      <c r="B2356" s="6" t="s">
        <v>180</v>
      </c>
      <c r="C2356" s="6" t="s">
        <v>181</v>
      </c>
      <c r="D2356" s="6" t="s">
        <v>81</v>
      </c>
      <c r="E2356" s="6">
        <v>6</v>
      </c>
      <c r="F2356" s="6" t="str">
        <f>VLOOKUP(T_[[#This Row],[N° représ]],ListeREPRESENTANTS,2,FALSE)</f>
        <v>Ernst Junge</v>
      </c>
      <c r="G2356" s="6">
        <v>10757</v>
      </c>
      <c r="H2356" s="9">
        <v>41625</v>
      </c>
      <c r="I2356" s="9">
        <v>41644</v>
      </c>
      <c r="J2356" s="9">
        <v>41640</v>
      </c>
      <c r="K2356" s="7">
        <v>5</v>
      </c>
      <c r="L2356" s="9" t="str">
        <f>VLOOKUP(T_[[#This Row],[Réf catégorie]],ListeCATEGORIES,2,FALSE)</f>
        <v>Pâtes et céréales</v>
      </c>
      <c r="M2356" s="6">
        <v>64</v>
      </c>
      <c r="N2356" s="6" t="str">
        <f>VLOOKUP(T_[[#This Row],[Réf prod]],ListePRODUITS,2,FALSE)</f>
        <v>Wimmers gute Semmelknödel</v>
      </c>
      <c r="O2356" s="13">
        <v>166.25</v>
      </c>
      <c r="P2356" s="6">
        <v>29</v>
      </c>
      <c r="Q2356" s="13">
        <f t="shared" si="36"/>
        <v>4821.25</v>
      </c>
      <c r="R2356" s="14">
        <v>-0.01</v>
      </c>
      <c r="S2356" s="13">
        <v>4869.4624999999996</v>
      </c>
      <c r="T2356" s="13">
        <v>126.60602499999999</v>
      </c>
      <c r="U2356" s="48">
        <f>T_[[#This Row],[CA tarif]]-T_[[#This Row],[CA HT]]</f>
        <v>-48.212499999999636</v>
      </c>
      <c r="V2356" s="13"/>
      <c r="W2356" s="13"/>
      <c r="X2356"/>
      <c r="AA2356"/>
      <c r="AB2356"/>
    </row>
    <row r="2357" spans="1:28" ht="15" customHeight="1" x14ac:dyDescent="0.25">
      <c r="A2357" s="6" t="s">
        <v>82</v>
      </c>
      <c r="B2357" s="6" t="s">
        <v>83</v>
      </c>
      <c r="C2357" s="6" t="s">
        <v>84</v>
      </c>
      <c r="D2357" s="6" t="s">
        <v>85</v>
      </c>
      <c r="E2357" s="6">
        <v>5</v>
      </c>
      <c r="F2357" s="6" t="str">
        <f>VLOOKUP(T_[[#This Row],[N° représ]],ListeREPRESENTANTS,2,FALSE)</f>
        <v>Mohamed Ben Arfa</v>
      </c>
      <c r="G2357" s="6">
        <v>10511</v>
      </c>
      <c r="H2357" s="9">
        <v>41626</v>
      </c>
      <c r="I2357" s="9">
        <v>41648</v>
      </c>
      <c r="J2357" s="9">
        <v>41646</v>
      </c>
      <c r="K2357" s="7">
        <v>2</v>
      </c>
      <c r="L2357" s="9" t="str">
        <f>VLOOKUP(T_[[#This Row],[Réf catégorie]],ListeCATEGORIES,2,FALSE)</f>
        <v>Condiments</v>
      </c>
      <c r="M2357" s="6">
        <v>8</v>
      </c>
      <c r="N2357" s="6" t="str">
        <f>VLOOKUP(T_[[#This Row],[Réf prod]],ListePRODUITS,2,FALSE)</f>
        <v>Northwoods Cranberry Sauce</v>
      </c>
      <c r="O2357" s="13">
        <v>200</v>
      </c>
      <c r="P2357" s="6">
        <v>9</v>
      </c>
      <c r="Q2357" s="13">
        <f t="shared" si="36"/>
        <v>1800</v>
      </c>
      <c r="R2357" s="14">
        <v>-0.02</v>
      </c>
      <c r="S2357" s="13">
        <v>1836</v>
      </c>
      <c r="T2357" s="13">
        <v>33.048000000000002</v>
      </c>
      <c r="U2357" s="48">
        <f>T_[[#This Row],[CA tarif]]-T_[[#This Row],[CA HT]]</f>
        <v>-36</v>
      </c>
      <c r="V2357" s="13"/>
      <c r="W2357" s="13"/>
      <c r="X2357"/>
      <c r="AA2357"/>
      <c r="AB2357"/>
    </row>
    <row r="2358" spans="1:28" ht="15" customHeight="1" x14ac:dyDescent="0.25">
      <c r="A2358" s="6" t="s">
        <v>258</v>
      </c>
      <c r="B2358" s="6" t="s">
        <v>259</v>
      </c>
      <c r="C2358" s="6" t="s">
        <v>260</v>
      </c>
      <c r="D2358" s="6" t="s">
        <v>136</v>
      </c>
      <c r="E2358" s="6">
        <v>9</v>
      </c>
      <c r="F2358" s="6" t="str">
        <f>VLOOKUP(T_[[#This Row],[N° représ]],ListeREPRESENTANTS,2,FALSE)</f>
        <v>Steven Buchanan</v>
      </c>
      <c r="G2358" s="6">
        <v>10575</v>
      </c>
      <c r="H2358" s="9">
        <v>41626</v>
      </c>
      <c r="I2358" s="9">
        <v>41648</v>
      </c>
      <c r="J2358" s="9">
        <v>41649</v>
      </c>
      <c r="K2358" s="7">
        <v>1</v>
      </c>
      <c r="L2358" s="9" t="str">
        <f>VLOOKUP(T_[[#This Row],[Réf catégorie]],ListeCATEGORIES,2,FALSE)</f>
        <v>Boissons</v>
      </c>
      <c r="M2358" s="6">
        <v>76</v>
      </c>
      <c r="N2358" s="6" t="str">
        <f>VLOOKUP(T_[[#This Row],[Réf prod]],ListePRODUITS,2,FALSE)</f>
        <v>Lakkalikööri</v>
      </c>
      <c r="O2358" s="13">
        <v>90</v>
      </c>
      <c r="P2358" s="6">
        <v>98</v>
      </c>
      <c r="Q2358" s="13">
        <f t="shared" si="36"/>
        <v>8820</v>
      </c>
      <c r="R2358" s="14">
        <v>0.05</v>
      </c>
      <c r="S2358" s="13">
        <v>8379</v>
      </c>
      <c r="T2358" s="13">
        <v>276.50700000000001</v>
      </c>
      <c r="U2358" s="48">
        <f>T_[[#This Row],[CA tarif]]-T_[[#This Row],[CA HT]]</f>
        <v>441</v>
      </c>
      <c r="V2358" s="13"/>
      <c r="W2358" s="13"/>
      <c r="X2358"/>
      <c r="AA2358"/>
      <c r="AB2358"/>
    </row>
    <row r="2359" spans="1:28" ht="15" customHeight="1" x14ac:dyDescent="0.25">
      <c r="A2359" s="6" t="s">
        <v>137</v>
      </c>
      <c r="B2359" s="6" t="s">
        <v>138</v>
      </c>
      <c r="C2359" s="6" t="s">
        <v>139</v>
      </c>
      <c r="D2359" s="6" t="s">
        <v>140</v>
      </c>
      <c r="E2359" s="6">
        <v>3</v>
      </c>
      <c r="F2359" s="6" t="str">
        <f>VLOOKUP(T_[[#This Row],[N° représ]],ListeREPRESENTANTS,2,FALSE)</f>
        <v>Janet Leverling</v>
      </c>
      <c r="G2359" s="6">
        <v>10530</v>
      </c>
      <c r="H2359" s="9">
        <v>41627</v>
      </c>
      <c r="I2359" s="9">
        <v>41643</v>
      </c>
      <c r="J2359" s="9">
        <v>41640</v>
      </c>
      <c r="K2359" s="7">
        <v>6</v>
      </c>
      <c r="L2359" s="9" t="str">
        <f>VLOOKUP(T_[[#This Row],[Réf catégorie]],ListeCATEGORIES,2,FALSE)</f>
        <v>Viandes</v>
      </c>
      <c r="M2359" s="6">
        <v>17</v>
      </c>
      <c r="N2359" s="6" t="str">
        <f>VLOOKUP(T_[[#This Row],[Réf prod]],ListePRODUITS,2,FALSE)</f>
        <v>Alice Mutton</v>
      </c>
      <c r="O2359" s="13">
        <v>195</v>
      </c>
      <c r="P2359" s="6">
        <v>82</v>
      </c>
      <c r="Q2359" s="13">
        <f t="shared" si="36"/>
        <v>15990</v>
      </c>
      <c r="R2359" s="14">
        <v>0.19</v>
      </c>
      <c r="S2359" s="13">
        <v>12951.900000000001</v>
      </c>
      <c r="T2359" s="13">
        <v>388.55700000000007</v>
      </c>
      <c r="U2359" s="48">
        <f>T_[[#This Row],[CA tarif]]-T_[[#This Row],[CA HT]]</f>
        <v>3038.0999999999985</v>
      </c>
      <c r="V2359" s="13"/>
      <c r="W2359" s="13"/>
      <c r="X2359"/>
      <c r="AA2359"/>
      <c r="AB2359"/>
    </row>
    <row r="2360" spans="1:28" ht="15" customHeight="1" x14ac:dyDescent="0.25">
      <c r="A2360" s="6" t="s">
        <v>189</v>
      </c>
      <c r="B2360" s="6" t="s">
        <v>190</v>
      </c>
      <c r="C2360" s="6" t="s">
        <v>191</v>
      </c>
      <c r="D2360" s="6" t="s">
        <v>136</v>
      </c>
      <c r="E2360" s="6">
        <v>2</v>
      </c>
      <c r="F2360" s="6" t="str">
        <f>VLOOKUP(T_[[#This Row],[N° représ]],ListeREPRESENTANTS,2,FALSE)</f>
        <v>Anne Dodsworth</v>
      </c>
      <c r="G2360" s="6">
        <v>10745</v>
      </c>
      <c r="H2360" s="9">
        <v>41627</v>
      </c>
      <c r="I2360" s="9">
        <v>41648</v>
      </c>
      <c r="J2360" s="9">
        <v>41645</v>
      </c>
      <c r="K2360" s="7">
        <v>8</v>
      </c>
      <c r="L2360" s="9" t="str">
        <f>VLOOKUP(T_[[#This Row],[Réf catégorie]],ListeCATEGORIES,2,FALSE)</f>
        <v>Poissons et fruits de mer</v>
      </c>
      <c r="M2360" s="6">
        <v>18</v>
      </c>
      <c r="N2360" s="6" t="str">
        <f>VLOOKUP(T_[[#This Row],[Réf prod]],ListePRODUITS,2,FALSE)</f>
        <v>Carnarvon Tigers</v>
      </c>
      <c r="O2360" s="13">
        <v>312.5</v>
      </c>
      <c r="P2360" s="6">
        <v>58</v>
      </c>
      <c r="Q2360" s="13">
        <f t="shared" si="36"/>
        <v>18125</v>
      </c>
      <c r="R2360" s="14">
        <v>0.17</v>
      </c>
      <c r="S2360" s="13">
        <v>15043.75</v>
      </c>
      <c r="T2360" s="13">
        <v>15.043749999999999</v>
      </c>
      <c r="U2360" s="48">
        <f>T_[[#This Row],[CA tarif]]-T_[[#This Row],[CA HT]]</f>
        <v>3081.25</v>
      </c>
      <c r="V2360" s="13"/>
      <c r="W2360" s="13"/>
      <c r="X2360"/>
      <c r="AA2360"/>
      <c r="AB2360"/>
    </row>
    <row r="2361" spans="1:28" ht="15" customHeight="1" x14ac:dyDescent="0.25">
      <c r="A2361" s="6" t="s">
        <v>186</v>
      </c>
      <c r="B2361" s="6" t="s">
        <v>187</v>
      </c>
      <c r="C2361" s="6" t="s">
        <v>188</v>
      </c>
      <c r="D2361" s="6" t="s">
        <v>140</v>
      </c>
      <c r="E2361" s="6">
        <v>4</v>
      </c>
      <c r="F2361" s="6" t="str">
        <f>VLOOKUP(T_[[#This Row],[N° représ]],ListeREPRESENTANTS,2,FALSE)</f>
        <v>Laura Callahan</v>
      </c>
      <c r="G2361" s="6">
        <v>10571</v>
      </c>
      <c r="H2361" s="9">
        <v>41628</v>
      </c>
      <c r="I2361" s="9">
        <v>41645</v>
      </c>
      <c r="J2361" s="9">
        <v>41643</v>
      </c>
      <c r="K2361" s="7">
        <v>7</v>
      </c>
      <c r="L2361" s="9" t="str">
        <f>VLOOKUP(T_[[#This Row],[Réf catégorie]],ListeCATEGORIES,2,FALSE)</f>
        <v>Produits secs</v>
      </c>
      <c r="M2361" s="6">
        <v>14</v>
      </c>
      <c r="N2361" s="6" t="str">
        <f>VLOOKUP(T_[[#This Row],[Réf prod]],ListePRODUITS,2,FALSE)</f>
        <v>Tofu</v>
      </c>
      <c r="O2361" s="13">
        <v>116.25</v>
      </c>
      <c r="P2361" s="6">
        <v>46</v>
      </c>
      <c r="Q2361" s="13">
        <f t="shared" si="36"/>
        <v>5347.5</v>
      </c>
      <c r="R2361" s="14">
        <v>0.14000000000000001</v>
      </c>
      <c r="S2361" s="13">
        <v>4598.8500000000004</v>
      </c>
      <c r="T2361" s="13">
        <v>41.389650000000003</v>
      </c>
      <c r="U2361" s="48">
        <f>T_[[#This Row],[CA tarif]]-T_[[#This Row],[CA HT]]</f>
        <v>748.64999999999964</v>
      </c>
      <c r="V2361" s="13"/>
      <c r="W2361" s="13"/>
      <c r="X2361"/>
      <c r="AA2361"/>
      <c r="AB2361"/>
    </row>
    <row r="2362" spans="1:28" ht="15" customHeight="1" x14ac:dyDescent="0.25">
      <c r="A2362" s="6" t="s">
        <v>239</v>
      </c>
      <c r="B2362" s="6" t="s">
        <v>240</v>
      </c>
      <c r="C2362" s="6" t="s">
        <v>241</v>
      </c>
      <c r="D2362" s="6" t="s">
        <v>242</v>
      </c>
      <c r="E2362" s="6">
        <v>8</v>
      </c>
      <c r="F2362" s="6" t="str">
        <f>VLOOKUP(T_[[#This Row],[N° représ]],ListeREPRESENTANTS,2,FALSE)</f>
        <v>Hicham Esmal</v>
      </c>
      <c r="G2362" s="6">
        <v>10642</v>
      </c>
      <c r="H2362" s="9">
        <v>41628</v>
      </c>
      <c r="I2362" s="9">
        <v>41645</v>
      </c>
      <c r="J2362" s="9">
        <v>41645</v>
      </c>
      <c r="K2362" s="7">
        <v>2</v>
      </c>
      <c r="L2362" s="9" t="str">
        <f>VLOOKUP(T_[[#This Row],[Réf catégorie]],ListeCATEGORIES,2,FALSE)</f>
        <v>Condiments</v>
      </c>
      <c r="M2362" s="6">
        <v>61</v>
      </c>
      <c r="N2362" s="6" t="str">
        <f>VLOOKUP(T_[[#This Row],[Réf prod]],ListePRODUITS,2,FALSE)</f>
        <v>Sirop d'érable</v>
      </c>
      <c r="O2362" s="13">
        <v>142.5</v>
      </c>
      <c r="P2362" s="6">
        <v>97</v>
      </c>
      <c r="Q2362" s="13">
        <f t="shared" si="36"/>
        <v>13822.5</v>
      </c>
      <c r="R2362" s="14">
        <v>7.0000000000000007E-2</v>
      </c>
      <c r="S2362" s="13">
        <v>12854.924999999999</v>
      </c>
      <c r="T2362" s="13">
        <v>398.50267500000001</v>
      </c>
      <c r="U2362" s="48">
        <f>T_[[#This Row],[CA tarif]]-T_[[#This Row],[CA HT]]</f>
        <v>967.57500000000073</v>
      </c>
      <c r="V2362" s="13"/>
      <c r="W2362" s="13"/>
      <c r="X2362"/>
      <c r="AA2362"/>
      <c r="AB2362"/>
    </row>
    <row r="2363" spans="1:28" ht="15" customHeight="1" x14ac:dyDescent="0.25">
      <c r="A2363" s="6" t="s">
        <v>205</v>
      </c>
      <c r="B2363" s="6" t="s">
        <v>206</v>
      </c>
      <c r="C2363" s="6" t="s">
        <v>207</v>
      </c>
      <c r="D2363" s="6" t="s">
        <v>208</v>
      </c>
      <c r="E2363" s="6">
        <v>9</v>
      </c>
      <c r="F2363" s="6" t="str">
        <f>VLOOKUP(T_[[#This Row],[N° représ]],ListeREPRESENTANTS,2,FALSE)</f>
        <v>Steven Buchanan</v>
      </c>
      <c r="G2363" s="6">
        <v>10654</v>
      </c>
      <c r="H2363" s="9">
        <v>41628</v>
      </c>
      <c r="I2363" s="9">
        <v>41656</v>
      </c>
      <c r="J2363" s="9">
        <v>41651</v>
      </c>
      <c r="K2363" s="7">
        <v>2</v>
      </c>
      <c r="L2363" s="9" t="str">
        <f>VLOOKUP(T_[[#This Row],[Réf catégorie]],ListeCATEGORIES,2,FALSE)</f>
        <v>Condiments</v>
      </c>
      <c r="M2363" s="6">
        <v>4</v>
      </c>
      <c r="N2363" s="6" t="str">
        <f>VLOOKUP(T_[[#This Row],[Réf prod]],ListePRODUITS,2,FALSE)</f>
        <v>Chef Anton's Cajun Seasoning</v>
      </c>
      <c r="O2363" s="13">
        <v>110</v>
      </c>
      <c r="P2363" s="6">
        <v>92</v>
      </c>
      <c r="Q2363" s="13">
        <f t="shared" si="36"/>
        <v>10120</v>
      </c>
      <c r="R2363" s="14">
        <v>-0.02</v>
      </c>
      <c r="S2363" s="13">
        <v>10322.4</v>
      </c>
      <c r="T2363" s="13">
        <v>113.54639999999999</v>
      </c>
      <c r="U2363" s="48">
        <f>T_[[#This Row],[CA tarif]]-T_[[#This Row],[CA HT]]</f>
        <v>-202.39999999999964</v>
      </c>
      <c r="V2363" s="13"/>
      <c r="W2363" s="13"/>
      <c r="X2363"/>
      <c r="AA2363"/>
      <c r="AB2363"/>
    </row>
    <row r="2364" spans="1:28" ht="15" customHeight="1" x14ac:dyDescent="0.25">
      <c r="A2364" s="6" t="s">
        <v>205</v>
      </c>
      <c r="B2364" s="6" t="s">
        <v>206</v>
      </c>
      <c r="C2364" s="6" t="s">
        <v>207</v>
      </c>
      <c r="D2364" s="6" t="s">
        <v>208</v>
      </c>
      <c r="E2364" s="6">
        <v>5</v>
      </c>
      <c r="F2364" s="6" t="str">
        <f>VLOOKUP(T_[[#This Row],[N° représ]],ListeREPRESENTANTS,2,FALSE)</f>
        <v>Mohamed Ben Arfa</v>
      </c>
      <c r="G2364" s="6">
        <v>10875</v>
      </c>
      <c r="H2364" s="9">
        <v>41628</v>
      </c>
      <c r="I2364" s="9">
        <v>41657</v>
      </c>
      <c r="J2364" s="9">
        <v>41658</v>
      </c>
      <c r="K2364" s="7">
        <v>3</v>
      </c>
      <c r="L2364" s="9" t="str">
        <f>VLOOKUP(T_[[#This Row],[Réf catégorie]],ListeCATEGORIES,2,FALSE)</f>
        <v>Desserts</v>
      </c>
      <c r="M2364" s="6">
        <v>47</v>
      </c>
      <c r="N2364" s="6" t="str">
        <f>VLOOKUP(T_[[#This Row],[Réf prod]],ListePRODUITS,2,FALSE)</f>
        <v>Zaanse koeken</v>
      </c>
      <c r="O2364" s="13">
        <v>47.5</v>
      </c>
      <c r="P2364" s="6">
        <v>20</v>
      </c>
      <c r="Q2364" s="13">
        <f t="shared" si="36"/>
        <v>950</v>
      </c>
      <c r="R2364" s="15">
        <v>-0.02</v>
      </c>
      <c r="S2364" s="13">
        <v>969</v>
      </c>
      <c r="T2364" s="13">
        <v>32.945999999999998</v>
      </c>
      <c r="U2364" s="48">
        <f>T_[[#This Row],[CA tarif]]-T_[[#This Row],[CA HT]]</f>
        <v>-19</v>
      </c>
      <c r="V2364" s="13"/>
      <c r="W2364" s="13"/>
      <c r="X2364"/>
      <c r="AA2364"/>
      <c r="AB2364"/>
    </row>
    <row r="2365" spans="1:28" ht="15" customHeight="1" x14ac:dyDescent="0.25">
      <c r="A2365" s="6" t="s">
        <v>182</v>
      </c>
      <c r="B2365" s="6" t="s">
        <v>183</v>
      </c>
      <c r="C2365" s="6" t="s">
        <v>132</v>
      </c>
      <c r="D2365" s="6" t="s">
        <v>123</v>
      </c>
      <c r="E2365" s="6">
        <v>8</v>
      </c>
      <c r="F2365" s="6" t="str">
        <f>VLOOKUP(T_[[#This Row],[N° représ]],ListeREPRESENTANTS,2,FALSE)</f>
        <v>Hicham Esmal</v>
      </c>
      <c r="G2365" s="6">
        <v>10512</v>
      </c>
      <c r="H2365" s="9">
        <v>41629</v>
      </c>
      <c r="I2365" s="9">
        <v>41641</v>
      </c>
      <c r="J2365" s="9">
        <v>41644</v>
      </c>
      <c r="K2365" s="7">
        <v>4</v>
      </c>
      <c r="L2365" s="9" t="str">
        <f>VLOOKUP(T_[[#This Row],[Réf catégorie]],ListeCATEGORIES,2,FALSE)</f>
        <v>Produits laitiers</v>
      </c>
      <c r="M2365" s="6">
        <v>60</v>
      </c>
      <c r="N2365" s="6" t="str">
        <f>VLOOKUP(T_[[#This Row],[Réf prod]],ListePRODUITS,2,FALSE)</f>
        <v>Camembert Pierrot</v>
      </c>
      <c r="O2365" s="13">
        <v>170</v>
      </c>
      <c r="P2365" s="6">
        <v>82</v>
      </c>
      <c r="Q2365" s="13">
        <f t="shared" si="36"/>
        <v>13940</v>
      </c>
      <c r="R2365" s="14">
        <v>0.12</v>
      </c>
      <c r="S2365" s="13">
        <v>12267.2</v>
      </c>
      <c r="T2365" s="13">
        <v>171.74080000000001</v>
      </c>
      <c r="U2365" s="48">
        <f>T_[[#This Row],[CA tarif]]-T_[[#This Row],[CA HT]]</f>
        <v>1672.7999999999993</v>
      </c>
      <c r="V2365" s="13"/>
      <c r="W2365" s="13"/>
      <c r="X2365"/>
      <c r="AA2365"/>
      <c r="AB2365"/>
    </row>
    <row r="2366" spans="1:28" ht="15" customHeight="1" x14ac:dyDescent="0.25">
      <c r="A2366" s="6" t="s">
        <v>133</v>
      </c>
      <c r="B2366" s="6" t="s">
        <v>134</v>
      </c>
      <c r="C2366" s="6" t="s">
        <v>135</v>
      </c>
      <c r="D2366" s="6" t="s">
        <v>136</v>
      </c>
      <c r="E2366" s="6">
        <v>5</v>
      </c>
      <c r="F2366" s="6" t="str">
        <f>VLOOKUP(T_[[#This Row],[N° représ]],ListeREPRESENTANTS,2,FALSE)</f>
        <v>Mohamed Ben Arfa</v>
      </c>
      <c r="G2366" s="6">
        <v>10670</v>
      </c>
      <c r="H2366" s="9">
        <v>41629</v>
      </c>
      <c r="I2366" s="9">
        <v>41651</v>
      </c>
      <c r="J2366" s="9">
        <v>41646</v>
      </c>
      <c r="K2366" s="7">
        <v>8</v>
      </c>
      <c r="L2366" s="9" t="str">
        <f>VLOOKUP(T_[[#This Row],[Réf catégorie]],ListeCATEGORIES,2,FALSE)</f>
        <v>Poissons et fruits de mer</v>
      </c>
      <c r="M2366" s="6">
        <v>73</v>
      </c>
      <c r="N2366" s="6" t="str">
        <f>VLOOKUP(T_[[#This Row],[Réf prod]],ListePRODUITS,2,FALSE)</f>
        <v>Röd Kaviar</v>
      </c>
      <c r="O2366" s="13">
        <v>75</v>
      </c>
      <c r="P2366" s="6">
        <v>53</v>
      </c>
      <c r="Q2366" s="13">
        <f t="shared" si="36"/>
        <v>3975</v>
      </c>
      <c r="R2366" s="14">
        <v>-0.02</v>
      </c>
      <c r="S2366" s="13">
        <v>4054.5</v>
      </c>
      <c r="T2366" s="13">
        <v>137.85300000000001</v>
      </c>
      <c r="U2366" s="48">
        <f>T_[[#This Row],[CA tarif]]-T_[[#This Row],[CA HT]]</f>
        <v>-79.5</v>
      </c>
      <c r="V2366" s="13"/>
      <c r="W2366" s="13"/>
      <c r="X2366"/>
      <c r="AA2366"/>
      <c r="AB2366"/>
    </row>
    <row r="2367" spans="1:28" ht="15" customHeight="1" x14ac:dyDescent="0.25">
      <c r="A2367" s="6" t="s">
        <v>228</v>
      </c>
      <c r="B2367" s="6" t="s">
        <v>229</v>
      </c>
      <c r="C2367" s="6" t="s">
        <v>122</v>
      </c>
      <c r="D2367" s="6" t="s">
        <v>123</v>
      </c>
      <c r="E2367" s="6">
        <v>3</v>
      </c>
      <c r="F2367" s="6" t="str">
        <f>VLOOKUP(T_[[#This Row],[N° représ]],ListeREPRESENTANTS,2,FALSE)</f>
        <v>Janet Leverling</v>
      </c>
      <c r="G2367" s="6">
        <v>10903</v>
      </c>
      <c r="H2367" s="9">
        <v>41629</v>
      </c>
      <c r="I2367" s="9">
        <v>41652</v>
      </c>
      <c r="J2367" s="9">
        <v>41650</v>
      </c>
      <c r="K2367" s="7">
        <v>2</v>
      </c>
      <c r="L2367" s="9" t="str">
        <f>VLOOKUP(T_[[#This Row],[Réf catégorie]],ListeCATEGORIES,2,FALSE)</f>
        <v>Condiments</v>
      </c>
      <c r="M2367" s="6">
        <v>65</v>
      </c>
      <c r="N2367" s="6" t="str">
        <f>VLOOKUP(T_[[#This Row],[Réf prod]],ListePRODUITS,2,FALSE)</f>
        <v>Louisiana Fiery Hot Pepper Sauce</v>
      </c>
      <c r="O2367" s="13">
        <v>105.25</v>
      </c>
      <c r="P2367" s="6">
        <v>51</v>
      </c>
      <c r="Q2367" s="13">
        <f t="shared" si="36"/>
        <v>5367.75</v>
      </c>
      <c r="R2367" s="15">
        <v>0.16</v>
      </c>
      <c r="S2367" s="13">
        <v>4508.91</v>
      </c>
      <c r="T2367" s="13">
        <v>4.5089100000000002</v>
      </c>
      <c r="U2367" s="48">
        <f>T_[[#This Row],[CA tarif]]-T_[[#This Row],[CA HT]]</f>
        <v>858.84000000000015</v>
      </c>
      <c r="V2367" s="13"/>
      <c r="W2367" s="13"/>
      <c r="X2367"/>
      <c r="AA2367"/>
      <c r="AB2367"/>
    </row>
    <row r="2368" spans="1:28" ht="15" customHeight="1" x14ac:dyDescent="0.25">
      <c r="A2368" s="6" t="s">
        <v>86</v>
      </c>
      <c r="B2368" s="6" t="s">
        <v>87</v>
      </c>
      <c r="C2368" s="6" t="s">
        <v>88</v>
      </c>
      <c r="D2368" s="6" t="s">
        <v>89</v>
      </c>
      <c r="E2368" s="6">
        <v>3</v>
      </c>
      <c r="F2368" s="6" t="str">
        <f>VLOOKUP(T_[[#This Row],[N° représ]],ListeREPRESENTANTS,2,FALSE)</f>
        <v>Janet Leverling</v>
      </c>
      <c r="G2368" s="6">
        <v>10484</v>
      </c>
      <c r="H2368" s="9">
        <v>41630</v>
      </c>
      <c r="I2368" s="9">
        <v>41644</v>
      </c>
      <c r="J2368" s="9">
        <v>41646</v>
      </c>
      <c r="K2368" s="7">
        <v>8</v>
      </c>
      <c r="L2368" s="9" t="str">
        <f>VLOOKUP(T_[[#This Row],[Réf catégorie]],ListeCATEGORIES,2,FALSE)</f>
        <v>Poissons et fruits de mer</v>
      </c>
      <c r="M2368" s="6">
        <v>40</v>
      </c>
      <c r="N2368" s="6" t="str">
        <f>VLOOKUP(T_[[#This Row],[Réf prod]],ListePRODUITS,2,FALSE)</f>
        <v>Boston Crab Meat</v>
      </c>
      <c r="O2368" s="13">
        <v>73.5</v>
      </c>
      <c r="P2368" s="6">
        <v>83</v>
      </c>
      <c r="Q2368" s="13">
        <f t="shared" si="36"/>
        <v>6100.5</v>
      </c>
      <c r="R2368" s="14">
        <v>-0.02</v>
      </c>
      <c r="S2368" s="13">
        <v>6222.51</v>
      </c>
      <c r="T2368" s="13">
        <v>161.78526000000002</v>
      </c>
      <c r="U2368" s="48">
        <f>T_[[#This Row],[CA tarif]]-T_[[#This Row],[CA HT]]</f>
        <v>-122.01000000000022</v>
      </c>
      <c r="V2368" s="13"/>
      <c r="W2368" s="13"/>
      <c r="X2368"/>
      <c r="AA2368"/>
      <c r="AB2368"/>
    </row>
    <row r="2369" spans="1:28" ht="15" customHeight="1" x14ac:dyDescent="0.25">
      <c r="A2369" s="6" t="s">
        <v>186</v>
      </c>
      <c r="B2369" s="6" t="s">
        <v>187</v>
      </c>
      <c r="C2369" s="6" t="s">
        <v>188</v>
      </c>
      <c r="D2369" s="6" t="s">
        <v>140</v>
      </c>
      <c r="E2369" s="6">
        <v>3</v>
      </c>
      <c r="F2369" s="6" t="str">
        <f>VLOOKUP(T_[[#This Row],[N° représ]],ListeREPRESENTANTS,2,FALSE)</f>
        <v>Janet Leverling</v>
      </c>
      <c r="G2369" s="6">
        <v>10514</v>
      </c>
      <c r="H2369" s="9">
        <v>41630</v>
      </c>
      <c r="I2369" s="9">
        <v>41646</v>
      </c>
      <c r="J2369" s="9">
        <v>41641</v>
      </c>
      <c r="K2369" s="7">
        <v>5</v>
      </c>
      <c r="L2369" s="9" t="str">
        <f>VLOOKUP(T_[[#This Row],[Réf catégorie]],ListeCATEGORIES,2,FALSE)</f>
        <v>Pâtes et céréales</v>
      </c>
      <c r="M2369" s="6">
        <v>56</v>
      </c>
      <c r="N2369" s="6" t="str">
        <f>VLOOKUP(T_[[#This Row],[Réf prod]],ListePRODUITS,2,FALSE)</f>
        <v>Gnocchi di nonna Alice</v>
      </c>
      <c r="O2369" s="13">
        <v>190</v>
      </c>
      <c r="P2369" s="6">
        <v>19</v>
      </c>
      <c r="Q2369" s="13">
        <f t="shared" si="36"/>
        <v>3610</v>
      </c>
      <c r="R2369" s="14">
        <v>0.17</v>
      </c>
      <c r="S2369" s="13">
        <v>2996.2999999999997</v>
      </c>
      <c r="T2369" s="13">
        <v>29.962999999999997</v>
      </c>
      <c r="U2369" s="48">
        <f>T_[[#This Row],[CA tarif]]-T_[[#This Row],[CA HT]]</f>
        <v>613.70000000000027</v>
      </c>
      <c r="V2369" s="13"/>
      <c r="W2369" s="13"/>
      <c r="X2369"/>
      <c r="AA2369"/>
      <c r="AB2369"/>
    </row>
    <row r="2370" spans="1:28" ht="15" customHeight="1" x14ac:dyDescent="0.25">
      <c r="A2370" s="6" t="s">
        <v>228</v>
      </c>
      <c r="B2370" s="6" t="s">
        <v>229</v>
      </c>
      <c r="C2370" s="6" t="s">
        <v>122</v>
      </c>
      <c r="D2370" s="6" t="s">
        <v>123</v>
      </c>
      <c r="E2370" s="6">
        <v>5</v>
      </c>
      <c r="F2370" s="6" t="str">
        <f>VLOOKUP(T_[[#This Row],[N° représ]],ListeREPRESENTANTS,2,FALSE)</f>
        <v>Mohamed Ben Arfa</v>
      </c>
      <c r="G2370" s="6">
        <v>10645</v>
      </c>
      <c r="H2370" s="9">
        <v>41631</v>
      </c>
      <c r="I2370" s="9">
        <v>41655</v>
      </c>
      <c r="J2370" s="9">
        <v>41654</v>
      </c>
      <c r="K2370" s="7">
        <v>8</v>
      </c>
      <c r="L2370" s="9" t="str">
        <f>VLOOKUP(T_[[#This Row],[Réf catégorie]],ListeCATEGORIES,2,FALSE)</f>
        <v>Poissons et fruits de mer</v>
      </c>
      <c r="M2370" s="6">
        <v>36</v>
      </c>
      <c r="N2370" s="6" t="str">
        <f>VLOOKUP(T_[[#This Row],[Réf prod]],ListePRODUITS,2,FALSE)</f>
        <v>Inlagd Sill</v>
      </c>
      <c r="O2370" s="13">
        <v>95</v>
      </c>
      <c r="P2370" s="6">
        <v>25</v>
      </c>
      <c r="Q2370" s="13">
        <f t="shared" si="36"/>
        <v>2375</v>
      </c>
      <c r="R2370" s="14">
        <v>-0.02</v>
      </c>
      <c r="S2370" s="13">
        <v>2422.5</v>
      </c>
      <c r="T2370" s="13">
        <v>14.535</v>
      </c>
      <c r="U2370" s="48">
        <f>T_[[#This Row],[CA tarif]]-T_[[#This Row],[CA HT]]</f>
        <v>-47.5</v>
      </c>
      <c r="V2370" s="13"/>
      <c r="W2370" s="13"/>
      <c r="X2370"/>
      <c r="AA2370"/>
      <c r="AB2370"/>
    </row>
    <row r="2371" spans="1:28" ht="15" customHeight="1" x14ac:dyDescent="0.25">
      <c r="A2371" s="6" t="s">
        <v>90</v>
      </c>
      <c r="B2371" s="6" t="s">
        <v>91</v>
      </c>
      <c r="C2371" s="6" t="s">
        <v>88</v>
      </c>
      <c r="D2371" s="6" t="s">
        <v>89</v>
      </c>
      <c r="E2371" s="6">
        <v>7</v>
      </c>
      <c r="F2371" s="6" t="str">
        <f>VLOOKUP(T_[[#This Row],[N° représ]],ListeREPRESENTANTS,2,FALSE)</f>
        <v>Jaime Dos Santos</v>
      </c>
      <c r="G2371" s="6">
        <v>10800</v>
      </c>
      <c r="H2371" s="9">
        <v>41631</v>
      </c>
      <c r="I2371" s="9">
        <v>41660</v>
      </c>
      <c r="J2371" s="9">
        <v>41655</v>
      </c>
      <c r="K2371" s="7">
        <v>6</v>
      </c>
      <c r="L2371" s="9" t="str">
        <f>VLOOKUP(T_[[#This Row],[Réf catégorie]],ListeCATEGORIES,2,FALSE)</f>
        <v>Viandes</v>
      </c>
      <c r="M2371" s="6">
        <v>54</v>
      </c>
      <c r="N2371" s="6" t="str">
        <f>VLOOKUP(T_[[#This Row],[Réf prod]],ListePRODUITS,2,FALSE)</f>
        <v>Tourtière</v>
      </c>
      <c r="O2371" s="13">
        <v>37.25</v>
      </c>
      <c r="P2371" s="6">
        <v>70</v>
      </c>
      <c r="Q2371" s="13">
        <f t="shared" si="36"/>
        <v>2607.5</v>
      </c>
      <c r="R2371" s="14">
        <v>0.12</v>
      </c>
      <c r="S2371" s="13">
        <v>2294.6</v>
      </c>
      <c r="T2371" s="13">
        <v>55.070399999999992</v>
      </c>
      <c r="U2371" s="48">
        <f>T_[[#This Row],[CA tarif]]-T_[[#This Row],[CA HT]]</f>
        <v>312.90000000000009</v>
      </c>
      <c r="V2371" s="13"/>
      <c r="W2371" s="13"/>
      <c r="X2371"/>
      <c r="AA2371"/>
      <c r="AB2371"/>
    </row>
    <row r="2372" spans="1:28" ht="15" customHeight="1" x14ac:dyDescent="0.25">
      <c r="A2372" s="6" t="s">
        <v>205</v>
      </c>
      <c r="B2372" s="6" t="s">
        <v>206</v>
      </c>
      <c r="C2372" s="6" t="s">
        <v>207</v>
      </c>
      <c r="D2372" s="6" t="s">
        <v>208</v>
      </c>
      <c r="E2372" s="6">
        <v>7</v>
      </c>
      <c r="F2372" s="6" t="str">
        <f>VLOOKUP(T_[[#This Row],[N° représ]],ListeREPRESENTANTS,2,FALSE)</f>
        <v>Jaime Dos Santos</v>
      </c>
      <c r="G2372" s="6">
        <v>10524</v>
      </c>
      <c r="H2372" s="9">
        <v>41633</v>
      </c>
      <c r="I2372" s="9">
        <v>41647</v>
      </c>
      <c r="J2372" s="9">
        <v>41642</v>
      </c>
      <c r="K2372" s="7">
        <v>8</v>
      </c>
      <c r="L2372" s="9" t="str">
        <f>VLOOKUP(T_[[#This Row],[Réf catégorie]],ListeCATEGORIES,2,FALSE)</f>
        <v>Poissons et fruits de mer</v>
      </c>
      <c r="M2372" s="6">
        <v>30</v>
      </c>
      <c r="N2372" s="6" t="str">
        <f>VLOOKUP(T_[[#This Row],[Réf prod]],ListePRODUITS,2,FALSE)</f>
        <v>Nord-Ost Matjeshering</v>
      </c>
      <c r="O2372" s="13">
        <v>129.44999999999999</v>
      </c>
      <c r="P2372" s="6">
        <v>82</v>
      </c>
      <c r="Q2372" s="13">
        <f t="shared" si="36"/>
        <v>10614.9</v>
      </c>
      <c r="R2372" s="14">
        <v>7.0000000000000007E-2</v>
      </c>
      <c r="S2372" s="13">
        <v>9871.8569999999982</v>
      </c>
      <c r="T2372" s="13">
        <v>78.974855999999988</v>
      </c>
      <c r="U2372" s="48">
        <f>T_[[#This Row],[CA tarif]]-T_[[#This Row],[CA HT]]</f>
        <v>743.04300000000148</v>
      </c>
      <c r="V2372" s="13"/>
      <c r="W2372" s="13"/>
      <c r="X2372"/>
      <c r="AA2372"/>
      <c r="AB2372"/>
    </row>
    <row r="2373" spans="1:28" ht="15" customHeight="1" x14ac:dyDescent="0.25">
      <c r="A2373" s="6" t="s">
        <v>127</v>
      </c>
      <c r="B2373" s="6" t="s">
        <v>128</v>
      </c>
      <c r="C2373" s="6" t="s">
        <v>129</v>
      </c>
      <c r="D2373" s="6" t="s">
        <v>106</v>
      </c>
      <c r="E2373" s="6">
        <v>3</v>
      </c>
      <c r="F2373" s="6" t="str">
        <f>VLOOKUP(T_[[#This Row],[N° représ]],ListeREPRESENTANTS,2,FALSE)</f>
        <v>Janet Leverling</v>
      </c>
      <c r="G2373" s="6">
        <v>10638</v>
      </c>
      <c r="H2373" s="9">
        <v>41633</v>
      </c>
      <c r="I2373" s="9">
        <v>41648</v>
      </c>
      <c r="J2373" s="9">
        <v>41650</v>
      </c>
      <c r="K2373" s="7">
        <v>8</v>
      </c>
      <c r="L2373" s="9" t="str">
        <f>VLOOKUP(T_[[#This Row],[Réf catégorie]],ListeCATEGORIES,2,FALSE)</f>
        <v>Poissons et fruits de mer</v>
      </c>
      <c r="M2373" s="6">
        <v>45</v>
      </c>
      <c r="N2373" s="6" t="str">
        <f>VLOOKUP(T_[[#This Row],[Réf prod]],ListePRODUITS,2,FALSE)</f>
        <v>Røgede sild</v>
      </c>
      <c r="O2373" s="13">
        <v>47.5</v>
      </c>
      <c r="P2373" s="6">
        <v>50</v>
      </c>
      <c r="Q2373" s="13">
        <f t="shared" ref="Q2373:Q2436" si="37">O2373*P2373</f>
        <v>2375</v>
      </c>
      <c r="R2373" s="14">
        <v>0.04</v>
      </c>
      <c r="S2373" s="13">
        <v>2280</v>
      </c>
      <c r="T2373" s="13">
        <v>2.2799999999999998</v>
      </c>
      <c r="U2373" s="48">
        <f>T_[[#This Row],[CA tarif]]-T_[[#This Row],[CA HT]]</f>
        <v>95</v>
      </c>
      <c r="V2373" s="13"/>
      <c r="W2373" s="13"/>
      <c r="X2373"/>
      <c r="AA2373"/>
      <c r="AB2373"/>
    </row>
    <row r="2374" spans="1:28" ht="15" customHeight="1" x14ac:dyDescent="0.25">
      <c r="A2374" s="6" t="s">
        <v>243</v>
      </c>
      <c r="B2374" s="6" t="s">
        <v>244</v>
      </c>
      <c r="C2374" s="6" t="s">
        <v>88</v>
      </c>
      <c r="D2374" s="6" t="s">
        <v>89</v>
      </c>
      <c r="E2374" s="6">
        <v>6</v>
      </c>
      <c r="F2374" s="6" t="str">
        <f>VLOOKUP(T_[[#This Row],[N° représ]],ListeREPRESENTANTS,2,FALSE)</f>
        <v>Ernst Junge</v>
      </c>
      <c r="G2374" s="6">
        <v>10643</v>
      </c>
      <c r="H2374" s="9">
        <v>41633</v>
      </c>
      <c r="I2374" s="9">
        <v>41658</v>
      </c>
      <c r="J2374" s="9">
        <v>41653</v>
      </c>
      <c r="K2374" s="7">
        <v>7</v>
      </c>
      <c r="L2374" s="9" t="str">
        <f>VLOOKUP(T_[[#This Row],[Réf catégorie]],ListeCATEGORIES,2,FALSE)</f>
        <v>Produits secs</v>
      </c>
      <c r="M2374" s="6">
        <v>28</v>
      </c>
      <c r="N2374" s="6" t="str">
        <f>VLOOKUP(T_[[#This Row],[Réf prod]],ListePRODUITS,2,FALSE)</f>
        <v>Rössle Sauerkraut</v>
      </c>
      <c r="O2374" s="13">
        <v>228</v>
      </c>
      <c r="P2374" s="6">
        <v>97</v>
      </c>
      <c r="Q2374" s="13">
        <f t="shared" si="37"/>
        <v>22116</v>
      </c>
      <c r="R2374" s="14">
        <v>0.16</v>
      </c>
      <c r="S2374" s="13">
        <v>18577.439999999999</v>
      </c>
      <c r="T2374" s="13">
        <v>185.77439999999999</v>
      </c>
      <c r="U2374" s="48">
        <f>T_[[#This Row],[CA tarif]]-T_[[#This Row],[CA HT]]</f>
        <v>3538.5600000000013</v>
      </c>
      <c r="V2374" s="13"/>
      <c r="W2374" s="13"/>
      <c r="X2374"/>
      <c r="AA2374"/>
      <c r="AB2374"/>
    </row>
    <row r="2375" spans="1:28" ht="15" customHeight="1" x14ac:dyDescent="0.25">
      <c r="A2375" s="6" t="s">
        <v>264</v>
      </c>
      <c r="B2375" s="6" t="s">
        <v>265</v>
      </c>
      <c r="C2375" s="6" t="s">
        <v>266</v>
      </c>
      <c r="D2375" s="6" t="s">
        <v>123</v>
      </c>
      <c r="E2375" s="6">
        <v>5</v>
      </c>
      <c r="F2375" s="6" t="str">
        <f>VLOOKUP(T_[[#This Row],[N° représ]],ListeREPRESENTANTS,2,FALSE)</f>
        <v>Mohamed Ben Arfa</v>
      </c>
      <c r="G2375" s="6">
        <v>10803</v>
      </c>
      <c r="H2375" s="9">
        <v>41633</v>
      </c>
      <c r="I2375" s="9">
        <v>41651</v>
      </c>
      <c r="J2375" s="9">
        <v>41652</v>
      </c>
      <c r="K2375" s="7">
        <v>3</v>
      </c>
      <c r="L2375" s="9" t="str">
        <f>VLOOKUP(T_[[#This Row],[Réf catégorie]],ListeCATEGORIES,2,FALSE)</f>
        <v>Desserts</v>
      </c>
      <c r="M2375" s="6">
        <v>25</v>
      </c>
      <c r="N2375" s="6" t="str">
        <f>VLOOKUP(T_[[#This Row],[Réf prod]],ListePRODUITS,2,FALSE)</f>
        <v>NuNuCa Nuß-Nougat-Creme</v>
      </c>
      <c r="O2375" s="13">
        <v>70</v>
      </c>
      <c r="P2375" s="6">
        <v>27</v>
      </c>
      <c r="Q2375" s="13">
        <f t="shared" si="37"/>
        <v>1890</v>
      </c>
      <c r="R2375" s="14">
        <v>0.16</v>
      </c>
      <c r="S2375" s="13">
        <v>1587.6</v>
      </c>
      <c r="T2375" s="13">
        <v>20.6388</v>
      </c>
      <c r="U2375" s="48">
        <f>T_[[#This Row],[CA tarif]]-T_[[#This Row],[CA HT]]</f>
        <v>302.40000000000009</v>
      </c>
      <c r="V2375" s="13"/>
      <c r="W2375" s="13"/>
      <c r="X2375"/>
      <c r="AA2375"/>
      <c r="AB2375"/>
    </row>
    <row r="2376" spans="1:28" ht="15" customHeight="1" x14ac:dyDescent="0.25">
      <c r="A2376" s="6" t="s">
        <v>305</v>
      </c>
      <c r="B2376" s="6" t="s">
        <v>306</v>
      </c>
      <c r="C2376" s="6" t="s">
        <v>307</v>
      </c>
      <c r="D2376" s="6" t="s">
        <v>251</v>
      </c>
      <c r="E2376" s="6">
        <v>5</v>
      </c>
      <c r="F2376" s="6" t="str">
        <f>VLOOKUP(T_[[#This Row],[N° représ]],ListeREPRESENTANTS,2,FALSE)</f>
        <v>Mohamed Ben Arfa</v>
      </c>
      <c r="G2376" s="6">
        <v>10807</v>
      </c>
      <c r="H2376" s="9">
        <v>41633</v>
      </c>
      <c r="I2376" s="9">
        <v>41653</v>
      </c>
      <c r="J2376" s="9">
        <v>41649</v>
      </c>
      <c r="K2376" s="7">
        <v>8</v>
      </c>
      <c r="L2376" s="9" t="str">
        <f>VLOOKUP(T_[[#This Row],[Réf catégorie]],ListeCATEGORIES,2,FALSE)</f>
        <v>Poissons et fruits de mer</v>
      </c>
      <c r="M2376" s="6">
        <v>40</v>
      </c>
      <c r="N2376" s="6" t="str">
        <f>VLOOKUP(T_[[#This Row],[Réf prod]],ListePRODUITS,2,FALSE)</f>
        <v>Boston Crab Meat</v>
      </c>
      <c r="O2376" s="13">
        <v>92</v>
      </c>
      <c r="P2376" s="6">
        <v>4</v>
      </c>
      <c r="Q2376" s="13">
        <f t="shared" si="37"/>
        <v>368</v>
      </c>
      <c r="R2376" s="14">
        <v>-0.03</v>
      </c>
      <c r="S2376" s="13">
        <v>379.04</v>
      </c>
      <c r="T2376" s="13">
        <v>3.0323200000000003</v>
      </c>
      <c r="U2376" s="48">
        <f>T_[[#This Row],[CA tarif]]-T_[[#This Row],[CA HT]]</f>
        <v>-11.04000000000002</v>
      </c>
      <c r="V2376" s="13"/>
      <c r="W2376" s="13"/>
      <c r="X2376"/>
      <c r="AA2376"/>
      <c r="AB2376"/>
    </row>
    <row r="2377" spans="1:28" ht="15" customHeight="1" x14ac:dyDescent="0.25">
      <c r="A2377" s="6" t="s">
        <v>308</v>
      </c>
      <c r="B2377" s="6" t="s">
        <v>309</v>
      </c>
      <c r="C2377" s="6" t="s">
        <v>203</v>
      </c>
      <c r="D2377" s="6" t="s">
        <v>204</v>
      </c>
      <c r="E2377" s="6">
        <v>5</v>
      </c>
      <c r="F2377" s="6" t="str">
        <f>VLOOKUP(T_[[#This Row],[N° représ]],ListeREPRESENTANTS,2,FALSE)</f>
        <v>Mohamed Ben Arfa</v>
      </c>
      <c r="G2377" s="6">
        <v>10716</v>
      </c>
      <c r="H2377" s="9">
        <v>41634</v>
      </c>
      <c r="I2377" s="9">
        <v>41644</v>
      </c>
      <c r="J2377" s="9">
        <v>41645</v>
      </c>
      <c r="K2377" s="7">
        <v>2</v>
      </c>
      <c r="L2377" s="9" t="str">
        <f>VLOOKUP(T_[[#This Row],[Réf catégorie]],ListeCATEGORIES,2,FALSE)</f>
        <v>Condiments</v>
      </c>
      <c r="M2377" s="6">
        <v>61</v>
      </c>
      <c r="N2377" s="6" t="str">
        <f>VLOOKUP(T_[[#This Row],[Réf prod]],ListePRODUITS,2,FALSE)</f>
        <v>Sirop d'érable</v>
      </c>
      <c r="O2377" s="13">
        <v>142.5</v>
      </c>
      <c r="P2377" s="6">
        <v>93</v>
      </c>
      <c r="Q2377" s="13">
        <f t="shared" si="37"/>
        <v>13252.5</v>
      </c>
      <c r="R2377" s="14">
        <v>7.0000000000000007E-2</v>
      </c>
      <c r="S2377" s="13">
        <v>12324.824999999999</v>
      </c>
      <c r="T2377" s="13">
        <v>258.821325</v>
      </c>
      <c r="U2377" s="48">
        <f>T_[[#This Row],[CA tarif]]-T_[[#This Row],[CA HT]]</f>
        <v>927.67500000000109</v>
      </c>
      <c r="V2377" s="13"/>
      <c r="W2377" s="13"/>
      <c r="X2377"/>
      <c r="AA2377"/>
      <c r="AB2377"/>
    </row>
    <row r="2378" spans="1:28" ht="15" customHeight="1" x14ac:dyDescent="0.25">
      <c r="A2378" s="6" t="s">
        <v>117</v>
      </c>
      <c r="B2378" s="6" t="s">
        <v>118</v>
      </c>
      <c r="C2378" s="6" t="s">
        <v>119</v>
      </c>
      <c r="D2378" s="6" t="s">
        <v>85</v>
      </c>
      <c r="E2378" s="6">
        <v>7</v>
      </c>
      <c r="F2378" s="6" t="str">
        <f>VLOOKUP(T_[[#This Row],[N° représ]],ListeREPRESENTANTS,2,FALSE)</f>
        <v>Jaime Dos Santos</v>
      </c>
      <c r="G2378" s="6">
        <v>10789</v>
      </c>
      <c r="H2378" s="9">
        <v>41634</v>
      </c>
      <c r="I2378" s="9">
        <v>41653</v>
      </c>
      <c r="J2378" s="9">
        <v>41648</v>
      </c>
      <c r="K2378" s="7">
        <v>2</v>
      </c>
      <c r="L2378" s="9" t="str">
        <f>VLOOKUP(T_[[#This Row],[Réf catégorie]],ListeCATEGORIES,2,FALSE)</f>
        <v>Condiments</v>
      </c>
      <c r="M2378" s="6">
        <v>63</v>
      </c>
      <c r="N2378" s="6" t="str">
        <f>VLOOKUP(T_[[#This Row],[Réf prod]],ListePRODUITS,2,FALSE)</f>
        <v>Vegie-spread</v>
      </c>
      <c r="O2378" s="13">
        <v>219.5</v>
      </c>
      <c r="P2378" s="6">
        <v>17</v>
      </c>
      <c r="Q2378" s="13">
        <f t="shared" si="37"/>
        <v>3731.5</v>
      </c>
      <c r="R2378" s="14">
        <v>0.15</v>
      </c>
      <c r="S2378" s="13">
        <v>3171.7750000000001</v>
      </c>
      <c r="T2378" s="13">
        <v>69.779049999999998</v>
      </c>
      <c r="U2378" s="48">
        <f>T_[[#This Row],[CA tarif]]-T_[[#This Row],[CA HT]]</f>
        <v>559.72499999999991</v>
      </c>
      <c r="V2378" s="13"/>
      <c r="W2378" s="13"/>
      <c r="X2378"/>
      <c r="AA2378"/>
      <c r="AB2378"/>
    </row>
    <row r="2379" spans="1:28" ht="15" customHeight="1" x14ac:dyDescent="0.25">
      <c r="A2379" s="6" t="s">
        <v>245</v>
      </c>
      <c r="B2379" s="6" t="s">
        <v>246</v>
      </c>
      <c r="C2379" s="6" t="s">
        <v>247</v>
      </c>
      <c r="D2379" s="6" t="s">
        <v>85</v>
      </c>
      <c r="E2379" s="6">
        <v>6</v>
      </c>
      <c r="F2379" s="6" t="str">
        <f>VLOOKUP(T_[[#This Row],[N° représ]],ListeREPRESENTANTS,2,FALSE)</f>
        <v>Ernst Junge</v>
      </c>
      <c r="G2379" s="6">
        <v>10826</v>
      </c>
      <c r="H2379" s="9">
        <v>41634</v>
      </c>
      <c r="I2379" s="9">
        <v>41648</v>
      </c>
      <c r="J2379" s="9">
        <v>41644</v>
      </c>
      <c r="K2379" s="7">
        <v>5</v>
      </c>
      <c r="L2379" s="9" t="str">
        <f>VLOOKUP(T_[[#This Row],[Réf catégorie]],ListeCATEGORIES,2,FALSE)</f>
        <v>Pâtes et céréales</v>
      </c>
      <c r="M2379" s="6">
        <v>57</v>
      </c>
      <c r="N2379" s="6" t="str">
        <f>VLOOKUP(T_[[#This Row],[Réf prod]],ListePRODUITS,2,FALSE)</f>
        <v>Ravioli Angelo</v>
      </c>
      <c r="O2379" s="13">
        <v>97.5</v>
      </c>
      <c r="P2379" s="6">
        <v>58</v>
      </c>
      <c r="Q2379" s="13">
        <f t="shared" si="37"/>
        <v>5655</v>
      </c>
      <c r="R2379" s="14">
        <v>0.01</v>
      </c>
      <c r="S2379" s="13">
        <v>5598.45</v>
      </c>
      <c r="T2379" s="13">
        <v>195.94575</v>
      </c>
      <c r="U2379" s="48">
        <f>T_[[#This Row],[CA tarif]]-T_[[#This Row],[CA HT]]</f>
        <v>56.550000000000182</v>
      </c>
      <c r="V2379" s="13"/>
      <c r="W2379" s="13"/>
      <c r="X2379"/>
      <c r="AA2379"/>
      <c r="AB2379"/>
    </row>
    <row r="2380" spans="1:28" ht="15" customHeight="1" x14ac:dyDescent="0.25">
      <c r="A2380" s="6" t="s">
        <v>184</v>
      </c>
      <c r="B2380" s="6" t="s">
        <v>185</v>
      </c>
      <c r="C2380" s="6" t="s">
        <v>159</v>
      </c>
      <c r="D2380" s="6" t="s">
        <v>136</v>
      </c>
      <c r="E2380" s="6">
        <v>8</v>
      </c>
      <c r="F2380" s="6" t="str">
        <f>VLOOKUP(T_[[#This Row],[N° représ]],ListeREPRESENTANTS,2,FALSE)</f>
        <v>Hicham Esmal</v>
      </c>
      <c r="G2380" s="6">
        <v>10513</v>
      </c>
      <c r="H2380" s="9">
        <v>41635</v>
      </c>
      <c r="I2380" s="9">
        <v>41655</v>
      </c>
      <c r="J2380" s="9">
        <v>41651</v>
      </c>
      <c r="K2380" s="7">
        <v>4</v>
      </c>
      <c r="L2380" s="9" t="str">
        <f>VLOOKUP(T_[[#This Row],[Réf catégorie]],ListeCATEGORIES,2,FALSE)</f>
        <v>Produits laitiers</v>
      </c>
      <c r="M2380" s="6">
        <v>32</v>
      </c>
      <c r="N2380" s="6" t="str">
        <f>VLOOKUP(T_[[#This Row],[Réf prod]],ListePRODUITS,2,FALSE)</f>
        <v>Mascarpone Fabioli</v>
      </c>
      <c r="O2380" s="13">
        <v>160</v>
      </c>
      <c r="P2380" s="6">
        <v>16</v>
      </c>
      <c r="Q2380" s="13">
        <f t="shared" si="37"/>
        <v>2560</v>
      </c>
      <c r="R2380" s="14">
        <v>0.19</v>
      </c>
      <c r="S2380" s="13">
        <v>2073.6000000000004</v>
      </c>
      <c r="T2380" s="13">
        <v>62.208000000000013</v>
      </c>
      <c r="U2380" s="48">
        <f>T_[[#This Row],[CA tarif]]-T_[[#This Row],[CA HT]]</f>
        <v>486.39999999999964</v>
      </c>
      <c r="V2380" s="13"/>
      <c r="W2380" s="13"/>
      <c r="X2380"/>
      <c r="AA2380"/>
      <c r="AB2380"/>
    </row>
    <row r="2381" spans="1:28" ht="15" customHeight="1" x14ac:dyDescent="0.25">
      <c r="A2381" s="6" t="s">
        <v>182</v>
      </c>
      <c r="B2381" s="6" t="s">
        <v>183</v>
      </c>
      <c r="C2381" s="6" t="s">
        <v>132</v>
      </c>
      <c r="D2381" s="6" t="s">
        <v>123</v>
      </c>
      <c r="E2381" s="6">
        <v>3</v>
      </c>
      <c r="F2381" s="6" t="str">
        <f>VLOOKUP(T_[[#This Row],[N° représ]],ListeREPRESENTANTS,2,FALSE)</f>
        <v>Janet Leverling</v>
      </c>
      <c r="G2381" s="6">
        <v>10581</v>
      </c>
      <c r="H2381" s="9">
        <v>41635</v>
      </c>
      <c r="I2381" s="9">
        <v>41648</v>
      </c>
      <c r="J2381" s="9">
        <v>41643</v>
      </c>
      <c r="K2381" s="7">
        <v>1</v>
      </c>
      <c r="L2381" s="9" t="str">
        <f>VLOOKUP(T_[[#This Row],[Réf catégorie]],ListeCATEGORIES,2,FALSE)</f>
        <v>Boissons</v>
      </c>
      <c r="M2381" s="6">
        <v>75</v>
      </c>
      <c r="N2381" s="6" t="str">
        <f>VLOOKUP(T_[[#This Row],[Réf prod]],ListePRODUITS,2,FALSE)</f>
        <v>Rhönbräu Klosterbier</v>
      </c>
      <c r="O2381" s="13">
        <v>38.75</v>
      </c>
      <c r="P2381" s="6">
        <v>53</v>
      </c>
      <c r="Q2381" s="13">
        <f t="shared" si="37"/>
        <v>2053.75</v>
      </c>
      <c r="R2381" s="14">
        <v>-0.02</v>
      </c>
      <c r="S2381" s="13">
        <v>2094.8249999999998</v>
      </c>
      <c r="T2381" s="13">
        <v>69.129224999999991</v>
      </c>
      <c r="U2381" s="48">
        <f>T_[[#This Row],[CA tarif]]-T_[[#This Row],[CA HT]]</f>
        <v>-41.074999999999818</v>
      </c>
      <c r="V2381" s="13"/>
      <c r="W2381" s="13"/>
      <c r="X2381"/>
      <c r="AA2381"/>
      <c r="AB2381"/>
    </row>
    <row r="2382" spans="1:28" ht="15" customHeight="1" x14ac:dyDescent="0.25">
      <c r="A2382" s="6" t="s">
        <v>177</v>
      </c>
      <c r="B2382" s="6" t="s">
        <v>178</v>
      </c>
      <c r="C2382" s="6" t="s">
        <v>159</v>
      </c>
      <c r="D2382" s="6" t="s">
        <v>136</v>
      </c>
      <c r="E2382" s="6">
        <v>3</v>
      </c>
      <c r="F2382" s="6" t="str">
        <f>VLOOKUP(T_[[#This Row],[N° représ]],ListeREPRESENTANTS,2,FALSE)</f>
        <v>Janet Leverling</v>
      </c>
      <c r="G2382" s="6">
        <v>10684</v>
      </c>
      <c r="H2382" s="9">
        <v>41635</v>
      </c>
      <c r="I2382" s="9">
        <v>41661</v>
      </c>
      <c r="J2382" s="9">
        <v>41659</v>
      </c>
      <c r="K2382" s="7">
        <v>8</v>
      </c>
      <c r="L2382" s="9" t="str">
        <f>VLOOKUP(T_[[#This Row],[Réf catégorie]],ListeCATEGORIES,2,FALSE)</f>
        <v>Poissons et fruits de mer</v>
      </c>
      <c r="M2382" s="6">
        <v>40</v>
      </c>
      <c r="N2382" s="6" t="str">
        <f>VLOOKUP(T_[[#This Row],[Réf prod]],ListePRODUITS,2,FALSE)</f>
        <v>Boston Crab Meat</v>
      </c>
      <c r="O2382" s="13">
        <v>92</v>
      </c>
      <c r="P2382" s="6">
        <v>65</v>
      </c>
      <c r="Q2382" s="13">
        <f t="shared" si="37"/>
        <v>5980</v>
      </c>
      <c r="R2382" s="14">
        <v>-0.01</v>
      </c>
      <c r="S2382" s="13">
        <v>6039.8</v>
      </c>
      <c r="T2382" s="13">
        <v>54.358200000000004</v>
      </c>
      <c r="U2382" s="48">
        <f>T_[[#This Row],[CA tarif]]-T_[[#This Row],[CA HT]]</f>
        <v>-59.800000000000182</v>
      </c>
      <c r="V2382" s="13"/>
      <c r="W2382" s="13"/>
      <c r="X2382"/>
      <c r="AA2382"/>
      <c r="AB2382"/>
    </row>
    <row r="2383" spans="1:28" ht="15" customHeight="1" x14ac:dyDescent="0.25">
      <c r="A2383" s="6" t="s">
        <v>179</v>
      </c>
      <c r="B2383" s="6" t="s">
        <v>180</v>
      </c>
      <c r="C2383" s="6" t="s">
        <v>181</v>
      </c>
      <c r="D2383" s="6" t="s">
        <v>81</v>
      </c>
      <c r="E2383" s="6">
        <v>5</v>
      </c>
      <c r="F2383" s="6" t="str">
        <f>VLOOKUP(T_[[#This Row],[N° représ]],ListeREPRESENTANTS,2,FALSE)</f>
        <v>Mohamed Ben Arfa</v>
      </c>
      <c r="G2383" s="6">
        <v>10882</v>
      </c>
      <c r="H2383" s="9">
        <v>41635</v>
      </c>
      <c r="I2383" s="9">
        <v>41659</v>
      </c>
      <c r="J2383" s="9">
        <v>41655</v>
      </c>
      <c r="K2383" s="7">
        <v>3</v>
      </c>
      <c r="L2383" s="9" t="str">
        <f>VLOOKUP(T_[[#This Row],[Réf catégorie]],ListeCATEGORIES,2,FALSE)</f>
        <v>Desserts</v>
      </c>
      <c r="M2383" s="6">
        <v>49</v>
      </c>
      <c r="N2383" s="6" t="str">
        <f>VLOOKUP(T_[[#This Row],[Réf prod]],ListePRODUITS,2,FALSE)</f>
        <v>Maxilaku</v>
      </c>
      <c r="O2383" s="13">
        <v>100</v>
      </c>
      <c r="P2383" s="6">
        <v>41</v>
      </c>
      <c r="Q2383" s="13">
        <f t="shared" si="37"/>
        <v>4100</v>
      </c>
      <c r="R2383" s="15">
        <v>-0.02</v>
      </c>
      <c r="S2383" s="13">
        <v>4182</v>
      </c>
      <c r="T2383" s="13">
        <v>58.548000000000002</v>
      </c>
      <c r="U2383" s="48">
        <f>T_[[#This Row],[CA tarif]]-T_[[#This Row],[CA HT]]</f>
        <v>-82</v>
      </c>
      <c r="V2383" s="13"/>
      <c r="W2383" s="13"/>
      <c r="X2383"/>
      <c r="AA2383"/>
      <c r="AB2383"/>
    </row>
    <row r="2384" spans="1:28" ht="15" customHeight="1" x14ac:dyDescent="0.25">
      <c r="A2384" s="6" t="s">
        <v>117</v>
      </c>
      <c r="B2384" s="6" t="s">
        <v>118</v>
      </c>
      <c r="C2384" s="6" t="s">
        <v>119</v>
      </c>
      <c r="D2384" s="6" t="s">
        <v>85</v>
      </c>
      <c r="E2384" s="6">
        <v>6</v>
      </c>
      <c r="F2384" s="6" t="str">
        <f>VLOOKUP(T_[[#This Row],[N° représ]],ListeREPRESENTANTS,2,FALSE)</f>
        <v>Ernst Junge</v>
      </c>
      <c r="G2384" s="6">
        <v>10480</v>
      </c>
      <c r="H2384" s="9">
        <v>41636</v>
      </c>
      <c r="I2384" s="9">
        <v>41665</v>
      </c>
      <c r="J2384" s="9">
        <v>41660</v>
      </c>
      <c r="K2384" s="7">
        <v>4</v>
      </c>
      <c r="L2384" s="9" t="str">
        <f>VLOOKUP(T_[[#This Row],[Réf catégorie]],ListeCATEGORIES,2,FALSE)</f>
        <v>Produits laitiers</v>
      </c>
      <c r="M2384" s="6">
        <v>59</v>
      </c>
      <c r="N2384" s="6" t="str">
        <f>VLOOKUP(T_[[#This Row],[Réf prod]],ListePRODUITS,2,FALSE)</f>
        <v>Raclette Courdavault</v>
      </c>
      <c r="O2384" s="13">
        <v>220</v>
      </c>
      <c r="P2384" s="6">
        <v>3</v>
      </c>
      <c r="Q2384" s="13">
        <f t="shared" si="37"/>
        <v>660</v>
      </c>
      <c r="R2384" s="14">
        <v>0.08</v>
      </c>
      <c r="S2384" s="13">
        <v>607.20000000000005</v>
      </c>
      <c r="T2384" s="13">
        <v>10.929600000000001</v>
      </c>
      <c r="U2384" s="48">
        <f>T_[[#This Row],[CA tarif]]-T_[[#This Row],[CA HT]]</f>
        <v>52.799999999999955</v>
      </c>
      <c r="V2384" s="13"/>
      <c r="W2384" s="13"/>
      <c r="X2384"/>
      <c r="AA2384"/>
      <c r="AB2384"/>
    </row>
    <row r="2385" spans="1:28" ht="15" customHeight="1" x14ac:dyDescent="0.25">
      <c r="A2385" s="6" t="s">
        <v>163</v>
      </c>
      <c r="B2385" s="6" t="s">
        <v>164</v>
      </c>
      <c r="C2385" s="6" t="s">
        <v>165</v>
      </c>
      <c r="D2385" s="6" t="s">
        <v>136</v>
      </c>
      <c r="E2385" s="6">
        <v>5</v>
      </c>
      <c r="F2385" s="6" t="str">
        <f>VLOOKUP(T_[[#This Row],[N° représ]],ListeREPRESENTANTS,2,FALSE)</f>
        <v>Mohamed Ben Arfa</v>
      </c>
      <c r="G2385" s="6">
        <v>10509</v>
      </c>
      <c r="H2385" s="9">
        <v>41636</v>
      </c>
      <c r="I2385" s="9">
        <v>41651</v>
      </c>
      <c r="J2385" s="9">
        <v>41651</v>
      </c>
      <c r="K2385" s="7">
        <v>7</v>
      </c>
      <c r="L2385" s="9" t="str">
        <f>VLOOKUP(T_[[#This Row],[Réf catégorie]],ListeCATEGORIES,2,FALSE)</f>
        <v>Produits secs</v>
      </c>
      <c r="M2385" s="6">
        <v>28</v>
      </c>
      <c r="N2385" s="6" t="str">
        <f>VLOOKUP(T_[[#This Row],[Réf prod]],ListePRODUITS,2,FALSE)</f>
        <v>Rössle Sauerkraut</v>
      </c>
      <c r="O2385" s="13">
        <v>228</v>
      </c>
      <c r="P2385" s="6">
        <v>84</v>
      </c>
      <c r="Q2385" s="13">
        <f t="shared" si="37"/>
        <v>19152</v>
      </c>
      <c r="R2385" s="14">
        <v>0.1</v>
      </c>
      <c r="S2385" s="13">
        <v>17236.8</v>
      </c>
      <c r="T2385" s="13">
        <v>0</v>
      </c>
      <c r="U2385" s="48">
        <f>T_[[#This Row],[CA tarif]]-T_[[#This Row],[CA HT]]</f>
        <v>1915.2000000000007</v>
      </c>
      <c r="V2385" s="13"/>
      <c r="W2385" s="13"/>
      <c r="X2385"/>
      <c r="AA2385"/>
      <c r="AB2385"/>
    </row>
    <row r="2386" spans="1:28" ht="15" customHeight="1" x14ac:dyDescent="0.25">
      <c r="A2386" s="6" t="s">
        <v>170</v>
      </c>
      <c r="B2386" s="6" t="s">
        <v>171</v>
      </c>
      <c r="C2386" s="6" t="s">
        <v>172</v>
      </c>
      <c r="D2386" s="6" t="s">
        <v>146</v>
      </c>
      <c r="E2386" s="6">
        <v>7</v>
      </c>
      <c r="F2386" s="6" t="str">
        <f>VLOOKUP(T_[[#This Row],[N° représ]],ListeREPRESENTANTS,2,FALSE)</f>
        <v>Jaime Dos Santos</v>
      </c>
      <c r="G2386" s="6">
        <v>10605</v>
      </c>
      <c r="H2386" s="9">
        <v>41636</v>
      </c>
      <c r="I2386" s="9">
        <v>41666</v>
      </c>
      <c r="J2386" s="9">
        <v>41668</v>
      </c>
      <c r="K2386" s="7">
        <v>4</v>
      </c>
      <c r="L2386" s="9" t="str">
        <f>VLOOKUP(T_[[#This Row],[Réf catégorie]],ListeCATEGORIES,2,FALSE)</f>
        <v>Produits laitiers</v>
      </c>
      <c r="M2386" s="6">
        <v>71</v>
      </c>
      <c r="N2386" s="6" t="str">
        <f>VLOOKUP(T_[[#This Row],[Réf prod]],ListePRODUITS,2,FALSE)</f>
        <v>Fløtemysost</v>
      </c>
      <c r="O2386" s="13">
        <v>107.5</v>
      </c>
      <c r="P2386" s="6">
        <v>4</v>
      </c>
      <c r="Q2386" s="13">
        <f t="shared" si="37"/>
        <v>430</v>
      </c>
      <c r="R2386" s="14">
        <v>0.11</v>
      </c>
      <c r="S2386" s="13">
        <v>382.7</v>
      </c>
      <c r="T2386" s="13">
        <v>1.9135</v>
      </c>
      <c r="U2386" s="48">
        <f>T_[[#This Row],[CA tarif]]-T_[[#This Row],[CA HT]]</f>
        <v>47.300000000000011</v>
      </c>
      <c r="V2386" s="13"/>
      <c r="W2386" s="13"/>
      <c r="X2386"/>
      <c r="AA2386"/>
      <c r="AB2386"/>
    </row>
    <row r="2387" spans="1:28" ht="15" customHeight="1" x14ac:dyDescent="0.25">
      <c r="A2387" s="6" t="s">
        <v>272</v>
      </c>
      <c r="B2387" s="6" t="s">
        <v>273</v>
      </c>
      <c r="C2387" s="6" t="s">
        <v>274</v>
      </c>
      <c r="D2387" s="6" t="s">
        <v>81</v>
      </c>
      <c r="E2387" s="6">
        <v>7</v>
      </c>
      <c r="F2387" s="6" t="str">
        <f>VLOOKUP(T_[[#This Row],[N° représ]],ListeREPRESENTANTS,2,FALSE)</f>
        <v>Jaime Dos Santos</v>
      </c>
      <c r="G2387" s="6">
        <v>10680</v>
      </c>
      <c r="H2387" s="9">
        <v>41636</v>
      </c>
      <c r="I2387" s="9">
        <v>41661</v>
      </c>
      <c r="J2387" s="9">
        <v>41664</v>
      </c>
      <c r="K2387" s="7">
        <v>3</v>
      </c>
      <c r="L2387" s="9" t="str">
        <f>VLOOKUP(T_[[#This Row],[Réf catégorie]],ListeCATEGORIES,2,FALSE)</f>
        <v>Desserts</v>
      </c>
      <c r="M2387" s="6">
        <v>16</v>
      </c>
      <c r="N2387" s="6" t="str">
        <f>VLOOKUP(T_[[#This Row],[Réf prod]],ListePRODUITS,2,FALSE)</f>
        <v>Pavlova</v>
      </c>
      <c r="O2387" s="13">
        <v>87.25</v>
      </c>
      <c r="P2387" s="6">
        <v>24</v>
      </c>
      <c r="Q2387" s="13">
        <f t="shared" si="37"/>
        <v>2094</v>
      </c>
      <c r="R2387" s="14">
        <v>0.16</v>
      </c>
      <c r="S2387" s="13">
        <v>1758.96</v>
      </c>
      <c r="T2387" s="13">
        <v>38.697120000000005</v>
      </c>
      <c r="U2387" s="48">
        <f>T_[[#This Row],[CA tarif]]-T_[[#This Row],[CA HT]]</f>
        <v>335.03999999999996</v>
      </c>
      <c r="V2387" s="13"/>
      <c r="W2387" s="13"/>
      <c r="X2387"/>
      <c r="AA2387"/>
      <c r="AB2387"/>
    </row>
    <row r="2388" spans="1:28" ht="15" customHeight="1" x14ac:dyDescent="0.25">
      <c r="A2388" s="6" t="s">
        <v>281</v>
      </c>
      <c r="B2388" s="6" t="s">
        <v>282</v>
      </c>
      <c r="C2388" s="6" t="s">
        <v>283</v>
      </c>
      <c r="D2388" s="6" t="s">
        <v>284</v>
      </c>
      <c r="E2388" s="6">
        <v>5</v>
      </c>
      <c r="F2388" s="6" t="str">
        <f>VLOOKUP(T_[[#This Row],[N° représ]],ListeREPRESENTANTS,2,FALSE)</f>
        <v>Mohamed Ben Arfa</v>
      </c>
      <c r="G2388" s="6">
        <v>10906</v>
      </c>
      <c r="H2388" s="9">
        <v>41636</v>
      </c>
      <c r="I2388" s="9">
        <v>41651</v>
      </c>
      <c r="J2388" s="9">
        <v>41650</v>
      </c>
      <c r="K2388" s="7">
        <v>2</v>
      </c>
      <c r="L2388" s="9" t="str">
        <f>VLOOKUP(T_[[#This Row],[Réf catégorie]],ListeCATEGORIES,2,FALSE)</f>
        <v>Condiments</v>
      </c>
      <c r="M2388" s="6">
        <v>61</v>
      </c>
      <c r="N2388" s="6" t="str">
        <f>VLOOKUP(T_[[#This Row],[Réf prod]],ListePRODUITS,2,FALSE)</f>
        <v>Sirop d'érable</v>
      </c>
      <c r="O2388" s="13">
        <v>142.5</v>
      </c>
      <c r="P2388" s="6">
        <v>25</v>
      </c>
      <c r="Q2388" s="13">
        <f t="shared" si="37"/>
        <v>3562.5</v>
      </c>
      <c r="R2388" s="15">
        <v>0.11</v>
      </c>
      <c r="S2388" s="13">
        <v>3170.625</v>
      </c>
      <c r="T2388" s="13">
        <v>22.194375000000001</v>
      </c>
      <c r="U2388" s="48">
        <f>T_[[#This Row],[CA tarif]]-T_[[#This Row],[CA HT]]</f>
        <v>391.875</v>
      </c>
      <c r="V2388" s="13"/>
      <c r="W2388" s="13"/>
      <c r="X2388"/>
      <c r="AA2388"/>
      <c r="AB2388"/>
    </row>
    <row r="2389" spans="1:28" ht="15" customHeight="1" x14ac:dyDescent="0.25">
      <c r="A2389" s="6" t="s">
        <v>213</v>
      </c>
      <c r="B2389" s="6" t="s">
        <v>214</v>
      </c>
      <c r="C2389" s="6" t="s">
        <v>215</v>
      </c>
      <c r="D2389" s="6" t="s">
        <v>81</v>
      </c>
      <c r="E2389" s="6">
        <v>6</v>
      </c>
      <c r="F2389" s="6" t="str">
        <f>VLOOKUP(T_[[#This Row],[N° représ]],ListeREPRESENTANTS,2,FALSE)</f>
        <v>Ernst Junge</v>
      </c>
      <c r="G2389" s="6">
        <v>10656</v>
      </c>
      <c r="H2389" s="9">
        <v>41637</v>
      </c>
      <c r="I2389" s="9">
        <v>41663</v>
      </c>
      <c r="J2389" s="9">
        <v>41659</v>
      </c>
      <c r="K2389" s="7">
        <v>2</v>
      </c>
      <c r="L2389" s="9" t="str">
        <f>VLOOKUP(T_[[#This Row],[Réf catégorie]],ListeCATEGORIES,2,FALSE)</f>
        <v>Condiments</v>
      </c>
      <c r="M2389" s="6">
        <v>44</v>
      </c>
      <c r="N2389" s="6" t="str">
        <f>VLOOKUP(T_[[#This Row],[Réf prod]],ListePRODUITS,2,FALSE)</f>
        <v>Gula Malacca</v>
      </c>
      <c r="O2389" s="13">
        <v>97.25</v>
      </c>
      <c r="P2389" s="6">
        <v>57</v>
      </c>
      <c r="Q2389" s="13">
        <f t="shared" si="37"/>
        <v>5543.25</v>
      </c>
      <c r="R2389" s="14">
        <v>0.03</v>
      </c>
      <c r="S2389" s="13">
        <v>5376.9524999999994</v>
      </c>
      <c r="T2389" s="13">
        <v>0</v>
      </c>
      <c r="U2389" s="48">
        <f>T_[[#This Row],[CA tarif]]-T_[[#This Row],[CA HT]]</f>
        <v>166.29750000000058</v>
      </c>
      <c r="V2389" s="13"/>
      <c r="W2389" s="13"/>
      <c r="X2389"/>
      <c r="AA2389"/>
      <c r="AB2389"/>
    </row>
    <row r="2390" spans="1:28" ht="15" customHeight="1" x14ac:dyDescent="0.25">
      <c r="A2390" s="6" t="s">
        <v>133</v>
      </c>
      <c r="B2390" s="6" t="s">
        <v>134</v>
      </c>
      <c r="C2390" s="6" t="s">
        <v>135</v>
      </c>
      <c r="D2390" s="6" t="s">
        <v>136</v>
      </c>
      <c r="E2390" s="6">
        <v>5</v>
      </c>
      <c r="F2390" s="6" t="str">
        <f>VLOOKUP(T_[[#This Row],[N° représ]],ListeREPRESENTANTS,2,FALSE)</f>
        <v>Mohamed Ben Arfa</v>
      </c>
      <c r="G2390" s="6">
        <v>10670</v>
      </c>
      <c r="H2390" s="9">
        <v>41637</v>
      </c>
      <c r="I2390" s="9">
        <v>41658</v>
      </c>
      <c r="J2390" s="9">
        <v>41656</v>
      </c>
      <c r="K2390" s="7">
        <v>8</v>
      </c>
      <c r="L2390" s="9" t="str">
        <f>VLOOKUP(T_[[#This Row],[Réf catégorie]],ListeCATEGORIES,2,FALSE)</f>
        <v>Poissons et fruits de mer</v>
      </c>
      <c r="M2390" s="6">
        <v>46</v>
      </c>
      <c r="N2390" s="6" t="str">
        <f>VLOOKUP(T_[[#This Row],[Réf prod]],ListePRODUITS,2,FALSE)</f>
        <v>Spegesild</v>
      </c>
      <c r="O2390" s="13">
        <v>60</v>
      </c>
      <c r="P2390" s="6">
        <v>37</v>
      </c>
      <c r="Q2390" s="13">
        <f t="shared" si="37"/>
        <v>2220</v>
      </c>
      <c r="R2390" s="14">
        <v>0.08</v>
      </c>
      <c r="S2390" s="13">
        <v>2042.4</v>
      </c>
      <c r="T2390" s="13">
        <v>12.254400000000002</v>
      </c>
      <c r="U2390" s="48">
        <f>T_[[#This Row],[CA tarif]]-T_[[#This Row],[CA HT]]</f>
        <v>177.59999999999991</v>
      </c>
      <c r="V2390" s="13"/>
      <c r="W2390" s="13"/>
      <c r="X2390"/>
      <c r="AA2390"/>
      <c r="AB2390"/>
    </row>
    <row r="2391" spans="1:28" ht="15" customHeight="1" x14ac:dyDescent="0.25">
      <c r="A2391" s="6" t="s">
        <v>186</v>
      </c>
      <c r="B2391" s="6" t="s">
        <v>187</v>
      </c>
      <c r="C2391" s="6" t="s">
        <v>188</v>
      </c>
      <c r="D2391" s="6" t="s">
        <v>140</v>
      </c>
      <c r="E2391" s="6">
        <v>5</v>
      </c>
      <c r="F2391" s="6" t="str">
        <f>VLOOKUP(T_[[#This Row],[N° représ]],ListeREPRESENTANTS,2,FALSE)</f>
        <v>Mohamed Ben Arfa</v>
      </c>
      <c r="G2391" s="6">
        <v>10698</v>
      </c>
      <c r="H2391" s="9">
        <v>41637</v>
      </c>
      <c r="I2391" s="9">
        <v>41650</v>
      </c>
      <c r="J2391" s="9">
        <v>41649</v>
      </c>
      <c r="K2391" s="7">
        <v>6</v>
      </c>
      <c r="L2391" s="9" t="str">
        <f>VLOOKUP(T_[[#This Row],[Réf catégorie]],ListeCATEGORIES,2,FALSE)</f>
        <v>Viandes</v>
      </c>
      <c r="M2391" s="6">
        <v>29</v>
      </c>
      <c r="N2391" s="6" t="str">
        <f>VLOOKUP(T_[[#This Row],[Réf prod]],ListePRODUITS,2,FALSE)</f>
        <v>Thüringer Rostbratwurst</v>
      </c>
      <c r="O2391" s="13">
        <v>618.95000000000005</v>
      </c>
      <c r="P2391" s="6">
        <v>25</v>
      </c>
      <c r="Q2391" s="13">
        <f t="shared" si="37"/>
        <v>15473.750000000002</v>
      </c>
      <c r="R2391" s="14">
        <v>0.2</v>
      </c>
      <c r="S2391" s="13">
        <v>12379.000000000002</v>
      </c>
      <c r="T2391" s="13">
        <v>297.09600000000006</v>
      </c>
      <c r="U2391" s="48">
        <f>T_[[#This Row],[CA tarif]]-T_[[#This Row],[CA HT]]</f>
        <v>3094.75</v>
      </c>
      <c r="V2391" s="13"/>
      <c r="W2391" s="13"/>
      <c r="X2391"/>
      <c r="AA2391"/>
      <c r="AB2391"/>
    </row>
    <row r="2392" spans="1:28" ht="15" customHeight="1" x14ac:dyDescent="0.25">
      <c r="A2392" s="6" t="s">
        <v>166</v>
      </c>
      <c r="B2392" s="6" t="s">
        <v>167</v>
      </c>
      <c r="C2392" s="6" t="s">
        <v>168</v>
      </c>
      <c r="D2392" s="6" t="s">
        <v>169</v>
      </c>
      <c r="E2392" s="6">
        <v>3</v>
      </c>
      <c r="F2392" s="6" t="str">
        <f>VLOOKUP(T_[[#This Row],[N° représ]],ListeREPRESENTANTS,2,FALSE)</f>
        <v>Janet Leverling</v>
      </c>
      <c r="G2392" s="6">
        <v>10897</v>
      </c>
      <c r="H2392" s="9">
        <v>41637</v>
      </c>
      <c r="I2392" s="9">
        <v>41663</v>
      </c>
      <c r="J2392" s="9">
        <v>41661</v>
      </c>
      <c r="K2392" s="7">
        <v>6</v>
      </c>
      <c r="L2392" s="9" t="str">
        <f>VLOOKUP(T_[[#This Row],[Réf catégorie]],ListeCATEGORIES,2,FALSE)</f>
        <v>Viandes</v>
      </c>
      <c r="M2392" s="6">
        <v>29</v>
      </c>
      <c r="N2392" s="6" t="str">
        <f>VLOOKUP(T_[[#This Row],[Réf prod]],ListePRODUITS,2,FALSE)</f>
        <v>Thüringer Rostbratwurst</v>
      </c>
      <c r="O2392" s="13">
        <v>618.95000000000005</v>
      </c>
      <c r="P2392" s="6">
        <v>61</v>
      </c>
      <c r="Q2392" s="13">
        <f t="shared" si="37"/>
        <v>37755.950000000004</v>
      </c>
      <c r="R2392" s="15">
        <v>0.06</v>
      </c>
      <c r="S2392" s="13">
        <v>35490.593000000001</v>
      </c>
      <c r="T2392" s="13">
        <v>993.73660400000006</v>
      </c>
      <c r="U2392" s="48">
        <f>T_[[#This Row],[CA tarif]]-T_[[#This Row],[CA HT]]</f>
        <v>2265.3570000000036</v>
      </c>
      <c r="V2392" s="13"/>
      <c r="W2392" s="13"/>
      <c r="X2392"/>
      <c r="AA2392"/>
      <c r="AB2392"/>
    </row>
    <row r="2393" spans="1:28" ht="15" customHeight="1" x14ac:dyDescent="0.25">
      <c r="A2393" s="6" t="s">
        <v>127</v>
      </c>
      <c r="B2393" s="6" t="s">
        <v>128</v>
      </c>
      <c r="C2393" s="6" t="s">
        <v>129</v>
      </c>
      <c r="D2393" s="6" t="s">
        <v>106</v>
      </c>
      <c r="E2393" s="6">
        <v>1</v>
      </c>
      <c r="F2393" s="6" t="str">
        <f>VLOOKUP(T_[[#This Row],[N° représ]],ListeREPRESENTANTS,2,FALSE)</f>
        <v>Francis Rivière</v>
      </c>
      <c r="G2393" s="6">
        <v>10919</v>
      </c>
      <c r="H2393" s="9">
        <v>41637</v>
      </c>
      <c r="I2393" s="9">
        <v>41654</v>
      </c>
      <c r="J2393" s="9">
        <v>41652</v>
      </c>
      <c r="K2393" s="7">
        <v>8</v>
      </c>
      <c r="L2393" s="9" t="str">
        <f>VLOOKUP(T_[[#This Row],[Réf catégorie]],ListeCATEGORIES,2,FALSE)</f>
        <v>Poissons et fruits de mer</v>
      </c>
      <c r="M2393" s="6">
        <v>40</v>
      </c>
      <c r="N2393" s="6" t="str">
        <f>VLOOKUP(T_[[#This Row],[Réf prod]],ListePRODUITS,2,FALSE)</f>
        <v>Boston Crab Meat</v>
      </c>
      <c r="O2393" s="13">
        <v>92</v>
      </c>
      <c r="P2393" s="6">
        <v>96</v>
      </c>
      <c r="Q2393" s="13">
        <f t="shared" si="37"/>
        <v>8832</v>
      </c>
      <c r="R2393" s="15">
        <v>0.05</v>
      </c>
      <c r="S2393" s="13">
        <v>8390.4</v>
      </c>
      <c r="T2393" s="13">
        <v>268.49279999999999</v>
      </c>
      <c r="U2393" s="48">
        <f>T_[[#This Row],[CA tarif]]-T_[[#This Row],[CA HT]]</f>
        <v>441.60000000000036</v>
      </c>
      <c r="V2393" s="13"/>
      <c r="W2393" s="13"/>
      <c r="X2393"/>
      <c r="AA2393"/>
      <c r="AB2393"/>
    </row>
    <row r="2394" spans="1:28" ht="15" customHeight="1" x14ac:dyDescent="0.25">
      <c r="A2394" s="6" t="s">
        <v>288</v>
      </c>
      <c r="B2394" s="6" t="s">
        <v>289</v>
      </c>
      <c r="C2394" s="6" t="s">
        <v>290</v>
      </c>
      <c r="D2394" s="6" t="s">
        <v>81</v>
      </c>
      <c r="E2394" s="6">
        <v>5</v>
      </c>
      <c r="F2394" s="6" t="str">
        <f>VLOOKUP(T_[[#This Row],[N° représ]],ListeREPRESENTANTS,2,FALSE)</f>
        <v>Mohamed Ben Arfa</v>
      </c>
      <c r="G2394" s="6">
        <v>10624</v>
      </c>
      <c r="H2394" s="9">
        <v>41638</v>
      </c>
      <c r="I2394" s="9">
        <v>41648</v>
      </c>
      <c r="J2394" s="9">
        <v>41648</v>
      </c>
      <c r="K2394" s="7">
        <v>6</v>
      </c>
      <c r="L2394" s="9" t="str">
        <f>VLOOKUP(T_[[#This Row],[Réf catégorie]],ListeCATEGORIES,2,FALSE)</f>
        <v>Viandes</v>
      </c>
      <c r="M2394" s="6">
        <v>29</v>
      </c>
      <c r="N2394" s="6" t="str">
        <f>VLOOKUP(T_[[#This Row],[Réf prod]],ListePRODUITS,2,FALSE)</f>
        <v>Thüringer Rostbratwurst</v>
      </c>
      <c r="O2394" s="13">
        <v>618.95000000000005</v>
      </c>
      <c r="P2394" s="6">
        <v>88</v>
      </c>
      <c r="Q2394" s="13">
        <f t="shared" si="37"/>
        <v>54467.600000000006</v>
      </c>
      <c r="R2394" s="14">
        <v>0.14000000000000001</v>
      </c>
      <c r="S2394" s="13">
        <v>46842.136000000006</v>
      </c>
      <c r="T2394" s="13">
        <v>281.05281600000006</v>
      </c>
      <c r="U2394" s="48">
        <f>T_[[#This Row],[CA tarif]]-T_[[#This Row],[CA HT]]</f>
        <v>7625.4639999999999</v>
      </c>
      <c r="V2394" s="13"/>
      <c r="W2394" s="13"/>
      <c r="X2394"/>
      <c r="AA2394"/>
      <c r="AB2394"/>
    </row>
    <row r="2395" spans="1:28" ht="15" customHeight="1" x14ac:dyDescent="0.25">
      <c r="A2395" s="6" t="s">
        <v>133</v>
      </c>
      <c r="B2395" s="6" t="s">
        <v>134</v>
      </c>
      <c r="C2395" s="6" t="s">
        <v>135</v>
      </c>
      <c r="D2395" s="6" t="s">
        <v>136</v>
      </c>
      <c r="E2395" s="6">
        <v>5</v>
      </c>
      <c r="F2395" s="6" t="str">
        <f>VLOOKUP(T_[[#This Row],[N° représ]],ListeREPRESENTANTS,2,FALSE)</f>
        <v>Mohamed Ben Arfa</v>
      </c>
      <c r="G2395" s="6">
        <v>10670</v>
      </c>
      <c r="H2395" s="9">
        <v>41638</v>
      </c>
      <c r="I2395" s="9">
        <v>41657</v>
      </c>
      <c r="J2395" s="9">
        <v>41652</v>
      </c>
      <c r="K2395" s="7">
        <v>1</v>
      </c>
      <c r="L2395" s="9" t="str">
        <f>VLOOKUP(T_[[#This Row],[Réf catégorie]],ListeCATEGORIES,2,FALSE)</f>
        <v>Boissons</v>
      </c>
      <c r="M2395" s="6">
        <v>67</v>
      </c>
      <c r="N2395" s="6" t="str">
        <f>VLOOKUP(T_[[#This Row],[Réf prod]],ListePRODUITS,2,FALSE)</f>
        <v>Laughing Lumberjack Lager</v>
      </c>
      <c r="O2395" s="13">
        <v>70</v>
      </c>
      <c r="P2395" s="6">
        <v>60</v>
      </c>
      <c r="Q2395" s="13">
        <f t="shared" si="37"/>
        <v>4200</v>
      </c>
      <c r="R2395" s="14">
        <v>0</v>
      </c>
      <c r="S2395" s="13">
        <v>4200</v>
      </c>
      <c r="T2395" s="13">
        <v>21</v>
      </c>
      <c r="U2395" s="48">
        <f>T_[[#This Row],[CA tarif]]-T_[[#This Row],[CA HT]]</f>
        <v>0</v>
      </c>
      <c r="V2395" s="13"/>
      <c r="W2395" s="13"/>
      <c r="X2395"/>
      <c r="AA2395"/>
      <c r="AB2395"/>
    </row>
    <row r="2396" spans="1:28" ht="15" customHeight="1" x14ac:dyDescent="0.25">
      <c r="A2396" s="6" t="s">
        <v>179</v>
      </c>
      <c r="B2396" s="6" t="s">
        <v>180</v>
      </c>
      <c r="C2396" s="6" t="s">
        <v>181</v>
      </c>
      <c r="D2396" s="6" t="s">
        <v>81</v>
      </c>
      <c r="E2396" s="6">
        <v>8</v>
      </c>
      <c r="F2396" s="6" t="str">
        <f>VLOOKUP(T_[[#This Row],[N° représ]],ListeREPRESENTANTS,2,FALSE)</f>
        <v>Hicham Esmal</v>
      </c>
      <c r="G2396" s="6">
        <v>10678</v>
      </c>
      <c r="H2396" s="9">
        <v>41638</v>
      </c>
      <c r="I2396" s="9">
        <v>41666</v>
      </c>
      <c r="J2396" s="9">
        <v>41667</v>
      </c>
      <c r="K2396" s="7">
        <v>8</v>
      </c>
      <c r="L2396" s="9" t="str">
        <f>VLOOKUP(T_[[#This Row],[Réf catégorie]],ListeCATEGORIES,2,FALSE)</f>
        <v>Poissons et fruits de mer</v>
      </c>
      <c r="M2396" s="6">
        <v>41</v>
      </c>
      <c r="N2396" s="6" t="str">
        <f>VLOOKUP(T_[[#This Row],[Réf prod]],ListePRODUITS,2,FALSE)</f>
        <v>Jack's New England Clam Chowder</v>
      </c>
      <c r="O2396" s="13">
        <v>48.25</v>
      </c>
      <c r="P2396" s="6">
        <v>70</v>
      </c>
      <c r="Q2396" s="13">
        <f t="shared" si="37"/>
        <v>3377.5</v>
      </c>
      <c r="R2396" s="14">
        <v>0.08</v>
      </c>
      <c r="S2396" s="13">
        <v>3107.3</v>
      </c>
      <c r="T2396" s="13">
        <v>3.1073000000000004</v>
      </c>
      <c r="U2396" s="48">
        <f>T_[[#This Row],[CA tarif]]-T_[[#This Row],[CA HT]]</f>
        <v>270.19999999999982</v>
      </c>
      <c r="V2396" s="13"/>
      <c r="W2396" s="13"/>
      <c r="X2396"/>
      <c r="AA2396"/>
      <c r="AB2396"/>
    </row>
    <row r="2397" spans="1:28" ht="15" customHeight="1" x14ac:dyDescent="0.25">
      <c r="A2397" s="6" t="s">
        <v>103</v>
      </c>
      <c r="B2397" s="6" t="s">
        <v>104</v>
      </c>
      <c r="C2397" s="6" t="s">
        <v>105</v>
      </c>
      <c r="D2397" s="6" t="s">
        <v>106</v>
      </c>
      <c r="E2397" s="6">
        <v>2</v>
      </c>
      <c r="F2397" s="6" t="str">
        <f>VLOOKUP(T_[[#This Row],[N° représ]],ListeREPRESENTANTS,2,FALSE)</f>
        <v>Anne Dodsworth</v>
      </c>
      <c r="G2397" s="6">
        <v>10705</v>
      </c>
      <c r="H2397" s="9">
        <v>41638</v>
      </c>
      <c r="I2397" s="9">
        <v>41652</v>
      </c>
      <c r="J2397" s="9">
        <v>41652</v>
      </c>
      <c r="K2397" s="7">
        <v>4</v>
      </c>
      <c r="L2397" s="9" t="str">
        <f>VLOOKUP(T_[[#This Row],[Réf catégorie]],ListeCATEGORIES,2,FALSE)</f>
        <v>Produits laitiers</v>
      </c>
      <c r="M2397" s="6">
        <v>31</v>
      </c>
      <c r="N2397" s="6" t="str">
        <f>VLOOKUP(T_[[#This Row],[Réf prod]],ListePRODUITS,2,FALSE)</f>
        <v>Gorgonzola Telino</v>
      </c>
      <c r="O2397" s="13">
        <v>62.5</v>
      </c>
      <c r="P2397" s="6">
        <v>45</v>
      </c>
      <c r="Q2397" s="13">
        <f t="shared" si="37"/>
        <v>2812.5</v>
      </c>
      <c r="R2397" s="14">
        <v>0.09</v>
      </c>
      <c r="S2397" s="13">
        <v>2559.375</v>
      </c>
      <c r="T2397" s="13">
        <v>48.628124999999997</v>
      </c>
      <c r="U2397" s="48">
        <f>T_[[#This Row],[CA tarif]]-T_[[#This Row],[CA HT]]</f>
        <v>253.125</v>
      </c>
      <c r="V2397" s="13"/>
      <c r="W2397" s="13"/>
      <c r="X2397"/>
      <c r="AA2397"/>
      <c r="AB2397"/>
    </row>
    <row r="2398" spans="1:28" ht="15" customHeight="1" x14ac:dyDescent="0.25">
      <c r="A2398" s="6" t="s">
        <v>310</v>
      </c>
      <c r="B2398" s="6" t="s">
        <v>311</v>
      </c>
      <c r="C2398" s="6" t="s">
        <v>312</v>
      </c>
      <c r="D2398" s="6" t="s">
        <v>85</v>
      </c>
      <c r="E2398" s="6">
        <v>1</v>
      </c>
      <c r="F2398" s="6" t="str">
        <f>VLOOKUP(T_[[#This Row],[N° représ]],ListeREPRESENTANTS,2,FALSE)</f>
        <v>Francis Rivière</v>
      </c>
      <c r="G2398" s="6">
        <v>10737</v>
      </c>
      <c r="H2398" s="9">
        <v>41638</v>
      </c>
      <c r="I2398" s="9">
        <v>41660</v>
      </c>
      <c r="J2398" s="9">
        <v>41658</v>
      </c>
      <c r="K2398" s="7">
        <v>8</v>
      </c>
      <c r="L2398" s="9" t="str">
        <f>VLOOKUP(T_[[#This Row],[Réf catégorie]],ListeCATEGORIES,2,FALSE)</f>
        <v>Poissons et fruits de mer</v>
      </c>
      <c r="M2398" s="6">
        <v>13</v>
      </c>
      <c r="N2398" s="6" t="str">
        <f>VLOOKUP(T_[[#This Row],[Réf prod]],ListePRODUITS,2,FALSE)</f>
        <v>Konbu</v>
      </c>
      <c r="O2398" s="13">
        <v>30</v>
      </c>
      <c r="P2398" s="6">
        <v>87</v>
      </c>
      <c r="Q2398" s="13">
        <f t="shared" si="37"/>
        <v>2610</v>
      </c>
      <c r="R2398" s="14">
        <v>0.06</v>
      </c>
      <c r="S2398" s="13">
        <v>2453.3999999999996</v>
      </c>
      <c r="T2398" s="13">
        <v>68.695199999999986</v>
      </c>
      <c r="U2398" s="48">
        <f>T_[[#This Row],[CA tarif]]-T_[[#This Row],[CA HT]]</f>
        <v>156.60000000000036</v>
      </c>
      <c r="V2398" s="13"/>
      <c r="W2398" s="13"/>
      <c r="X2398"/>
      <c r="AA2398"/>
      <c r="AB2398"/>
    </row>
    <row r="2399" spans="1:28" ht="15" customHeight="1" x14ac:dyDescent="0.25">
      <c r="A2399" s="6" t="s">
        <v>92</v>
      </c>
      <c r="B2399" s="6" t="s">
        <v>93</v>
      </c>
      <c r="C2399" s="6" t="s">
        <v>94</v>
      </c>
      <c r="D2399" s="6" t="s">
        <v>89</v>
      </c>
      <c r="E2399" s="6">
        <v>2</v>
      </c>
      <c r="F2399" s="6" t="str">
        <f>VLOOKUP(T_[[#This Row],[N° représ]],ListeREPRESENTANTS,2,FALSE)</f>
        <v>Anne Dodsworth</v>
      </c>
      <c r="G2399" s="6">
        <v>10829</v>
      </c>
      <c r="H2399" s="9">
        <v>41638</v>
      </c>
      <c r="I2399" s="9">
        <v>41663</v>
      </c>
      <c r="J2399" s="9">
        <v>41664</v>
      </c>
      <c r="K2399" s="7">
        <v>1</v>
      </c>
      <c r="L2399" s="9" t="str">
        <f>VLOOKUP(T_[[#This Row],[Réf catégorie]],ListeCATEGORIES,2,FALSE)</f>
        <v>Boissons</v>
      </c>
      <c r="M2399" s="6">
        <v>2</v>
      </c>
      <c r="N2399" s="6" t="str">
        <f>VLOOKUP(T_[[#This Row],[Réf prod]],ListePRODUITS,2,FALSE)</f>
        <v>Chang</v>
      </c>
      <c r="O2399" s="13">
        <v>95</v>
      </c>
      <c r="P2399" s="6">
        <v>23</v>
      </c>
      <c r="Q2399" s="13">
        <f t="shared" si="37"/>
        <v>2185</v>
      </c>
      <c r="R2399" s="14">
        <v>0.16</v>
      </c>
      <c r="S2399" s="13">
        <v>1835.3999999999999</v>
      </c>
      <c r="T2399" s="13">
        <v>3.6707999999999998</v>
      </c>
      <c r="U2399" s="48">
        <f>T_[[#This Row],[CA tarif]]-T_[[#This Row],[CA HT]]</f>
        <v>349.60000000000014</v>
      </c>
      <c r="V2399" s="13"/>
      <c r="W2399" s="13"/>
      <c r="X2399"/>
      <c r="AA2399"/>
      <c r="AB2399"/>
    </row>
    <row r="2400" spans="1:28" ht="15" customHeight="1" x14ac:dyDescent="0.25">
      <c r="A2400" s="6" t="s">
        <v>189</v>
      </c>
      <c r="B2400" s="6" t="s">
        <v>190</v>
      </c>
      <c r="C2400" s="6" t="s">
        <v>191</v>
      </c>
      <c r="D2400" s="6" t="s">
        <v>136</v>
      </c>
      <c r="E2400" s="6">
        <v>1</v>
      </c>
      <c r="F2400" s="6" t="str">
        <f>VLOOKUP(T_[[#This Row],[N° représ]],ListeREPRESENTANTS,2,FALSE)</f>
        <v>Francis Rivière</v>
      </c>
      <c r="G2400" s="6">
        <v>10515</v>
      </c>
      <c r="H2400" s="9">
        <v>41639</v>
      </c>
      <c r="I2400" s="9">
        <v>41654</v>
      </c>
      <c r="J2400" s="9">
        <v>41653</v>
      </c>
      <c r="K2400" s="7">
        <v>4</v>
      </c>
      <c r="L2400" s="9" t="str">
        <f>VLOOKUP(T_[[#This Row],[Réf catégorie]],ListeCATEGORIES,2,FALSE)</f>
        <v>Produits laitiers</v>
      </c>
      <c r="M2400" s="6">
        <v>60</v>
      </c>
      <c r="N2400" s="6" t="str">
        <f>VLOOKUP(T_[[#This Row],[Réf prod]],ListePRODUITS,2,FALSE)</f>
        <v>Camembert Pierrot</v>
      </c>
      <c r="O2400" s="13">
        <v>170</v>
      </c>
      <c r="P2400" s="6">
        <v>15</v>
      </c>
      <c r="Q2400" s="13">
        <f t="shared" si="37"/>
        <v>2550</v>
      </c>
      <c r="R2400" s="14">
        <v>0.1</v>
      </c>
      <c r="S2400" s="13">
        <v>2295</v>
      </c>
      <c r="T2400" s="13">
        <v>64.260000000000005</v>
      </c>
      <c r="U2400" s="48">
        <f>T_[[#This Row],[CA tarif]]-T_[[#This Row],[CA HT]]</f>
        <v>255</v>
      </c>
      <c r="V2400" s="13"/>
      <c r="W2400" s="13"/>
      <c r="X2400"/>
      <c r="AA2400"/>
      <c r="AB2400"/>
    </row>
    <row r="2401" spans="1:28" ht="15" customHeight="1" x14ac:dyDescent="0.25">
      <c r="A2401" s="6" t="s">
        <v>170</v>
      </c>
      <c r="B2401" s="6" t="s">
        <v>171</v>
      </c>
      <c r="C2401" s="6" t="s">
        <v>172</v>
      </c>
      <c r="D2401" s="6" t="s">
        <v>146</v>
      </c>
      <c r="E2401" s="6">
        <v>7</v>
      </c>
      <c r="F2401" s="6" t="str">
        <f>VLOOKUP(T_[[#This Row],[N° représ]],ListeREPRESENTANTS,2,FALSE)</f>
        <v>Jaime Dos Santos</v>
      </c>
      <c r="G2401" s="6">
        <v>10618</v>
      </c>
      <c r="H2401" s="9">
        <v>41639</v>
      </c>
      <c r="I2401" s="9">
        <v>41653</v>
      </c>
      <c r="J2401" s="9">
        <v>41648</v>
      </c>
      <c r="K2401" s="7">
        <v>5</v>
      </c>
      <c r="L2401" s="9" t="str">
        <f>VLOOKUP(T_[[#This Row],[Réf catégorie]],ListeCATEGORIES,2,FALSE)</f>
        <v>Pâtes et céréales</v>
      </c>
      <c r="M2401" s="6">
        <v>56</v>
      </c>
      <c r="N2401" s="6" t="str">
        <f>VLOOKUP(T_[[#This Row],[Réf prod]],ListePRODUITS,2,FALSE)</f>
        <v>Gnocchi di nonna Alice</v>
      </c>
      <c r="O2401" s="13">
        <v>190</v>
      </c>
      <c r="P2401" s="6">
        <v>25</v>
      </c>
      <c r="Q2401" s="13">
        <f t="shared" si="37"/>
        <v>4750</v>
      </c>
      <c r="R2401" s="14">
        <v>0</v>
      </c>
      <c r="S2401" s="13">
        <v>4750</v>
      </c>
      <c r="T2401" s="13">
        <v>33.25</v>
      </c>
      <c r="U2401" s="48">
        <f>T_[[#This Row],[CA tarif]]-T_[[#This Row],[CA HT]]</f>
        <v>0</v>
      </c>
      <c r="V2401" s="13"/>
      <c r="W2401" s="13"/>
      <c r="X2401"/>
      <c r="AA2401"/>
      <c r="AB2401"/>
    </row>
    <row r="2402" spans="1:28" ht="15" customHeight="1" x14ac:dyDescent="0.25">
      <c r="A2402" s="6" t="s">
        <v>143</v>
      </c>
      <c r="B2402" s="6" t="s">
        <v>144</v>
      </c>
      <c r="C2402" s="6" t="s">
        <v>145</v>
      </c>
      <c r="D2402" s="6" t="s">
        <v>146</v>
      </c>
      <c r="E2402" s="6">
        <v>3</v>
      </c>
      <c r="F2402" s="6" t="str">
        <f>VLOOKUP(T_[[#This Row],[N° représ]],ListeREPRESENTANTS,2,FALSE)</f>
        <v>Janet Leverling</v>
      </c>
      <c r="G2402" s="6">
        <v>10492</v>
      </c>
      <c r="H2402" s="9">
        <v>41640</v>
      </c>
      <c r="I2402" s="9">
        <v>41664</v>
      </c>
      <c r="J2402" s="9">
        <v>41667</v>
      </c>
      <c r="K2402" s="7">
        <v>3</v>
      </c>
      <c r="L2402" s="9" t="str">
        <f>VLOOKUP(T_[[#This Row],[Réf catégorie]],ListeCATEGORIES,2,FALSE)</f>
        <v>Desserts</v>
      </c>
      <c r="M2402" s="6">
        <v>25</v>
      </c>
      <c r="N2402" s="6" t="str">
        <f>VLOOKUP(T_[[#This Row],[Réf prod]],ListePRODUITS,2,FALSE)</f>
        <v>NuNuCa Nuß-Nougat-Creme</v>
      </c>
      <c r="O2402" s="13">
        <v>56</v>
      </c>
      <c r="P2402" s="6">
        <v>21</v>
      </c>
      <c r="Q2402" s="13">
        <f t="shared" si="37"/>
        <v>1176</v>
      </c>
      <c r="R2402" s="15">
        <v>0</v>
      </c>
      <c r="S2402" s="13">
        <v>1176</v>
      </c>
      <c r="T2402" s="13">
        <v>2.3519999999999999</v>
      </c>
      <c r="U2402" s="48">
        <f>T_[[#This Row],[CA tarif]]-T_[[#This Row],[CA HT]]</f>
        <v>0</v>
      </c>
      <c r="V2402" s="13"/>
      <c r="W2402" s="13"/>
      <c r="X2402"/>
      <c r="AA2402"/>
      <c r="AB2402"/>
    </row>
    <row r="2403" spans="1:28" ht="15" customHeight="1" x14ac:dyDescent="0.25">
      <c r="A2403" s="6" t="s">
        <v>233</v>
      </c>
      <c r="B2403" s="6" t="s">
        <v>234</v>
      </c>
      <c r="C2403" s="6" t="s">
        <v>191</v>
      </c>
      <c r="D2403" s="6" t="s">
        <v>136</v>
      </c>
      <c r="E2403" s="6">
        <v>3</v>
      </c>
      <c r="F2403" s="6" t="str">
        <f>VLOOKUP(T_[[#This Row],[N° représ]],ListeREPRESENTANTS,2,FALSE)</f>
        <v>Janet Leverling</v>
      </c>
      <c r="G2403" s="6">
        <v>10548</v>
      </c>
      <c r="H2403" s="9">
        <v>41640</v>
      </c>
      <c r="I2403" s="9">
        <v>41663</v>
      </c>
      <c r="J2403" s="9">
        <v>41661</v>
      </c>
      <c r="K2403" s="7">
        <v>1</v>
      </c>
      <c r="L2403" s="9" t="str">
        <f>VLOOKUP(T_[[#This Row],[Réf catégorie]],ListeCATEGORIES,2,FALSE)</f>
        <v>Boissons</v>
      </c>
      <c r="M2403" s="6">
        <v>34</v>
      </c>
      <c r="N2403" s="6" t="str">
        <f>VLOOKUP(T_[[#This Row],[Réf prod]],ListePRODUITS,2,FALSE)</f>
        <v>Sasquatch Ale</v>
      </c>
      <c r="O2403" s="13">
        <v>70</v>
      </c>
      <c r="P2403" s="6">
        <v>55</v>
      </c>
      <c r="Q2403" s="13">
        <f t="shared" si="37"/>
        <v>3850</v>
      </c>
      <c r="R2403" s="15">
        <v>0.14000000000000001</v>
      </c>
      <c r="S2403" s="13">
        <v>3311</v>
      </c>
      <c r="T2403" s="13">
        <v>9.9329999999999998</v>
      </c>
      <c r="U2403" s="48">
        <f>T_[[#This Row],[CA tarif]]-T_[[#This Row],[CA HT]]</f>
        <v>539</v>
      </c>
      <c r="V2403" s="13"/>
      <c r="W2403" s="13"/>
      <c r="X2403"/>
      <c r="AA2403"/>
      <c r="AB2403"/>
    </row>
    <row r="2404" spans="1:28" ht="15" customHeight="1" x14ac:dyDescent="0.25">
      <c r="A2404" s="6" t="s">
        <v>245</v>
      </c>
      <c r="B2404" s="6" t="s">
        <v>246</v>
      </c>
      <c r="C2404" s="6" t="s">
        <v>247</v>
      </c>
      <c r="D2404" s="6" t="s">
        <v>85</v>
      </c>
      <c r="E2404" s="6">
        <v>5</v>
      </c>
      <c r="F2404" s="6" t="str">
        <f>VLOOKUP(T_[[#This Row],[N° représ]],ListeREPRESENTANTS,2,FALSE)</f>
        <v>Mohamed Ben Arfa</v>
      </c>
      <c r="G2404" s="6">
        <v>10584</v>
      </c>
      <c r="H2404" s="9">
        <v>41640</v>
      </c>
      <c r="I2404" s="9">
        <v>41656</v>
      </c>
      <c r="J2404" s="9">
        <v>41659</v>
      </c>
      <c r="K2404" s="7">
        <v>4</v>
      </c>
      <c r="L2404" s="9" t="str">
        <f>VLOOKUP(T_[[#This Row],[Réf catégorie]],ListeCATEGORIES,2,FALSE)</f>
        <v>Produits laitiers</v>
      </c>
      <c r="M2404" s="6">
        <v>31</v>
      </c>
      <c r="N2404" s="6" t="str">
        <f>VLOOKUP(T_[[#This Row],[Réf prod]],ListePRODUITS,2,FALSE)</f>
        <v>Gorgonzola Telino</v>
      </c>
      <c r="O2404" s="13">
        <v>62.5</v>
      </c>
      <c r="P2404" s="6">
        <v>49</v>
      </c>
      <c r="Q2404" s="13">
        <f t="shared" si="37"/>
        <v>3062.5</v>
      </c>
      <c r="R2404" s="15">
        <v>0.03</v>
      </c>
      <c r="S2404" s="13">
        <v>2970.625</v>
      </c>
      <c r="T2404" s="13">
        <v>101.00125</v>
      </c>
      <c r="U2404" s="48">
        <f>T_[[#This Row],[CA tarif]]-T_[[#This Row],[CA HT]]</f>
        <v>91.875</v>
      </c>
      <c r="V2404" s="13"/>
      <c r="W2404" s="13"/>
      <c r="X2404"/>
      <c r="AA2404"/>
      <c r="AB2404"/>
    </row>
    <row r="2405" spans="1:28" ht="15" customHeight="1" x14ac:dyDescent="0.25">
      <c r="A2405" s="6" t="s">
        <v>267</v>
      </c>
      <c r="B2405" s="6" t="s">
        <v>268</v>
      </c>
      <c r="C2405" s="6" t="s">
        <v>122</v>
      </c>
      <c r="D2405" s="6" t="s">
        <v>123</v>
      </c>
      <c r="E2405" s="6">
        <v>4</v>
      </c>
      <c r="F2405" s="6" t="str">
        <f>VLOOKUP(T_[[#This Row],[N° représ]],ListeREPRESENTANTS,2,FALSE)</f>
        <v>Laura Callahan</v>
      </c>
      <c r="G2405" s="6">
        <v>10720</v>
      </c>
      <c r="H2405" s="9">
        <v>41640</v>
      </c>
      <c r="I2405" s="9">
        <v>41665</v>
      </c>
      <c r="J2405" s="9">
        <v>41666</v>
      </c>
      <c r="K2405" s="7">
        <v>4</v>
      </c>
      <c r="L2405" s="9" t="str">
        <f>VLOOKUP(T_[[#This Row],[Réf catégorie]],ListeCATEGORIES,2,FALSE)</f>
        <v>Produits laitiers</v>
      </c>
      <c r="M2405" s="6">
        <v>71</v>
      </c>
      <c r="N2405" s="6" t="str">
        <f>VLOOKUP(T_[[#This Row],[Réf prod]],ListePRODUITS,2,FALSE)</f>
        <v>Fløtemysost</v>
      </c>
      <c r="O2405" s="13">
        <v>107.5</v>
      </c>
      <c r="P2405" s="6">
        <v>99</v>
      </c>
      <c r="Q2405" s="13">
        <f t="shared" si="37"/>
        <v>10642.5</v>
      </c>
      <c r="R2405" s="15">
        <v>0.08</v>
      </c>
      <c r="S2405" s="13">
        <v>9791.1</v>
      </c>
      <c r="T2405" s="13">
        <v>19.5822</v>
      </c>
      <c r="U2405" s="48">
        <f>T_[[#This Row],[CA tarif]]-T_[[#This Row],[CA HT]]</f>
        <v>851.39999999999964</v>
      </c>
      <c r="V2405" s="13"/>
      <c r="W2405" s="13"/>
      <c r="X2405"/>
      <c r="AA2405"/>
      <c r="AB2405"/>
    </row>
    <row r="2406" spans="1:28" ht="15" customHeight="1" x14ac:dyDescent="0.25">
      <c r="A2406" s="6" t="s">
        <v>272</v>
      </c>
      <c r="B2406" s="6" t="s">
        <v>273</v>
      </c>
      <c r="C2406" s="6" t="s">
        <v>274</v>
      </c>
      <c r="D2406" s="6" t="s">
        <v>81</v>
      </c>
      <c r="E2406" s="6">
        <v>1</v>
      </c>
      <c r="F2406" s="6" t="str">
        <f>VLOOKUP(T_[[#This Row],[N° représ]],ListeREPRESENTANTS,2,FALSE)</f>
        <v>Francis Rivière</v>
      </c>
      <c r="G2406" s="6">
        <v>10808</v>
      </c>
      <c r="H2406" s="9">
        <v>41640</v>
      </c>
      <c r="I2406" s="9">
        <v>41652</v>
      </c>
      <c r="J2406" s="9">
        <v>41655</v>
      </c>
      <c r="K2406" s="7">
        <v>5</v>
      </c>
      <c r="L2406" s="9" t="str">
        <f>VLOOKUP(T_[[#This Row],[Réf catégorie]],ListeCATEGORIES,2,FALSE)</f>
        <v>Pâtes et céréales</v>
      </c>
      <c r="M2406" s="6">
        <v>56</v>
      </c>
      <c r="N2406" s="6" t="str">
        <f>VLOOKUP(T_[[#This Row],[Réf prod]],ListePRODUITS,2,FALSE)</f>
        <v>Gnocchi di nonna Alice</v>
      </c>
      <c r="O2406" s="13">
        <v>190</v>
      </c>
      <c r="P2406" s="6">
        <v>43</v>
      </c>
      <c r="Q2406" s="13">
        <f t="shared" si="37"/>
        <v>8170</v>
      </c>
      <c r="R2406" s="15">
        <v>0.1</v>
      </c>
      <c r="S2406" s="13">
        <v>7353</v>
      </c>
      <c r="T2406" s="13">
        <v>235.29599999999999</v>
      </c>
      <c r="U2406" s="48">
        <f>T_[[#This Row],[CA tarif]]-T_[[#This Row],[CA HT]]</f>
        <v>817</v>
      </c>
      <c r="V2406" s="13"/>
      <c r="W2406" s="13"/>
      <c r="X2406"/>
      <c r="AA2406"/>
      <c r="AB2406"/>
    </row>
    <row r="2407" spans="1:28" ht="15" customHeight="1" x14ac:dyDescent="0.25">
      <c r="A2407" s="6" t="s">
        <v>127</v>
      </c>
      <c r="B2407" s="6" t="s">
        <v>128</v>
      </c>
      <c r="C2407" s="6" t="s">
        <v>129</v>
      </c>
      <c r="D2407" s="6" t="s">
        <v>106</v>
      </c>
      <c r="E2407" s="6">
        <v>3</v>
      </c>
      <c r="F2407" s="6" t="str">
        <f>VLOOKUP(T_[[#This Row],[N° représ]],ListeREPRESENTANTS,2,FALSE)</f>
        <v>Janet Leverling</v>
      </c>
      <c r="G2407" s="6">
        <v>10838</v>
      </c>
      <c r="H2407" s="9">
        <v>41640</v>
      </c>
      <c r="I2407" s="9">
        <v>41663</v>
      </c>
      <c r="J2407" s="9">
        <v>41666</v>
      </c>
      <c r="K2407" s="7">
        <v>8</v>
      </c>
      <c r="L2407" s="9" t="str">
        <f>VLOOKUP(T_[[#This Row],[Réf catégorie]],ListeCATEGORIES,2,FALSE)</f>
        <v>Poissons et fruits de mer</v>
      </c>
      <c r="M2407" s="6">
        <v>36</v>
      </c>
      <c r="N2407" s="6" t="str">
        <f>VLOOKUP(T_[[#This Row],[Réf prod]],ListePRODUITS,2,FALSE)</f>
        <v>Inlagd Sill</v>
      </c>
      <c r="O2407" s="13">
        <v>95</v>
      </c>
      <c r="P2407" s="6">
        <v>58</v>
      </c>
      <c r="Q2407" s="13">
        <f t="shared" si="37"/>
        <v>5510</v>
      </c>
      <c r="R2407" s="15">
        <v>0.15</v>
      </c>
      <c r="S2407" s="13">
        <v>4683.5</v>
      </c>
      <c r="T2407" s="13">
        <v>140.505</v>
      </c>
      <c r="U2407" s="48">
        <f>T_[[#This Row],[CA tarif]]-T_[[#This Row],[CA HT]]</f>
        <v>826.5</v>
      </c>
      <c r="V2407" s="13"/>
      <c r="W2407" s="13"/>
      <c r="X2407"/>
      <c r="AA2407"/>
      <c r="AB2407"/>
    </row>
    <row r="2408" spans="1:28" ht="15" customHeight="1" x14ac:dyDescent="0.25">
      <c r="A2408" s="6" t="s">
        <v>189</v>
      </c>
      <c r="B2408" s="6" t="s">
        <v>190</v>
      </c>
      <c r="C2408" s="6" t="s">
        <v>191</v>
      </c>
      <c r="D2408" s="6" t="s">
        <v>136</v>
      </c>
      <c r="E2408" s="6">
        <v>5</v>
      </c>
      <c r="F2408" s="6" t="str">
        <f>VLOOKUP(T_[[#This Row],[N° représ]],ListeREPRESENTANTS,2,FALSE)</f>
        <v>Mohamed Ben Arfa</v>
      </c>
      <c r="G2408" s="6">
        <v>10878</v>
      </c>
      <c r="H2408" s="9">
        <v>41640</v>
      </c>
      <c r="I2408" s="9">
        <v>41655</v>
      </c>
      <c r="J2408" s="9">
        <v>41651</v>
      </c>
      <c r="K2408" s="7">
        <v>3</v>
      </c>
      <c r="L2408" s="9" t="str">
        <f>VLOOKUP(T_[[#This Row],[Réf catégorie]],ListeCATEGORIES,2,FALSE)</f>
        <v>Desserts</v>
      </c>
      <c r="M2408" s="6">
        <v>20</v>
      </c>
      <c r="N2408" s="6" t="str">
        <f>VLOOKUP(T_[[#This Row],[Réf prod]],ListePRODUITS,2,FALSE)</f>
        <v>Sir Rodney's Marmalade</v>
      </c>
      <c r="O2408" s="13">
        <v>405</v>
      </c>
      <c r="P2408" s="6">
        <v>48</v>
      </c>
      <c r="Q2408" s="13">
        <f t="shared" si="37"/>
        <v>19440</v>
      </c>
      <c r="R2408" s="15">
        <v>0.09</v>
      </c>
      <c r="S2408" s="13">
        <v>17690.400000000001</v>
      </c>
      <c r="T2408" s="13">
        <v>70.761600000000001</v>
      </c>
      <c r="U2408" s="48">
        <f>T_[[#This Row],[CA tarif]]-T_[[#This Row],[CA HT]]</f>
        <v>1749.5999999999985</v>
      </c>
      <c r="V2408" s="13"/>
      <c r="W2408" s="13"/>
      <c r="X2408"/>
      <c r="AA2408"/>
      <c r="AB2408"/>
    </row>
    <row r="2409" spans="1:28" ht="15" customHeight="1" x14ac:dyDescent="0.25">
      <c r="A2409" s="6" t="s">
        <v>86</v>
      </c>
      <c r="B2409" s="6" t="s">
        <v>87</v>
      </c>
      <c r="C2409" s="6" t="s">
        <v>88</v>
      </c>
      <c r="D2409" s="6" t="s">
        <v>89</v>
      </c>
      <c r="E2409" s="6">
        <v>6</v>
      </c>
      <c r="F2409" s="6" t="str">
        <f>VLOOKUP(T_[[#This Row],[N° représ]],ListeREPRESENTANTS,2,FALSE)</f>
        <v>Ernst Junge</v>
      </c>
      <c r="G2409" s="6">
        <v>10539</v>
      </c>
      <c r="H2409" s="9">
        <v>41641</v>
      </c>
      <c r="I2409" s="9">
        <v>41659</v>
      </c>
      <c r="J2409" s="9">
        <v>41658</v>
      </c>
      <c r="K2409" s="7">
        <v>3</v>
      </c>
      <c r="L2409" s="9" t="str">
        <f>VLOOKUP(T_[[#This Row],[Réf catégorie]],ListeCATEGORIES,2,FALSE)</f>
        <v>Desserts</v>
      </c>
      <c r="M2409" s="6">
        <v>21</v>
      </c>
      <c r="N2409" s="6" t="str">
        <f>VLOOKUP(T_[[#This Row],[Réf prod]],ListePRODUITS,2,FALSE)</f>
        <v>Sir Rodney's Scones</v>
      </c>
      <c r="O2409" s="13">
        <v>50</v>
      </c>
      <c r="P2409" s="6">
        <v>42</v>
      </c>
      <c r="Q2409" s="13">
        <f t="shared" si="37"/>
        <v>2100</v>
      </c>
      <c r="R2409" s="15">
        <v>0.04</v>
      </c>
      <c r="S2409" s="13">
        <v>2016</v>
      </c>
      <c r="T2409" s="13">
        <v>40.32</v>
      </c>
      <c r="U2409" s="48">
        <f>T_[[#This Row],[CA tarif]]-T_[[#This Row],[CA HT]]</f>
        <v>84</v>
      </c>
      <c r="V2409" s="13"/>
      <c r="W2409" s="13"/>
      <c r="X2409"/>
      <c r="AA2409"/>
      <c r="AB2409"/>
    </row>
    <row r="2410" spans="1:28" ht="15" customHeight="1" x14ac:dyDescent="0.25">
      <c r="A2410" s="6" t="s">
        <v>243</v>
      </c>
      <c r="B2410" s="6" t="s">
        <v>244</v>
      </c>
      <c r="C2410" s="6" t="s">
        <v>88</v>
      </c>
      <c r="D2410" s="6" t="s">
        <v>89</v>
      </c>
      <c r="E2410" s="6">
        <v>7</v>
      </c>
      <c r="F2410" s="6" t="str">
        <f>VLOOKUP(T_[[#This Row],[N° représ]],ListeREPRESENTANTS,2,FALSE)</f>
        <v>Jaime Dos Santos</v>
      </c>
      <c r="G2410" s="6">
        <v>10558</v>
      </c>
      <c r="H2410" s="9">
        <v>41641</v>
      </c>
      <c r="I2410" s="9">
        <v>41656</v>
      </c>
      <c r="J2410" s="9">
        <v>41651</v>
      </c>
      <c r="K2410" s="7">
        <v>6</v>
      </c>
      <c r="L2410" s="9" t="str">
        <f>VLOOKUP(T_[[#This Row],[Réf catégorie]],ListeCATEGORIES,2,FALSE)</f>
        <v>Viandes</v>
      </c>
      <c r="M2410" s="6">
        <v>53</v>
      </c>
      <c r="N2410" s="6" t="str">
        <f>VLOOKUP(T_[[#This Row],[Réf prod]],ListePRODUITS,2,FALSE)</f>
        <v>Perth Pasties</v>
      </c>
      <c r="O2410" s="13">
        <v>164</v>
      </c>
      <c r="P2410" s="6">
        <v>1</v>
      </c>
      <c r="Q2410" s="13">
        <f t="shared" si="37"/>
        <v>164</v>
      </c>
      <c r="R2410" s="15">
        <v>-0.02</v>
      </c>
      <c r="S2410" s="13">
        <v>167.28</v>
      </c>
      <c r="T2410" s="13">
        <v>1.6728000000000001</v>
      </c>
      <c r="U2410" s="48">
        <f>T_[[#This Row],[CA tarif]]-T_[[#This Row],[CA HT]]</f>
        <v>-3.2800000000000011</v>
      </c>
      <c r="V2410" s="13"/>
      <c r="W2410" s="13"/>
      <c r="X2410"/>
      <c r="AA2410"/>
      <c r="AB2410"/>
    </row>
    <row r="2411" spans="1:28" ht="15" customHeight="1" x14ac:dyDescent="0.25">
      <c r="A2411" s="6" t="s">
        <v>272</v>
      </c>
      <c r="B2411" s="6" t="s">
        <v>273</v>
      </c>
      <c r="C2411" s="6" t="s">
        <v>274</v>
      </c>
      <c r="D2411" s="6" t="s">
        <v>81</v>
      </c>
      <c r="E2411" s="6">
        <v>7</v>
      </c>
      <c r="F2411" s="6" t="str">
        <f>VLOOKUP(T_[[#This Row],[N° représ]],ListeREPRESENTANTS,2,FALSE)</f>
        <v>Jaime Dos Santos</v>
      </c>
      <c r="G2411" s="6">
        <v>10680</v>
      </c>
      <c r="H2411" s="9">
        <v>41641</v>
      </c>
      <c r="I2411" s="9">
        <v>41655</v>
      </c>
      <c r="J2411" s="9">
        <v>41654</v>
      </c>
      <c r="K2411" s="7">
        <v>3</v>
      </c>
      <c r="L2411" s="9" t="str">
        <f>VLOOKUP(T_[[#This Row],[Réf catégorie]],ListeCATEGORIES,2,FALSE)</f>
        <v>Desserts</v>
      </c>
      <c r="M2411" s="6">
        <v>16</v>
      </c>
      <c r="N2411" s="6" t="str">
        <f>VLOOKUP(T_[[#This Row],[Réf prod]],ListePRODUITS,2,FALSE)</f>
        <v>Pavlova</v>
      </c>
      <c r="O2411" s="13">
        <v>87.25</v>
      </c>
      <c r="P2411" s="6">
        <v>19</v>
      </c>
      <c r="Q2411" s="13">
        <f t="shared" si="37"/>
        <v>1657.75</v>
      </c>
      <c r="R2411" s="15">
        <v>0.02</v>
      </c>
      <c r="S2411" s="13">
        <v>1624.595</v>
      </c>
      <c r="T2411" s="13">
        <v>38.990279999999998</v>
      </c>
      <c r="U2411" s="48">
        <f>T_[[#This Row],[CA tarif]]-T_[[#This Row],[CA HT]]</f>
        <v>33.154999999999973</v>
      </c>
      <c r="V2411" s="13"/>
      <c r="W2411" s="13"/>
      <c r="X2411"/>
      <c r="AA2411"/>
      <c r="AB2411"/>
    </row>
    <row r="2412" spans="1:28" ht="15" customHeight="1" x14ac:dyDescent="0.25">
      <c r="A2412" s="6" t="s">
        <v>272</v>
      </c>
      <c r="B2412" s="6" t="s">
        <v>273</v>
      </c>
      <c r="C2412" s="6" t="s">
        <v>274</v>
      </c>
      <c r="D2412" s="6" t="s">
        <v>81</v>
      </c>
      <c r="E2412" s="6">
        <v>7</v>
      </c>
      <c r="F2412" s="6" t="str">
        <f>VLOOKUP(T_[[#This Row],[N° représ]],ListeREPRESENTANTS,2,FALSE)</f>
        <v>Jaime Dos Santos</v>
      </c>
      <c r="G2412" s="6">
        <v>10680</v>
      </c>
      <c r="H2412" s="9">
        <v>41641</v>
      </c>
      <c r="I2412" s="9">
        <v>41663</v>
      </c>
      <c r="J2412" s="9">
        <v>41659</v>
      </c>
      <c r="K2412" s="7">
        <v>5</v>
      </c>
      <c r="L2412" s="9" t="str">
        <f>VLOOKUP(T_[[#This Row],[Réf catégorie]],ListeCATEGORIES,2,FALSE)</f>
        <v>Pâtes et céréales</v>
      </c>
      <c r="M2412" s="6">
        <v>42</v>
      </c>
      <c r="N2412" s="6" t="str">
        <f>VLOOKUP(T_[[#This Row],[Réf prod]],ListePRODUITS,2,FALSE)</f>
        <v>Singaporean Hokkien Fried Mee</v>
      </c>
      <c r="O2412" s="13">
        <v>70</v>
      </c>
      <c r="P2412" s="6">
        <v>44</v>
      </c>
      <c r="Q2412" s="13">
        <f t="shared" si="37"/>
        <v>3080</v>
      </c>
      <c r="R2412" s="15">
        <v>0.15</v>
      </c>
      <c r="S2412" s="13">
        <v>2618</v>
      </c>
      <c r="T2412" s="13">
        <v>26.18</v>
      </c>
      <c r="U2412" s="48">
        <f>T_[[#This Row],[CA tarif]]-T_[[#This Row],[CA HT]]</f>
        <v>462</v>
      </c>
      <c r="V2412" s="13"/>
      <c r="W2412" s="13"/>
      <c r="X2412"/>
      <c r="AA2412"/>
      <c r="AB2412"/>
    </row>
    <row r="2413" spans="1:28" ht="15" customHeight="1" x14ac:dyDescent="0.25">
      <c r="A2413" s="6" t="s">
        <v>173</v>
      </c>
      <c r="B2413" s="6" t="s">
        <v>174</v>
      </c>
      <c r="C2413" s="6" t="s">
        <v>135</v>
      </c>
      <c r="D2413" s="6" t="s">
        <v>136</v>
      </c>
      <c r="E2413" s="6">
        <v>3</v>
      </c>
      <c r="F2413" s="6" t="str">
        <f>VLOOKUP(T_[[#This Row],[N° représ]],ListeREPRESENTANTS,2,FALSE)</f>
        <v>Janet Leverling</v>
      </c>
      <c r="G2413" s="6">
        <v>10817</v>
      </c>
      <c r="H2413" s="9">
        <v>41641</v>
      </c>
      <c r="I2413" s="9">
        <v>41667</v>
      </c>
      <c r="J2413" s="9">
        <v>41666</v>
      </c>
      <c r="K2413" s="7">
        <v>3</v>
      </c>
      <c r="L2413" s="9" t="str">
        <f>VLOOKUP(T_[[#This Row],[Réf catégorie]],ListeCATEGORIES,2,FALSE)</f>
        <v>Desserts</v>
      </c>
      <c r="M2413" s="6">
        <v>26</v>
      </c>
      <c r="N2413" s="6" t="str">
        <f>VLOOKUP(T_[[#This Row],[Réf prod]],ListePRODUITS,2,FALSE)</f>
        <v>Gumbär Gummibärchen</v>
      </c>
      <c r="O2413" s="13">
        <v>156.15</v>
      </c>
      <c r="P2413" s="6">
        <v>88</v>
      </c>
      <c r="Q2413" s="13">
        <f t="shared" si="37"/>
        <v>13741.2</v>
      </c>
      <c r="R2413" s="15">
        <v>0.14000000000000001</v>
      </c>
      <c r="S2413" s="13">
        <v>11817.432000000001</v>
      </c>
      <c r="T2413" s="13">
        <v>165.44404800000001</v>
      </c>
      <c r="U2413" s="48">
        <f>T_[[#This Row],[CA tarif]]-T_[[#This Row],[CA HT]]</f>
        <v>1923.768</v>
      </c>
      <c r="V2413" s="13"/>
      <c r="W2413" s="13"/>
      <c r="X2413"/>
      <c r="AA2413"/>
      <c r="AB2413"/>
    </row>
    <row r="2414" spans="1:28" ht="15" customHeight="1" x14ac:dyDescent="0.25">
      <c r="A2414" s="6" t="s">
        <v>291</v>
      </c>
      <c r="B2414" s="6" t="s">
        <v>292</v>
      </c>
      <c r="C2414" s="6" t="s">
        <v>97</v>
      </c>
      <c r="D2414" s="6" t="s">
        <v>98</v>
      </c>
      <c r="E2414" s="6">
        <v>5</v>
      </c>
      <c r="F2414" s="6" t="str">
        <f>VLOOKUP(T_[[#This Row],[N° représ]],ListeREPRESENTANTS,2,FALSE)</f>
        <v>Mohamed Ben Arfa</v>
      </c>
      <c r="G2414" s="6">
        <v>10926</v>
      </c>
      <c r="H2414" s="9">
        <v>41641</v>
      </c>
      <c r="I2414" s="9">
        <v>41652</v>
      </c>
      <c r="J2414" s="9">
        <v>41647</v>
      </c>
      <c r="K2414" s="7">
        <v>4</v>
      </c>
      <c r="L2414" s="9" t="str">
        <f>VLOOKUP(T_[[#This Row],[Réf catégorie]],ListeCATEGORIES,2,FALSE)</f>
        <v>Produits laitiers</v>
      </c>
      <c r="M2414" s="6">
        <v>11</v>
      </c>
      <c r="N2414" s="6" t="str">
        <f>VLOOKUP(T_[[#This Row],[Réf prod]],ListePRODUITS,2,FALSE)</f>
        <v>Queso Cabrales</v>
      </c>
      <c r="O2414" s="13">
        <v>105</v>
      </c>
      <c r="P2414" s="6">
        <v>44</v>
      </c>
      <c r="Q2414" s="13">
        <f t="shared" si="37"/>
        <v>4620</v>
      </c>
      <c r="R2414" s="15">
        <v>0.02</v>
      </c>
      <c r="S2414" s="13">
        <v>4527.6000000000004</v>
      </c>
      <c r="T2414" s="13">
        <v>54.331200000000003</v>
      </c>
      <c r="U2414" s="48">
        <f>T_[[#This Row],[CA tarif]]-T_[[#This Row],[CA HT]]</f>
        <v>92.399999999999636</v>
      </c>
      <c r="V2414" s="13"/>
      <c r="W2414" s="13"/>
      <c r="X2414"/>
      <c r="AA2414"/>
      <c r="AB2414"/>
    </row>
    <row r="2415" spans="1:28" ht="15" customHeight="1" x14ac:dyDescent="0.25">
      <c r="A2415" s="6" t="s">
        <v>99</v>
      </c>
      <c r="B2415" s="6" t="s">
        <v>100</v>
      </c>
      <c r="C2415" s="6" t="s">
        <v>101</v>
      </c>
      <c r="D2415" s="6" t="s">
        <v>102</v>
      </c>
      <c r="E2415" s="6">
        <v>1</v>
      </c>
      <c r="F2415" s="6" t="str">
        <f>VLOOKUP(T_[[#This Row],[N° représ]],ListeREPRESENTANTS,2,FALSE)</f>
        <v>Francis Rivière</v>
      </c>
      <c r="G2415" s="6">
        <v>10846</v>
      </c>
      <c r="H2415" s="9">
        <v>41642</v>
      </c>
      <c r="I2415" s="9">
        <v>41657</v>
      </c>
      <c r="J2415" s="9">
        <v>41657</v>
      </c>
      <c r="K2415" s="7">
        <v>7</v>
      </c>
      <c r="L2415" s="9" t="str">
        <f>VLOOKUP(T_[[#This Row],[Réf catégorie]],ListeCATEGORIES,2,FALSE)</f>
        <v>Produits secs</v>
      </c>
      <c r="M2415" s="6">
        <v>74</v>
      </c>
      <c r="N2415" s="6" t="str">
        <f>VLOOKUP(T_[[#This Row],[Réf prod]],ListePRODUITS,2,FALSE)</f>
        <v>Longlife Tofu</v>
      </c>
      <c r="O2415" s="13">
        <v>50</v>
      </c>
      <c r="P2415" s="6">
        <v>27</v>
      </c>
      <c r="Q2415" s="13">
        <f t="shared" si="37"/>
        <v>1350</v>
      </c>
      <c r="R2415" s="15">
        <v>0.01</v>
      </c>
      <c r="S2415" s="13">
        <v>1336.5</v>
      </c>
      <c r="T2415" s="13">
        <v>2.673</v>
      </c>
      <c r="U2415" s="48">
        <f>T_[[#This Row],[CA tarif]]-T_[[#This Row],[CA HT]]</f>
        <v>13.5</v>
      </c>
      <c r="V2415" s="13"/>
      <c r="W2415" s="13"/>
      <c r="X2415"/>
      <c r="AA2415"/>
      <c r="AB2415"/>
    </row>
    <row r="2416" spans="1:28" ht="15" customHeight="1" x14ac:dyDescent="0.25">
      <c r="A2416" s="6" t="s">
        <v>133</v>
      </c>
      <c r="B2416" s="6" t="s">
        <v>134</v>
      </c>
      <c r="C2416" s="6" t="s">
        <v>135</v>
      </c>
      <c r="D2416" s="6" t="s">
        <v>136</v>
      </c>
      <c r="E2416" s="6">
        <v>7</v>
      </c>
      <c r="F2416" s="6" t="str">
        <f>VLOOKUP(T_[[#This Row],[N° représ]],ListeREPRESENTANTS,2,FALSE)</f>
        <v>Jaime Dos Santos</v>
      </c>
      <c r="G2416" s="6">
        <v>10859</v>
      </c>
      <c r="H2416" s="9">
        <v>41642</v>
      </c>
      <c r="I2416" s="9">
        <v>41654</v>
      </c>
      <c r="J2416" s="9">
        <v>41652</v>
      </c>
      <c r="K2416" s="7">
        <v>1</v>
      </c>
      <c r="L2416" s="9" t="str">
        <f>VLOOKUP(T_[[#This Row],[Réf catégorie]],ListeCATEGORIES,2,FALSE)</f>
        <v>Boissons</v>
      </c>
      <c r="M2416" s="6">
        <v>24</v>
      </c>
      <c r="N2416" s="6" t="str">
        <f>VLOOKUP(T_[[#This Row],[Réf prod]],ListePRODUITS,2,FALSE)</f>
        <v>Guaraná Fantástica</v>
      </c>
      <c r="O2416" s="13">
        <v>22.5</v>
      </c>
      <c r="P2416" s="6">
        <v>66</v>
      </c>
      <c r="Q2416" s="13">
        <f t="shared" si="37"/>
        <v>1485</v>
      </c>
      <c r="R2416" s="15">
        <v>-0.02</v>
      </c>
      <c r="S2416" s="13">
        <v>1514.7</v>
      </c>
      <c r="T2416" s="13">
        <v>27.264600000000002</v>
      </c>
      <c r="U2416" s="48">
        <f>T_[[#This Row],[CA tarif]]-T_[[#This Row],[CA HT]]</f>
        <v>-29.700000000000045</v>
      </c>
      <c r="V2416" s="13"/>
      <c r="W2416" s="13"/>
      <c r="X2416"/>
      <c r="AA2416"/>
      <c r="AB2416"/>
    </row>
    <row r="2417" spans="1:28" ht="15" customHeight="1" x14ac:dyDescent="0.25">
      <c r="A2417" s="6" t="s">
        <v>133</v>
      </c>
      <c r="B2417" s="6" t="s">
        <v>134</v>
      </c>
      <c r="C2417" s="6" t="s">
        <v>135</v>
      </c>
      <c r="D2417" s="6" t="s">
        <v>136</v>
      </c>
      <c r="E2417" s="6">
        <v>6</v>
      </c>
      <c r="F2417" s="6" t="str">
        <f>VLOOKUP(T_[[#This Row],[N° représ]],ListeREPRESENTANTS,2,FALSE)</f>
        <v>Ernst Junge</v>
      </c>
      <c r="G2417" s="6">
        <v>10929</v>
      </c>
      <c r="H2417" s="9">
        <v>41642</v>
      </c>
      <c r="I2417" s="9">
        <v>41663</v>
      </c>
      <c r="J2417" s="9">
        <v>41665</v>
      </c>
      <c r="K2417" s="7">
        <v>2</v>
      </c>
      <c r="L2417" s="9" t="str">
        <f>VLOOKUP(T_[[#This Row],[Réf catégorie]],ListeCATEGORIES,2,FALSE)</f>
        <v>Condiments</v>
      </c>
      <c r="M2417" s="6">
        <v>77</v>
      </c>
      <c r="N2417" s="6" t="str">
        <f>VLOOKUP(T_[[#This Row],[Réf prod]],ListePRODUITS,2,FALSE)</f>
        <v>Original Frankfurter grüne Soße</v>
      </c>
      <c r="O2417" s="13">
        <v>65</v>
      </c>
      <c r="P2417" s="6">
        <v>6</v>
      </c>
      <c r="Q2417" s="13">
        <f t="shared" si="37"/>
        <v>390</v>
      </c>
      <c r="R2417" s="15">
        <v>0.05</v>
      </c>
      <c r="S2417" s="13">
        <v>370.5</v>
      </c>
      <c r="T2417" s="13">
        <v>3.7050000000000001</v>
      </c>
      <c r="U2417" s="48">
        <f>T_[[#This Row],[CA tarif]]-T_[[#This Row],[CA HT]]</f>
        <v>19.5</v>
      </c>
      <c r="V2417" s="13"/>
      <c r="W2417" s="13"/>
      <c r="X2417"/>
      <c r="AA2417"/>
      <c r="AB2417"/>
    </row>
    <row r="2418" spans="1:28" ht="15" customHeight="1" x14ac:dyDescent="0.25">
      <c r="A2418" s="6" t="s">
        <v>82</v>
      </c>
      <c r="B2418" s="6" t="s">
        <v>83</v>
      </c>
      <c r="C2418" s="6" t="s">
        <v>84</v>
      </c>
      <c r="D2418" s="6" t="s">
        <v>85</v>
      </c>
      <c r="E2418" s="6">
        <v>5</v>
      </c>
      <c r="F2418" s="6" t="str">
        <f>VLOOKUP(T_[[#This Row],[N° représ]],ListeREPRESENTANTS,2,FALSE)</f>
        <v>Mohamed Ben Arfa</v>
      </c>
      <c r="G2418" s="6">
        <v>10470</v>
      </c>
      <c r="H2418" s="9">
        <v>41643</v>
      </c>
      <c r="I2418" s="9">
        <v>41667</v>
      </c>
      <c r="J2418" s="9">
        <v>41670</v>
      </c>
      <c r="K2418" s="7">
        <v>5</v>
      </c>
      <c r="L2418" s="9" t="str">
        <f>VLOOKUP(T_[[#This Row],[Réf catégorie]],ListeCATEGORIES,2,FALSE)</f>
        <v>Pâtes et céréales</v>
      </c>
      <c r="M2418" s="6">
        <v>64</v>
      </c>
      <c r="N2418" s="6" t="str">
        <f>VLOOKUP(T_[[#This Row],[Réf prod]],ListePRODUITS,2,FALSE)</f>
        <v>Wimmers gute Semmelknödel</v>
      </c>
      <c r="O2418" s="13">
        <v>133</v>
      </c>
      <c r="P2418" s="6">
        <v>57</v>
      </c>
      <c r="Q2418" s="13">
        <f t="shared" si="37"/>
        <v>7581</v>
      </c>
      <c r="R2418" s="15">
        <v>0.02</v>
      </c>
      <c r="S2418" s="13">
        <v>7429.38</v>
      </c>
      <c r="T2418" s="13">
        <v>170.87573999999998</v>
      </c>
      <c r="U2418" s="48">
        <f>T_[[#This Row],[CA tarif]]-T_[[#This Row],[CA HT]]</f>
        <v>151.61999999999989</v>
      </c>
      <c r="V2418" s="13"/>
      <c r="W2418" s="13"/>
      <c r="X2418"/>
      <c r="AA2418"/>
      <c r="AB2418"/>
    </row>
    <row r="2419" spans="1:28" ht="15" customHeight="1" x14ac:dyDescent="0.25">
      <c r="A2419" s="6" t="s">
        <v>152</v>
      </c>
      <c r="B2419" s="6" t="s">
        <v>153</v>
      </c>
      <c r="C2419" s="6" t="s">
        <v>154</v>
      </c>
      <c r="D2419" s="6" t="s">
        <v>146</v>
      </c>
      <c r="E2419" s="6">
        <v>3</v>
      </c>
      <c r="F2419" s="6" t="str">
        <f>VLOOKUP(T_[[#This Row],[N° représ]],ListeREPRESENTANTS,2,FALSE)</f>
        <v>Janet Leverling</v>
      </c>
      <c r="G2419" s="6">
        <v>10495</v>
      </c>
      <c r="H2419" s="9">
        <v>41643</v>
      </c>
      <c r="I2419" s="9">
        <v>41665</v>
      </c>
      <c r="J2419" s="9">
        <v>41665</v>
      </c>
      <c r="K2419" s="7">
        <v>5</v>
      </c>
      <c r="L2419" s="9" t="str">
        <f>VLOOKUP(T_[[#This Row],[Réf catégorie]],ListeCATEGORIES,2,FALSE)</f>
        <v>Pâtes et céréales</v>
      </c>
      <c r="M2419" s="6">
        <v>23</v>
      </c>
      <c r="N2419" s="6" t="str">
        <f>VLOOKUP(T_[[#This Row],[Réf prod]],ListePRODUITS,2,FALSE)</f>
        <v>Tunnbröd</v>
      </c>
      <c r="O2419" s="13">
        <v>36</v>
      </c>
      <c r="P2419" s="6">
        <v>60</v>
      </c>
      <c r="Q2419" s="13">
        <f t="shared" si="37"/>
        <v>2160</v>
      </c>
      <c r="R2419" s="15">
        <v>7.0000000000000007E-2</v>
      </c>
      <c r="S2419" s="13">
        <v>2008.8</v>
      </c>
      <c r="T2419" s="13">
        <v>36.1584</v>
      </c>
      <c r="U2419" s="48">
        <f>T_[[#This Row],[CA tarif]]-T_[[#This Row],[CA HT]]</f>
        <v>151.20000000000005</v>
      </c>
      <c r="V2419" s="13"/>
      <c r="W2419" s="13"/>
      <c r="X2419"/>
      <c r="AA2419"/>
      <c r="AB2419"/>
    </row>
    <row r="2420" spans="1:28" ht="15" customHeight="1" x14ac:dyDescent="0.25">
      <c r="A2420" s="6" t="s">
        <v>205</v>
      </c>
      <c r="B2420" s="6" t="s">
        <v>206</v>
      </c>
      <c r="C2420" s="6" t="s">
        <v>207</v>
      </c>
      <c r="D2420" s="6" t="s">
        <v>208</v>
      </c>
      <c r="E2420" s="6">
        <v>7</v>
      </c>
      <c r="F2420" s="6" t="str">
        <f>VLOOKUP(T_[[#This Row],[N° représ]],ListeREPRESENTANTS,2,FALSE)</f>
        <v>Jaime Dos Santos</v>
      </c>
      <c r="G2420" s="6">
        <v>10524</v>
      </c>
      <c r="H2420" s="9">
        <v>41643</v>
      </c>
      <c r="I2420" s="9">
        <v>41671</v>
      </c>
      <c r="J2420" s="9">
        <v>41673</v>
      </c>
      <c r="K2420" s="7">
        <v>1</v>
      </c>
      <c r="L2420" s="9" t="str">
        <f>VLOOKUP(T_[[#This Row],[Réf catégorie]],ListeCATEGORIES,2,FALSE)</f>
        <v>Boissons</v>
      </c>
      <c r="M2420" s="6">
        <v>43</v>
      </c>
      <c r="N2420" s="6" t="str">
        <f>VLOOKUP(T_[[#This Row],[Réf prod]],ListePRODUITS,2,FALSE)</f>
        <v>Ipoh Coffee</v>
      </c>
      <c r="O2420" s="13">
        <v>230</v>
      </c>
      <c r="P2420" s="6">
        <v>95</v>
      </c>
      <c r="Q2420" s="13">
        <f t="shared" si="37"/>
        <v>21850</v>
      </c>
      <c r="R2420" s="15">
        <v>0.2</v>
      </c>
      <c r="S2420" s="13">
        <v>17480</v>
      </c>
      <c r="T2420" s="13">
        <v>34.96</v>
      </c>
      <c r="U2420" s="48">
        <f>T_[[#This Row],[CA tarif]]-T_[[#This Row],[CA HT]]</f>
        <v>4370</v>
      </c>
      <c r="V2420" s="13"/>
      <c r="W2420" s="13"/>
      <c r="X2420"/>
      <c r="AA2420"/>
      <c r="AB2420"/>
    </row>
    <row r="2421" spans="1:28" ht="15" customHeight="1" x14ac:dyDescent="0.25">
      <c r="A2421" s="6" t="s">
        <v>186</v>
      </c>
      <c r="B2421" s="6" t="s">
        <v>187</v>
      </c>
      <c r="C2421" s="6" t="s">
        <v>188</v>
      </c>
      <c r="D2421" s="6" t="s">
        <v>140</v>
      </c>
      <c r="E2421" s="6">
        <v>5</v>
      </c>
      <c r="F2421" s="6" t="str">
        <f>VLOOKUP(T_[[#This Row],[N° représ]],ListeREPRESENTANTS,2,FALSE)</f>
        <v>Mohamed Ben Arfa</v>
      </c>
      <c r="G2421" s="6">
        <v>10698</v>
      </c>
      <c r="H2421" s="9">
        <v>41643</v>
      </c>
      <c r="I2421" s="9">
        <v>41672</v>
      </c>
      <c r="J2421" s="9">
        <v>41669</v>
      </c>
      <c r="K2421" s="7">
        <v>6</v>
      </c>
      <c r="L2421" s="9" t="str">
        <f>VLOOKUP(T_[[#This Row],[Réf catégorie]],ListeCATEGORIES,2,FALSE)</f>
        <v>Viandes</v>
      </c>
      <c r="M2421" s="6">
        <v>29</v>
      </c>
      <c r="N2421" s="6" t="str">
        <f>VLOOKUP(T_[[#This Row],[Réf prod]],ListePRODUITS,2,FALSE)</f>
        <v>Thüringer Rostbratwurst</v>
      </c>
      <c r="O2421" s="13">
        <v>618.95000000000005</v>
      </c>
      <c r="P2421" s="6">
        <v>96</v>
      </c>
      <c r="Q2421" s="13">
        <f t="shared" si="37"/>
        <v>59419.200000000004</v>
      </c>
      <c r="R2421" s="15">
        <v>0.08</v>
      </c>
      <c r="S2421" s="13">
        <v>54665.664000000004</v>
      </c>
      <c r="T2421" s="13">
        <v>765.31929600000012</v>
      </c>
      <c r="U2421" s="48">
        <f>T_[[#This Row],[CA tarif]]-T_[[#This Row],[CA HT]]</f>
        <v>4753.5360000000001</v>
      </c>
      <c r="V2421" s="13"/>
      <c r="W2421" s="13"/>
      <c r="X2421"/>
      <c r="AA2421"/>
      <c r="AB2421"/>
    </row>
    <row r="2422" spans="1:28" ht="15" customHeight="1" x14ac:dyDescent="0.25">
      <c r="A2422" s="6" t="s">
        <v>130</v>
      </c>
      <c r="B2422" s="6" t="s">
        <v>131</v>
      </c>
      <c r="C2422" s="6" t="s">
        <v>132</v>
      </c>
      <c r="D2422" s="6" t="s">
        <v>123</v>
      </c>
      <c r="E2422" s="6">
        <v>8</v>
      </c>
      <c r="F2422" s="6" t="str">
        <f>VLOOKUP(T_[[#This Row],[N° représ]],ListeREPRESENTANTS,2,FALSE)</f>
        <v>Hicham Esmal</v>
      </c>
      <c r="G2422" s="6">
        <v>10868</v>
      </c>
      <c r="H2422" s="9">
        <v>41643</v>
      </c>
      <c r="I2422" s="9">
        <v>41654</v>
      </c>
      <c r="J2422" s="9">
        <v>41652</v>
      </c>
      <c r="K2422" s="7">
        <v>3</v>
      </c>
      <c r="L2422" s="9" t="str">
        <f>VLOOKUP(T_[[#This Row],[Réf catégorie]],ListeCATEGORIES,2,FALSE)</f>
        <v>Desserts</v>
      </c>
      <c r="M2422" s="6">
        <v>26</v>
      </c>
      <c r="N2422" s="6" t="str">
        <f>VLOOKUP(T_[[#This Row],[Réf prod]],ListePRODUITS,2,FALSE)</f>
        <v>Gumbär Gummibärchen</v>
      </c>
      <c r="O2422" s="13">
        <v>156.15</v>
      </c>
      <c r="P2422" s="6">
        <v>58</v>
      </c>
      <c r="Q2422" s="13">
        <f t="shared" si="37"/>
        <v>9056.7000000000007</v>
      </c>
      <c r="R2422" s="15">
        <v>0.06</v>
      </c>
      <c r="S2422" s="13">
        <v>8513.2980000000007</v>
      </c>
      <c r="T2422" s="13">
        <v>263.912238</v>
      </c>
      <c r="U2422" s="48">
        <f>T_[[#This Row],[CA tarif]]-T_[[#This Row],[CA HT]]</f>
        <v>543.40200000000004</v>
      </c>
      <c r="V2422" s="13"/>
      <c r="W2422" s="13"/>
      <c r="X2422"/>
      <c r="AA2422"/>
      <c r="AB2422"/>
    </row>
    <row r="2423" spans="1:28" ht="15" customHeight="1" x14ac:dyDescent="0.25">
      <c r="A2423" s="6" t="s">
        <v>157</v>
      </c>
      <c r="B2423" s="6" t="s">
        <v>158</v>
      </c>
      <c r="C2423" s="6" t="s">
        <v>159</v>
      </c>
      <c r="D2423" s="6" t="s">
        <v>136</v>
      </c>
      <c r="E2423" s="6">
        <v>8</v>
      </c>
      <c r="F2423" s="6" t="str">
        <f>VLOOKUP(T_[[#This Row],[N° représ]],ListeREPRESENTANTS,2,FALSE)</f>
        <v>Hicham Esmal</v>
      </c>
      <c r="G2423" s="6">
        <v>10497</v>
      </c>
      <c r="H2423" s="9">
        <v>41644</v>
      </c>
      <c r="I2423" s="9">
        <v>41667</v>
      </c>
      <c r="J2423" s="9">
        <v>41668</v>
      </c>
      <c r="K2423" s="7">
        <v>5</v>
      </c>
      <c r="L2423" s="9" t="str">
        <f>VLOOKUP(T_[[#This Row],[Réf catégorie]],ListeCATEGORIES,2,FALSE)</f>
        <v>Pâtes et céréales</v>
      </c>
      <c r="M2423" s="6">
        <v>56</v>
      </c>
      <c r="N2423" s="6" t="str">
        <f>VLOOKUP(T_[[#This Row],[Réf prod]],ListePRODUITS,2,FALSE)</f>
        <v>Gnocchi di nonna Alice</v>
      </c>
      <c r="O2423" s="13">
        <v>152</v>
      </c>
      <c r="P2423" s="6">
        <v>11</v>
      </c>
      <c r="Q2423" s="13">
        <f t="shared" si="37"/>
        <v>1672</v>
      </c>
      <c r="R2423" s="15">
        <v>0.06</v>
      </c>
      <c r="S2423" s="13">
        <v>1571.6799999999998</v>
      </c>
      <c r="T2423" s="13">
        <v>48.722079999999991</v>
      </c>
      <c r="U2423" s="48">
        <f>T_[[#This Row],[CA tarif]]-T_[[#This Row],[CA HT]]</f>
        <v>100.32000000000016</v>
      </c>
      <c r="V2423" s="13"/>
      <c r="W2423" s="13"/>
      <c r="X2423"/>
      <c r="AA2423"/>
      <c r="AB2423"/>
    </row>
    <row r="2424" spans="1:28" ht="15" customHeight="1" x14ac:dyDescent="0.25">
      <c r="A2424" s="6" t="s">
        <v>103</v>
      </c>
      <c r="B2424" s="6" t="s">
        <v>104</v>
      </c>
      <c r="C2424" s="6" t="s">
        <v>105</v>
      </c>
      <c r="D2424" s="6" t="s">
        <v>106</v>
      </c>
      <c r="E2424" s="6">
        <v>5</v>
      </c>
      <c r="F2424" s="6" t="str">
        <f>VLOOKUP(T_[[#This Row],[N° représ]],ListeREPRESENTANTS,2,FALSE)</f>
        <v>Mohamed Ben Arfa</v>
      </c>
      <c r="G2424" s="6">
        <v>10613</v>
      </c>
      <c r="H2424" s="9">
        <v>41644</v>
      </c>
      <c r="I2424" s="9">
        <v>41672</v>
      </c>
      <c r="J2424" s="9">
        <v>41675</v>
      </c>
      <c r="K2424" s="7">
        <v>1</v>
      </c>
      <c r="L2424" s="9" t="str">
        <f>VLOOKUP(T_[[#This Row],[Réf catégorie]],ListeCATEGORIES,2,FALSE)</f>
        <v>Boissons</v>
      </c>
      <c r="M2424" s="6">
        <v>75</v>
      </c>
      <c r="N2424" s="6" t="str">
        <f>VLOOKUP(T_[[#This Row],[Réf prod]],ListePRODUITS,2,FALSE)</f>
        <v>Rhönbräu Klosterbier</v>
      </c>
      <c r="O2424" s="13">
        <v>38.75</v>
      </c>
      <c r="P2424" s="6">
        <v>89</v>
      </c>
      <c r="Q2424" s="13">
        <f t="shared" si="37"/>
        <v>3448.75</v>
      </c>
      <c r="R2424" s="15">
        <v>0.13</v>
      </c>
      <c r="S2424" s="13">
        <v>3000.4124999999999</v>
      </c>
      <c r="T2424" s="13">
        <v>75.010312499999998</v>
      </c>
      <c r="U2424" s="48">
        <f>T_[[#This Row],[CA tarif]]-T_[[#This Row],[CA HT]]</f>
        <v>448.33750000000009</v>
      </c>
      <c r="V2424" s="13"/>
      <c r="W2424" s="13"/>
      <c r="X2424"/>
      <c r="AA2424"/>
      <c r="AB2424"/>
    </row>
    <row r="2425" spans="1:28" ht="15" customHeight="1" x14ac:dyDescent="0.25">
      <c r="A2425" s="6" t="s">
        <v>189</v>
      </c>
      <c r="B2425" s="6" t="s">
        <v>190</v>
      </c>
      <c r="C2425" s="6" t="s">
        <v>191</v>
      </c>
      <c r="D2425" s="6" t="s">
        <v>136</v>
      </c>
      <c r="E2425" s="6">
        <v>5</v>
      </c>
      <c r="F2425" s="6" t="str">
        <f>VLOOKUP(T_[[#This Row],[N° représ]],ListeREPRESENTANTS,2,FALSE)</f>
        <v>Mohamed Ben Arfa</v>
      </c>
      <c r="G2425" s="6">
        <v>10658</v>
      </c>
      <c r="H2425" s="9">
        <v>41644</v>
      </c>
      <c r="I2425" s="9">
        <v>41669</v>
      </c>
      <c r="J2425" s="9">
        <v>41668</v>
      </c>
      <c r="K2425" s="7">
        <v>3</v>
      </c>
      <c r="L2425" s="9" t="str">
        <f>VLOOKUP(T_[[#This Row],[Réf catégorie]],ListeCATEGORIES,2,FALSE)</f>
        <v>Desserts</v>
      </c>
      <c r="M2425" s="6">
        <v>21</v>
      </c>
      <c r="N2425" s="6" t="str">
        <f>VLOOKUP(T_[[#This Row],[Réf prod]],ListePRODUITS,2,FALSE)</f>
        <v>Sir Rodney's Scones</v>
      </c>
      <c r="O2425" s="13">
        <v>50</v>
      </c>
      <c r="P2425" s="6">
        <v>34</v>
      </c>
      <c r="Q2425" s="13">
        <f t="shared" si="37"/>
        <v>1700</v>
      </c>
      <c r="R2425" s="15">
        <v>0.01</v>
      </c>
      <c r="S2425" s="13">
        <v>1683</v>
      </c>
      <c r="T2425" s="13">
        <v>3.3660000000000001</v>
      </c>
      <c r="U2425" s="48">
        <f>T_[[#This Row],[CA tarif]]-T_[[#This Row],[CA HT]]</f>
        <v>17</v>
      </c>
      <c r="V2425" s="13"/>
      <c r="W2425" s="13"/>
      <c r="X2425"/>
      <c r="AA2425"/>
      <c r="AB2425"/>
    </row>
    <row r="2426" spans="1:28" ht="15" customHeight="1" x14ac:dyDescent="0.25">
      <c r="A2426" s="6" t="s">
        <v>267</v>
      </c>
      <c r="B2426" s="6" t="s">
        <v>268</v>
      </c>
      <c r="C2426" s="6" t="s">
        <v>122</v>
      </c>
      <c r="D2426" s="6" t="s">
        <v>123</v>
      </c>
      <c r="E2426" s="6">
        <v>4</v>
      </c>
      <c r="F2426" s="6" t="str">
        <f>VLOOKUP(T_[[#This Row],[N° représ]],ListeREPRESENTANTS,2,FALSE)</f>
        <v>Laura Callahan</v>
      </c>
      <c r="G2426" s="6">
        <v>10720</v>
      </c>
      <c r="H2426" s="9">
        <v>41644</v>
      </c>
      <c r="I2426" s="9">
        <v>41670</v>
      </c>
      <c r="J2426" s="9">
        <v>41671</v>
      </c>
      <c r="K2426" s="7">
        <v>1</v>
      </c>
      <c r="L2426" s="9" t="str">
        <f>VLOOKUP(T_[[#This Row],[Réf catégorie]],ListeCATEGORIES,2,FALSE)</f>
        <v>Boissons</v>
      </c>
      <c r="M2426" s="6">
        <v>35</v>
      </c>
      <c r="N2426" s="6" t="str">
        <f>VLOOKUP(T_[[#This Row],[Réf prod]],ListePRODUITS,2,FALSE)</f>
        <v>Steeleye Stout</v>
      </c>
      <c r="O2426" s="13">
        <v>90</v>
      </c>
      <c r="P2426" s="6">
        <v>63</v>
      </c>
      <c r="Q2426" s="13">
        <f t="shared" si="37"/>
        <v>5670</v>
      </c>
      <c r="R2426" s="15">
        <v>0.02</v>
      </c>
      <c r="S2426" s="13">
        <v>5556.5999999999995</v>
      </c>
      <c r="T2426" s="13">
        <v>16.669799999999999</v>
      </c>
      <c r="U2426" s="48">
        <f>T_[[#This Row],[CA tarif]]-T_[[#This Row],[CA HT]]</f>
        <v>113.40000000000055</v>
      </c>
      <c r="V2426" s="13"/>
      <c r="W2426" s="13"/>
      <c r="X2426"/>
      <c r="AA2426"/>
      <c r="AB2426"/>
    </row>
    <row r="2427" spans="1:28" ht="15" customHeight="1" x14ac:dyDescent="0.25">
      <c r="A2427" s="6" t="s">
        <v>179</v>
      </c>
      <c r="B2427" s="6" t="s">
        <v>180</v>
      </c>
      <c r="C2427" s="6" t="s">
        <v>181</v>
      </c>
      <c r="D2427" s="6" t="s">
        <v>81</v>
      </c>
      <c r="E2427" s="6">
        <v>6</v>
      </c>
      <c r="F2427" s="6" t="str">
        <f>VLOOKUP(T_[[#This Row],[N° représ]],ListeREPRESENTANTS,2,FALSE)</f>
        <v>Ernst Junge</v>
      </c>
      <c r="G2427" s="6">
        <v>10757</v>
      </c>
      <c r="H2427" s="9">
        <v>41644</v>
      </c>
      <c r="I2427" s="9">
        <v>41673</v>
      </c>
      <c r="J2427" s="9">
        <v>41672</v>
      </c>
      <c r="K2427" s="7">
        <v>5</v>
      </c>
      <c r="L2427" s="9" t="str">
        <f>VLOOKUP(T_[[#This Row],[Réf catégorie]],ListeCATEGORIES,2,FALSE)</f>
        <v>Pâtes et céréales</v>
      </c>
      <c r="M2427" s="6">
        <v>64</v>
      </c>
      <c r="N2427" s="6" t="str">
        <f>VLOOKUP(T_[[#This Row],[Réf prod]],ListePRODUITS,2,FALSE)</f>
        <v>Wimmers gute Semmelknödel</v>
      </c>
      <c r="O2427" s="13">
        <v>166.25</v>
      </c>
      <c r="P2427" s="6">
        <v>77</v>
      </c>
      <c r="Q2427" s="13">
        <f t="shared" si="37"/>
        <v>12801.25</v>
      </c>
      <c r="R2427" s="15">
        <v>0.15</v>
      </c>
      <c r="S2427" s="13">
        <v>10881.0625</v>
      </c>
      <c r="T2427" s="13">
        <v>348.19400000000002</v>
      </c>
      <c r="U2427" s="48">
        <f>T_[[#This Row],[CA tarif]]-T_[[#This Row],[CA HT]]</f>
        <v>1920.1875</v>
      </c>
      <c r="V2427" s="13"/>
      <c r="W2427" s="13"/>
      <c r="X2427"/>
      <c r="AA2427"/>
      <c r="AB2427"/>
    </row>
    <row r="2428" spans="1:28" ht="15" customHeight="1" x14ac:dyDescent="0.25">
      <c r="A2428" s="6" t="s">
        <v>114</v>
      </c>
      <c r="B2428" s="6" t="s">
        <v>115</v>
      </c>
      <c r="C2428" s="6" t="s">
        <v>116</v>
      </c>
      <c r="D2428" s="6" t="s">
        <v>81</v>
      </c>
      <c r="E2428" s="6">
        <v>4</v>
      </c>
      <c r="F2428" s="6" t="str">
        <f>VLOOKUP(T_[[#This Row],[N° représ]],ListeREPRESENTANTS,2,FALSE)</f>
        <v>Laura Callahan</v>
      </c>
      <c r="G2428" s="6">
        <v>10852</v>
      </c>
      <c r="H2428" s="9">
        <v>41644</v>
      </c>
      <c r="I2428" s="9">
        <v>41663</v>
      </c>
      <c r="J2428" s="9">
        <v>41666</v>
      </c>
      <c r="K2428" s="7">
        <v>3</v>
      </c>
      <c r="L2428" s="9" t="str">
        <f>VLOOKUP(T_[[#This Row],[Réf catégorie]],ListeCATEGORIES,2,FALSE)</f>
        <v>Desserts</v>
      </c>
      <c r="M2428" s="6">
        <v>62</v>
      </c>
      <c r="N2428" s="6" t="str">
        <f>VLOOKUP(T_[[#This Row],[Réf prod]],ListePRODUITS,2,FALSE)</f>
        <v>Tarte au sucre</v>
      </c>
      <c r="O2428" s="13">
        <v>246.5</v>
      </c>
      <c r="P2428" s="6">
        <v>43</v>
      </c>
      <c r="Q2428" s="13">
        <f t="shared" si="37"/>
        <v>10599.5</v>
      </c>
      <c r="R2428" s="15">
        <v>0</v>
      </c>
      <c r="S2428" s="13">
        <v>10599.5</v>
      </c>
      <c r="T2428" s="13">
        <v>158.99250000000001</v>
      </c>
      <c r="U2428" s="48">
        <f>T_[[#This Row],[CA tarif]]-T_[[#This Row],[CA HT]]</f>
        <v>0</v>
      </c>
      <c r="V2428" s="13"/>
      <c r="W2428" s="13"/>
      <c r="X2428"/>
      <c r="AA2428"/>
      <c r="AB2428"/>
    </row>
    <row r="2429" spans="1:28" ht="15" customHeight="1" x14ac:dyDescent="0.25">
      <c r="A2429" s="6" t="s">
        <v>103</v>
      </c>
      <c r="B2429" s="6" t="s">
        <v>104</v>
      </c>
      <c r="C2429" s="6" t="s">
        <v>105</v>
      </c>
      <c r="D2429" s="6" t="s">
        <v>106</v>
      </c>
      <c r="E2429" s="6">
        <v>5</v>
      </c>
      <c r="F2429" s="6" t="str">
        <f>VLOOKUP(T_[[#This Row],[N° représ]],ListeREPRESENTANTS,2,FALSE)</f>
        <v>Mohamed Ben Arfa</v>
      </c>
      <c r="G2429" s="6">
        <v>10901</v>
      </c>
      <c r="H2429" s="9">
        <v>41644</v>
      </c>
      <c r="I2429" s="9">
        <v>41670</v>
      </c>
      <c r="J2429" s="9">
        <v>41671</v>
      </c>
      <c r="K2429" s="7">
        <v>8</v>
      </c>
      <c r="L2429" s="9" t="str">
        <f>VLOOKUP(T_[[#This Row],[Réf catégorie]],ListeCATEGORIES,2,FALSE)</f>
        <v>Poissons et fruits de mer</v>
      </c>
      <c r="M2429" s="6">
        <v>41</v>
      </c>
      <c r="N2429" s="6" t="str">
        <f>VLOOKUP(T_[[#This Row],[Réf prod]],ListePRODUITS,2,FALSE)</f>
        <v>Jack's New England Clam Chowder</v>
      </c>
      <c r="O2429" s="13">
        <v>48.25</v>
      </c>
      <c r="P2429" s="6">
        <v>39</v>
      </c>
      <c r="Q2429" s="13">
        <f t="shared" si="37"/>
        <v>1881.75</v>
      </c>
      <c r="R2429" s="15">
        <v>0.11</v>
      </c>
      <c r="S2429" s="13">
        <v>1674.7574999999999</v>
      </c>
      <c r="T2429" s="13">
        <v>26.796119999999998</v>
      </c>
      <c r="U2429" s="48">
        <f>T_[[#This Row],[CA tarif]]-T_[[#This Row],[CA HT]]</f>
        <v>206.99250000000006</v>
      </c>
      <c r="V2429" s="13"/>
      <c r="W2429" s="13"/>
      <c r="X2429"/>
      <c r="AA2429"/>
      <c r="AB2429"/>
    </row>
    <row r="2430" spans="1:28" ht="15" customHeight="1" x14ac:dyDescent="0.25">
      <c r="A2430" s="6" t="s">
        <v>170</v>
      </c>
      <c r="B2430" s="6" t="s">
        <v>171</v>
      </c>
      <c r="C2430" s="6" t="s">
        <v>172</v>
      </c>
      <c r="D2430" s="6" t="s">
        <v>146</v>
      </c>
      <c r="E2430" s="6">
        <v>3</v>
      </c>
      <c r="F2430" s="6" t="str">
        <f>VLOOKUP(T_[[#This Row],[N° représ]],ListeREPRESENTANTS,2,FALSE)</f>
        <v>Janet Leverling</v>
      </c>
      <c r="G2430" s="6">
        <v>10570</v>
      </c>
      <c r="H2430" s="9">
        <v>41645</v>
      </c>
      <c r="I2430" s="9">
        <v>41674</v>
      </c>
      <c r="J2430" s="9">
        <v>41677</v>
      </c>
      <c r="K2430" s="7">
        <v>4</v>
      </c>
      <c r="L2430" s="9" t="str">
        <f>VLOOKUP(T_[[#This Row],[Réf catégorie]],ListeCATEGORIES,2,FALSE)</f>
        <v>Produits laitiers</v>
      </c>
      <c r="M2430" s="6">
        <v>11</v>
      </c>
      <c r="N2430" s="6" t="str">
        <f>VLOOKUP(T_[[#This Row],[Réf prod]],ListePRODUITS,2,FALSE)</f>
        <v>Queso Cabrales</v>
      </c>
      <c r="O2430" s="13">
        <v>105</v>
      </c>
      <c r="P2430" s="6">
        <v>93</v>
      </c>
      <c r="Q2430" s="13">
        <f t="shared" si="37"/>
        <v>9765</v>
      </c>
      <c r="R2430" s="15">
        <v>-0.01</v>
      </c>
      <c r="S2430" s="13">
        <v>9862.65</v>
      </c>
      <c r="T2430" s="13">
        <v>177.52769999999998</v>
      </c>
      <c r="U2430" s="48">
        <f>T_[[#This Row],[CA tarif]]-T_[[#This Row],[CA HT]]</f>
        <v>-97.649999999999636</v>
      </c>
      <c r="V2430" s="13"/>
      <c r="W2430" s="13"/>
      <c r="X2430"/>
      <c r="AA2430"/>
      <c r="AB2430"/>
    </row>
    <row r="2431" spans="1:28" ht="15" customHeight="1" x14ac:dyDescent="0.25">
      <c r="A2431" s="6" t="s">
        <v>78</v>
      </c>
      <c r="B2431" s="6" t="s">
        <v>79</v>
      </c>
      <c r="C2431" s="6" t="s">
        <v>80</v>
      </c>
      <c r="D2431" s="6" t="s">
        <v>81</v>
      </c>
      <c r="E2431" s="6">
        <v>3</v>
      </c>
      <c r="F2431" s="6" t="str">
        <f>VLOOKUP(T_[[#This Row],[N° représ]],ListeREPRESENTANTS,2,FALSE)</f>
        <v>Janet Leverling</v>
      </c>
      <c r="G2431" s="6">
        <v>10693</v>
      </c>
      <c r="H2431" s="9">
        <v>41645</v>
      </c>
      <c r="I2431" s="9">
        <v>41655</v>
      </c>
      <c r="J2431" s="9">
        <v>41656</v>
      </c>
      <c r="K2431" s="7">
        <v>6</v>
      </c>
      <c r="L2431" s="9" t="str">
        <f>VLOOKUP(T_[[#This Row],[Réf catégorie]],ListeCATEGORIES,2,FALSE)</f>
        <v>Viandes</v>
      </c>
      <c r="M2431" s="6">
        <v>9</v>
      </c>
      <c r="N2431" s="6" t="str">
        <f>VLOOKUP(T_[[#This Row],[Réf prod]],ListePRODUITS,2,FALSE)</f>
        <v>Mishi Kobe Niku</v>
      </c>
      <c r="O2431" s="13">
        <v>485</v>
      </c>
      <c r="P2431" s="6">
        <v>47</v>
      </c>
      <c r="Q2431" s="13">
        <f t="shared" si="37"/>
        <v>22795</v>
      </c>
      <c r="R2431" s="15">
        <v>0.02</v>
      </c>
      <c r="S2431" s="13">
        <v>22339.1</v>
      </c>
      <c r="T2431" s="13">
        <v>357.42559999999997</v>
      </c>
      <c r="U2431" s="48">
        <f>T_[[#This Row],[CA tarif]]-T_[[#This Row],[CA HT]]</f>
        <v>455.90000000000146</v>
      </c>
      <c r="V2431" s="13"/>
      <c r="W2431" s="13"/>
      <c r="X2431"/>
      <c r="AA2431"/>
      <c r="AB2431"/>
    </row>
    <row r="2432" spans="1:28" ht="15" customHeight="1" x14ac:dyDescent="0.25">
      <c r="A2432" s="6" t="s">
        <v>179</v>
      </c>
      <c r="B2432" s="6" t="s">
        <v>180</v>
      </c>
      <c r="C2432" s="6" t="s">
        <v>181</v>
      </c>
      <c r="D2432" s="6" t="s">
        <v>81</v>
      </c>
      <c r="E2432" s="6">
        <v>7</v>
      </c>
      <c r="F2432" s="6" t="str">
        <f>VLOOKUP(T_[[#This Row],[N° représ]],ListeREPRESENTANTS,2,FALSE)</f>
        <v>Jaime Dos Santos</v>
      </c>
      <c r="G2432" s="6">
        <v>10713</v>
      </c>
      <c r="H2432" s="9">
        <v>41645</v>
      </c>
      <c r="I2432" s="9">
        <v>41668</v>
      </c>
      <c r="J2432" s="9">
        <v>41663</v>
      </c>
      <c r="K2432" s="7">
        <v>8</v>
      </c>
      <c r="L2432" s="9" t="str">
        <f>VLOOKUP(T_[[#This Row],[Réf catégorie]],ListeCATEGORIES,2,FALSE)</f>
        <v>Poissons et fruits de mer</v>
      </c>
      <c r="M2432" s="6">
        <v>10</v>
      </c>
      <c r="N2432" s="6" t="str">
        <f>VLOOKUP(T_[[#This Row],[Réf prod]],ListePRODUITS,2,FALSE)</f>
        <v>Ikura</v>
      </c>
      <c r="O2432" s="13">
        <v>155</v>
      </c>
      <c r="P2432" s="6">
        <v>69</v>
      </c>
      <c r="Q2432" s="13">
        <f t="shared" si="37"/>
        <v>10695</v>
      </c>
      <c r="R2432" s="15">
        <v>0.15</v>
      </c>
      <c r="S2432" s="13">
        <v>9090.75</v>
      </c>
      <c r="T2432" s="13">
        <v>218.178</v>
      </c>
      <c r="U2432" s="48">
        <f>T_[[#This Row],[CA tarif]]-T_[[#This Row],[CA HT]]</f>
        <v>1604.25</v>
      </c>
      <c r="V2432" s="13"/>
      <c r="W2432" s="13"/>
      <c r="X2432"/>
      <c r="AA2432"/>
      <c r="AB2432"/>
    </row>
    <row r="2433" spans="1:28" ht="15" customHeight="1" x14ac:dyDescent="0.25">
      <c r="A2433" s="6" t="s">
        <v>95</v>
      </c>
      <c r="B2433" s="6" t="s">
        <v>96</v>
      </c>
      <c r="C2433" s="6" t="s">
        <v>97</v>
      </c>
      <c r="D2433" s="6" t="s">
        <v>98</v>
      </c>
      <c r="E2433" s="6">
        <v>9</v>
      </c>
      <c r="F2433" s="6" t="str">
        <f>VLOOKUP(T_[[#This Row],[N° représ]],ListeREPRESENTANTS,2,FALSE)</f>
        <v>Steven Buchanan</v>
      </c>
      <c r="G2433" s="6">
        <v>10474</v>
      </c>
      <c r="H2433" s="9">
        <v>41646</v>
      </c>
      <c r="I2433" s="9">
        <v>41665</v>
      </c>
      <c r="J2433" s="9">
        <v>41666</v>
      </c>
      <c r="K2433" s="7">
        <v>7</v>
      </c>
      <c r="L2433" s="9" t="str">
        <f>VLOOKUP(T_[[#This Row],[Réf catégorie]],ListeCATEGORIES,2,FALSE)</f>
        <v>Produits secs</v>
      </c>
      <c r="M2433" s="6">
        <v>14</v>
      </c>
      <c r="N2433" s="6" t="str">
        <f>VLOOKUP(T_[[#This Row],[Réf prod]],ListePRODUITS,2,FALSE)</f>
        <v>Tofu</v>
      </c>
      <c r="O2433" s="13">
        <v>93</v>
      </c>
      <c r="P2433" s="6">
        <v>17</v>
      </c>
      <c r="Q2433" s="13">
        <f t="shared" si="37"/>
        <v>1581</v>
      </c>
      <c r="R2433" s="15">
        <v>0.12</v>
      </c>
      <c r="S2433" s="13">
        <v>1391.28</v>
      </c>
      <c r="T2433" s="13">
        <v>8.3476800000000004</v>
      </c>
      <c r="U2433" s="48">
        <f>T_[[#This Row],[CA tarif]]-T_[[#This Row],[CA HT]]</f>
        <v>189.72000000000003</v>
      </c>
      <c r="V2433" s="13"/>
      <c r="W2433" s="13"/>
      <c r="X2433"/>
      <c r="AA2433"/>
      <c r="AB2433"/>
    </row>
    <row r="2434" spans="1:28" ht="15" customHeight="1" x14ac:dyDescent="0.25">
      <c r="A2434" s="6" t="s">
        <v>288</v>
      </c>
      <c r="B2434" s="6" t="s">
        <v>289</v>
      </c>
      <c r="C2434" s="6" t="s">
        <v>290</v>
      </c>
      <c r="D2434" s="6" t="s">
        <v>81</v>
      </c>
      <c r="E2434" s="6">
        <v>5</v>
      </c>
      <c r="F2434" s="6" t="str">
        <f>VLOOKUP(T_[[#This Row],[N° représ]],ListeREPRESENTANTS,2,FALSE)</f>
        <v>Mohamed Ben Arfa</v>
      </c>
      <c r="G2434" s="6">
        <v>10624</v>
      </c>
      <c r="H2434" s="9">
        <v>41646</v>
      </c>
      <c r="I2434" s="9">
        <v>41658</v>
      </c>
      <c r="J2434" s="9">
        <v>41658</v>
      </c>
      <c r="K2434" s="7">
        <v>2</v>
      </c>
      <c r="L2434" s="9" t="str">
        <f>VLOOKUP(T_[[#This Row],[Réf catégorie]],ListeCATEGORIES,2,FALSE)</f>
        <v>Condiments</v>
      </c>
      <c r="M2434" s="6">
        <v>44</v>
      </c>
      <c r="N2434" s="6" t="str">
        <f>VLOOKUP(T_[[#This Row],[Réf prod]],ListePRODUITS,2,FALSE)</f>
        <v>Gula Malacca</v>
      </c>
      <c r="O2434" s="13">
        <v>97.25</v>
      </c>
      <c r="P2434" s="6">
        <v>44</v>
      </c>
      <c r="Q2434" s="13">
        <f t="shared" si="37"/>
        <v>4279</v>
      </c>
      <c r="R2434" s="15">
        <v>0.18</v>
      </c>
      <c r="S2434" s="13">
        <v>3508.78</v>
      </c>
      <c r="T2434" s="13">
        <v>7.0175600000000005</v>
      </c>
      <c r="U2434" s="48">
        <f>T_[[#This Row],[CA tarif]]-T_[[#This Row],[CA HT]]</f>
        <v>770.2199999999998</v>
      </c>
      <c r="V2434" s="13"/>
      <c r="W2434" s="13"/>
      <c r="X2434"/>
      <c r="AA2434"/>
      <c r="AB2434"/>
    </row>
    <row r="2435" spans="1:28" ht="15" customHeight="1" x14ac:dyDescent="0.25">
      <c r="A2435" s="6" t="s">
        <v>114</v>
      </c>
      <c r="B2435" s="6" t="s">
        <v>115</v>
      </c>
      <c r="C2435" s="6" t="s">
        <v>116</v>
      </c>
      <c r="D2435" s="6" t="s">
        <v>81</v>
      </c>
      <c r="E2435" s="6">
        <v>9</v>
      </c>
      <c r="F2435" s="6" t="str">
        <f>VLOOKUP(T_[[#This Row],[N° représ]],ListeREPRESENTANTS,2,FALSE)</f>
        <v>Steven Buchanan</v>
      </c>
      <c r="G2435" s="6">
        <v>10569</v>
      </c>
      <c r="H2435" s="9">
        <v>41647</v>
      </c>
      <c r="I2435" s="9">
        <v>41675</v>
      </c>
      <c r="J2435" s="9">
        <v>41677</v>
      </c>
      <c r="K2435" s="7">
        <v>1</v>
      </c>
      <c r="L2435" s="9" t="str">
        <f>VLOOKUP(T_[[#This Row],[Réf catégorie]],ListeCATEGORIES,2,FALSE)</f>
        <v>Boissons</v>
      </c>
      <c r="M2435" s="6">
        <v>76</v>
      </c>
      <c r="N2435" s="6" t="str">
        <f>VLOOKUP(T_[[#This Row],[Réf prod]],ListePRODUITS,2,FALSE)</f>
        <v>Lakkalikööri</v>
      </c>
      <c r="O2435" s="13">
        <v>90</v>
      </c>
      <c r="P2435" s="6">
        <v>32</v>
      </c>
      <c r="Q2435" s="13">
        <f t="shared" si="37"/>
        <v>2880</v>
      </c>
      <c r="R2435" s="15">
        <v>0.19</v>
      </c>
      <c r="S2435" s="13">
        <v>2332.8000000000002</v>
      </c>
      <c r="T2435" s="13">
        <v>74.649600000000007</v>
      </c>
      <c r="U2435" s="48">
        <f>T_[[#This Row],[CA tarif]]-T_[[#This Row],[CA HT]]</f>
        <v>547.19999999999982</v>
      </c>
      <c r="V2435" s="13"/>
      <c r="W2435" s="13"/>
      <c r="X2435"/>
      <c r="AA2435"/>
      <c r="AB2435"/>
    </row>
    <row r="2436" spans="1:28" ht="15" customHeight="1" x14ac:dyDescent="0.25">
      <c r="A2436" s="6" t="s">
        <v>230</v>
      </c>
      <c r="B2436" s="6" t="s">
        <v>231</v>
      </c>
      <c r="C2436" s="6" t="s">
        <v>232</v>
      </c>
      <c r="D2436" s="6" t="s">
        <v>81</v>
      </c>
      <c r="E2436" s="6">
        <v>3</v>
      </c>
      <c r="F2436" s="6" t="str">
        <f>VLOOKUP(T_[[#This Row],[N° représ]],ListeREPRESENTANTS,2,FALSE)</f>
        <v>Janet Leverling</v>
      </c>
      <c r="G2436" s="6">
        <v>10662</v>
      </c>
      <c r="H2436" s="9">
        <v>41647</v>
      </c>
      <c r="I2436" s="9">
        <v>41663</v>
      </c>
      <c r="J2436" s="9">
        <v>41659</v>
      </c>
      <c r="K2436" s="7">
        <v>3</v>
      </c>
      <c r="L2436" s="9" t="str">
        <f>VLOOKUP(T_[[#This Row],[Réf catégorie]],ListeCATEGORIES,2,FALSE)</f>
        <v>Desserts</v>
      </c>
      <c r="M2436" s="6">
        <v>68</v>
      </c>
      <c r="N2436" s="6" t="str">
        <f>VLOOKUP(T_[[#This Row],[Réf prod]],ListePRODUITS,2,FALSE)</f>
        <v>Scottish Longbreads</v>
      </c>
      <c r="O2436" s="13">
        <v>62.5</v>
      </c>
      <c r="P2436" s="6">
        <v>6</v>
      </c>
      <c r="Q2436" s="13">
        <f t="shared" si="37"/>
        <v>375</v>
      </c>
      <c r="R2436" s="15">
        <v>0.16</v>
      </c>
      <c r="S2436" s="13">
        <v>315</v>
      </c>
      <c r="T2436" s="13">
        <v>0.63</v>
      </c>
      <c r="U2436" s="48">
        <f>T_[[#This Row],[CA tarif]]-T_[[#This Row],[CA HT]]</f>
        <v>60</v>
      </c>
      <c r="V2436" s="13"/>
      <c r="W2436" s="13"/>
      <c r="X2436"/>
      <c r="AA2436"/>
      <c r="AB2436"/>
    </row>
    <row r="2437" spans="1:28" ht="15" customHeight="1" x14ac:dyDescent="0.25">
      <c r="A2437" s="6" t="s">
        <v>82</v>
      </c>
      <c r="B2437" s="6" t="s">
        <v>83</v>
      </c>
      <c r="C2437" s="6" t="s">
        <v>84</v>
      </c>
      <c r="D2437" s="6" t="s">
        <v>85</v>
      </c>
      <c r="E2437" s="6">
        <v>9</v>
      </c>
      <c r="F2437" s="6" t="str">
        <f>VLOOKUP(T_[[#This Row],[N° représ]],ListeREPRESENTANTS,2,FALSE)</f>
        <v>Steven Buchanan</v>
      </c>
      <c r="G2437" s="6">
        <v>10730</v>
      </c>
      <c r="H2437" s="9">
        <v>41647</v>
      </c>
      <c r="I2437" s="9">
        <v>41676</v>
      </c>
      <c r="J2437" s="9">
        <v>41673</v>
      </c>
      <c r="K2437" s="7">
        <v>4</v>
      </c>
      <c r="L2437" s="9" t="str">
        <f>VLOOKUP(T_[[#This Row],[Réf catégorie]],ListeCATEGORIES,2,FALSE)</f>
        <v>Produits laitiers</v>
      </c>
      <c r="M2437" s="6">
        <v>31</v>
      </c>
      <c r="N2437" s="6" t="str">
        <f>VLOOKUP(T_[[#This Row],[Réf prod]],ListePRODUITS,2,FALSE)</f>
        <v>Gorgonzola Telino</v>
      </c>
      <c r="O2437" s="13">
        <v>62.5</v>
      </c>
      <c r="P2437" s="6">
        <v>80</v>
      </c>
      <c r="Q2437" s="13">
        <f t="shared" ref="Q2437:Q2500" si="38">O2437*P2437</f>
        <v>5000</v>
      </c>
      <c r="R2437" s="15">
        <v>0.14000000000000001</v>
      </c>
      <c r="S2437" s="13">
        <v>4300</v>
      </c>
      <c r="T2437" s="13">
        <v>38.700000000000003</v>
      </c>
      <c r="U2437" s="48">
        <f>T_[[#This Row],[CA tarif]]-T_[[#This Row],[CA HT]]</f>
        <v>700</v>
      </c>
      <c r="V2437" s="13"/>
      <c r="W2437" s="13"/>
      <c r="X2437"/>
      <c r="AA2437"/>
      <c r="AB2437"/>
    </row>
    <row r="2438" spans="1:28" ht="15" customHeight="1" x14ac:dyDescent="0.25">
      <c r="A2438" s="6" t="s">
        <v>157</v>
      </c>
      <c r="B2438" s="6" t="s">
        <v>158</v>
      </c>
      <c r="C2438" s="6" t="s">
        <v>159</v>
      </c>
      <c r="D2438" s="6" t="s">
        <v>136</v>
      </c>
      <c r="E2438" s="6">
        <v>3</v>
      </c>
      <c r="F2438" s="6" t="str">
        <f>VLOOKUP(T_[[#This Row],[N° représ]],ListeREPRESENTANTS,2,FALSE)</f>
        <v>Janet Leverling</v>
      </c>
      <c r="G2438" s="6">
        <v>10772</v>
      </c>
      <c r="H2438" s="9">
        <v>41647</v>
      </c>
      <c r="I2438" s="9">
        <v>41674</v>
      </c>
      <c r="J2438" s="9">
        <v>41671</v>
      </c>
      <c r="K2438" s="7">
        <v>4</v>
      </c>
      <c r="L2438" s="9" t="str">
        <f>VLOOKUP(T_[[#This Row],[Réf catégorie]],ListeCATEGORIES,2,FALSE)</f>
        <v>Produits laitiers</v>
      </c>
      <c r="M2438" s="6">
        <v>59</v>
      </c>
      <c r="N2438" s="6" t="str">
        <f>VLOOKUP(T_[[#This Row],[Réf prod]],ListePRODUITS,2,FALSE)</f>
        <v>Raclette Courdavault</v>
      </c>
      <c r="O2438" s="13">
        <v>275</v>
      </c>
      <c r="P2438" s="6">
        <v>96</v>
      </c>
      <c r="Q2438" s="13">
        <f t="shared" si="38"/>
        <v>26400</v>
      </c>
      <c r="R2438" s="15">
        <v>0</v>
      </c>
      <c r="S2438" s="13">
        <v>26400</v>
      </c>
      <c r="T2438" s="13">
        <v>580.79999999999995</v>
      </c>
      <c r="U2438" s="48">
        <f>T_[[#This Row],[CA tarif]]-T_[[#This Row],[CA HT]]</f>
        <v>0</v>
      </c>
      <c r="V2438" s="13"/>
      <c r="W2438" s="13"/>
      <c r="X2438"/>
      <c r="AA2438"/>
      <c r="AB2438"/>
    </row>
    <row r="2439" spans="1:28" ht="15" customHeight="1" x14ac:dyDescent="0.25">
      <c r="A2439" s="6" t="s">
        <v>82</v>
      </c>
      <c r="B2439" s="6" t="s">
        <v>83</v>
      </c>
      <c r="C2439" s="6" t="s">
        <v>84</v>
      </c>
      <c r="D2439" s="6" t="s">
        <v>85</v>
      </c>
      <c r="E2439" s="6">
        <v>8</v>
      </c>
      <c r="F2439" s="6" t="str">
        <f>VLOOKUP(T_[[#This Row],[N° représ]],ListeREPRESENTANTS,2,FALSE)</f>
        <v>Hicham Esmal</v>
      </c>
      <c r="G2439" s="6">
        <v>10876</v>
      </c>
      <c r="H2439" s="9">
        <v>41647</v>
      </c>
      <c r="I2439" s="9">
        <v>41661</v>
      </c>
      <c r="J2439" s="9">
        <v>41660</v>
      </c>
      <c r="K2439" s="7">
        <v>5</v>
      </c>
      <c r="L2439" s="9" t="str">
        <f>VLOOKUP(T_[[#This Row],[Réf catégorie]],ListeCATEGORIES,2,FALSE)</f>
        <v>Pâtes et céréales</v>
      </c>
      <c r="M2439" s="6">
        <v>64</v>
      </c>
      <c r="N2439" s="6" t="str">
        <f>VLOOKUP(T_[[#This Row],[Réf prod]],ListePRODUITS,2,FALSE)</f>
        <v>Wimmers gute Semmelknödel</v>
      </c>
      <c r="O2439" s="13">
        <v>166.25</v>
      </c>
      <c r="P2439" s="6">
        <v>42</v>
      </c>
      <c r="Q2439" s="13">
        <f t="shared" si="38"/>
        <v>6982.5</v>
      </c>
      <c r="R2439" s="15">
        <v>0.16</v>
      </c>
      <c r="S2439" s="13">
        <v>5865.3</v>
      </c>
      <c r="T2439" s="13">
        <v>41.057099999999998</v>
      </c>
      <c r="U2439" s="48">
        <f>T_[[#This Row],[CA tarif]]-T_[[#This Row],[CA HT]]</f>
        <v>1117.1999999999998</v>
      </c>
      <c r="V2439" s="13"/>
      <c r="W2439" s="13"/>
      <c r="X2439"/>
      <c r="AA2439"/>
      <c r="AB2439"/>
    </row>
    <row r="2440" spans="1:28" ht="15" customHeight="1" x14ac:dyDescent="0.25">
      <c r="A2440" s="6" t="s">
        <v>213</v>
      </c>
      <c r="B2440" s="6" t="s">
        <v>214</v>
      </c>
      <c r="C2440" s="6" t="s">
        <v>215</v>
      </c>
      <c r="D2440" s="6" t="s">
        <v>81</v>
      </c>
      <c r="E2440" s="6">
        <v>3</v>
      </c>
      <c r="F2440" s="6" t="str">
        <f>VLOOKUP(T_[[#This Row],[N° représ]],ListeREPRESENTANTS,2,FALSE)</f>
        <v>Janet Leverling</v>
      </c>
      <c r="G2440" s="6">
        <v>10681</v>
      </c>
      <c r="H2440" s="9">
        <v>41648</v>
      </c>
      <c r="I2440" s="9">
        <v>41672</v>
      </c>
      <c r="J2440" s="9">
        <v>41671</v>
      </c>
      <c r="K2440" s="7">
        <v>5</v>
      </c>
      <c r="L2440" s="9" t="str">
        <f>VLOOKUP(T_[[#This Row],[Réf catégorie]],ListeCATEGORIES,2,FALSE)</f>
        <v>Pâtes et céréales</v>
      </c>
      <c r="M2440" s="6">
        <v>64</v>
      </c>
      <c r="N2440" s="6" t="str">
        <f>VLOOKUP(T_[[#This Row],[Réf prod]],ListePRODUITS,2,FALSE)</f>
        <v>Wimmers gute Semmelknödel</v>
      </c>
      <c r="O2440" s="13">
        <v>166.25</v>
      </c>
      <c r="P2440" s="6">
        <v>56</v>
      </c>
      <c r="Q2440" s="13">
        <f t="shared" si="38"/>
        <v>9310</v>
      </c>
      <c r="R2440" s="15">
        <v>0.06</v>
      </c>
      <c r="S2440" s="13">
        <v>8751.4</v>
      </c>
      <c r="T2440" s="13">
        <v>297.54759999999999</v>
      </c>
      <c r="U2440" s="48">
        <f>T_[[#This Row],[CA tarif]]-T_[[#This Row],[CA HT]]</f>
        <v>558.60000000000036</v>
      </c>
      <c r="V2440" s="13"/>
      <c r="W2440" s="13"/>
      <c r="X2440"/>
      <c r="AA2440"/>
      <c r="AB2440"/>
    </row>
    <row r="2441" spans="1:28" ht="15" customHeight="1" x14ac:dyDescent="0.25">
      <c r="A2441" s="6" t="s">
        <v>173</v>
      </c>
      <c r="B2441" s="6" t="s">
        <v>174</v>
      </c>
      <c r="C2441" s="6" t="s">
        <v>135</v>
      </c>
      <c r="D2441" s="6" t="s">
        <v>136</v>
      </c>
      <c r="E2441" s="6">
        <v>3</v>
      </c>
      <c r="F2441" s="6" t="str">
        <f>VLOOKUP(T_[[#This Row],[N° représ]],ListeREPRESENTANTS,2,FALSE)</f>
        <v>Janet Leverling</v>
      </c>
      <c r="G2441" s="6">
        <v>10817</v>
      </c>
      <c r="H2441" s="9">
        <v>41648</v>
      </c>
      <c r="I2441" s="9">
        <v>41661</v>
      </c>
      <c r="J2441" s="9">
        <v>41657</v>
      </c>
      <c r="K2441" s="7">
        <v>3</v>
      </c>
      <c r="L2441" s="9" t="str">
        <f>VLOOKUP(T_[[#This Row],[Réf catégorie]],ListeCATEGORIES,2,FALSE)</f>
        <v>Desserts</v>
      </c>
      <c r="M2441" s="6">
        <v>62</v>
      </c>
      <c r="N2441" s="6" t="str">
        <f>VLOOKUP(T_[[#This Row],[Réf prod]],ListePRODUITS,2,FALSE)</f>
        <v>Tarte au sucre</v>
      </c>
      <c r="O2441" s="13">
        <v>246.5</v>
      </c>
      <c r="P2441" s="6">
        <v>76</v>
      </c>
      <c r="Q2441" s="13">
        <f t="shared" si="38"/>
        <v>18734</v>
      </c>
      <c r="R2441" s="15">
        <v>0.05</v>
      </c>
      <c r="S2441" s="13">
        <v>17797.3</v>
      </c>
      <c r="T2441" s="13">
        <v>106.78379999999999</v>
      </c>
      <c r="U2441" s="48">
        <f>T_[[#This Row],[CA tarif]]-T_[[#This Row],[CA HT]]</f>
        <v>936.70000000000073</v>
      </c>
      <c r="V2441" s="13"/>
      <c r="W2441" s="13"/>
      <c r="X2441"/>
      <c r="AA2441"/>
      <c r="AB2441"/>
    </row>
    <row r="2442" spans="1:28" ht="15" customHeight="1" x14ac:dyDescent="0.25">
      <c r="A2442" s="6" t="s">
        <v>245</v>
      </c>
      <c r="B2442" s="6" t="s">
        <v>246</v>
      </c>
      <c r="C2442" s="6" t="s">
        <v>247</v>
      </c>
      <c r="D2442" s="6" t="s">
        <v>85</v>
      </c>
      <c r="E2442" s="6">
        <v>2</v>
      </c>
      <c r="F2442" s="6" t="str">
        <f>VLOOKUP(T_[[#This Row],[N° représ]],ListeREPRESENTANTS,2,FALSE)</f>
        <v>Anne Dodsworth</v>
      </c>
      <c r="G2442" s="6">
        <v>10566</v>
      </c>
      <c r="H2442" s="9">
        <v>41649</v>
      </c>
      <c r="I2442" s="9">
        <v>41677</v>
      </c>
      <c r="J2442" s="9">
        <v>41680</v>
      </c>
      <c r="K2442" s="7">
        <v>4</v>
      </c>
      <c r="L2442" s="9" t="str">
        <f>VLOOKUP(T_[[#This Row],[Réf catégorie]],ListeCATEGORIES,2,FALSE)</f>
        <v>Produits laitiers</v>
      </c>
      <c r="M2442" s="6">
        <v>11</v>
      </c>
      <c r="N2442" s="6" t="str">
        <f>VLOOKUP(T_[[#This Row],[Réf prod]],ListePRODUITS,2,FALSE)</f>
        <v>Queso Cabrales</v>
      </c>
      <c r="O2442" s="13">
        <v>105</v>
      </c>
      <c r="P2442" s="6">
        <v>60</v>
      </c>
      <c r="Q2442" s="13">
        <f t="shared" si="38"/>
        <v>6300</v>
      </c>
      <c r="R2442" s="15">
        <v>-0.03</v>
      </c>
      <c r="S2442" s="13">
        <v>6489</v>
      </c>
      <c r="T2442" s="13">
        <v>220.626</v>
      </c>
      <c r="U2442" s="48">
        <f>T_[[#This Row],[CA tarif]]-T_[[#This Row],[CA HT]]</f>
        <v>-189</v>
      </c>
      <c r="V2442" s="13"/>
      <c r="W2442" s="13"/>
      <c r="X2442"/>
      <c r="AA2442"/>
      <c r="AB2442"/>
    </row>
    <row r="2443" spans="1:28" ht="15" customHeight="1" x14ac:dyDescent="0.25">
      <c r="A2443" s="6" t="s">
        <v>189</v>
      </c>
      <c r="B2443" s="6" t="s">
        <v>190</v>
      </c>
      <c r="C2443" s="6" t="s">
        <v>191</v>
      </c>
      <c r="D2443" s="6" t="s">
        <v>136</v>
      </c>
      <c r="E2443" s="6">
        <v>2</v>
      </c>
      <c r="F2443" s="6" t="str">
        <f>VLOOKUP(T_[[#This Row],[N° représ]],ListeREPRESENTANTS,2,FALSE)</f>
        <v>Anne Dodsworth</v>
      </c>
      <c r="G2443" s="6">
        <v>10745</v>
      </c>
      <c r="H2443" s="9">
        <v>41649</v>
      </c>
      <c r="I2443" s="9">
        <v>41674</v>
      </c>
      <c r="J2443" s="9">
        <v>41669</v>
      </c>
      <c r="K2443" s="7">
        <v>4</v>
      </c>
      <c r="L2443" s="9" t="str">
        <f>VLOOKUP(T_[[#This Row],[Réf catégorie]],ListeCATEGORIES,2,FALSE)</f>
        <v>Produits laitiers</v>
      </c>
      <c r="M2443" s="6">
        <v>59</v>
      </c>
      <c r="N2443" s="6" t="str">
        <f>VLOOKUP(T_[[#This Row],[Réf prod]],ListePRODUITS,2,FALSE)</f>
        <v>Raclette Courdavault</v>
      </c>
      <c r="O2443" s="13">
        <v>275</v>
      </c>
      <c r="P2443" s="6">
        <v>78</v>
      </c>
      <c r="Q2443" s="13">
        <f t="shared" si="38"/>
        <v>21450</v>
      </c>
      <c r="R2443" s="15">
        <v>0.04</v>
      </c>
      <c r="S2443" s="13">
        <v>20592</v>
      </c>
      <c r="T2443" s="13">
        <v>391.24799999999999</v>
      </c>
      <c r="U2443" s="48">
        <f>T_[[#This Row],[CA tarif]]-T_[[#This Row],[CA HT]]</f>
        <v>858</v>
      </c>
      <c r="V2443" s="13"/>
      <c r="W2443" s="13"/>
      <c r="X2443"/>
      <c r="AA2443"/>
      <c r="AB2443"/>
    </row>
    <row r="2444" spans="1:28" ht="15" customHeight="1" x14ac:dyDescent="0.25">
      <c r="A2444" s="6" t="s">
        <v>205</v>
      </c>
      <c r="B2444" s="6" t="s">
        <v>206</v>
      </c>
      <c r="C2444" s="6" t="s">
        <v>207</v>
      </c>
      <c r="D2444" s="6" t="s">
        <v>208</v>
      </c>
      <c r="E2444" s="6">
        <v>4</v>
      </c>
      <c r="F2444" s="6" t="str">
        <f>VLOOKUP(T_[[#This Row],[N° représ]],ListeREPRESENTANTS,2,FALSE)</f>
        <v>Laura Callahan</v>
      </c>
      <c r="G2444" s="6">
        <v>10857</v>
      </c>
      <c r="H2444" s="9">
        <v>41649</v>
      </c>
      <c r="I2444" s="9">
        <v>41666</v>
      </c>
      <c r="J2444" s="9">
        <v>41665</v>
      </c>
      <c r="K2444" s="7">
        <v>2</v>
      </c>
      <c r="L2444" s="9" t="str">
        <f>VLOOKUP(T_[[#This Row],[Réf catégorie]],ListeCATEGORIES,2,FALSE)</f>
        <v>Condiments</v>
      </c>
      <c r="M2444" s="6">
        <v>3</v>
      </c>
      <c r="N2444" s="6" t="str">
        <f>VLOOKUP(T_[[#This Row],[Réf prod]],ListePRODUITS,2,FALSE)</f>
        <v>Aniseed Syrup</v>
      </c>
      <c r="O2444" s="13">
        <v>50</v>
      </c>
      <c r="P2444" s="6">
        <v>79</v>
      </c>
      <c r="Q2444" s="13">
        <f t="shared" si="38"/>
        <v>3950</v>
      </c>
      <c r="R2444" s="15">
        <v>0.04</v>
      </c>
      <c r="S2444" s="13">
        <v>3792</v>
      </c>
      <c r="T2444" s="13">
        <v>18.96</v>
      </c>
      <c r="U2444" s="48">
        <f>T_[[#This Row],[CA tarif]]-T_[[#This Row],[CA HT]]</f>
        <v>158</v>
      </c>
      <c r="V2444" s="13"/>
      <c r="W2444" s="13"/>
      <c r="X2444"/>
      <c r="AA2444"/>
      <c r="AB2444"/>
    </row>
    <row r="2445" spans="1:28" ht="15" customHeight="1" x14ac:dyDescent="0.25">
      <c r="A2445" s="6" t="s">
        <v>157</v>
      </c>
      <c r="B2445" s="6" t="s">
        <v>158</v>
      </c>
      <c r="C2445" s="6" t="s">
        <v>159</v>
      </c>
      <c r="D2445" s="6" t="s">
        <v>136</v>
      </c>
      <c r="E2445" s="6">
        <v>3</v>
      </c>
      <c r="F2445" s="6" t="str">
        <f>VLOOKUP(T_[[#This Row],[N° représ]],ListeREPRESENTANTS,2,FALSE)</f>
        <v>Janet Leverling</v>
      </c>
      <c r="G2445" s="6">
        <v>10536</v>
      </c>
      <c r="H2445" s="9">
        <v>41650</v>
      </c>
      <c r="I2445" s="9">
        <v>41668</v>
      </c>
      <c r="J2445" s="9">
        <v>41669</v>
      </c>
      <c r="K2445" s="7">
        <v>4</v>
      </c>
      <c r="L2445" s="9" t="str">
        <f>VLOOKUP(T_[[#This Row],[Réf catégorie]],ListeCATEGORIES,2,FALSE)</f>
        <v>Produits laitiers</v>
      </c>
      <c r="M2445" s="6">
        <v>12</v>
      </c>
      <c r="N2445" s="6" t="str">
        <f>VLOOKUP(T_[[#This Row],[Réf prod]],ListePRODUITS,2,FALSE)</f>
        <v>Queso Manchego La Pastora</v>
      </c>
      <c r="O2445" s="13">
        <v>190</v>
      </c>
      <c r="P2445" s="6">
        <v>52</v>
      </c>
      <c r="Q2445" s="13">
        <f t="shared" si="38"/>
        <v>9880</v>
      </c>
      <c r="R2445" s="15">
        <v>0.09</v>
      </c>
      <c r="S2445" s="13">
        <v>8990.8000000000011</v>
      </c>
      <c r="T2445" s="13">
        <v>224.77000000000004</v>
      </c>
      <c r="U2445" s="48">
        <f>T_[[#This Row],[CA tarif]]-T_[[#This Row],[CA HT]]</f>
        <v>889.19999999999891</v>
      </c>
      <c r="V2445" s="13"/>
      <c r="W2445" s="13"/>
      <c r="X2445"/>
      <c r="AA2445"/>
      <c r="AB2445"/>
    </row>
    <row r="2446" spans="1:28" ht="15" customHeight="1" x14ac:dyDescent="0.25">
      <c r="A2446" s="6" t="s">
        <v>255</v>
      </c>
      <c r="B2446" s="6" t="s">
        <v>256</v>
      </c>
      <c r="C2446" s="6" t="s">
        <v>257</v>
      </c>
      <c r="D2446" s="6" t="s">
        <v>81</v>
      </c>
      <c r="E2446" s="6">
        <v>6</v>
      </c>
      <c r="F2446" s="6" t="str">
        <f>VLOOKUP(T_[[#This Row],[N° représ]],ListeREPRESENTANTS,2,FALSE)</f>
        <v>Ernst Junge</v>
      </c>
      <c r="G2446" s="6">
        <v>10822</v>
      </c>
      <c r="H2446" s="9">
        <v>41650</v>
      </c>
      <c r="I2446" s="9">
        <v>41667</v>
      </c>
      <c r="J2446" s="9">
        <v>41666</v>
      </c>
      <c r="K2446" s="7">
        <v>3</v>
      </c>
      <c r="L2446" s="9" t="str">
        <f>VLOOKUP(T_[[#This Row],[Réf catégorie]],ListeCATEGORIES,2,FALSE)</f>
        <v>Desserts</v>
      </c>
      <c r="M2446" s="6">
        <v>62</v>
      </c>
      <c r="N2446" s="6" t="str">
        <f>VLOOKUP(T_[[#This Row],[Réf prod]],ListePRODUITS,2,FALSE)</f>
        <v>Tarte au sucre</v>
      </c>
      <c r="O2446" s="13">
        <v>246.5</v>
      </c>
      <c r="P2446" s="6">
        <v>35</v>
      </c>
      <c r="Q2446" s="13">
        <f t="shared" si="38"/>
        <v>8627.5</v>
      </c>
      <c r="R2446" s="15">
        <v>-0.02</v>
      </c>
      <c r="S2446" s="13">
        <v>8800.0499999999993</v>
      </c>
      <c r="T2446" s="13">
        <v>96.800549999999987</v>
      </c>
      <c r="U2446" s="48">
        <f>T_[[#This Row],[CA tarif]]-T_[[#This Row],[CA HT]]</f>
        <v>-172.54999999999927</v>
      </c>
      <c r="V2446" s="13"/>
      <c r="W2446" s="13"/>
      <c r="X2446"/>
      <c r="AA2446"/>
      <c r="AB2446"/>
    </row>
    <row r="2447" spans="1:28" ht="15" customHeight="1" x14ac:dyDescent="0.25">
      <c r="A2447" s="6" t="s">
        <v>179</v>
      </c>
      <c r="B2447" s="6" t="s">
        <v>180</v>
      </c>
      <c r="C2447" s="6" t="s">
        <v>181</v>
      </c>
      <c r="D2447" s="6" t="s">
        <v>81</v>
      </c>
      <c r="E2447" s="6">
        <v>5</v>
      </c>
      <c r="F2447" s="6" t="str">
        <f>VLOOKUP(T_[[#This Row],[N° représ]],ListeREPRESENTANTS,2,FALSE)</f>
        <v>Mohamed Ben Arfa</v>
      </c>
      <c r="G2447" s="6">
        <v>10847</v>
      </c>
      <c r="H2447" s="9">
        <v>41650</v>
      </c>
      <c r="I2447" s="9">
        <v>41674</v>
      </c>
      <c r="J2447" s="9">
        <v>41674</v>
      </c>
      <c r="K2447" s="7">
        <v>8</v>
      </c>
      <c r="L2447" s="9" t="str">
        <f>VLOOKUP(T_[[#This Row],[Réf catégorie]],ListeCATEGORIES,2,FALSE)</f>
        <v>Poissons et fruits de mer</v>
      </c>
      <c r="M2447" s="6">
        <v>37</v>
      </c>
      <c r="N2447" s="6" t="str">
        <f>VLOOKUP(T_[[#This Row],[Réf prod]],ListePRODUITS,2,FALSE)</f>
        <v>Gravad lax</v>
      </c>
      <c r="O2447" s="13">
        <v>130</v>
      </c>
      <c r="P2447" s="6">
        <v>31</v>
      </c>
      <c r="Q2447" s="13">
        <f t="shared" si="38"/>
        <v>4030</v>
      </c>
      <c r="R2447" s="15">
        <v>0.13</v>
      </c>
      <c r="S2447" s="13">
        <v>3506.1</v>
      </c>
      <c r="T2447" s="13">
        <v>63.109799999999993</v>
      </c>
      <c r="U2447" s="48">
        <f>T_[[#This Row],[CA tarif]]-T_[[#This Row],[CA HT]]</f>
        <v>523.90000000000009</v>
      </c>
      <c r="V2447" s="13"/>
      <c r="W2447" s="13"/>
      <c r="X2447"/>
      <c r="AA2447"/>
      <c r="AB2447"/>
    </row>
    <row r="2448" spans="1:28" ht="15" customHeight="1" x14ac:dyDescent="0.25">
      <c r="A2448" s="6" t="s">
        <v>189</v>
      </c>
      <c r="B2448" s="6" t="s">
        <v>190</v>
      </c>
      <c r="C2448" s="6" t="s">
        <v>191</v>
      </c>
      <c r="D2448" s="6" t="s">
        <v>136</v>
      </c>
      <c r="E2448" s="6">
        <v>8</v>
      </c>
      <c r="F2448" s="6" t="str">
        <f>VLOOKUP(T_[[#This Row],[N° représ]],ListeREPRESENTANTS,2,FALSE)</f>
        <v>Hicham Esmal</v>
      </c>
      <c r="G2448" s="6">
        <v>10527</v>
      </c>
      <c r="H2448" s="9">
        <v>41651</v>
      </c>
      <c r="I2448" s="9">
        <v>41677</v>
      </c>
      <c r="J2448" s="9">
        <v>41673</v>
      </c>
      <c r="K2448" s="7">
        <v>2</v>
      </c>
      <c r="L2448" s="9" t="str">
        <f>VLOOKUP(T_[[#This Row],[Réf catégorie]],ListeCATEGORIES,2,FALSE)</f>
        <v>Condiments</v>
      </c>
      <c r="M2448" s="6">
        <v>4</v>
      </c>
      <c r="N2448" s="6" t="str">
        <f>VLOOKUP(T_[[#This Row],[Réf prod]],ListePRODUITS,2,FALSE)</f>
        <v>Chef Anton's Cajun Seasoning</v>
      </c>
      <c r="O2448" s="13">
        <v>110</v>
      </c>
      <c r="P2448" s="6">
        <v>40</v>
      </c>
      <c r="Q2448" s="13">
        <f t="shared" si="38"/>
        <v>4400</v>
      </c>
      <c r="R2448" s="15">
        <v>0</v>
      </c>
      <c r="S2448" s="13">
        <v>4400</v>
      </c>
      <c r="T2448" s="13">
        <v>149.6</v>
      </c>
      <c r="U2448" s="48">
        <f>T_[[#This Row],[CA tarif]]-T_[[#This Row],[CA HT]]</f>
        <v>0</v>
      </c>
      <c r="V2448" s="13"/>
      <c r="W2448" s="13"/>
      <c r="X2448"/>
      <c r="AA2448"/>
      <c r="AB2448"/>
    </row>
    <row r="2449" spans="1:28" ht="15" customHeight="1" x14ac:dyDescent="0.25">
      <c r="A2449" s="6" t="s">
        <v>82</v>
      </c>
      <c r="B2449" s="6" t="s">
        <v>83</v>
      </c>
      <c r="C2449" s="6" t="s">
        <v>84</v>
      </c>
      <c r="D2449" s="6" t="s">
        <v>85</v>
      </c>
      <c r="E2449" s="6">
        <v>5</v>
      </c>
      <c r="F2449" s="6" t="str">
        <f>VLOOKUP(T_[[#This Row],[N° représ]],ListeREPRESENTANTS,2,FALSE)</f>
        <v>Mohamed Ben Arfa</v>
      </c>
      <c r="G2449" s="6">
        <v>10511</v>
      </c>
      <c r="H2449" s="9">
        <v>41652</v>
      </c>
      <c r="I2449" s="9">
        <v>41676</v>
      </c>
      <c r="J2449" s="9">
        <v>41673</v>
      </c>
      <c r="K2449" s="7">
        <v>7</v>
      </c>
      <c r="L2449" s="9" t="str">
        <f>VLOOKUP(T_[[#This Row],[Réf catégorie]],ListeCATEGORIES,2,FALSE)</f>
        <v>Produits secs</v>
      </c>
      <c r="M2449" s="6">
        <v>7</v>
      </c>
      <c r="N2449" s="6" t="str">
        <f>VLOOKUP(T_[[#This Row],[Réf prod]],ListePRODUITS,2,FALSE)</f>
        <v>Uncle Bob's Organic Dried Pears</v>
      </c>
      <c r="O2449" s="13">
        <v>150</v>
      </c>
      <c r="P2449" s="6">
        <v>25</v>
      </c>
      <c r="Q2449" s="13">
        <f t="shared" si="38"/>
        <v>3750</v>
      </c>
      <c r="R2449" s="15">
        <v>0</v>
      </c>
      <c r="S2449" s="13">
        <v>3750</v>
      </c>
      <c r="T2449" s="13">
        <v>120</v>
      </c>
      <c r="U2449" s="48">
        <f>T_[[#This Row],[CA tarif]]-T_[[#This Row],[CA HT]]</f>
        <v>0</v>
      </c>
      <c r="V2449" s="13"/>
      <c r="W2449" s="13"/>
      <c r="X2449"/>
      <c r="AA2449"/>
      <c r="AB2449"/>
    </row>
    <row r="2450" spans="1:28" ht="15" customHeight="1" x14ac:dyDescent="0.25">
      <c r="A2450" s="6" t="s">
        <v>182</v>
      </c>
      <c r="B2450" s="6" t="s">
        <v>183</v>
      </c>
      <c r="C2450" s="6" t="s">
        <v>132</v>
      </c>
      <c r="D2450" s="6" t="s">
        <v>123</v>
      </c>
      <c r="E2450" s="6">
        <v>9</v>
      </c>
      <c r="F2450" s="6" t="str">
        <f>VLOOKUP(T_[[#This Row],[N° représ]],ListeREPRESENTANTS,2,FALSE)</f>
        <v>Steven Buchanan</v>
      </c>
      <c r="G2450" s="6">
        <v>10650</v>
      </c>
      <c r="H2450" s="9">
        <v>41652</v>
      </c>
      <c r="I2450" s="9">
        <v>41677</v>
      </c>
      <c r="J2450" s="9">
        <v>41672</v>
      </c>
      <c r="K2450" s="7">
        <v>8</v>
      </c>
      <c r="L2450" s="9" t="str">
        <f>VLOOKUP(T_[[#This Row],[Réf catégorie]],ListeCATEGORIES,2,FALSE)</f>
        <v>Poissons et fruits de mer</v>
      </c>
      <c r="M2450" s="6">
        <v>30</v>
      </c>
      <c r="N2450" s="6" t="str">
        <f>VLOOKUP(T_[[#This Row],[Réf prod]],ListePRODUITS,2,FALSE)</f>
        <v>Nord-Ost Matjeshering</v>
      </c>
      <c r="O2450" s="13">
        <v>129.44999999999999</v>
      </c>
      <c r="P2450" s="6">
        <v>65</v>
      </c>
      <c r="Q2450" s="13">
        <f t="shared" si="38"/>
        <v>8414.25</v>
      </c>
      <c r="R2450" s="15">
        <v>0.11</v>
      </c>
      <c r="S2450" s="13">
        <v>7488.6824999999999</v>
      </c>
      <c r="T2450" s="13">
        <v>194.70574500000001</v>
      </c>
      <c r="U2450" s="48">
        <f>T_[[#This Row],[CA tarif]]-T_[[#This Row],[CA HT]]</f>
        <v>925.56750000000011</v>
      </c>
      <c r="V2450" s="13"/>
      <c r="W2450" s="13"/>
      <c r="X2450"/>
      <c r="AA2450"/>
      <c r="AB2450"/>
    </row>
    <row r="2451" spans="1:28" ht="15" customHeight="1" x14ac:dyDescent="0.25">
      <c r="A2451" s="6" t="s">
        <v>78</v>
      </c>
      <c r="B2451" s="6" t="s">
        <v>79</v>
      </c>
      <c r="C2451" s="6" t="s">
        <v>80</v>
      </c>
      <c r="D2451" s="6" t="s">
        <v>81</v>
      </c>
      <c r="E2451" s="6">
        <v>5</v>
      </c>
      <c r="F2451" s="6" t="str">
        <f>VLOOKUP(T_[[#This Row],[N° représ]],ListeREPRESENTANTS,2,FALSE)</f>
        <v>Mohamed Ben Arfa</v>
      </c>
      <c r="G2451" s="6">
        <v>10861</v>
      </c>
      <c r="H2451" s="9">
        <v>41652</v>
      </c>
      <c r="I2451" s="9">
        <v>41676</v>
      </c>
      <c r="J2451" s="9">
        <v>41675</v>
      </c>
      <c r="K2451" s="7">
        <v>8</v>
      </c>
      <c r="L2451" s="9" t="str">
        <f>VLOOKUP(T_[[#This Row],[Réf catégorie]],ListeCATEGORIES,2,FALSE)</f>
        <v>Poissons et fruits de mer</v>
      </c>
      <c r="M2451" s="6">
        <v>18</v>
      </c>
      <c r="N2451" s="6" t="str">
        <f>VLOOKUP(T_[[#This Row],[Réf prod]],ListePRODUITS,2,FALSE)</f>
        <v>Carnarvon Tigers</v>
      </c>
      <c r="O2451" s="13">
        <v>312.5</v>
      </c>
      <c r="P2451" s="6">
        <v>63</v>
      </c>
      <c r="Q2451" s="13">
        <f t="shared" si="38"/>
        <v>19687.5</v>
      </c>
      <c r="R2451" s="15">
        <v>0.2</v>
      </c>
      <c r="S2451" s="13">
        <v>15750</v>
      </c>
      <c r="T2451" s="13">
        <v>378</v>
      </c>
      <c r="U2451" s="48">
        <f>T_[[#This Row],[CA tarif]]-T_[[#This Row],[CA HT]]</f>
        <v>3937.5</v>
      </c>
      <c r="V2451" s="13"/>
      <c r="W2451" s="13"/>
      <c r="X2451"/>
      <c r="AA2451"/>
      <c r="AB2451"/>
    </row>
    <row r="2452" spans="1:28" ht="15" customHeight="1" x14ac:dyDescent="0.25">
      <c r="A2452" s="6" t="s">
        <v>133</v>
      </c>
      <c r="B2452" s="6" t="s">
        <v>134</v>
      </c>
      <c r="C2452" s="6" t="s">
        <v>135</v>
      </c>
      <c r="D2452" s="6" t="s">
        <v>136</v>
      </c>
      <c r="E2452" s="6">
        <v>4</v>
      </c>
      <c r="F2452" s="6" t="str">
        <f>VLOOKUP(T_[[#This Row],[N° représ]],ListeREPRESENTANTS,2,FALSE)</f>
        <v>Laura Callahan</v>
      </c>
      <c r="G2452" s="6">
        <v>10623</v>
      </c>
      <c r="H2452" s="9">
        <v>41653</v>
      </c>
      <c r="I2452" s="9">
        <v>41671</v>
      </c>
      <c r="J2452" s="9">
        <v>41673</v>
      </c>
      <c r="K2452" s="7">
        <v>1</v>
      </c>
      <c r="L2452" s="9" t="str">
        <f>VLOOKUP(T_[[#This Row],[Réf catégorie]],ListeCATEGORIES,2,FALSE)</f>
        <v>Boissons</v>
      </c>
      <c r="M2452" s="6">
        <v>24</v>
      </c>
      <c r="N2452" s="6" t="str">
        <f>VLOOKUP(T_[[#This Row],[Réf prod]],ListePRODUITS,2,FALSE)</f>
        <v>Guaraná Fantástica</v>
      </c>
      <c r="O2452" s="13">
        <v>22.5</v>
      </c>
      <c r="P2452" s="6">
        <v>23</v>
      </c>
      <c r="Q2452" s="13">
        <f t="shared" si="38"/>
        <v>517.5</v>
      </c>
      <c r="R2452" s="15">
        <v>7.0000000000000007E-2</v>
      </c>
      <c r="S2452" s="13">
        <v>481.27499999999998</v>
      </c>
      <c r="T2452" s="13">
        <v>13.956974999999998</v>
      </c>
      <c r="U2452" s="48">
        <f>T_[[#This Row],[CA tarif]]-T_[[#This Row],[CA HT]]</f>
        <v>36.225000000000023</v>
      </c>
      <c r="V2452" s="13"/>
      <c r="W2452" s="13"/>
      <c r="X2452"/>
      <c r="AA2452"/>
      <c r="AB2452"/>
    </row>
    <row r="2453" spans="1:28" ht="15" customHeight="1" x14ac:dyDescent="0.25">
      <c r="A2453" s="6" t="s">
        <v>228</v>
      </c>
      <c r="B2453" s="6" t="s">
        <v>229</v>
      </c>
      <c r="C2453" s="6" t="s">
        <v>122</v>
      </c>
      <c r="D2453" s="6" t="s">
        <v>123</v>
      </c>
      <c r="E2453" s="6">
        <v>5</v>
      </c>
      <c r="F2453" s="6" t="str">
        <f>VLOOKUP(T_[[#This Row],[N° représ]],ListeREPRESENTANTS,2,FALSE)</f>
        <v>Mohamed Ben Arfa</v>
      </c>
      <c r="G2453" s="6">
        <v>10783</v>
      </c>
      <c r="H2453" s="9">
        <v>41653</v>
      </c>
      <c r="I2453" s="9">
        <v>41665</v>
      </c>
      <c r="J2453" s="9">
        <v>41664</v>
      </c>
      <c r="K2453" s="7">
        <v>4</v>
      </c>
      <c r="L2453" s="9" t="str">
        <f>VLOOKUP(T_[[#This Row],[Réf catégorie]],ListeCATEGORIES,2,FALSE)</f>
        <v>Produits laitiers</v>
      </c>
      <c r="M2453" s="6">
        <v>31</v>
      </c>
      <c r="N2453" s="6" t="str">
        <f>VLOOKUP(T_[[#This Row],[Réf prod]],ListePRODUITS,2,FALSE)</f>
        <v>Gorgonzola Telino</v>
      </c>
      <c r="O2453" s="13">
        <v>62.5</v>
      </c>
      <c r="P2453" s="6">
        <v>80</v>
      </c>
      <c r="Q2453" s="13">
        <f t="shared" si="38"/>
        <v>5000</v>
      </c>
      <c r="R2453" s="15">
        <v>0</v>
      </c>
      <c r="S2453" s="13">
        <v>5000</v>
      </c>
      <c r="T2453" s="13">
        <v>90</v>
      </c>
      <c r="U2453" s="48">
        <f>T_[[#This Row],[CA tarif]]-T_[[#This Row],[CA HT]]</f>
        <v>0</v>
      </c>
      <c r="V2453" s="13"/>
      <c r="W2453" s="13"/>
      <c r="X2453"/>
      <c r="AA2453"/>
      <c r="AB2453"/>
    </row>
    <row r="2454" spans="1:28" ht="15" customHeight="1" x14ac:dyDescent="0.25">
      <c r="A2454" s="6" t="s">
        <v>155</v>
      </c>
      <c r="B2454" s="6" t="s">
        <v>156</v>
      </c>
      <c r="C2454" s="6" t="s">
        <v>132</v>
      </c>
      <c r="D2454" s="6" t="s">
        <v>123</v>
      </c>
      <c r="E2454" s="6">
        <v>5</v>
      </c>
      <c r="F2454" s="6" t="str">
        <f>VLOOKUP(T_[[#This Row],[N° représ]],ListeREPRESENTANTS,2,FALSE)</f>
        <v>Mohamed Ben Arfa</v>
      </c>
      <c r="G2454" s="6">
        <v>10830</v>
      </c>
      <c r="H2454" s="9">
        <v>41654</v>
      </c>
      <c r="I2454" s="9">
        <v>41673</v>
      </c>
      <c r="J2454" s="9">
        <v>41668</v>
      </c>
      <c r="K2454" s="7">
        <v>3</v>
      </c>
      <c r="L2454" s="9" t="str">
        <f>VLOOKUP(T_[[#This Row],[Réf catégorie]],ListeCATEGORIES,2,FALSE)</f>
        <v>Desserts</v>
      </c>
      <c r="M2454" s="6">
        <v>68</v>
      </c>
      <c r="N2454" s="6" t="str">
        <f>VLOOKUP(T_[[#This Row],[Réf prod]],ListePRODUITS,2,FALSE)</f>
        <v>Scottish Longbreads</v>
      </c>
      <c r="O2454" s="13">
        <v>62.5</v>
      </c>
      <c r="P2454" s="6">
        <v>4</v>
      </c>
      <c r="Q2454" s="13">
        <f t="shared" si="38"/>
        <v>250</v>
      </c>
      <c r="R2454" s="15">
        <v>0.16</v>
      </c>
      <c r="S2454" s="13">
        <v>210</v>
      </c>
      <c r="T2454" s="13">
        <v>6.72</v>
      </c>
      <c r="U2454" s="48">
        <f>T_[[#This Row],[CA tarif]]-T_[[#This Row],[CA HT]]</f>
        <v>40</v>
      </c>
      <c r="V2454" s="13"/>
      <c r="W2454" s="13"/>
      <c r="X2454"/>
      <c r="AA2454"/>
      <c r="AB2454"/>
    </row>
    <row r="2455" spans="1:28" ht="15" customHeight="1" x14ac:dyDescent="0.25">
      <c r="A2455" s="6" t="s">
        <v>78</v>
      </c>
      <c r="B2455" s="6" t="s">
        <v>79</v>
      </c>
      <c r="C2455" s="6" t="s">
        <v>80</v>
      </c>
      <c r="D2455" s="6" t="s">
        <v>81</v>
      </c>
      <c r="E2455" s="6">
        <v>3</v>
      </c>
      <c r="F2455" s="6" t="str">
        <f>VLOOKUP(T_[[#This Row],[N° représ]],ListeREPRESENTANTS,2,FALSE)</f>
        <v>Janet Leverling</v>
      </c>
      <c r="G2455" s="6">
        <v>10904</v>
      </c>
      <c r="H2455" s="9">
        <v>41654</v>
      </c>
      <c r="I2455" s="9">
        <v>41678</v>
      </c>
      <c r="J2455" s="9">
        <v>41679</v>
      </c>
      <c r="K2455" s="7">
        <v>8</v>
      </c>
      <c r="L2455" s="9" t="str">
        <f>VLOOKUP(T_[[#This Row],[Réf catégorie]],ListeCATEGORIES,2,FALSE)</f>
        <v>Poissons et fruits de mer</v>
      </c>
      <c r="M2455" s="6">
        <v>58</v>
      </c>
      <c r="N2455" s="6" t="str">
        <f>VLOOKUP(T_[[#This Row],[Réf prod]],ListePRODUITS,2,FALSE)</f>
        <v>Escargots de Bourgogne</v>
      </c>
      <c r="O2455" s="13">
        <v>66.25</v>
      </c>
      <c r="P2455" s="6">
        <v>8</v>
      </c>
      <c r="Q2455" s="13">
        <f t="shared" si="38"/>
        <v>530</v>
      </c>
      <c r="R2455" s="15">
        <v>0.17</v>
      </c>
      <c r="S2455" s="13">
        <v>439.9</v>
      </c>
      <c r="T2455" s="13">
        <v>13.196999999999999</v>
      </c>
      <c r="U2455" s="48">
        <f>T_[[#This Row],[CA tarif]]-T_[[#This Row],[CA HT]]</f>
        <v>90.100000000000023</v>
      </c>
      <c r="V2455" s="13"/>
      <c r="W2455" s="13"/>
      <c r="X2455"/>
      <c r="AA2455"/>
      <c r="AB2455"/>
    </row>
    <row r="2456" spans="1:28" ht="15" customHeight="1" x14ac:dyDescent="0.25">
      <c r="A2456" s="6" t="s">
        <v>133</v>
      </c>
      <c r="B2456" s="6" t="s">
        <v>134</v>
      </c>
      <c r="C2456" s="6" t="s">
        <v>135</v>
      </c>
      <c r="D2456" s="6" t="s">
        <v>136</v>
      </c>
      <c r="E2456" s="6">
        <v>4</v>
      </c>
      <c r="F2456" s="6" t="str">
        <f>VLOOKUP(T_[[#This Row],[N° représ]],ListeREPRESENTANTS,2,FALSE)</f>
        <v>Laura Callahan</v>
      </c>
      <c r="G2456" s="6">
        <v>10488</v>
      </c>
      <c r="H2456" s="9">
        <v>41655</v>
      </c>
      <c r="I2456" s="9">
        <v>41669</v>
      </c>
      <c r="J2456" s="9">
        <v>41671</v>
      </c>
      <c r="K2456" s="7">
        <v>4</v>
      </c>
      <c r="L2456" s="9" t="str">
        <f>VLOOKUP(T_[[#This Row],[Réf catégorie]],ListeCATEGORIES,2,FALSE)</f>
        <v>Produits laitiers</v>
      </c>
      <c r="M2456" s="6">
        <v>59</v>
      </c>
      <c r="N2456" s="6" t="str">
        <f>VLOOKUP(T_[[#This Row],[Réf prod]],ListePRODUITS,2,FALSE)</f>
        <v>Raclette Courdavault</v>
      </c>
      <c r="O2456" s="13">
        <v>220</v>
      </c>
      <c r="P2456" s="6">
        <v>82</v>
      </c>
      <c r="Q2456" s="13">
        <f t="shared" si="38"/>
        <v>18040</v>
      </c>
      <c r="R2456" s="15">
        <v>0.03</v>
      </c>
      <c r="S2456" s="13">
        <v>17498.8</v>
      </c>
      <c r="T2456" s="13">
        <v>52.496399999999994</v>
      </c>
      <c r="U2456" s="48">
        <f>T_[[#This Row],[CA tarif]]-T_[[#This Row],[CA HT]]</f>
        <v>541.20000000000073</v>
      </c>
      <c r="V2456" s="13"/>
      <c r="W2456" s="13"/>
      <c r="X2456"/>
      <c r="AA2456"/>
      <c r="AB2456"/>
    </row>
    <row r="2457" spans="1:28" ht="15" customHeight="1" x14ac:dyDescent="0.25">
      <c r="A2457" s="6" t="s">
        <v>192</v>
      </c>
      <c r="B2457" s="6" t="s">
        <v>193</v>
      </c>
      <c r="C2457" s="6" t="s">
        <v>88</v>
      </c>
      <c r="D2457" s="6" t="s">
        <v>89</v>
      </c>
      <c r="E2457" s="6">
        <v>3</v>
      </c>
      <c r="F2457" s="6" t="str">
        <f>VLOOKUP(T_[[#This Row],[N° représ]],ListeREPRESENTANTS,2,FALSE)</f>
        <v>Janet Leverling</v>
      </c>
      <c r="G2457" s="6">
        <v>10517</v>
      </c>
      <c r="H2457" s="9">
        <v>41655</v>
      </c>
      <c r="I2457" s="9">
        <v>41678</v>
      </c>
      <c r="J2457" s="9">
        <v>41681</v>
      </c>
      <c r="K2457" s="7">
        <v>5</v>
      </c>
      <c r="L2457" s="9" t="str">
        <f>VLOOKUP(T_[[#This Row],[Réf catégorie]],ListeCATEGORIES,2,FALSE)</f>
        <v>Pâtes et céréales</v>
      </c>
      <c r="M2457" s="6">
        <v>52</v>
      </c>
      <c r="N2457" s="6" t="str">
        <f>VLOOKUP(T_[[#This Row],[Réf prod]],ListePRODUITS,2,FALSE)</f>
        <v>Filo Mix</v>
      </c>
      <c r="O2457" s="13">
        <v>35</v>
      </c>
      <c r="P2457" s="6">
        <v>19</v>
      </c>
      <c r="Q2457" s="13">
        <f t="shared" si="38"/>
        <v>665</v>
      </c>
      <c r="R2457" s="15">
        <v>0.08</v>
      </c>
      <c r="S2457" s="13">
        <v>611.80000000000007</v>
      </c>
      <c r="T2457" s="13">
        <v>14.683200000000001</v>
      </c>
      <c r="U2457" s="48">
        <f>T_[[#This Row],[CA tarif]]-T_[[#This Row],[CA HT]]</f>
        <v>53.199999999999932</v>
      </c>
      <c r="V2457" s="13"/>
      <c r="W2457" s="13"/>
      <c r="X2457"/>
      <c r="AA2457"/>
      <c r="AB2457"/>
    </row>
    <row r="2458" spans="1:28" ht="15" customHeight="1" x14ac:dyDescent="0.25">
      <c r="A2458" s="6" t="s">
        <v>243</v>
      </c>
      <c r="B2458" s="6" t="s">
        <v>244</v>
      </c>
      <c r="C2458" s="6" t="s">
        <v>88</v>
      </c>
      <c r="D2458" s="6" t="s">
        <v>89</v>
      </c>
      <c r="E2458" s="6">
        <v>7</v>
      </c>
      <c r="F2458" s="6" t="str">
        <f>VLOOKUP(T_[[#This Row],[N° représ]],ListeREPRESENTANTS,2,FALSE)</f>
        <v>Jaime Dos Santos</v>
      </c>
      <c r="G2458" s="6">
        <v>10558</v>
      </c>
      <c r="H2458" s="9">
        <v>41655</v>
      </c>
      <c r="I2458" s="9">
        <v>41665</v>
      </c>
      <c r="J2458" s="9">
        <v>41665</v>
      </c>
      <c r="K2458" s="7">
        <v>5</v>
      </c>
      <c r="L2458" s="9" t="str">
        <f>VLOOKUP(T_[[#This Row],[Réf catégorie]],ListeCATEGORIES,2,FALSE)</f>
        <v>Pâtes et céréales</v>
      </c>
      <c r="M2458" s="6">
        <v>52</v>
      </c>
      <c r="N2458" s="6" t="str">
        <f>VLOOKUP(T_[[#This Row],[Réf prod]],ListePRODUITS,2,FALSE)</f>
        <v>Filo Mix</v>
      </c>
      <c r="O2458" s="13">
        <v>35</v>
      </c>
      <c r="P2458" s="6">
        <v>47</v>
      </c>
      <c r="Q2458" s="13">
        <f t="shared" si="38"/>
        <v>1645</v>
      </c>
      <c r="R2458" s="15">
        <v>-0.03</v>
      </c>
      <c r="S2458" s="13">
        <v>1694.3500000000001</v>
      </c>
      <c r="T2458" s="13">
        <v>13.554800000000002</v>
      </c>
      <c r="U2458" s="48">
        <f>T_[[#This Row],[CA tarif]]-T_[[#This Row],[CA HT]]</f>
        <v>-49.350000000000136</v>
      </c>
      <c r="V2458" s="13"/>
      <c r="W2458" s="13"/>
      <c r="X2458"/>
      <c r="AA2458"/>
      <c r="AB2458"/>
    </row>
    <row r="2459" spans="1:28" ht="15" customHeight="1" x14ac:dyDescent="0.25">
      <c r="A2459" s="6" t="s">
        <v>155</v>
      </c>
      <c r="B2459" s="6" t="s">
        <v>156</v>
      </c>
      <c r="C2459" s="6" t="s">
        <v>132</v>
      </c>
      <c r="D2459" s="6" t="s">
        <v>123</v>
      </c>
      <c r="E2459" s="6">
        <v>5</v>
      </c>
      <c r="F2459" s="6" t="str">
        <f>VLOOKUP(T_[[#This Row],[N° représ]],ListeREPRESENTANTS,2,FALSE)</f>
        <v>Mohamed Ben Arfa</v>
      </c>
      <c r="G2459" s="6">
        <v>10606</v>
      </c>
      <c r="H2459" s="9">
        <v>41655</v>
      </c>
      <c r="I2459" s="9">
        <v>41679</v>
      </c>
      <c r="J2459" s="9">
        <v>41676</v>
      </c>
      <c r="K2459" s="7">
        <v>3</v>
      </c>
      <c r="L2459" s="9" t="str">
        <f>VLOOKUP(T_[[#This Row],[Réf catégorie]],ListeCATEGORIES,2,FALSE)</f>
        <v>Desserts</v>
      </c>
      <c r="M2459" s="6">
        <v>62</v>
      </c>
      <c r="N2459" s="6" t="str">
        <f>VLOOKUP(T_[[#This Row],[Réf prod]],ListePRODUITS,2,FALSE)</f>
        <v>Tarte au sucre</v>
      </c>
      <c r="O2459" s="13">
        <v>246.5</v>
      </c>
      <c r="P2459" s="6">
        <v>17</v>
      </c>
      <c r="Q2459" s="13">
        <f t="shared" si="38"/>
        <v>4190.5</v>
      </c>
      <c r="R2459" s="15">
        <v>0.05</v>
      </c>
      <c r="S2459" s="13">
        <v>3980.9749999999999</v>
      </c>
      <c r="T2459" s="13">
        <v>23.885849999999998</v>
      </c>
      <c r="U2459" s="48">
        <f>T_[[#This Row],[CA tarif]]-T_[[#This Row],[CA HT]]</f>
        <v>209.52500000000009</v>
      </c>
      <c r="V2459" s="13"/>
      <c r="W2459" s="13"/>
      <c r="X2459"/>
      <c r="AA2459"/>
      <c r="AB2459"/>
    </row>
    <row r="2460" spans="1:28" ht="15" customHeight="1" x14ac:dyDescent="0.25">
      <c r="A2460" s="6" t="s">
        <v>127</v>
      </c>
      <c r="B2460" s="6" t="s">
        <v>128</v>
      </c>
      <c r="C2460" s="6" t="s">
        <v>129</v>
      </c>
      <c r="D2460" s="6" t="s">
        <v>106</v>
      </c>
      <c r="E2460" s="6">
        <v>5</v>
      </c>
      <c r="F2460" s="6" t="str">
        <f>VLOOKUP(T_[[#This Row],[N° représ]],ListeREPRESENTANTS,2,FALSE)</f>
        <v>Mohamed Ben Arfa</v>
      </c>
      <c r="G2460" s="6">
        <v>10840</v>
      </c>
      <c r="H2460" s="9">
        <v>41655</v>
      </c>
      <c r="I2460" s="9">
        <v>41681</v>
      </c>
      <c r="J2460" s="9">
        <v>41678</v>
      </c>
      <c r="K2460" s="7">
        <v>1</v>
      </c>
      <c r="L2460" s="9" t="str">
        <f>VLOOKUP(T_[[#This Row],[Réf catégorie]],ListeCATEGORIES,2,FALSE)</f>
        <v>Boissons</v>
      </c>
      <c r="M2460" s="6">
        <v>39</v>
      </c>
      <c r="N2460" s="6" t="str">
        <f>VLOOKUP(T_[[#This Row],[Réf prod]],ListePRODUITS,2,FALSE)</f>
        <v>Chartreuse verte</v>
      </c>
      <c r="O2460" s="13">
        <v>90</v>
      </c>
      <c r="P2460" s="6">
        <v>32</v>
      </c>
      <c r="Q2460" s="13">
        <f t="shared" si="38"/>
        <v>2880</v>
      </c>
      <c r="R2460" s="15">
        <v>0.13</v>
      </c>
      <c r="S2460" s="13">
        <v>2505.6</v>
      </c>
      <c r="T2460" s="13">
        <v>37.584000000000003</v>
      </c>
      <c r="U2460" s="48">
        <f>T_[[#This Row],[CA tarif]]-T_[[#This Row],[CA HT]]</f>
        <v>374.40000000000009</v>
      </c>
      <c r="V2460" s="13"/>
      <c r="W2460" s="13"/>
      <c r="X2460"/>
      <c r="AA2460"/>
      <c r="AB2460"/>
    </row>
    <row r="2461" spans="1:28" ht="15" customHeight="1" x14ac:dyDescent="0.25">
      <c r="A2461" s="6" t="s">
        <v>173</v>
      </c>
      <c r="B2461" s="6" t="s">
        <v>174</v>
      </c>
      <c r="C2461" s="6" t="s">
        <v>135</v>
      </c>
      <c r="D2461" s="6" t="s">
        <v>136</v>
      </c>
      <c r="E2461" s="6">
        <v>7</v>
      </c>
      <c r="F2461" s="6" t="str">
        <f>VLOOKUP(T_[[#This Row],[N° représ]],ListeREPRESENTANTS,2,FALSE)</f>
        <v>Jaime Dos Santos</v>
      </c>
      <c r="G2461" s="6">
        <v>10542</v>
      </c>
      <c r="H2461" s="9">
        <v>41656</v>
      </c>
      <c r="I2461" s="9">
        <v>41673</v>
      </c>
      <c r="J2461" s="9">
        <v>41676</v>
      </c>
      <c r="K2461" s="7">
        <v>6</v>
      </c>
      <c r="L2461" s="9" t="str">
        <f>VLOOKUP(T_[[#This Row],[Réf catégorie]],ListeCATEGORIES,2,FALSE)</f>
        <v>Viandes</v>
      </c>
      <c r="M2461" s="6">
        <v>54</v>
      </c>
      <c r="N2461" s="6" t="str">
        <f>VLOOKUP(T_[[#This Row],[Réf prod]],ListePRODUITS,2,FALSE)</f>
        <v>Tourtière</v>
      </c>
      <c r="O2461" s="13">
        <v>37.25</v>
      </c>
      <c r="P2461" s="6">
        <v>96</v>
      </c>
      <c r="Q2461" s="13">
        <f t="shared" si="38"/>
        <v>3576</v>
      </c>
      <c r="R2461" s="15">
        <v>0.08</v>
      </c>
      <c r="S2461" s="13">
        <v>3289.92</v>
      </c>
      <c r="T2461" s="13">
        <v>115.1472</v>
      </c>
      <c r="U2461" s="48">
        <f>T_[[#This Row],[CA tarif]]-T_[[#This Row],[CA HT]]</f>
        <v>286.07999999999993</v>
      </c>
      <c r="V2461" s="13"/>
      <c r="W2461" s="13"/>
      <c r="X2461"/>
      <c r="AA2461"/>
      <c r="AB2461"/>
    </row>
    <row r="2462" spans="1:28" ht="15" customHeight="1" x14ac:dyDescent="0.25">
      <c r="A2462" s="6" t="s">
        <v>120</v>
      </c>
      <c r="B2462" s="6" t="s">
        <v>121</v>
      </c>
      <c r="C2462" s="6" t="s">
        <v>122</v>
      </c>
      <c r="D2462" s="6" t="s">
        <v>123</v>
      </c>
      <c r="E2462" s="6">
        <v>7</v>
      </c>
      <c r="F2462" s="6" t="str">
        <f>VLOOKUP(T_[[#This Row],[N° représ]],ListeREPRESENTANTS,2,FALSE)</f>
        <v>Jaime Dos Santos</v>
      </c>
      <c r="G2462" s="6">
        <v>10877</v>
      </c>
      <c r="H2462" s="9">
        <v>41656</v>
      </c>
      <c r="I2462" s="9">
        <v>41679</v>
      </c>
      <c r="J2462" s="9">
        <v>41674</v>
      </c>
      <c r="K2462" s="7">
        <v>3</v>
      </c>
      <c r="L2462" s="9" t="str">
        <f>VLOOKUP(T_[[#This Row],[Réf catégorie]],ListeCATEGORIES,2,FALSE)</f>
        <v>Desserts</v>
      </c>
      <c r="M2462" s="6">
        <v>16</v>
      </c>
      <c r="N2462" s="6" t="str">
        <f>VLOOKUP(T_[[#This Row],[Réf prod]],ListePRODUITS,2,FALSE)</f>
        <v>Pavlova</v>
      </c>
      <c r="O2462" s="13">
        <v>87.25</v>
      </c>
      <c r="P2462" s="6">
        <v>14</v>
      </c>
      <c r="Q2462" s="13">
        <f t="shared" si="38"/>
        <v>1221.5</v>
      </c>
      <c r="R2462" s="15">
        <v>0.2</v>
      </c>
      <c r="S2462" s="13">
        <v>977.2</v>
      </c>
      <c r="T2462" s="13">
        <v>29.315999999999999</v>
      </c>
      <c r="U2462" s="48">
        <f>T_[[#This Row],[CA tarif]]-T_[[#This Row],[CA HT]]</f>
        <v>244.29999999999995</v>
      </c>
      <c r="V2462" s="13"/>
      <c r="W2462" s="13"/>
      <c r="X2462"/>
      <c r="AA2462"/>
      <c r="AB2462"/>
    </row>
    <row r="2463" spans="1:28" ht="15" customHeight="1" x14ac:dyDescent="0.25">
      <c r="A2463" s="6" t="s">
        <v>114</v>
      </c>
      <c r="B2463" s="6" t="s">
        <v>115</v>
      </c>
      <c r="C2463" s="6" t="s">
        <v>116</v>
      </c>
      <c r="D2463" s="6" t="s">
        <v>81</v>
      </c>
      <c r="E2463" s="6">
        <v>4</v>
      </c>
      <c r="F2463" s="6" t="str">
        <f>VLOOKUP(T_[[#This Row],[N° représ]],ListeREPRESENTANTS,2,FALSE)</f>
        <v>Laura Callahan</v>
      </c>
      <c r="G2463" s="6">
        <v>10852</v>
      </c>
      <c r="H2463" s="9">
        <v>41657</v>
      </c>
      <c r="I2463" s="9">
        <v>41686</v>
      </c>
      <c r="J2463" s="9">
        <v>41687</v>
      </c>
      <c r="K2463" s="7">
        <v>6</v>
      </c>
      <c r="L2463" s="9" t="str">
        <f>VLOOKUP(T_[[#This Row],[Réf catégorie]],ListeCATEGORIES,2,FALSE)</f>
        <v>Viandes</v>
      </c>
      <c r="M2463" s="6">
        <v>17</v>
      </c>
      <c r="N2463" s="6" t="str">
        <f>VLOOKUP(T_[[#This Row],[Réf prod]],ListePRODUITS,2,FALSE)</f>
        <v>Alice Mutton</v>
      </c>
      <c r="O2463" s="13">
        <v>195</v>
      </c>
      <c r="P2463" s="6">
        <v>28</v>
      </c>
      <c r="Q2463" s="13">
        <f t="shared" si="38"/>
        <v>5460</v>
      </c>
      <c r="R2463" s="15">
        <v>0</v>
      </c>
      <c r="S2463" s="13">
        <v>5460</v>
      </c>
      <c r="T2463" s="13">
        <v>120.12</v>
      </c>
      <c r="U2463" s="48">
        <f>T_[[#This Row],[CA tarif]]-T_[[#This Row],[CA HT]]</f>
        <v>0</v>
      </c>
      <c r="V2463" s="13"/>
      <c r="W2463" s="13"/>
      <c r="X2463"/>
      <c r="AA2463"/>
      <c r="AB2463"/>
    </row>
    <row r="2464" spans="1:28" ht="15" customHeight="1" x14ac:dyDescent="0.25">
      <c r="A2464" s="6" t="s">
        <v>160</v>
      </c>
      <c r="B2464" s="6" t="s">
        <v>161</v>
      </c>
      <c r="C2464" s="6" t="s">
        <v>162</v>
      </c>
      <c r="D2464" s="6" t="s">
        <v>106</v>
      </c>
      <c r="E2464" s="6">
        <v>1</v>
      </c>
      <c r="F2464" s="6" t="str">
        <f>VLOOKUP(T_[[#This Row],[N° représ]],ListeREPRESENTANTS,2,FALSE)</f>
        <v>Francis Rivière</v>
      </c>
      <c r="G2464" s="6">
        <v>10780</v>
      </c>
      <c r="H2464" s="9">
        <v>41658</v>
      </c>
      <c r="I2464" s="9">
        <v>41673</v>
      </c>
      <c r="J2464" s="9">
        <v>41669</v>
      </c>
      <c r="K2464" s="7">
        <v>2</v>
      </c>
      <c r="L2464" s="9" t="str">
        <f>VLOOKUP(T_[[#This Row],[Réf catégorie]],ListeCATEGORIES,2,FALSE)</f>
        <v>Condiments</v>
      </c>
      <c r="M2464" s="6">
        <v>77</v>
      </c>
      <c r="N2464" s="6" t="str">
        <f>VLOOKUP(T_[[#This Row],[Réf prod]],ListePRODUITS,2,FALSE)</f>
        <v>Original Frankfurter grüne Soße</v>
      </c>
      <c r="O2464" s="13">
        <v>65</v>
      </c>
      <c r="P2464" s="6">
        <v>84</v>
      </c>
      <c r="Q2464" s="13">
        <f t="shared" si="38"/>
        <v>5460</v>
      </c>
      <c r="R2464" s="15">
        <v>0.08</v>
      </c>
      <c r="S2464" s="13">
        <v>5023.2</v>
      </c>
      <c r="T2464" s="13">
        <v>5.0232000000000001</v>
      </c>
      <c r="U2464" s="48">
        <f>T_[[#This Row],[CA tarif]]-T_[[#This Row],[CA HT]]</f>
        <v>436.80000000000018</v>
      </c>
      <c r="V2464" s="13"/>
      <c r="W2464" s="13"/>
      <c r="X2464"/>
      <c r="AA2464"/>
      <c r="AB2464"/>
    </row>
    <row r="2465" spans="1:28" ht="15" customHeight="1" x14ac:dyDescent="0.25">
      <c r="A2465" s="6" t="s">
        <v>293</v>
      </c>
      <c r="B2465" s="6" t="s">
        <v>294</v>
      </c>
      <c r="C2465" s="6" t="s">
        <v>295</v>
      </c>
      <c r="D2465" s="6" t="s">
        <v>251</v>
      </c>
      <c r="E2465" s="6">
        <v>5</v>
      </c>
      <c r="F2465" s="6" t="str">
        <f>VLOOKUP(T_[[#This Row],[N° représ]],ListeREPRESENTANTS,2,FALSE)</f>
        <v>Mohamed Ben Arfa</v>
      </c>
      <c r="G2465" s="6">
        <v>10784</v>
      </c>
      <c r="H2465" s="9">
        <v>41658</v>
      </c>
      <c r="I2465" s="9">
        <v>41684</v>
      </c>
      <c r="J2465" s="9">
        <v>41681</v>
      </c>
      <c r="K2465" s="7">
        <v>1</v>
      </c>
      <c r="L2465" s="9" t="str">
        <f>VLOOKUP(T_[[#This Row],[Réf catégorie]],ListeCATEGORIES,2,FALSE)</f>
        <v>Boissons</v>
      </c>
      <c r="M2465" s="6">
        <v>39</v>
      </c>
      <c r="N2465" s="6" t="str">
        <f>VLOOKUP(T_[[#This Row],[Réf prod]],ListePRODUITS,2,FALSE)</f>
        <v>Chartreuse verte</v>
      </c>
      <c r="O2465" s="13">
        <v>90</v>
      </c>
      <c r="P2465" s="6">
        <v>41</v>
      </c>
      <c r="Q2465" s="13">
        <f t="shared" si="38"/>
        <v>3690</v>
      </c>
      <c r="R2465" s="15">
        <v>0.15</v>
      </c>
      <c r="S2465" s="13">
        <v>3136.5</v>
      </c>
      <c r="T2465" s="13">
        <v>15.682499999999999</v>
      </c>
      <c r="U2465" s="48">
        <f>T_[[#This Row],[CA tarif]]-T_[[#This Row],[CA HT]]</f>
        <v>553.5</v>
      </c>
      <c r="V2465" s="13"/>
      <c r="W2465" s="13"/>
      <c r="X2465"/>
      <c r="AA2465"/>
      <c r="AB2465"/>
    </row>
    <row r="2466" spans="1:28" ht="15" customHeight="1" x14ac:dyDescent="0.25">
      <c r="A2466" s="6" t="s">
        <v>82</v>
      </c>
      <c r="B2466" s="6" t="s">
        <v>83</v>
      </c>
      <c r="C2466" s="6" t="s">
        <v>84</v>
      </c>
      <c r="D2466" s="6" t="s">
        <v>85</v>
      </c>
      <c r="E2466" s="6">
        <v>4</v>
      </c>
      <c r="F2466" s="6" t="str">
        <f>VLOOKUP(T_[[#This Row],[N° représ]],ListeREPRESENTANTS,2,FALSE)</f>
        <v>Laura Callahan</v>
      </c>
      <c r="G2466" s="6">
        <v>10932</v>
      </c>
      <c r="H2466" s="9">
        <v>41658</v>
      </c>
      <c r="I2466" s="9">
        <v>41671</v>
      </c>
      <c r="J2466" s="9">
        <v>41670</v>
      </c>
      <c r="K2466" s="7">
        <v>3</v>
      </c>
      <c r="L2466" s="9" t="str">
        <f>VLOOKUP(T_[[#This Row],[Réf catégorie]],ListeCATEGORIES,2,FALSE)</f>
        <v>Desserts</v>
      </c>
      <c r="M2466" s="6">
        <v>16</v>
      </c>
      <c r="N2466" s="6" t="str">
        <f>VLOOKUP(T_[[#This Row],[Réf prod]],ListePRODUITS,2,FALSE)</f>
        <v>Pavlova</v>
      </c>
      <c r="O2466" s="13">
        <v>87.25</v>
      </c>
      <c r="P2466" s="6">
        <v>88</v>
      </c>
      <c r="Q2466" s="13">
        <f t="shared" si="38"/>
        <v>7678</v>
      </c>
      <c r="R2466" s="15">
        <v>0.02</v>
      </c>
      <c r="S2466" s="13">
        <v>7524.44</v>
      </c>
      <c r="T2466" s="13">
        <v>52.671079999999996</v>
      </c>
      <c r="U2466" s="48">
        <f>T_[[#This Row],[CA tarif]]-T_[[#This Row],[CA HT]]</f>
        <v>153.5600000000004</v>
      </c>
      <c r="V2466" s="13"/>
      <c r="W2466" s="13"/>
      <c r="X2466"/>
      <c r="AA2466"/>
      <c r="AB2466"/>
    </row>
    <row r="2467" spans="1:28" ht="15" customHeight="1" x14ac:dyDescent="0.25">
      <c r="A2467" s="6" t="s">
        <v>127</v>
      </c>
      <c r="B2467" s="6" t="s">
        <v>128</v>
      </c>
      <c r="C2467" s="6" t="s">
        <v>129</v>
      </c>
      <c r="D2467" s="6" t="s">
        <v>106</v>
      </c>
      <c r="E2467" s="6">
        <v>3</v>
      </c>
      <c r="F2467" s="6" t="str">
        <f>VLOOKUP(T_[[#This Row],[N° représ]],ListeREPRESENTANTS,2,FALSE)</f>
        <v>Janet Leverling</v>
      </c>
      <c r="G2467" s="6">
        <v>10638</v>
      </c>
      <c r="H2467" s="9">
        <v>41659</v>
      </c>
      <c r="I2467" s="9">
        <v>41677</v>
      </c>
      <c r="J2467" s="9">
        <v>41672</v>
      </c>
      <c r="K2467" s="7">
        <v>4</v>
      </c>
      <c r="L2467" s="9" t="str">
        <f>VLOOKUP(T_[[#This Row],[Réf catégorie]],ListeCATEGORIES,2,FALSE)</f>
        <v>Produits laitiers</v>
      </c>
      <c r="M2467" s="6">
        <v>72</v>
      </c>
      <c r="N2467" s="6" t="str">
        <f>VLOOKUP(T_[[#This Row],[Réf prod]],ListePRODUITS,2,FALSE)</f>
        <v>Mozzarella di Giovanni</v>
      </c>
      <c r="O2467" s="13">
        <v>174</v>
      </c>
      <c r="P2467" s="6">
        <v>55</v>
      </c>
      <c r="Q2467" s="13">
        <f t="shared" si="38"/>
        <v>9570</v>
      </c>
      <c r="R2467" s="15">
        <v>0.13</v>
      </c>
      <c r="S2467" s="13">
        <v>8325.9</v>
      </c>
      <c r="T2467" s="13">
        <v>74.933099999999996</v>
      </c>
      <c r="U2467" s="48">
        <f>T_[[#This Row],[CA tarif]]-T_[[#This Row],[CA HT]]</f>
        <v>1244.1000000000004</v>
      </c>
      <c r="V2467" s="13"/>
      <c r="W2467" s="13"/>
      <c r="X2467"/>
      <c r="AA2467"/>
      <c r="AB2467"/>
    </row>
    <row r="2468" spans="1:28" ht="15" customHeight="1" x14ac:dyDescent="0.25">
      <c r="A2468" s="6" t="s">
        <v>296</v>
      </c>
      <c r="B2468" s="6" t="s">
        <v>297</v>
      </c>
      <c r="C2468" s="6" t="s">
        <v>298</v>
      </c>
      <c r="D2468" s="6" t="s">
        <v>123</v>
      </c>
      <c r="E2468" s="6">
        <v>1</v>
      </c>
      <c r="F2468" s="6" t="str">
        <f>VLOOKUP(T_[[#This Row],[N° représ]],ListeREPRESENTANTS,2,FALSE)</f>
        <v>Francis Rivière</v>
      </c>
      <c r="G2468" s="6">
        <v>10734</v>
      </c>
      <c r="H2468" s="9">
        <v>41659</v>
      </c>
      <c r="I2468" s="9">
        <v>41676</v>
      </c>
      <c r="J2468" s="9">
        <v>41672</v>
      </c>
      <c r="K2468" s="7">
        <v>2</v>
      </c>
      <c r="L2468" s="9" t="str">
        <f>VLOOKUP(T_[[#This Row],[Réf catégorie]],ListeCATEGORIES,2,FALSE)</f>
        <v>Condiments</v>
      </c>
      <c r="M2468" s="6">
        <v>6</v>
      </c>
      <c r="N2468" s="6" t="str">
        <f>VLOOKUP(T_[[#This Row],[Réf prod]],ListePRODUITS,2,FALSE)</f>
        <v>Grandma's Boysenberry Spread</v>
      </c>
      <c r="O2468" s="13">
        <v>125</v>
      </c>
      <c r="P2468" s="6">
        <v>84</v>
      </c>
      <c r="Q2468" s="13">
        <f t="shared" si="38"/>
        <v>10500</v>
      </c>
      <c r="R2468" s="15">
        <v>0.09</v>
      </c>
      <c r="S2468" s="13">
        <v>9555</v>
      </c>
      <c r="T2468" s="13">
        <v>95.55</v>
      </c>
      <c r="U2468" s="48">
        <f>T_[[#This Row],[CA tarif]]-T_[[#This Row],[CA HT]]</f>
        <v>945</v>
      </c>
      <c r="V2468" s="13"/>
      <c r="W2468" s="13"/>
      <c r="X2468"/>
      <c r="AA2468"/>
      <c r="AB2468"/>
    </row>
    <row r="2469" spans="1:28" ht="15" customHeight="1" x14ac:dyDescent="0.25">
      <c r="A2469" s="6" t="s">
        <v>92</v>
      </c>
      <c r="B2469" s="6" t="s">
        <v>93</v>
      </c>
      <c r="C2469" s="6" t="s">
        <v>94</v>
      </c>
      <c r="D2469" s="6" t="s">
        <v>89</v>
      </c>
      <c r="E2469" s="6">
        <v>7</v>
      </c>
      <c r="F2469" s="6" t="str">
        <f>VLOOKUP(T_[[#This Row],[N° représ]],ListeREPRESENTANTS,2,FALSE)</f>
        <v>Jaime Dos Santos</v>
      </c>
      <c r="G2469" s="6">
        <v>10473</v>
      </c>
      <c r="H2469" s="9">
        <v>41660</v>
      </c>
      <c r="I2469" s="9">
        <v>41688</v>
      </c>
      <c r="J2469" s="9">
        <v>41689</v>
      </c>
      <c r="K2469" s="7">
        <v>4</v>
      </c>
      <c r="L2469" s="9" t="str">
        <f>VLOOKUP(T_[[#This Row],[Réf catégorie]],ListeCATEGORIES,2,FALSE)</f>
        <v>Produits laitiers</v>
      </c>
      <c r="M2469" s="6">
        <v>33</v>
      </c>
      <c r="N2469" s="6" t="str">
        <f>VLOOKUP(T_[[#This Row],[Réf prod]],ListePRODUITS,2,FALSE)</f>
        <v>Geitost</v>
      </c>
      <c r="O2469" s="13">
        <v>10</v>
      </c>
      <c r="P2469" s="6">
        <v>75</v>
      </c>
      <c r="Q2469" s="13">
        <f t="shared" si="38"/>
        <v>750</v>
      </c>
      <c r="R2469" s="15">
        <v>0.15</v>
      </c>
      <c r="S2469" s="13">
        <v>637.5</v>
      </c>
      <c r="T2469" s="13">
        <v>16.574999999999999</v>
      </c>
      <c r="U2469" s="48">
        <f>T_[[#This Row],[CA tarif]]-T_[[#This Row],[CA HT]]</f>
        <v>112.5</v>
      </c>
      <c r="V2469" s="13"/>
      <c r="W2469" s="13"/>
      <c r="X2469"/>
      <c r="AA2469"/>
      <c r="AB2469"/>
    </row>
    <row r="2470" spans="1:28" ht="15" customHeight="1" x14ac:dyDescent="0.25">
      <c r="A2470" s="6" t="s">
        <v>141</v>
      </c>
      <c r="B2470" s="6" t="s">
        <v>142</v>
      </c>
      <c r="C2470" s="6" t="s">
        <v>109</v>
      </c>
      <c r="D2470" s="6" t="s">
        <v>110</v>
      </c>
      <c r="E2470" s="6">
        <v>4</v>
      </c>
      <c r="F2470" s="6" t="str">
        <f>VLOOKUP(T_[[#This Row],[N° représ]],ListeREPRESENTANTS,2,FALSE)</f>
        <v>Laura Callahan</v>
      </c>
      <c r="G2470" s="6">
        <v>10491</v>
      </c>
      <c r="H2470" s="9">
        <v>41660</v>
      </c>
      <c r="I2470" s="9">
        <v>41684</v>
      </c>
      <c r="J2470" s="9">
        <v>41679</v>
      </c>
      <c r="K2470" s="7">
        <v>2</v>
      </c>
      <c r="L2470" s="9" t="str">
        <f>VLOOKUP(T_[[#This Row],[Réf catégorie]],ListeCATEGORIES,2,FALSE)</f>
        <v>Condiments</v>
      </c>
      <c r="M2470" s="6">
        <v>77</v>
      </c>
      <c r="N2470" s="6" t="str">
        <f>VLOOKUP(T_[[#This Row],[Réf prod]],ListePRODUITS,2,FALSE)</f>
        <v>Original Frankfurter grüne Soße</v>
      </c>
      <c r="O2470" s="13">
        <v>52</v>
      </c>
      <c r="P2470" s="6">
        <v>1</v>
      </c>
      <c r="Q2470" s="13">
        <f t="shared" si="38"/>
        <v>52</v>
      </c>
      <c r="R2470" s="15">
        <v>0.05</v>
      </c>
      <c r="S2470" s="13">
        <v>49.4</v>
      </c>
      <c r="T2470" s="13">
        <v>0.83979999999999999</v>
      </c>
      <c r="U2470" s="48">
        <f>T_[[#This Row],[CA tarif]]-T_[[#This Row],[CA HT]]</f>
        <v>2.6000000000000014</v>
      </c>
      <c r="V2470" s="13"/>
      <c r="W2470" s="13"/>
      <c r="X2470"/>
      <c r="AA2470"/>
      <c r="AB2470"/>
    </row>
    <row r="2471" spans="1:28" ht="15" customHeight="1" x14ac:dyDescent="0.25">
      <c r="A2471" s="6" t="s">
        <v>301</v>
      </c>
      <c r="B2471" s="6" t="s">
        <v>302</v>
      </c>
      <c r="C2471" s="6" t="s">
        <v>260</v>
      </c>
      <c r="D2471" s="6" t="s">
        <v>136</v>
      </c>
      <c r="E2471" s="6">
        <v>5</v>
      </c>
      <c r="F2471" s="6" t="str">
        <f>VLOOKUP(T_[[#This Row],[N° représ]],ListeREPRESENTANTS,2,FALSE)</f>
        <v>Mohamed Ben Arfa</v>
      </c>
      <c r="G2471" s="6">
        <v>10702</v>
      </c>
      <c r="H2471" s="9">
        <v>41660</v>
      </c>
      <c r="I2471" s="9">
        <v>41670</v>
      </c>
      <c r="J2471" s="9">
        <v>41672</v>
      </c>
      <c r="K2471" s="7">
        <v>1</v>
      </c>
      <c r="L2471" s="9" t="str">
        <f>VLOOKUP(T_[[#This Row],[Réf catégorie]],ListeCATEGORIES,2,FALSE)</f>
        <v>Boissons</v>
      </c>
      <c r="M2471" s="6">
        <v>76</v>
      </c>
      <c r="N2471" s="6" t="str">
        <f>VLOOKUP(T_[[#This Row],[Réf prod]],ListePRODUITS,2,FALSE)</f>
        <v>Lakkalikööri</v>
      </c>
      <c r="O2471" s="13">
        <v>90</v>
      </c>
      <c r="P2471" s="6">
        <v>18</v>
      </c>
      <c r="Q2471" s="13">
        <f t="shared" si="38"/>
        <v>1620</v>
      </c>
      <c r="R2471" s="15">
        <v>0.11</v>
      </c>
      <c r="S2471" s="13">
        <v>1441.8</v>
      </c>
      <c r="T2471" s="13">
        <v>5.7671999999999999</v>
      </c>
      <c r="U2471" s="48">
        <f>T_[[#This Row],[CA tarif]]-T_[[#This Row],[CA HT]]</f>
        <v>178.20000000000005</v>
      </c>
      <c r="V2471" s="13"/>
      <c r="W2471" s="13"/>
      <c r="X2471"/>
      <c r="AA2471"/>
      <c r="AB2471"/>
    </row>
    <row r="2472" spans="1:28" ht="15" customHeight="1" x14ac:dyDescent="0.25">
      <c r="A2472" s="6" t="s">
        <v>288</v>
      </c>
      <c r="B2472" s="6" t="s">
        <v>289</v>
      </c>
      <c r="C2472" s="6" t="s">
        <v>290</v>
      </c>
      <c r="D2472" s="6" t="s">
        <v>81</v>
      </c>
      <c r="E2472" s="6">
        <v>5</v>
      </c>
      <c r="F2472" s="6" t="str">
        <f>VLOOKUP(T_[[#This Row],[N° représ]],ListeREPRESENTANTS,2,FALSE)</f>
        <v>Mohamed Ben Arfa</v>
      </c>
      <c r="G2472" s="6">
        <v>10624</v>
      </c>
      <c r="H2472" s="9">
        <v>41661</v>
      </c>
      <c r="I2472" s="9">
        <v>41673</v>
      </c>
      <c r="J2472" s="9">
        <v>41676</v>
      </c>
      <c r="K2472" s="7">
        <v>6</v>
      </c>
      <c r="L2472" s="9" t="str">
        <f>VLOOKUP(T_[[#This Row],[Réf catégorie]],ListeCATEGORIES,2,FALSE)</f>
        <v>Viandes</v>
      </c>
      <c r="M2472" s="6">
        <v>29</v>
      </c>
      <c r="N2472" s="6" t="str">
        <f>VLOOKUP(T_[[#This Row],[Réf prod]],ListePRODUITS,2,FALSE)</f>
        <v>Thüringer Rostbratwurst</v>
      </c>
      <c r="O2472" s="13">
        <v>618.95000000000005</v>
      </c>
      <c r="P2472" s="6">
        <v>53</v>
      </c>
      <c r="Q2472" s="13">
        <f t="shared" si="38"/>
        <v>32804.350000000006</v>
      </c>
      <c r="R2472" s="15">
        <v>0.16</v>
      </c>
      <c r="S2472" s="13">
        <v>27555.654000000002</v>
      </c>
      <c r="T2472" s="13">
        <v>275.55654000000004</v>
      </c>
      <c r="U2472" s="48">
        <f>T_[[#This Row],[CA tarif]]-T_[[#This Row],[CA HT]]</f>
        <v>5248.6960000000036</v>
      </c>
      <c r="V2472" s="13"/>
      <c r="W2472" s="13"/>
      <c r="X2472"/>
      <c r="AA2472"/>
      <c r="AB2472"/>
    </row>
    <row r="2473" spans="1:28" ht="15" customHeight="1" x14ac:dyDescent="0.25">
      <c r="A2473" s="6" t="s">
        <v>310</v>
      </c>
      <c r="B2473" s="6" t="s">
        <v>311</v>
      </c>
      <c r="C2473" s="6" t="s">
        <v>312</v>
      </c>
      <c r="D2473" s="6" t="s">
        <v>85</v>
      </c>
      <c r="E2473" s="6">
        <v>3</v>
      </c>
      <c r="F2473" s="6" t="str">
        <f>VLOOKUP(T_[[#This Row],[N° représ]],ListeREPRESENTANTS,2,FALSE)</f>
        <v>Janet Leverling</v>
      </c>
      <c r="G2473" s="6">
        <v>10739</v>
      </c>
      <c r="H2473" s="9">
        <v>41661</v>
      </c>
      <c r="I2473" s="9">
        <v>41690</v>
      </c>
      <c r="J2473" s="9">
        <v>41687</v>
      </c>
      <c r="K2473" s="7">
        <v>8</v>
      </c>
      <c r="L2473" s="9" t="str">
        <f>VLOOKUP(T_[[#This Row],[Réf catégorie]],ListeCATEGORIES,2,FALSE)</f>
        <v>Poissons et fruits de mer</v>
      </c>
      <c r="M2473" s="6">
        <v>36</v>
      </c>
      <c r="N2473" s="6" t="str">
        <f>VLOOKUP(T_[[#This Row],[Réf prod]],ListePRODUITS,2,FALSE)</f>
        <v>Inlagd Sill</v>
      </c>
      <c r="O2473" s="13">
        <v>95</v>
      </c>
      <c r="P2473" s="6">
        <v>14</v>
      </c>
      <c r="Q2473" s="13">
        <f t="shared" si="38"/>
        <v>1330</v>
      </c>
      <c r="R2473" s="15">
        <v>0.1</v>
      </c>
      <c r="S2473" s="13">
        <v>1197</v>
      </c>
      <c r="T2473" s="13">
        <v>25.137</v>
      </c>
      <c r="U2473" s="48">
        <f>T_[[#This Row],[CA tarif]]-T_[[#This Row],[CA HT]]</f>
        <v>133</v>
      </c>
      <c r="V2473" s="13"/>
      <c r="W2473" s="13"/>
      <c r="X2473"/>
      <c r="AA2473"/>
      <c r="AB2473"/>
    </row>
    <row r="2474" spans="1:28" ht="15" customHeight="1" x14ac:dyDescent="0.25">
      <c r="A2474" s="6" t="s">
        <v>248</v>
      </c>
      <c r="B2474" s="6" t="s">
        <v>249</v>
      </c>
      <c r="C2474" s="6" t="s">
        <v>250</v>
      </c>
      <c r="D2474" s="6" t="s">
        <v>251</v>
      </c>
      <c r="E2474" s="6">
        <v>9</v>
      </c>
      <c r="F2474" s="6" t="str">
        <f>VLOOKUP(T_[[#This Row],[N° représ]],ListeREPRESENTANTS,2,FALSE)</f>
        <v>Steven Buchanan</v>
      </c>
      <c r="G2474" s="6">
        <v>10812</v>
      </c>
      <c r="H2474" s="9">
        <v>41661</v>
      </c>
      <c r="I2474" s="9">
        <v>41674</v>
      </c>
      <c r="J2474" s="9">
        <v>41674</v>
      </c>
      <c r="K2474" s="7">
        <v>4</v>
      </c>
      <c r="L2474" s="9" t="str">
        <f>VLOOKUP(T_[[#This Row],[Réf catégorie]],ListeCATEGORIES,2,FALSE)</f>
        <v>Produits laitiers</v>
      </c>
      <c r="M2474" s="6">
        <v>72</v>
      </c>
      <c r="N2474" s="6" t="str">
        <f>VLOOKUP(T_[[#This Row],[Réf prod]],ListePRODUITS,2,FALSE)</f>
        <v>Mozzarella di Giovanni</v>
      </c>
      <c r="O2474" s="13">
        <v>174</v>
      </c>
      <c r="P2474" s="6">
        <v>18</v>
      </c>
      <c r="Q2474" s="13">
        <f t="shared" si="38"/>
        <v>3132</v>
      </c>
      <c r="R2474" s="15">
        <v>0.13</v>
      </c>
      <c r="S2474" s="13">
        <v>2724.84</v>
      </c>
      <c r="T2474" s="13">
        <v>57.221640000000001</v>
      </c>
      <c r="U2474" s="48">
        <f>T_[[#This Row],[CA tarif]]-T_[[#This Row],[CA HT]]</f>
        <v>407.15999999999985</v>
      </c>
      <c r="V2474" s="13"/>
      <c r="W2474" s="13"/>
      <c r="X2474"/>
      <c r="AA2474"/>
      <c r="AB2474"/>
    </row>
    <row r="2475" spans="1:28" ht="15" customHeight="1" x14ac:dyDescent="0.25">
      <c r="A2475" s="6" t="s">
        <v>92</v>
      </c>
      <c r="B2475" s="6" t="s">
        <v>93</v>
      </c>
      <c r="C2475" s="6" t="s">
        <v>94</v>
      </c>
      <c r="D2475" s="6" t="s">
        <v>89</v>
      </c>
      <c r="E2475" s="6">
        <v>2</v>
      </c>
      <c r="F2475" s="6" t="str">
        <f>VLOOKUP(T_[[#This Row],[N° représ]],ListeREPRESENTANTS,2,FALSE)</f>
        <v>Anne Dodsworth</v>
      </c>
      <c r="G2475" s="6">
        <v>10829</v>
      </c>
      <c r="H2475" s="9">
        <v>41662</v>
      </c>
      <c r="I2475" s="9">
        <v>41687</v>
      </c>
      <c r="J2475" s="9">
        <v>41683</v>
      </c>
      <c r="K2475" s="7">
        <v>1</v>
      </c>
      <c r="L2475" s="9" t="str">
        <f>VLOOKUP(T_[[#This Row],[Réf catégorie]],ListeCATEGORIES,2,FALSE)</f>
        <v>Boissons</v>
      </c>
      <c r="M2475" s="6">
        <v>2</v>
      </c>
      <c r="N2475" s="6" t="str">
        <f>VLOOKUP(T_[[#This Row],[Réf prod]],ListePRODUITS,2,FALSE)</f>
        <v>Chang</v>
      </c>
      <c r="O2475" s="13">
        <v>95</v>
      </c>
      <c r="P2475" s="6">
        <v>59</v>
      </c>
      <c r="Q2475" s="13">
        <f t="shared" si="38"/>
        <v>5605</v>
      </c>
      <c r="R2475" s="15">
        <v>0.03</v>
      </c>
      <c r="S2475" s="13">
        <v>5436.8499999999995</v>
      </c>
      <c r="T2475" s="13">
        <v>157.66864999999999</v>
      </c>
      <c r="U2475" s="48">
        <f>T_[[#This Row],[CA tarif]]-T_[[#This Row],[CA HT]]</f>
        <v>168.15000000000055</v>
      </c>
      <c r="V2475" s="13"/>
      <c r="W2475" s="13"/>
      <c r="X2475"/>
      <c r="AA2475"/>
      <c r="AB2475"/>
    </row>
    <row r="2476" spans="1:28" ht="15" customHeight="1" x14ac:dyDescent="0.25">
      <c r="A2476" s="6" t="s">
        <v>285</v>
      </c>
      <c r="B2476" s="6" t="s">
        <v>286</v>
      </c>
      <c r="C2476" s="6" t="s">
        <v>287</v>
      </c>
      <c r="D2476" s="6" t="s">
        <v>212</v>
      </c>
      <c r="E2476" s="6">
        <v>5</v>
      </c>
      <c r="F2476" s="6" t="str">
        <f>VLOOKUP(T_[[#This Row],[N° représ]],ListeREPRESENTANTS,2,FALSE)</f>
        <v>Mohamed Ben Arfa</v>
      </c>
      <c r="G2476" s="6">
        <v>10873</v>
      </c>
      <c r="H2476" s="9">
        <v>41662</v>
      </c>
      <c r="I2476" s="9">
        <v>41684</v>
      </c>
      <c r="J2476" s="9">
        <v>41684</v>
      </c>
      <c r="K2476" s="7">
        <v>7</v>
      </c>
      <c r="L2476" s="9" t="str">
        <f>VLOOKUP(T_[[#This Row],[Réf catégorie]],ListeCATEGORIES,2,FALSE)</f>
        <v>Produits secs</v>
      </c>
      <c r="M2476" s="6">
        <v>28</v>
      </c>
      <c r="N2476" s="6" t="str">
        <f>VLOOKUP(T_[[#This Row],[Réf prod]],ListePRODUITS,2,FALSE)</f>
        <v>Rössle Sauerkraut</v>
      </c>
      <c r="O2476" s="13">
        <v>228</v>
      </c>
      <c r="P2476" s="6">
        <v>87</v>
      </c>
      <c r="Q2476" s="13">
        <f t="shared" si="38"/>
        <v>19836</v>
      </c>
      <c r="R2476" s="15">
        <v>0.03</v>
      </c>
      <c r="S2476" s="13">
        <v>19240.919999999998</v>
      </c>
      <c r="T2476" s="13">
        <v>0</v>
      </c>
      <c r="U2476" s="48">
        <f>T_[[#This Row],[CA tarif]]-T_[[#This Row],[CA HT]]</f>
        <v>595.08000000000175</v>
      </c>
      <c r="V2476" s="13"/>
      <c r="W2476" s="13"/>
      <c r="X2476"/>
      <c r="AA2476"/>
      <c r="AB2476"/>
    </row>
    <row r="2477" spans="1:28" ht="15" customHeight="1" x14ac:dyDescent="0.25">
      <c r="A2477" s="6" t="s">
        <v>278</v>
      </c>
      <c r="B2477" s="6" t="s">
        <v>279</v>
      </c>
      <c r="C2477" s="6" t="s">
        <v>280</v>
      </c>
      <c r="D2477" s="6" t="s">
        <v>85</v>
      </c>
      <c r="E2477" s="6">
        <v>8</v>
      </c>
      <c r="F2477" s="6" t="str">
        <f>VLOOKUP(T_[[#This Row],[N° représ]],ListeREPRESENTANTS,2,FALSE)</f>
        <v>Hicham Esmal</v>
      </c>
      <c r="G2477" s="6">
        <v>10890</v>
      </c>
      <c r="H2477" s="9">
        <v>41662</v>
      </c>
      <c r="I2477" s="9">
        <v>41685</v>
      </c>
      <c r="J2477" s="9">
        <v>41688</v>
      </c>
      <c r="K2477" s="7">
        <v>1</v>
      </c>
      <c r="L2477" s="9" t="str">
        <f>VLOOKUP(T_[[#This Row],[Réf catégorie]],ListeCATEGORIES,2,FALSE)</f>
        <v>Boissons</v>
      </c>
      <c r="M2477" s="6">
        <v>34</v>
      </c>
      <c r="N2477" s="6" t="str">
        <f>VLOOKUP(T_[[#This Row],[Réf prod]],ListePRODUITS,2,FALSE)</f>
        <v>Sasquatch Ale</v>
      </c>
      <c r="O2477" s="13">
        <v>70</v>
      </c>
      <c r="P2477" s="6">
        <v>50</v>
      </c>
      <c r="Q2477" s="13">
        <f t="shared" si="38"/>
        <v>3500</v>
      </c>
      <c r="R2477" s="15">
        <v>-0.02</v>
      </c>
      <c r="S2477" s="13">
        <v>3570</v>
      </c>
      <c r="T2477" s="13">
        <v>124.95</v>
      </c>
      <c r="U2477" s="48">
        <f>T_[[#This Row],[CA tarif]]-T_[[#This Row],[CA HT]]</f>
        <v>-70</v>
      </c>
      <c r="V2477" s="13"/>
      <c r="W2477" s="13"/>
      <c r="X2477"/>
      <c r="AA2477"/>
      <c r="AB2477"/>
    </row>
    <row r="2478" spans="1:28" ht="15" customHeight="1" x14ac:dyDescent="0.25">
      <c r="A2478" s="6" t="s">
        <v>198</v>
      </c>
      <c r="B2478" s="6" t="s">
        <v>199</v>
      </c>
      <c r="C2478" s="6" t="s">
        <v>54</v>
      </c>
      <c r="D2478" s="6" t="s">
        <v>200</v>
      </c>
      <c r="E2478" s="6">
        <v>8</v>
      </c>
      <c r="F2478" s="6" t="str">
        <f>VLOOKUP(T_[[#This Row],[N° représ]],ListeREPRESENTANTS,2,FALSE)</f>
        <v>Hicham Esmal</v>
      </c>
      <c r="G2478" s="6">
        <v>10520</v>
      </c>
      <c r="H2478" s="9">
        <v>41663</v>
      </c>
      <c r="I2478" s="9">
        <v>41690</v>
      </c>
      <c r="J2478" s="9">
        <v>41688</v>
      </c>
      <c r="K2478" s="7">
        <v>1</v>
      </c>
      <c r="L2478" s="9" t="str">
        <f>VLOOKUP(T_[[#This Row],[Réf catégorie]],ListeCATEGORIES,2,FALSE)</f>
        <v>Boissons</v>
      </c>
      <c r="M2478" s="6">
        <v>24</v>
      </c>
      <c r="N2478" s="6" t="str">
        <f>VLOOKUP(T_[[#This Row],[Réf prod]],ListePRODUITS,2,FALSE)</f>
        <v>Guaraná Fantástica</v>
      </c>
      <c r="O2478" s="13">
        <v>22.5</v>
      </c>
      <c r="P2478" s="6">
        <v>55</v>
      </c>
      <c r="Q2478" s="13">
        <f t="shared" si="38"/>
        <v>1237.5</v>
      </c>
      <c r="R2478" s="15">
        <v>0.1</v>
      </c>
      <c r="S2478" s="13">
        <v>1113.75</v>
      </c>
      <c r="T2478" s="13">
        <v>17.82</v>
      </c>
      <c r="U2478" s="48">
        <f>T_[[#This Row],[CA tarif]]-T_[[#This Row],[CA HT]]</f>
        <v>123.75</v>
      </c>
      <c r="V2478" s="13"/>
      <c r="W2478" s="13"/>
      <c r="X2478"/>
      <c r="AA2478"/>
      <c r="AB2478"/>
    </row>
    <row r="2479" spans="1:28" ht="15" customHeight="1" x14ac:dyDescent="0.25">
      <c r="A2479" s="6" t="s">
        <v>92</v>
      </c>
      <c r="B2479" s="6" t="s">
        <v>93</v>
      </c>
      <c r="C2479" s="6" t="s">
        <v>94</v>
      </c>
      <c r="D2479" s="6" t="s">
        <v>89</v>
      </c>
      <c r="E2479" s="6">
        <v>5</v>
      </c>
      <c r="F2479" s="6" t="str">
        <f>VLOOKUP(T_[[#This Row],[N° représ]],ListeREPRESENTANTS,2,FALSE)</f>
        <v>Mohamed Ben Arfa</v>
      </c>
      <c r="G2479" s="6">
        <v>10749</v>
      </c>
      <c r="H2479" s="9">
        <v>41663</v>
      </c>
      <c r="I2479" s="9">
        <v>41692</v>
      </c>
      <c r="J2479" s="9">
        <v>41689</v>
      </c>
      <c r="K2479" s="7">
        <v>4</v>
      </c>
      <c r="L2479" s="9" t="str">
        <f>VLOOKUP(T_[[#This Row],[Réf catégorie]],ListeCATEGORIES,2,FALSE)</f>
        <v>Produits laitiers</v>
      </c>
      <c r="M2479" s="6">
        <v>59</v>
      </c>
      <c r="N2479" s="6" t="str">
        <f>VLOOKUP(T_[[#This Row],[Réf prod]],ListePRODUITS,2,FALSE)</f>
        <v>Raclette Courdavault</v>
      </c>
      <c r="O2479" s="13">
        <v>275</v>
      </c>
      <c r="P2479" s="6">
        <v>17</v>
      </c>
      <c r="Q2479" s="13">
        <f t="shared" si="38"/>
        <v>4675</v>
      </c>
      <c r="R2479" s="15">
        <v>0</v>
      </c>
      <c r="S2479" s="13">
        <v>4675</v>
      </c>
      <c r="T2479" s="13">
        <v>42.075000000000003</v>
      </c>
      <c r="U2479" s="48">
        <f>T_[[#This Row],[CA tarif]]-T_[[#This Row],[CA HT]]</f>
        <v>0</v>
      </c>
      <c r="V2479" s="13"/>
      <c r="W2479" s="13"/>
      <c r="X2479"/>
      <c r="AA2479"/>
      <c r="AB2479"/>
    </row>
    <row r="2480" spans="1:28" ht="15" customHeight="1" x14ac:dyDescent="0.25">
      <c r="A2480" s="6" t="s">
        <v>179</v>
      </c>
      <c r="B2480" s="6" t="s">
        <v>180</v>
      </c>
      <c r="C2480" s="6" t="s">
        <v>181</v>
      </c>
      <c r="D2480" s="6" t="s">
        <v>81</v>
      </c>
      <c r="E2480" s="6">
        <v>5</v>
      </c>
      <c r="F2480" s="6" t="str">
        <f>VLOOKUP(T_[[#This Row],[N° représ]],ListeREPRESENTANTS,2,FALSE)</f>
        <v>Mohamed Ben Arfa</v>
      </c>
      <c r="G2480" s="6">
        <v>10847</v>
      </c>
      <c r="H2480" s="9">
        <v>41663</v>
      </c>
      <c r="I2480" s="9">
        <v>41677</v>
      </c>
      <c r="J2480" s="9">
        <v>41673</v>
      </c>
      <c r="K2480" s="7">
        <v>3</v>
      </c>
      <c r="L2480" s="9" t="str">
        <f>VLOOKUP(T_[[#This Row],[Réf catégorie]],ListeCATEGORIES,2,FALSE)</f>
        <v>Desserts</v>
      </c>
      <c r="M2480" s="6">
        <v>19</v>
      </c>
      <c r="N2480" s="6" t="str">
        <f>VLOOKUP(T_[[#This Row],[Réf prod]],ListePRODUITS,2,FALSE)</f>
        <v>Teatime Chocolate Biscuits</v>
      </c>
      <c r="O2480" s="13">
        <v>46</v>
      </c>
      <c r="P2480" s="6">
        <v>36</v>
      </c>
      <c r="Q2480" s="13">
        <f t="shared" si="38"/>
        <v>1656</v>
      </c>
      <c r="R2480" s="15">
        <v>0.12</v>
      </c>
      <c r="S2480" s="13">
        <v>1457.28</v>
      </c>
      <c r="T2480" s="13">
        <v>17.487359999999999</v>
      </c>
      <c r="U2480" s="48">
        <f>T_[[#This Row],[CA tarif]]-T_[[#This Row],[CA HT]]</f>
        <v>198.72000000000003</v>
      </c>
      <c r="V2480" s="13"/>
      <c r="W2480" s="13"/>
      <c r="X2480"/>
      <c r="AA2480"/>
      <c r="AB2480"/>
    </row>
    <row r="2481" spans="1:28" ht="15" customHeight="1" x14ac:dyDescent="0.25">
      <c r="A2481" s="6" t="s">
        <v>228</v>
      </c>
      <c r="B2481" s="6" t="s">
        <v>229</v>
      </c>
      <c r="C2481" s="6" t="s">
        <v>122</v>
      </c>
      <c r="D2481" s="6" t="s">
        <v>123</v>
      </c>
      <c r="E2481" s="6">
        <v>1</v>
      </c>
      <c r="F2481" s="6" t="str">
        <f>VLOOKUP(T_[[#This Row],[N° représ]],ListeREPRESENTANTS,2,FALSE)</f>
        <v>Francis Rivière</v>
      </c>
      <c r="G2481" s="6">
        <v>10541</v>
      </c>
      <c r="H2481" s="9">
        <v>41664</v>
      </c>
      <c r="I2481" s="9">
        <v>41691</v>
      </c>
      <c r="J2481" s="9">
        <v>41690</v>
      </c>
      <c r="K2481" s="7">
        <v>1</v>
      </c>
      <c r="L2481" s="9" t="str">
        <f>VLOOKUP(T_[[#This Row],[Réf catégorie]],ListeCATEGORIES,2,FALSE)</f>
        <v>Boissons</v>
      </c>
      <c r="M2481" s="6">
        <v>24</v>
      </c>
      <c r="N2481" s="6" t="str">
        <f>VLOOKUP(T_[[#This Row],[Réf prod]],ListePRODUITS,2,FALSE)</f>
        <v>Guaraná Fantástica</v>
      </c>
      <c r="O2481" s="13">
        <v>22.5</v>
      </c>
      <c r="P2481" s="6">
        <v>5</v>
      </c>
      <c r="Q2481" s="13">
        <f t="shared" si="38"/>
        <v>112.5</v>
      </c>
      <c r="R2481" s="15">
        <v>0.13</v>
      </c>
      <c r="S2481" s="13">
        <v>97.875</v>
      </c>
      <c r="T2481" s="13">
        <v>1.272375</v>
      </c>
      <c r="U2481" s="48">
        <f>T_[[#This Row],[CA tarif]]-T_[[#This Row],[CA HT]]</f>
        <v>14.625</v>
      </c>
      <c r="V2481" s="13"/>
      <c r="W2481" s="13"/>
      <c r="X2481"/>
      <c r="AA2481"/>
      <c r="AB2481"/>
    </row>
    <row r="2482" spans="1:28" ht="15" customHeight="1" x14ac:dyDescent="0.25">
      <c r="A2482" s="6" t="s">
        <v>103</v>
      </c>
      <c r="B2482" s="6" t="s">
        <v>104</v>
      </c>
      <c r="C2482" s="6" t="s">
        <v>105</v>
      </c>
      <c r="D2482" s="6" t="s">
        <v>106</v>
      </c>
      <c r="E2482" s="6">
        <v>5</v>
      </c>
      <c r="F2482" s="6" t="str">
        <f>VLOOKUP(T_[[#This Row],[N° représ]],ListeREPRESENTANTS,2,FALSE)</f>
        <v>Mohamed Ben Arfa</v>
      </c>
      <c r="G2482" s="6">
        <v>10641</v>
      </c>
      <c r="H2482" s="9">
        <v>41664</v>
      </c>
      <c r="I2482" s="9">
        <v>41682</v>
      </c>
      <c r="J2482" s="9">
        <v>41682</v>
      </c>
      <c r="K2482" s="7">
        <v>1</v>
      </c>
      <c r="L2482" s="9" t="str">
        <f>VLOOKUP(T_[[#This Row],[Réf catégorie]],ListeCATEGORIES,2,FALSE)</f>
        <v>Boissons</v>
      </c>
      <c r="M2482" s="6">
        <v>2</v>
      </c>
      <c r="N2482" s="6" t="str">
        <f>VLOOKUP(T_[[#This Row],[Réf prod]],ListePRODUITS,2,FALSE)</f>
        <v>Chang</v>
      </c>
      <c r="O2482" s="13">
        <v>95</v>
      </c>
      <c r="P2482" s="6">
        <v>80</v>
      </c>
      <c r="Q2482" s="13">
        <f t="shared" si="38"/>
        <v>7600</v>
      </c>
      <c r="R2482" s="15">
        <v>0.09</v>
      </c>
      <c r="S2482" s="13">
        <v>6916</v>
      </c>
      <c r="T2482" s="13">
        <v>117.572</v>
      </c>
      <c r="U2482" s="48">
        <f>T_[[#This Row],[CA tarif]]-T_[[#This Row],[CA HT]]</f>
        <v>684</v>
      </c>
      <c r="V2482" s="13"/>
      <c r="W2482" s="13"/>
      <c r="X2482"/>
      <c r="AA2482"/>
      <c r="AB2482"/>
    </row>
    <row r="2483" spans="1:28" ht="15" customHeight="1" x14ac:dyDescent="0.25">
      <c r="A2483" s="6" t="s">
        <v>213</v>
      </c>
      <c r="B2483" s="6" t="s">
        <v>214</v>
      </c>
      <c r="C2483" s="6" t="s">
        <v>215</v>
      </c>
      <c r="D2483" s="6" t="s">
        <v>81</v>
      </c>
      <c r="E2483" s="6">
        <v>6</v>
      </c>
      <c r="F2483" s="6" t="str">
        <f>VLOOKUP(T_[[#This Row],[N° représ]],ListeREPRESENTANTS,2,FALSE)</f>
        <v>Ernst Junge</v>
      </c>
      <c r="G2483" s="6">
        <v>10656</v>
      </c>
      <c r="H2483" s="9">
        <v>41664</v>
      </c>
      <c r="I2483" s="9">
        <v>41679</v>
      </c>
      <c r="J2483" s="9">
        <v>41682</v>
      </c>
      <c r="K2483" s="7">
        <v>3</v>
      </c>
      <c r="L2483" s="9" t="str">
        <f>VLOOKUP(T_[[#This Row],[Réf catégorie]],ListeCATEGORIES,2,FALSE)</f>
        <v>Desserts</v>
      </c>
      <c r="M2483" s="6">
        <v>47</v>
      </c>
      <c r="N2483" s="6" t="str">
        <f>VLOOKUP(T_[[#This Row],[Réf prod]],ListePRODUITS,2,FALSE)</f>
        <v>Zaanse koeken</v>
      </c>
      <c r="O2483" s="13">
        <v>47.5</v>
      </c>
      <c r="P2483" s="6">
        <v>82</v>
      </c>
      <c r="Q2483" s="13">
        <f t="shared" si="38"/>
        <v>3895</v>
      </c>
      <c r="R2483" s="15">
        <v>-0.01</v>
      </c>
      <c r="S2483" s="13">
        <v>3933.95</v>
      </c>
      <c r="T2483" s="13">
        <v>11.801849999999998</v>
      </c>
      <c r="U2483" s="48">
        <f>T_[[#This Row],[CA tarif]]-T_[[#This Row],[CA HT]]</f>
        <v>-38.949999999999818</v>
      </c>
      <c r="V2483" s="13"/>
      <c r="W2483" s="13"/>
      <c r="X2483"/>
      <c r="AA2483"/>
      <c r="AB2483"/>
    </row>
    <row r="2484" spans="1:28" ht="15" customHeight="1" x14ac:dyDescent="0.25">
      <c r="A2484" s="6" t="s">
        <v>175</v>
      </c>
      <c r="B2484" s="6" t="s">
        <v>176</v>
      </c>
      <c r="C2484" s="6" t="s">
        <v>97</v>
      </c>
      <c r="D2484" s="6" t="s">
        <v>98</v>
      </c>
      <c r="E2484" s="6">
        <v>7</v>
      </c>
      <c r="F2484" s="6" t="str">
        <f>VLOOKUP(T_[[#This Row],[N° représ]],ListeREPRESENTANTS,2,FALSE)</f>
        <v>Jaime Dos Santos</v>
      </c>
      <c r="G2484" s="6">
        <v>10677</v>
      </c>
      <c r="H2484" s="9">
        <v>41664</v>
      </c>
      <c r="I2484" s="9">
        <v>41681</v>
      </c>
      <c r="J2484" s="9">
        <v>41682</v>
      </c>
      <c r="K2484" s="7">
        <v>4</v>
      </c>
      <c r="L2484" s="9" t="str">
        <f>VLOOKUP(T_[[#This Row],[Réf catégorie]],ListeCATEGORIES,2,FALSE)</f>
        <v>Produits laitiers</v>
      </c>
      <c r="M2484" s="6">
        <v>33</v>
      </c>
      <c r="N2484" s="6" t="str">
        <f>VLOOKUP(T_[[#This Row],[Réf prod]],ListePRODUITS,2,FALSE)</f>
        <v>Geitost</v>
      </c>
      <c r="O2484" s="13">
        <v>12.5</v>
      </c>
      <c r="P2484" s="6">
        <v>57</v>
      </c>
      <c r="Q2484" s="13">
        <f t="shared" si="38"/>
        <v>712.5</v>
      </c>
      <c r="R2484" s="15">
        <v>0.11</v>
      </c>
      <c r="S2484" s="13">
        <v>634.125</v>
      </c>
      <c r="T2484" s="13">
        <v>8.2436249999999998</v>
      </c>
      <c r="U2484" s="48">
        <f>T_[[#This Row],[CA tarif]]-T_[[#This Row],[CA HT]]</f>
        <v>78.375</v>
      </c>
      <c r="V2484" s="13"/>
      <c r="W2484" s="13"/>
      <c r="X2484"/>
      <c r="AA2484"/>
      <c r="AB2484"/>
    </row>
    <row r="2485" spans="1:28" ht="15" customHeight="1" x14ac:dyDescent="0.25">
      <c r="A2485" s="6" t="s">
        <v>223</v>
      </c>
      <c r="B2485" s="6" t="s">
        <v>224</v>
      </c>
      <c r="C2485" s="6" t="s">
        <v>225</v>
      </c>
      <c r="D2485" s="6" t="s">
        <v>208</v>
      </c>
      <c r="E2485" s="6">
        <v>6</v>
      </c>
      <c r="F2485" s="6" t="str">
        <f>VLOOKUP(T_[[#This Row],[N° représ]],ListeREPRESENTANTS,2,FALSE)</f>
        <v>Ernst Junge</v>
      </c>
      <c r="G2485" s="6">
        <v>10703</v>
      </c>
      <c r="H2485" s="9">
        <v>41665</v>
      </c>
      <c r="I2485" s="9">
        <v>41688</v>
      </c>
      <c r="J2485" s="9">
        <v>41683</v>
      </c>
      <c r="K2485" s="7">
        <v>8</v>
      </c>
      <c r="L2485" s="9" t="str">
        <f>VLOOKUP(T_[[#This Row],[Réf catégorie]],ListeCATEGORIES,2,FALSE)</f>
        <v>Poissons et fruits de mer</v>
      </c>
      <c r="M2485" s="6">
        <v>73</v>
      </c>
      <c r="N2485" s="6" t="str">
        <f>VLOOKUP(T_[[#This Row],[Réf prod]],ListePRODUITS,2,FALSE)</f>
        <v>Röd Kaviar</v>
      </c>
      <c r="O2485" s="13">
        <v>75</v>
      </c>
      <c r="P2485" s="6">
        <v>2</v>
      </c>
      <c r="Q2485" s="13">
        <f t="shared" si="38"/>
        <v>150</v>
      </c>
      <c r="R2485" s="15">
        <v>-0.02</v>
      </c>
      <c r="S2485" s="13">
        <v>153</v>
      </c>
      <c r="T2485" s="13">
        <v>1.9890000000000001</v>
      </c>
      <c r="U2485" s="48">
        <f>T_[[#This Row],[CA tarif]]-T_[[#This Row],[CA HT]]</f>
        <v>-3</v>
      </c>
      <c r="V2485" s="13"/>
      <c r="W2485" s="13"/>
      <c r="X2485"/>
      <c r="AA2485"/>
      <c r="AB2485"/>
    </row>
    <row r="2486" spans="1:28" ht="15" customHeight="1" x14ac:dyDescent="0.25">
      <c r="A2486" s="6" t="s">
        <v>127</v>
      </c>
      <c r="B2486" s="6" t="s">
        <v>128</v>
      </c>
      <c r="C2486" s="6" t="s">
        <v>129</v>
      </c>
      <c r="D2486" s="6" t="s">
        <v>106</v>
      </c>
      <c r="E2486" s="6">
        <v>4</v>
      </c>
      <c r="F2486" s="6" t="str">
        <f>VLOOKUP(T_[[#This Row],[N° représ]],ListeREPRESENTANTS,2,FALSE)</f>
        <v>Laura Callahan</v>
      </c>
      <c r="G2486" s="6">
        <v>10729</v>
      </c>
      <c r="H2486" s="9">
        <v>41665</v>
      </c>
      <c r="I2486" s="9">
        <v>41682</v>
      </c>
      <c r="J2486" s="9">
        <v>41677</v>
      </c>
      <c r="K2486" s="7">
        <v>3</v>
      </c>
      <c r="L2486" s="9" t="str">
        <f>VLOOKUP(T_[[#This Row],[Réf catégorie]],ListeCATEGORIES,2,FALSE)</f>
        <v>Desserts</v>
      </c>
      <c r="M2486" s="6">
        <v>21</v>
      </c>
      <c r="N2486" s="6" t="str">
        <f>VLOOKUP(T_[[#This Row],[Réf prod]],ListePRODUITS,2,FALSE)</f>
        <v>Sir Rodney's Scones</v>
      </c>
      <c r="O2486" s="13">
        <v>50</v>
      </c>
      <c r="P2486" s="6">
        <v>6</v>
      </c>
      <c r="Q2486" s="13">
        <f t="shared" si="38"/>
        <v>300</v>
      </c>
      <c r="R2486" s="15">
        <v>0.09</v>
      </c>
      <c r="S2486" s="13">
        <v>273</v>
      </c>
      <c r="T2486" s="13">
        <v>4.0949999999999998</v>
      </c>
      <c r="U2486" s="48">
        <f>T_[[#This Row],[CA tarif]]-T_[[#This Row],[CA HT]]</f>
        <v>27</v>
      </c>
      <c r="V2486" s="13"/>
      <c r="W2486" s="13"/>
      <c r="X2486"/>
      <c r="AA2486"/>
      <c r="AB2486"/>
    </row>
    <row r="2487" spans="1:28" ht="15" customHeight="1" x14ac:dyDescent="0.25">
      <c r="A2487" s="6" t="s">
        <v>296</v>
      </c>
      <c r="B2487" s="6" t="s">
        <v>297</v>
      </c>
      <c r="C2487" s="6" t="s">
        <v>298</v>
      </c>
      <c r="D2487" s="6" t="s">
        <v>123</v>
      </c>
      <c r="E2487" s="6">
        <v>8</v>
      </c>
      <c r="F2487" s="6" t="str">
        <f>VLOOKUP(T_[[#This Row],[N° représ]],ListeREPRESENTANTS,2,FALSE)</f>
        <v>Hicham Esmal</v>
      </c>
      <c r="G2487" s="6">
        <v>10777</v>
      </c>
      <c r="H2487" s="9">
        <v>41665</v>
      </c>
      <c r="I2487" s="9">
        <v>41689</v>
      </c>
      <c r="J2487" s="9">
        <v>41686</v>
      </c>
      <c r="K2487" s="7">
        <v>5</v>
      </c>
      <c r="L2487" s="9" t="str">
        <f>VLOOKUP(T_[[#This Row],[Réf catégorie]],ListeCATEGORIES,2,FALSE)</f>
        <v>Pâtes et céréales</v>
      </c>
      <c r="M2487" s="6">
        <v>42</v>
      </c>
      <c r="N2487" s="6" t="str">
        <f>VLOOKUP(T_[[#This Row],[Réf prod]],ListePRODUITS,2,FALSE)</f>
        <v>Singaporean Hokkien Fried Mee</v>
      </c>
      <c r="O2487" s="13">
        <v>70</v>
      </c>
      <c r="P2487" s="6">
        <v>67</v>
      </c>
      <c r="Q2487" s="13">
        <f t="shared" si="38"/>
        <v>4690</v>
      </c>
      <c r="R2487" s="15">
        <v>7.0000000000000007E-2</v>
      </c>
      <c r="S2487" s="13">
        <v>4361.7</v>
      </c>
      <c r="T2487" s="13">
        <v>4.3616999999999999</v>
      </c>
      <c r="U2487" s="48">
        <f>T_[[#This Row],[CA tarif]]-T_[[#This Row],[CA HT]]</f>
        <v>328.30000000000018</v>
      </c>
      <c r="V2487" s="13"/>
      <c r="W2487" s="13"/>
      <c r="X2487"/>
      <c r="AA2487"/>
      <c r="AB2487"/>
    </row>
    <row r="2488" spans="1:28" ht="15" customHeight="1" x14ac:dyDescent="0.25">
      <c r="A2488" s="6" t="s">
        <v>127</v>
      </c>
      <c r="B2488" s="6" t="s">
        <v>128</v>
      </c>
      <c r="C2488" s="6" t="s">
        <v>129</v>
      </c>
      <c r="D2488" s="6" t="s">
        <v>106</v>
      </c>
      <c r="E2488" s="6">
        <v>5</v>
      </c>
      <c r="F2488" s="6" t="str">
        <f>VLOOKUP(T_[[#This Row],[N° représ]],ListeREPRESENTANTS,2,FALSE)</f>
        <v>Mohamed Ben Arfa</v>
      </c>
      <c r="G2488" s="6">
        <v>10840</v>
      </c>
      <c r="H2488" s="9">
        <v>41665</v>
      </c>
      <c r="I2488" s="9">
        <v>41678</v>
      </c>
      <c r="J2488" s="9">
        <v>41673</v>
      </c>
      <c r="K2488" s="7">
        <v>3</v>
      </c>
      <c r="L2488" s="9" t="str">
        <f>VLOOKUP(T_[[#This Row],[Réf catégorie]],ListeCATEGORIES,2,FALSE)</f>
        <v>Desserts</v>
      </c>
      <c r="M2488" s="6">
        <v>25</v>
      </c>
      <c r="N2488" s="6" t="str">
        <f>VLOOKUP(T_[[#This Row],[Réf prod]],ListePRODUITS,2,FALSE)</f>
        <v>NuNuCa Nuß-Nougat-Creme</v>
      </c>
      <c r="O2488" s="13">
        <v>70</v>
      </c>
      <c r="P2488" s="6">
        <v>84</v>
      </c>
      <c r="Q2488" s="13">
        <f t="shared" si="38"/>
        <v>5880</v>
      </c>
      <c r="R2488" s="15">
        <v>0.15</v>
      </c>
      <c r="S2488" s="13">
        <v>4998</v>
      </c>
      <c r="T2488" s="13">
        <v>84.965999999999994</v>
      </c>
      <c r="U2488" s="48">
        <f>T_[[#This Row],[CA tarif]]-T_[[#This Row],[CA HT]]</f>
        <v>882</v>
      </c>
      <c r="V2488" s="13"/>
      <c r="W2488" s="13"/>
      <c r="X2488"/>
      <c r="AA2488"/>
      <c r="AB2488"/>
    </row>
    <row r="2489" spans="1:28" ht="15" customHeight="1" x14ac:dyDescent="0.25">
      <c r="A2489" s="6" t="s">
        <v>90</v>
      </c>
      <c r="B2489" s="6" t="s">
        <v>91</v>
      </c>
      <c r="C2489" s="6" t="s">
        <v>88</v>
      </c>
      <c r="D2489" s="6" t="s">
        <v>89</v>
      </c>
      <c r="E2489" s="6">
        <v>9</v>
      </c>
      <c r="F2489" s="6" t="str">
        <f>VLOOKUP(T_[[#This Row],[N° représ]],ListeREPRESENTANTS,2,FALSE)</f>
        <v>Steven Buchanan</v>
      </c>
      <c r="G2489" s="6">
        <v>10869</v>
      </c>
      <c r="H2489" s="9">
        <v>41665</v>
      </c>
      <c r="I2489" s="9">
        <v>41692</v>
      </c>
      <c r="J2489" s="9">
        <v>41694</v>
      </c>
      <c r="K2489" s="7">
        <v>1</v>
      </c>
      <c r="L2489" s="9" t="str">
        <f>VLOOKUP(T_[[#This Row],[Réf catégorie]],ListeCATEGORIES,2,FALSE)</f>
        <v>Boissons</v>
      </c>
      <c r="M2489" s="6">
        <v>1</v>
      </c>
      <c r="N2489" s="6" t="str">
        <f>VLOOKUP(T_[[#This Row],[Réf prod]],ListePRODUITS,2,FALSE)</f>
        <v>Chai</v>
      </c>
      <c r="O2489" s="13">
        <v>90</v>
      </c>
      <c r="P2489" s="6">
        <v>8</v>
      </c>
      <c r="Q2489" s="13">
        <f t="shared" si="38"/>
        <v>720</v>
      </c>
      <c r="R2489" s="15">
        <v>0.18</v>
      </c>
      <c r="S2489" s="13">
        <v>590.40000000000009</v>
      </c>
      <c r="T2489" s="13">
        <v>20.664000000000005</v>
      </c>
      <c r="U2489" s="48">
        <f>T_[[#This Row],[CA tarif]]-T_[[#This Row],[CA HT]]</f>
        <v>129.59999999999991</v>
      </c>
      <c r="V2489" s="13"/>
      <c r="W2489" s="13"/>
      <c r="X2489"/>
      <c r="AA2489"/>
      <c r="AB2489"/>
    </row>
    <row r="2490" spans="1:28" ht="15" customHeight="1" x14ac:dyDescent="0.25">
      <c r="A2490" s="6" t="s">
        <v>137</v>
      </c>
      <c r="B2490" s="6" t="s">
        <v>138</v>
      </c>
      <c r="C2490" s="6" t="s">
        <v>139</v>
      </c>
      <c r="D2490" s="6" t="s">
        <v>140</v>
      </c>
      <c r="E2490" s="6">
        <v>8</v>
      </c>
      <c r="F2490" s="6" t="str">
        <f>VLOOKUP(T_[[#This Row],[N° représ]],ListeREPRESENTANTS,2,FALSE)</f>
        <v>Hicham Esmal</v>
      </c>
      <c r="G2490" s="6">
        <v>10597</v>
      </c>
      <c r="H2490" s="9">
        <v>41666</v>
      </c>
      <c r="I2490" s="9">
        <v>41694</v>
      </c>
      <c r="J2490" s="9">
        <v>41697</v>
      </c>
      <c r="K2490" s="7">
        <v>1</v>
      </c>
      <c r="L2490" s="9" t="str">
        <f>VLOOKUP(T_[[#This Row],[Réf catégorie]],ListeCATEGORIES,2,FALSE)</f>
        <v>Boissons</v>
      </c>
      <c r="M2490" s="6">
        <v>24</v>
      </c>
      <c r="N2490" s="6" t="str">
        <f>VLOOKUP(T_[[#This Row],[Réf prod]],ListePRODUITS,2,FALSE)</f>
        <v>Guaraná Fantástica</v>
      </c>
      <c r="O2490" s="13">
        <v>22.5</v>
      </c>
      <c r="P2490" s="6">
        <v>43</v>
      </c>
      <c r="Q2490" s="13">
        <f t="shared" si="38"/>
        <v>967.5</v>
      </c>
      <c r="R2490" s="15">
        <v>0.06</v>
      </c>
      <c r="S2490" s="13">
        <v>909.44999999999993</v>
      </c>
      <c r="T2490" s="13">
        <v>11.822849999999999</v>
      </c>
      <c r="U2490" s="48">
        <f>T_[[#This Row],[CA tarif]]-T_[[#This Row],[CA HT]]</f>
        <v>58.050000000000068</v>
      </c>
      <c r="V2490" s="13"/>
      <c r="W2490" s="13"/>
      <c r="X2490"/>
      <c r="AA2490"/>
      <c r="AB2490"/>
    </row>
    <row r="2491" spans="1:28" ht="15" customHeight="1" x14ac:dyDescent="0.25">
      <c r="A2491" s="6" t="s">
        <v>184</v>
      </c>
      <c r="B2491" s="6" t="s">
        <v>185</v>
      </c>
      <c r="C2491" s="6" t="s">
        <v>159</v>
      </c>
      <c r="D2491" s="6" t="s">
        <v>136</v>
      </c>
      <c r="E2491" s="6">
        <v>8</v>
      </c>
      <c r="F2491" s="6" t="str">
        <f>VLOOKUP(T_[[#This Row],[N° représ]],ListeREPRESENTANTS,2,FALSE)</f>
        <v>Hicham Esmal</v>
      </c>
      <c r="G2491" s="6">
        <v>10513</v>
      </c>
      <c r="H2491" s="9">
        <v>41667</v>
      </c>
      <c r="I2491" s="9">
        <v>41697</v>
      </c>
      <c r="J2491" s="9">
        <v>41695</v>
      </c>
      <c r="K2491" s="7">
        <v>3</v>
      </c>
      <c r="L2491" s="9" t="str">
        <f>VLOOKUP(T_[[#This Row],[Réf catégorie]],ListeCATEGORIES,2,FALSE)</f>
        <v>Desserts</v>
      </c>
      <c r="M2491" s="6">
        <v>21</v>
      </c>
      <c r="N2491" s="6" t="str">
        <f>VLOOKUP(T_[[#This Row],[Réf prod]],ListePRODUITS,2,FALSE)</f>
        <v>Sir Rodney's Scones</v>
      </c>
      <c r="O2491" s="13">
        <v>50</v>
      </c>
      <c r="P2491" s="6">
        <v>22</v>
      </c>
      <c r="Q2491" s="13">
        <f t="shared" si="38"/>
        <v>1100</v>
      </c>
      <c r="R2491" s="15">
        <v>0.04</v>
      </c>
      <c r="S2491" s="13">
        <v>1056</v>
      </c>
      <c r="T2491" s="13">
        <v>16.896000000000001</v>
      </c>
      <c r="U2491" s="48">
        <f>T_[[#This Row],[CA tarif]]-T_[[#This Row],[CA HT]]</f>
        <v>44</v>
      </c>
      <c r="V2491" s="13"/>
      <c r="W2491" s="13"/>
      <c r="X2491"/>
      <c r="AA2491"/>
      <c r="AB2491"/>
    </row>
    <row r="2492" spans="1:28" ht="15" customHeight="1" x14ac:dyDescent="0.25">
      <c r="A2492" s="6" t="s">
        <v>213</v>
      </c>
      <c r="B2492" s="6" t="s">
        <v>214</v>
      </c>
      <c r="C2492" s="6" t="s">
        <v>215</v>
      </c>
      <c r="D2492" s="6" t="s">
        <v>81</v>
      </c>
      <c r="E2492" s="6">
        <v>6</v>
      </c>
      <c r="F2492" s="6" t="str">
        <f>VLOOKUP(T_[[#This Row],[N° représ]],ListeREPRESENTANTS,2,FALSE)</f>
        <v>Ernst Junge</v>
      </c>
      <c r="G2492" s="6">
        <v>10528</v>
      </c>
      <c r="H2492" s="9">
        <v>41667</v>
      </c>
      <c r="I2492" s="9">
        <v>41692</v>
      </c>
      <c r="J2492" s="9">
        <v>41689</v>
      </c>
      <c r="K2492" s="7">
        <v>4</v>
      </c>
      <c r="L2492" s="9" t="str">
        <f>VLOOKUP(T_[[#This Row],[Réf catégorie]],ListeCATEGORIES,2,FALSE)</f>
        <v>Produits laitiers</v>
      </c>
      <c r="M2492" s="6">
        <v>11</v>
      </c>
      <c r="N2492" s="6" t="str">
        <f>VLOOKUP(T_[[#This Row],[Réf prod]],ListePRODUITS,2,FALSE)</f>
        <v>Queso Cabrales</v>
      </c>
      <c r="O2492" s="13">
        <v>105</v>
      </c>
      <c r="P2492" s="6">
        <v>77</v>
      </c>
      <c r="Q2492" s="13">
        <f t="shared" si="38"/>
        <v>8085</v>
      </c>
      <c r="R2492" s="15">
        <v>-0.02</v>
      </c>
      <c r="S2492" s="13">
        <v>8246.7000000000007</v>
      </c>
      <c r="T2492" s="13">
        <v>90.713700000000017</v>
      </c>
      <c r="U2492" s="48">
        <f>T_[[#This Row],[CA tarif]]-T_[[#This Row],[CA HT]]</f>
        <v>-161.70000000000073</v>
      </c>
      <c r="V2492" s="13"/>
      <c r="W2492" s="13"/>
      <c r="X2492"/>
      <c r="AA2492"/>
      <c r="AB2492"/>
    </row>
    <row r="2493" spans="1:28" ht="15" customHeight="1" x14ac:dyDescent="0.25">
      <c r="A2493" s="6" t="s">
        <v>243</v>
      </c>
      <c r="B2493" s="6" t="s">
        <v>244</v>
      </c>
      <c r="C2493" s="6" t="s">
        <v>88</v>
      </c>
      <c r="D2493" s="6" t="s">
        <v>89</v>
      </c>
      <c r="E2493" s="6">
        <v>6</v>
      </c>
      <c r="F2493" s="6" t="str">
        <f>VLOOKUP(T_[[#This Row],[N° représ]],ListeREPRESENTANTS,2,FALSE)</f>
        <v>Ernst Junge</v>
      </c>
      <c r="G2493" s="6">
        <v>10643</v>
      </c>
      <c r="H2493" s="9">
        <v>41667</v>
      </c>
      <c r="I2493" s="9">
        <v>41692</v>
      </c>
      <c r="J2493" s="9">
        <v>41688</v>
      </c>
      <c r="K2493" s="7">
        <v>8</v>
      </c>
      <c r="L2493" s="9" t="str">
        <f>VLOOKUP(T_[[#This Row],[Réf catégorie]],ListeCATEGORIES,2,FALSE)</f>
        <v>Poissons et fruits de mer</v>
      </c>
      <c r="M2493" s="6">
        <v>46</v>
      </c>
      <c r="N2493" s="6" t="str">
        <f>VLOOKUP(T_[[#This Row],[Réf prod]],ListePRODUITS,2,FALSE)</f>
        <v>Spegesild</v>
      </c>
      <c r="O2493" s="13">
        <v>60</v>
      </c>
      <c r="P2493" s="6">
        <v>92</v>
      </c>
      <c r="Q2493" s="13">
        <f t="shared" si="38"/>
        <v>5520</v>
      </c>
      <c r="R2493" s="15">
        <v>0</v>
      </c>
      <c r="S2493" s="13">
        <v>5520</v>
      </c>
      <c r="T2493" s="13">
        <v>16.559999999999999</v>
      </c>
      <c r="U2493" s="48">
        <f>T_[[#This Row],[CA tarif]]-T_[[#This Row],[CA HT]]</f>
        <v>0</v>
      </c>
      <c r="V2493" s="13"/>
      <c r="W2493" s="13"/>
      <c r="X2493"/>
      <c r="AA2493"/>
      <c r="AB2493"/>
    </row>
    <row r="2494" spans="1:28" ht="15" customHeight="1" x14ac:dyDescent="0.25">
      <c r="A2494" s="6" t="s">
        <v>114</v>
      </c>
      <c r="B2494" s="6" t="s">
        <v>115</v>
      </c>
      <c r="C2494" s="6" t="s">
        <v>116</v>
      </c>
      <c r="D2494" s="6" t="s">
        <v>81</v>
      </c>
      <c r="E2494" s="6">
        <v>3</v>
      </c>
      <c r="F2494" s="6" t="str">
        <f>VLOOKUP(T_[[#This Row],[N° représ]],ListeREPRESENTANTS,2,FALSE)</f>
        <v>Janet Leverling</v>
      </c>
      <c r="G2494" s="6">
        <v>10820</v>
      </c>
      <c r="H2494" s="9">
        <v>41667</v>
      </c>
      <c r="I2494" s="9">
        <v>41677</v>
      </c>
      <c r="J2494" s="9">
        <v>41677</v>
      </c>
      <c r="K2494" s="7">
        <v>5</v>
      </c>
      <c r="L2494" s="9" t="str">
        <f>VLOOKUP(T_[[#This Row],[Réf catégorie]],ListeCATEGORIES,2,FALSE)</f>
        <v>Pâtes et céréales</v>
      </c>
      <c r="M2494" s="6">
        <v>56</v>
      </c>
      <c r="N2494" s="6" t="str">
        <f>VLOOKUP(T_[[#This Row],[Réf prod]],ListePRODUITS,2,FALSE)</f>
        <v>Gnocchi di nonna Alice</v>
      </c>
      <c r="O2494" s="13">
        <v>190</v>
      </c>
      <c r="P2494" s="6">
        <v>62</v>
      </c>
      <c r="Q2494" s="13">
        <f t="shared" si="38"/>
        <v>11780</v>
      </c>
      <c r="R2494" s="15">
        <v>0.06</v>
      </c>
      <c r="S2494" s="13">
        <v>11073.199999999999</v>
      </c>
      <c r="T2494" s="13">
        <v>110.73199999999999</v>
      </c>
      <c r="U2494" s="48">
        <f>T_[[#This Row],[CA tarif]]-T_[[#This Row],[CA HT]]</f>
        <v>706.80000000000109</v>
      </c>
      <c r="V2494" s="13"/>
      <c r="W2494" s="13"/>
      <c r="X2494"/>
      <c r="AA2494"/>
      <c r="AB2494"/>
    </row>
    <row r="2495" spans="1:28" ht="15" customHeight="1" x14ac:dyDescent="0.25">
      <c r="A2495" s="6" t="s">
        <v>205</v>
      </c>
      <c r="B2495" s="6" t="s">
        <v>206</v>
      </c>
      <c r="C2495" s="6" t="s">
        <v>207</v>
      </c>
      <c r="D2495" s="6" t="s">
        <v>208</v>
      </c>
      <c r="E2495" s="6">
        <v>2</v>
      </c>
      <c r="F2495" s="6" t="str">
        <f>VLOOKUP(T_[[#This Row],[N° représ]],ListeREPRESENTANTS,2,FALSE)</f>
        <v>Anne Dodsworth</v>
      </c>
      <c r="G2495" s="6">
        <v>10837</v>
      </c>
      <c r="H2495" s="9">
        <v>41667</v>
      </c>
      <c r="I2495" s="9">
        <v>41690</v>
      </c>
      <c r="J2495" s="9">
        <v>41690</v>
      </c>
      <c r="K2495" s="7">
        <v>1</v>
      </c>
      <c r="L2495" s="9" t="str">
        <f>VLOOKUP(T_[[#This Row],[Réf catégorie]],ListeCATEGORIES,2,FALSE)</f>
        <v>Boissons</v>
      </c>
      <c r="M2495" s="6">
        <v>76</v>
      </c>
      <c r="N2495" s="6" t="str">
        <f>VLOOKUP(T_[[#This Row],[Réf prod]],ListePRODUITS,2,FALSE)</f>
        <v>Lakkalikööri</v>
      </c>
      <c r="O2495" s="13">
        <v>90</v>
      </c>
      <c r="P2495" s="6">
        <v>92</v>
      </c>
      <c r="Q2495" s="13">
        <f t="shared" si="38"/>
        <v>8280</v>
      </c>
      <c r="R2495" s="15">
        <v>0.08</v>
      </c>
      <c r="S2495" s="13">
        <v>7617.6</v>
      </c>
      <c r="T2495" s="13">
        <v>175.20480000000001</v>
      </c>
      <c r="U2495" s="48">
        <f>T_[[#This Row],[CA tarif]]-T_[[#This Row],[CA HT]]</f>
        <v>662.39999999999964</v>
      </c>
      <c r="V2495" s="13"/>
      <c r="W2495" s="13"/>
      <c r="X2495"/>
      <c r="AA2495"/>
      <c r="AB2495"/>
    </row>
    <row r="2496" spans="1:28" ht="15" customHeight="1" x14ac:dyDescent="0.25">
      <c r="A2496" s="6" t="s">
        <v>127</v>
      </c>
      <c r="B2496" s="6" t="s">
        <v>128</v>
      </c>
      <c r="C2496" s="6" t="s">
        <v>129</v>
      </c>
      <c r="D2496" s="6" t="s">
        <v>106</v>
      </c>
      <c r="E2496" s="6">
        <v>3</v>
      </c>
      <c r="F2496" s="6" t="str">
        <f>VLOOKUP(T_[[#This Row],[N° représ]],ListeREPRESENTANTS,2,FALSE)</f>
        <v>Janet Leverling</v>
      </c>
      <c r="G2496" s="6">
        <v>10838</v>
      </c>
      <c r="H2496" s="9">
        <v>41667</v>
      </c>
      <c r="I2496" s="9">
        <v>41689</v>
      </c>
      <c r="J2496" s="9">
        <v>41692</v>
      </c>
      <c r="K2496" s="7">
        <v>1</v>
      </c>
      <c r="L2496" s="9" t="str">
        <f>VLOOKUP(T_[[#This Row],[Réf catégorie]],ListeCATEGORIES,2,FALSE)</f>
        <v>Boissons</v>
      </c>
      <c r="M2496" s="6">
        <v>1</v>
      </c>
      <c r="N2496" s="6" t="str">
        <f>VLOOKUP(T_[[#This Row],[Réf prod]],ListePRODUITS,2,FALSE)</f>
        <v>Chai</v>
      </c>
      <c r="O2496" s="13">
        <v>90</v>
      </c>
      <c r="P2496" s="6">
        <v>21</v>
      </c>
      <c r="Q2496" s="13">
        <f t="shared" si="38"/>
        <v>1890</v>
      </c>
      <c r="R2496" s="15">
        <v>7.0000000000000007E-2</v>
      </c>
      <c r="S2496" s="13">
        <v>1757.6999999999998</v>
      </c>
      <c r="T2496" s="13">
        <v>45.700199999999995</v>
      </c>
      <c r="U2496" s="48">
        <f>T_[[#This Row],[CA tarif]]-T_[[#This Row],[CA HT]]</f>
        <v>132.30000000000018</v>
      </c>
      <c r="V2496" s="13"/>
      <c r="W2496" s="13"/>
      <c r="X2496"/>
      <c r="AA2496"/>
      <c r="AB2496"/>
    </row>
    <row r="2497" spans="1:28" ht="15" customHeight="1" x14ac:dyDescent="0.25">
      <c r="A2497" s="6" t="s">
        <v>179</v>
      </c>
      <c r="B2497" s="6" t="s">
        <v>180</v>
      </c>
      <c r="C2497" s="6" t="s">
        <v>181</v>
      </c>
      <c r="D2497" s="6" t="s">
        <v>81</v>
      </c>
      <c r="E2497" s="6">
        <v>7</v>
      </c>
      <c r="F2497" s="6" t="str">
        <f>VLOOKUP(T_[[#This Row],[N° représ]],ListeREPRESENTANTS,2,FALSE)</f>
        <v>Jaime Dos Santos</v>
      </c>
      <c r="G2497" s="6">
        <v>10894</v>
      </c>
      <c r="H2497" s="9">
        <v>41667</v>
      </c>
      <c r="I2497" s="9">
        <v>41689</v>
      </c>
      <c r="J2497" s="9">
        <v>41689</v>
      </c>
      <c r="K2497" s="7">
        <v>1</v>
      </c>
      <c r="L2497" s="9" t="str">
        <f>VLOOKUP(T_[[#This Row],[Réf catégorie]],ListeCATEGORIES,2,FALSE)</f>
        <v>Boissons</v>
      </c>
      <c r="M2497" s="6">
        <v>75</v>
      </c>
      <c r="N2497" s="6" t="str">
        <f>VLOOKUP(T_[[#This Row],[Réf prod]],ListePRODUITS,2,FALSE)</f>
        <v>Rhönbräu Klosterbier</v>
      </c>
      <c r="O2497" s="13">
        <v>38.75</v>
      </c>
      <c r="P2497" s="6">
        <v>92</v>
      </c>
      <c r="Q2497" s="13">
        <f t="shared" si="38"/>
        <v>3565</v>
      </c>
      <c r="R2497" s="15">
        <v>0.13</v>
      </c>
      <c r="S2497" s="13">
        <v>3101.55</v>
      </c>
      <c r="T2497" s="13">
        <v>58.929450000000003</v>
      </c>
      <c r="U2497" s="48">
        <f>T_[[#This Row],[CA tarif]]-T_[[#This Row],[CA HT]]</f>
        <v>463.44999999999982</v>
      </c>
      <c r="V2497" s="13"/>
      <c r="W2497" s="13"/>
      <c r="X2497"/>
      <c r="AA2497"/>
      <c r="AB2497"/>
    </row>
    <row r="2498" spans="1:28" ht="15" customHeight="1" x14ac:dyDescent="0.25">
      <c r="A2498" s="6" t="s">
        <v>205</v>
      </c>
      <c r="B2498" s="6" t="s">
        <v>206</v>
      </c>
      <c r="C2498" s="6" t="s">
        <v>207</v>
      </c>
      <c r="D2498" s="6" t="s">
        <v>208</v>
      </c>
      <c r="E2498" s="6">
        <v>9</v>
      </c>
      <c r="F2498" s="6" t="str">
        <f>VLOOKUP(T_[[#This Row],[N° représ]],ListeREPRESENTANTS,2,FALSE)</f>
        <v>Steven Buchanan</v>
      </c>
      <c r="G2498" s="6">
        <v>10654</v>
      </c>
      <c r="H2498" s="9">
        <v>41668</v>
      </c>
      <c r="I2498" s="9">
        <v>41688</v>
      </c>
      <c r="J2498" s="9">
        <v>41689</v>
      </c>
      <c r="K2498" s="7">
        <v>2</v>
      </c>
      <c r="L2498" s="9" t="str">
        <f>VLOOKUP(T_[[#This Row],[Réf catégorie]],ListeCATEGORIES,2,FALSE)</f>
        <v>Condiments</v>
      </c>
      <c r="M2498" s="6">
        <v>4</v>
      </c>
      <c r="N2498" s="6" t="str">
        <f>VLOOKUP(T_[[#This Row],[Réf prod]],ListePRODUITS,2,FALSE)</f>
        <v>Chef Anton's Cajun Seasoning</v>
      </c>
      <c r="O2498" s="13">
        <v>110</v>
      </c>
      <c r="P2498" s="6">
        <v>13</v>
      </c>
      <c r="Q2498" s="13">
        <f t="shared" si="38"/>
        <v>1430</v>
      </c>
      <c r="R2498" s="15">
        <v>0.15</v>
      </c>
      <c r="S2498" s="13">
        <v>1215.5</v>
      </c>
      <c r="T2498" s="13">
        <v>10.939500000000001</v>
      </c>
      <c r="U2498" s="48">
        <f>T_[[#This Row],[CA tarif]]-T_[[#This Row],[CA HT]]</f>
        <v>214.5</v>
      </c>
      <c r="V2498" s="13"/>
      <c r="W2498" s="13"/>
      <c r="X2498"/>
      <c r="AA2498"/>
      <c r="AB2498"/>
    </row>
    <row r="2499" spans="1:28" ht="15" customHeight="1" x14ac:dyDescent="0.25">
      <c r="A2499" s="6" t="s">
        <v>127</v>
      </c>
      <c r="B2499" s="6" t="s">
        <v>128</v>
      </c>
      <c r="C2499" s="6" t="s">
        <v>129</v>
      </c>
      <c r="D2499" s="6" t="s">
        <v>106</v>
      </c>
      <c r="E2499" s="6">
        <v>4</v>
      </c>
      <c r="F2499" s="6" t="str">
        <f>VLOOKUP(T_[[#This Row],[N° représ]],ListeREPRESENTANTS,2,FALSE)</f>
        <v>Laura Callahan</v>
      </c>
      <c r="G2499" s="6">
        <v>10729</v>
      </c>
      <c r="H2499" s="9">
        <v>41669</v>
      </c>
      <c r="I2499" s="9">
        <v>41686</v>
      </c>
      <c r="J2499" s="9">
        <v>41687</v>
      </c>
      <c r="K2499" s="7">
        <v>1</v>
      </c>
      <c r="L2499" s="9" t="str">
        <f>VLOOKUP(T_[[#This Row],[Réf catégorie]],ListeCATEGORIES,2,FALSE)</f>
        <v>Boissons</v>
      </c>
      <c r="M2499" s="6">
        <v>1</v>
      </c>
      <c r="N2499" s="6" t="str">
        <f>VLOOKUP(T_[[#This Row],[Réf prod]],ListePRODUITS,2,FALSE)</f>
        <v>Chai</v>
      </c>
      <c r="O2499" s="13">
        <v>90</v>
      </c>
      <c r="P2499" s="6">
        <v>9</v>
      </c>
      <c r="Q2499" s="13">
        <f t="shared" si="38"/>
        <v>810</v>
      </c>
      <c r="R2499" s="15">
        <v>0.04</v>
      </c>
      <c r="S2499" s="13">
        <v>777.6</v>
      </c>
      <c r="T2499" s="13">
        <v>13.9968</v>
      </c>
      <c r="U2499" s="48">
        <f>T_[[#This Row],[CA tarif]]-T_[[#This Row],[CA HT]]</f>
        <v>32.399999999999977</v>
      </c>
      <c r="V2499" s="13"/>
      <c r="W2499" s="13"/>
      <c r="X2499"/>
      <c r="AA2499"/>
      <c r="AB2499"/>
    </row>
    <row r="2500" spans="1:28" ht="15" customHeight="1" x14ac:dyDescent="0.25">
      <c r="A2500" s="6" t="s">
        <v>226</v>
      </c>
      <c r="B2500" s="6" t="s">
        <v>227</v>
      </c>
      <c r="C2500" s="6" t="s">
        <v>53</v>
      </c>
      <c r="D2500" s="6" t="s">
        <v>51</v>
      </c>
      <c r="E2500" s="6">
        <v>5</v>
      </c>
      <c r="F2500" s="6" t="str">
        <f>VLOOKUP(T_[[#This Row],[N° représ]],ListeREPRESENTANTS,2,FALSE)</f>
        <v>Mohamed Ben Arfa</v>
      </c>
      <c r="G2500" s="6">
        <v>10931</v>
      </c>
      <c r="H2500" s="9">
        <v>41669</v>
      </c>
      <c r="I2500" s="9">
        <v>41697</v>
      </c>
      <c r="J2500" s="9">
        <v>41695</v>
      </c>
      <c r="K2500" s="7">
        <v>8</v>
      </c>
      <c r="L2500" s="9" t="str">
        <f>VLOOKUP(T_[[#This Row],[Réf catégorie]],ListeCATEGORIES,2,FALSE)</f>
        <v>Poissons et fruits de mer</v>
      </c>
      <c r="M2500" s="6">
        <v>13</v>
      </c>
      <c r="N2500" s="6" t="str">
        <f>VLOOKUP(T_[[#This Row],[Réf prod]],ListePRODUITS,2,FALSE)</f>
        <v>Konbu</v>
      </c>
      <c r="O2500" s="13">
        <v>30</v>
      </c>
      <c r="P2500" s="6">
        <v>51</v>
      </c>
      <c r="Q2500" s="13">
        <f t="shared" si="38"/>
        <v>1530</v>
      </c>
      <c r="R2500" s="15">
        <v>0.05</v>
      </c>
      <c r="S2500" s="13">
        <v>1453.5</v>
      </c>
      <c r="T2500" s="13">
        <v>23.256</v>
      </c>
      <c r="U2500" s="48">
        <f>T_[[#This Row],[CA tarif]]-T_[[#This Row],[CA HT]]</f>
        <v>76.5</v>
      </c>
      <c r="V2500" s="13"/>
      <c r="W2500" s="13"/>
      <c r="X2500"/>
      <c r="AA2500"/>
      <c r="AB2500"/>
    </row>
    <row r="2501" spans="1:28" ht="15" customHeight="1" x14ac:dyDescent="0.25">
      <c r="A2501" s="6" t="s">
        <v>78</v>
      </c>
      <c r="B2501" s="6" t="s">
        <v>79</v>
      </c>
      <c r="C2501" s="6" t="s">
        <v>80</v>
      </c>
      <c r="D2501" s="6" t="s">
        <v>81</v>
      </c>
      <c r="E2501" s="6">
        <v>8</v>
      </c>
      <c r="F2501" s="6" t="str">
        <f>VLOOKUP(T_[[#This Row],[N° représ]],ListeREPRESENTANTS,2,FALSE)</f>
        <v>Hicham Esmal</v>
      </c>
      <c r="G2501" s="6">
        <v>10483</v>
      </c>
      <c r="H2501" s="9">
        <v>41670</v>
      </c>
      <c r="I2501" s="9">
        <v>41695</v>
      </c>
      <c r="J2501" s="9">
        <v>41691</v>
      </c>
      <c r="K2501" s="7">
        <v>2</v>
      </c>
      <c r="L2501" s="9" t="str">
        <f>VLOOKUP(T_[[#This Row],[Réf catégorie]],ListeCATEGORIES,2,FALSE)</f>
        <v>Condiments</v>
      </c>
      <c r="M2501" s="6">
        <v>77</v>
      </c>
      <c r="N2501" s="6" t="str">
        <f>VLOOKUP(T_[[#This Row],[Réf prod]],ListePRODUITS,2,FALSE)</f>
        <v>Original Frankfurter grüne Soße</v>
      </c>
      <c r="O2501" s="13">
        <v>52</v>
      </c>
      <c r="P2501" s="6">
        <v>99</v>
      </c>
      <c r="Q2501" s="13">
        <f t="shared" ref="Q2501:Q2564" si="39">O2501*P2501</f>
        <v>5148</v>
      </c>
      <c r="R2501" s="15">
        <v>0.14000000000000001</v>
      </c>
      <c r="S2501" s="13">
        <v>4427.28</v>
      </c>
      <c r="T2501" s="13">
        <v>57.554639999999999</v>
      </c>
      <c r="U2501" s="48">
        <f>T_[[#This Row],[CA tarif]]-T_[[#This Row],[CA HT]]</f>
        <v>720.72000000000025</v>
      </c>
      <c r="V2501" s="13"/>
      <c r="W2501" s="13"/>
      <c r="X2501"/>
      <c r="AA2501"/>
      <c r="AB2501"/>
    </row>
    <row r="2502" spans="1:28" ht="15" customHeight="1" x14ac:dyDescent="0.25">
      <c r="A2502" s="6" t="s">
        <v>78</v>
      </c>
      <c r="B2502" s="6" t="s">
        <v>79</v>
      </c>
      <c r="C2502" s="6" t="s">
        <v>80</v>
      </c>
      <c r="D2502" s="6" t="s">
        <v>81</v>
      </c>
      <c r="E2502" s="6">
        <v>5</v>
      </c>
      <c r="F2502" s="6" t="str">
        <f>VLOOKUP(T_[[#This Row],[N° représ]],ListeREPRESENTANTS,2,FALSE)</f>
        <v>Mohamed Ben Arfa</v>
      </c>
      <c r="G2502" s="6">
        <v>10740</v>
      </c>
      <c r="H2502" s="9">
        <v>41670</v>
      </c>
      <c r="I2502" s="9">
        <v>41699</v>
      </c>
      <c r="J2502" s="9">
        <v>41701</v>
      </c>
      <c r="K2502" s="7">
        <v>5</v>
      </c>
      <c r="L2502" s="9" t="str">
        <f>VLOOKUP(T_[[#This Row],[Réf catégorie]],ListeCATEGORIES,2,FALSE)</f>
        <v>Pâtes et céréales</v>
      </c>
      <c r="M2502" s="6">
        <v>56</v>
      </c>
      <c r="N2502" s="6" t="str">
        <f>VLOOKUP(T_[[#This Row],[Réf prod]],ListePRODUITS,2,FALSE)</f>
        <v>Gnocchi di nonna Alice</v>
      </c>
      <c r="O2502" s="13">
        <v>190</v>
      </c>
      <c r="P2502" s="6">
        <v>20</v>
      </c>
      <c r="Q2502" s="13">
        <f t="shared" si="39"/>
        <v>3800</v>
      </c>
      <c r="R2502" s="15">
        <v>0.16</v>
      </c>
      <c r="S2502" s="13">
        <v>3192</v>
      </c>
      <c r="T2502" s="13">
        <v>31.92</v>
      </c>
      <c r="U2502" s="48">
        <f>T_[[#This Row],[CA tarif]]-T_[[#This Row],[CA HT]]</f>
        <v>608</v>
      </c>
      <c r="V2502" s="13"/>
      <c r="W2502" s="13"/>
      <c r="X2502"/>
      <c r="AA2502"/>
      <c r="AB2502"/>
    </row>
    <row r="2503" spans="1:28" ht="15" customHeight="1" x14ac:dyDescent="0.25">
      <c r="A2503" s="6" t="s">
        <v>166</v>
      </c>
      <c r="B2503" s="6" t="s">
        <v>167</v>
      </c>
      <c r="C2503" s="6" t="s">
        <v>168</v>
      </c>
      <c r="D2503" s="6" t="s">
        <v>169</v>
      </c>
      <c r="E2503" s="6">
        <v>1</v>
      </c>
      <c r="F2503" s="6" t="str">
        <f>VLOOKUP(T_[[#This Row],[N° représ]],ListeREPRESENTANTS,2,FALSE)</f>
        <v>Francis Rivière</v>
      </c>
      <c r="G2503" s="6">
        <v>10516</v>
      </c>
      <c r="H2503" s="9">
        <v>41671</v>
      </c>
      <c r="I2503" s="9">
        <v>41681</v>
      </c>
      <c r="J2503" s="9">
        <v>41678</v>
      </c>
      <c r="K2503" s="7">
        <v>8</v>
      </c>
      <c r="L2503" s="9" t="str">
        <f>VLOOKUP(T_[[#This Row],[Réf catégorie]],ListeCATEGORIES,2,FALSE)</f>
        <v>Poissons et fruits de mer</v>
      </c>
      <c r="M2503" s="6">
        <v>41</v>
      </c>
      <c r="N2503" s="6" t="str">
        <f>VLOOKUP(T_[[#This Row],[Réf prod]],ListePRODUITS,2,FALSE)</f>
        <v>Jack's New England Clam Chowder</v>
      </c>
      <c r="O2503" s="13">
        <v>48.25</v>
      </c>
      <c r="P2503" s="6">
        <v>67</v>
      </c>
      <c r="Q2503" s="13">
        <f t="shared" si="39"/>
        <v>3232.75</v>
      </c>
      <c r="R2503" s="15">
        <v>0.08</v>
      </c>
      <c r="S2503" s="13">
        <v>2974.13</v>
      </c>
      <c r="T2503" s="13">
        <v>101.12042</v>
      </c>
      <c r="U2503" s="48">
        <f>T_[[#This Row],[CA tarif]]-T_[[#This Row],[CA HT]]</f>
        <v>258.61999999999989</v>
      </c>
      <c r="V2503" s="13"/>
      <c r="W2503" s="13"/>
      <c r="X2503"/>
      <c r="AA2503"/>
      <c r="AB2503"/>
    </row>
    <row r="2504" spans="1:28" ht="15" customHeight="1" x14ac:dyDescent="0.25">
      <c r="A2504" s="6" t="s">
        <v>233</v>
      </c>
      <c r="B2504" s="6" t="s">
        <v>234</v>
      </c>
      <c r="C2504" s="6" t="s">
        <v>191</v>
      </c>
      <c r="D2504" s="6" t="s">
        <v>136</v>
      </c>
      <c r="E2504" s="6">
        <v>5</v>
      </c>
      <c r="F2504" s="6" t="str">
        <f>VLOOKUP(T_[[#This Row],[N° représ]],ListeREPRESENTANTS,2,FALSE)</f>
        <v>Mohamed Ben Arfa</v>
      </c>
      <c r="G2504" s="6">
        <v>10608</v>
      </c>
      <c r="H2504" s="9">
        <v>41671</v>
      </c>
      <c r="I2504" s="9">
        <v>41683</v>
      </c>
      <c r="J2504" s="9">
        <v>41684</v>
      </c>
      <c r="K2504" s="7">
        <v>5</v>
      </c>
      <c r="L2504" s="9" t="str">
        <f>VLOOKUP(T_[[#This Row],[Réf catégorie]],ListeCATEGORIES,2,FALSE)</f>
        <v>Pâtes et céréales</v>
      </c>
      <c r="M2504" s="6">
        <v>56</v>
      </c>
      <c r="N2504" s="6" t="str">
        <f>VLOOKUP(T_[[#This Row],[Réf prod]],ListePRODUITS,2,FALSE)</f>
        <v>Gnocchi di nonna Alice</v>
      </c>
      <c r="O2504" s="13">
        <v>190</v>
      </c>
      <c r="P2504" s="6">
        <v>10</v>
      </c>
      <c r="Q2504" s="13">
        <f t="shared" si="39"/>
        <v>1900</v>
      </c>
      <c r="R2504" s="15">
        <v>-0.02</v>
      </c>
      <c r="S2504" s="13">
        <v>1938</v>
      </c>
      <c r="T2504" s="13">
        <v>9.69</v>
      </c>
      <c r="U2504" s="48">
        <f>T_[[#This Row],[CA tarif]]-T_[[#This Row],[CA HT]]</f>
        <v>-38</v>
      </c>
      <c r="V2504" s="13"/>
      <c r="W2504" s="13"/>
      <c r="X2504"/>
      <c r="AA2504"/>
      <c r="AB2504"/>
    </row>
    <row r="2505" spans="1:28" ht="15" customHeight="1" x14ac:dyDescent="0.25">
      <c r="A2505" s="6" t="s">
        <v>281</v>
      </c>
      <c r="B2505" s="6" t="s">
        <v>282</v>
      </c>
      <c r="C2505" s="6" t="s">
        <v>283</v>
      </c>
      <c r="D2505" s="6" t="s">
        <v>284</v>
      </c>
      <c r="E2505" s="6">
        <v>6</v>
      </c>
      <c r="F2505" s="6" t="str">
        <f>VLOOKUP(T_[[#This Row],[N° représ]],ListeREPRESENTANTS,2,FALSE)</f>
        <v>Ernst Junge</v>
      </c>
      <c r="G2505" s="6">
        <v>10611</v>
      </c>
      <c r="H2505" s="9">
        <v>41671</v>
      </c>
      <c r="I2505" s="9">
        <v>41686</v>
      </c>
      <c r="J2505" s="9">
        <v>41682</v>
      </c>
      <c r="K2505" s="7">
        <v>4</v>
      </c>
      <c r="L2505" s="9" t="str">
        <f>VLOOKUP(T_[[#This Row],[Réf catégorie]],ListeCATEGORIES,2,FALSE)</f>
        <v>Produits laitiers</v>
      </c>
      <c r="M2505" s="6">
        <v>60</v>
      </c>
      <c r="N2505" s="6" t="str">
        <f>VLOOKUP(T_[[#This Row],[Réf prod]],ListePRODUITS,2,FALSE)</f>
        <v>Camembert Pierrot</v>
      </c>
      <c r="O2505" s="13">
        <v>170</v>
      </c>
      <c r="P2505" s="6">
        <v>5</v>
      </c>
      <c r="Q2505" s="13">
        <f t="shared" si="39"/>
        <v>850</v>
      </c>
      <c r="R2505" s="15">
        <v>0.11</v>
      </c>
      <c r="S2505" s="13">
        <v>756.5</v>
      </c>
      <c r="T2505" s="13">
        <v>13.617000000000001</v>
      </c>
      <c r="U2505" s="48">
        <f>T_[[#This Row],[CA tarif]]-T_[[#This Row],[CA HT]]</f>
        <v>93.5</v>
      </c>
      <c r="V2505" s="13"/>
      <c r="W2505" s="13"/>
      <c r="X2505"/>
      <c r="AA2505"/>
      <c r="AB2505"/>
    </row>
    <row r="2506" spans="1:28" ht="15" customHeight="1" x14ac:dyDescent="0.25">
      <c r="A2506" s="6" t="s">
        <v>117</v>
      </c>
      <c r="B2506" s="6" t="s">
        <v>118</v>
      </c>
      <c r="C2506" s="6" t="s">
        <v>119</v>
      </c>
      <c r="D2506" s="6" t="s">
        <v>85</v>
      </c>
      <c r="E2506" s="6">
        <v>3</v>
      </c>
      <c r="F2506" s="6" t="str">
        <f>VLOOKUP(T_[[#This Row],[N° représ]],ListeREPRESENTANTS,2,FALSE)</f>
        <v>Janet Leverling</v>
      </c>
      <c r="G2506" s="6">
        <v>10763</v>
      </c>
      <c r="H2506" s="9">
        <v>41671</v>
      </c>
      <c r="I2506" s="9">
        <v>41684</v>
      </c>
      <c r="J2506" s="9">
        <v>41686</v>
      </c>
      <c r="K2506" s="7">
        <v>5</v>
      </c>
      <c r="L2506" s="9" t="str">
        <f>VLOOKUP(T_[[#This Row],[Réf catégorie]],ListeCATEGORIES,2,FALSE)</f>
        <v>Pâtes et céréales</v>
      </c>
      <c r="M2506" s="6">
        <v>22</v>
      </c>
      <c r="N2506" s="6" t="str">
        <f>VLOOKUP(T_[[#This Row],[Réf prod]],ListePRODUITS,2,FALSE)</f>
        <v>Gustaf's Knäckebröd</v>
      </c>
      <c r="O2506" s="13">
        <v>105</v>
      </c>
      <c r="P2506" s="6">
        <v>56</v>
      </c>
      <c r="Q2506" s="13">
        <f t="shared" si="39"/>
        <v>5880</v>
      </c>
      <c r="R2506" s="15">
        <v>0.12</v>
      </c>
      <c r="S2506" s="13">
        <v>5174.3999999999996</v>
      </c>
      <c r="T2506" s="13">
        <v>41.395199999999996</v>
      </c>
      <c r="U2506" s="48">
        <f>T_[[#This Row],[CA tarif]]-T_[[#This Row],[CA HT]]</f>
        <v>705.60000000000036</v>
      </c>
      <c r="V2506" s="13"/>
      <c r="W2506" s="13"/>
      <c r="X2506"/>
      <c r="AA2506"/>
      <c r="AB2506"/>
    </row>
    <row r="2507" spans="1:28" ht="15" customHeight="1" x14ac:dyDescent="0.25">
      <c r="A2507" s="6" t="s">
        <v>92</v>
      </c>
      <c r="B2507" s="6" t="s">
        <v>93</v>
      </c>
      <c r="C2507" s="6" t="s">
        <v>94</v>
      </c>
      <c r="D2507" s="6" t="s">
        <v>89</v>
      </c>
      <c r="E2507" s="6">
        <v>1</v>
      </c>
      <c r="F2507" s="6" t="str">
        <f>VLOOKUP(T_[[#This Row],[N° représ]],ListeREPRESENTANTS,2,FALSE)</f>
        <v>Francis Rivière</v>
      </c>
      <c r="G2507" s="6">
        <v>10798</v>
      </c>
      <c r="H2507" s="9">
        <v>41672</v>
      </c>
      <c r="I2507" s="9">
        <v>41684</v>
      </c>
      <c r="J2507" s="9">
        <v>41687</v>
      </c>
      <c r="K2507" s="7">
        <v>4</v>
      </c>
      <c r="L2507" s="9" t="str">
        <f>VLOOKUP(T_[[#This Row],[Réf catégorie]],ListeCATEGORIES,2,FALSE)</f>
        <v>Produits laitiers</v>
      </c>
      <c r="M2507" s="6">
        <v>72</v>
      </c>
      <c r="N2507" s="6" t="str">
        <f>VLOOKUP(T_[[#This Row],[Réf prod]],ListePRODUITS,2,FALSE)</f>
        <v>Mozzarella di Giovanni</v>
      </c>
      <c r="O2507" s="13">
        <v>174</v>
      </c>
      <c r="P2507" s="6">
        <v>98</v>
      </c>
      <c r="Q2507" s="13">
        <f t="shared" si="39"/>
        <v>17052</v>
      </c>
      <c r="R2507" s="15">
        <v>0.04</v>
      </c>
      <c r="S2507" s="13">
        <v>16369.92</v>
      </c>
      <c r="T2507" s="13">
        <v>261.91872000000001</v>
      </c>
      <c r="U2507" s="48">
        <f>T_[[#This Row],[CA tarif]]-T_[[#This Row],[CA HT]]</f>
        <v>682.07999999999993</v>
      </c>
      <c r="V2507" s="13"/>
      <c r="W2507" s="13"/>
      <c r="X2507"/>
      <c r="AA2507"/>
      <c r="AB2507"/>
    </row>
    <row r="2508" spans="1:28" ht="15" customHeight="1" x14ac:dyDescent="0.25">
      <c r="A2508" s="6" t="s">
        <v>173</v>
      </c>
      <c r="B2508" s="6" t="s">
        <v>174</v>
      </c>
      <c r="C2508" s="6" t="s">
        <v>135</v>
      </c>
      <c r="D2508" s="6" t="s">
        <v>136</v>
      </c>
      <c r="E2508" s="6">
        <v>2</v>
      </c>
      <c r="F2508" s="6" t="str">
        <f>VLOOKUP(T_[[#This Row],[N° représ]],ListeREPRESENTANTS,2,FALSE)</f>
        <v>Anne Dodsworth</v>
      </c>
      <c r="G2508" s="6">
        <v>10506</v>
      </c>
      <c r="H2508" s="9">
        <v>41673</v>
      </c>
      <c r="I2508" s="9">
        <v>41701</v>
      </c>
      <c r="J2508" s="9">
        <v>41703</v>
      </c>
      <c r="K2508" s="7">
        <v>3</v>
      </c>
      <c r="L2508" s="9" t="str">
        <f>VLOOKUP(T_[[#This Row],[Réf catégorie]],ListeCATEGORIES,2,FALSE)</f>
        <v>Desserts</v>
      </c>
      <c r="M2508" s="6">
        <v>25</v>
      </c>
      <c r="N2508" s="6" t="str">
        <f>VLOOKUP(T_[[#This Row],[Réf prod]],ListePRODUITS,2,FALSE)</f>
        <v>NuNuCa Nuß-Nougat-Creme</v>
      </c>
      <c r="O2508" s="13">
        <v>70</v>
      </c>
      <c r="P2508" s="6">
        <v>87</v>
      </c>
      <c r="Q2508" s="13">
        <f t="shared" si="39"/>
        <v>6090</v>
      </c>
      <c r="R2508" s="15">
        <v>0.1</v>
      </c>
      <c r="S2508" s="13">
        <v>5481</v>
      </c>
      <c r="T2508" s="13">
        <v>98.658000000000001</v>
      </c>
      <c r="U2508" s="48">
        <f>T_[[#This Row],[CA tarif]]-T_[[#This Row],[CA HT]]</f>
        <v>609</v>
      </c>
      <c r="V2508" s="13"/>
      <c r="W2508" s="13"/>
      <c r="X2508"/>
      <c r="AA2508"/>
      <c r="AB2508"/>
    </row>
    <row r="2509" spans="1:28" ht="15" customHeight="1" x14ac:dyDescent="0.25">
      <c r="A2509" s="6" t="s">
        <v>213</v>
      </c>
      <c r="B2509" s="6" t="s">
        <v>214</v>
      </c>
      <c r="C2509" s="6" t="s">
        <v>215</v>
      </c>
      <c r="D2509" s="6" t="s">
        <v>81</v>
      </c>
      <c r="E2509" s="6">
        <v>4</v>
      </c>
      <c r="F2509" s="6" t="str">
        <f>VLOOKUP(T_[[#This Row],[N° représ]],ListeREPRESENTANTS,2,FALSE)</f>
        <v>Laura Callahan</v>
      </c>
      <c r="G2509" s="6">
        <v>10589</v>
      </c>
      <c r="H2509" s="9">
        <v>41673</v>
      </c>
      <c r="I2509" s="9">
        <v>41684</v>
      </c>
      <c r="J2509" s="9">
        <v>41684</v>
      </c>
      <c r="K2509" s="7">
        <v>1</v>
      </c>
      <c r="L2509" s="9" t="str">
        <f>VLOOKUP(T_[[#This Row],[Réf catégorie]],ListeCATEGORIES,2,FALSE)</f>
        <v>Boissons</v>
      </c>
      <c r="M2509" s="6">
        <v>35</v>
      </c>
      <c r="N2509" s="6" t="str">
        <f>VLOOKUP(T_[[#This Row],[Réf prod]],ListePRODUITS,2,FALSE)</f>
        <v>Steeleye Stout</v>
      </c>
      <c r="O2509" s="13">
        <v>90</v>
      </c>
      <c r="P2509" s="6">
        <v>68</v>
      </c>
      <c r="Q2509" s="13">
        <f t="shared" si="39"/>
        <v>6120</v>
      </c>
      <c r="R2509" s="15">
        <v>0</v>
      </c>
      <c r="S2509" s="13">
        <v>6120</v>
      </c>
      <c r="T2509" s="13">
        <v>146.88</v>
      </c>
      <c r="U2509" s="48">
        <f>T_[[#This Row],[CA tarif]]-T_[[#This Row],[CA HT]]</f>
        <v>0</v>
      </c>
      <c r="V2509" s="13"/>
      <c r="W2509" s="13"/>
      <c r="X2509"/>
      <c r="AA2509"/>
      <c r="AB2509"/>
    </row>
    <row r="2510" spans="1:28" ht="15" customHeight="1" x14ac:dyDescent="0.25">
      <c r="A2510" s="6" t="s">
        <v>230</v>
      </c>
      <c r="B2510" s="6" t="s">
        <v>231</v>
      </c>
      <c r="C2510" s="6" t="s">
        <v>232</v>
      </c>
      <c r="D2510" s="6" t="s">
        <v>81</v>
      </c>
      <c r="E2510" s="6">
        <v>7</v>
      </c>
      <c r="F2510" s="6" t="str">
        <f>VLOOKUP(T_[[#This Row],[N° représ]],ListeREPRESENTANTS,2,FALSE)</f>
        <v>Jaime Dos Santos</v>
      </c>
      <c r="G2510" s="6">
        <v>10665</v>
      </c>
      <c r="H2510" s="9">
        <v>41673</v>
      </c>
      <c r="I2510" s="9">
        <v>41683</v>
      </c>
      <c r="J2510" s="9">
        <v>41684</v>
      </c>
      <c r="K2510" s="7">
        <v>7</v>
      </c>
      <c r="L2510" s="9" t="str">
        <f>VLOOKUP(T_[[#This Row],[Réf catégorie]],ListeCATEGORIES,2,FALSE)</f>
        <v>Produits secs</v>
      </c>
      <c r="M2510" s="6">
        <v>51</v>
      </c>
      <c r="N2510" s="6" t="str">
        <f>VLOOKUP(T_[[#This Row],[Réf prod]],ListePRODUITS,2,FALSE)</f>
        <v>Manjimup Dried Apples</v>
      </c>
      <c r="O2510" s="13">
        <v>265</v>
      </c>
      <c r="P2510" s="6">
        <v>100</v>
      </c>
      <c r="Q2510" s="13">
        <f t="shared" si="39"/>
        <v>26500</v>
      </c>
      <c r="R2510" s="15">
        <v>0.14000000000000001</v>
      </c>
      <c r="S2510" s="13">
        <v>22790</v>
      </c>
      <c r="T2510" s="13">
        <v>387.43</v>
      </c>
      <c r="U2510" s="48">
        <f>T_[[#This Row],[CA tarif]]-T_[[#This Row],[CA HT]]</f>
        <v>3710</v>
      </c>
      <c r="V2510" s="13"/>
      <c r="W2510" s="13"/>
      <c r="X2510"/>
      <c r="AA2510"/>
      <c r="AB2510"/>
    </row>
    <row r="2511" spans="1:28" ht="15" customHeight="1" x14ac:dyDescent="0.25">
      <c r="A2511" s="6" t="s">
        <v>160</v>
      </c>
      <c r="B2511" s="6" t="s">
        <v>161</v>
      </c>
      <c r="C2511" s="6" t="s">
        <v>162</v>
      </c>
      <c r="D2511" s="6" t="s">
        <v>106</v>
      </c>
      <c r="E2511" s="6">
        <v>9</v>
      </c>
      <c r="F2511" s="6" t="str">
        <f>VLOOKUP(T_[[#This Row],[N° représ]],ListeREPRESENTANTS,2,FALSE)</f>
        <v>Steven Buchanan</v>
      </c>
      <c r="G2511" s="6">
        <v>10823</v>
      </c>
      <c r="H2511" s="9">
        <v>41673</v>
      </c>
      <c r="I2511" s="9">
        <v>41687</v>
      </c>
      <c r="J2511" s="9">
        <v>41686</v>
      </c>
      <c r="K2511" s="7">
        <v>2</v>
      </c>
      <c r="L2511" s="9" t="str">
        <f>VLOOKUP(T_[[#This Row],[Réf catégorie]],ListeCATEGORIES,2,FALSE)</f>
        <v>Condiments</v>
      </c>
      <c r="M2511" s="6">
        <v>77</v>
      </c>
      <c r="N2511" s="6" t="str">
        <f>VLOOKUP(T_[[#This Row],[Réf prod]],ListePRODUITS,2,FALSE)</f>
        <v>Original Frankfurter grüne Soße</v>
      </c>
      <c r="O2511" s="13">
        <v>65</v>
      </c>
      <c r="P2511" s="6">
        <v>32</v>
      </c>
      <c r="Q2511" s="13">
        <f t="shared" si="39"/>
        <v>2080</v>
      </c>
      <c r="R2511" s="15">
        <v>0.13</v>
      </c>
      <c r="S2511" s="13">
        <v>1809.6</v>
      </c>
      <c r="T2511" s="13">
        <v>57.907199999999996</v>
      </c>
      <c r="U2511" s="48">
        <f>T_[[#This Row],[CA tarif]]-T_[[#This Row],[CA HT]]</f>
        <v>270.40000000000009</v>
      </c>
      <c r="V2511" s="13"/>
      <c r="W2511" s="13"/>
      <c r="X2511"/>
      <c r="AA2511"/>
      <c r="AB2511"/>
    </row>
    <row r="2512" spans="1:28" ht="15" customHeight="1" x14ac:dyDescent="0.25">
      <c r="A2512" s="6" t="s">
        <v>90</v>
      </c>
      <c r="B2512" s="6" t="s">
        <v>91</v>
      </c>
      <c r="C2512" s="6" t="s">
        <v>88</v>
      </c>
      <c r="D2512" s="6" t="s">
        <v>89</v>
      </c>
      <c r="E2512" s="6">
        <v>9</v>
      </c>
      <c r="F2512" s="6" t="str">
        <f>VLOOKUP(T_[[#This Row],[N° représ]],ListeREPRESENTANTS,2,FALSE)</f>
        <v>Steven Buchanan</v>
      </c>
      <c r="G2512" s="6">
        <v>10869</v>
      </c>
      <c r="H2512" s="9">
        <v>41673</v>
      </c>
      <c r="I2512" s="9">
        <v>41690</v>
      </c>
      <c r="J2512" s="9">
        <v>41689</v>
      </c>
      <c r="K2512" s="7">
        <v>5</v>
      </c>
      <c r="L2512" s="9" t="str">
        <f>VLOOKUP(T_[[#This Row],[Réf catégorie]],ListeCATEGORIES,2,FALSE)</f>
        <v>Pâtes et céréales</v>
      </c>
      <c r="M2512" s="6">
        <v>23</v>
      </c>
      <c r="N2512" s="6" t="str">
        <f>VLOOKUP(T_[[#This Row],[Réf prod]],ListePRODUITS,2,FALSE)</f>
        <v>Tunnbröd</v>
      </c>
      <c r="O2512" s="13">
        <v>45</v>
      </c>
      <c r="P2512" s="6">
        <v>46</v>
      </c>
      <c r="Q2512" s="13">
        <f t="shared" si="39"/>
        <v>2070</v>
      </c>
      <c r="R2512" s="15">
        <v>-0.03</v>
      </c>
      <c r="S2512" s="13">
        <v>2132.1</v>
      </c>
      <c r="T2512" s="13">
        <v>66.095099999999988</v>
      </c>
      <c r="U2512" s="48">
        <f>T_[[#This Row],[CA tarif]]-T_[[#This Row],[CA HT]]</f>
        <v>-62.099999999999909</v>
      </c>
      <c r="V2512" s="13"/>
      <c r="W2512" s="13"/>
      <c r="X2512"/>
      <c r="AA2512"/>
      <c r="AB2512"/>
    </row>
    <row r="2513" spans="1:28" ht="15" customHeight="1" x14ac:dyDescent="0.25">
      <c r="A2513" s="6" t="s">
        <v>78</v>
      </c>
      <c r="B2513" s="6" t="s">
        <v>79</v>
      </c>
      <c r="C2513" s="6" t="s">
        <v>80</v>
      </c>
      <c r="D2513" s="6" t="s">
        <v>81</v>
      </c>
      <c r="E2513" s="6">
        <v>8</v>
      </c>
      <c r="F2513" s="6" t="str">
        <f>VLOOKUP(T_[[#This Row],[N° représ]],ListeREPRESENTANTS,2,FALSE)</f>
        <v>Hicham Esmal</v>
      </c>
      <c r="G2513" s="6">
        <v>10483</v>
      </c>
      <c r="H2513" s="9">
        <v>41674</v>
      </c>
      <c r="I2513" s="9">
        <v>41688</v>
      </c>
      <c r="J2513" s="9">
        <v>41688</v>
      </c>
      <c r="K2513" s="7">
        <v>1</v>
      </c>
      <c r="L2513" s="9" t="str">
        <f>VLOOKUP(T_[[#This Row],[Réf catégorie]],ListeCATEGORIES,2,FALSE)</f>
        <v>Boissons</v>
      </c>
      <c r="M2513" s="6">
        <v>34</v>
      </c>
      <c r="N2513" s="6" t="str">
        <f>VLOOKUP(T_[[#This Row],[Réf prod]],ListePRODUITS,2,FALSE)</f>
        <v>Sasquatch Ale</v>
      </c>
      <c r="O2513" s="13">
        <v>56</v>
      </c>
      <c r="P2513" s="6">
        <v>66</v>
      </c>
      <c r="Q2513" s="13">
        <f t="shared" si="39"/>
        <v>3696</v>
      </c>
      <c r="R2513" s="15">
        <v>0.1</v>
      </c>
      <c r="S2513" s="13">
        <v>3326.4</v>
      </c>
      <c r="T2513" s="13">
        <v>103.11840000000001</v>
      </c>
      <c r="U2513" s="48">
        <f>T_[[#This Row],[CA tarif]]-T_[[#This Row],[CA HT]]</f>
        <v>369.59999999999991</v>
      </c>
      <c r="V2513" s="13"/>
      <c r="W2513" s="13"/>
      <c r="X2513"/>
      <c r="AA2513"/>
      <c r="AB2513"/>
    </row>
    <row r="2514" spans="1:28" ht="15" customHeight="1" x14ac:dyDescent="0.25">
      <c r="A2514" s="6" t="s">
        <v>179</v>
      </c>
      <c r="B2514" s="6" t="s">
        <v>180</v>
      </c>
      <c r="C2514" s="6" t="s">
        <v>181</v>
      </c>
      <c r="D2514" s="6" t="s">
        <v>81</v>
      </c>
      <c r="E2514" s="6">
        <v>6</v>
      </c>
      <c r="F2514" s="6" t="str">
        <f>VLOOKUP(T_[[#This Row],[N° représ]],ListeREPRESENTANTS,2,FALSE)</f>
        <v>Ernst Junge</v>
      </c>
      <c r="G2514" s="6">
        <v>10555</v>
      </c>
      <c r="H2514" s="9">
        <v>41675</v>
      </c>
      <c r="I2514" s="9">
        <v>41687</v>
      </c>
      <c r="J2514" s="9">
        <v>41689</v>
      </c>
      <c r="K2514" s="7">
        <v>3</v>
      </c>
      <c r="L2514" s="9" t="str">
        <f>VLOOKUP(T_[[#This Row],[Réf catégorie]],ListeCATEGORIES,2,FALSE)</f>
        <v>Desserts</v>
      </c>
      <c r="M2514" s="6">
        <v>19</v>
      </c>
      <c r="N2514" s="6" t="str">
        <f>VLOOKUP(T_[[#This Row],[Réf prod]],ListePRODUITS,2,FALSE)</f>
        <v>Teatime Chocolate Biscuits</v>
      </c>
      <c r="O2514" s="13">
        <v>46</v>
      </c>
      <c r="P2514" s="6">
        <v>37</v>
      </c>
      <c r="Q2514" s="13">
        <f t="shared" si="39"/>
        <v>1702</v>
      </c>
      <c r="R2514" s="15">
        <v>0.05</v>
      </c>
      <c r="S2514" s="13">
        <v>1616.8999999999999</v>
      </c>
      <c r="T2514" s="13">
        <v>0</v>
      </c>
      <c r="U2514" s="48">
        <f>T_[[#This Row],[CA tarif]]-T_[[#This Row],[CA HT]]</f>
        <v>85.100000000000136</v>
      </c>
      <c r="V2514" s="13"/>
      <c r="W2514" s="13"/>
      <c r="X2514"/>
      <c r="AA2514"/>
      <c r="AB2514"/>
    </row>
    <row r="2515" spans="1:28" ht="15" customHeight="1" x14ac:dyDescent="0.25">
      <c r="A2515" s="6" t="s">
        <v>264</v>
      </c>
      <c r="B2515" s="6" t="s">
        <v>265</v>
      </c>
      <c r="C2515" s="6" t="s">
        <v>266</v>
      </c>
      <c r="D2515" s="6" t="s">
        <v>123</v>
      </c>
      <c r="E2515" s="6">
        <v>3</v>
      </c>
      <c r="F2515" s="6" t="str">
        <f>VLOOKUP(T_[[#This Row],[N° représ]],ListeREPRESENTANTS,2,FALSE)</f>
        <v>Janet Leverling</v>
      </c>
      <c r="G2515" s="6">
        <v>10644</v>
      </c>
      <c r="H2515" s="9">
        <v>41675</v>
      </c>
      <c r="I2515" s="9">
        <v>41701</v>
      </c>
      <c r="J2515" s="9">
        <v>41698</v>
      </c>
      <c r="K2515" s="7">
        <v>1</v>
      </c>
      <c r="L2515" s="9" t="str">
        <f>VLOOKUP(T_[[#This Row],[Réf catégorie]],ListeCATEGORIES,2,FALSE)</f>
        <v>Boissons</v>
      </c>
      <c r="M2515" s="6">
        <v>43</v>
      </c>
      <c r="N2515" s="6" t="str">
        <f>VLOOKUP(T_[[#This Row],[Réf prod]],ListePRODUITS,2,FALSE)</f>
        <v>Ipoh Coffee</v>
      </c>
      <c r="O2515" s="13">
        <v>230</v>
      </c>
      <c r="P2515" s="6">
        <v>91</v>
      </c>
      <c r="Q2515" s="13">
        <f t="shared" si="39"/>
        <v>20930</v>
      </c>
      <c r="R2515" s="15">
        <v>0.19</v>
      </c>
      <c r="S2515" s="13">
        <v>16953.300000000003</v>
      </c>
      <c r="T2515" s="13">
        <v>305.15940000000001</v>
      </c>
      <c r="U2515" s="48">
        <f>T_[[#This Row],[CA tarif]]-T_[[#This Row],[CA HT]]</f>
        <v>3976.6999999999971</v>
      </c>
      <c r="V2515" s="13"/>
      <c r="W2515" s="13"/>
      <c r="X2515"/>
      <c r="AA2515"/>
      <c r="AB2515"/>
    </row>
    <row r="2516" spans="1:28" ht="15" customHeight="1" x14ac:dyDescent="0.25">
      <c r="A2516" s="6" t="s">
        <v>120</v>
      </c>
      <c r="B2516" s="6" t="s">
        <v>121</v>
      </c>
      <c r="C2516" s="6" t="s">
        <v>122</v>
      </c>
      <c r="D2516" s="6" t="s">
        <v>123</v>
      </c>
      <c r="E2516" s="6">
        <v>9</v>
      </c>
      <c r="F2516" s="6" t="str">
        <f>VLOOKUP(T_[[#This Row],[N° représ]],ListeREPRESENTANTS,2,FALSE)</f>
        <v>Steven Buchanan</v>
      </c>
      <c r="G2516" s="6">
        <v>10648</v>
      </c>
      <c r="H2516" s="9">
        <v>41675</v>
      </c>
      <c r="I2516" s="9">
        <v>41697</v>
      </c>
      <c r="J2516" s="9">
        <v>41697</v>
      </c>
      <c r="K2516" s="7">
        <v>5</v>
      </c>
      <c r="L2516" s="9" t="str">
        <f>VLOOKUP(T_[[#This Row],[Réf catégorie]],ListeCATEGORIES,2,FALSE)</f>
        <v>Pâtes et céréales</v>
      </c>
      <c r="M2516" s="6">
        <v>22</v>
      </c>
      <c r="N2516" s="6" t="str">
        <f>VLOOKUP(T_[[#This Row],[Réf prod]],ListePRODUITS,2,FALSE)</f>
        <v>Gustaf's Knäckebröd</v>
      </c>
      <c r="O2516" s="13">
        <v>105</v>
      </c>
      <c r="P2516" s="6">
        <v>74</v>
      </c>
      <c r="Q2516" s="13">
        <f t="shared" si="39"/>
        <v>7770</v>
      </c>
      <c r="R2516" s="15">
        <v>7.0000000000000007E-2</v>
      </c>
      <c r="S2516" s="13">
        <v>7226.0999999999995</v>
      </c>
      <c r="T2516" s="13">
        <v>158.9742</v>
      </c>
      <c r="U2516" s="48">
        <f>T_[[#This Row],[CA tarif]]-T_[[#This Row],[CA HT]]</f>
        <v>543.90000000000055</v>
      </c>
      <c r="V2516" s="13"/>
      <c r="W2516" s="13"/>
      <c r="X2516"/>
      <c r="AA2516"/>
      <c r="AB2516"/>
    </row>
    <row r="2517" spans="1:28" ht="15" customHeight="1" x14ac:dyDescent="0.25">
      <c r="A2517" s="6" t="s">
        <v>147</v>
      </c>
      <c r="B2517" s="6" t="s">
        <v>148</v>
      </c>
      <c r="C2517" s="6" t="s">
        <v>149</v>
      </c>
      <c r="D2517" s="6" t="s">
        <v>85</v>
      </c>
      <c r="E2517" s="6">
        <v>5</v>
      </c>
      <c r="F2517" s="6" t="str">
        <f>VLOOKUP(T_[[#This Row],[N° représ]],ListeREPRESENTANTS,2,FALSE)</f>
        <v>Mohamed Ben Arfa</v>
      </c>
      <c r="G2517" s="6">
        <v>10493</v>
      </c>
      <c r="H2517" s="9">
        <v>41676</v>
      </c>
      <c r="I2517" s="9">
        <v>41686</v>
      </c>
      <c r="J2517" s="9">
        <v>41684</v>
      </c>
      <c r="K2517" s="7">
        <v>4</v>
      </c>
      <c r="L2517" s="9" t="str">
        <f>VLOOKUP(T_[[#This Row],[Réf catégorie]],ListeCATEGORIES,2,FALSE)</f>
        <v>Produits laitiers</v>
      </c>
      <c r="M2517" s="6">
        <v>69</v>
      </c>
      <c r="N2517" s="6" t="str">
        <f>VLOOKUP(T_[[#This Row],[Réf prod]],ListePRODUITS,2,FALSE)</f>
        <v>Gudbrandsdalsost</v>
      </c>
      <c r="O2517" s="13">
        <v>144</v>
      </c>
      <c r="P2517" s="6">
        <v>40</v>
      </c>
      <c r="Q2517" s="13">
        <f t="shared" si="39"/>
        <v>5760</v>
      </c>
      <c r="R2517" s="15">
        <v>0.14000000000000001</v>
      </c>
      <c r="S2517" s="13">
        <v>4953.6000000000004</v>
      </c>
      <c r="T2517" s="13">
        <v>64.396799999999999</v>
      </c>
      <c r="U2517" s="48">
        <f>T_[[#This Row],[CA tarif]]-T_[[#This Row],[CA HT]]</f>
        <v>806.39999999999964</v>
      </c>
      <c r="V2517" s="13"/>
      <c r="W2517" s="13"/>
      <c r="X2517"/>
      <c r="AA2517"/>
      <c r="AB2517"/>
    </row>
    <row r="2518" spans="1:28" ht="15" customHeight="1" x14ac:dyDescent="0.25">
      <c r="A2518" s="6" t="s">
        <v>175</v>
      </c>
      <c r="B2518" s="6" t="s">
        <v>176</v>
      </c>
      <c r="C2518" s="6" t="s">
        <v>97</v>
      </c>
      <c r="D2518" s="6" t="s">
        <v>98</v>
      </c>
      <c r="E2518" s="6">
        <v>5</v>
      </c>
      <c r="F2518" s="6" t="str">
        <f>VLOOKUP(T_[[#This Row],[N° représ]],ListeREPRESENTANTS,2,FALSE)</f>
        <v>Mohamed Ben Arfa</v>
      </c>
      <c r="G2518" s="6">
        <v>10535</v>
      </c>
      <c r="H2518" s="9">
        <v>41676</v>
      </c>
      <c r="I2518" s="9">
        <v>41687</v>
      </c>
      <c r="J2518" s="9">
        <v>41684</v>
      </c>
      <c r="K2518" s="7">
        <v>4</v>
      </c>
      <c r="L2518" s="9" t="str">
        <f>VLOOKUP(T_[[#This Row],[Réf catégorie]],ListeCATEGORIES,2,FALSE)</f>
        <v>Produits laitiers</v>
      </c>
      <c r="M2518" s="6">
        <v>11</v>
      </c>
      <c r="N2518" s="6" t="str">
        <f>VLOOKUP(T_[[#This Row],[Réf prod]],ListePRODUITS,2,FALSE)</f>
        <v>Queso Cabrales</v>
      </c>
      <c r="O2518" s="13">
        <v>105</v>
      </c>
      <c r="P2518" s="6">
        <v>80</v>
      </c>
      <c r="Q2518" s="13">
        <f t="shared" si="39"/>
        <v>8400</v>
      </c>
      <c r="R2518" s="15">
        <v>0</v>
      </c>
      <c r="S2518" s="13">
        <v>8400</v>
      </c>
      <c r="T2518" s="13">
        <v>58.8</v>
      </c>
      <c r="U2518" s="48">
        <f>T_[[#This Row],[CA tarif]]-T_[[#This Row],[CA HT]]</f>
        <v>0</v>
      </c>
      <c r="V2518" s="13"/>
      <c r="W2518" s="13"/>
      <c r="X2518"/>
      <c r="AA2518"/>
      <c r="AB2518"/>
    </row>
    <row r="2519" spans="1:28" ht="15" customHeight="1" x14ac:dyDescent="0.25">
      <c r="A2519" s="6" t="s">
        <v>103</v>
      </c>
      <c r="B2519" s="6" t="s">
        <v>104</v>
      </c>
      <c r="C2519" s="6" t="s">
        <v>105</v>
      </c>
      <c r="D2519" s="6" t="s">
        <v>106</v>
      </c>
      <c r="E2519" s="6">
        <v>1</v>
      </c>
      <c r="F2519" s="6" t="str">
        <f>VLOOKUP(T_[[#This Row],[N° représ]],ListeREPRESENTANTS,2,FALSE)</f>
        <v>Francis Rivière</v>
      </c>
      <c r="G2519" s="6">
        <v>10552</v>
      </c>
      <c r="H2519" s="9">
        <v>41676</v>
      </c>
      <c r="I2519" s="9">
        <v>41696</v>
      </c>
      <c r="J2519" s="9">
        <v>41698</v>
      </c>
      <c r="K2519" s="7">
        <v>1</v>
      </c>
      <c r="L2519" s="9" t="str">
        <f>VLOOKUP(T_[[#This Row],[Réf catégorie]],ListeCATEGORIES,2,FALSE)</f>
        <v>Boissons</v>
      </c>
      <c r="M2519" s="6">
        <v>75</v>
      </c>
      <c r="N2519" s="6" t="str">
        <f>VLOOKUP(T_[[#This Row],[Réf prod]],ListePRODUITS,2,FALSE)</f>
        <v>Rhönbräu Klosterbier</v>
      </c>
      <c r="O2519" s="13">
        <v>38.75</v>
      </c>
      <c r="P2519" s="6">
        <v>61</v>
      </c>
      <c r="Q2519" s="13">
        <f t="shared" si="39"/>
        <v>2363.75</v>
      </c>
      <c r="R2519" s="15">
        <v>-0.03</v>
      </c>
      <c r="S2519" s="13">
        <v>2434.6624999999999</v>
      </c>
      <c r="T2519" s="13">
        <v>46.258587500000004</v>
      </c>
      <c r="U2519" s="48">
        <f>T_[[#This Row],[CA tarif]]-T_[[#This Row],[CA HT]]</f>
        <v>-70.912499999999909</v>
      </c>
      <c r="V2519" s="13"/>
      <c r="W2519" s="13"/>
      <c r="X2519"/>
      <c r="AA2519"/>
      <c r="AB2519"/>
    </row>
    <row r="2520" spans="1:28" ht="15" customHeight="1" x14ac:dyDescent="0.25">
      <c r="A2520" s="6" t="s">
        <v>258</v>
      </c>
      <c r="B2520" s="6" t="s">
        <v>259</v>
      </c>
      <c r="C2520" s="6" t="s">
        <v>260</v>
      </c>
      <c r="D2520" s="6" t="s">
        <v>136</v>
      </c>
      <c r="E2520" s="6">
        <v>9</v>
      </c>
      <c r="F2520" s="6" t="str">
        <f>VLOOKUP(T_[[#This Row],[N° représ]],ListeREPRESENTANTS,2,FALSE)</f>
        <v>Steven Buchanan</v>
      </c>
      <c r="G2520" s="6">
        <v>10575</v>
      </c>
      <c r="H2520" s="9">
        <v>41676</v>
      </c>
      <c r="I2520" s="9">
        <v>41702</v>
      </c>
      <c r="J2520" s="9">
        <v>41698</v>
      </c>
      <c r="K2520" s="7">
        <v>1</v>
      </c>
      <c r="L2520" s="9" t="str">
        <f>VLOOKUP(T_[[#This Row],[Réf catégorie]],ListeCATEGORIES,2,FALSE)</f>
        <v>Boissons</v>
      </c>
      <c r="M2520" s="6">
        <v>76</v>
      </c>
      <c r="N2520" s="6" t="str">
        <f>VLOOKUP(T_[[#This Row],[Réf prod]],ListePRODUITS,2,FALSE)</f>
        <v>Lakkalikööri</v>
      </c>
      <c r="O2520" s="13">
        <v>90</v>
      </c>
      <c r="P2520" s="6">
        <v>18</v>
      </c>
      <c r="Q2520" s="13">
        <f t="shared" si="39"/>
        <v>1620</v>
      </c>
      <c r="R2520" s="15">
        <v>0.05</v>
      </c>
      <c r="S2520" s="13">
        <v>1539</v>
      </c>
      <c r="T2520" s="13">
        <v>12.311999999999999</v>
      </c>
      <c r="U2520" s="48">
        <f>T_[[#This Row],[CA tarif]]-T_[[#This Row],[CA HT]]</f>
        <v>81</v>
      </c>
      <c r="V2520" s="13"/>
      <c r="W2520" s="13"/>
      <c r="X2520"/>
      <c r="AA2520"/>
      <c r="AB2520"/>
    </row>
    <row r="2521" spans="1:28" ht="15" customHeight="1" x14ac:dyDescent="0.25">
      <c r="A2521" s="6" t="s">
        <v>189</v>
      </c>
      <c r="B2521" s="6" t="s">
        <v>190</v>
      </c>
      <c r="C2521" s="6" t="s">
        <v>191</v>
      </c>
      <c r="D2521" s="6" t="s">
        <v>136</v>
      </c>
      <c r="E2521" s="6">
        <v>4</v>
      </c>
      <c r="F2521" s="6" t="str">
        <f>VLOOKUP(T_[[#This Row],[N° représ]],ListeREPRESENTANTS,2,FALSE)</f>
        <v>Laura Callahan</v>
      </c>
      <c r="G2521" s="6">
        <v>10845</v>
      </c>
      <c r="H2521" s="9">
        <v>41676</v>
      </c>
      <c r="I2521" s="9">
        <v>41705</v>
      </c>
      <c r="J2521" s="9">
        <v>41701</v>
      </c>
      <c r="K2521" s="7">
        <v>5</v>
      </c>
      <c r="L2521" s="9" t="str">
        <f>VLOOKUP(T_[[#This Row],[Réf catégorie]],ListeCATEGORIES,2,FALSE)</f>
        <v>Pâtes et céréales</v>
      </c>
      <c r="M2521" s="6">
        <v>64</v>
      </c>
      <c r="N2521" s="6" t="str">
        <f>VLOOKUP(T_[[#This Row],[Réf prod]],ListePRODUITS,2,FALSE)</f>
        <v>Wimmers gute Semmelknödel</v>
      </c>
      <c r="O2521" s="13">
        <v>166.25</v>
      </c>
      <c r="P2521" s="6">
        <v>78</v>
      </c>
      <c r="Q2521" s="13">
        <f t="shared" si="39"/>
        <v>12967.5</v>
      </c>
      <c r="R2521" s="15">
        <v>-0.03</v>
      </c>
      <c r="S2521" s="13">
        <v>13356.525</v>
      </c>
      <c r="T2521" s="13">
        <v>467.47837500000003</v>
      </c>
      <c r="U2521" s="48">
        <f>T_[[#This Row],[CA tarif]]-T_[[#This Row],[CA HT]]</f>
        <v>-389.02499999999964</v>
      </c>
      <c r="V2521" s="13"/>
      <c r="W2521" s="13"/>
      <c r="X2521"/>
      <c r="AA2521"/>
      <c r="AB2521"/>
    </row>
    <row r="2522" spans="1:28" ht="15" customHeight="1" x14ac:dyDescent="0.25">
      <c r="A2522" s="6" t="s">
        <v>285</v>
      </c>
      <c r="B2522" s="6" t="s">
        <v>286</v>
      </c>
      <c r="C2522" s="6" t="s">
        <v>287</v>
      </c>
      <c r="D2522" s="6" t="s">
        <v>212</v>
      </c>
      <c r="E2522" s="6">
        <v>5</v>
      </c>
      <c r="F2522" s="6" t="str">
        <f>VLOOKUP(T_[[#This Row],[N° représ]],ListeREPRESENTANTS,2,FALSE)</f>
        <v>Mohamed Ben Arfa</v>
      </c>
      <c r="G2522" s="6">
        <v>10873</v>
      </c>
      <c r="H2522" s="9">
        <v>41676</v>
      </c>
      <c r="I2522" s="9">
        <v>41698</v>
      </c>
      <c r="J2522" s="9">
        <v>41701</v>
      </c>
      <c r="K2522" s="7">
        <v>3</v>
      </c>
      <c r="L2522" s="9" t="str">
        <f>VLOOKUP(T_[[#This Row],[Réf catégorie]],ListeCATEGORIES,2,FALSE)</f>
        <v>Desserts</v>
      </c>
      <c r="M2522" s="6">
        <v>21</v>
      </c>
      <c r="N2522" s="6" t="str">
        <f>VLOOKUP(T_[[#This Row],[Réf prod]],ListePRODUITS,2,FALSE)</f>
        <v>Sir Rodney's Scones</v>
      </c>
      <c r="O2522" s="13">
        <v>50</v>
      </c>
      <c r="P2522" s="6">
        <v>19</v>
      </c>
      <c r="Q2522" s="13">
        <f t="shared" si="39"/>
        <v>950</v>
      </c>
      <c r="R2522" s="15">
        <v>0.06</v>
      </c>
      <c r="S2522" s="13">
        <v>893</v>
      </c>
      <c r="T2522" s="13">
        <v>10.715999999999999</v>
      </c>
      <c r="U2522" s="48">
        <f>T_[[#This Row],[CA tarif]]-T_[[#This Row],[CA HT]]</f>
        <v>57</v>
      </c>
      <c r="V2522" s="13"/>
      <c r="W2522" s="13"/>
      <c r="X2522"/>
      <c r="AA2522"/>
      <c r="AB2522"/>
    </row>
    <row r="2523" spans="1:28" ht="15" customHeight="1" x14ac:dyDescent="0.25">
      <c r="A2523" s="6" t="s">
        <v>120</v>
      </c>
      <c r="B2523" s="6" t="s">
        <v>121</v>
      </c>
      <c r="C2523" s="6" t="s">
        <v>122</v>
      </c>
      <c r="D2523" s="6" t="s">
        <v>123</v>
      </c>
      <c r="E2523" s="6">
        <v>4</v>
      </c>
      <c r="F2523" s="6" t="str">
        <f>VLOOKUP(T_[[#This Row],[N° représ]],ListeREPRESENTANTS,2,FALSE)</f>
        <v>Laura Callahan</v>
      </c>
      <c r="G2523" s="6">
        <v>10481</v>
      </c>
      <c r="H2523" s="9">
        <v>41677</v>
      </c>
      <c r="I2523" s="9">
        <v>41703</v>
      </c>
      <c r="J2523" s="9">
        <v>41700</v>
      </c>
      <c r="K2523" s="7">
        <v>3</v>
      </c>
      <c r="L2523" s="9" t="str">
        <f>VLOOKUP(T_[[#This Row],[Réf catégorie]],ListeCATEGORIES,2,FALSE)</f>
        <v>Desserts</v>
      </c>
      <c r="M2523" s="6">
        <v>49</v>
      </c>
      <c r="N2523" s="6" t="str">
        <f>VLOOKUP(T_[[#This Row],[Réf prod]],ListePRODUITS,2,FALSE)</f>
        <v>Maxilaku</v>
      </c>
      <c r="O2523" s="13">
        <v>80</v>
      </c>
      <c r="P2523" s="6">
        <v>32</v>
      </c>
      <c r="Q2523" s="13">
        <f t="shared" si="39"/>
        <v>2560</v>
      </c>
      <c r="R2523" s="15">
        <v>0.06</v>
      </c>
      <c r="S2523" s="13">
        <v>2406.3999999999996</v>
      </c>
      <c r="T2523" s="13">
        <v>48.127999999999993</v>
      </c>
      <c r="U2523" s="48">
        <f>T_[[#This Row],[CA tarif]]-T_[[#This Row],[CA HT]]</f>
        <v>153.60000000000036</v>
      </c>
      <c r="V2523" s="13"/>
      <c r="W2523" s="13"/>
      <c r="X2523"/>
      <c r="AA2523"/>
      <c r="AB2523"/>
    </row>
    <row r="2524" spans="1:28" ht="15" customHeight="1" x14ac:dyDescent="0.25">
      <c r="A2524" s="6" t="s">
        <v>143</v>
      </c>
      <c r="B2524" s="6" t="s">
        <v>144</v>
      </c>
      <c r="C2524" s="6" t="s">
        <v>145</v>
      </c>
      <c r="D2524" s="6" t="s">
        <v>146</v>
      </c>
      <c r="E2524" s="6">
        <v>3</v>
      </c>
      <c r="F2524" s="6" t="str">
        <f>VLOOKUP(T_[[#This Row],[N° représ]],ListeREPRESENTANTS,2,FALSE)</f>
        <v>Janet Leverling</v>
      </c>
      <c r="G2524" s="6">
        <v>10492</v>
      </c>
      <c r="H2524" s="9">
        <v>41677</v>
      </c>
      <c r="I2524" s="9">
        <v>41691</v>
      </c>
      <c r="J2524" s="9">
        <v>41693</v>
      </c>
      <c r="K2524" s="7">
        <v>5</v>
      </c>
      <c r="L2524" s="9" t="str">
        <f>VLOOKUP(T_[[#This Row],[Réf catégorie]],ListeCATEGORIES,2,FALSE)</f>
        <v>Pâtes et céréales</v>
      </c>
      <c r="M2524" s="6">
        <v>42</v>
      </c>
      <c r="N2524" s="6" t="str">
        <f>VLOOKUP(T_[[#This Row],[Réf prod]],ListePRODUITS,2,FALSE)</f>
        <v>Singaporean Hokkien Fried Mee</v>
      </c>
      <c r="O2524" s="13">
        <v>56</v>
      </c>
      <c r="P2524" s="6">
        <v>51</v>
      </c>
      <c r="Q2524" s="13">
        <f t="shared" si="39"/>
        <v>2856</v>
      </c>
      <c r="R2524" s="15">
        <v>0.11</v>
      </c>
      <c r="S2524" s="13">
        <v>2541.84</v>
      </c>
      <c r="T2524" s="13">
        <v>88.964400000000012</v>
      </c>
      <c r="U2524" s="48">
        <f>T_[[#This Row],[CA tarif]]-T_[[#This Row],[CA HT]]</f>
        <v>314.15999999999985</v>
      </c>
      <c r="V2524" s="13"/>
      <c r="W2524" s="13"/>
      <c r="X2524"/>
      <c r="AA2524"/>
      <c r="AB2524"/>
    </row>
    <row r="2525" spans="1:28" ht="15" customHeight="1" x14ac:dyDescent="0.25">
      <c r="A2525" s="6" t="s">
        <v>293</v>
      </c>
      <c r="B2525" s="6" t="s">
        <v>294</v>
      </c>
      <c r="C2525" s="6" t="s">
        <v>295</v>
      </c>
      <c r="D2525" s="6" t="s">
        <v>251</v>
      </c>
      <c r="E2525" s="6">
        <v>4</v>
      </c>
      <c r="F2525" s="6" t="str">
        <f>VLOOKUP(T_[[#This Row],[N° représ]],ListeREPRESENTANTS,2,FALSE)</f>
        <v>Laura Callahan</v>
      </c>
      <c r="G2525" s="6">
        <v>10635</v>
      </c>
      <c r="H2525" s="9">
        <v>41678</v>
      </c>
      <c r="I2525" s="9">
        <v>41701</v>
      </c>
      <c r="J2525" s="9">
        <v>41703</v>
      </c>
      <c r="K2525" s="7">
        <v>2</v>
      </c>
      <c r="L2525" s="9" t="str">
        <f>VLOOKUP(T_[[#This Row],[Réf catégorie]],ListeCATEGORIES,2,FALSE)</f>
        <v>Condiments</v>
      </c>
      <c r="M2525" s="6">
        <v>4</v>
      </c>
      <c r="N2525" s="6" t="str">
        <f>VLOOKUP(T_[[#This Row],[Réf prod]],ListePRODUITS,2,FALSE)</f>
        <v>Chef Anton's Cajun Seasoning</v>
      </c>
      <c r="O2525" s="13">
        <v>110</v>
      </c>
      <c r="P2525" s="6">
        <v>81</v>
      </c>
      <c r="Q2525" s="13">
        <f t="shared" si="39"/>
        <v>8910</v>
      </c>
      <c r="R2525" s="15">
        <v>0.09</v>
      </c>
      <c r="S2525" s="13">
        <v>8108.1</v>
      </c>
      <c r="T2525" s="13">
        <v>32.432400000000001</v>
      </c>
      <c r="U2525" s="48">
        <f>T_[[#This Row],[CA tarif]]-T_[[#This Row],[CA HT]]</f>
        <v>801.89999999999964</v>
      </c>
      <c r="V2525" s="13"/>
      <c r="W2525" s="13"/>
      <c r="X2525"/>
      <c r="AA2525"/>
      <c r="AB2525"/>
    </row>
    <row r="2526" spans="1:28" ht="15" customHeight="1" x14ac:dyDescent="0.25">
      <c r="A2526" s="6" t="s">
        <v>228</v>
      </c>
      <c r="B2526" s="6" t="s">
        <v>229</v>
      </c>
      <c r="C2526" s="6" t="s">
        <v>122</v>
      </c>
      <c r="D2526" s="6" t="s">
        <v>123</v>
      </c>
      <c r="E2526" s="6">
        <v>3</v>
      </c>
      <c r="F2526" s="6" t="str">
        <f>VLOOKUP(T_[[#This Row],[N° représ]],ListeREPRESENTANTS,2,FALSE)</f>
        <v>Janet Leverling</v>
      </c>
      <c r="G2526" s="6">
        <v>10925</v>
      </c>
      <c r="H2526" s="9">
        <v>41678</v>
      </c>
      <c r="I2526" s="9">
        <v>41690</v>
      </c>
      <c r="J2526" s="9">
        <v>41692</v>
      </c>
      <c r="K2526" s="7">
        <v>8</v>
      </c>
      <c r="L2526" s="9" t="str">
        <f>VLOOKUP(T_[[#This Row],[Réf catégorie]],ListeCATEGORIES,2,FALSE)</f>
        <v>Poissons et fruits de mer</v>
      </c>
      <c r="M2526" s="6">
        <v>36</v>
      </c>
      <c r="N2526" s="6" t="str">
        <f>VLOOKUP(T_[[#This Row],[Réf prod]],ListePRODUITS,2,FALSE)</f>
        <v>Inlagd Sill</v>
      </c>
      <c r="O2526" s="13">
        <v>95</v>
      </c>
      <c r="P2526" s="6">
        <v>81</v>
      </c>
      <c r="Q2526" s="13">
        <f t="shared" si="39"/>
        <v>7695</v>
      </c>
      <c r="R2526" s="15">
        <v>0.13</v>
      </c>
      <c r="S2526" s="13">
        <v>6694.65</v>
      </c>
      <c r="T2526" s="13">
        <v>207.53414999999998</v>
      </c>
      <c r="U2526" s="48">
        <f>T_[[#This Row],[CA tarif]]-T_[[#This Row],[CA HT]]</f>
        <v>1000.3500000000004</v>
      </c>
      <c r="V2526" s="13"/>
      <c r="W2526" s="13"/>
      <c r="X2526"/>
      <c r="AA2526"/>
      <c r="AB2526"/>
    </row>
    <row r="2527" spans="1:28" ht="15" customHeight="1" x14ac:dyDescent="0.25">
      <c r="A2527" s="6" t="s">
        <v>82</v>
      </c>
      <c r="B2527" s="6" t="s">
        <v>83</v>
      </c>
      <c r="C2527" s="6" t="s">
        <v>84</v>
      </c>
      <c r="D2527" s="6" t="s">
        <v>85</v>
      </c>
      <c r="E2527" s="6">
        <v>5</v>
      </c>
      <c r="F2527" s="6" t="str">
        <f>VLOOKUP(T_[[#This Row],[N° représ]],ListeREPRESENTANTS,2,FALSE)</f>
        <v>Mohamed Ben Arfa</v>
      </c>
      <c r="G2527" s="6">
        <v>10470</v>
      </c>
      <c r="H2527" s="9">
        <v>41679</v>
      </c>
      <c r="I2527" s="9">
        <v>41698</v>
      </c>
      <c r="J2527" s="9">
        <v>41696</v>
      </c>
      <c r="K2527" s="7">
        <v>8</v>
      </c>
      <c r="L2527" s="9" t="str">
        <f>VLOOKUP(T_[[#This Row],[Réf catégorie]],ListeCATEGORIES,2,FALSE)</f>
        <v>Poissons et fruits de mer</v>
      </c>
      <c r="M2527" s="6">
        <v>18</v>
      </c>
      <c r="N2527" s="6" t="str">
        <f>VLOOKUP(T_[[#This Row],[Réf prod]],ListePRODUITS,2,FALSE)</f>
        <v>Carnarvon Tigers</v>
      </c>
      <c r="O2527" s="13">
        <v>250</v>
      </c>
      <c r="P2527" s="6">
        <v>41</v>
      </c>
      <c r="Q2527" s="13">
        <f t="shared" si="39"/>
        <v>10250</v>
      </c>
      <c r="R2527" s="15">
        <v>7.0000000000000007E-2</v>
      </c>
      <c r="S2527" s="13">
        <v>9532.5</v>
      </c>
      <c r="T2527" s="13">
        <v>200.1825</v>
      </c>
      <c r="U2527" s="48">
        <f>T_[[#This Row],[CA tarif]]-T_[[#This Row],[CA HT]]</f>
        <v>717.5</v>
      </c>
      <c r="V2527" s="13"/>
      <c r="W2527" s="13"/>
      <c r="X2527"/>
      <c r="AA2527"/>
      <c r="AB2527"/>
    </row>
    <row r="2528" spans="1:28" ht="15" customHeight="1" x14ac:dyDescent="0.25">
      <c r="A2528" s="6" t="s">
        <v>157</v>
      </c>
      <c r="B2528" s="6" t="s">
        <v>158</v>
      </c>
      <c r="C2528" s="6" t="s">
        <v>159</v>
      </c>
      <c r="D2528" s="6" t="s">
        <v>136</v>
      </c>
      <c r="E2528" s="6">
        <v>4</v>
      </c>
      <c r="F2528" s="6" t="str">
        <f>VLOOKUP(T_[[#This Row],[N° représ]],ListeREPRESENTANTS,2,FALSE)</f>
        <v>Laura Callahan</v>
      </c>
      <c r="G2528" s="6">
        <v>10534</v>
      </c>
      <c r="H2528" s="9">
        <v>41679</v>
      </c>
      <c r="I2528" s="9">
        <v>41699</v>
      </c>
      <c r="J2528" s="9">
        <v>41701</v>
      </c>
      <c r="K2528" s="7">
        <v>8</v>
      </c>
      <c r="L2528" s="9" t="str">
        <f>VLOOKUP(T_[[#This Row],[Réf catégorie]],ListeCATEGORIES,2,FALSE)</f>
        <v>Poissons et fruits de mer</v>
      </c>
      <c r="M2528" s="6">
        <v>30</v>
      </c>
      <c r="N2528" s="6" t="str">
        <f>VLOOKUP(T_[[#This Row],[Réf prod]],ListePRODUITS,2,FALSE)</f>
        <v>Nord-Ost Matjeshering</v>
      </c>
      <c r="O2528" s="13">
        <v>129.44999999999999</v>
      </c>
      <c r="P2528" s="6">
        <v>4</v>
      </c>
      <c r="Q2528" s="13">
        <f t="shared" si="39"/>
        <v>517.79999999999995</v>
      </c>
      <c r="R2528" s="15">
        <v>0.12</v>
      </c>
      <c r="S2528" s="13">
        <v>455.66399999999999</v>
      </c>
      <c r="T2528" s="13">
        <v>6.3792960000000001</v>
      </c>
      <c r="U2528" s="48">
        <f>T_[[#This Row],[CA tarif]]-T_[[#This Row],[CA HT]]</f>
        <v>62.135999999999967</v>
      </c>
      <c r="V2528" s="13"/>
      <c r="W2528" s="13"/>
      <c r="X2528"/>
      <c r="AA2528"/>
      <c r="AB2528"/>
    </row>
    <row r="2529" spans="1:28" ht="15" customHeight="1" x14ac:dyDescent="0.25">
      <c r="A2529" s="6" t="s">
        <v>235</v>
      </c>
      <c r="B2529" s="6" t="s">
        <v>236</v>
      </c>
      <c r="C2529" s="6" t="s">
        <v>237</v>
      </c>
      <c r="D2529" s="6" t="s">
        <v>238</v>
      </c>
      <c r="E2529" s="6">
        <v>5</v>
      </c>
      <c r="F2529" s="6" t="str">
        <f>VLOOKUP(T_[[#This Row],[N° représ]],ListeREPRESENTANTS,2,FALSE)</f>
        <v>Mohamed Ben Arfa</v>
      </c>
      <c r="G2529" s="6">
        <v>10629</v>
      </c>
      <c r="H2529" s="9">
        <v>41679</v>
      </c>
      <c r="I2529" s="9">
        <v>41697</v>
      </c>
      <c r="J2529" s="9">
        <v>41698</v>
      </c>
      <c r="K2529" s="7">
        <v>6</v>
      </c>
      <c r="L2529" s="9" t="str">
        <f>VLOOKUP(T_[[#This Row],[Réf catégorie]],ListeCATEGORIES,2,FALSE)</f>
        <v>Viandes</v>
      </c>
      <c r="M2529" s="6">
        <v>29</v>
      </c>
      <c r="N2529" s="6" t="str">
        <f>VLOOKUP(T_[[#This Row],[Réf prod]],ListePRODUITS,2,FALSE)</f>
        <v>Thüringer Rostbratwurst</v>
      </c>
      <c r="O2529" s="13">
        <v>618.95000000000005</v>
      </c>
      <c r="P2529" s="6">
        <v>5</v>
      </c>
      <c r="Q2529" s="13">
        <f t="shared" si="39"/>
        <v>3094.75</v>
      </c>
      <c r="R2529" s="15">
        <v>0.04</v>
      </c>
      <c r="S2529" s="13">
        <v>2970.96</v>
      </c>
      <c r="T2529" s="13">
        <v>38.622480000000003</v>
      </c>
      <c r="U2529" s="48">
        <f>T_[[#This Row],[CA tarif]]-T_[[#This Row],[CA HT]]</f>
        <v>123.78999999999996</v>
      </c>
      <c r="V2529" s="13"/>
      <c r="W2529" s="13"/>
      <c r="X2529"/>
      <c r="AA2529"/>
      <c r="AB2529"/>
    </row>
    <row r="2530" spans="1:28" ht="15" customHeight="1" x14ac:dyDescent="0.25">
      <c r="A2530" s="6" t="s">
        <v>272</v>
      </c>
      <c r="B2530" s="6" t="s">
        <v>273</v>
      </c>
      <c r="C2530" s="6" t="s">
        <v>274</v>
      </c>
      <c r="D2530" s="6" t="s">
        <v>81</v>
      </c>
      <c r="E2530" s="6">
        <v>4</v>
      </c>
      <c r="F2530" s="6" t="str">
        <f>VLOOKUP(T_[[#This Row],[N° représ]],ListeREPRESENTANTS,2,FALSE)</f>
        <v>Laura Callahan</v>
      </c>
      <c r="G2530" s="6">
        <v>10706</v>
      </c>
      <c r="H2530" s="9">
        <v>41679</v>
      </c>
      <c r="I2530" s="9">
        <v>41703</v>
      </c>
      <c r="J2530" s="9">
        <v>41703</v>
      </c>
      <c r="K2530" s="7">
        <v>3</v>
      </c>
      <c r="L2530" s="9" t="str">
        <f>VLOOKUP(T_[[#This Row],[Réf catégorie]],ListeCATEGORIES,2,FALSE)</f>
        <v>Desserts</v>
      </c>
      <c r="M2530" s="6">
        <v>16</v>
      </c>
      <c r="N2530" s="6" t="str">
        <f>VLOOKUP(T_[[#This Row],[Réf prod]],ListePRODUITS,2,FALSE)</f>
        <v>Pavlova</v>
      </c>
      <c r="O2530" s="13">
        <v>87.25</v>
      </c>
      <c r="P2530" s="6">
        <v>5</v>
      </c>
      <c r="Q2530" s="13">
        <f t="shared" si="39"/>
        <v>436.25</v>
      </c>
      <c r="R2530" s="15">
        <v>0.06</v>
      </c>
      <c r="S2530" s="13">
        <v>410.07499999999999</v>
      </c>
      <c r="T2530" s="13">
        <v>4.5108249999999996</v>
      </c>
      <c r="U2530" s="48">
        <f>T_[[#This Row],[CA tarif]]-T_[[#This Row],[CA HT]]</f>
        <v>26.175000000000011</v>
      </c>
      <c r="V2530" s="13"/>
      <c r="W2530" s="13"/>
      <c r="X2530"/>
      <c r="AA2530"/>
      <c r="AB2530"/>
    </row>
    <row r="2531" spans="1:28" ht="15" customHeight="1" x14ac:dyDescent="0.25">
      <c r="A2531" s="6" t="s">
        <v>179</v>
      </c>
      <c r="B2531" s="6" t="s">
        <v>180</v>
      </c>
      <c r="C2531" s="6" t="s">
        <v>181</v>
      </c>
      <c r="D2531" s="6" t="s">
        <v>81</v>
      </c>
      <c r="E2531" s="6">
        <v>7</v>
      </c>
      <c r="F2531" s="6" t="str">
        <f>VLOOKUP(T_[[#This Row],[N° représ]],ListeREPRESENTANTS,2,FALSE)</f>
        <v>Jaime Dos Santos</v>
      </c>
      <c r="G2531" s="6">
        <v>10713</v>
      </c>
      <c r="H2531" s="9">
        <v>41679</v>
      </c>
      <c r="I2531" s="9">
        <v>41695</v>
      </c>
      <c r="J2531" s="9">
        <v>41694</v>
      </c>
      <c r="K2531" s="7">
        <v>8</v>
      </c>
      <c r="L2531" s="9" t="str">
        <f>VLOOKUP(T_[[#This Row],[Réf catégorie]],ListeCATEGORIES,2,FALSE)</f>
        <v>Poissons et fruits de mer</v>
      </c>
      <c r="M2531" s="6">
        <v>45</v>
      </c>
      <c r="N2531" s="6" t="str">
        <f>VLOOKUP(T_[[#This Row],[Réf prod]],ListePRODUITS,2,FALSE)</f>
        <v>Røgede sild</v>
      </c>
      <c r="O2531" s="13">
        <v>47.5</v>
      </c>
      <c r="P2531" s="6">
        <v>15</v>
      </c>
      <c r="Q2531" s="13">
        <f t="shared" si="39"/>
        <v>712.5</v>
      </c>
      <c r="R2531" s="15">
        <v>0.13</v>
      </c>
      <c r="S2531" s="13">
        <v>619.875</v>
      </c>
      <c r="T2531" s="13">
        <v>8.0583749999999998</v>
      </c>
      <c r="U2531" s="48">
        <f>T_[[#This Row],[CA tarif]]-T_[[#This Row],[CA HT]]</f>
        <v>92.625</v>
      </c>
      <c r="V2531" s="13"/>
      <c r="W2531" s="13"/>
      <c r="X2531"/>
      <c r="AA2531"/>
      <c r="AB2531"/>
    </row>
    <row r="2532" spans="1:28" ht="15" customHeight="1" x14ac:dyDescent="0.25">
      <c r="A2532" s="6" t="s">
        <v>130</v>
      </c>
      <c r="B2532" s="6" t="s">
        <v>131</v>
      </c>
      <c r="C2532" s="6" t="s">
        <v>132</v>
      </c>
      <c r="D2532" s="6" t="s">
        <v>123</v>
      </c>
      <c r="E2532" s="6">
        <v>5</v>
      </c>
      <c r="F2532" s="6" t="str">
        <f>VLOOKUP(T_[[#This Row],[N° représ]],ListeREPRESENTANTS,2,FALSE)</f>
        <v>Mohamed Ben Arfa</v>
      </c>
      <c r="G2532" s="6">
        <v>10728</v>
      </c>
      <c r="H2532" s="9">
        <v>41679</v>
      </c>
      <c r="I2532" s="9">
        <v>41698</v>
      </c>
      <c r="J2532" s="9">
        <v>41693</v>
      </c>
      <c r="K2532" s="7">
        <v>4</v>
      </c>
      <c r="L2532" s="9" t="str">
        <f>VLOOKUP(T_[[#This Row],[Réf catégorie]],ListeCATEGORIES,2,FALSE)</f>
        <v>Produits laitiers</v>
      </c>
      <c r="M2532" s="6">
        <v>60</v>
      </c>
      <c r="N2532" s="6" t="str">
        <f>VLOOKUP(T_[[#This Row],[Réf prod]],ListePRODUITS,2,FALSE)</f>
        <v>Camembert Pierrot</v>
      </c>
      <c r="O2532" s="13">
        <v>170</v>
      </c>
      <c r="P2532" s="6">
        <v>5</v>
      </c>
      <c r="Q2532" s="13">
        <f t="shared" si="39"/>
        <v>850</v>
      </c>
      <c r="R2532" s="15">
        <v>0.09</v>
      </c>
      <c r="S2532" s="13">
        <v>773.5</v>
      </c>
      <c r="T2532" s="13">
        <v>13.923</v>
      </c>
      <c r="U2532" s="48">
        <f>T_[[#This Row],[CA tarif]]-T_[[#This Row],[CA HT]]</f>
        <v>76.5</v>
      </c>
      <c r="V2532" s="13"/>
      <c r="W2532" s="13"/>
      <c r="X2532"/>
      <c r="AA2532"/>
      <c r="AB2532"/>
    </row>
    <row r="2533" spans="1:28" ht="15" customHeight="1" x14ac:dyDescent="0.25">
      <c r="A2533" s="6" t="s">
        <v>166</v>
      </c>
      <c r="B2533" s="6" t="s">
        <v>167</v>
      </c>
      <c r="C2533" s="6" t="s">
        <v>168</v>
      </c>
      <c r="D2533" s="6" t="s">
        <v>169</v>
      </c>
      <c r="E2533" s="6">
        <v>2</v>
      </c>
      <c r="F2533" s="6" t="str">
        <f>VLOOKUP(T_[[#This Row],[N° représ]],ListeREPRESENTANTS,2,FALSE)</f>
        <v>Anne Dodsworth</v>
      </c>
      <c r="G2533" s="6">
        <v>10646</v>
      </c>
      <c r="H2533" s="9">
        <v>41680</v>
      </c>
      <c r="I2533" s="9">
        <v>41705</v>
      </c>
      <c r="J2533" s="9">
        <v>41705</v>
      </c>
      <c r="K2533" s="7">
        <v>1</v>
      </c>
      <c r="L2533" s="9" t="str">
        <f>VLOOKUP(T_[[#This Row],[Réf catégorie]],ListeCATEGORIES,2,FALSE)</f>
        <v>Boissons</v>
      </c>
      <c r="M2533" s="6">
        <v>1</v>
      </c>
      <c r="N2533" s="6" t="str">
        <f>VLOOKUP(T_[[#This Row],[Réf prod]],ListePRODUITS,2,FALSE)</f>
        <v>Chai</v>
      </c>
      <c r="O2533" s="13">
        <v>90</v>
      </c>
      <c r="P2533" s="6">
        <v>21</v>
      </c>
      <c r="Q2533" s="13">
        <f t="shared" si="39"/>
        <v>1890</v>
      </c>
      <c r="R2533" s="15">
        <v>0.18</v>
      </c>
      <c r="S2533" s="13">
        <v>1549.8000000000002</v>
      </c>
      <c r="T2533" s="13">
        <v>9.2988000000000017</v>
      </c>
      <c r="U2533" s="48">
        <f>T_[[#This Row],[CA tarif]]-T_[[#This Row],[CA HT]]</f>
        <v>340.19999999999982</v>
      </c>
      <c r="V2533" s="13"/>
      <c r="W2533" s="13"/>
      <c r="X2533"/>
      <c r="AA2533"/>
      <c r="AB2533"/>
    </row>
    <row r="2534" spans="1:28" ht="15" customHeight="1" x14ac:dyDescent="0.25">
      <c r="A2534" s="6" t="s">
        <v>205</v>
      </c>
      <c r="B2534" s="6" t="s">
        <v>206</v>
      </c>
      <c r="C2534" s="6" t="s">
        <v>207</v>
      </c>
      <c r="D2534" s="6" t="s">
        <v>208</v>
      </c>
      <c r="E2534" s="6">
        <v>2</v>
      </c>
      <c r="F2534" s="6" t="str">
        <f>VLOOKUP(T_[[#This Row],[N° représ]],ListeREPRESENTANTS,2,FALSE)</f>
        <v>Anne Dodsworth</v>
      </c>
      <c r="G2534" s="6">
        <v>10672</v>
      </c>
      <c r="H2534" s="9">
        <v>41680</v>
      </c>
      <c r="I2534" s="9">
        <v>41698</v>
      </c>
      <c r="J2534" s="9">
        <v>41694</v>
      </c>
      <c r="K2534" s="7">
        <v>4</v>
      </c>
      <c r="L2534" s="9" t="str">
        <f>VLOOKUP(T_[[#This Row],[Réf catégorie]],ListeCATEGORIES,2,FALSE)</f>
        <v>Produits laitiers</v>
      </c>
      <c r="M2534" s="6">
        <v>71</v>
      </c>
      <c r="N2534" s="6" t="str">
        <f>VLOOKUP(T_[[#This Row],[Réf prod]],ListePRODUITS,2,FALSE)</f>
        <v>Fløtemysost</v>
      </c>
      <c r="O2534" s="13">
        <v>107.5</v>
      </c>
      <c r="P2534" s="6">
        <v>95</v>
      </c>
      <c r="Q2534" s="13">
        <f t="shared" si="39"/>
        <v>10212.5</v>
      </c>
      <c r="R2534" s="15">
        <v>0.13</v>
      </c>
      <c r="S2534" s="13">
        <v>8884.875</v>
      </c>
      <c r="T2534" s="13">
        <v>53.309249999999999</v>
      </c>
      <c r="U2534" s="48">
        <f>T_[[#This Row],[CA tarif]]-T_[[#This Row],[CA HT]]</f>
        <v>1327.625</v>
      </c>
      <c r="V2534" s="13"/>
      <c r="W2534" s="13"/>
      <c r="X2534"/>
      <c r="AA2534"/>
      <c r="AB2534"/>
    </row>
    <row r="2535" spans="1:28" ht="15" customHeight="1" x14ac:dyDescent="0.25">
      <c r="A2535" s="6" t="s">
        <v>157</v>
      </c>
      <c r="B2535" s="6" t="s">
        <v>158</v>
      </c>
      <c r="C2535" s="6" t="s">
        <v>159</v>
      </c>
      <c r="D2535" s="6" t="s">
        <v>136</v>
      </c>
      <c r="E2535" s="6">
        <v>3</v>
      </c>
      <c r="F2535" s="6" t="str">
        <f>VLOOKUP(T_[[#This Row],[N° représ]],ListeREPRESENTANTS,2,FALSE)</f>
        <v>Janet Leverling</v>
      </c>
      <c r="G2535" s="6">
        <v>10772</v>
      </c>
      <c r="H2535" s="9">
        <v>41680</v>
      </c>
      <c r="I2535" s="9">
        <v>41701</v>
      </c>
      <c r="J2535" s="9">
        <v>41702</v>
      </c>
      <c r="K2535" s="7">
        <v>6</v>
      </c>
      <c r="L2535" s="9" t="str">
        <f>VLOOKUP(T_[[#This Row],[Réf catégorie]],ListeCATEGORIES,2,FALSE)</f>
        <v>Viandes</v>
      </c>
      <c r="M2535" s="6">
        <v>29</v>
      </c>
      <c r="N2535" s="6" t="str">
        <f>VLOOKUP(T_[[#This Row],[Réf prod]],ListePRODUITS,2,FALSE)</f>
        <v>Thüringer Rostbratwurst</v>
      </c>
      <c r="O2535" s="13">
        <v>618.95000000000005</v>
      </c>
      <c r="P2535" s="6">
        <v>68</v>
      </c>
      <c r="Q2535" s="13">
        <f t="shared" si="39"/>
        <v>42088.600000000006</v>
      </c>
      <c r="R2535" s="15">
        <v>7.0000000000000007E-2</v>
      </c>
      <c r="S2535" s="13">
        <v>39142.398000000001</v>
      </c>
      <c r="T2535" s="13">
        <v>234.854388</v>
      </c>
      <c r="U2535" s="48">
        <f>T_[[#This Row],[CA tarif]]-T_[[#This Row],[CA HT]]</f>
        <v>2946.2020000000048</v>
      </c>
      <c r="V2535" s="13"/>
      <c r="W2535" s="13"/>
      <c r="X2535"/>
      <c r="AA2535"/>
      <c r="AB2535"/>
    </row>
    <row r="2536" spans="1:28" ht="15" customHeight="1" x14ac:dyDescent="0.25">
      <c r="A2536" s="6" t="s">
        <v>243</v>
      </c>
      <c r="B2536" s="6" t="s">
        <v>244</v>
      </c>
      <c r="C2536" s="6" t="s">
        <v>88</v>
      </c>
      <c r="D2536" s="6" t="s">
        <v>89</v>
      </c>
      <c r="E2536" s="6">
        <v>3</v>
      </c>
      <c r="F2536" s="6" t="str">
        <f>VLOOKUP(T_[[#This Row],[N° représ]],ListeREPRESENTANTS,2,FALSE)</f>
        <v>Janet Leverling</v>
      </c>
      <c r="G2536" s="6">
        <v>10768</v>
      </c>
      <c r="H2536" s="9">
        <v>41681</v>
      </c>
      <c r="I2536" s="9">
        <v>41705</v>
      </c>
      <c r="J2536" s="9">
        <v>41701</v>
      </c>
      <c r="K2536" s="7">
        <v>5</v>
      </c>
      <c r="L2536" s="9" t="str">
        <f>VLOOKUP(T_[[#This Row],[Réf catégorie]],ListeCATEGORIES,2,FALSE)</f>
        <v>Pâtes et céréales</v>
      </c>
      <c r="M2536" s="6">
        <v>22</v>
      </c>
      <c r="N2536" s="6" t="str">
        <f>VLOOKUP(T_[[#This Row],[Réf prod]],ListePRODUITS,2,FALSE)</f>
        <v>Gustaf's Knäckebröd</v>
      </c>
      <c r="O2536" s="13">
        <v>105</v>
      </c>
      <c r="P2536" s="6">
        <v>68</v>
      </c>
      <c r="Q2536" s="13">
        <f t="shared" si="39"/>
        <v>7140</v>
      </c>
      <c r="R2536" s="15">
        <v>0.2</v>
      </c>
      <c r="S2536" s="13">
        <v>5712</v>
      </c>
      <c r="T2536" s="13">
        <v>34.271999999999998</v>
      </c>
      <c r="U2536" s="48">
        <f>T_[[#This Row],[CA tarif]]-T_[[#This Row],[CA HT]]</f>
        <v>1428</v>
      </c>
      <c r="V2536" s="13"/>
      <c r="W2536" s="13"/>
      <c r="X2536"/>
      <c r="AA2536"/>
      <c r="AB2536"/>
    </row>
    <row r="2537" spans="1:28" ht="15" customHeight="1" x14ac:dyDescent="0.25">
      <c r="A2537" s="6" t="s">
        <v>175</v>
      </c>
      <c r="B2537" s="6" t="s">
        <v>176</v>
      </c>
      <c r="C2537" s="6" t="s">
        <v>97</v>
      </c>
      <c r="D2537" s="6" t="s">
        <v>98</v>
      </c>
      <c r="E2537" s="6">
        <v>8</v>
      </c>
      <c r="F2537" s="6" t="str">
        <f>VLOOKUP(T_[[#This Row],[N° représ]],ListeREPRESENTANTS,2,FALSE)</f>
        <v>Hicham Esmal</v>
      </c>
      <c r="G2537" s="6">
        <v>10573</v>
      </c>
      <c r="H2537" s="9">
        <v>41682</v>
      </c>
      <c r="I2537" s="9">
        <v>41696</v>
      </c>
      <c r="J2537" s="9">
        <v>41693</v>
      </c>
      <c r="K2537" s="7">
        <v>6</v>
      </c>
      <c r="L2537" s="9" t="str">
        <f>VLOOKUP(T_[[#This Row],[Réf catégorie]],ListeCATEGORIES,2,FALSE)</f>
        <v>Viandes</v>
      </c>
      <c r="M2537" s="6">
        <v>53</v>
      </c>
      <c r="N2537" s="6" t="str">
        <f>VLOOKUP(T_[[#This Row],[Réf prod]],ListePRODUITS,2,FALSE)</f>
        <v>Perth Pasties</v>
      </c>
      <c r="O2537" s="13">
        <v>164</v>
      </c>
      <c r="P2537" s="6">
        <v>42</v>
      </c>
      <c r="Q2537" s="13">
        <f t="shared" si="39"/>
        <v>6888</v>
      </c>
      <c r="R2537" s="15">
        <v>0.19</v>
      </c>
      <c r="S2537" s="13">
        <v>5579.2800000000007</v>
      </c>
      <c r="T2537" s="13">
        <v>145.06128000000004</v>
      </c>
      <c r="U2537" s="48">
        <f>T_[[#This Row],[CA tarif]]-T_[[#This Row],[CA HT]]</f>
        <v>1308.7199999999993</v>
      </c>
      <c r="V2537" s="13"/>
      <c r="W2537" s="13"/>
      <c r="X2537"/>
      <c r="AA2537"/>
      <c r="AB2537"/>
    </row>
    <row r="2538" spans="1:28" ht="15" customHeight="1" x14ac:dyDescent="0.25">
      <c r="A2538" s="6" t="s">
        <v>196</v>
      </c>
      <c r="B2538" s="6" t="s">
        <v>197</v>
      </c>
      <c r="C2538" s="6" t="s">
        <v>52</v>
      </c>
      <c r="D2538" s="6" t="s">
        <v>51</v>
      </c>
      <c r="E2538" s="6">
        <v>7</v>
      </c>
      <c r="F2538" s="6" t="str">
        <f>VLOOKUP(T_[[#This Row],[N° représ]],ListeREPRESENTANTS,2,FALSE)</f>
        <v>Jaime Dos Santos</v>
      </c>
      <c r="G2538" s="6">
        <v>10746</v>
      </c>
      <c r="H2538" s="9">
        <v>41682</v>
      </c>
      <c r="I2538" s="9">
        <v>41706</v>
      </c>
      <c r="J2538" s="9">
        <v>41706</v>
      </c>
      <c r="K2538" s="7">
        <v>8</v>
      </c>
      <c r="L2538" s="9" t="str">
        <f>VLOOKUP(T_[[#This Row],[Réf catégorie]],ListeCATEGORIES,2,FALSE)</f>
        <v>Poissons et fruits de mer</v>
      </c>
      <c r="M2538" s="6">
        <v>13</v>
      </c>
      <c r="N2538" s="6" t="str">
        <f>VLOOKUP(T_[[#This Row],[Réf prod]],ListePRODUITS,2,FALSE)</f>
        <v>Konbu</v>
      </c>
      <c r="O2538" s="13">
        <v>30</v>
      </c>
      <c r="P2538" s="6">
        <v>61</v>
      </c>
      <c r="Q2538" s="13">
        <f t="shared" si="39"/>
        <v>1830</v>
      </c>
      <c r="R2538" s="15">
        <v>0.03</v>
      </c>
      <c r="S2538" s="13">
        <v>1775.1</v>
      </c>
      <c r="T2538" s="13">
        <v>23.0763</v>
      </c>
      <c r="U2538" s="48">
        <f>T_[[#This Row],[CA tarif]]-T_[[#This Row],[CA HT]]</f>
        <v>54.900000000000091</v>
      </c>
      <c r="V2538" s="13"/>
      <c r="W2538" s="13"/>
      <c r="X2538"/>
      <c r="AA2538"/>
      <c r="AB2538"/>
    </row>
    <row r="2539" spans="1:28" ht="15" customHeight="1" x14ac:dyDescent="0.25">
      <c r="A2539" s="6" t="s">
        <v>186</v>
      </c>
      <c r="B2539" s="6" t="s">
        <v>187</v>
      </c>
      <c r="C2539" s="6" t="s">
        <v>188</v>
      </c>
      <c r="D2539" s="6" t="s">
        <v>140</v>
      </c>
      <c r="E2539" s="6">
        <v>3</v>
      </c>
      <c r="F2539" s="6" t="str">
        <f>VLOOKUP(T_[[#This Row],[N° représ]],ListeREPRESENTANTS,2,FALSE)</f>
        <v>Janet Leverling</v>
      </c>
      <c r="G2539" s="6">
        <v>10895</v>
      </c>
      <c r="H2539" s="9">
        <v>41682</v>
      </c>
      <c r="I2539" s="9">
        <v>41697</v>
      </c>
      <c r="J2539" s="9">
        <v>41699</v>
      </c>
      <c r="K2539" s="7">
        <v>1</v>
      </c>
      <c r="L2539" s="9" t="str">
        <f>VLOOKUP(T_[[#This Row],[Réf catégorie]],ListeCATEGORIES,2,FALSE)</f>
        <v>Boissons</v>
      </c>
      <c r="M2539" s="6">
        <v>24</v>
      </c>
      <c r="N2539" s="6" t="str">
        <f>VLOOKUP(T_[[#This Row],[Réf prod]],ListePRODUITS,2,FALSE)</f>
        <v>Guaraná Fantástica</v>
      </c>
      <c r="O2539" s="13">
        <v>22.5</v>
      </c>
      <c r="P2539" s="6">
        <v>60</v>
      </c>
      <c r="Q2539" s="13">
        <f t="shared" si="39"/>
        <v>1350</v>
      </c>
      <c r="R2539" s="15">
        <v>0.14000000000000001</v>
      </c>
      <c r="S2539" s="13">
        <v>1161</v>
      </c>
      <c r="T2539" s="13">
        <v>32.508000000000003</v>
      </c>
      <c r="U2539" s="48">
        <f>T_[[#This Row],[CA tarif]]-T_[[#This Row],[CA HT]]</f>
        <v>189</v>
      </c>
      <c r="V2539" s="13"/>
      <c r="W2539" s="13"/>
      <c r="X2539"/>
      <c r="AA2539"/>
      <c r="AB2539"/>
    </row>
    <row r="2540" spans="1:28" ht="15" customHeight="1" x14ac:dyDescent="0.25">
      <c r="A2540" s="6" t="s">
        <v>189</v>
      </c>
      <c r="B2540" s="6" t="s">
        <v>190</v>
      </c>
      <c r="C2540" s="6" t="s">
        <v>191</v>
      </c>
      <c r="D2540" s="6" t="s">
        <v>136</v>
      </c>
      <c r="E2540" s="6">
        <v>3</v>
      </c>
      <c r="F2540" s="6" t="str">
        <f>VLOOKUP(T_[[#This Row],[N° représ]],ListeREPRESENTANTS,2,FALSE)</f>
        <v>Janet Leverling</v>
      </c>
      <c r="G2540" s="6">
        <v>10540</v>
      </c>
      <c r="H2540" s="9">
        <v>41683</v>
      </c>
      <c r="I2540" s="9">
        <v>41697</v>
      </c>
      <c r="J2540" s="9">
        <v>41694</v>
      </c>
      <c r="K2540" s="7">
        <v>3</v>
      </c>
      <c r="L2540" s="9" t="str">
        <f>VLOOKUP(T_[[#This Row],[Réf catégorie]],ListeCATEGORIES,2,FALSE)</f>
        <v>Desserts</v>
      </c>
      <c r="M2540" s="6">
        <v>26</v>
      </c>
      <c r="N2540" s="6" t="str">
        <f>VLOOKUP(T_[[#This Row],[Réf prod]],ListePRODUITS,2,FALSE)</f>
        <v>Gumbär Gummibärchen</v>
      </c>
      <c r="O2540" s="13">
        <v>156.15</v>
      </c>
      <c r="P2540" s="6">
        <v>20</v>
      </c>
      <c r="Q2540" s="13">
        <f t="shared" si="39"/>
        <v>3123</v>
      </c>
      <c r="R2540" s="15">
        <v>0.05</v>
      </c>
      <c r="S2540" s="13">
        <v>2966.85</v>
      </c>
      <c r="T2540" s="13">
        <v>50.436449999999994</v>
      </c>
      <c r="U2540" s="48">
        <f>T_[[#This Row],[CA tarif]]-T_[[#This Row],[CA HT]]</f>
        <v>156.15000000000009</v>
      </c>
      <c r="V2540" s="13"/>
      <c r="W2540" s="13"/>
      <c r="X2540"/>
      <c r="AA2540"/>
      <c r="AB2540"/>
    </row>
    <row r="2541" spans="1:28" ht="15" customHeight="1" x14ac:dyDescent="0.25">
      <c r="A2541" s="6" t="s">
        <v>223</v>
      </c>
      <c r="B2541" s="6" t="s">
        <v>224</v>
      </c>
      <c r="C2541" s="6" t="s">
        <v>225</v>
      </c>
      <c r="D2541" s="6" t="s">
        <v>208</v>
      </c>
      <c r="E2541" s="6">
        <v>3</v>
      </c>
      <c r="F2541" s="6" t="str">
        <f>VLOOKUP(T_[[#This Row],[N° représ]],ListeREPRESENTANTS,2,FALSE)</f>
        <v>Janet Leverling</v>
      </c>
      <c r="G2541" s="6">
        <v>10762</v>
      </c>
      <c r="H2541" s="9">
        <v>41683</v>
      </c>
      <c r="I2541" s="9">
        <v>41705</v>
      </c>
      <c r="J2541" s="9">
        <v>41708</v>
      </c>
      <c r="K2541" s="7">
        <v>3</v>
      </c>
      <c r="L2541" s="9" t="str">
        <f>VLOOKUP(T_[[#This Row],[Réf catégorie]],ListeCATEGORIES,2,FALSE)</f>
        <v>Desserts</v>
      </c>
      <c r="M2541" s="6">
        <v>47</v>
      </c>
      <c r="N2541" s="6" t="str">
        <f>VLOOKUP(T_[[#This Row],[Réf prod]],ListePRODUITS,2,FALSE)</f>
        <v>Zaanse koeken</v>
      </c>
      <c r="O2541" s="13">
        <v>47.5</v>
      </c>
      <c r="P2541" s="6">
        <v>38</v>
      </c>
      <c r="Q2541" s="13">
        <f t="shared" si="39"/>
        <v>1805</v>
      </c>
      <c r="R2541" s="15">
        <v>0.19</v>
      </c>
      <c r="S2541" s="13">
        <v>1462.0500000000002</v>
      </c>
      <c r="T2541" s="13">
        <v>5.8482000000000003</v>
      </c>
      <c r="U2541" s="48">
        <f>T_[[#This Row],[CA tarif]]-T_[[#This Row],[CA HT]]</f>
        <v>342.94999999999982</v>
      </c>
      <c r="V2541" s="13"/>
      <c r="W2541" s="13"/>
      <c r="X2541"/>
      <c r="AA2541"/>
      <c r="AB2541"/>
    </row>
    <row r="2542" spans="1:28" ht="15" customHeight="1" x14ac:dyDescent="0.25">
      <c r="A2542" s="6" t="s">
        <v>269</v>
      </c>
      <c r="B2542" s="6" t="s">
        <v>270</v>
      </c>
      <c r="C2542" s="6" t="s">
        <v>271</v>
      </c>
      <c r="D2542" s="6" t="s">
        <v>242</v>
      </c>
      <c r="E2542" s="6">
        <v>3</v>
      </c>
      <c r="F2542" s="6" t="str">
        <f>VLOOKUP(T_[[#This Row],[N° représ]],ListeREPRESENTANTS,2,FALSE)</f>
        <v>Janet Leverling</v>
      </c>
      <c r="G2542" s="6">
        <v>10769</v>
      </c>
      <c r="H2542" s="9">
        <v>41683</v>
      </c>
      <c r="I2542" s="9">
        <v>41699</v>
      </c>
      <c r="J2542" s="9">
        <v>41700</v>
      </c>
      <c r="K2542" s="7">
        <v>3</v>
      </c>
      <c r="L2542" s="9" t="str">
        <f>VLOOKUP(T_[[#This Row],[Réf catégorie]],ListeCATEGORIES,2,FALSE)</f>
        <v>Desserts</v>
      </c>
      <c r="M2542" s="6">
        <v>62</v>
      </c>
      <c r="N2542" s="6" t="str">
        <f>VLOOKUP(T_[[#This Row],[Réf prod]],ListePRODUITS,2,FALSE)</f>
        <v>Tarte au sucre</v>
      </c>
      <c r="O2542" s="13">
        <v>246.5</v>
      </c>
      <c r="P2542" s="6">
        <v>81</v>
      </c>
      <c r="Q2542" s="13">
        <f t="shared" si="39"/>
        <v>19966.5</v>
      </c>
      <c r="R2542" s="15">
        <v>-0.01</v>
      </c>
      <c r="S2542" s="13">
        <v>20166.165000000001</v>
      </c>
      <c r="T2542" s="13">
        <v>504.15412500000002</v>
      </c>
      <c r="U2542" s="48">
        <f>T_[[#This Row],[CA tarif]]-T_[[#This Row],[CA HT]]</f>
        <v>-199.66500000000087</v>
      </c>
      <c r="V2542" s="13"/>
      <c r="W2542" s="13"/>
      <c r="X2542"/>
      <c r="AA2542"/>
      <c r="AB2542"/>
    </row>
    <row r="2543" spans="1:28" ht="15" customHeight="1" x14ac:dyDescent="0.25">
      <c r="A2543" s="6" t="s">
        <v>252</v>
      </c>
      <c r="B2543" s="6" t="s">
        <v>253</v>
      </c>
      <c r="C2543" s="6" t="s">
        <v>254</v>
      </c>
      <c r="D2543" s="6" t="s">
        <v>238</v>
      </c>
      <c r="E2543" s="6">
        <v>4</v>
      </c>
      <c r="F2543" s="6" t="str">
        <f>VLOOKUP(T_[[#This Row],[N° représ]],ListeREPRESENTANTS,2,FALSE)</f>
        <v>Laura Callahan</v>
      </c>
      <c r="G2543" s="6">
        <v>10887</v>
      </c>
      <c r="H2543" s="9">
        <v>41683</v>
      </c>
      <c r="I2543" s="9">
        <v>41703</v>
      </c>
      <c r="J2543" s="9">
        <v>41706</v>
      </c>
      <c r="K2543" s="7">
        <v>3</v>
      </c>
      <c r="L2543" s="9" t="str">
        <f>VLOOKUP(T_[[#This Row],[Réf catégorie]],ListeCATEGORIES,2,FALSE)</f>
        <v>Desserts</v>
      </c>
      <c r="M2543" s="6">
        <v>25</v>
      </c>
      <c r="N2543" s="6" t="str">
        <f>VLOOKUP(T_[[#This Row],[Réf prod]],ListePRODUITS,2,FALSE)</f>
        <v>NuNuCa Nuß-Nougat-Creme</v>
      </c>
      <c r="O2543" s="13">
        <v>70</v>
      </c>
      <c r="P2543" s="6">
        <v>83</v>
      </c>
      <c r="Q2543" s="13">
        <f t="shared" si="39"/>
        <v>5810</v>
      </c>
      <c r="R2543" s="15">
        <v>0.1</v>
      </c>
      <c r="S2543" s="13">
        <v>5229</v>
      </c>
      <c r="T2543" s="13">
        <v>135.95400000000001</v>
      </c>
      <c r="U2543" s="48">
        <f>T_[[#This Row],[CA tarif]]-T_[[#This Row],[CA HT]]</f>
        <v>581</v>
      </c>
      <c r="V2543" s="13"/>
      <c r="W2543" s="13"/>
      <c r="X2543"/>
      <c r="AA2543"/>
      <c r="AB2543"/>
    </row>
    <row r="2544" spans="1:28" ht="15" customHeight="1" x14ac:dyDescent="0.25">
      <c r="A2544" s="6" t="s">
        <v>170</v>
      </c>
      <c r="B2544" s="6" t="s">
        <v>171</v>
      </c>
      <c r="C2544" s="6" t="s">
        <v>172</v>
      </c>
      <c r="D2544" s="6" t="s">
        <v>146</v>
      </c>
      <c r="E2544" s="6">
        <v>7</v>
      </c>
      <c r="F2544" s="6" t="str">
        <f>VLOOKUP(T_[[#This Row],[N° représ]],ListeREPRESENTANTS,2,FALSE)</f>
        <v>Jaime Dos Santos</v>
      </c>
      <c r="G2544" s="6">
        <v>10605</v>
      </c>
      <c r="H2544" s="9">
        <v>41685</v>
      </c>
      <c r="I2544" s="9">
        <v>41713</v>
      </c>
      <c r="J2544" s="9">
        <v>41710</v>
      </c>
      <c r="K2544" s="7">
        <v>4</v>
      </c>
      <c r="L2544" s="9" t="str">
        <f>VLOOKUP(T_[[#This Row],[Réf catégorie]],ListeCATEGORIES,2,FALSE)</f>
        <v>Produits laitiers</v>
      </c>
      <c r="M2544" s="6">
        <v>71</v>
      </c>
      <c r="N2544" s="6" t="str">
        <f>VLOOKUP(T_[[#This Row],[Réf prod]],ListePRODUITS,2,FALSE)</f>
        <v>Fløtemysost</v>
      </c>
      <c r="O2544" s="13">
        <v>107.5</v>
      </c>
      <c r="P2544" s="6">
        <v>81</v>
      </c>
      <c r="Q2544" s="13">
        <f t="shared" si="39"/>
        <v>8707.5</v>
      </c>
      <c r="R2544" s="15">
        <v>0.18</v>
      </c>
      <c r="S2544" s="13">
        <v>7140.1500000000005</v>
      </c>
      <c r="T2544" s="13">
        <v>214.20450000000002</v>
      </c>
      <c r="U2544" s="48">
        <f>T_[[#This Row],[CA tarif]]-T_[[#This Row],[CA HT]]</f>
        <v>1567.3499999999995</v>
      </c>
      <c r="V2544" s="13"/>
      <c r="W2544" s="13"/>
      <c r="X2544"/>
      <c r="AA2544"/>
      <c r="AB2544"/>
    </row>
    <row r="2545" spans="1:28" ht="15" customHeight="1" x14ac:dyDescent="0.25">
      <c r="A2545" s="6" t="s">
        <v>182</v>
      </c>
      <c r="B2545" s="6" t="s">
        <v>183</v>
      </c>
      <c r="C2545" s="6" t="s">
        <v>132</v>
      </c>
      <c r="D2545" s="6" t="s">
        <v>123</v>
      </c>
      <c r="E2545" s="6">
        <v>5</v>
      </c>
      <c r="F2545" s="6" t="str">
        <f>VLOOKUP(T_[[#This Row],[N° représ]],ListeREPRESENTANTS,2,FALSE)</f>
        <v>Mohamed Ben Arfa</v>
      </c>
      <c r="G2545" s="6">
        <v>10725</v>
      </c>
      <c r="H2545" s="9">
        <v>41685</v>
      </c>
      <c r="I2545" s="9">
        <v>41703</v>
      </c>
      <c r="J2545" s="9">
        <v>41704</v>
      </c>
      <c r="K2545" s="7">
        <v>5</v>
      </c>
      <c r="L2545" s="9" t="str">
        <f>VLOOKUP(T_[[#This Row],[Réf catégorie]],ListeCATEGORIES,2,FALSE)</f>
        <v>Pâtes et céréales</v>
      </c>
      <c r="M2545" s="6">
        <v>52</v>
      </c>
      <c r="N2545" s="6" t="str">
        <f>VLOOKUP(T_[[#This Row],[Réf prod]],ListePRODUITS,2,FALSE)</f>
        <v>Filo Mix</v>
      </c>
      <c r="O2545" s="13">
        <v>35</v>
      </c>
      <c r="P2545" s="6">
        <v>78</v>
      </c>
      <c r="Q2545" s="13">
        <f t="shared" si="39"/>
        <v>2730</v>
      </c>
      <c r="R2545" s="15">
        <v>0.01</v>
      </c>
      <c r="S2545" s="13">
        <v>2702.7</v>
      </c>
      <c r="T2545" s="13">
        <v>59.459399999999995</v>
      </c>
      <c r="U2545" s="48">
        <f>T_[[#This Row],[CA tarif]]-T_[[#This Row],[CA HT]]</f>
        <v>27.300000000000182</v>
      </c>
      <c r="V2545" s="13"/>
      <c r="W2545" s="13"/>
      <c r="X2545"/>
      <c r="AA2545"/>
      <c r="AB2545"/>
    </row>
    <row r="2546" spans="1:28" ht="15" customHeight="1" x14ac:dyDescent="0.25">
      <c r="A2546" s="6" t="s">
        <v>308</v>
      </c>
      <c r="B2546" s="6" t="s">
        <v>309</v>
      </c>
      <c r="C2546" s="6" t="s">
        <v>203</v>
      </c>
      <c r="D2546" s="6" t="s">
        <v>204</v>
      </c>
      <c r="E2546" s="6">
        <v>2</v>
      </c>
      <c r="F2546" s="6" t="str">
        <f>VLOOKUP(T_[[#This Row],[N° représ]],ListeREPRESENTANTS,2,FALSE)</f>
        <v>Anne Dodsworth</v>
      </c>
      <c r="G2546" s="6">
        <v>10828</v>
      </c>
      <c r="H2546" s="9">
        <v>41685</v>
      </c>
      <c r="I2546" s="9">
        <v>41711</v>
      </c>
      <c r="J2546" s="9">
        <v>41706</v>
      </c>
      <c r="K2546" s="7">
        <v>3</v>
      </c>
      <c r="L2546" s="9" t="str">
        <f>VLOOKUP(T_[[#This Row],[Réf catégorie]],ListeCATEGORIES,2,FALSE)</f>
        <v>Desserts</v>
      </c>
      <c r="M2546" s="6">
        <v>20</v>
      </c>
      <c r="N2546" s="6" t="str">
        <f>VLOOKUP(T_[[#This Row],[Réf prod]],ListePRODUITS,2,FALSE)</f>
        <v>Sir Rodney's Marmalade</v>
      </c>
      <c r="O2546" s="13">
        <v>405</v>
      </c>
      <c r="P2546" s="6">
        <v>62</v>
      </c>
      <c r="Q2546" s="13">
        <f t="shared" si="39"/>
        <v>25110</v>
      </c>
      <c r="R2546" s="15">
        <v>0.14000000000000001</v>
      </c>
      <c r="S2546" s="13">
        <v>21594.6</v>
      </c>
      <c r="T2546" s="13">
        <v>64.783799999999999</v>
      </c>
      <c r="U2546" s="48">
        <f>T_[[#This Row],[CA tarif]]-T_[[#This Row],[CA HT]]</f>
        <v>3515.4000000000015</v>
      </c>
      <c r="V2546" s="13"/>
      <c r="W2546" s="13"/>
      <c r="X2546"/>
      <c r="AA2546"/>
      <c r="AB2546"/>
    </row>
    <row r="2547" spans="1:28" ht="15" customHeight="1" x14ac:dyDescent="0.25">
      <c r="A2547" s="6" t="s">
        <v>184</v>
      </c>
      <c r="B2547" s="6" t="s">
        <v>185</v>
      </c>
      <c r="C2547" s="6" t="s">
        <v>159</v>
      </c>
      <c r="D2547" s="6" t="s">
        <v>136</v>
      </c>
      <c r="E2547" s="6">
        <v>5</v>
      </c>
      <c r="F2547" s="6" t="str">
        <f>VLOOKUP(T_[[#This Row],[N° représ]],ListeREPRESENTANTS,2,FALSE)</f>
        <v>Mohamed Ben Arfa</v>
      </c>
      <c r="G2547" s="6">
        <v>10640</v>
      </c>
      <c r="H2547" s="9">
        <v>41686</v>
      </c>
      <c r="I2547" s="9">
        <v>41707</v>
      </c>
      <c r="J2547" s="9">
        <v>41710</v>
      </c>
      <c r="K2547" s="7">
        <v>1</v>
      </c>
      <c r="L2547" s="9" t="str">
        <f>VLOOKUP(T_[[#This Row],[Réf catégorie]],ListeCATEGORIES,2,FALSE)</f>
        <v>Boissons</v>
      </c>
      <c r="M2547" s="6">
        <v>70</v>
      </c>
      <c r="N2547" s="6" t="str">
        <f>VLOOKUP(T_[[#This Row],[Réf prod]],ListePRODUITS,2,FALSE)</f>
        <v>Outback Lager</v>
      </c>
      <c r="O2547" s="13">
        <v>75</v>
      </c>
      <c r="P2547" s="6">
        <v>81</v>
      </c>
      <c r="Q2547" s="13">
        <f t="shared" si="39"/>
        <v>6075</v>
      </c>
      <c r="R2547" s="15">
        <v>0.18</v>
      </c>
      <c r="S2547" s="13">
        <v>4981.5</v>
      </c>
      <c r="T2547" s="13">
        <v>49.814999999999998</v>
      </c>
      <c r="U2547" s="48">
        <f>T_[[#This Row],[CA tarif]]-T_[[#This Row],[CA HT]]</f>
        <v>1093.5</v>
      </c>
      <c r="V2547" s="13"/>
      <c r="W2547" s="13"/>
      <c r="X2547"/>
      <c r="AA2547"/>
      <c r="AB2547"/>
    </row>
    <row r="2548" spans="1:28" ht="15" customHeight="1" x14ac:dyDescent="0.25">
      <c r="A2548" s="6" t="s">
        <v>120</v>
      </c>
      <c r="B2548" s="6" t="s">
        <v>121</v>
      </c>
      <c r="C2548" s="6" t="s">
        <v>122</v>
      </c>
      <c r="D2548" s="6" t="s">
        <v>123</v>
      </c>
      <c r="E2548" s="6">
        <v>7</v>
      </c>
      <c r="F2548" s="6" t="str">
        <f>VLOOKUP(T_[[#This Row],[N° représ]],ListeREPRESENTANTS,2,FALSE)</f>
        <v>Jaime Dos Santos</v>
      </c>
      <c r="G2548" s="6">
        <v>10813</v>
      </c>
      <c r="H2548" s="9">
        <v>41686</v>
      </c>
      <c r="I2548" s="9">
        <v>41714</v>
      </c>
      <c r="J2548" s="9">
        <v>41716</v>
      </c>
      <c r="K2548" s="7">
        <v>8</v>
      </c>
      <c r="L2548" s="9" t="str">
        <f>VLOOKUP(T_[[#This Row],[Réf catégorie]],ListeCATEGORIES,2,FALSE)</f>
        <v>Poissons et fruits de mer</v>
      </c>
      <c r="M2548" s="6">
        <v>46</v>
      </c>
      <c r="N2548" s="6" t="str">
        <f>VLOOKUP(T_[[#This Row],[Réf prod]],ListePRODUITS,2,FALSE)</f>
        <v>Spegesild</v>
      </c>
      <c r="O2548" s="13">
        <v>60</v>
      </c>
      <c r="P2548" s="6">
        <v>97</v>
      </c>
      <c r="Q2548" s="13">
        <f t="shared" si="39"/>
        <v>5820</v>
      </c>
      <c r="R2548" s="15">
        <v>0.02</v>
      </c>
      <c r="S2548" s="13">
        <v>5703.5999999999995</v>
      </c>
      <c r="T2548" s="13">
        <v>148.29359999999997</v>
      </c>
      <c r="U2548" s="48">
        <f>T_[[#This Row],[CA tarif]]-T_[[#This Row],[CA HT]]</f>
        <v>116.40000000000055</v>
      </c>
      <c r="V2548" s="13"/>
      <c r="W2548" s="13"/>
      <c r="X2548"/>
      <c r="AA2548"/>
      <c r="AB2548"/>
    </row>
    <row r="2549" spans="1:28" ht="15" customHeight="1" x14ac:dyDescent="0.25">
      <c r="A2549" s="6" t="s">
        <v>228</v>
      </c>
      <c r="B2549" s="6" t="s">
        <v>229</v>
      </c>
      <c r="C2549" s="6" t="s">
        <v>122</v>
      </c>
      <c r="D2549" s="6" t="s">
        <v>123</v>
      </c>
      <c r="E2549" s="6">
        <v>3</v>
      </c>
      <c r="F2549" s="6" t="str">
        <f>VLOOKUP(T_[[#This Row],[N° représ]],ListeREPRESENTANTS,2,FALSE)</f>
        <v>Janet Leverling</v>
      </c>
      <c r="G2549" s="6">
        <v>10903</v>
      </c>
      <c r="H2549" s="9">
        <v>41686</v>
      </c>
      <c r="I2549" s="9">
        <v>41701</v>
      </c>
      <c r="J2549" s="9">
        <v>41699</v>
      </c>
      <c r="K2549" s="7">
        <v>2</v>
      </c>
      <c r="L2549" s="9" t="str">
        <f>VLOOKUP(T_[[#This Row],[Réf catégorie]],ListeCATEGORIES,2,FALSE)</f>
        <v>Condiments</v>
      </c>
      <c r="M2549" s="6">
        <v>65</v>
      </c>
      <c r="N2549" s="6" t="str">
        <f>VLOOKUP(T_[[#This Row],[Réf prod]],ListePRODUITS,2,FALSE)</f>
        <v>Louisiana Fiery Hot Pepper Sauce</v>
      </c>
      <c r="O2549" s="13">
        <v>105.25</v>
      </c>
      <c r="P2549" s="6">
        <v>24</v>
      </c>
      <c r="Q2549" s="13">
        <f t="shared" si="39"/>
        <v>2526</v>
      </c>
      <c r="R2549" s="15">
        <v>0.12</v>
      </c>
      <c r="S2549" s="13">
        <v>2222.88</v>
      </c>
      <c r="T2549" s="13">
        <v>42.234720000000003</v>
      </c>
      <c r="U2549" s="48">
        <f>T_[[#This Row],[CA tarif]]-T_[[#This Row],[CA HT]]</f>
        <v>303.11999999999989</v>
      </c>
      <c r="V2549" s="13"/>
      <c r="W2549" s="13"/>
      <c r="X2549"/>
      <c r="AA2549"/>
      <c r="AB2549"/>
    </row>
    <row r="2550" spans="1:28" ht="15" customHeight="1" x14ac:dyDescent="0.25">
      <c r="A2550" s="6" t="s">
        <v>137</v>
      </c>
      <c r="B2550" s="6" t="s">
        <v>138</v>
      </c>
      <c r="C2550" s="6" t="s">
        <v>139</v>
      </c>
      <c r="D2550" s="6" t="s">
        <v>140</v>
      </c>
      <c r="E2550" s="6">
        <v>8</v>
      </c>
      <c r="F2550" s="6" t="str">
        <f>VLOOKUP(T_[[#This Row],[N° représ]],ListeREPRESENTANTS,2,FALSE)</f>
        <v>Hicham Esmal</v>
      </c>
      <c r="G2550" s="6">
        <v>10597</v>
      </c>
      <c r="H2550" s="9">
        <v>41687</v>
      </c>
      <c r="I2550" s="9">
        <v>41715</v>
      </c>
      <c r="J2550" s="9">
        <v>41710</v>
      </c>
      <c r="K2550" s="7">
        <v>5</v>
      </c>
      <c r="L2550" s="9" t="str">
        <f>VLOOKUP(T_[[#This Row],[Réf catégorie]],ListeCATEGORIES,2,FALSE)</f>
        <v>Pâtes et céréales</v>
      </c>
      <c r="M2550" s="6">
        <v>57</v>
      </c>
      <c r="N2550" s="6" t="str">
        <f>VLOOKUP(T_[[#This Row],[Réf prod]],ListePRODUITS,2,FALSE)</f>
        <v>Ravioli Angelo</v>
      </c>
      <c r="O2550" s="13">
        <v>97.5</v>
      </c>
      <c r="P2550" s="6">
        <v>47</v>
      </c>
      <c r="Q2550" s="13">
        <f t="shared" si="39"/>
        <v>4582.5</v>
      </c>
      <c r="R2550" s="15">
        <v>0.2</v>
      </c>
      <c r="S2550" s="13">
        <v>3666</v>
      </c>
      <c r="T2550" s="13">
        <v>65.988</v>
      </c>
      <c r="U2550" s="48">
        <f>T_[[#This Row],[CA tarif]]-T_[[#This Row],[CA HT]]</f>
        <v>916.5</v>
      </c>
      <c r="V2550" s="13"/>
      <c r="W2550" s="13"/>
      <c r="X2550"/>
      <c r="AA2550"/>
      <c r="AB2550"/>
    </row>
    <row r="2551" spans="1:28" ht="15" customHeight="1" x14ac:dyDescent="0.25">
      <c r="A2551" s="6" t="s">
        <v>170</v>
      </c>
      <c r="B2551" s="6" t="s">
        <v>171</v>
      </c>
      <c r="C2551" s="6" t="s">
        <v>172</v>
      </c>
      <c r="D2551" s="6" t="s">
        <v>146</v>
      </c>
      <c r="E2551" s="6">
        <v>7</v>
      </c>
      <c r="F2551" s="6" t="str">
        <f>VLOOKUP(T_[[#This Row],[N° représ]],ListeREPRESENTANTS,2,FALSE)</f>
        <v>Jaime Dos Santos</v>
      </c>
      <c r="G2551" s="6">
        <v>10618</v>
      </c>
      <c r="H2551" s="9">
        <v>41687</v>
      </c>
      <c r="I2551" s="9">
        <v>41711</v>
      </c>
      <c r="J2551" s="9">
        <v>41710</v>
      </c>
      <c r="K2551" s="7">
        <v>3</v>
      </c>
      <c r="L2551" s="9" t="str">
        <f>VLOOKUP(T_[[#This Row],[Réf catégorie]],ListeCATEGORIES,2,FALSE)</f>
        <v>Desserts</v>
      </c>
      <c r="M2551" s="6">
        <v>68</v>
      </c>
      <c r="N2551" s="6" t="str">
        <f>VLOOKUP(T_[[#This Row],[Réf prod]],ListePRODUITS,2,FALSE)</f>
        <v>Scottish Longbreads</v>
      </c>
      <c r="O2551" s="13">
        <v>62.5</v>
      </c>
      <c r="P2551" s="6">
        <v>73</v>
      </c>
      <c r="Q2551" s="13">
        <f t="shared" si="39"/>
        <v>4562.5</v>
      </c>
      <c r="R2551" s="15">
        <v>0.09</v>
      </c>
      <c r="S2551" s="13">
        <v>4151.875</v>
      </c>
      <c r="T2551" s="13">
        <v>66.430000000000007</v>
      </c>
      <c r="U2551" s="48">
        <f>T_[[#This Row],[CA tarif]]-T_[[#This Row],[CA HT]]</f>
        <v>410.625</v>
      </c>
      <c r="V2551" s="13"/>
      <c r="W2551" s="13"/>
      <c r="X2551"/>
      <c r="AA2551"/>
      <c r="AB2551"/>
    </row>
    <row r="2552" spans="1:28" ht="15" customHeight="1" x14ac:dyDescent="0.25">
      <c r="A2552" s="6" t="s">
        <v>275</v>
      </c>
      <c r="B2552" s="6" t="s">
        <v>276</v>
      </c>
      <c r="C2552" s="6" t="s">
        <v>277</v>
      </c>
      <c r="D2552" s="6" t="s">
        <v>81</v>
      </c>
      <c r="E2552" s="6">
        <v>4</v>
      </c>
      <c r="F2552" s="6" t="str">
        <f>VLOOKUP(T_[[#This Row],[N° représ]],ListeREPRESENTANTS,2,FALSE)</f>
        <v>Laura Callahan</v>
      </c>
      <c r="G2552" s="6">
        <v>10660</v>
      </c>
      <c r="H2552" s="9">
        <v>41687</v>
      </c>
      <c r="I2552" s="9">
        <v>41712</v>
      </c>
      <c r="J2552" s="9">
        <v>41708</v>
      </c>
      <c r="K2552" s="7">
        <v>3</v>
      </c>
      <c r="L2552" s="9" t="str">
        <f>VLOOKUP(T_[[#This Row],[Réf catégorie]],ListeCATEGORIES,2,FALSE)</f>
        <v>Desserts</v>
      </c>
      <c r="M2552" s="6">
        <v>20</v>
      </c>
      <c r="N2552" s="6" t="str">
        <f>VLOOKUP(T_[[#This Row],[Réf prod]],ListePRODUITS,2,FALSE)</f>
        <v>Sir Rodney's Marmalade</v>
      </c>
      <c r="O2552" s="13">
        <v>405</v>
      </c>
      <c r="P2552" s="6">
        <v>33</v>
      </c>
      <c r="Q2552" s="13">
        <f t="shared" si="39"/>
        <v>13365</v>
      </c>
      <c r="R2552" s="15">
        <v>-0.02</v>
      </c>
      <c r="S2552" s="13">
        <v>13632.300000000001</v>
      </c>
      <c r="T2552" s="13">
        <v>299.91060000000004</v>
      </c>
      <c r="U2552" s="48">
        <f>T_[[#This Row],[CA tarif]]-T_[[#This Row],[CA HT]]</f>
        <v>-267.30000000000109</v>
      </c>
      <c r="V2552" s="13"/>
      <c r="W2552" s="13"/>
      <c r="X2552"/>
      <c r="AA2552"/>
      <c r="AB2552"/>
    </row>
    <row r="2553" spans="1:28" ht="15" customHeight="1" x14ac:dyDescent="0.25">
      <c r="A2553" s="6" t="s">
        <v>179</v>
      </c>
      <c r="B2553" s="6" t="s">
        <v>180</v>
      </c>
      <c r="C2553" s="6" t="s">
        <v>181</v>
      </c>
      <c r="D2553" s="6" t="s">
        <v>81</v>
      </c>
      <c r="E2553" s="6">
        <v>9</v>
      </c>
      <c r="F2553" s="6" t="str">
        <f>VLOOKUP(T_[[#This Row],[N° représ]],ListeREPRESENTANTS,2,FALSE)</f>
        <v>Steven Buchanan</v>
      </c>
      <c r="G2553" s="6">
        <v>10714</v>
      </c>
      <c r="H2553" s="9">
        <v>41687</v>
      </c>
      <c r="I2553" s="9">
        <v>41704</v>
      </c>
      <c r="J2553" s="9">
        <v>41705</v>
      </c>
      <c r="K2553" s="7">
        <v>3</v>
      </c>
      <c r="L2553" s="9" t="str">
        <f>VLOOKUP(T_[[#This Row],[Réf catégorie]],ListeCATEGORIES,2,FALSE)</f>
        <v>Desserts</v>
      </c>
      <c r="M2553" s="6">
        <v>47</v>
      </c>
      <c r="N2553" s="6" t="str">
        <f>VLOOKUP(T_[[#This Row],[Réf prod]],ListePRODUITS,2,FALSE)</f>
        <v>Zaanse koeken</v>
      </c>
      <c r="O2553" s="13">
        <v>47.5</v>
      </c>
      <c r="P2553" s="6">
        <v>18</v>
      </c>
      <c r="Q2553" s="13">
        <f t="shared" si="39"/>
        <v>855</v>
      </c>
      <c r="R2553" s="15">
        <v>0</v>
      </c>
      <c r="S2553" s="13">
        <v>855</v>
      </c>
      <c r="T2553" s="13">
        <v>28.215</v>
      </c>
      <c r="U2553" s="48">
        <f>T_[[#This Row],[CA tarif]]-T_[[#This Row],[CA HT]]</f>
        <v>0</v>
      </c>
      <c r="V2553" s="13"/>
      <c r="W2553" s="13"/>
      <c r="X2553"/>
      <c r="AA2553"/>
      <c r="AB2553"/>
    </row>
    <row r="2554" spans="1:28" ht="15" customHeight="1" x14ac:dyDescent="0.25">
      <c r="A2554" s="6" t="s">
        <v>186</v>
      </c>
      <c r="B2554" s="6" t="s">
        <v>187</v>
      </c>
      <c r="C2554" s="6" t="s">
        <v>188</v>
      </c>
      <c r="D2554" s="6" t="s">
        <v>140</v>
      </c>
      <c r="E2554" s="6">
        <v>8</v>
      </c>
      <c r="F2554" s="6" t="str">
        <f>VLOOKUP(T_[[#This Row],[N° représ]],ListeREPRESENTANTS,2,FALSE)</f>
        <v>Hicham Esmal</v>
      </c>
      <c r="G2554" s="6">
        <v>10836</v>
      </c>
      <c r="H2554" s="9">
        <v>41687</v>
      </c>
      <c r="I2554" s="9">
        <v>41699</v>
      </c>
      <c r="J2554" s="9">
        <v>41697</v>
      </c>
      <c r="K2554" s="7">
        <v>5</v>
      </c>
      <c r="L2554" s="9" t="str">
        <f>VLOOKUP(T_[[#This Row],[Réf catégorie]],ListeCATEGORIES,2,FALSE)</f>
        <v>Pâtes et céréales</v>
      </c>
      <c r="M2554" s="6">
        <v>64</v>
      </c>
      <c r="N2554" s="6" t="str">
        <f>VLOOKUP(T_[[#This Row],[Réf prod]],ListePRODUITS,2,FALSE)</f>
        <v>Wimmers gute Semmelknödel</v>
      </c>
      <c r="O2554" s="13">
        <v>166.25</v>
      </c>
      <c r="P2554" s="6">
        <v>41</v>
      </c>
      <c r="Q2554" s="13">
        <f t="shared" si="39"/>
        <v>6816.25</v>
      </c>
      <c r="R2554" s="15">
        <v>0.15</v>
      </c>
      <c r="S2554" s="13">
        <v>5793.8125</v>
      </c>
      <c r="T2554" s="13">
        <v>46.350499999999997</v>
      </c>
      <c r="U2554" s="48">
        <f>T_[[#This Row],[CA tarif]]-T_[[#This Row],[CA HT]]</f>
        <v>1022.4375</v>
      </c>
      <c r="V2554" s="13"/>
      <c r="W2554" s="13"/>
      <c r="X2554"/>
      <c r="AA2554"/>
      <c r="AB2554"/>
    </row>
    <row r="2555" spans="1:28" ht="15" customHeight="1" x14ac:dyDescent="0.25">
      <c r="A2555" s="6" t="s">
        <v>120</v>
      </c>
      <c r="B2555" s="6" t="s">
        <v>121</v>
      </c>
      <c r="C2555" s="6" t="s">
        <v>122</v>
      </c>
      <c r="D2555" s="6" t="s">
        <v>123</v>
      </c>
      <c r="E2555" s="6">
        <v>9</v>
      </c>
      <c r="F2555" s="6" t="str">
        <f>VLOOKUP(T_[[#This Row],[N° représ]],ListeREPRESENTANTS,2,FALSE)</f>
        <v>Steven Buchanan</v>
      </c>
      <c r="G2555" s="6">
        <v>10851</v>
      </c>
      <c r="H2555" s="9">
        <v>41687</v>
      </c>
      <c r="I2555" s="9">
        <v>41715</v>
      </c>
      <c r="J2555" s="9">
        <v>41713</v>
      </c>
      <c r="K2555" s="7">
        <v>4</v>
      </c>
      <c r="L2555" s="9" t="str">
        <f>VLOOKUP(T_[[#This Row],[Réf catégorie]],ListeCATEGORIES,2,FALSE)</f>
        <v>Produits laitiers</v>
      </c>
      <c r="M2555" s="6">
        <v>59</v>
      </c>
      <c r="N2555" s="6" t="str">
        <f>VLOOKUP(T_[[#This Row],[Réf prod]],ListePRODUITS,2,FALSE)</f>
        <v>Raclette Courdavault</v>
      </c>
      <c r="O2555" s="13">
        <v>275</v>
      </c>
      <c r="P2555" s="6">
        <v>7</v>
      </c>
      <c r="Q2555" s="13">
        <f t="shared" si="39"/>
        <v>1925</v>
      </c>
      <c r="R2555" s="15">
        <v>0.12</v>
      </c>
      <c r="S2555" s="13">
        <v>1694</v>
      </c>
      <c r="T2555" s="13">
        <v>30.492000000000001</v>
      </c>
      <c r="U2555" s="48">
        <f>T_[[#This Row],[CA tarif]]-T_[[#This Row],[CA HT]]</f>
        <v>231</v>
      </c>
      <c r="V2555" s="13"/>
      <c r="W2555" s="13"/>
      <c r="X2555"/>
      <c r="AA2555"/>
      <c r="AB2555"/>
    </row>
    <row r="2556" spans="1:28" ht="15" customHeight="1" x14ac:dyDescent="0.25">
      <c r="A2556" s="6" t="s">
        <v>114</v>
      </c>
      <c r="B2556" s="6" t="s">
        <v>115</v>
      </c>
      <c r="C2556" s="6" t="s">
        <v>116</v>
      </c>
      <c r="D2556" s="6" t="s">
        <v>81</v>
      </c>
      <c r="E2556" s="6">
        <v>4</v>
      </c>
      <c r="F2556" s="6" t="str">
        <f>VLOOKUP(T_[[#This Row],[N° représ]],ListeREPRESENTANTS,2,FALSE)</f>
        <v>Laura Callahan</v>
      </c>
      <c r="G2556" s="6">
        <v>10852</v>
      </c>
      <c r="H2556" s="9">
        <v>41687</v>
      </c>
      <c r="I2556" s="9">
        <v>41707</v>
      </c>
      <c r="J2556" s="9">
        <v>41707</v>
      </c>
      <c r="K2556" s="7">
        <v>1</v>
      </c>
      <c r="L2556" s="9" t="str">
        <f>VLOOKUP(T_[[#This Row],[Réf catégorie]],ListeCATEGORIES,2,FALSE)</f>
        <v>Boissons</v>
      </c>
      <c r="M2556" s="6">
        <v>2</v>
      </c>
      <c r="N2556" s="6" t="str">
        <f>VLOOKUP(T_[[#This Row],[Réf prod]],ListePRODUITS,2,FALSE)</f>
        <v>Chang</v>
      </c>
      <c r="O2556" s="13">
        <v>95</v>
      </c>
      <c r="P2556" s="6">
        <v>71</v>
      </c>
      <c r="Q2556" s="13">
        <f t="shared" si="39"/>
        <v>6745</v>
      </c>
      <c r="R2556" s="15">
        <v>0.04</v>
      </c>
      <c r="S2556" s="13">
        <v>6475.2</v>
      </c>
      <c r="T2556" s="13">
        <v>161.88</v>
      </c>
      <c r="U2556" s="48">
        <f>T_[[#This Row],[CA tarif]]-T_[[#This Row],[CA HT]]</f>
        <v>269.80000000000018</v>
      </c>
      <c r="V2556" s="13"/>
      <c r="W2556" s="13"/>
      <c r="X2556"/>
      <c r="AA2556"/>
      <c r="AB2556"/>
    </row>
    <row r="2557" spans="1:28" ht="15" customHeight="1" x14ac:dyDescent="0.25">
      <c r="A2557" s="6" t="s">
        <v>82</v>
      </c>
      <c r="B2557" s="6" t="s">
        <v>83</v>
      </c>
      <c r="C2557" s="6" t="s">
        <v>84</v>
      </c>
      <c r="D2557" s="6" t="s">
        <v>85</v>
      </c>
      <c r="E2557" s="6">
        <v>4</v>
      </c>
      <c r="F2557" s="6" t="str">
        <f>VLOOKUP(T_[[#This Row],[N° représ]],ListeREPRESENTANTS,2,FALSE)</f>
        <v>Laura Callahan</v>
      </c>
      <c r="G2557" s="6">
        <v>10932</v>
      </c>
      <c r="H2557" s="9">
        <v>41687</v>
      </c>
      <c r="I2557" s="9">
        <v>41703</v>
      </c>
      <c r="J2557" s="9">
        <v>41705</v>
      </c>
      <c r="K2557" s="7">
        <v>3</v>
      </c>
      <c r="L2557" s="9" t="str">
        <f>VLOOKUP(T_[[#This Row],[Réf catégorie]],ListeCATEGORIES,2,FALSE)</f>
        <v>Desserts</v>
      </c>
      <c r="M2557" s="6">
        <v>62</v>
      </c>
      <c r="N2557" s="6" t="str">
        <f>VLOOKUP(T_[[#This Row],[Réf prod]],ListePRODUITS,2,FALSE)</f>
        <v>Tarte au sucre</v>
      </c>
      <c r="O2557" s="13">
        <v>246.5</v>
      </c>
      <c r="P2557" s="6">
        <v>73</v>
      </c>
      <c r="Q2557" s="13">
        <f t="shared" si="39"/>
        <v>17994.5</v>
      </c>
      <c r="R2557" s="15">
        <v>0.1</v>
      </c>
      <c r="S2557" s="13">
        <v>16195.050000000001</v>
      </c>
      <c r="T2557" s="13">
        <v>485.85150000000004</v>
      </c>
      <c r="U2557" s="48">
        <f>T_[[#This Row],[CA tarif]]-T_[[#This Row],[CA HT]]</f>
        <v>1799.4499999999989</v>
      </c>
      <c r="V2557" s="13"/>
      <c r="W2557" s="13"/>
      <c r="X2557"/>
      <c r="AA2557"/>
      <c r="AB2557"/>
    </row>
    <row r="2558" spans="1:28" ht="15" customHeight="1" x14ac:dyDescent="0.25">
      <c r="A2558" s="6" t="s">
        <v>175</v>
      </c>
      <c r="B2558" s="6" t="s">
        <v>176</v>
      </c>
      <c r="C2558" s="6" t="s">
        <v>97</v>
      </c>
      <c r="D2558" s="6" t="s">
        <v>98</v>
      </c>
      <c r="E2558" s="6">
        <v>3</v>
      </c>
      <c r="F2558" s="6" t="str">
        <f>VLOOKUP(T_[[#This Row],[N° représ]],ListeREPRESENTANTS,2,FALSE)</f>
        <v>Janet Leverling</v>
      </c>
      <c r="G2558" s="6">
        <v>10682</v>
      </c>
      <c r="H2558" s="9">
        <v>41688</v>
      </c>
      <c r="I2558" s="9">
        <v>41701</v>
      </c>
      <c r="J2558" s="9">
        <v>41703</v>
      </c>
      <c r="K2558" s="7">
        <v>1</v>
      </c>
      <c r="L2558" s="9" t="str">
        <f>VLOOKUP(T_[[#This Row],[Réf catégorie]],ListeCATEGORIES,2,FALSE)</f>
        <v>Boissons</v>
      </c>
      <c r="M2558" s="6">
        <v>75</v>
      </c>
      <c r="N2558" s="6" t="str">
        <f>VLOOKUP(T_[[#This Row],[Réf prod]],ListePRODUITS,2,FALSE)</f>
        <v>Rhönbräu Klosterbier</v>
      </c>
      <c r="O2558" s="13">
        <v>38.75</v>
      </c>
      <c r="P2558" s="6">
        <v>84</v>
      </c>
      <c r="Q2558" s="13">
        <f t="shared" si="39"/>
        <v>3255</v>
      </c>
      <c r="R2558" s="15">
        <v>0.01</v>
      </c>
      <c r="S2558" s="13">
        <v>3222.45</v>
      </c>
      <c r="T2558" s="13">
        <v>32.224499999999999</v>
      </c>
      <c r="U2558" s="48">
        <f>T_[[#This Row],[CA tarif]]-T_[[#This Row],[CA HT]]</f>
        <v>32.550000000000182</v>
      </c>
      <c r="V2558" s="13"/>
      <c r="W2558" s="13"/>
      <c r="X2558"/>
      <c r="AA2558"/>
      <c r="AB2558"/>
    </row>
    <row r="2559" spans="1:28" ht="15" customHeight="1" x14ac:dyDescent="0.25">
      <c r="A2559" s="6" t="s">
        <v>124</v>
      </c>
      <c r="B2559" s="6" t="s">
        <v>125</v>
      </c>
      <c r="C2559" s="6" t="s">
        <v>126</v>
      </c>
      <c r="D2559" s="6" t="s">
        <v>81</v>
      </c>
      <c r="E2559" s="6">
        <v>4</v>
      </c>
      <c r="F2559" s="6" t="str">
        <f>VLOOKUP(T_[[#This Row],[N° représ]],ListeREPRESENTANTS,2,FALSE)</f>
        <v>Laura Callahan</v>
      </c>
      <c r="G2559" s="6">
        <v>10545</v>
      </c>
      <c r="H2559" s="9">
        <v>41689</v>
      </c>
      <c r="I2559" s="9">
        <v>41718</v>
      </c>
      <c r="J2559" s="9">
        <v>41716</v>
      </c>
      <c r="K2559" s="7">
        <v>4</v>
      </c>
      <c r="L2559" s="9" t="str">
        <f>VLOOKUP(T_[[#This Row],[Réf catégorie]],ListeCATEGORIES,2,FALSE)</f>
        <v>Produits laitiers</v>
      </c>
      <c r="M2559" s="6">
        <v>11</v>
      </c>
      <c r="N2559" s="6" t="str">
        <f>VLOOKUP(T_[[#This Row],[Réf prod]],ListePRODUITS,2,FALSE)</f>
        <v>Queso Cabrales</v>
      </c>
      <c r="O2559" s="13">
        <v>105</v>
      </c>
      <c r="P2559" s="6">
        <v>99</v>
      </c>
      <c r="Q2559" s="13">
        <f t="shared" si="39"/>
        <v>10395</v>
      </c>
      <c r="R2559" s="15">
        <v>0</v>
      </c>
      <c r="S2559" s="13">
        <v>10395</v>
      </c>
      <c r="T2559" s="13">
        <v>239.08500000000001</v>
      </c>
      <c r="U2559" s="48">
        <f>T_[[#This Row],[CA tarif]]-T_[[#This Row],[CA HT]]</f>
        <v>0</v>
      </c>
      <c r="V2559" s="13"/>
      <c r="W2559" s="13"/>
      <c r="X2559"/>
      <c r="AA2559"/>
      <c r="AB2559"/>
    </row>
    <row r="2560" spans="1:28" ht="15" customHeight="1" x14ac:dyDescent="0.25">
      <c r="A2560" s="6" t="s">
        <v>186</v>
      </c>
      <c r="B2560" s="6" t="s">
        <v>187</v>
      </c>
      <c r="C2560" s="6" t="s">
        <v>188</v>
      </c>
      <c r="D2560" s="6" t="s">
        <v>140</v>
      </c>
      <c r="E2560" s="6">
        <v>4</v>
      </c>
      <c r="F2560" s="6" t="str">
        <f>VLOOKUP(T_[[#This Row],[N° représ]],ListeREPRESENTANTS,2,FALSE)</f>
        <v>Laura Callahan</v>
      </c>
      <c r="G2560" s="6">
        <v>10571</v>
      </c>
      <c r="H2560" s="9">
        <v>41689</v>
      </c>
      <c r="I2560" s="9">
        <v>41718</v>
      </c>
      <c r="J2560" s="9">
        <v>41713</v>
      </c>
      <c r="K2560" s="7">
        <v>7</v>
      </c>
      <c r="L2560" s="9" t="str">
        <f>VLOOKUP(T_[[#This Row],[Réf catégorie]],ListeCATEGORIES,2,FALSE)</f>
        <v>Produits secs</v>
      </c>
      <c r="M2560" s="6">
        <v>14</v>
      </c>
      <c r="N2560" s="6" t="str">
        <f>VLOOKUP(T_[[#This Row],[Réf prod]],ListePRODUITS,2,FALSE)</f>
        <v>Tofu</v>
      </c>
      <c r="O2560" s="13">
        <v>116.25</v>
      </c>
      <c r="P2560" s="6">
        <v>78</v>
      </c>
      <c r="Q2560" s="13">
        <f t="shared" si="39"/>
        <v>9067.5</v>
      </c>
      <c r="R2560" s="15">
        <v>0.04</v>
      </c>
      <c r="S2560" s="13">
        <v>8704.7999999999993</v>
      </c>
      <c r="T2560" s="13">
        <v>261.14399999999995</v>
      </c>
      <c r="U2560" s="48">
        <f>T_[[#This Row],[CA tarif]]-T_[[#This Row],[CA HT]]</f>
        <v>362.70000000000073</v>
      </c>
      <c r="V2560" s="13"/>
      <c r="W2560" s="13"/>
      <c r="X2560"/>
      <c r="AA2560"/>
      <c r="AB2560"/>
    </row>
    <row r="2561" spans="1:28" ht="15" customHeight="1" x14ac:dyDescent="0.25">
      <c r="A2561" s="6" t="s">
        <v>261</v>
      </c>
      <c r="B2561" s="6" t="s">
        <v>262</v>
      </c>
      <c r="C2561" s="6" t="s">
        <v>263</v>
      </c>
      <c r="D2561" s="6" t="s">
        <v>81</v>
      </c>
      <c r="E2561" s="6">
        <v>7</v>
      </c>
      <c r="F2561" s="6" t="str">
        <f>VLOOKUP(T_[[#This Row],[N° représ]],ListeREPRESENTANTS,2,FALSE)</f>
        <v>Jaime Dos Santos</v>
      </c>
      <c r="G2561" s="6">
        <v>10579</v>
      </c>
      <c r="H2561" s="9">
        <v>41689</v>
      </c>
      <c r="I2561" s="9">
        <v>41701</v>
      </c>
      <c r="J2561" s="9">
        <v>41698</v>
      </c>
      <c r="K2561" s="7">
        <v>1</v>
      </c>
      <c r="L2561" s="9" t="str">
        <f>VLOOKUP(T_[[#This Row],[Réf catégorie]],ListeCATEGORIES,2,FALSE)</f>
        <v>Boissons</v>
      </c>
      <c r="M2561" s="6">
        <v>75</v>
      </c>
      <c r="N2561" s="6" t="str">
        <f>VLOOKUP(T_[[#This Row],[Réf prod]],ListePRODUITS,2,FALSE)</f>
        <v>Rhönbräu Klosterbier</v>
      </c>
      <c r="O2561" s="13">
        <v>38.75</v>
      </c>
      <c r="P2561" s="6">
        <v>80</v>
      </c>
      <c r="Q2561" s="13">
        <f t="shared" si="39"/>
        <v>3100</v>
      </c>
      <c r="R2561" s="15">
        <v>0.19</v>
      </c>
      <c r="S2561" s="13">
        <v>2511</v>
      </c>
      <c r="T2561" s="13">
        <v>17.577000000000002</v>
      </c>
      <c r="U2561" s="48">
        <f>T_[[#This Row],[CA tarif]]-T_[[#This Row],[CA HT]]</f>
        <v>589</v>
      </c>
      <c r="V2561" s="13"/>
      <c r="W2561" s="13"/>
      <c r="X2561"/>
      <c r="AA2561"/>
      <c r="AB2561"/>
    </row>
    <row r="2562" spans="1:28" ht="15" customHeight="1" x14ac:dyDescent="0.25">
      <c r="A2562" s="6" t="s">
        <v>303</v>
      </c>
      <c r="B2562" s="6" t="s">
        <v>304</v>
      </c>
      <c r="C2562" s="6" t="s">
        <v>232</v>
      </c>
      <c r="D2562" s="6" t="s">
        <v>81</v>
      </c>
      <c r="E2562" s="6">
        <v>1</v>
      </c>
      <c r="F2562" s="6" t="str">
        <f>VLOOKUP(T_[[#This Row],[N° représ]],ListeREPRESENTANTS,2,FALSE)</f>
        <v>Francis Rivière</v>
      </c>
      <c r="G2562" s="6">
        <v>10805</v>
      </c>
      <c r="H2562" s="9">
        <v>41689</v>
      </c>
      <c r="I2562" s="9">
        <v>41700</v>
      </c>
      <c r="J2562" s="9">
        <v>41700</v>
      </c>
      <c r="K2562" s="7">
        <v>1</v>
      </c>
      <c r="L2562" s="9" t="str">
        <f>VLOOKUP(T_[[#This Row],[Réf catégorie]],ListeCATEGORIES,2,FALSE)</f>
        <v>Boissons</v>
      </c>
      <c r="M2562" s="6">
        <v>38</v>
      </c>
      <c r="N2562" s="6" t="str">
        <f>VLOOKUP(T_[[#This Row],[Réf prod]],ListePRODUITS,2,FALSE)</f>
        <v>Côte de Blaye</v>
      </c>
      <c r="O2562" s="13">
        <v>1317.5</v>
      </c>
      <c r="P2562" s="6">
        <v>89</v>
      </c>
      <c r="Q2562" s="13">
        <f t="shared" si="39"/>
        <v>117257.5</v>
      </c>
      <c r="R2562" s="15">
        <v>0.15</v>
      </c>
      <c r="S2562" s="13">
        <v>99668.875</v>
      </c>
      <c r="T2562" s="13">
        <v>2591.39075</v>
      </c>
      <c r="U2562" s="48">
        <f>T_[[#This Row],[CA tarif]]-T_[[#This Row],[CA HT]]</f>
        <v>17588.625</v>
      </c>
      <c r="V2562" s="13"/>
      <c r="W2562" s="13"/>
      <c r="X2562"/>
      <c r="AA2562"/>
      <c r="AB2562"/>
    </row>
    <row r="2563" spans="1:28" ht="15" customHeight="1" x14ac:dyDescent="0.25">
      <c r="A2563" s="6" t="s">
        <v>179</v>
      </c>
      <c r="B2563" s="6" t="s">
        <v>180</v>
      </c>
      <c r="C2563" s="6" t="s">
        <v>181</v>
      </c>
      <c r="D2563" s="6" t="s">
        <v>81</v>
      </c>
      <c r="E2563" s="6">
        <v>1</v>
      </c>
      <c r="F2563" s="6" t="str">
        <f>VLOOKUP(T_[[#This Row],[N° représ]],ListeREPRESENTANTS,2,FALSE)</f>
        <v>Francis Rivière</v>
      </c>
      <c r="G2563" s="6">
        <v>10815</v>
      </c>
      <c r="H2563" s="9">
        <v>41689</v>
      </c>
      <c r="I2563" s="9">
        <v>41706</v>
      </c>
      <c r="J2563" s="9">
        <v>41708</v>
      </c>
      <c r="K2563" s="7">
        <v>4</v>
      </c>
      <c r="L2563" s="9" t="str">
        <f>VLOOKUP(T_[[#This Row],[Réf catégorie]],ListeCATEGORIES,2,FALSE)</f>
        <v>Produits laitiers</v>
      </c>
      <c r="M2563" s="6">
        <v>33</v>
      </c>
      <c r="N2563" s="6" t="str">
        <f>VLOOKUP(T_[[#This Row],[Réf prod]],ListePRODUITS,2,FALSE)</f>
        <v>Geitost</v>
      </c>
      <c r="O2563" s="13">
        <v>12.5</v>
      </c>
      <c r="P2563" s="6">
        <v>66</v>
      </c>
      <c r="Q2563" s="13">
        <f t="shared" si="39"/>
        <v>825</v>
      </c>
      <c r="R2563" s="15">
        <v>0.18</v>
      </c>
      <c r="S2563" s="13">
        <v>676.5</v>
      </c>
      <c r="T2563" s="13">
        <v>14.882999999999999</v>
      </c>
      <c r="U2563" s="48">
        <f>T_[[#This Row],[CA tarif]]-T_[[#This Row],[CA HT]]</f>
        <v>148.5</v>
      </c>
      <c r="V2563" s="13"/>
      <c r="W2563" s="13"/>
      <c r="X2563"/>
      <c r="AA2563"/>
      <c r="AB2563"/>
    </row>
    <row r="2564" spans="1:28" ht="15" customHeight="1" x14ac:dyDescent="0.25">
      <c r="A2564" s="6" t="s">
        <v>173</v>
      </c>
      <c r="B2564" s="6" t="s">
        <v>174</v>
      </c>
      <c r="C2564" s="6" t="s">
        <v>135</v>
      </c>
      <c r="D2564" s="6" t="s">
        <v>136</v>
      </c>
      <c r="E2564" s="6">
        <v>2</v>
      </c>
      <c r="F2564" s="6" t="str">
        <f>VLOOKUP(T_[[#This Row],[N° représ]],ListeREPRESENTANTS,2,FALSE)</f>
        <v>Anne Dodsworth</v>
      </c>
      <c r="G2564" s="6">
        <v>10799</v>
      </c>
      <c r="H2564" s="9">
        <v>41690</v>
      </c>
      <c r="I2564" s="9">
        <v>41712</v>
      </c>
      <c r="J2564" s="9">
        <v>41707</v>
      </c>
      <c r="K2564" s="7">
        <v>4</v>
      </c>
      <c r="L2564" s="9" t="str">
        <f>VLOOKUP(T_[[#This Row],[Réf catégorie]],ListeCATEGORIES,2,FALSE)</f>
        <v>Produits laitiers</v>
      </c>
      <c r="M2564" s="6">
        <v>59</v>
      </c>
      <c r="N2564" s="6" t="str">
        <f>VLOOKUP(T_[[#This Row],[Réf prod]],ListePRODUITS,2,FALSE)</f>
        <v>Raclette Courdavault</v>
      </c>
      <c r="O2564" s="13">
        <v>275</v>
      </c>
      <c r="P2564" s="6">
        <v>20</v>
      </c>
      <c r="Q2564" s="13">
        <f t="shared" si="39"/>
        <v>5500</v>
      </c>
      <c r="R2564" s="15">
        <v>0.11</v>
      </c>
      <c r="S2564" s="13">
        <v>4895</v>
      </c>
      <c r="T2564" s="13">
        <v>102.795</v>
      </c>
      <c r="U2564" s="48">
        <f>T_[[#This Row],[CA tarif]]-T_[[#This Row],[CA HT]]</f>
        <v>605</v>
      </c>
      <c r="V2564" s="13"/>
      <c r="W2564" s="13"/>
      <c r="X2564"/>
      <c r="AA2564"/>
      <c r="AB2564"/>
    </row>
    <row r="2565" spans="1:28" ht="15" customHeight="1" x14ac:dyDescent="0.25">
      <c r="A2565" s="6" t="s">
        <v>166</v>
      </c>
      <c r="B2565" s="6" t="s">
        <v>167</v>
      </c>
      <c r="C2565" s="6" t="s">
        <v>168</v>
      </c>
      <c r="D2565" s="6" t="s">
        <v>169</v>
      </c>
      <c r="E2565" s="6">
        <v>1</v>
      </c>
      <c r="F2565" s="6" t="str">
        <f>VLOOKUP(T_[[#This Row],[N° représ]],ListeREPRESENTANTS,2,FALSE)</f>
        <v>Francis Rivière</v>
      </c>
      <c r="G2565" s="6">
        <v>10516</v>
      </c>
      <c r="H2565" s="9">
        <v>41691</v>
      </c>
      <c r="I2565" s="9">
        <v>41706</v>
      </c>
      <c r="J2565" s="9">
        <v>41703</v>
      </c>
      <c r="K2565" s="7">
        <v>8</v>
      </c>
      <c r="L2565" s="9" t="str">
        <f>VLOOKUP(T_[[#This Row],[Réf catégorie]],ListeCATEGORIES,2,FALSE)</f>
        <v>Poissons et fruits de mer</v>
      </c>
      <c r="M2565" s="6">
        <v>18</v>
      </c>
      <c r="N2565" s="6" t="str">
        <f>VLOOKUP(T_[[#This Row],[Réf prod]],ListePRODUITS,2,FALSE)</f>
        <v>Carnarvon Tigers</v>
      </c>
      <c r="O2565" s="13">
        <v>312.5</v>
      </c>
      <c r="P2565" s="6">
        <v>78</v>
      </c>
      <c r="Q2565" s="13">
        <f t="shared" ref="Q2565:Q2628" si="40">O2565*P2565</f>
        <v>24375</v>
      </c>
      <c r="R2565" s="15">
        <v>0.17</v>
      </c>
      <c r="S2565" s="13">
        <v>20231.25</v>
      </c>
      <c r="T2565" s="13">
        <v>445.08749999999998</v>
      </c>
      <c r="U2565" s="48">
        <f>T_[[#This Row],[CA tarif]]-T_[[#This Row],[CA HT]]</f>
        <v>4143.75</v>
      </c>
      <c r="V2565" s="13"/>
      <c r="W2565" s="13"/>
      <c r="X2565"/>
      <c r="AA2565"/>
      <c r="AB2565"/>
    </row>
    <row r="2566" spans="1:28" ht="15" customHeight="1" x14ac:dyDescent="0.25">
      <c r="A2566" s="6" t="s">
        <v>163</v>
      </c>
      <c r="B2566" s="6" t="s">
        <v>164</v>
      </c>
      <c r="C2566" s="6" t="s">
        <v>165</v>
      </c>
      <c r="D2566" s="6" t="s">
        <v>136</v>
      </c>
      <c r="E2566" s="6">
        <v>3</v>
      </c>
      <c r="F2566" s="6" t="str">
        <f>VLOOKUP(T_[[#This Row],[N° représ]],ListeREPRESENTANTS,2,FALSE)</f>
        <v>Janet Leverling</v>
      </c>
      <c r="G2566" s="6">
        <v>10582</v>
      </c>
      <c r="H2566" s="9">
        <v>41691</v>
      </c>
      <c r="I2566" s="9">
        <v>41713</v>
      </c>
      <c r="J2566" s="9">
        <v>41708</v>
      </c>
      <c r="K2566" s="7">
        <v>1</v>
      </c>
      <c r="L2566" s="9" t="str">
        <f>VLOOKUP(T_[[#This Row],[Réf catégorie]],ListeCATEGORIES,2,FALSE)</f>
        <v>Boissons</v>
      </c>
      <c r="M2566" s="6">
        <v>76</v>
      </c>
      <c r="N2566" s="6" t="str">
        <f>VLOOKUP(T_[[#This Row],[Réf prod]],ListePRODUITS,2,FALSE)</f>
        <v>Lakkalikööri</v>
      </c>
      <c r="O2566" s="13">
        <v>90</v>
      </c>
      <c r="P2566" s="6">
        <v>97</v>
      </c>
      <c r="Q2566" s="13">
        <f t="shared" si="40"/>
        <v>8730</v>
      </c>
      <c r="R2566" s="15">
        <v>-0.02</v>
      </c>
      <c r="S2566" s="13">
        <v>8904.6</v>
      </c>
      <c r="T2566" s="13">
        <v>213.71040000000002</v>
      </c>
      <c r="U2566" s="48">
        <f>T_[[#This Row],[CA tarif]]-T_[[#This Row],[CA HT]]</f>
        <v>-174.60000000000036</v>
      </c>
      <c r="V2566" s="13"/>
      <c r="W2566" s="13"/>
      <c r="X2566"/>
      <c r="AA2566"/>
      <c r="AB2566"/>
    </row>
    <row r="2567" spans="1:28" ht="15" customHeight="1" x14ac:dyDescent="0.25">
      <c r="A2567" s="6" t="s">
        <v>186</v>
      </c>
      <c r="B2567" s="6" t="s">
        <v>187</v>
      </c>
      <c r="C2567" s="6" t="s">
        <v>188</v>
      </c>
      <c r="D2567" s="6" t="s">
        <v>140</v>
      </c>
      <c r="E2567" s="6">
        <v>6</v>
      </c>
      <c r="F2567" s="6" t="str">
        <f>VLOOKUP(T_[[#This Row],[N° représ]],ListeREPRESENTANTS,2,FALSE)</f>
        <v>Ernst Junge</v>
      </c>
      <c r="G2567" s="6">
        <v>10764</v>
      </c>
      <c r="H2567" s="9">
        <v>41691</v>
      </c>
      <c r="I2567" s="9">
        <v>41714</v>
      </c>
      <c r="J2567" s="9">
        <v>41716</v>
      </c>
      <c r="K2567" s="7">
        <v>2</v>
      </c>
      <c r="L2567" s="9" t="str">
        <f>VLOOKUP(T_[[#This Row],[Réf catégorie]],ListeCATEGORIES,2,FALSE)</f>
        <v>Condiments</v>
      </c>
      <c r="M2567" s="6">
        <v>3</v>
      </c>
      <c r="N2567" s="6" t="str">
        <f>VLOOKUP(T_[[#This Row],[Réf prod]],ListePRODUITS,2,FALSE)</f>
        <v>Aniseed Syrup</v>
      </c>
      <c r="O2567" s="13">
        <v>50</v>
      </c>
      <c r="P2567" s="6">
        <v>36</v>
      </c>
      <c r="Q2567" s="13">
        <f t="shared" si="40"/>
        <v>1800</v>
      </c>
      <c r="R2567" s="15">
        <v>0.03</v>
      </c>
      <c r="S2567" s="13">
        <v>1746</v>
      </c>
      <c r="T2567" s="13">
        <v>26.19</v>
      </c>
      <c r="U2567" s="48">
        <f>T_[[#This Row],[CA tarif]]-T_[[#This Row],[CA HT]]</f>
        <v>54</v>
      </c>
      <c r="V2567" s="13"/>
      <c r="W2567" s="13"/>
      <c r="X2567"/>
      <c r="AA2567"/>
      <c r="AB2567"/>
    </row>
    <row r="2568" spans="1:28" ht="15" customHeight="1" x14ac:dyDescent="0.25">
      <c r="A2568" s="6" t="s">
        <v>223</v>
      </c>
      <c r="B2568" s="6" t="s">
        <v>224</v>
      </c>
      <c r="C2568" s="6" t="s">
        <v>225</v>
      </c>
      <c r="D2568" s="6" t="s">
        <v>208</v>
      </c>
      <c r="E2568" s="6">
        <v>1</v>
      </c>
      <c r="F2568" s="6" t="str">
        <f>VLOOKUP(T_[[#This Row],[N° représ]],ListeREPRESENTANTS,2,FALSE)</f>
        <v>Francis Rivière</v>
      </c>
      <c r="G2568" s="6">
        <v>10561</v>
      </c>
      <c r="H2568" s="9">
        <v>41692</v>
      </c>
      <c r="I2568" s="9">
        <v>41719</v>
      </c>
      <c r="J2568" s="9">
        <v>41717</v>
      </c>
      <c r="K2568" s="7">
        <v>7</v>
      </c>
      <c r="L2568" s="9" t="str">
        <f>VLOOKUP(T_[[#This Row],[Réf catégorie]],ListeCATEGORIES,2,FALSE)</f>
        <v>Produits secs</v>
      </c>
      <c r="M2568" s="6">
        <v>51</v>
      </c>
      <c r="N2568" s="6" t="str">
        <f>VLOOKUP(T_[[#This Row],[Réf prod]],ListePRODUITS,2,FALSE)</f>
        <v>Manjimup Dried Apples</v>
      </c>
      <c r="O2568" s="13">
        <v>265</v>
      </c>
      <c r="P2568" s="6">
        <v>31</v>
      </c>
      <c r="Q2568" s="13">
        <f t="shared" si="40"/>
        <v>8215</v>
      </c>
      <c r="R2568" s="15">
        <v>7.0000000000000007E-2</v>
      </c>
      <c r="S2568" s="13">
        <v>7639.95</v>
      </c>
      <c r="T2568" s="13">
        <v>53.479649999999999</v>
      </c>
      <c r="U2568" s="48">
        <f>T_[[#This Row],[CA tarif]]-T_[[#This Row],[CA HT]]</f>
        <v>575.05000000000018</v>
      </c>
      <c r="V2568" s="13"/>
      <c r="W2568" s="13"/>
      <c r="X2568"/>
      <c r="AA2568"/>
      <c r="AB2568"/>
    </row>
    <row r="2569" spans="1:28" ht="15" customHeight="1" x14ac:dyDescent="0.25">
      <c r="A2569" s="6" t="s">
        <v>308</v>
      </c>
      <c r="B2569" s="6" t="s">
        <v>309</v>
      </c>
      <c r="C2569" s="6" t="s">
        <v>203</v>
      </c>
      <c r="D2569" s="6" t="s">
        <v>204</v>
      </c>
      <c r="E2569" s="6">
        <v>7</v>
      </c>
      <c r="F2569" s="6" t="str">
        <f>VLOOKUP(T_[[#This Row],[N° représ]],ListeREPRESENTANTS,2,FALSE)</f>
        <v>Jaime Dos Santos</v>
      </c>
      <c r="G2569" s="6">
        <v>10916</v>
      </c>
      <c r="H2569" s="9">
        <v>41692</v>
      </c>
      <c r="I2569" s="9">
        <v>41714</v>
      </c>
      <c r="J2569" s="9">
        <v>41713</v>
      </c>
      <c r="K2569" s="7">
        <v>5</v>
      </c>
      <c r="L2569" s="9" t="str">
        <f>VLOOKUP(T_[[#This Row],[Réf catégorie]],ListeCATEGORIES,2,FALSE)</f>
        <v>Pâtes et céréales</v>
      </c>
      <c r="M2569" s="6">
        <v>57</v>
      </c>
      <c r="N2569" s="6" t="str">
        <f>VLOOKUP(T_[[#This Row],[Réf prod]],ListePRODUITS,2,FALSE)</f>
        <v>Ravioli Angelo</v>
      </c>
      <c r="O2569" s="13">
        <v>97.5</v>
      </c>
      <c r="P2569" s="6">
        <v>94</v>
      </c>
      <c r="Q2569" s="13">
        <f t="shared" si="40"/>
        <v>9165</v>
      </c>
      <c r="R2569" s="15">
        <v>0.17</v>
      </c>
      <c r="S2569" s="13">
        <v>7606.95</v>
      </c>
      <c r="T2569" s="13">
        <v>258.63630000000001</v>
      </c>
      <c r="U2569" s="48">
        <f>T_[[#This Row],[CA tarif]]-T_[[#This Row],[CA HT]]</f>
        <v>1558.0500000000002</v>
      </c>
      <c r="V2569" s="13"/>
      <c r="W2569" s="13"/>
      <c r="X2569"/>
      <c r="AA2569"/>
      <c r="AB2569"/>
    </row>
    <row r="2570" spans="1:28" ht="15" customHeight="1" x14ac:dyDescent="0.25">
      <c r="A2570" s="6" t="s">
        <v>141</v>
      </c>
      <c r="B2570" s="6" t="s">
        <v>142</v>
      </c>
      <c r="C2570" s="6" t="s">
        <v>109</v>
      </c>
      <c r="D2570" s="6" t="s">
        <v>110</v>
      </c>
      <c r="E2570" s="6">
        <v>7</v>
      </c>
      <c r="F2570" s="6" t="str">
        <f>VLOOKUP(T_[[#This Row],[N° représ]],ListeREPRESENTANTS,2,FALSE)</f>
        <v>Jaime Dos Santos</v>
      </c>
      <c r="G2570" s="6">
        <v>10664</v>
      </c>
      <c r="H2570" s="9">
        <v>41693</v>
      </c>
      <c r="I2570" s="9">
        <v>41719</v>
      </c>
      <c r="J2570" s="9">
        <v>41721</v>
      </c>
      <c r="K2570" s="7">
        <v>2</v>
      </c>
      <c r="L2570" s="9" t="str">
        <f>VLOOKUP(T_[[#This Row],[Réf catégorie]],ListeCATEGORIES,2,FALSE)</f>
        <v>Condiments</v>
      </c>
      <c r="M2570" s="6">
        <v>65</v>
      </c>
      <c r="N2570" s="6" t="str">
        <f>VLOOKUP(T_[[#This Row],[Réf prod]],ListePRODUITS,2,FALSE)</f>
        <v>Louisiana Fiery Hot Pepper Sauce</v>
      </c>
      <c r="O2570" s="13">
        <v>105.25</v>
      </c>
      <c r="P2570" s="6">
        <v>55</v>
      </c>
      <c r="Q2570" s="13">
        <f t="shared" si="40"/>
        <v>5788.75</v>
      </c>
      <c r="R2570" s="15">
        <v>0.2</v>
      </c>
      <c r="S2570" s="13">
        <v>4631</v>
      </c>
      <c r="T2570" s="13">
        <v>23.155000000000001</v>
      </c>
      <c r="U2570" s="48">
        <f>T_[[#This Row],[CA tarif]]-T_[[#This Row],[CA HT]]</f>
        <v>1157.75</v>
      </c>
      <c r="V2570" s="13"/>
      <c r="W2570" s="13"/>
      <c r="X2570"/>
      <c r="AA2570"/>
      <c r="AB2570"/>
    </row>
    <row r="2571" spans="1:28" ht="15" customHeight="1" x14ac:dyDescent="0.25">
      <c r="A2571" s="6" t="s">
        <v>173</v>
      </c>
      <c r="B2571" s="6" t="s">
        <v>174</v>
      </c>
      <c r="C2571" s="6" t="s">
        <v>135</v>
      </c>
      <c r="D2571" s="6" t="s">
        <v>136</v>
      </c>
      <c r="E2571" s="6">
        <v>2</v>
      </c>
      <c r="F2571" s="6" t="str">
        <f>VLOOKUP(T_[[#This Row],[N° représ]],ListeREPRESENTANTS,2,FALSE)</f>
        <v>Anne Dodsworth</v>
      </c>
      <c r="G2571" s="6">
        <v>10849</v>
      </c>
      <c r="H2571" s="9">
        <v>41693</v>
      </c>
      <c r="I2571" s="9">
        <v>41705</v>
      </c>
      <c r="J2571" s="9">
        <v>41700</v>
      </c>
      <c r="K2571" s="7">
        <v>2</v>
      </c>
      <c r="L2571" s="9" t="str">
        <f>VLOOKUP(T_[[#This Row],[Réf catégorie]],ListeCATEGORIES,2,FALSE)</f>
        <v>Condiments</v>
      </c>
      <c r="M2571" s="6">
        <v>3</v>
      </c>
      <c r="N2571" s="6" t="str">
        <f>VLOOKUP(T_[[#This Row],[Réf prod]],ListePRODUITS,2,FALSE)</f>
        <v>Aniseed Syrup</v>
      </c>
      <c r="O2571" s="13">
        <v>50</v>
      </c>
      <c r="P2571" s="6">
        <v>52</v>
      </c>
      <c r="Q2571" s="13">
        <f t="shared" si="40"/>
        <v>2600</v>
      </c>
      <c r="R2571" s="15">
        <v>0.18</v>
      </c>
      <c r="S2571" s="13">
        <v>2132</v>
      </c>
      <c r="T2571" s="13">
        <v>12.792</v>
      </c>
      <c r="U2571" s="48">
        <f>T_[[#This Row],[CA tarif]]-T_[[#This Row],[CA HT]]</f>
        <v>468</v>
      </c>
      <c r="V2571" s="13"/>
      <c r="W2571" s="13"/>
      <c r="X2571"/>
      <c r="AA2571"/>
      <c r="AB2571"/>
    </row>
    <row r="2572" spans="1:28" ht="15" customHeight="1" x14ac:dyDescent="0.25">
      <c r="A2572" s="6" t="s">
        <v>179</v>
      </c>
      <c r="B2572" s="6" t="s">
        <v>180</v>
      </c>
      <c r="C2572" s="6" t="s">
        <v>181</v>
      </c>
      <c r="D2572" s="6" t="s">
        <v>81</v>
      </c>
      <c r="E2572" s="6">
        <v>7</v>
      </c>
      <c r="F2572" s="6" t="str">
        <f>VLOOKUP(T_[[#This Row],[N° représ]],ListeREPRESENTANTS,2,FALSE)</f>
        <v>Jaime Dos Santos</v>
      </c>
      <c r="G2572" s="6">
        <v>10894</v>
      </c>
      <c r="H2572" s="9">
        <v>41693</v>
      </c>
      <c r="I2572" s="9">
        <v>41722</v>
      </c>
      <c r="J2572" s="9">
        <v>41721</v>
      </c>
      <c r="K2572" s="7">
        <v>4</v>
      </c>
      <c r="L2572" s="9" t="str">
        <f>VLOOKUP(T_[[#This Row],[Réf catégorie]],ListeCATEGORIES,2,FALSE)</f>
        <v>Produits laitiers</v>
      </c>
      <c r="M2572" s="6">
        <v>69</v>
      </c>
      <c r="N2572" s="6" t="str">
        <f>VLOOKUP(T_[[#This Row],[Réf prod]],ListePRODUITS,2,FALSE)</f>
        <v>Gudbrandsdalsost</v>
      </c>
      <c r="O2572" s="13">
        <v>180</v>
      </c>
      <c r="P2572" s="6">
        <v>100</v>
      </c>
      <c r="Q2572" s="13">
        <f t="shared" si="40"/>
        <v>18000</v>
      </c>
      <c r="R2572" s="15">
        <v>0.13</v>
      </c>
      <c r="S2572" s="13">
        <v>15660</v>
      </c>
      <c r="T2572" s="13">
        <v>109.62</v>
      </c>
      <c r="U2572" s="48">
        <f>T_[[#This Row],[CA tarif]]-T_[[#This Row],[CA HT]]</f>
        <v>2340</v>
      </c>
      <c r="V2572" s="13"/>
      <c r="W2572" s="13"/>
      <c r="X2572"/>
      <c r="AA2572"/>
      <c r="AB2572"/>
    </row>
    <row r="2573" spans="1:28" ht="15" customHeight="1" x14ac:dyDescent="0.25">
      <c r="A2573" s="6" t="s">
        <v>248</v>
      </c>
      <c r="B2573" s="6" t="s">
        <v>249</v>
      </c>
      <c r="C2573" s="6" t="s">
        <v>250</v>
      </c>
      <c r="D2573" s="6" t="s">
        <v>251</v>
      </c>
      <c r="E2573" s="6">
        <v>7</v>
      </c>
      <c r="F2573" s="6" t="str">
        <f>VLOOKUP(T_[[#This Row],[N° représ]],ListeREPRESENTANTS,2,FALSE)</f>
        <v>Jaime Dos Santos</v>
      </c>
      <c r="G2573" s="6">
        <v>10562</v>
      </c>
      <c r="H2573" s="9">
        <v>41694</v>
      </c>
      <c r="I2573" s="9">
        <v>41721</v>
      </c>
      <c r="J2573" s="9">
        <v>41723</v>
      </c>
      <c r="K2573" s="7">
        <v>4</v>
      </c>
      <c r="L2573" s="9" t="str">
        <f>VLOOKUP(T_[[#This Row],[Réf catégorie]],ListeCATEGORIES,2,FALSE)</f>
        <v>Produits laitiers</v>
      </c>
      <c r="M2573" s="6">
        <v>33</v>
      </c>
      <c r="N2573" s="6" t="str">
        <f>VLOOKUP(T_[[#This Row],[Réf prod]],ListePRODUITS,2,FALSE)</f>
        <v>Geitost</v>
      </c>
      <c r="O2573" s="13">
        <v>12.5</v>
      </c>
      <c r="P2573" s="6">
        <v>87</v>
      </c>
      <c r="Q2573" s="13">
        <f t="shared" si="40"/>
        <v>1087.5</v>
      </c>
      <c r="R2573" s="15">
        <v>0.12</v>
      </c>
      <c r="S2573" s="13">
        <v>957</v>
      </c>
      <c r="T2573" s="13">
        <v>20.097000000000001</v>
      </c>
      <c r="U2573" s="48">
        <f>T_[[#This Row],[CA tarif]]-T_[[#This Row],[CA HT]]</f>
        <v>130.5</v>
      </c>
      <c r="V2573" s="13"/>
      <c r="W2573" s="13"/>
      <c r="X2573"/>
      <c r="AA2573"/>
      <c r="AB2573"/>
    </row>
    <row r="2574" spans="1:28" ht="15" customHeight="1" x14ac:dyDescent="0.25">
      <c r="A2574" s="6" t="s">
        <v>198</v>
      </c>
      <c r="B2574" s="6" t="s">
        <v>199</v>
      </c>
      <c r="C2574" s="6" t="s">
        <v>54</v>
      </c>
      <c r="D2574" s="6" t="s">
        <v>200</v>
      </c>
      <c r="E2574" s="6">
        <v>3</v>
      </c>
      <c r="F2574" s="6" t="str">
        <f>VLOOKUP(T_[[#This Row],[N° représ]],ListeREPRESENTANTS,2,FALSE)</f>
        <v>Janet Leverling</v>
      </c>
      <c r="G2574" s="6">
        <v>10831</v>
      </c>
      <c r="H2574" s="9">
        <v>41694</v>
      </c>
      <c r="I2574" s="9">
        <v>41706</v>
      </c>
      <c r="J2574" s="9">
        <v>41707</v>
      </c>
      <c r="K2574" s="7">
        <v>1</v>
      </c>
      <c r="L2574" s="9" t="str">
        <f>VLOOKUP(T_[[#This Row],[Réf catégorie]],ListeCATEGORIES,2,FALSE)</f>
        <v>Boissons</v>
      </c>
      <c r="M2574" s="6">
        <v>35</v>
      </c>
      <c r="N2574" s="6" t="str">
        <f>VLOOKUP(T_[[#This Row],[Réf prod]],ListePRODUITS,2,FALSE)</f>
        <v>Steeleye Stout</v>
      </c>
      <c r="O2574" s="13">
        <v>90</v>
      </c>
      <c r="P2574" s="6">
        <v>38</v>
      </c>
      <c r="Q2574" s="13">
        <f t="shared" si="40"/>
        <v>3420</v>
      </c>
      <c r="R2574" s="15">
        <v>0.16</v>
      </c>
      <c r="S2574" s="13">
        <v>2872.7999999999997</v>
      </c>
      <c r="T2574" s="13">
        <v>11.491199999999999</v>
      </c>
      <c r="U2574" s="48">
        <f>T_[[#This Row],[CA tarif]]-T_[[#This Row],[CA HT]]</f>
        <v>547.20000000000027</v>
      </c>
      <c r="V2574" s="13"/>
      <c r="W2574" s="13"/>
      <c r="X2574"/>
      <c r="AA2574"/>
      <c r="AB2574"/>
    </row>
    <row r="2575" spans="1:28" ht="15" customHeight="1" x14ac:dyDescent="0.25">
      <c r="A2575" s="6" t="s">
        <v>177</v>
      </c>
      <c r="B2575" s="6" t="s">
        <v>178</v>
      </c>
      <c r="C2575" s="6" t="s">
        <v>159</v>
      </c>
      <c r="D2575" s="6" t="s">
        <v>136</v>
      </c>
      <c r="E2575" s="6">
        <v>6</v>
      </c>
      <c r="F2575" s="6" t="str">
        <f>VLOOKUP(T_[[#This Row],[N° représ]],ListeREPRESENTANTS,2,FALSE)</f>
        <v>Ernst Junge</v>
      </c>
      <c r="G2575" s="6">
        <v>10833</v>
      </c>
      <c r="H2575" s="9">
        <v>41694</v>
      </c>
      <c r="I2575" s="9">
        <v>41716</v>
      </c>
      <c r="J2575" s="9">
        <v>41713</v>
      </c>
      <c r="K2575" s="7">
        <v>4</v>
      </c>
      <c r="L2575" s="9" t="str">
        <f>VLOOKUP(T_[[#This Row],[Réf catégorie]],ListeCATEGORIES,2,FALSE)</f>
        <v>Produits laitiers</v>
      </c>
      <c r="M2575" s="6">
        <v>31</v>
      </c>
      <c r="N2575" s="6" t="str">
        <f>VLOOKUP(T_[[#This Row],[Réf prod]],ListePRODUITS,2,FALSE)</f>
        <v>Gorgonzola Telino</v>
      </c>
      <c r="O2575" s="13">
        <v>62.5</v>
      </c>
      <c r="P2575" s="6">
        <v>22</v>
      </c>
      <c r="Q2575" s="13">
        <f t="shared" si="40"/>
        <v>1375</v>
      </c>
      <c r="R2575" s="15">
        <v>0.1</v>
      </c>
      <c r="S2575" s="13">
        <v>1237.5</v>
      </c>
      <c r="T2575" s="13">
        <v>17.324999999999999</v>
      </c>
      <c r="U2575" s="48">
        <f>T_[[#This Row],[CA tarif]]-T_[[#This Row],[CA HT]]</f>
        <v>137.5</v>
      </c>
      <c r="V2575" s="13"/>
      <c r="W2575" s="13"/>
      <c r="X2575"/>
      <c r="AA2575"/>
      <c r="AB2575"/>
    </row>
    <row r="2576" spans="1:28" ht="15" customHeight="1" x14ac:dyDescent="0.25">
      <c r="A2576" s="6" t="s">
        <v>288</v>
      </c>
      <c r="B2576" s="6" t="s">
        <v>289</v>
      </c>
      <c r="C2576" s="6" t="s">
        <v>290</v>
      </c>
      <c r="D2576" s="6" t="s">
        <v>81</v>
      </c>
      <c r="E2576" s="6">
        <v>8</v>
      </c>
      <c r="F2576" s="6" t="str">
        <f>VLOOKUP(T_[[#This Row],[N° représ]],ListeREPRESENTANTS,2,FALSE)</f>
        <v>Hicham Esmal</v>
      </c>
      <c r="G2576" s="6">
        <v>10775</v>
      </c>
      <c r="H2576" s="9">
        <v>41695</v>
      </c>
      <c r="I2576" s="9">
        <v>41716</v>
      </c>
      <c r="J2576" s="9">
        <v>41717</v>
      </c>
      <c r="K2576" s="7">
        <v>1</v>
      </c>
      <c r="L2576" s="9" t="str">
        <f>VLOOKUP(T_[[#This Row],[Réf catégorie]],ListeCATEGORIES,2,FALSE)</f>
        <v>Boissons</v>
      </c>
      <c r="M2576" s="6">
        <v>67</v>
      </c>
      <c r="N2576" s="6" t="str">
        <f>VLOOKUP(T_[[#This Row],[Réf prod]],ListePRODUITS,2,FALSE)</f>
        <v>Laughing Lumberjack Lager</v>
      </c>
      <c r="O2576" s="13">
        <v>70</v>
      </c>
      <c r="P2576" s="6">
        <v>67</v>
      </c>
      <c r="Q2576" s="13">
        <f t="shared" si="40"/>
        <v>4690</v>
      </c>
      <c r="R2576" s="15">
        <v>0</v>
      </c>
      <c r="S2576" s="13">
        <v>4690</v>
      </c>
      <c r="T2576" s="13">
        <v>117.25</v>
      </c>
      <c r="U2576" s="48">
        <f>T_[[#This Row],[CA tarif]]-T_[[#This Row],[CA HT]]</f>
        <v>0</v>
      </c>
      <c r="V2576" s="13"/>
      <c r="W2576" s="13"/>
      <c r="X2576"/>
      <c r="AA2576"/>
      <c r="AB2576"/>
    </row>
    <row r="2577" spans="1:28" ht="15" customHeight="1" x14ac:dyDescent="0.25">
      <c r="A2577" s="6" t="s">
        <v>235</v>
      </c>
      <c r="B2577" s="6" t="s">
        <v>236</v>
      </c>
      <c r="C2577" s="6" t="s">
        <v>237</v>
      </c>
      <c r="D2577" s="6" t="s">
        <v>238</v>
      </c>
      <c r="E2577" s="6">
        <v>7</v>
      </c>
      <c r="F2577" s="6" t="str">
        <f>VLOOKUP(T_[[#This Row],[N° représ]],ListeREPRESENTANTS,2,FALSE)</f>
        <v>Jaime Dos Santos</v>
      </c>
      <c r="G2577" s="6">
        <v>10888</v>
      </c>
      <c r="H2577" s="9">
        <v>41695</v>
      </c>
      <c r="I2577" s="9">
        <v>41712</v>
      </c>
      <c r="J2577" s="9">
        <v>41709</v>
      </c>
      <c r="K2577" s="7">
        <v>1</v>
      </c>
      <c r="L2577" s="9" t="str">
        <f>VLOOKUP(T_[[#This Row],[Réf catégorie]],ListeCATEGORIES,2,FALSE)</f>
        <v>Boissons</v>
      </c>
      <c r="M2577" s="6">
        <v>2</v>
      </c>
      <c r="N2577" s="6" t="str">
        <f>VLOOKUP(T_[[#This Row],[Réf prod]],ListePRODUITS,2,FALSE)</f>
        <v>Chang</v>
      </c>
      <c r="O2577" s="13">
        <v>95</v>
      </c>
      <c r="P2577" s="6">
        <v>99</v>
      </c>
      <c r="Q2577" s="13">
        <f t="shared" si="40"/>
        <v>9405</v>
      </c>
      <c r="R2577" s="15">
        <v>0.1</v>
      </c>
      <c r="S2577" s="13">
        <v>8464.5</v>
      </c>
      <c r="T2577" s="13">
        <v>59.2515</v>
      </c>
      <c r="U2577" s="48">
        <f>T_[[#This Row],[CA tarif]]-T_[[#This Row],[CA HT]]</f>
        <v>940.5</v>
      </c>
      <c r="V2577" s="13"/>
      <c r="W2577" s="13"/>
      <c r="X2577"/>
      <c r="AA2577"/>
      <c r="AB2577"/>
    </row>
    <row r="2578" spans="1:28" ht="15" customHeight="1" x14ac:dyDescent="0.25">
      <c r="A2578" s="6" t="s">
        <v>166</v>
      </c>
      <c r="B2578" s="6" t="s">
        <v>167</v>
      </c>
      <c r="C2578" s="6" t="s">
        <v>168</v>
      </c>
      <c r="D2578" s="6" t="s">
        <v>169</v>
      </c>
      <c r="E2578" s="6">
        <v>8</v>
      </c>
      <c r="F2578" s="6" t="str">
        <f>VLOOKUP(T_[[#This Row],[N° représ]],ListeREPRESENTANTS,2,FALSE)</f>
        <v>Hicham Esmal</v>
      </c>
      <c r="G2578" s="6">
        <v>10661</v>
      </c>
      <c r="H2578" s="9">
        <v>41696</v>
      </c>
      <c r="I2578" s="9">
        <v>41715</v>
      </c>
      <c r="J2578" s="9">
        <v>41710</v>
      </c>
      <c r="K2578" s="7">
        <v>1</v>
      </c>
      <c r="L2578" s="9" t="str">
        <f>VLOOKUP(T_[[#This Row],[Réf catégorie]],ListeCATEGORIES,2,FALSE)</f>
        <v>Boissons</v>
      </c>
      <c r="M2578" s="6">
        <v>39</v>
      </c>
      <c r="N2578" s="6" t="str">
        <f>VLOOKUP(T_[[#This Row],[Réf prod]],ListePRODUITS,2,FALSE)</f>
        <v>Chartreuse verte</v>
      </c>
      <c r="O2578" s="13">
        <v>90</v>
      </c>
      <c r="P2578" s="6">
        <v>81</v>
      </c>
      <c r="Q2578" s="13">
        <f t="shared" si="40"/>
        <v>7290</v>
      </c>
      <c r="R2578" s="15">
        <v>0.14000000000000001</v>
      </c>
      <c r="S2578" s="13">
        <v>6269.4</v>
      </c>
      <c r="T2578" s="13">
        <v>25.077599999999997</v>
      </c>
      <c r="U2578" s="48">
        <f>T_[[#This Row],[CA tarif]]-T_[[#This Row],[CA HT]]</f>
        <v>1020.6000000000004</v>
      </c>
      <c r="V2578" s="13"/>
      <c r="W2578" s="13"/>
      <c r="X2578"/>
      <c r="AA2578"/>
      <c r="AB2578"/>
    </row>
    <row r="2579" spans="1:28" ht="15" customHeight="1" x14ac:dyDescent="0.25">
      <c r="A2579" s="6" t="s">
        <v>78</v>
      </c>
      <c r="B2579" s="6" t="s">
        <v>79</v>
      </c>
      <c r="C2579" s="6" t="s">
        <v>80</v>
      </c>
      <c r="D2579" s="6" t="s">
        <v>81</v>
      </c>
      <c r="E2579" s="6">
        <v>5</v>
      </c>
      <c r="F2579" s="6" t="str">
        <f>VLOOKUP(T_[[#This Row],[N° représ]],ListeREPRESENTANTS,2,FALSE)</f>
        <v>Mohamed Ben Arfa</v>
      </c>
      <c r="G2579" s="6">
        <v>10504</v>
      </c>
      <c r="H2579" s="9">
        <v>41698</v>
      </c>
      <c r="I2579" s="9">
        <v>41726</v>
      </c>
      <c r="J2579" s="9">
        <v>41722</v>
      </c>
      <c r="K2579" s="7">
        <v>2</v>
      </c>
      <c r="L2579" s="9" t="str">
        <f>VLOOKUP(T_[[#This Row],[Réf catégorie]],ListeCATEGORIES,2,FALSE)</f>
        <v>Condiments</v>
      </c>
      <c r="M2579" s="6">
        <v>61</v>
      </c>
      <c r="N2579" s="6" t="str">
        <f>VLOOKUP(T_[[#This Row],[Réf prod]],ListePRODUITS,2,FALSE)</f>
        <v>Sirop d'érable</v>
      </c>
      <c r="O2579" s="13">
        <v>142.5</v>
      </c>
      <c r="P2579" s="6">
        <v>44</v>
      </c>
      <c r="Q2579" s="13">
        <f t="shared" si="40"/>
        <v>6270</v>
      </c>
      <c r="R2579" s="15">
        <v>0.09</v>
      </c>
      <c r="S2579" s="13">
        <v>5705.7</v>
      </c>
      <c r="T2579" s="13">
        <v>74.174099999999996</v>
      </c>
      <c r="U2579" s="48">
        <f>T_[[#This Row],[CA tarif]]-T_[[#This Row],[CA HT]]</f>
        <v>564.30000000000018</v>
      </c>
      <c r="V2579" s="13"/>
      <c r="W2579" s="13"/>
      <c r="X2579"/>
      <c r="AA2579"/>
      <c r="AB2579"/>
    </row>
    <row r="2580" spans="1:28" ht="15" customHeight="1" x14ac:dyDescent="0.25">
      <c r="A2580" s="6" t="s">
        <v>117</v>
      </c>
      <c r="B2580" s="6" t="s">
        <v>118</v>
      </c>
      <c r="C2580" s="6" t="s">
        <v>119</v>
      </c>
      <c r="D2580" s="6" t="s">
        <v>85</v>
      </c>
      <c r="E2580" s="6">
        <v>3</v>
      </c>
      <c r="F2580" s="6" t="str">
        <f>VLOOKUP(T_[[#This Row],[N° représ]],ListeREPRESENTANTS,2,FALSE)</f>
        <v>Janet Leverling</v>
      </c>
      <c r="G2580" s="6">
        <v>10763</v>
      </c>
      <c r="H2580" s="9">
        <v>41698</v>
      </c>
      <c r="I2580" s="9">
        <v>41707</v>
      </c>
      <c r="J2580" s="9">
        <v>41708</v>
      </c>
      <c r="K2580" s="7">
        <v>1</v>
      </c>
      <c r="L2580" s="9" t="str">
        <f>VLOOKUP(T_[[#This Row],[Réf catégorie]],ListeCATEGORIES,2,FALSE)</f>
        <v>Boissons</v>
      </c>
      <c r="M2580" s="6">
        <v>24</v>
      </c>
      <c r="N2580" s="6" t="str">
        <f>VLOOKUP(T_[[#This Row],[Réf prod]],ListePRODUITS,2,FALSE)</f>
        <v>Guaraná Fantástica</v>
      </c>
      <c r="O2580" s="13">
        <v>22.5</v>
      </c>
      <c r="P2580" s="6">
        <v>49</v>
      </c>
      <c r="Q2580" s="13">
        <f t="shared" si="40"/>
        <v>1102.5</v>
      </c>
      <c r="R2580" s="15">
        <v>0.08</v>
      </c>
      <c r="S2580" s="13">
        <v>1014.3000000000001</v>
      </c>
      <c r="T2580" s="13">
        <v>3.0428999999999999</v>
      </c>
      <c r="U2580" s="48">
        <f>T_[[#This Row],[CA tarif]]-T_[[#This Row],[CA HT]]</f>
        <v>88.199999999999932</v>
      </c>
      <c r="V2580" s="13"/>
      <c r="W2580" s="13"/>
      <c r="X2580"/>
      <c r="AA2580"/>
      <c r="AB2580"/>
    </row>
    <row r="2581" spans="1:28" ht="15" customHeight="1" x14ac:dyDescent="0.25">
      <c r="A2581" s="6" t="s">
        <v>92</v>
      </c>
      <c r="B2581" s="6" t="s">
        <v>93</v>
      </c>
      <c r="C2581" s="6" t="s">
        <v>94</v>
      </c>
      <c r="D2581" s="6" t="s">
        <v>89</v>
      </c>
      <c r="E2581" s="6">
        <v>2</v>
      </c>
      <c r="F2581" s="6" t="str">
        <f>VLOOKUP(T_[[#This Row],[N° représ]],ListeREPRESENTANTS,2,FALSE)</f>
        <v>Anne Dodsworth</v>
      </c>
      <c r="G2581" s="6">
        <v>10829</v>
      </c>
      <c r="H2581" s="9">
        <v>41698</v>
      </c>
      <c r="I2581" s="9">
        <v>41722</v>
      </c>
      <c r="J2581" s="9">
        <v>41721</v>
      </c>
      <c r="K2581" s="7">
        <v>4</v>
      </c>
      <c r="L2581" s="9" t="str">
        <f>VLOOKUP(T_[[#This Row],[Réf catégorie]],ListeCATEGORIES,2,FALSE)</f>
        <v>Produits laitiers</v>
      </c>
      <c r="M2581" s="6">
        <v>60</v>
      </c>
      <c r="N2581" s="6" t="str">
        <f>VLOOKUP(T_[[#This Row],[Réf prod]],ListePRODUITS,2,FALSE)</f>
        <v>Camembert Pierrot</v>
      </c>
      <c r="O2581" s="13">
        <v>170</v>
      </c>
      <c r="P2581" s="6">
        <v>85</v>
      </c>
      <c r="Q2581" s="13">
        <f t="shared" si="40"/>
        <v>14450</v>
      </c>
      <c r="R2581" s="15">
        <v>0.18</v>
      </c>
      <c r="S2581" s="13">
        <v>11849</v>
      </c>
      <c r="T2581" s="13">
        <v>82.942999999999998</v>
      </c>
      <c r="U2581" s="48">
        <f>T_[[#This Row],[CA tarif]]-T_[[#This Row],[CA HT]]</f>
        <v>2601</v>
      </c>
      <c r="V2581" s="13"/>
      <c r="W2581" s="13"/>
      <c r="X2581"/>
      <c r="AA2581"/>
      <c r="AB2581"/>
    </row>
    <row r="2582" spans="1:28" ht="15" customHeight="1" x14ac:dyDescent="0.25">
      <c r="A2582" s="6" t="s">
        <v>205</v>
      </c>
      <c r="B2582" s="6" t="s">
        <v>206</v>
      </c>
      <c r="C2582" s="6" t="s">
        <v>207</v>
      </c>
      <c r="D2582" s="6" t="s">
        <v>208</v>
      </c>
      <c r="E2582" s="6">
        <v>2</v>
      </c>
      <c r="F2582" s="6" t="str">
        <f>VLOOKUP(T_[[#This Row],[N° représ]],ListeREPRESENTANTS,2,FALSE)</f>
        <v>Anne Dodsworth</v>
      </c>
      <c r="G2582" s="6">
        <v>10837</v>
      </c>
      <c r="H2582" s="9">
        <v>41698</v>
      </c>
      <c r="I2582" s="9">
        <v>41711</v>
      </c>
      <c r="J2582" s="9">
        <v>41709</v>
      </c>
      <c r="K2582" s="7">
        <v>8</v>
      </c>
      <c r="L2582" s="9" t="str">
        <f>VLOOKUP(T_[[#This Row],[Réf catégorie]],ListeCATEGORIES,2,FALSE)</f>
        <v>Poissons et fruits de mer</v>
      </c>
      <c r="M2582" s="6">
        <v>13</v>
      </c>
      <c r="N2582" s="6" t="str">
        <f>VLOOKUP(T_[[#This Row],[Réf prod]],ListePRODUITS,2,FALSE)</f>
        <v>Konbu</v>
      </c>
      <c r="O2582" s="13">
        <v>30</v>
      </c>
      <c r="P2582" s="6">
        <v>69</v>
      </c>
      <c r="Q2582" s="13">
        <f t="shared" si="40"/>
        <v>2070</v>
      </c>
      <c r="R2582" s="15">
        <v>0.11</v>
      </c>
      <c r="S2582" s="13">
        <v>1842.3</v>
      </c>
      <c r="T2582" s="13">
        <v>14.7384</v>
      </c>
      <c r="U2582" s="48">
        <f>T_[[#This Row],[CA tarif]]-T_[[#This Row],[CA HT]]</f>
        <v>227.70000000000005</v>
      </c>
      <c r="V2582" s="13"/>
      <c r="W2582" s="13"/>
      <c r="X2582"/>
      <c r="AA2582"/>
      <c r="AB2582"/>
    </row>
    <row r="2583" spans="1:28" ht="15" customHeight="1" x14ac:dyDescent="0.25">
      <c r="A2583" s="6" t="s">
        <v>82</v>
      </c>
      <c r="B2583" s="6" t="s">
        <v>83</v>
      </c>
      <c r="C2583" s="6" t="s">
        <v>84</v>
      </c>
      <c r="D2583" s="6" t="s">
        <v>85</v>
      </c>
      <c r="E2583" s="6">
        <v>5</v>
      </c>
      <c r="F2583" s="6" t="str">
        <f>VLOOKUP(T_[[#This Row],[N° représ]],ListeREPRESENTANTS,2,FALSE)</f>
        <v>Mohamed Ben Arfa</v>
      </c>
      <c r="G2583" s="6">
        <v>10511</v>
      </c>
      <c r="H2583" s="9">
        <v>41698</v>
      </c>
      <c r="I2583" s="9">
        <v>41708</v>
      </c>
      <c r="J2583" s="9">
        <v>41709</v>
      </c>
      <c r="K2583" s="7">
        <v>2</v>
      </c>
      <c r="L2583" s="9" t="str">
        <f>VLOOKUP(T_[[#This Row],[Réf catégorie]],ListeCATEGORIES,2,FALSE)</f>
        <v>Condiments</v>
      </c>
      <c r="M2583" s="6">
        <v>4</v>
      </c>
      <c r="N2583" s="6" t="str">
        <f>VLOOKUP(T_[[#This Row],[Réf prod]],ListePRODUITS,2,FALSE)</f>
        <v>Chef Anton's Cajun Seasoning</v>
      </c>
      <c r="O2583" s="13">
        <v>110</v>
      </c>
      <c r="P2583" s="6">
        <v>55</v>
      </c>
      <c r="Q2583" s="13">
        <f t="shared" si="40"/>
        <v>6050</v>
      </c>
      <c r="R2583" s="15">
        <v>0.15</v>
      </c>
      <c r="S2583" s="13">
        <v>5142.5</v>
      </c>
      <c r="T2583" s="13">
        <v>10.285</v>
      </c>
      <c r="U2583" s="48">
        <f>T_[[#This Row],[CA tarif]]-T_[[#This Row],[CA HT]]</f>
        <v>907.5</v>
      </c>
      <c r="V2583" s="13"/>
      <c r="W2583" s="13"/>
      <c r="X2583"/>
      <c r="AA2583"/>
      <c r="AB2583"/>
    </row>
    <row r="2584" spans="1:28" ht="15" customHeight="1" x14ac:dyDescent="0.25">
      <c r="A2584" s="6" t="s">
        <v>103</v>
      </c>
      <c r="B2584" s="6" t="s">
        <v>104</v>
      </c>
      <c r="C2584" s="6" t="s">
        <v>105</v>
      </c>
      <c r="D2584" s="6" t="s">
        <v>106</v>
      </c>
      <c r="E2584" s="6">
        <v>8</v>
      </c>
      <c r="F2584" s="6" t="str">
        <f>VLOOKUP(T_[[#This Row],[N° représ]],ListeREPRESENTANTS,2,FALSE)</f>
        <v>Hicham Esmal</v>
      </c>
      <c r="G2584" s="6">
        <v>10490</v>
      </c>
      <c r="H2584" s="9">
        <v>41699</v>
      </c>
      <c r="I2584" s="9">
        <v>41710</v>
      </c>
      <c r="J2584" s="9">
        <v>41707</v>
      </c>
      <c r="K2584" s="7">
        <v>4</v>
      </c>
      <c r="L2584" s="9" t="str">
        <f>VLOOKUP(T_[[#This Row],[Réf catégorie]],ListeCATEGORIES,2,FALSE)</f>
        <v>Produits laitiers</v>
      </c>
      <c r="M2584" s="6">
        <v>59</v>
      </c>
      <c r="N2584" s="6" t="str">
        <f>VLOOKUP(T_[[#This Row],[Réf prod]],ListePRODUITS,2,FALSE)</f>
        <v>Raclette Courdavault</v>
      </c>
      <c r="O2584" s="13">
        <v>220</v>
      </c>
      <c r="P2584" s="6">
        <v>95</v>
      </c>
      <c r="Q2584" s="13">
        <f t="shared" si="40"/>
        <v>20900</v>
      </c>
      <c r="R2584" s="15">
        <v>0</v>
      </c>
      <c r="S2584" s="13">
        <v>20900</v>
      </c>
      <c r="T2584" s="13">
        <v>125.4</v>
      </c>
      <c r="U2584" s="48">
        <f>T_[[#This Row],[CA tarif]]-T_[[#This Row],[CA HT]]</f>
        <v>0</v>
      </c>
      <c r="V2584" s="13"/>
      <c r="W2584" s="13"/>
      <c r="X2584"/>
      <c r="AA2584"/>
      <c r="AB2584"/>
    </row>
    <row r="2585" spans="1:28" ht="15" customHeight="1" x14ac:dyDescent="0.25">
      <c r="A2585" s="6" t="s">
        <v>147</v>
      </c>
      <c r="B2585" s="6" t="s">
        <v>148</v>
      </c>
      <c r="C2585" s="6" t="s">
        <v>149</v>
      </c>
      <c r="D2585" s="6" t="s">
        <v>85</v>
      </c>
      <c r="E2585" s="6">
        <v>5</v>
      </c>
      <c r="F2585" s="6" t="str">
        <f>VLOOKUP(T_[[#This Row],[N° représ]],ListeREPRESENTANTS,2,FALSE)</f>
        <v>Mohamed Ben Arfa</v>
      </c>
      <c r="G2585" s="6">
        <v>10493</v>
      </c>
      <c r="H2585" s="9">
        <v>41699</v>
      </c>
      <c r="I2585" s="9">
        <v>41710</v>
      </c>
      <c r="J2585" s="9">
        <v>41708</v>
      </c>
      <c r="K2585" s="7">
        <v>2</v>
      </c>
      <c r="L2585" s="9" t="str">
        <f>VLOOKUP(T_[[#This Row],[Réf catégorie]],ListeCATEGORIES,2,FALSE)</f>
        <v>Condiments</v>
      </c>
      <c r="M2585" s="6">
        <v>65</v>
      </c>
      <c r="N2585" s="6" t="str">
        <f>VLOOKUP(T_[[#This Row],[Réf prod]],ListePRODUITS,2,FALSE)</f>
        <v>Louisiana Fiery Hot Pepper Sauce</v>
      </c>
      <c r="O2585" s="13">
        <v>84</v>
      </c>
      <c r="P2585" s="6">
        <v>42</v>
      </c>
      <c r="Q2585" s="13">
        <f t="shared" si="40"/>
        <v>3528</v>
      </c>
      <c r="R2585" s="15">
        <v>-0.02</v>
      </c>
      <c r="S2585" s="13">
        <v>3598.56</v>
      </c>
      <c r="T2585" s="13">
        <v>68.372640000000004</v>
      </c>
      <c r="U2585" s="48">
        <f>T_[[#This Row],[CA tarif]]-T_[[#This Row],[CA HT]]</f>
        <v>-70.559999999999945</v>
      </c>
      <c r="V2585" s="13"/>
      <c r="W2585" s="13"/>
      <c r="X2585"/>
      <c r="AA2585"/>
      <c r="AB2585"/>
    </row>
    <row r="2586" spans="1:28" ht="15" customHeight="1" x14ac:dyDescent="0.25">
      <c r="A2586" s="6" t="s">
        <v>305</v>
      </c>
      <c r="B2586" s="6" t="s">
        <v>306</v>
      </c>
      <c r="C2586" s="6" t="s">
        <v>307</v>
      </c>
      <c r="D2586" s="6" t="s">
        <v>251</v>
      </c>
      <c r="E2586" s="6">
        <v>3</v>
      </c>
      <c r="F2586" s="6" t="str">
        <f>VLOOKUP(T_[[#This Row],[N° représ]],ListeREPRESENTANTS,2,FALSE)</f>
        <v>Janet Leverling</v>
      </c>
      <c r="G2586" s="6">
        <v>10753</v>
      </c>
      <c r="H2586" s="9">
        <v>41699</v>
      </c>
      <c r="I2586" s="9">
        <v>41727</v>
      </c>
      <c r="J2586" s="9">
        <v>41730</v>
      </c>
      <c r="K2586" s="7">
        <v>7</v>
      </c>
      <c r="L2586" s="9" t="str">
        <f>VLOOKUP(T_[[#This Row],[Réf catégorie]],ListeCATEGORIES,2,FALSE)</f>
        <v>Produits secs</v>
      </c>
      <c r="M2586" s="6">
        <v>74</v>
      </c>
      <c r="N2586" s="6" t="str">
        <f>VLOOKUP(T_[[#This Row],[Réf prod]],ListePRODUITS,2,FALSE)</f>
        <v>Longlife Tofu</v>
      </c>
      <c r="O2586" s="13">
        <v>50</v>
      </c>
      <c r="P2586" s="6">
        <v>77</v>
      </c>
      <c r="Q2586" s="13">
        <f t="shared" si="40"/>
        <v>3850</v>
      </c>
      <c r="R2586" s="15">
        <v>0.1</v>
      </c>
      <c r="S2586" s="13">
        <v>3465</v>
      </c>
      <c r="T2586" s="13">
        <v>100.485</v>
      </c>
      <c r="U2586" s="48">
        <f>T_[[#This Row],[CA tarif]]-T_[[#This Row],[CA HT]]</f>
        <v>385</v>
      </c>
      <c r="V2586" s="13"/>
      <c r="W2586" s="13"/>
      <c r="X2586"/>
      <c r="AA2586"/>
      <c r="AB2586"/>
    </row>
    <row r="2587" spans="1:28" ht="15" customHeight="1" x14ac:dyDescent="0.25">
      <c r="A2587" s="6" t="s">
        <v>226</v>
      </c>
      <c r="B2587" s="6" t="s">
        <v>227</v>
      </c>
      <c r="C2587" s="6" t="s">
        <v>53</v>
      </c>
      <c r="D2587" s="6" t="s">
        <v>51</v>
      </c>
      <c r="E2587" s="6">
        <v>3</v>
      </c>
      <c r="F2587" s="6" t="str">
        <f>VLOOKUP(T_[[#This Row],[N° représ]],ListeREPRESENTANTS,2,FALSE)</f>
        <v>Janet Leverling</v>
      </c>
      <c r="G2587" s="6">
        <v>10758</v>
      </c>
      <c r="H2587" s="9">
        <v>41699</v>
      </c>
      <c r="I2587" s="9">
        <v>41715</v>
      </c>
      <c r="J2587" s="9">
        <v>41716</v>
      </c>
      <c r="K2587" s="7">
        <v>3</v>
      </c>
      <c r="L2587" s="9" t="str">
        <f>VLOOKUP(T_[[#This Row],[Réf catégorie]],ListeCATEGORIES,2,FALSE)</f>
        <v>Desserts</v>
      </c>
      <c r="M2587" s="6">
        <v>26</v>
      </c>
      <c r="N2587" s="6" t="str">
        <f>VLOOKUP(T_[[#This Row],[Réf prod]],ListePRODUITS,2,FALSE)</f>
        <v>Gumbär Gummibärchen</v>
      </c>
      <c r="O2587" s="13">
        <v>156.15</v>
      </c>
      <c r="P2587" s="6">
        <v>66</v>
      </c>
      <c r="Q2587" s="13">
        <f t="shared" si="40"/>
        <v>10305.9</v>
      </c>
      <c r="R2587" s="15">
        <v>0.01</v>
      </c>
      <c r="S2587" s="13">
        <v>10202.841</v>
      </c>
      <c r="T2587" s="13">
        <v>10.202841000000001</v>
      </c>
      <c r="U2587" s="48">
        <f>T_[[#This Row],[CA tarif]]-T_[[#This Row],[CA HT]]</f>
        <v>103.05899999999929</v>
      </c>
      <c r="V2587" s="13"/>
      <c r="W2587" s="13"/>
      <c r="X2587"/>
      <c r="AA2587"/>
      <c r="AB2587"/>
    </row>
    <row r="2588" spans="1:28" ht="15" customHeight="1" x14ac:dyDescent="0.25">
      <c r="A2588" s="6" t="s">
        <v>228</v>
      </c>
      <c r="B2588" s="6" t="s">
        <v>229</v>
      </c>
      <c r="C2588" s="6" t="s">
        <v>122</v>
      </c>
      <c r="D2588" s="6" t="s">
        <v>123</v>
      </c>
      <c r="E2588" s="6">
        <v>1</v>
      </c>
      <c r="F2588" s="6" t="str">
        <f>VLOOKUP(T_[[#This Row],[N° représ]],ListeREPRESENTANTS,2,FALSE)</f>
        <v>Francis Rivière</v>
      </c>
      <c r="G2588" s="6">
        <v>10541</v>
      </c>
      <c r="H2588" s="9">
        <v>41700</v>
      </c>
      <c r="I2588" s="9">
        <v>41730</v>
      </c>
      <c r="J2588" s="9">
        <v>41726</v>
      </c>
      <c r="K2588" s="7">
        <v>4</v>
      </c>
      <c r="L2588" s="9" t="str">
        <f>VLOOKUP(T_[[#This Row],[Réf catégorie]],ListeCATEGORIES,2,FALSE)</f>
        <v>Produits laitiers</v>
      </c>
      <c r="M2588" s="6">
        <v>71</v>
      </c>
      <c r="N2588" s="6" t="str">
        <f>VLOOKUP(T_[[#This Row],[Réf prod]],ListePRODUITS,2,FALSE)</f>
        <v>Fløtemysost</v>
      </c>
      <c r="O2588" s="13">
        <v>107.5</v>
      </c>
      <c r="P2588" s="6">
        <v>58</v>
      </c>
      <c r="Q2588" s="13">
        <f t="shared" si="40"/>
        <v>6235</v>
      </c>
      <c r="R2588" s="15">
        <v>0.19</v>
      </c>
      <c r="S2588" s="13">
        <v>5050.3500000000004</v>
      </c>
      <c r="T2588" s="13">
        <v>65.65455</v>
      </c>
      <c r="U2588" s="48">
        <f>T_[[#This Row],[CA tarif]]-T_[[#This Row],[CA HT]]</f>
        <v>1184.6499999999996</v>
      </c>
      <c r="V2588" s="13"/>
      <c r="W2588" s="13"/>
      <c r="X2588"/>
      <c r="AA2588"/>
      <c r="AB2588"/>
    </row>
    <row r="2589" spans="1:28" ht="15" customHeight="1" x14ac:dyDescent="0.25">
      <c r="A2589" s="6" t="s">
        <v>179</v>
      </c>
      <c r="B2589" s="6" t="s">
        <v>180</v>
      </c>
      <c r="C2589" s="6" t="s">
        <v>181</v>
      </c>
      <c r="D2589" s="6" t="s">
        <v>81</v>
      </c>
      <c r="E2589" s="6">
        <v>8</v>
      </c>
      <c r="F2589" s="6" t="str">
        <f>VLOOKUP(T_[[#This Row],[N° représ]],ListeREPRESENTANTS,2,FALSE)</f>
        <v>Hicham Esmal</v>
      </c>
      <c r="G2589" s="6">
        <v>10678</v>
      </c>
      <c r="H2589" s="9">
        <v>41700</v>
      </c>
      <c r="I2589" s="9">
        <v>41728</v>
      </c>
      <c r="J2589" s="9">
        <v>41728</v>
      </c>
      <c r="K2589" s="7">
        <v>4</v>
      </c>
      <c r="L2589" s="9" t="str">
        <f>VLOOKUP(T_[[#This Row],[Réf catégorie]],ListeCATEGORIES,2,FALSE)</f>
        <v>Produits laitiers</v>
      </c>
      <c r="M2589" s="6">
        <v>12</v>
      </c>
      <c r="N2589" s="6" t="str">
        <f>VLOOKUP(T_[[#This Row],[Réf prod]],ListePRODUITS,2,FALSE)</f>
        <v>Queso Manchego La Pastora</v>
      </c>
      <c r="O2589" s="13">
        <v>190</v>
      </c>
      <c r="P2589" s="6">
        <v>88</v>
      </c>
      <c r="Q2589" s="13">
        <f t="shared" si="40"/>
        <v>16720</v>
      </c>
      <c r="R2589" s="15">
        <v>7.0000000000000007E-2</v>
      </c>
      <c r="S2589" s="13">
        <v>15549.599999999999</v>
      </c>
      <c r="T2589" s="13">
        <v>171.04559999999998</v>
      </c>
      <c r="U2589" s="48">
        <f>T_[[#This Row],[CA tarif]]-T_[[#This Row],[CA HT]]</f>
        <v>1170.4000000000015</v>
      </c>
      <c r="V2589" s="13"/>
      <c r="W2589" s="13"/>
      <c r="X2589"/>
      <c r="AA2589"/>
      <c r="AB2589"/>
    </row>
    <row r="2590" spans="1:28" ht="15" customHeight="1" x14ac:dyDescent="0.25">
      <c r="A2590" s="6" t="s">
        <v>179</v>
      </c>
      <c r="B2590" s="6" t="s">
        <v>180</v>
      </c>
      <c r="C2590" s="6" t="s">
        <v>181</v>
      </c>
      <c r="D2590" s="6" t="s">
        <v>81</v>
      </c>
      <c r="E2590" s="6">
        <v>3</v>
      </c>
      <c r="F2590" s="6" t="str">
        <f>VLOOKUP(T_[[#This Row],[N° représ]],ListeREPRESENTANTS,2,FALSE)</f>
        <v>Janet Leverling</v>
      </c>
      <c r="G2590" s="6">
        <v>10700</v>
      </c>
      <c r="H2590" s="9">
        <v>41700</v>
      </c>
      <c r="I2590" s="9">
        <v>41728</v>
      </c>
      <c r="J2590" s="9">
        <v>41726</v>
      </c>
      <c r="K2590" s="7">
        <v>4</v>
      </c>
      <c r="L2590" s="9" t="str">
        <f>VLOOKUP(T_[[#This Row],[Réf catégorie]],ListeCATEGORIES,2,FALSE)</f>
        <v>Produits laitiers</v>
      </c>
      <c r="M2590" s="6">
        <v>71</v>
      </c>
      <c r="N2590" s="6" t="str">
        <f>VLOOKUP(T_[[#This Row],[Réf prod]],ListePRODUITS,2,FALSE)</f>
        <v>Fløtemysost</v>
      </c>
      <c r="O2590" s="13">
        <v>107.5</v>
      </c>
      <c r="P2590" s="6">
        <v>98</v>
      </c>
      <c r="Q2590" s="13">
        <f t="shared" si="40"/>
        <v>10535</v>
      </c>
      <c r="R2590" s="15">
        <v>0.02</v>
      </c>
      <c r="S2590" s="13">
        <v>10324.299999999999</v>
      </c>
      <c r="T2590" s="13">
        <v>41.297199999999997</v>
      </c>
      <c r="U2590" s="48">
        <f>T_[[#This Row],[CA tarif]]-T_[[#This Row],[CA HT]]</f>
        <v>210.70000000000073</v>
      </c>
      <c r="V2590" s="13"/>
      <c r="W2590" s="13"/>
      <c r="X2590"/>
      <c r="AA2590"/>
      <c r="AB2590"/>
    </row>
    <row r="2591" spans="1:28" ht="15" customHeight="1" x14ac:dyDescent="0.25">
      <c r="A2591" s="6" t="s">
        <v>194</v>
      </c>
      <c r="B2591" s="6" t="s">
        <v>195</v>
      </c>
      <c r="C2591" s="6" t="s">
        <v>97</v>
      </c>
      <c r="D2591" s="6" t="s">
        <v>98</v>
      </c>
      <c r="E2591" s="6">
        <v>7</v>
      </c>
      <c r="F2591" s="6" t="str">
        <f>VLOOKUP(T_[[#This Row],[N° représ]],ListeREPRESENTANTS,2,FALSE)</f>
        <v>Jaime Dos Santos</v>
      </c>
      <c r="G2591" s="6">
        <v>10842</v>
      </c>
      <c r="H2591" s="9">
        <v>41700</v>
      </c>
      <c r="I2591" s="9">
        <v>41715</v>
      </c>
      <c r="J2591" s="9">
        <v>41713</v>
      </c>
      <c r="K2591" s="7">
        <v>1</v>
      </c>
      <c r="L2591" s="9" t="str">
        <f>VLOOKUP(T_[[#This Row],[Réf catégorie]],ListeCATEGORIES,2,FALSE)</f>
        <v>Boissons</v>
      </c>
      <c r="M2591" s="6">
        <v>70</v>
      </c>
      <c r="N2591" s="6" t="str">
        <f>VLOOKUP(T_[[#This Row],[Réf prod]],ListePRODUITS,2,FALSE)</f>
        <v>Outback Lager</v>
      </c>
      <c r="O2591" s="13">
        <v>75</v>
      </c>
      <c r="P2591" s="6">
        <v>27</v>
      </c>
      <c r="Q2591" s="13">
        <f t="shared" si="40"/>
        <v>2025</v>
      </c>
      <c r="R2591" s="15">
        <v>0.19</v>
      </c>
      <c r="S2591" s="13">
        <v>1640.25</v>
      </c>
      <c r="T2591" s="13">
        <v>0</v>
      </c>
      <c r="U2591" s="48">
        <f>T_[[#This Row],[CA tarif]]-T_[[#This Row],[CA HT]]</f>
        <v>384.75</v>
      </c>
      <c r="V2591" s="13"/>
      <c r="W2591" s="13"/>
      <c r="X2591"/>
      <c r="AA2591"/>
      <c r="AB2591"/>
    </row>
    <row r="2592" spans="1:28" ht="15" customHeight="1" x14ac:dyDescent="0.25">
      <c r="A2592" s="6" t="s">
        <v>213</v>
      </c>
      <c r="B2592" s="6" t="s">
        <v>214</v>
      </c>
      <c r="C2592" s="6" t="s">
        <v>215</v>
      </c>
      <c r="D2592" s="6" t="s">
        <v>81</v>
      </c>
      <c r="E2592" s="6">
        <v>6</v>
      </c>
      <c r="F2592" s="6" t="str">
        <f>VLOOKUP(T_[[#This Row],[N° représ]],ListeREPRESENTANTS,2,FALSE)</f>
        <v>Ernst Junge</v>
      </c>
      <c r="G2592" s="6">
        <v>10656</v>
      </c>
      <c r="H2592" s="9">
        <v>41701</v>
      </c>
      <c r="I2592" s="9">
        <v>41722</v>
      </c>
      <c r="J2592" s="9">
        <v>41722</v>
      </c>
      <c r="K2592" s="7">
        <v>2</v>
      </c>
      <c r="L2592" s="9" t="str">
        <f>VLOOKUP(T_[[#This Row],[Réf catégorie]],ListeCATEGORIES,2,FALSE)</f>
        <v>Condiments</v>
      </c>
      <c r="M2592" s="6">
        <v>44</v>
      </c>
      <c r="N2592" s="6" t="str">
        <f>VLOOKUP(T_[[#This Row],[Réf prod]],ListePRODUITS,2,FALSE)</f>
        <v>Gula Malacca</v>
      </c>
      <c r="O2592" s="13">
        <v>97.25</v>
      </c>
      <c r="P2592" s="6">
        <v>58</v>
      </c>
      <c r="Q2592" s="13">
        <f t="shared" si="40"/>
        <v>5640.5</v>
      </c>
      <c r="R2592" s="15">
        <v>0.14000000000000001</v>
      </c>
      <c r="S2592" s="13">
        <v>4850.83</v>
      </c>
      <c r="T2592" s="13">
        <v>29.104980000000001</v>
      </c>
      <c r="U2592" s="48">
        <f>T_[[#This Row],[CA tarif]]-T_[[#This Row],[CA HT]]</f>
        <v>789.67000000000007</v>
      </c>
      <c r="V2592" s="13"/>
      <c r="W2592" s="13"/>
      <c r="X2592"/>
      <c r="AA2592"/>
      <c r="AB2592"/>
    </row>
    <row r="2593" spans="1:28" ht="15" customHeight="1" x14ac:dyDescent="0.25">
      <c r="A2593" s="6" t="s">
        <v>111</v>
      </c>
      <c r="B2593" s="6" t="s">
        <v>112</v>
      </c>
      <c r="C2593" s="6" t="s">
        <v>113</v>
      </c>
      <c r="D2593" s="6" t="s">
        <v>85</v>
      </c>
      <c r="E2593" s="6">
        <v>3</v>
      </c>
      <c r="F2593" s="6" t="str">
        <f>VLOOKUP(T_[[#This Row],[N° représ]],ListeREPRESENTANTS,2,FALSE)</f>
        <v>Janet Leverling</v>
      </c>
      <c r="G2593" s="6">
        <v>10814</v>
      </c>
      <c r="H2593" s="9">
        <v>41701</v>
      </c>
      <c r="I2593" s="9">
        <v>41729</v>
      </c>
      <c r="J2593" s="9">
        <v>41726</v>
      </c>
      <c r="K2593" s="7">
        <v>3</v>
      </c>
      <c r="L2593" s="9" t="str">
        <f>VLOOKUP(T_[[#This Row],[Réf catégorie]],ListeCATEGORIES,2,FALSE)</f>
        <v>Desserts</v>
      </c>
      <c r="M2593" s="6">
        <v>48</v>
      </c>
      <c r="N2593" s="6" t="str">
        <f>VLOOKUP(T_[[#This Row],[Réf prod]],ListePRODUITS,2,FALSE)</f>
        <v>Chocolade</v>
      </c>
      <c r="O2593" s="13">
        <v>63.75</v>
      </c>
      <c r="P2593" s="6">
        <v>67</v>
      </c>
      <c r="Q2593" s="13">
        <f t="shared" si="40"/>
        <v>4271.25</v>
      </c>
      <c r="R2593" s="15">
        <v>0.02</v>
      </c>
      <c r="S2593" s="13">
        <v>4185.8249999999998</v>
      </c>
      <c r="T2593" s="13">
        <v>12.557474999999998</v>
      </c>
      <c r="U2593" s="48">
        <f>T_[[#This Row],[CA tarif]]-T_[[#This Row],[CA HT]]</f>
        <v>85.425000000000182</v>
      </c>
      <c r="V2593" s="13"/>
      <c r="W2593" s="13"/>
      <c r="X2593"/>
      <c r="AA2593"/>
      <c r="AB2593"/>
    </row>
    <row r="2594" spans="1:28" ht="15" customHeight="1" x14ac:dyDescent="0.25">
      <c r="A2594" s="6" t="s">
        <v>99</v>
      </c>
      <c r="B2594" s="6" t="s">
        <v>100</v>
      </c>
      <c r="C2594" s="6" t="s">
        <v>101</v>
      </c>
      <c r="D2594" s="6" t="s">
        <v>102</v>
      </c>
      <c r="E2594" s="6">
        <v>9</v>
      </c>
      <c r="F2594" s="6" t="str">
        <f>VLOOKUP(T_[[#This Row],[N° représ]],ListeREPRESENTANTS,2,FALSE)</f>
        <v>Steven Buchanan</v>
      </c>
      <c r="G2594" s="6">
        <v>10841</v>
      </c>
      <c r="H2594" s="9">
        <v>41701</v>
      </c>
      <c r="I2594" s="9">
        <v>41713</v>
      </c>
      <c r="J2594" s="9">
        <v>41715</v>
      </c>
      <c r="K2594" s="7">
        <v>2</v>
      </c>
      <c r="L2594" s="9" t="str">
        <f>VLOOKUP(T_[[#This Row],[Réf catégorie]],ListeCATEGORIES,2,FALSE)</f>
        <v>Condiments</v>
      </c>
      <c r="M2594" s="6">
        <v>77</v>
      </c>
      <c r="N2594" s="6" t="str">
        <f>VLOOKUP(T_[[#This Row],[Réf prod]],ListePRODUITS,2,FALSE)</f>
        <v>Original Frankfurter grüne Soße</v>
      </c>
      <c r="O2594" s="13">
        <v>65</v>
      </c>
      <c r="P2594" s="6">
        <v>98</v>
      </c>
      <c r="Q2594" s="13">
        <f t="shared" si="40"/>
        <v>6370</v>
      </c>
      <c r="R2594" s="15">
        <v>-0.03</v>
      </c>
      <c r="S2594" s="13">
        <v>6561.1</v>
      </c>
      <c r="T2594" s="13">
        <v>229.63849999999999</v>
      </c>
      <c r="U2594" s="48">
        <f>T_[[#This Row],[CA tarif]]-T_[[#This Row],[CA HT]]</f>
        <v>-191.10000000000036</v>
      </c>
      <c r="V2594" s="13"/>
      <c r="W2594" s="13"/>
      <c r="X2594"/>
      <c r="AA2594"/>
      <c r="AB2594"/>
    </row>
    <row r="2595" spans="1:28" ht="15" customHeight="1" x14ac:dyDescent="0.25">
      <c r="A2595" s="6" t="s">
        <v>78</v>
      </c>
      <c r="B2595" s="6" t="s">
        <v>79</v>
      </c>
      <c r="C2595" s="6" t="s">
        <v>80</v>
      </c>
      <c r="D2595" s="6" t="s">
        <v>81</v>
      </c>
      <c r="E2595" s="6">
        <v>3</v>
      </c>
      <c r="F2595" s="6" t="str">
        <f>VLOOKUP(T_[[#This Row],[N° représ]],ListeREPRESENTANTS,2,FALSE)</f>
        <v>Janet Leverling</v>
      </c>
      <c r="G2595" s="6">
        <v>10693</v>
      </c>
      <c r="H2595" s="9">
        <v>41702</v>
      </c>
      <c r="I2595" s="9">
        <v>41726</v>
      </c>
      <c r="J2595" s="9">
        <v>41721</v>
      </c>
      <c r="K2595" s="7">
        <v>8</v>
      </c>
      <c r="L2595" s="9" t="str">
        <f>VLOOKUP(T_[[#This Row],[Réf catégorie]],ListeCATEGORIES,2,FALSE)</f>
        <v>Poissons et fruits de mer</v>
      </c>
      <c r="M2595" s="6">
        <v>73</v>
      </c>
      <c r="N2595" s="6" t="str">
        <f>VLOOKUP(T_[[#This Row],[Réf prod]],ListePRODUITS,2,FALSE)</f>
        <v>Röd Kaviar</v>
      </c>
      <c r="O2595" s="13">
        <v>75</v>
      </c>
      <c r="P2595" s="6">
        <v>95</v>
      </c>
      <c r="Q2595" s="13">
        <f t="shared" si="40"/>
        <v>7125</v>
      </c>
      <c r="R2595" s="15">
        <v>0.1</v>
      </c>
      <c r="S2595" s="13">
        <v>6412.5</v>
      </c>
      <c r="T2595" s="13">
        <v>179.55</v>
      </c>
      <c r="U2595" s="48">
        <f>T_[[#This Row],[CA tarif]]-T_[[#This Row],[CA HT]]</f>
        <v>712.5</v>
      </c>
      <c r="V2595" s="13"/>
      <c r="W2595" s="13"/>
      <c r="X2595"/>
      <c r="AA2595"/>
      <c r="AB2595"/>
    </row>
    <row r="2596" spans="1:28" ht="15" customHeight="1" x14ac:dyDescent="0.25">
      <c r="A2596" s="6" t="s">
        <v>127</v>
      </c>
      <c r="B2596" s="6" t="s">
        <v>128</v>
      </c>
      <c r="C2596" s="6" t="s">
        <v>129</v>
      </c>
      <c r="D2596" s="6" t="s">
        <v>106</v>
      </c>
      <c r="E2596" s="6">
        <v>4</v>
      </c>
      <c r="F2596" s="6" t="str">
        <f>VLOOKUP(T_[[#This Row],[N° représ]],ListeREPRESENTANTS,2,FALSE)</f>
        <v>Laura Callahan</v>
      </c>
      <c r="G2596" s="6">
        <v>10811</v>
      </c>
      <c r="H2596" s="9">
        <v>41702</v>
      </c>
      <c r="I2596" s="9">
        <v>41729</v>
      </c>
      <c r="J2596" s="9">
        <v>41730</v>
      </c>
      <c r="K2596" s="7">
        <v>5</v>
      </c>
      <c r="L2596" s="9" t="str">
        <f>VLOOKUP(T_[[#This Row],[Réf catégorie]],ListeCATEGORIES,2,FALSE)</f>
        <v>Pâtes et céréales</v>
      </c>
      <c r="M2596" s="6">
        <v>23</v>
      </c>
      <c r="N2596" s="6" t="str">
        <f>VLOOKUP(T_[[#This Row],[Réf prod]],ListePRODUITS,2,FALSE)</f>
        <v>Tunnbröd</v>
      </c>
      <c r="O2596" s="13">
        <v>45</v>
      </c>
      <c r="P2596" s="6">
        <v>83</v>
      </c>
      <c r="Q2596" s="13">
        <f t="shared" si="40"/>
        <v>3735</v>
      </c>
      <c r="R2596" s="15">
        <v>-0.03</v>
      </c>
      <c r="S2596" s="13">
        <v>3847.05</v>
      </c>
      <c r="T2596" s="13">
        <v>126.95265000000001</v>
      </c>
      <c r="U2596" s="48">
        <f>T_[[#This Row],[CA tarif]]-T_[[#This Row],[CA HT]]</f>
        <v>-112.05000000000018</v>
      </c>
      <c r="V2596" s="13"/>
      <c r="W2596" s="13"/>
      <c r="X2596"/>
      <c r="AA2596"/>
      <c r="AB2596"/>
    </row>
    <row r="2597" spans="1:28" ht="15" customHeight="1" x14ac:dyDescent="0.25">
      <c r="A2597" s="6" t="s">
        <v>327</v>
      </c>
      <c r="B2597" s="6" t="s">
        <v>328</v>
      </c>
      <c r="C2597" s="6" t="s">
        <v>88</v>
      </c>
      <c r="D2597" s="6" t="s">
        <v>89</v>
      </c>
      <c r="E2597" s="6">
        <v>8</v>
      </c>
      <c r="F2597" s="6" t="str">
        <f>VLOOKUP(T_[[#This Row],[N° représ]],ListeREPRESENTANTS,2,FALSE)</f>
        <v>Hicham Esmal</v>
      </c>
      <c r="G2597" s="6">
        <v>10848</v>
      </c>
      <c r="H2597" s="9">
        <v>41702</v>
      </c>
      <c r="I2597" s="9">
        <v>41729</v>
      </c>
      <c r="J2597" s="9">
        <v>41732</v>
      </c>
      <c r="K2597" s="7">
        <v>2</v>
      </c>
      <c r="L2597" s="9" t="str">
        <f>VLOOKUP(T_[[#This Row],[Réf catégorie]],ListeCATEGORIES,2,FALSE)</f>
        <v>Condiments</v>
      </c>
      <c r="M2597" s="6">
        <v>5</v>
      </c>
      <c r="N2597" s="6" t="str">
        <f>VLOOKUP(T_[[#This Row],[Réf prod]],ListePRODUITS,2,FALSE)</f>
        <v>Chef Anton's Gumbo Mix</v>
      </c>
      <c r="O2597" s="13">
        <v>106.75</v>
      </c>
      <c r="P2597" s="6">
        <v>55</v>
      </c>
      <c r="Q2597" s="13">
        <f t="shared" si="40"/>
        <v>5871.25</v>
      </c>
      <c r="R2597" s="15">
        <v>0.05</v>
      </c>
      <c r="S2597" s="13">
        <v>5577.6875</v>
      </c>
      <c r="T2597" s="13">
        <v>178.48599999999999</v>
      </c>
      <c r="U2597" s="48">
        <f>T_[[#This Row],[CA tarif]]-T_[[#This Row],[CA HT]]</f>
        <v>293.5625</v>
      </c>
      <c r="V2597" s="13"/>
      <c r="W2597" s="13"/>
      <c r="X2597"/>
      <c r="AA2597"/>
      <c r="AB2597"/>
    </row>
    <row r="2598" spans="1:28" ht="15" customHeight="1" x14ac:dyDescent="0.25">
      <c r="A2598" s="6" t="s">
        <v>205</v>
      </c>
      <c r="B2598" s="6" t="s">
        <v>206</v>
      </c>
      <c r="C2598" s="6" t="s">
        <v>207</v>
      </c>
      <c r="D2598" s="6" t="s">
        <v>208</v>
      </c>
      <c r="E2598" s="6">
        <v>9</v>
      </c>
      <c r="F2598" s="6" t="str">
        <f>VLOOKUP(T_[[#This Row],[N° représ]],ListeREPRESENTANTS,2,FALSE)</f>
        <v>Steven Buchanan</v>
      </c>
      <c r="G2598" s="6">
        <v>10866</v>
      </c>
      <c r="H2598" s="9">
        <v>41702</v>
      </c>
      <c r="I2598" s="9">
        <v>41713</v>
      </c>
      <c r="J2598" s="9">
        <v>41710</v>
      </c>
      <c r="K2598" s="7">
        <v>1</v>
      </c>
      <c r="L2598" s="9" t="str">
        <f>VLOOKUP(T_[[#This Row],[Réf catégorie]],ListeCATEGORIES,2,FALSE)</f>
        <v>Boissons</v>
      </c>
      <c r="M2598" s="6">
        <v>2</v>
      </c>
      <c r="N2598" s="6" t="str">
        <f>VLOOKUP(T_[[#This Row],[Réf prod]],ListePRODUITS,2,FALSE)</f>
        <v>Chang</v>
      </c>
      <c r="O2598" s="13">
        <v>95</v>
      </c>
      <c r="P2598" s="6">
        <v>50</v>
      </c>
      <c r="Q2598" s="13">
        <f t="shared" si="40"/>
        <v>4750</v>
      </c>
      <c r="R2598" s="15">
        <v>0.05</v>
      </c>
      <c r="S2598" s="13">
        <v>4512.5</v>
      </c>
      <c r="T2598" s="13">
        <v>0</v>
      </c>
      <c r="U2598" s="48">
        <f>T_[[#This Row],[CA tarif]]-T_[[#This Row],[CA HT]]</f>
        <v>237.5</v>
      </c>
      <c r="V2598" s="13"/>
      <c r="W2598" s="13"/>
      <c r="X2598"/>
      <c r="AA2598"/>
      <c r="AB2598"/>
    </row>
    <row r="2599" spans="1:28" ht="15" customHeight="1" x14ac:dyDescent="0.25">
      <c r="A2599" s="6" t="s">
        <v>99</v>
      </c>
      <c r="B2599" s="6" t="s">
        <v>100</v>
      </c>
      <c r="C2599" s="6" t="s">
        <v>101</v>
      </c>
      <c r="D2599" s="6" t="s">
        <v>102</v>
      </c>
      <c r="E2599" s="6">
        <v>5</v>
      </c>
      <c r="F2599" s="6" t="str">
        <f>VLOOKUP(T_[[#This Row],[N° représ]],ListeREPRESENTANTS,2,FALSE)</f>
        <v>Mohamed Ben Arfa</v>
      </c>
      <c r="G2599" s="6">
        <v>10930</v>
      </c>
      <c r="H2599" s="9">
        <v>41702</v>
      </c>
      <c r="I2599" s="9">
        <v>41719</v>
      </c>
      <c r="J2599" s="9">
        <v>41715</v>
      </c>
      <c r="K2599" s="7">
        <v>3</v>
      </c>
      <c r="L2599" s="9" t="str">
        <f>VLOOKUP(T_[[#This Row],[Réf catégorie]],ListeCATEGORIES,2,FALSE)</f>
        <v>Desserts</v>
      </c>
      <c r="M2599" s="6">
        <v>27</v>
      </c>
      <c r="N2599" s="6" t="str">
        <f>VLOOKUP(T_[[#This Row],[Réf prod]],ListePRODUITS,2,FALSE)</f>
        <v>Schoggi Schokolade</v>
      </c>
      <c r="O2599" s="13">
        <v>219.5</v>
      </c>
      <c r="P2599" s="6">
        <v>37</v>
      </c>
      <c r="Q2599" s="13">
        <f t="shared" si="40"/>
        <v>8121.5</v>
      </c>
      <c r="R2599" s="15">
        <v>0.04</v>
      </c>
      <c r="S2599" s="13">
        <v>7796.6399999999994</v>
      </c>
      <c r="T2599" s="13">
        <v>179.32271999999998</v>
      </c>
      <c r="U2599" s="48">
        <f>T_[[#This Row],[CA tarif]]-T_[[#This Row],[CA HT]]</f>
        <v>324.86000000000058</v>
      </c>
      <c r="V2599" s="13"/>
      <c r="W2599" s="13"/>
      <c r="X2599"/>
      <c r="AA2599"/>
      <c r="AB2599"/>
    </row>
    <row r="2600" spans="1:28" ht="15" customHeight="1" x14ac:dyDescent="0.25">
      <c r="A2600" s="6" t="s">
        <v>264</v>
      </c>
      <c r="B2600" s="6" t="s">
        <v>265</v>
      </c>
      <c r="C2600" s="6" t="s">
        <v>266</v>
      </c>
      <c r="D2600" s="6" t="s">
        <v>123</v>
      </c>
      <c r="E2600" s="6">
        <v>5</v>
      </c>
      <c r="F2600" s="6" t="str">
        <f>VLOOKUP(T_[[#This Row],[N° représ]],ListeREPRESENTANTS,2,FALSE)</f>
        <v>Mohamed Ben Arfa</v>
      </c>
      <c r="G2600" s="6">
        <v>10935</v>
      </c>
      <c r="H2600" s="9">
        <v>41702</v>
      </c>
      <c r="I2600" s="9">
        <v>41729</v>
      </c>
      <c r="J2600" s="9">
        <v>41728</v>
      </c>
      <c r="K2600" s="7">
        <v>8</v>
      </c>
      <c r="L2600" s="9" t="str">
        <f>VLOOKUP(T_[[#This Row],[Réf catégorie]],ListeCATEGORIES,2,FALSE)</f>
        <v>Poissons et fruits de mer</v>
      </c>
      <c r="M2600" s="6">
        <v>18</v>
      </c>
      <c r="N2600" s="6" t="str">
        <f>VLOOKUP(T_[[#This Row],[Réf prod]],ListePRODUITS,2,FALSE)</f>
        <v>Carnarvon Tigers</v>
      </c>
      <c r="O2600" s="13">
        <v>312.5</v>
      </c>
      <c r="P2600" s="6">
        <v>42</v>
      </c>
      <c r="Q2600" s="13">
        <f t="shared" si="40"/>
        <v>13125</v>
      </c>
      <c r="R2600" s="15">
        <v>0.02</v>
      </c>
      <c r="S2600" s="13">
        <v>12862.5</v>
      </c>
      <c r="T2600" s="13">
        <v>257.25</v>
      </c>
      <c r="U2600" s="48">
        <f>T_[[#This Row],[CA tarif]]-T_[[#This Row],[CA HT]]</f>
        <v>262.5</v>
      </c>
      <c r="V2600" s="13"/>
      <c r="W2600" s="13"/>
      <c r="X2600"/>
      <c r="AA2600"/>
      <c r="AB2600"/>
    </row>
    <row r="2601" spans="1:28" ht="15" customHeight="1" x14ac:dyDescent="0.25">
      <c r="A2601" s="6" t="s">
        <v>221</v>
      </c>
      <c r="B2601" s="6" t="s">
        <v>222</v>
      </c>
      <c r="C2601" s="6" t="s">
        <v>88</v>
      </c>
      <c r="D2601" s="6" t="s">
        <v>89</v>
      </c>
      <c r="E2601" s="6">
        <v>8</v>
      </c>
      <c r="F2601" s="6" t="str">
        <f>VLOOKUP(T_[[#This Row],[N° représ]],ListeREPRESENTANTS,2,FALSE)</f>
        <v>Hicham Esmal</v>
      </c>
      <c r="G2601" s="6">
        <v>10532</v>
      </c>
      <c r="H2601" s="9">
        <v>41703</v>
      </c>
      <c r="I2601" s="9">
        <v>41732</v>
      </c>
      <c r="J2601" s="9">
        <v>41731</v>
      </c>
      <c r="K2601" s="7">
        <v>8</v>
      </c>
      <c r="L2601" s="9" t="str">
        <f>VLOOKUP(T_[[#This Row],[Réf catégorie]],ListeCATEGORIES,2,FALSE)</f>
        <v>Poissons et fruits de mer</v>
      </c>
      <c r="M2601" s="6">
        <v>30</v>
      </c>
      <c r="N2601" s="6" t="str">
        <f>VLOOKUP(T_[[#This Row],[Réf prod]],ListePRODUITS,2,FALSE)</f>
        <v>Nord-Ost Matjeshering</v>
      </c>
      <c r="O2601" s="13">
        <v>129.44999999999999</v>
      </c>
      <c r="P2601" s="6">
        <v>91</v>
      </c>
      <c r="Q2601" s="13">
        <f t="shared" si="40"/>
        <v>11779.949999999999</v>
      </c>
      <c r="R2601" s="15">
        <v>0.06</v>
      </c>
      <c r="S2601" s="13">
        <v>11073.152999999998</v>
      </c>
      <c r="T2601" s="13">
        <v>254.68251899999998</v>
      </c>
      <c r="U2601" s="48">
        <f>T_[[#This Row],[CA tarif]]-T_[[#This Row],[CA HT]]</f>
        <v>706.79700000000048</v>
      </c>
      <c r="V2601" s="13"/>
      <c r="W2601" s="13"/>
      <c r="X2601"/>
      <c r="AA2601"/>
      <c r="AB2601"/>
    </row>
    <row r="2602" spans="1:28" ht="15" customHeight="1" x14ac:dyDescent="0.25">
      <c r="A2602" s="6" t="s">
        <v>166</v>
      </c>
      <c r="B2602" s="6" t="s">
        <v>167</v>
      </c>
      <c r="C2602" s="6" t="s">
        <v>168</v>
      </c>
      <c r="D2602" s="6" t="s">
        <v>169</v>
      </c>
      <c r="E2602" s="6">
        <v>7</v>
      </c>
      <c r="F2602" s="6" t="str">
        <f>VLOOKUP(T_[[#This Row],[N° représ]],ListeREPRESENTANTS,2,FALSE)</f>
        <v>Jaime Dos Santos</v>
      </c>
      <c r="G2602" s="6">
        <v>10567</v>
      </c>
      <c r="H2602" s="9">
        <v>41703</v>
      </c>
      <c r="I2602" s="9">
        <v>41715</v>
      </c>
      <c r="J2602" s="9">
        <v>41714</v>
      </c>
      <c r="K2602" s="7">
        <v>4</v>
      </c>
      <c r="L2602" s="9" t="str">
        <f>VLOOKUP(T_[[#This Row],[Réf catégorie]],ListeCATEGORIES,2,FALSE)</f>
        <v>Produits laitiers</v>
      </c>
      <c r="M2602" s="6">
        <v>59</v>
      </c>
      <c r="N2602" s="6" t="str">
        <f>VLOOKUP(T_[[#This Row],[Réf prod]],ListePRODUITS,2,FALSE)</f>
        <v>Raclette Courdavault</v>
      </c>
      <c r="O2602" s="13">
        <v>275</v>
      </c>
      <c r="P2602" s="6">
        <v>50</v>
      </c>
      <c r="Q2602" s="13">
        <f t="shared" si="40"/>
        <v>13750</v>
      </c>
      <c r="R2602" s="15">
        <v>0.14000000000000001</v>
      </c>
      <c r="S2602" s="13">
        <v>11825</v>
      </c>
      <c r="T2602" s="13">
        <v>271.97500000000002</v>
      </c>
      <c r="U2602" s="48">
        <f>T_[[#This Row],[CA tarif]]-T_[[#This Row],[CA HT]]</f>
        <v>1925</v>
      </c>
      <c r="V2602" s="13"/>
      <c r="W2602" s="13"/>
      <c r="X2602"/>
      <c r="AA2602"/>
      <c r="AB2602"/>
    </row>
    <row r="2603" spans="1:28" ht="15" customHeight="1" x14ac:dyDescent="0.25">
      <c r="A2603" s="6" t="s">
        <v>78</v>
      </c>
      <c r="B2603" s="6" t="s">
        <v>79</v>
      </c>
      <c r="C2603" s="6" t="s">
        <v>80</v>
      </c>
      <c r="D2603" s="6" t="s">
        <v>81</v>
      </c>
      <c r="E2603" s="6">
        <v>4</v>
      </c>
      <c r="F2603" s="6" t="str">
        <f>VLOOKUP(T_[[#This Row],[N° représ]],ListeREPRESENTANTS,2,FALSE)</f>
        <v>Laura Callahan</v>
      </c>
      <c r="G2603" s="6">
        <v>10596</v>
      </c>
      <c r="H2603" s="9">
        <v>41703</v>
      </c>
      <c r="I2603" s="9">
        <v>41720</v>
      </c>
      <c r="J2603" s="9">
        <v>41717</v>
      </c>
      <c r="K2603" s="7">
        <v>1</v>
      </c>
      <c r="L2603" s="9" t="str">
        <f>VLOOKUP(T_[[#This Row],[Réf catégorie]],ListeCATEGORIES,2,FALSE)</f>
        <v>Boissons</v>
      </c>
      <c r="M2603" s="6">
        <v>75</v>
      </c>
      <c r="N2603" s="6" t="str">
        <f>VLOOKUP(T_[[#This Row],[Réf prod]],ListePRODUITS,2,FALSE)</f>
        <v>Rhönbräu Klosterbier</v>
      </c>
      <c r="O2603" s="13">
        <v>38.75</v>
      </c>
      <c r="P2603" s="6">
        <v>47</v>
      </c>
      <c r="Q2603" s="13">
        <f t="shared" si="40"/>
        <v>1821.25</v>
      </c>
      <c r="R2603" s="15">
        <v>0.17</v>
      </c>
      <c r="S2603" s="13">
        <v>1511.6374999999998</v>
      </c>
      <c r="T2603" s="13">
        <v>49.884037499999991</v>
      </c>
      <c r="U2603" s="48">
        <f>T_[[#This Row],[CA tarif]]-T_[[#This Row],[CA HT]]</f>
        <v>309.61250000000018</v>
      </c>
      <c r="V2603" s="13"/>
      <c r="W2603" s="13"/>
      <c r="X2603"/>
      <c r="AA2603"/>
      <c r="AB2603"/>
    </row>
    <row r="2604" spans="1:28" ht="15" customHeight="1" x14ac:dyDescent="0.25">
      <c r="A2604" s="6" t="s">
        <v>179</v>
      </c>
      <c r="B2604" s="6" t="s">
        <v>180</v>
      </c>
      <c r="C2604" s="6" t="s">
        <v>181</v>
      </c>
      <c r="D2604" s="6" t="s">
        <v>81</v>
      </c>
      <c r="E2604" s="6">
        <v>9</v>
      </c>
      <c r="F2604" s="6" t="str">
        <f>VLOOKUP(T_[[#This Row],[N° représ]],ListeREPRESENTANTS,2,FALSE)</f>
        <v>Steven Buchanan</v>
      </c>
      <c r="G2604" s="6">
        <v>10714</v>
      </c>
      <c r="H2604" s="9">
        <v>41703</v>
      </c>
      <c r="I2604" s="9">
        <v>41723</v>
      </c>
      <c r="J2604" s="9">
        <v>41722</v>
      </c>
      <c r="K2604" s="7">
        <v>5</v>
      </c>
      <c r="L2604" s="9" t="str">
        <f>VLOOKUP(T_[[#This Row],[Réf catégorie]],ListeCATEGORIES,2,FALSE)</f>
        <v>Pâtes et céréales</v>
      </c>
      <c r="M2604" s="6">
        <v>56</v>
      </c>
      <c r="N2604" s="6" t="str">
        <f>VLOOKUP(T_[[#This Row],[Réf prod]],ListePRODUITS,2,FALSE)</f>
        <v>Gnocchi di nonna Alice</v>
      </c>
      <c r="O2604" s="13">
        <v>190</v>
      </c>
      <c r="P2604" s="6">
        <v>45</v>
      </c>
      <c r="Q2604" s="13">
        <f t="shared" si="40"/>
        <v>8550</v>
      </c>
      <c r="R2604" s="15">
        <v>0</v>
      </c>
      <c r="S2604" s="13">
        <v>8550</v>
      </c>
      <c r="T2604" s="13">
        <v>230.85</v>
      </c>
      <c r="U2604" s="48">
        <f>T_[[#This Row],[CA tarif]]-T_[[#This Row],[CA HT]]</f>
        <v>0</v>
      </c>
      <c r="V2604" s="13"/>
      <c r="W2604" s="13"/>
      <c r="X2604"/>
      <c r="AA2604"/>
      <c r="AB2604"/>
    </row>
    <row r="2605" spans="1:28" ht="15" customHeight="1" x14ac:dyDescent="0.25">
      <c r="A2605" s="6" t="s">
        <v>226</v>
      </c>
      <c r="B2605" s="6" t="s">
        <v>227</v>
      </c>
      <c r="C2605" s="6" t="s">
        <v>53</v>
      </c>
      <c r="D2605" s="6" t="s">
        <v>51</v>
      </c>
      <c r="E2605" s="6">
        <v>7</v>
      </c>
      <c r="F2605" s="6" t="str">
        <f>VLOOKUP(T_[[#This Row],[N° représ]],ListeREPRESENTANTS,2,FALSE)</f>
        <v>Jaime Dos Santos</v>
      </c>
      <c r="G2605" s="6">
        <v>10537</v>
      </c>
      <c r="H2605" s="9">
        <v>41704</v>
      </c>
      <c r="I2605" s="9">
        <v>41720</v>
      </c>
      <c r="J2605" s="9">
        <v>41722</v>
      </c>
      <c r="K2605" s="7">
        <v>8</v>
      </c>
      <c r="L2605" s="9" t="str">
        <f>VLOOKUP(T_[[#This Row],[Réf catégorie]],ListeCATEGORIES,2,FALSE)</f>
        <v>Poissons et fruits de mer</v>
      </c>
      <c r="M2605" s="6">
        <v>73</v>
      </c>
      <c r="N2605" s="6" t="str">
        <f>VLOOKUP(T_[[#This Row],[Réf prod]],ListePRODUITS,2,FALSE)</f>
        <v>Röd Kaviar</v>
      </c>
      <c r="O2605" s="13">
        <v>75</v>
      </c>
      <c r="P2605" s="6">
        <v>8</v>
      </c>
      <c r="Q2605" s="13">
        <f t="shared" si="40"/>
        <v>600</v>
      </c>
      <c r="R2605" s="15">
        <v>0.02</v>
      </c>
      <c r="S2605" s="13">
        <v>588</v>
      </c>
      <c r="T2605" s="13">
        <v>12.936</v>
      </c>
      <c r="U2605" s="48">
        <f>T_[[#This Row],[CA tarif]]-T_[[#This Row],[CA HT]]</f>
        <v>12</v>
      </c>
      <c r="V2605" s="13"/>
      <c r="W2605" s="13"/>
      <c r="X2605"/>
      <c r="AA2605"/>
      <c r="AB2605"/>
    </row>
    <row r="2606" spans="1:28" ht="15" customHeight="1" x14ac:dyDescent="0.25">
      <c r="A2606" s="6" t="s">
        <v>177</v>
      </c>
      <c r="B2606" s="6" t="s">
        <v>178</v>
      </c>
      <c r="C2606" s="6" t="s">
        <v>159</v>
      </c>
      <c r="D2606" s="6" t="s">
        <v>136</v>
      </c>
      <c r="E2606" s="6">
        <v>5</v>
      </c>
      <c r="F2606" s="6" t="str">
        <f>VLOOKUP(T_[[#This Row],[N° représ]],ListeREPRESENTANTS,2,FALSE)</f>
        <v>Mohamed Ben Arfa</v>
      </c>
      <c r="G2606" s="6">
        <v>10554</v>
      </c>
      <c r="H2606" s="9">
        <v>41704</v>
      </c>
      <c r="I2606" s="9">
        <v>41722</v>
      </c>
      <c r="J2606" s="9">
        <v>41724</v>
      </c>
      <c r="K2606" s="7">
        <v>3</v>
      </c>
      <c r="L2606" s="9" t="str">
        <f>VLOOKUP(T_[[#This Row],[Réf catégorie]],ListeCATEGORIES,2,FALSE)</f>
        <v>Desserts</v>
      </c>
      <c r="M2606" s="6">
        <v>16</v>
      </c>
      <c r="N2606" s="6" t="str">
        <f>VLOOKUP(T_[[#This Row],[Réf prod]],ListePRODUITS,2,FALSE)</f>
        <v>Pavlova</v>
      </c>
      <c r="O2606" s="13">
        <v>87.25</v>
      </c>
      <c r="P2606" s="6">
        <v>47</v>
      </c>
      <c r="Q2606" s="13">
        <f t="shared" si="40"/>
        <v>4100.75</v>
      </c>
      <c r="R2606" s="15">
        <v>0.13</v>
      </c>
      <c r="S2606" s="13">
        <v>3567.6525000000001</v>
      </c>
      <c r="T2606" s="13">
        <v>78.488355000000013</v>
      </c>
      <c r="U2606" s="48">
        <f>T_[[#This Row],[CA tarif]]-T_[[#This Row],[CA HT]]</f>
        <v>533.09749999999985</v>
      </c>
      <c r="V2606" s="13"/>
      <c r="W2606" s="13"/>
      <c r="X2606"/>
      <c r="AA2606"/>
      <c r="AB2606"/>
    </row>
    <row r="2607" spans="1:28" ht="15" customHeight="1" x14ac:dyDescent="0.25">
      <c r="A2607" s="6" t="s">
        <v>258</v>
      </c>
      <c r="B2607" s="6" t="s">
        <v>259</v>
      </c>
      <c r="C2607" s="6" t="s">
        <v>260</v>
      </c>
      <c r="D2607" s="6" t="s">
        <v>136</v>
      </c>
      <c r="E2607" s="6">
        <v>9</v>
      </c>
      <c r="F2607" s="6" t="str">
        <f>VLOOKUP(T_[[#This Row],[N° représ]],ListeREPRESENTANTS,2,FALSE)</f>
        <v>Steven Buchanan</v>
      </c>
      <c r="G2607" s="6">
        <v>10575</v>
      </c>
      <c r="H2607" s="9">
        <v>41704</v>
      </c>
      <c r="I2607" s="9">
        <v>41730</v>
      </c>
      <c r="J2607" s="9">
        <v>41725</v>
      </c>
      <c r="K2607" s="7">
        <v>4</v>
      </c>
      <c r="L2607" s="9" t="str">
        <f>VLOOKUP(T_[[#This Row],[Réf catégorie]],ListeCATEGORIES,2,FALSE)</f>
        <v>Produits laitiers</v>
      </c>
      <c r="M2607" s="6">
        <v>72</v>
      </c>
      <c r="N2607" s="6" t="str">
        <f>VLOOKUP(T_[[#This Row],[Réf prod]],ListePRODUITS,2,FALSE)</f>
        <v>Mozzarella di Giovanni</v>
      </c>
      <c r="O2607" s="13">
        <v>174</v>
      </c>
      <c r="P2607" s="6">
        <v>82</v>
      </c>
      <c r="Q2607" s="13">
        <f t="shared" si="40"/>
        <v>14268</v>
      </c>
      <c r="R2607" s="15">
        <v>0.06</v>
      </c>
      <c r="S2607" s="13">
        <v>13411.92</v>
      </c>
      <c r="T2607" s="13">
        <v>174.35496000000001</v>
      </c>
      <c r="U2607" s="48">
        <f>T_[[#This Row],[CA tarif]]-T_[[#This Row],[CA HT]]</f>
        <v>856.07999999999993</v>
      </c>
      <c r="V2607" s="13"/>
      <c r="W2607" s="13"/>
      <c r="X2607"/>
      <c r="AA2607"/>
      <c r="AB2607"/>
    </row>
    <row r="2608" spans="1:28" ht="15" customHeight="1" x14ac:dyDescent="0.25">
      <c r="A2608" s="6" t="s">
        <v>117</v>
      </c>
      <c r="B2608" s="6" t="s">
        <v>118</v>
      </c>
      <c r="C2608" s="6" t="s">
        <v>119</v>
      </c>
      <c r="D2608" s="6" t="s">
        <v>85</v>
      </c>
      <c r="E2608" s="6">
        <v>5</v>
      </c>
      <c r="F2608" s="6" t="str">
        <f>VLOOKUP(T_[[#This Row],[N° représ]],ListeREPRESENTANTS,2,FALSE)</f>
        <v>Mohamed Ben Arfa</v>
      </c>
      <c r="G2608" s="6">
        <v>10634</v>
      </c>
      <c r="H2608" s="9">
        <v>41704</v>
      </c>
      <c r="I2608" s="9">
        <v>41721</v>
      </c>
      <c r="J2608" s="9">
        <v>41720</v>
      </c>
      <c r="K2608" s="7">
        <v>8</v>
      </c>
      <c r="L2608" s="9" t="str">
        <f>VLOOKUP(T_[[#This Row],[Réf catégorie]],ListeCATEGORIES,2,FALSE)</f>
        <v>Poissons et fruits de mer</v>
      </c>
      <c r="M2608" s="6">
        <v>18</v>
      </c>
      <c r="N2608" s="6" t="str">
        <f>VLOOKUP(T_[[#This Row],[Réf prod]],ListePRODUITS,2,FALSE)</f>
        <v>Carnarvon Tigers</v>
      </c>
      <c r="O2608" s="13">
        <v>312.5</v>
      </c>
      <c r="P2608" s="6">
        <v>60</v>
      </c>
      <c r="Q2608" s="13">
        <f t="shared" si="40"/>
        <v>18750</v>
      </c>
      <c r="R2608" s="15">
        <v>0.08</v>
      </c>
      <c r="S2608" s="13">
        <v>17250</v>
      </c>
      <c r="T2608" s="13">
        <v>51.75</v>
      </c>
      <c r="U2608" s="48">
        <f>T_[[#This Row],[CA tarif]]-T_[[#This Row],[CA HT]]</f>
        <v>1500</v>
      </c>
      <c r="V2608" s="13"/>
      <c r="W2608" s="13"/>
      <c r="X2608"/>
      <c r="AA2608"/>
      <c r="AB2608"/>
    </row>
    <row r="2609" spans="1:28" ht="15" customHeight="1" x14ac:dyDescent="0.25">
      <c r="A2609" s="6" t="s">
        <v>78</v>
      </c>
      <c r="B2609" s="6" t="s">
        <v>79</v>
      </c>
      <c r="C2609" s="6" t="s">
        <v>80</v>
      </c>
      <c r="D2609" s="6" t="s">
        <v>81</v>
      </c>
      <c r="E2609" s="6">
        <v>4</v>
      </c>
      <c r="F2609" s="6" t="str">
        <f>VLOOKUP(T_[[#This Row],[N° représ]],ListeREPRESENTANTS,2,FALSE)</f>
        <v>Laura Callahan</v>
      </c>
      <c r="G2609" s="6">
        <v>10696</v>
      </c>
      <c r="H2609" s="9">
        <v>41704</v>
      </c>
      <c r="I2609" s="9">
        <v>41718</v>
      </c>
      <c r="J2609" s="9">
        <v>41721</v>
      </c>
      <c r="K2609" s="7">
        <v>6</v>
      </c>
      <c r="L2609" s="9" t="str">
        <f>VLOOKUP(T_[[#This Row],[Réf catégorie]],ListeCATEGORIES,2,FALSE)</f>
        <v>Viandes</v>
      </c>
      <c r="M2609" s="6">
        <v>17</v>
      </c>
      <c r="N2609" s="6" t="str">
        <f>VLOOKUP(T_[[#This Row],[Réf prod]],ListePRODUITS,2,FALSE)</f>
        <v>Alice Mutton</v>
      </c>
      <c r="O2609" s="13">
        <v>195</v>
      </c>
      <c r="P2609" s="6">
        <v>83</v>
      </c>
      <c r="Q2609" s="13">
        <f t="shared" si="40"/>
        <v>16185</v>
      </c>
      <c r="R2609" s="15">
        <v>0.15</v>
      </c>
      <c r="S2609" s="13">
        <v>13757.25</v>
      </c>
      <c r="T2609" s="13">
        <v>385.20299999999997</v>
      </c>
      <c r="U2609" s="48">
        <f>T_[[#This Row],[CA tarif]]-T_[[#This Row],[CA HT]]</f>
        <v>2427.75</v>
      </c>
      <c r="V2609" s="13"/>
      <c r="W2609" s="13"/>
      <c r="X2609"/>
      <c r="AA2609"/>
      <c r="AB2609"/>
    </row>
    <row r="2610" spans="1:28" ht="15" customHeight="1" x14ac:dyDescent="0.25">
      <c r="A2610" s="6" t="s">
        <v>147</v>
      </c>
      <c r="B2610" s="6" t="s">
        <v>148</v>
      </c>
      <c r="C2610" s="6" t="s">
        <v>149</v>
      </c>
      <c r="D2610" s="6" t="s">
        <v>85</v>
      </c>
      <c r="E2610" s="6">
        <v>1</v>
      </c>
      <c r="F2610" s="6" t="str">
        <f>VLOOKUP(T_[[#This Row],[N° représ]],ListeREPRESENTANTS,2,FALSE)</f>
        <v>Francis Rivière</v>
      </c>
      <c r="G2610" s="6">
        <v>10832</v>
      </c>
      <c r="H2610" s="9">
        <v>41704</v>
      </c>
      <c r="I2610" s="9">
        <v>41715</v>
      </c>
      <c r="J2610" s="9">
        <v>41717</v>
      </c>
      <c r="K2610" s="7">
        <v>5</v>
      </c>
      <c r="L2610" s="9" t="str">
        <f>VLOOKUP(T_[[#This Row],[Réf catégorie]],ListeCATEGORIES,2,FALSE)</f>
        <v>Pâtes et céréales</v>
      </c>
      <c r="M2610" s="6">
        <v>64</v>
      </c>
      <c r="N2610" s="6" t="str">
        <f>VLOOKUP(T_[[#This Row],[Réf prod]],ListePRODUITS,2,FALSE)</f>
        <v>Wimmers gute Semmelknödel</v>
      </c>
      <c r="O2610" s="13">
        <v>166.25</v>
      </c>
      <c r="P2610" s="6">
        <v>27</v>
      </c>
      <c r="Q2610" s="13">
        <f t="shared" si="40"/>
        <v>4488.75</v>
      </c>
      <c r="R2610" s="15">
        <v>0.01</v>
      </c>
      <c r="S2610" s="13">
        <v>4443.8625000000002</v>
      </c>
      <c r="T2610" s="13">
        <v>8.8877249999999997</v>
      </c>
      <c r="U2610" s="48">
        <f>T_[[#This Row],[CA tarif]]-T_[[#This Row],[CA HT]]</f>
        <v>44.887499999999818</v>
      </c>
      <c r="V2610" s="13"/>
      <c r="W2610" s="13"/>
      <c r="X2610"/>
      <c r="AA2610"/>
      <c r="AB2610"/>
    </row>
    <row r="2611" spans="1:28" ht="15" customHeight="1" x14ac:dyDescent="0.25">
      <c r="A2611" s="6" t="s">
        <v>223</v>
      </c>
      <c r="B2611" s="6" t="s">
        <v>224</v>
      </c>
      <c r="C2611" s="6" t="s">
        <v>225</v>
      </c>
      <c r="D2611" s="6" t="s">
        <v>208</v>
      </c>
      <c r="E2611" s="6">
        <v>4</v>
      </c>
      <c r="F2611" s="6" t="str">
        <f>VLOOKUP(T_[[#This Row],[N° représ]],ListeREPRESENTANTS,2,FALSE)</f>
        <v>Laura Callahan</v>
      </c>
      <c r="G2611" s="6">
        <v>10533</v>
      </c>
      <c r="H2611" s="9">
        <v>41705</v>
      </c>
      <c r="I2611" s="9">
        <v>41717</v>
      </c>
      <c r="J2611" s="9">
        <v>41718</v>
      </c>
      <c r="K2611" s="7">
        <v>2</v>
      </c>
      <c r="L2611" s="9" t="str">
        <f>VLOOKUP(T_[[#This Row],[Réf catégorie]],ListeCATEGORIES,2,FALSE)</f>
        <v>Condiments</v>
      </c>
      <c r="M2611" s="6">
        <v>4</v>
      </c>
      <c r="N2611" s="6" t="str">
        <f>VLOOKUP(T_[[#This Row],[Réf prod]],ListePRODUITS,2,FALSE)</f>
        <v>Chef Anton's Cajun Seasoning</v>
      </c>
      <c r="O2611" s="13">
        <v>110</v>
      </c>
      <c r="P2611" s="6">
        <v>17</v>
      </c>
      <c r="Q2611" s="13">
        <f t="shared" si="40"/>
        <v>1870</v>
      </c>
      <c r="R2611" s="15">
        <v>0.1</v>
      </c>
      <c r="S2611" s="13">
        <v>1683</v>
      </c>
      <c r="T2611" s="13">
        <v>47.124000000000002</v>
      </c>
      <c r="U2611" s="48">
        <f>T_[[#This Row],[CA tarif]]-T_[[#This Row],[CA HT]]</f>
        <v>187</v>
      </c>
      <c r="V2611" s="13"/>
      <c r="W2611" s="13"/>
      <c r="X2611"/>
      <c r="AA2611"/>
      <c r="AB2611"/>
    </row>
    <row r="2612" spans="1:28" ht="15" customHeight="1" x14ac:dyDescent="0.25">
      <c r="A2612" s="6" t="s">
        <v>313</v>
      </c>
      <c r="B2612" s="6" t="s">
        <v>314</v>
      </c>
      <c r="C2612" s="6" t="s">
        <v>315</v>
      </c>
      <c r="D2612" s="6" t="s">
        <v>85</v>
      </c>
      <c r="E2612" s="6">
        <v>1</v>
      </c>
      <c r="F2612" s="6" t="str">
        <f>VLOOKUP(T_[[#This Row],[N° représ]],ListeREPRESENTANTS,2,FALSE)</f>
        <v>Francis Rivière</v>
      </c>
      <c r="G2612" s="6">
        <v>10738</v>
      </c>
      <c r="H2612" s="9">
        <v>41705</v>
      </c>
      <c r="I2612" s="9">
        <v>41717</v>
      </c>
      <c r="J2612" s="9">
        <v>41717</v>
      </c>
      <c r="K2612" s="7">
        <v>3</v>
      </c>
      <c r="L2612" s="9" t="str">
        <f>VLOOKUP(T_[[#This Row],[Réf catégorie]],ListeCATEGORIES,2,FALSE)</f>
        <v>Desserts</v>
      </c>
      <c r="M2612" s="6">
        <v>16</v>
      </c>
      <c r="N2612" s="6" t="str">
        <f>VLOOKUP(T_[[#This Row],[Réf prod]],ListePRODUITS,2,FALSE)</f>
        <v>Pavlova</v>
      </c>
      <c r="O2612" s="13">
        <v>87.25</v>
      </c>
      <c r="P2612" s="6">
        <v>61</v>
      </c>
      <c r="Q2612" s="13">
        <f t="shared" si="40"/>
        <v>5322.25</v>
      </c>
      <c r="R2612" s="15">
        <v>0.19</v>
      </c>
      <c r="S2612" s="13">
        <v>4311.0225</v>
      </c>
      <c r="T2612" s="13">
        <v>8.622045</v>
      </c>
      <c r="U2612" s="48">
        <f>T_[[#This Row],[CA tarif]]-T_[[#This Row],[CA HT]]</f>
        <v>1011.2275</v>
      </c>
      <c r="V2612" s="13"/>
      <c r="W2612" s="13"/>
      <c r="X2612"/>
      <c r="AA2612"/>
      <c r="AB2612"/>
    </row>
    <row r="2613" spans="1:28" ht="15" customHeight="1" x14ac:dyDescent="0.25">
      <c r="A2613" s="6" t="s">
        <v>152</v>
      </c>
      <c r="B2613" s="6" t="s">
        <v>153</v>
      </c>
      <c r="C2613" s="6" t="s">
        <v>154</v>
      </c>
      <c r="D2613" s="6" t="s">
        <v>146</v>
      </c>
      <c r="E2613" s="6">
        <v>3</v>
      </c>
      <c r="F2613" s="6" t="str">
        <f>VLOOKUP(T_[[#This Row],[N° représ]],ListeREPRESENTANTS,2,FALSE)</f>
        <v>Janet Leverling</v>
      </c>
      <c r="G2613" s="6">
        <v>10495</v>
      </c>
      <c r="H2613" s="9">
        <v>41706</v>
      </c>
      <c r="I2613" s="9">
        <v>41722</v>
      </c>
      <c r="J2613" s="9">
        <v>41721</v>
      </c>
      <c r="K2613" s="7">
        <v>8</v>
      </c>
      <c r="L2613" s="9" t="str">
        <f>VLOOKUP(T_[[#This Row],[Réf catégorie]],ListeCATEGORIES,2,FALSE)</f>
        <v>Poissons et fruits de mer</v>
      </c>
      <c r="M2613" s="6">
        <v>41</v>
      </c>
      <c r="N2613" s="6" t="str">
        <f>VLOOKUP(T_[[#This Row],[Réf prod]],ListePRODUITS,2,FALSE)</f>
        <v>Jack's New England Clam Chowder</v>
      </c>
      <c r="O2613" s="13">
        <v>38.5</v>
      </c>
      <c r="P2613" s="6">
        <v>47</v>
      </c>
      <c r="Q2613" s="13">
        <f t="shared" si="40"/>
        <v>1809.5</v>
      </c>
      <c r="R2613" s="15">
        <v>0.02</v>
      </c>
      <c r="S2613" s="13">
        <v>1773.31</v>
      </c>
      <c r="T2613" s="13">
        <v>39.012819999999998</v>
      </c>
      <c r="U2613" s="48">
        <f>T_[[#This Row],[CA tarif]]-T_[[#This Row],[CA HT]]</f>
        <v>36.190000000000055</v>
      </c>
      <c r="V2613" s="13"/>
      <c r="W2613" s="13"/>
      <c r="X2613"/>
      <c r="AA2613"/>
      <c r="AB2613"/>
    </row>
    <row r="2614" spans="1:28" ht="15" customHeight="1" x14ac:dyDescent="0.25">
      <c r="A2614" s="6" t="s">
        <v>90</v>
      </c>
      <c r="B2614" s="6" t="s">
        <v>91</v>
      </c>
      <c r="C2614" s="6" t="s">
        <v>88</v>
      </c>
      <c r="D2614" s="6" t="s">
        <v>89</v>
      </c>
      <c r="E2614" s="6">
        <v>8</v>
      </c>
      <c r="F2614" s="6" t="str">
        <f>VLOOKUP(T_[[#This Row],[N° représ]],ListeREPRESENTANTS,2,FALSE)</f>
        <v>Hicham Esmal</v>
      </c>
      <c r="G2614" s="6">
        <v>10523</v>
      </c>
      <c r="H2614" s="9">
        <v>41706</v>
      </c>
      <c r="I2614" s="9">
        <v>41727</v>
      </c>
      <c r="J2614" s="9">
        <v>41730</v>
      </c>
      <c r="K2614" s="7">
        <v>6</v>
      </c>
      <c r="L2614" s="9" t="str">
        <f>VLOOKUP(T_[[#This Row],[Réf catégorie]],ListeCATEGORIES,2,FALSE)</f>
        <v>Viandes</v>
      </c>
      <c r="M2614" s="6">
        <v>17</v>
      </c>
      <c r="N2614" s="6" t="str">
        <f>VLOOKUP(T_[[#This Row],[Réf prod]],ListePRODUITS,2,FALSE)</f>
        <v>Alice Mutton</v>
      </c>
      <c r="O2614" s="13">
        <v>195</v>
      </c>
      <c r="P2614" s="6">
        <v>25</v>
      </c>
      <c r="Q2614" s="13">
        <f t="shared" si="40"/>
        <v>4875</v>
      </c>
      <c r="R2614" s="15">
        <v>0.16</v>
      </c>
      <c r="S2614" s="13">
        <v>4095</v>
      </c>
      <c r="T2614" s="13">
        <v>28.664999999999999</v>
      </c>
      <c r="U2614" s="48">
        <f>T_[[#This Row],[CA tarif]]-T_[[#This Row],[CA HT]]</f>
        <v>780</v>
      </c>
      <c r="V2614" s="13"/>
      <c r="W2614" s="13"/>
      <c r="X2614"/>
      <c r="AA2614"/>
      <c r="AB2614"/>
    </row>
    <row r="2615" spans="1:28" ht="15" customHeight="1" x14ac:dyDescent="0.25">
      <c r="A2615" s="6" t="s">
        <v>186</v>
      </c>
      <c r="B2615" s="6" t="s">
        <v>187</v>
      </c>
      <c r="C2615" s="6" t="s">
        <v>188</v>
      </c>
      <c r="D2615" s="6" t="s">
        <v>140</v>
      </c>
      <c r="E2615" s="6">
        <v>8</v>
      </c>
      <c r="F2615" s="6" t="str">
        <f>VLOOKUP(T_[[#This Row],[N° représ]],ListeREPRESENTANTS,2,FALSE)</f>
        <v>Hicham Esmal</v>
      </c>
      <c r="G2615" s="6">
        <v>10633</v>
      </c>
      <c r="H2615" s="9">
        <v>41706</v>
      </c>
      <c r="I2615" s="9">
        <v>41720</v>
      </c>
      <c r="J2615" s="9">
        <v>41721</v>
      </c>
      <c r="K2615" s="7">
        <v>4</v>
      </c>
      <c r="L2615" s="9" t="str">
        <f>VLOOKUP(T_[[#This Row],[Réf catégorie]],ListeCATEGORIES,2,FALSE)</f>
        <v>Produits laitiers</v>
      </c>
      <c r="M2615" s="6">
        <v>12</v>
      </c>
      <c r="N2615" s="6" t="str">
        <f>VLOOKUP(T_[[#This Row],[Réf prod]],ListePRODUITS,2,FALSE)</f>
        <v>Queso Manchego La Pastora</v>
      </c>
      <c r="O2615" s="13">
        <v>190</v>
      </c>
      <c r="P2615" s="6">
        <v>78</v>
      </c>
      <c r="Q2615" s="13">
        <f t="shared" si="40"/>
        <v>14820</v>
      </c>
      <c r="R2615" s="15">
        <v>0.13</v>
      </c>
      <c r="S2615" s="13">
        <v>12893.4</v>
      </c>
      <c r="T2615" s="13">
        <v>232.0812</v>
      </c>
      <c r="U2615" s="48">
        <f>T_[[#This Row],[CA tarif]]-T_[[#This Row],[CA HT]]</f>
        <v>1926.6000000000004</v>
      </c>
      <c r="V2615" s="13"/>
      <c r="W2615" s="13"/>
      <c r="X2615"/>
      <c r="AA2615"/>
      <c r="AB2615"/>
    </row>
    <row r="2616" spans="1:28" ht="15" customHeight="1" x14ac:dyDescent="0.25">
      <c r="A2616" s="6" t="s">
        <v>133</v>
      </c>
      <c r="B2616" s="6" t="s">
        <v>134</v>
      </c>
      <c r="C2616" s="6" t="s">
        <v>135</v>
      </c>
      <c r="D2616" s="6" t="s">
        <v>136</v>
      </c>
      <c r="E2616" s="6">
        <v>7</v>
      </c>
      <c r="F2616" s="6" t="str">
        <f>VLOOKUP(T_[[#This Row],[N° représ]],ListeREPRESENTANTS,2,FALSE)</f>
        <v>Jaime Dos Santos</v>
      </c>
      <c r="G2616" s="6">
        <v>10653</v>
      </c>
      <c r="H2616" s="9">
        <v>41706</v>
      </c>
      <c r="I2616" s="9">
        <v>41725</v>
      </c>
      <c r="J2616" s="9">
        <v>41722</v>
      </c>
      <c r="K2616" s="7">
        <v>4</v>
      </c>
      <c r="L2616" s="9" t="str">
        <f>VLOOKUP(T_[[#This Row],[Réf catégorie]],ListeCATEGORIES,2,FALSE)</f>
        <v>Produits laitiers</v>
      </c>
      <c r="M2616" s="6">
        <v>60</v>
      </c>
      <c r="N2616" s="6" t="str">
        <f>VLOOKUP(T_[[#This Row],[Réf prod]],ListePRODUITS,2,FALSE)</f>
        <v>Camembert Pierrot</v>
      </c>
      <c r="O2616" s="13">
        <v>170</v>
      </c>
      <c r="P2616" s="6">
        <v>84</v>
      </c>
      <c r="Q2616" s="13">
        <f t="shared" si="40"/>
        <v>14280</v>
      </c>
      <c r="R2616" s="15">
        <v>0</v>
      </c>
      <c r="S2616" s="13">
        <v>14280</v>
      </c>
      <c r="T2616" s="13">
        <v>285.60000000000002</v>
      </c>
      <c r="U2616" s="48">
        <f>T_[[#This Row],[CA tarif]]-T_[[#This Row],[CA HT]]</f>
        <v>0</v>
      </c>
      <c r="V2616" s="13"/>
      <c r="W2616" s="13"/>
      <c r="X2616"/>
      <c r="AA2616"/>
      <c r="AB2616"/>
    </row>
    <row r="2617" spans="1:28" ht="15" customHeight="1" x14ac:dyDescent="0.25">
      <c r="A2617" s="6" t="s">
        <v>223</v>
      </c>
      <c r="B2617" s="6" t="s">
        <v>224</v>
      </c>
      <c r="C2617" s="6" t="s">
        <v>225</v>
      </c>
      <c r="D2617" s="6" t="s">
        <v>208</v>
      </c>
      <c r="E2617" s="6">
        <v>6</v>
      </c>
      <c r="F2617" s="6" t="str">
        <f>VLOOKUP(T_[[#This Row],[N° représ]],ListeREPRESENTANTS,2,FALSE)</f>
        <v>Ernst Junge</v>
      </c>
      <c r="G2617" s="6">
        <v>10703</v>
      </c>
      <c r="H2617" s="9">
        <v>41706</v>
      </c>
      <c r="I2617" s="9">
        <v>41724</v>
      </c>
      <c r="J2617" s="9">
        <v>41721</v>
      </c>
      <c r="K2617" s="7">
        <v>4</v>
      </c>
      <c r="L2617" s="9" t="str">
        <f>VLOOKUP(T_[[#This Row],[Réf catégorie]],ListeCATEGORIES,2,FALSE)</f>
        <v>Produits laitiers</v>
      </c>
      <c r="M2617" s="6">
        <v>59</v>
      </c>
      <c r="N2617" s="6" t="str">
        <f>VLOOKUP(T_[[#This Row],[Réf prod]],ListePRODUITS,2,FALSE)</f>
        <v>Raclette Courdavault</v>
      </c>
      <c r="O2617" s="13">
        <v>275</v>
      </c>
      <c r="P2617" s="6">
        <v>86</v>
      </c>
      <c r="Q2617" s="13">
        <f t="shared" si="40"/>
        <v>23650</v>
      </c>
      <c r="R2617" s="15">
        <v>0.2</v>
      </c>
      <c r="S2617" s="13">
        <v>18920</v>
      </c>
      <c r="T2617" s="13">
        <v>18.920000000000002</v>
      </c>
      <c r="U2617" s="48">
        <f>T_[[#This Row],[CA tarif]]-T_[[#This Row],[CA HT]]</f>
        <v>4730</v>
      </c>
      <c r="V2617" s="13"/>
      <c r="W2617" s="13"/>
      <c r="X2617"/>
      <c r="AA2617"/>
      <c r="AB2617"/>
    </row>
    <row r="2618" spans="1:28" ht="15" customHeight="1" x14ac:dyDescent="0.25">
      <c r="A2618" s="6" t="s">
        <v>293</v>
      </c>
      <c r="B2618" s="6" t="s">
        <v>294</v>
      </c>
      <c r="C2618" s="6" t="s">
        <v>295</v>
      </c>
      <c r="D2618" s="6" t="s">
        <v>251</v>
      </c>
      <c r="E2618" s="6">
        <v>6</v>
      </c>
      <c r="F2618" s="6" t="str">
        <f>VLOOKUP(T_[[#This Row],[N° représ]],ListeREPRESENTANTS,2,FALSE)</f>
        <v>Ernst Junge</v>
      </c>
      <c r="G2618" s="6">
        <v>10754</v>
      </c>
      <c r="H2618" s="9">
        <v>41706</v>
      </c>
      <c r="I2618" s="9">
        <v>41716</v>
      </c>
      <c r="J2618" s="9">
        <v>41719</v>
      </c>
      <c r="K2618" s="7">
        <v>8</v>
      </c>
      <c r="L2618" s="9" t="str">
        <f>VLOOKUP(T_[[#This Row],[Réf catégorie]],ListeCATEGORIES,2,FALSE)</f>
        <v>Poissons et fruits de mer</v>
      </c>
      <c r="M2618" s="6">
        <v>40</v>
      </c>
      <c r="N2618" s="6" t="str">
        <f>VLOOKUP(T_[[#This Row],[Réf prod]],ListePRODUITS,2,FALSE)</f>
        <v>Boston Crab Meat</v>
      </c>
      <c r="O2618" s="13">
        <v>92</v>
      </c>
      <c r="P2618" s="6">
        <v>34</v>
      </c>
      <c r="Q2618" s="13">
        <f t="shared" si="40"/>
        <v>3128</v>
      </c>
      <c r="R2618" s="15">
        <v>0.19</v>
      </c>
      <c r="S2618" s="13">
        <v>2533.6800000000003</v>
      </c>
      <c r="T2618" s="13">
        <v>60.808320000000009</v>
      </c>
      <c r="U2618" s="48">
        <f>T_[[#This Row],[CA tarif]]-T_[[#This Row],[CA HT]]</f>
        <v>594.31999999999971</v>
      </c>
      <c r="V2618" s="13"/>
      <c r="W2618" s="13"/>
      <c r="X2618"/>
      <c r="AA2618"/>
      <c r="AB2618"/>
    </row>
    <row r="2619" spans="1:28" ht="15" customHeight="1" x14ac:dyDescent="0.25">
      <c r="A2619" s="6" t="s">
        <v>258</v>
      </c>
      <c r="B2619" s="6" t="s">
        <v>259</v>
      </c>
      <c r="C2619" s="6" t="s">
        <v>260</v>
      </c>
      <c r="D2619" s="6" t="s">
        <v>136</v>
      </c>
      <c r="E2619" s="6">
        <v>3</v>
      </c>
      <c r="F2619" s="6" t="str">
        <f>VLOOKUP(T_[[#This Row],[N° représ]],ListeREPRESENTANTS,2,FALSE)</f>
        <v>Janet Leverling</v>
      </c>
      <c r="G2619" s="6">
        <v>10779</v>
      </c>
      <c r="H2619" s="9">
        <v>41707</v>
      </c>
      <c r="I2619" s="9">
        <v>41726</v>
      </c>
      <c r="J2619" s="9">
        <v>41722</v>
      </c>
      <c r="K2619" s="7">
        <v>3</v>
      </c>
      <c r="L2619" s="9" t="str">
        <f>VLOOKUP(T_[[#This Row],[Réf catégorie]],ListeCATEGORIES,2,FALSE)</f>
        <v>Desserts</v>
      </c>
      <c r="M2619" s="6">
        <v>16</v>
      </c>
      <c r="N2619" s="6" t="str">
        <f>VLOOKUP(T_[[#This Row],[Réf prod]],ListePRODUITS,2,FALSE)</f>
        <v>Pavlova</v>
      </c>
      <c r="O2619" s="13">
        <v>87.25</v>
      </c>
      <c r="P2619" s="6">
        <v>25</v>
      </c>
      <c r="Q2619" s="13">
        <f t="shared" si="40"/>
        <v>2181.25</v>
      </c>
      <c r="R2619" s="15">
        <v>0</v>
      </c>
      <c r="S2619" s="13">
        <v>2181.25</v>
      </c>
      <c r="T2619" s="13">
        <v>58.893749999999997</v>
      </c>
      <c r="U2619" s="48">
        <f>T_[[#This Row],[CA tarif]]-T_[[#This Row],[CA HT]]</f>
        <v>0</v>
      </c>
      <c r="V2619" s="13"/>
      <c r="W2619" s="13"/>
      <c r="X2619"/>
      <c r="AA2619"/>
      <c r="AB2619"/>
    </row>
    <row r="2620" spans="1:28" ht="15" customHeight="1" x14ac:dyDescent="0.25">
      <c r="A2620" s="6" t="s">
        <v>130</v>
      </c>
      <c r="B2620" s="6" t="s">
        <v>131</v>
      </c>
      <c r="C2620" s="6" t="s">
        <v>132</v>
      </c>
      <c r="D2620" s="6" t="s">
        <v>123</v>
      </c>
      <c r="E2620" s="6">
        <v>4</v>
      </c>
      <c r="F2620" s="6" t="str">
        <f>VLOOKUP(T_[[#This Row],[N° représ]],ListeREPRESENTANTS,2,FALSE)</f>
        <v>Laura Callahan</v>
      </c>
      <c r="G2620" s="6">
        <v>10786</v>
      </c>
      <c r="H2620" s="9">
        <v>41707</v>
      </c>
      <c r="I2620" s="9">
        <v>41734</v>
      </c>
      <c r="J2620" s="9">
        <v>41730</v>
      </c>
      <c r="K2620" s="7">
        <v>8</v>
      </c>
      <c r="L2620" s="9" t="str">
        <f>VLOOKUP(T_[[#This Row],[Réf catégorie]],ListeCATEGORIES,2,FALSE)</f>
        <v>Poissons et fruits de mer</v>
      </c>
      <c r="M2620" s="6">
        <v>30</v>
      </c>
      <c r="N2620" s="6" t="str">
        <f>VLOOKUP(T_[[#This Row],[Réf prod]],ListePRODUITS,2,FALSE)</f>
        <v>Nord-Ost Matjeshering</v>
      </c>
      <c r="O2620" s="13">
        <v>129.44999999999999</v>
      </c>
      <c r="P2620" s="6">
        <v>19</v>
      </c>
      <c r="Q2620" s="13">
        <f t="shared" si="40"/>
        <v>2459.5499999999997</v>
      </c>
      <c r="R2620" s="15">
        <v>0.1</v>
      </c>
      <c r="S2620" s="13">
        <v>2213.5949999999998</v>
      </c>
      <c r="T2620" s="13">
        <v>46.485494999999993</v>
      </c>
      <c r="U2620" s="48">
        <f>T_[[#This Row],[CA tarif]]-T_[[#This Row],[CA HT]]</f>
        <v>245.95499999999993</v>
      </c>
      <c r="V2620" s="13"/>
      <c r="W2620" s="13"/>
      <c r="X2620"/>
      <c r="AA2620"/>
      <c r="AB2620"/>
    </row>
    <row r="2621" spans="1:28" ht="15" customHeight="1" x14ac:dyDescent="0.25">
      <c r="A2621" s="6" t="s">
        <v>228</v>
      </c>
      <c r="B2621" s="6" t="s">
        <v>229</v>
      </c>
      <c r="C2621" s="6" t="s">
        <v>122</v>
      </c>
      <c r="D2621" s="6" t="s">
        <v>123</v>
      </c>
      <c r="E2621" s="6">
        <v>7</v>
      </c>
      <c r="F2621" s="6" t="str">
        <f>VLOOKUP(T_[[#This Row],[N° représ]],ListeREPRESENTANTS,2,FALSE)</f>
        <v>Jaime Dos Santos</v>
      </c>
      <c r="G2621" s="6">
        <v>10886</v>
      </c>
      <c r="H2621" s="9">
        <v>41707</v>
      </c>
      <c r="I2621" s="9">
        <v>41736</v>
      </c>
      <c r="J2621" s="9">
        <v>41733</v>
      </c>
      <c r="K2621" s="7">
        <v>4</v>
      </c>
      <c r="L2621" s="9" t="str">
        <f>VLOOKUP(T_[[#This Row],[Réf catégorie]],ListeCATEGORIES,2,FALSE)</f>
        <v>Produits laitiers</v>
      </c>
      <c r="M2621" s="6">
        <v>31</v>
      </c>
      <c r="N2621" s="6" t="str">
        <f>VLOOKUP(T_[[#This Row],[Réf prod]],ListePRODUITS,2,FALSE)</f>
        <v>Gorgonzola Telino</v>
      </c>
      <c r="O2621" s="13">
        <v>62.5</v>
      </c>
      <c r="P2621" s="6">
        <v>44</v>
      </c>
      <c r="Q2621" s="13">
        <f t="shared" si="40"/>
        <v>2750</v>
      </c>
      <c r="R2621" s="15">
        <v>0.11</v>
      </c>
      <c r="S2621" s="13">
        <v>2447.5</v>
      </c>
      <c r="T2621" s="13">
        <v>80.767499999999998</v>
      </c>
      <c r="U2621" s="48">
        <f>T_[[#This Row],[CA tarif]]-T_[[#This Row],[CA HT]]</f>
        <v>302.5</v>
      </c>
      <c r="V2621" s="13"/>
      <c r="W2621" s="13"/>
      <c r="X2621"/>
      <c r="AA2621"/>
      <c r="AB2621"/>
    </row>
    <row r="2622" spans="1:28" ht="15" customHeight="1" x14ac:dyDescent="0.25">
      <c r="A2622" s="6" t="s">
        <v>201</v>
      </c>
      <c r="B2622" s="6" t="s">
        <v>202</v>
      </c>
      <c r="C2622" s="6" t="s">
        <v>203</v>
      </c>
      <c r="D2622" s="6" t="s">
        <v>204</v>
      </c>
      <c r="E2622" s="6">
        <v>4</v>
      </c>
      <c r="F2622" s="6" t="str">
        <f>VLOOKUP(T_[[#This Row],[N° représ]],ListeREPRESENTANTS,2,FALSE)</f>
        <v>Laura Callahan</v>
      </c>
      <c r="G2622" s="6">
        <v>10521</v>
      </c>
      <c r="H2622" s="9">
        <v>41708</v>
      </c>
      <c r="I2622" s="9">
        <v>41718</v>
      </c>
      <c r="J2622" s="9">
        <v>41720</v>
      </c>
      <c r="K2622" s="7">
        <v>1</v>
      </c>
      <c r="L2622" s="9" t="str">
        <f>VLOOKUP(T_[[#This Row],[Réf catégorie]],ListeCATEGORIES,2,FALSE)</f>
        <v>Boissons</v>
      </c>
      <c r="M2622" s="6">
        <v>35</v>
      </c>
      <c r="N2622" s="6" t="str">
        <f>VLOOKUP(T_[[#This Row],[Réf prod]],ListePRODUITS,2,FALSE)</f>
        <v>Steeleye Stout</v>
      </c>
      <c r="O2622" s="13">
        <v>90</v>
      </c>
      <c r="P2622" s="6">
        <v>95</v>
      </c>
      <c r="Q2622" s="13">
        <f t="shared" si="40"/>
        <v>8550</v>
      </c>
      <c r="R2622" s="15">
        <v>0.08</v>
      </c>
      <c r="S2622" s="13">
        <v>7866</v>
      </c>
      <c r="T2622" s="13">
        <v>267.44400000000002</v>
      </c>
      <c r="U2622" s="48">
        <f>T_[[#This Row],[CA tarif]]-T_[[#This Row],[CA HT]]</f>
        <v>684</v>
      </c>
      <c r="V2622" s="13"/>
      <c r="W2622" s="13"/>
      <c r="X2622"/>
      <c r="AA2622"/>
      <c r="AB2622"/>
    </row>
    <row r="2623" spans="1:28" ht="15" customHeight="1" x14ac:dyDescent="0.25">
      <c r="A2623" s="6" t="s">
        <v>186</v>
      </c>
      <c r="B2623" s="6" t="s">
        <v>187</v>
      </c>
      <c r="C2623" s="6" t="s">
        <v>188</v>
      </c>
      <c r="D2623" s="6" t="s">
        <v>140</v>
      </c>
      <c r="E2623" s="6">
        <v>4</v>
      </c>
      <c r="F2623" s="6" t="str">
        <f>VLOOKUP(T_[[#This Row],[N° représ]],ListeREPRESENTANTS,2,FALSE)</f>
        <v>Laura Callahan</v>
      </c>
      <c r="G2623" s="6">
        <v>10571</v>
      </c>
      <c r="H2623" s="9">
        <v>41708</v>
      </c>
      <c r="I2623" s="9">
        <v>41730</v>
      </c>
      <c r="J2623" s="9">
        <v>41725</v>
      </c>
      <c r="K2623" s="7">
        <v>5</v>
      </c>
      <c r="L2623" s="9" t="str">
        <f>VLOOKUP(T_[[#This Row],[Réf catégorie]],ListeCATEGORIES,2,FALSE)</f>
        <v>Pâtes et céréales</v>
      </c>
      <c r="M2623" s="6">
        <v>42</v>
      </c>
      <c r="N2623" s="6" t="str">
        <f>VLOOKUP(T_[[#This Row],[Réf prod]],ListePRODUITS,2,FALSE)</f>
        <v>Singaporean Hokkien Fried Mee</v>
      </c>
      <c r="O2623" s="13">
        <v>70</v>
      </c>
      <c r="P2623" s="6">
        <v>32</v>
      </c>
      <c r="Q2623" s="13">
        <f t="shared" si="40"/>
        <v>2240</v>
      </c>
      <c r="R2623" s="15">
        <v>0.15</v>
      </c>
      <c r="S2623" s="13">
        <v>1904</v>
      </c>
      <c r="T2623" s="13">
        <v>43.792000000000002</v>
      </c>
      <c r="U2623" s="48">
        <f>T_[[#This Row],[CA tarif]]-T_[[#This Row],[CA HT]]</f>
        <v>336</v>
      </c>
      <c r="V2623" s="13"/>
      <c r="W2623" s="13"/>
      <c r="X2623"/>
      <c r="AA2623"/>
      <c r="AB2623"/>
    </row>
    <row r="2624" spans="1:28" ht="15" customHeight="1" x14ac:dyDescent="0.25">
      <c r="A2624" s="6" t="s">
        <v>78</v>
      </c>
      <c r="B2624" s="6" t="s">
        <v>79</v>
      </c>
      <c r="C2624" s="6" t="s">
        <v>80</v>
      </c>
      <c r="D2624" s="6" t="s">
        <v>81</v>
      </c>
      <c r="E2624" s="6">
        <v>3</v>
      </c>
      <c r="F2624" s="6" t="str">
        <f>VLOOKUP(T_[[#This Row],[N° représ]],ListeREPRESENTANTS,2,FALSE)</f>
        <v>Janet Leverling</v>
      </c>
      <c r="G2624" s="6">
        <v>10693</v>
      </c>
      <c r="H2624" s="9">
        <v>41708</v>
      </c>
      <c r="I2624" s="9">
        <v>41737</v>
      </c>
      <c r="J2624" s="9">
        <v>41735</v>
      </c>
      <c r="K2624" s="7">
        <v>4</v>
      </c>
      <c r="L2624" s="9" t="str">
        <f>VLOOKUP(T_[[#This Row],[Réf catégorie]],ListeCATEGORIES,2,FALSE)</f>
        <v>Produits laitiers</v>
      </c>
      <c r="M2624" s="6">
        <v>69</v>
      </c>
      <c r="N2624" s="6" t="str">
        <f>VLOOKUP(T_[[#This Row],[Réf prod]],ListePRODUITS,2,FALSE)</f>
        <v>Gudbrandsdalsost</v>
      </c>
      <c r="O2624" s="13">
        <v>180</v>
      </c>
      <c r="P2624" s="6">
        <v>30</v>
      </c>
      <c r="Q2624" s="13">
        <f t="shared" si="40"/>
        <v>5400</v>
      </c>
      <c r="R2624" s="15">
        <v>0.02</v>
      </c>
      <c r="S2624" s="13">
        <v>5292</v>
      </c>
      <c r="T2624" s="13">
        <v>148.17599999999999</v>
      </c>
      <c r="U2624" s="48">
        <f>T_[[#This Row],[CA tarif]]-T_[[#This Row],[CA HT]]</f>
        <v>108</v>
      </c>
      <c r="V2624" s="13"/>
      <c r="W2624" s="13"/>
      <c r="X2624"/>
      <c r="AA2624"/>
      <c r="AB2624"/>
    </row>
    <row r="2625" spans="1:28" ht="15" customHeight="1" x14ac:dyDescent="0.25">
      <c r="A2625" s="6" t="s">
        <v>137</v>
      </c>
      <c r="B2625" s="6" t="s">
        <v>138</v>
      </c>
      <c r="C2625" s="6" t="s">
        <v>139</v>
      </c>
      <c r="D2625" s="6" t="s">
        <v>140</v>
      </c>
      <c r="E2625" s="6">
        <v>6</v>
      </c>
      <c r="F2625" s="6" t="str">
        <f>VLOOKUP(T_[[#This Row],[N° représ]],ListeREPRESENTANTS,2,FALSE)</f>
        <v>Ernst Junge</v>
      </c>
      <c r="G2625" s="6">
        <v>10747</v>
      </c>
      <c r="H2625" s="9">
        <v>41708</v>
      </c>
      <c r="I2625" s="9">
        <v>41737</v>
      </c>
      <c r="J2625" s="9">
        <v>41733</v>
      </c>
      <c r="K2625" s="7">
        <v>8</v>
      </c>
      <c r="L2625" s="9" t="str">
        <f>VLOOKUP(T_[[#This Row],[Réf catégorie]],ListeCATEGORIES,2,FALSE)</f>
        <v>Poissons et fruits de mer</v>
      </c>
      <c r="M2625" s="6">
        <v>41</v>
      </c>
      <c r="N2625" s="6" t="str">
        <f>VLOOKUP(T_[[#This Row],[Réf prod]],ListePRODUITS,2,FALSE)</f>
        <v>Jack's New England Clam Chowder</v>
      </c>
      <c r="O2625" s="13">
        <v>48.25</v>
      </c>
      <c r="P2625" s="6">
        <v>76</v>
      </c>
      <c r="Q2625" s="13">
        <f t="shared" si="40"/>
        <v>3667</v>
      </c>
      <c r="R2625" s="15">
        <v>0.01</v>
      </c>
      <c r="S2625" s="13">
        <v>3630.33</v>
      </c>
      <c r="T2625" s="13">
        <v>50.824619999999996</v>
      </c>
      <c r="U2625" s="48">
        <f>T_[[#This Row],[CA tarif]]-T_[[#This Row],[CA HT]]</f>
        <v>36.670000000000073</v>
      </c>
      <c r="V2625" s="13"/>
      <c r="W2625" s="13"/>
      <c r="X2625"/>
      <c r="AA2625"/>
      <c r="AB2625"/>
    </row>
    <row r="2626" spans="1:28" ht="15" customHeight="1" x14ac:dyDescent="0.25">
      <c r="A2626" s="6" t="s">
        <v>186</v>
      </c>
      <c r="B2626" s="6" t="s">
        <v>187</v>
      </c>
      <c r="C2626" s="6" t="s">
        <v>188</v>
      </c>
      <c r="D2626" s="6" t="s">
        <v>140</v>
      </c>
      <c r="E2626" s="6">
        <v>7</v>
      </c>
      <c r="F2626" s="6" t="str">
        <f>VLOOKUP(T_[[#This Row],[N° représ]],ListeREPRESENTANTS,2,FALSE)</f>
        <v>Jaime Dos Santos</v>
      </c>
      <c r="G2626" s="6">
        <v>10776</v>
      </c>
      <c r="H2626" s="9">
        <v>41708</v>
      </c>
      <c r="I2626" s="9">
        <v>41719</v>
      </c>
      <c r="J2626" s="9">
        <v>41722</v>
      </c>
      <c r="K2626" s="7">
        <v>4</v>
      </c>
      <c r="L2626" s="9" t="str">
        <f>VLOOKUP(T_[[#This Row],[Réf catégorie]],ListeCATEGORIES,2,FALSE)</f>
        <v>Produits laitiers</v>
      </c>
      <c r="M2626" s="6">
        <v>31</v>
      </c>
      <c r="N2626" s="6" t="str">
        <f>VLOOKUP(T_[[#This Row],[Réf prod]],ListePRODUITS,2,FALSE)</f>
        <v>Gorgonzola Telino</v>
      </c>
      <c r="O2626" s="13">
        <v>62.5</v>
      </c>
      <c r="P2626" s="6">
        <v>24</v>
      </c>
      <c r="Q2626" s="13">
        <f t="shared" si="40"/>
        <v>1500</v>
      </c>
      <c r="R2626" s="15">
        <v>-0.02</v>
      </c>
      <c r="S2626" s="13">
        <v>1530</v>
      </c>
      <c r="T2626" s="13">
        <v>41.31</v>
      </c>
      <c r="U2626" s="48">
        <f>T_[[#This Row],[CA tarif]]-T_[[#This Row],[CA HT]]</f>
        <v>-30</v>
      </c>
      <c r="V2626" s="13"/>
      <c r="W2626" s="13"/>
      <c r="X2626"/>
      <c r="AA2626"/>
      <c r="AB2626"/>
    </row>
    <row r="2627" spans="1:28" ht="15" customHeight="1" x14ac:dyDescent="0.25">
      <c r="A2627" s="6" t="s">
        <v>137</v>
      </c>
      <c r="B2627" s="6" t="s">
        <v>138</v>
      </c>
      <c r="C2627" s="6" t="s">
        <v>139</v>
      </c>
      <c r="D2627" s="6" t="s">
        <v>140</v>
      </c>
      <c r="E2627" s="6">
        <v>6</v>
      </c>
      <c r="F2627" s="6" t="str">
        <f>VLOOKUP(T_[[#This Row],[N° représ]],ListeREPRESENTANTS,2,FALSE)</f>
        <v>Ernst Junge</v>
      </c>
      <c r="G2627" s="6">
        <v>10747</v>
      </c>
      <c r="H2627" s="9">
        <v>41709</v>
      </c>
      <c r="I2627" s="9">
        <v>41721</v>
      </c>
      <c r="J2627" s="9">
        <v>41720</v>
      </c>
      <c r="K2627" s="7">
        <v>4</v>
      </c>
      <c r="L2627" s="9" t="str">
        <f>VLOOKUP(T_[[#This Row],[Réf catégorie]],ListeCATEGORIES,2,FALSE)</f>
        <v>Produits laitiers</v>
      </c>
      <c r="M2627" s="6">
        <v>31</v>
      </c>
      <c r="N2627" s="6" t="str">
        <f>VLOOKUP(T_[[#This Row],[Réf prod]],ListePRODUITS,2,FALSE)</f>
        <v>Gorgonzola Telino</v>
      </c>
      <c r="O2627" s="13">
        <v>62.5</v>
      </c>
      <c r="P2627" s="6">
        <v>11</v>
      </c>
      <c r="Q2627" s="13">
        <f t="shared" si="40"/>
        <v>687.5</v>
      </c>
      <c r="R2627" s="15">
        <v>0.01</v>
      </c>
      <c r="S2627" s="13">
        <v>680.625</v>
      </c>
      <c r="T2627" s="13">
        <v>19.057500000000001</v>
      </c>
      <c r="U2627" s="48">
        <f>T_[[#This Row],[CA tarif]]-T_[[#This Row],[CA HT]]</f>
        <v>6.875</v>
      </c>
      <c r="V2627" s="13"/>
      <c r="W2627" s="13"/>
      <c r="X2627"/>
      <c r="AA2627"/>
      <c r="AB2627"/>
    </row>
    <row r="2628" spans="1:28" ht="15" customHeight="1" x14ac:dyDescent="0.25">
      <c r="A2628" s="6" t="s">
        <v>248</v>
      </c>
      <c r="B2628" s="6" t="s">
        <v>249</v>
      </c>
      <c r="C2628" s="6" t="s">
        <v>250</v>
      </c>
      <c r="D2628" s="6" t="s">
        <v>251</v>
      </c>
      <c r="E2628" s="6">
        <v>9</v>
      </c>
      <c r="F2628" s="6" t="str">
        <f>VLOOKUP(T_[[#This Row],[N° représ]],ListeREPRESENTANTS,2,FALSE)</f>
        <v>Steven Buchanan</v>
      </c>
      <c r="G2628" s="6">
        <v>10812</v>
      </c>
      <c r="H2628" s="9">
        <v>41709</v>
      </c>
      <c r="I2628" s="9">
        <v>41728</v>
      </c>
      <c r="J2628" s="9">
        <v>41724</v>
      </c>
      <c r="K2628" s="7">
        <v>2</v>
      </c>
      <c r="L2628" s="9" t="str">
        <f>VLOOKUP(T_[[#This Row],[Réf catégorie]],ListeCATEGORIES,2,FALSE)</f>
        <v>Condiments</v>
      </c>
      <c r="M2628" s="6">
        <v>77</v>
      </c>
      <c r="N2628" s="6" t="str">
        <f>VLOOKUP(T_[[#This Row],[Réf prod]],ListePRODUITS,2,FALSE)</f>
        <v>Original Frankfurter grüne Soße</v>
      </c>
      <c r="O2628" s="13">
        <v>65</v>
      </c>
      <c r="P2628" s="6">
        <v>23</v>
      </c>
      <c r="Q2628" s="13">
        <f t="shared" si="40"/>
        <v>1495</v>
      </c>
      <c r="R2628" s="15">
        <v>0.16</v>
      </c>
      <c r="S2628" s="13">
        <v>1255.8</v>
      </c>
      <c r="T2628" s="13">
        <v>42.697199999999995</v>
      </c>
      <c r="U2628" s="48">
        <f>T_[[#This Row],[CA tarif]]-T_[[#This Row],[CA HT]]</f>
        <v>239.20000000000005</v>
      </c>
      <c r="V2628" s="13"/>
      <c r="W2628" s="13"/>
      <c r="X2628"/>
      <c r="AA2628"/>
      <c r="AB2628"/>
    </row>
    <row r="2629" spans="1:28" ht="15" customHeight="1" x14ac:dyDescent="0.25">
      <c r="A2629" s="6" t="s">
        <v>184</v>
      </c>
      <c r="B2629" s="6" t="s">
        <v>185</v>
      </c>
      <c r="C2629" s="6" t="s">
        <v>159</v>
      </c>
      <c r="D2629" s="6" t="s">
        <v>136</v>
      </c>
      <c r="E2629" s="6">
        <v>4</v>
      </c>
      <c r="F2629" s="6" t="str">
        <f>VLOOKUP(T_[[#This Row],[N° représ]],ListeREPRESENTANTS,2,FALSE)</f>
        <v>Laura Callahan</v>
      </c>
      <c r="G2629" s="6">
        <v>10632</v>
      </c>
      <c r="H2629" s="9">
        <v>41710</v>
      </c>
      <c r="I2629" s="9">
        <v>41725</v>
      </c>
      <c r="J2629" s="9">
        <v>41724</v>
      </c>
      <c r="K2629" s="7">
        <v>1</v>
      </c>
      <c r="L2629" s="9" t="str">
        <f>VLOOKUP(T_[[#This Row],[Réf catégorie]],ListeCATEGORIES,2,FALSE)</f>
        <v>Boissons</v>
      </c>
      <c r="M2629" s="6">
        <v>2</v>
      </c>
      <c r="N2629" s="6" t="str">
        <f>VLOOKUP(T_[[#This Row],[Réf prod]],ListePRODUITS,2,FALSE)</f>
        <v>Chang</v>
      </c>
      <c r="O2629" s="13">
        <v>95</v>
      </c>
      <c r="P2629" s="6">
        <v>80</v>
      </c>
      <c r="Q2629" s="13">
        <f t="shared" ref="Q2629:Q2692" si="41">O2629*P2629</f>
        <v>7600</v>
      </c>
      <c r="R2629" s="15">
        <v>0</v>
      </c>
      <c r="S2629" s="13">
        <v>7600</v>
      </c>
      <c r="T2629" s="13">
        <v>220.4</v>
      </c>
      <c r="U2629" s="48">
        <f>T_[[#This Row],[CA tarif]]-T_[[#This Row],[CA HT]]</f>
        <v>0</v>
      </c>
      <c r="V2629" s="13"/>
      <c r="W2629" s="13"/>
      <c r="X2629"/>
      <c r="AA2629"/>
      <c r="AB2629"/>
    </row>
    <row r="2630" spans="1:28" ht="15" customHeight="1" x14ac:dyDescent="0.25">
      <c r="A2630" s="6" t="s">
        <v>303</v>
      </c>
      <c r="B2630" s="6" t="s">
        <v>304</v>
      </c>
      <c r="C2630" s="6" t="s">
        <v>232</v>
      </c>
      <c r="D2630" s="6" t="s">
        <v>81</v>
      </c>
      <c r="E2630" s="6">
        <v>6</v>
      </c>
      <c r="F2630" s="6" t="str">
        <f>VLOOKUP(T_[[#This Row],[N° représ]],ListeREPRESENTANTS,2,FALSE)</f>
        <v>Ernst Junge</v>
      </c>
      <c r="G2630" s="6">
        <v>10708</v>
      </c>
      <c r="H2630" s="9">
        <v>41710</v>
      </c>
      <c r="I2630" s="9">
        <v>41735</v>
      </c>
      <c r="J2630" s="9">
        <v>41734</v>
      </c>
      <c r="K2630" s="7">
        <v>8</v>
      </c>
      <c r="L2630" s="9" t="str">
        <f>VLOOKUP(T_[[#This Row],[Réf catégorie]],ListeCATEGORIES,2,FALSE)</f>
        <v>Poissons et fruits de mer</v>
      </c>
      <c r="M2630" s="6">
        <v>36</v>
      </c>
      <c r="N2630" s="6" t="str">
        <f>VLOOKUP(T_[[#This Row],[Réf prod]],ListePRODUITS,2,FALSE)</f>
        <v>Inlagd Sill</v>
      </c>
      <c r="O2630" s="13">
        <v>95</v>
      </c>
      <c r="P2630" s="6">
        <v>83</v>
      </c>
      <c r="Q2630" s="13">
        <f t="shared" si="41"/>
        <v>7885</v>
      </c>
      <c r="R2630" s="15">
        <v>0.13</v>
      </c>
      <c r="S2630" s="13">
        <v>6859.95</v>
      </c>
      <c r="T2630" s="13">
        <v>109.75919999999999</v>
      </c>
      <c r="U2630" s="48">
        <f>T_[[#This Row],[CA tarif]]-T_[[#This Row],[CA HT]]</f>
        <v>1025.0500000000002</v>
      </c>
      <c r="V2630" s="13"/>
      <c r="W2630" s="13"/>
      <c r="X2630"/>
      <c r="AA2630"/>
      <c r="AB2630"/>
    </row>
    <row r="2631" spans="1:28" ht="15" customHeight="1" x14ac:dyDescent="0.25">
      <c r="A2631" s="6" t="s">
        <v>243</v>
      </c>
      <c r="B2631" s="6" t="s">
        <v>244</v>
      </c>
      <c r="C2631" s="6" t="s">
        <v>88</v>
      </c>
      <c r="D2631" s="6" t="s">
        <v>89</v>
      </c>
      <c r="E2631" s="6">
        <v>3</v>
      </c>
      <c r="F2631" s="6" t="str">
        <f>VLOOKUP(T_[[#This Row],[N° représ]],ListeREPRESENTANTS,2,FALSE)</f>
        <v>Janet Leverling</v>
      </c>
      <c r="G2631" s="6">
        <v>10768</v>
      </c>
      <c r="H2631" s="9">
        <v>41710</v>
      </c>
      <c r="I2631" s="9">
        <v>41721</v>
      </c>
      <c r="J2631" s="9">
        <v>41717</v>
      </c>
      <c r="K2631" s="7">
        <v>4</v>
      </c>
      <c r="L2631" s="9" t="str">
        <f>VLOOKUP(T_[[#This Row],[Réf catégorie]],ListeCATEGORIES,2,FALSE)</f>
        <v>Produits laitiers</v>
      </c>
      <c r="M2631" s="6">
        <v>60</v>
      </c>
      <c r="N2631" s="6" t="str">
        <f>VLOOKUP(T_[[#This Row],[Réf prod]],ListePRODUITS,2,FALSE)</f>
        <v>Camembert Pierrot</v>
      </c>
      <c r="O2631" s="13">
        <v>170</v>
      </c>
      <c r="P2631" s="6">
        <v>36</v>
      </c>
      <c r="Q2631" s="13">
        <f t="shared" si="41"/>
        <v>6120</v>
      </c>
      <c r="R2631" s="15">
        <v>-0.02</v>
      </c>
      <c r="S2631" s="13">
        <v>6242.4000000000005</v>
      </c>
      <c r="T2631" s="13">
        <v>199.75680000000003</v>
      </c>
      <c r="U2631" s="48">
        <f>T_[[#This Row],[CA tarif]]-T_[[#This Row],[CA HT]]</f>
        <v>-122.40000000000055</v>
      </c>
      <c r="V2631" s="13"/>
      <c r="W2631" s="13"/>
      <c r="X2631"/>
      <c r="AA2631"/>
      <c r="AB2631"/>
    </row>
    <row r="2632" spans="1:28" ht="15" customHeight="1" x14ac:dyDescent="0.25">
      <c r="A2632" s="6" t="s">
        <v>226</v>
      </c>
      <c r="B2632" s="6" t="s">
        <v>227</v>
      </c>
      <c r="C2632" s="6" t="s">
        <v>53</v>
      </c>
      <c r="D2632" s="6" t="s">
        <v>51</v>
      </c>
      <c r="E2632" s="6">
        <v>7</v>
      </c>
      <c r="F2632" s="6" t="str">
        <f>VLOOKUP(T_[[#This Row],[N° représ]],ListeREPRESENTANTS,2,FALSE)</f>
        <v>Jaime Dos Santos</v>
      </c>
      <c r="G2632" s="6">
        <v>10537</v>
      </c>
      <c r="H2632" s="9">
        <v>41711</v>
      </c>
      <c r="I2632" s="9">
        <v>41724</v>
      </c>
      <c r="J2632" s="9">
        <v>41722</v>
      </c>
      <c r="K2632" s="7">
        <v>7</v>
      </c>
      <c r="L2632" s="9" t="str">
        <f>VLOOKUP(T_[[#This Row],[Réf catégorie]],ListeCATEGORIES,2,FALSE)</f>
        <v>Produits secs</v>
      </c>
      <c r="M2632" s="6">
        <v>51</v>
      </c>
      <c r="N2632" s="6" t="str">
        <f>VLOOKUP(T_[[#This Row],[Réf prod]],ListePRODUITS,2,FALSE)</f>
        <v>Manjimup Dried Apples</v>
      </c>
      <c r="O2632" s="13">
        <v>265</v>
      </c>
      <c r="P2632" s="6">
        <v>60</v>
      </c>
      <c r="Q2632" s="13">
        <f t="shared" si="41"/>
        <v>15900</v>
      </c>
      <c r="R2632" s="15">
        <v>0.19</v>
      </c>
      <c r="S2632" s="13">
        <v>12879</v>
      </c>
      <c r="T2632" s="13">
        <v>180.30600000000001</v>
      </c>
      <c r="U2632" s="48">
        <f>T_[[#This Row],[CA tarif]]-T_[[#This Row],[CA HT]]</f>
        <v>3021</v>
      </c>
      <c r="V2632" s="13"/>
      <c r="W2632" s="13"/>
      <c r="X2632"/>
      <c r="AA2632"/>
      <c r="AB2632"/>
    </row>
    <row r="2633" spans="1:28" ht="15" customHeight="1" x14ac:dyDescent="0.25">
      <c r="A2633" s="6" t="s">
        <v>205</v>
      </c>
      <c r="B2633" s="6" t="s">
        <v>206</v>
      </c>
      <c r="C2633" s="6" t="s">
        <v>207</v>
      </c>
      <c r="D2633" s="6" t="s">
        <v>208</v>
      </c>
      <c r="E2633" s="6">
        <v>7</v>
      </c>
      <c r="F2633" s="6" t="str">
        <f>VLOOKUP(T_[[#This Row],[N° représ]],ListeREPRESENTANTS,2,FALSE)</f>
        <v>Jaime Dos Santos</v>
      </c>
      <c r="G2633" s="6">
        <v>10733</v>
      </c>
      <c r="H2633" s="9">
        <v>41711</v>
      </c>
      <c r="I2633" s="9">
        <v>41728</v>
      </c>
      <c r="J2633" s="9">
        <v>41725</v>
      </c>
      <c r="K2633" s="7">
        <v>7</v>
      </c>
      <c r="L2633" s="9" t="str">
        <f>VLOOKUP(T_[[#This Row],[Réf catégorie]],ListeCATEGORIES,2,FALSE)</f>
        <v>Produits secs</v>
      </c>
      <c r="M2633" s="6">
        <v>28</v>
      </c>
      <c r="N2633" s="6" t="str">
        <f>VLOOKUP(T_[[#This Row],[Réf prod]],ListePRODUITS,2,FALSE)</f>
        <v>Rössle Sauerkraut</v>
      </c>
      <c r="O2633" s="13">
        <v>228</v>
      </c>
      <c r="P2633" s="6">
        <v>7</v>
      </c>
      <c r="Q2633" s="13">
        <f t="shared" si="41"/>
        <v>1596</v>
      </c>
      <c r="R2633" s="15">
        <v>7.0000000000000007E-2</v>
      </c>
      <c r="S2633" s="13">
        <v>1484.28</v>
      </c>
      <c r="T2633" s="13">
        <v>13.35852</v>
      </c>
      <c r="U2633" s="48">
        <f>T_[[#This Row],[CA tarif]]-T_[[#This Row],[CA HT]]</f>
        <v>111.72000000000003</v>
      </c>
      <c r="V2633" s="13"/>
      <c r="W2633" s="13"/>
      <c r="X2633"/>
      <c r="AA2633"/>
      <c r="AB2633"/>
    </row>
    <row r="2634" spans="1:28" ht="15" customHeight="1" x14ac:dyDescent="0.25">
      <c r="A2634" s="6" t="s">
        <v>316</v>
      </c>
      <c r="B2634" s="6" t="s">
        <v>317</v>
      </c>
      <c r="C2634" s="6" t="s">
        <v>318</v>
      </c>
      <c r="D2634" s="6" t="s">
        <v>81</v>
      </c>
      <c r="E2634" s="6">
        <v>4</v>
      </c>
      <c r="F2634" s="6" t="str">
        <f>VLOOKUP(T_[[#This Row],[N° représ]],ListeREPRESENTANTS,2,FALSE)</f>
        <v>Laura Callahan</v>
      </c>
      <c r="G2634" s="6">
        <v>10756</v>
      </c>
      <c r="H2634" s="9">
        <v>41711</v>
      </c>
      <c r="I2634" s="9">
        <v>41739</v>
      </c>
      <c r="J2634" s="9">
        <v>41740</v>
      </c>
      <c r="K2634" s="7">
        <v>8</v>
      </c>
      <c r="L2634" s="9" t="str">
        <f>VLOOKUP(T_[[#This Row],[Réf catégorie]],ListeCATEGORIES,2,FALSE)</f>
        <v>Poissons et fruits de mer</v>
      </c>
      <c r="M2634" s="6">
        <v>18</v>
      </c>
      <c r="N2634" s="6" t="str">
        <f>VLOOKUP(T_[[#This Row],[Réf prod]],ListePRODUITS,2,FALSE)</f>
        <v>Carnarvon Tigers</v>
      </c>
      <c r="O2634" s="13">
        <v>312.5</v>
      </c>
      <c r="P2634" s="6">
        <v>51</v>
      </c>
      <c r="Q2634" s="13">
        <f t="shared" si="41"/>
        <v>15937.5</v>
      </c>
      <c r="R2634" s="15">
        <v>0.03</v>
      </c>
      <c r="S2634" s="13">
        <v>15459.375</v>
      </c>
      <c r="T2634" s="13">
        <v>30.918749999999999</v>
      </c>
      <c r="U2634" s="48">
        <f>T_[[#This Row],[CA tarif]]-T_[[#This Row],[CA HT]]</f>
        <v>478.125</v>
      </c>
      <c r="V2634" s="13"/>
      <c r="W2634" s="13"/>
      <c r="X2634"/>
      <c r="AA2634"/>
      <c r="AB2634"/>
    </row>
    <row r="2635" spans="1:28" ht="15" customHeight="1" x14ac:dyDescent="0.25">
      <c r="A2635" s="6" t="s">
        <v>186</v>
      </c>
      <c r="B2635" s="6" t="s">
        <v>187</v>
      </c>
      <c r="C2635" s="6" t="s">
        <v>188</v>
      </c>
      <c r="D2635" s="6" t="s">
        <v>140</v>
      </c>
      <c r="E2635" s="6">
        <v>3</v>
      </c>
      <c r="F2635" s="6" t="str">
        <f>VLOOKUP(T_[[#This Row],[N° représ]],ListeREPRESENTANTS,2,FALSE)</f>
        <v>Janet Leverling</v>
      </c>
      <c r="G2635" s="6">
        <v>10854</v>
      </c>
      <c r="H2635" s="9">
        <v>41711</v>
      </c>
      <c r="I2635" s="9">
        <v>41721</v>
      </c>
      <c r="J2635" s="9">
        <v>41716</v>
      </c>
      <c r="K2635" s="7">
        <v>8</v>
      </c>
      <c r="L2635" s="9" t="str">
        <f>VLOOKUP(T_[[#This Row],[Réf catégorie]],ListeCATEGORIES,2,FALSE)</f>
        <v>Poissons et fruits de mer</v>
      </c>
      <c r="M2635" s="6">
        <v>13</v>
      </c>
      <c r="N2635" s="6" t="str">
        <f>VLOOKUP(T_[[#This Row],[Réf prod]],ListePRODUITS,2,FALSE)</f>
        <v>Konbu</v>
      </c>
      <c r="O2635" s="13">
        <v>30</v>
      </c>
      <c r="P2635" s="6">
        <v>92</v>
      </c>
      <c r="Q2635" s="13">
        <f t="shared" si="41"/>
        <v>2760</v>
      </c>
      <c r="R2635" s="15">
        <v>-0.03</v>
      </c>
      <c r="S2635" s="13">
        <v>2842.8</v>
      </c>
      <c r="T2635" s="13">
        <v>93.812400000000011</v>
      </c>
      <c r="U2635" s="48">
        <f>T_[[#This Row],[CA tarif]]-T_[[#This Row],[CA HT]]</f>
        <v>-82.800000000000182</v>
      </c>
      <c r="V2635" s="13"/>
      <c r="W2635" s="13"/>
      <c r="X2635"/>
      <c r="AA2635"/>
      <c r="AB2635"/>
    </row>
    <row r="2636" spans="1:28" ht="15" customHeight="1" x14ac:dyDescent="0.25">
      <c r="A2636" s="6" t="s">
        <v>186</v>
      </c>
      <c r="B2636" s="6" t="s">
        <v>187</v>
      </c>
      <c r="C2636" s="6" t="s">
        <v>188</v>
      </c>
      <c r="D2636" s="6" t="s">
        <v>140</v>
      </c>
      <c r="E2636" s="6">
        <v>3</v>
      </c>
      <c r="F2636" s="6" t="str">
        <f>VLOOKUP(T_[[#This Row],[N° représ]],ListeREPRESENTANTS,2,FALSE)</f>
        <v>Janet Leverling</v>
      </c>
      <c r="G2636" s="6">
        <v>10514</v>
      </c>
      <c r="H2636" s="9">
        <v>41712</v>
      </c>
      <c r="I2636" s="9">
        <v>41723</v>
      </c>
      <c r="J2636" s="9">
        <v>41718</v>
      </c>
      <c r="K2636" s="7">
        <v>5</v>
      </c>
      <c r="L2636" s="9" t="str">
        <f>VLOOKUP(T_[[#This Row],[Réf catégorie]],ListeCATEGORIES,2,FALSE)</f>
        <v>Pâtes et céréales</v>
      </c>
      <c r="M2636" s="6">
        <v>56</v>
      </c>
      <c r="N2636" s="6" t="str">
        <f>VLOOKUP(T_[[#This Row],[Réf prod]],ListePRODUITS,2,FALSE)</f>
        <v>Gnocchi di nonna Alice</v>
      </c>
      <c r="O2636" s="13">
        <v>190</v>
      </c>
      <c r="P2636" s="6">
        <v>76</v>
      </c>
      <c r="Q2636" s="13">
        <f t="shared" si="41"/>
        <v>14440</v>
      </c>
      <c r="R2636" s="15">
        <v>0</v>
      </c>
      <c r="S2636" s="13">
        <v>14440</v>
      </c>
      <c r="T2636" s="13">
        <v>433.2</v>
      </c>
      <c r="U2636" s="48">
        <f>T_[[#This Row],[CA tarif]]-T_[[#This Row],[CA HT]]</f>
        <v>0</v>
      </c>
      <c r="V2636" s="13"/>
      <c r="W2636" s="13"/>
      <c r="X2636"/>
      <c r="AA2636"/>
      <c r="AB2636"/>
    </row>
    <row r="2637" spans="1:28" ht="15" customHeight="1" x14ac:dyDescent="0.25">
      <c r="A2637" s="6" t="s">
        <v>275</v>
      </c>
      <c r="B2637" s="6" t="s">
        <v>276</v>
      </c>
      <c r="C2637" s="6" t="s">
        <v>277</v>
      </c>
      <c r="D2637" s="6" t="s">
        <v>81</v>
      </c>
      <c r="E2637" s="6">
        <v>5</v>
      </c>
      <c r="F2637" s="6" t="str">
        <f>VLOOKUP(T_[[#This Row],[N° représ]],ListeREPRESENTANTS,2,FALSE)</f>
        <v>Mohamed Ben Arfa</v>
      </c>
      <c r="G2637" s="6">
        <v>10600</v>
      </c>
      <c r="H2637" s="9">
        <v>41712</v>
      </c>
      <c r="I2637" s="9">
        <v>41731</v>
      </c>
      <c r="J2637" s="9">
        <v>41730</v>
      </c>
      <c r="K2637" s="7">
        <v>8</v>
      </c>
      <c r="L2637" s="9" t="str">
        <f>VLOOKUP(T_[[#This Row],[Réf catégorie]],ListeCATEGORIES,2,FALSE)</f>
        <v>Poissons et fruits de mer</v>
      </c>
      <c r="M2637" s="6">
        <v>73</v>
      </c>
      <c r="N2637" s="6" t="str">
        <f>VLOOKUP(T_[[#This Row],[Réf prod]],ListePRODUITS,2,FALSE)</f>
        <v>Röd Kaviar</v>
      </c>
      <c r="O2637" s="13">
        <v>75</v>
      </c>
      <c r="P2637" s="6">
        <v>67</v>
      </c>
      <c r="Q2637" s="13">
        <f t="shared" si="41"/>
        <v>5025</v>
      </c>
      <c r="R2637" s="15">
        <v>0.01</v>
      </c>
      <c r="S2637" s="13">
        <v>4974.75</v>
      </c>
      <c r="T2637" s="13">
        <v>99.495000000000005</v>
      </c>
      <c r="U2637" s="48">
        <f>T_[[#This Row],[CA tarif]]-T_[[#This Row],[CA HT]]</f>
        <v>50.25</v>
      </c>
      <c r="V2637" s="13"/>
      <c r="W2637" s="13"/>
      <c r="X2637"/>
      <c r="AA2637"/>
      <c r="AB2637"/>
    </row>
    <row r="2638" spans="1:28" ht="15" customHeight="1" x14ac:dyDescent="0.25">
      <c r="A2638" s="6" t="s">
        <v>226</v>
      </c>
      <c r="B2638" s="6" t="s">
        <v>227</v>
      </c>
      <c r="C2638" s="6" t="s">
        <v>53</v>
      </c>
      <c r="D2638" s="6" t="s">
        <v>51</v>
      </c>
      <c r="E2638" s="6">
        <v>8</v>
      </c>
      <c r="F2638" s="6" t="str">
        <f>VLOOKUP(T_[[#This Row],[N° représ]],ListeREPRESENTANTS,2,FALSE)</f>
        <v>Hicham Esmal</v>
      </c>
      <c r="G2638" s="6">
        <v>10666</v>
      </c>
      <c r="H2638" s="9">
        <v>41712</v>
      </c>
      <c r="I2638" s="9">
        <v>41742</v>
      </c>
      <c r="J2638" s="9">
        <v>41740</v>
      </c>
      <c r="K2638" s="7">
        <v>6</v>
      </c>
      <c r="L2638" s="9" t="str">
        <f>VLOOKUP(T_[[#This Row],[Réf catégorie]],ListeCATEGORIES,2,FALSE)</f>
        <v>Viandes</v>
      </c>
      <c r="M2638" s="6">
        <v>29</v>
      </c>
      <c r="N2638" s="6" t="str">
        <f>VLOOKUP(T_[[#This Row],[Réf prod]],ListePRODUITS,2,FALSE)</f>
        <v>Thüringer Rostbratwurst</v>
      </c>
      <c r="O2638" s="13">
        <v>618.95000000000005</v>
      </c>
      <c r="P2638" s="6">
        <v>3</v>
      </c>
      <c r="Q2638" s="13">
        <f t="shared" si="41"/>
        <v>1856.8500000000001</v>
      </c>
      <c r="R2638" s="15">
        <v>0.17</v>
      </c>
      <c r="S2638" s="13">
        <v>1541.1855</v>
      </c>
      <c r="T2638" s="13">
        <v>15.411854999999999</v>
      </c>
      <c r="U2638" s="48">
        <f>T_[[#This Row],[CA tarif]]-T_[[#This Row],[CA HT]]</f>
        <v>315.66450000000009</v>
      </c>
      <c r="V2638" s="13"/>
      <c r="W2638" s="13"/>
      <c r="X2638"/>
      <c r="AA2638"/>
      <c r="AB2638"/>
    </row>
    <row r="2639" spans="1:28" ht="15" customHeight="1" x14ac:dyDescent="0.25">
      <c r="A2639" s="6" t="s">
        <v>177</v>
      </c>
      <c r="B2639" s="6" t="s">
        <v>178</v>
      </c>
      <c r="C2639" s="6" t="s">
        <v>159</v>
      </c>
      <c r="D2639" s="6" t="s">
        <v>136</v>
      </c>
      <c r="E2639" s="6">
        <v>6</v>
      </c>
      <c r="F2639" s="6" t="str">
        <f>VLOOKUP(T_[[#This Row],[N° représ]],ListeREPRESENTANTS,2,FALSE)</f>
        <v>Ernst Junge</v>
      </c>
      <c r="G2639" s="6">
        <v>10833</v>
      </c>
      <c r="H2639" s="9">
        <v>41712</v>
      </c>
      <c r="I2639" s="9">
        <v>41724</v>
      </c>
      <c r="J2639" s="9">
        <v>41720</v>
      </c>
      <c r="K2639" s="7">
        <v>7</v>
      </c>
      <c r="L2639" s="9" t="str">
        <f>VLOOKUP(T_[[#This Row],[Réf catégorie]],ListeCATEGORIES,2,FALSE)</f>
        <v>Produits secs</v>
      </c>
      <c r="M2639" s="6">
        <v>7</v>
      </c>
      <c r="N2639" s="6" t="str">
        <f>VLOOKUP(T_[[#This Row],[Réf prod]],ListePRODUITS,2,FALSE)</f>
        <v>Uncle Bob's Organic Dried Pears</v>
      </c>
      <c r="O2639" s="13">
        <v>150</v>
      </c>
      <c r="P2639" s="6">
        <v>57</v>
      </c>
      <c r="Q2639" s="13">
        <f t="shared" si="41"/>
        <v>8550</v>
      </c>
      <c r="R2639" s="15">
        <v>0.2</v>
      </c>
      <c r="S2639" s="13">
        <v>6840</v>
      </c>
      <c r="T2639" s="13">
        <v>116.28</v>
      </c>
      <c r="U2639" s="48">
        <f>T_[[#This Row],[CA tarif]]-T_[[#This Row],[CA HT]]</f>
        <v>1710</v>
      </c>
      <c r="V2639" s="13"/>
      <c r="W2639" s="13"/>
      <c r="X2639"/>
      <c r="AA2639"/>
      <c r="AB2639"/>
    </row>
    <row r="2640" spans="1:28" ht="15" customHeight="1" x14ac:dyDescent="0.25">
      <c r="A2640" s="6" t="s">
        <v>179</v>
      </c>
      <c r="B2640" s="6" t="s">
        <v>180</v>
      </c>
      <c r="C2640" s="6" t="s">
        <v>181</v>
      </c>
      <c r="D2640" s="6" t="s">
        <v>81</v>
      </c>
      <c r="E2640" s="6">
        <v>6</v>
      </c>
      <c r="F2640" s="6" t="str">
        <f>VLOOKUP(T_[[#This Row],[N° représ]],ListeREPRESENTANTS,2,FALSE)</f>
        <v>Ernst Junge</v>
      </c>
      <c r="G2640" s="6">
        <v>10555</v>
      </c>
      <c r="H2640" s="9">
        <v>41713</v>
      </c>
      <c r="I2640" s="9">
        <v>41734</v>
      </c>
      <c r="J2640" s="9">
        <v>41729</v>
      </c>
      <c r="K2640" s="7">
        <v>1</v>
      </c>
      <c r="L2640" s="9" t="str">
        <f>VLOOKUP(T_[[#This Row],[Réf catégorie]],ListeCATEGORIES,2,FALSE)</f>
        <v>Boissons</v>
      </c>
      <c r="M2640" s="6">
        <v>24</v>
      </c>
      <c r="N2640" s="6" t="str">
        <f>VLOOKUP(T_[[#This Row],[Réf prod]],ListePRODUITS,2,FALSE)</f>
        <v>Guaraná Fantástica</v>
      </c>
      <c r="O2640" s="13">
        <v>22.5</v>
      </c>
      <c r="P2640" s="6">
        <v>85</v>
      </c>
      <c r="Q2640" s="13">
        <f t="shared" si="41"/>
        <v>1912.5</v>
      </c>
      <c r="R2640" s="15">
        <v>0.17</v>
      </c>
      <c r="S2640" s="13">
        <v>1587.375</v>
      </c>
      <c r="T2640" s="13">
        <v>30.160125000000001</v>
      </c>
      <c r="U2640" s="48">
        <f>T_[[#This Row],[CA tarif]]-T_[[#This Row],[CA HT]]</f>
        <v>325.125</v>
      </c>
      <c r="V2640" s="13"/>
      <c r="W2640" s="13"/>
      <c r="X2640"/>
      <c r="AA2640"/>
      <c r="AB2640"/>
    </row>
    <row r="2641" spans="1:28" ht="15" customHeight="1" x14ac:dyDescent="0.25">
      <c r="A2641" s="6" t="s">
        <v>78</v>
      </c>
      <c r="B2641" s="6" t="s">
        <v>79</v>
      </c>
      <c r="C2641" s="6" t="s">
        <v>80</v>
      </c>
      <c r="D2641" s="6" t="s">
        <v>81</v>
      </c>
      <c r="E2641" s="6">
        <v>4</v>
      </c>
      <c r="F2641" s="6" t="str">
        <f>VLOOKUP(T_[[#This Row],[N° représ]],ListeREPRESENTANTS,2,FALSE)</f>
        <v>Laura Callahan</v>
      </c>
      <c r="G2641" s="6">
        <v>10596</v>
      </c>
      <c r="H2641" s="9">
        <v>41713</v>
      </c>
      <c r="I2641" s="9">
        <v>41723</v>
      </c>
      <c r="J2641" s="9">
        <v>41719</v>
      </c>
      <c r="K2641" s="7">
        <v>5</v>
      </c>
      <c r="L2641" s="9" t="str">
        <f>VLOOKUP(T_[[#This Row],[Réf catégorie]],ListeCATEGORIES,2,FALSE)</f>
        <v>Pâtes et céréales</v>
      </c>
      <c r="M2641" s="6">
        <v>56</v>
      </c>
      <c r="N2641" s="6" t="str">
        <f>VLOOKUP(T_[[#This Row],[Réf prod]],ListePRODUITS,2,FALSE)</f>
        <v>Gnocchi di nonna Alice</v>
      </c>
      <c r="O2641" s="13">
        <v>190</v>
      </c>
      <c r="P2641" s="6">
        <v>4</v>
      </c>
      <c r="Q2641" s="13">
        <f t="shared" si="41"/>
        <v>760</v>
      </c>
      <c r="R2641" s="15">
        <v>0.09</v>
      </c>
      <c r="S2641" s="13">
        <v>691.6</v>
      </c>
      <c r="T2641" s="13">
        <v>6.2244000000000002</v>
      </c>
      <c r="U2641" s="48">
        <f>T_[[#This Row],[CA tarif]]-T_[[#This Row],[CA HT]]</f>
        <v>68.399999999999977</v>
      </c>
      <c r="V2641" s="13"/>
      <c r="W2641" s="13"/>
      <c r="X2641"/>
      <c r="AA2641"/>
      <c r="AB2641"/>
    </row>
    <row r="2642" spans="1:28" ht="15" customHeight="1" x14ac:dyDescent="0.25">
      <c r="A2642" s="6" t="s">
        <v>175</v>
      </c>
      <c r="B2642" s="6" t="s">
        <v>176</v>
      </c>
      <c r="C2642" s="6" t="s">
        <v>97</v>
      </c>
      <c r="D2642" s="6" t="s">
        <v>98</v>
      </c>
      <c r="E2642" s="6">
        <v>7</v>
      </c>
      <c r="F2642" s="6" t="str">
        <f>VLOOKUP(T_[[#This Row],[N° représ]],ListeREPRESENTANTS,2,FALSE)</f>
        <v>Jaime Dos Santos</v>
      </c>
      <c r="G2642" s="6">
        <v>10677</v>
      </c>
      <c r="H2642" s="9">
        <v>41713</v>
      </c>
      <c r="I2642" s="9">
        <v>41740</v>
      </c>
      <c r="J2642" s="9">
        <v>41738</v>
      </c>
      <c r="K2642" s="7">
        <v>3</v>
      </c>
      <c r="L2642" s="9" t="str">
        <f>VLOOKUP(T_[[#This Row],[Réf catégorie]],ListeCATEGORIES,2,FALSE)</f>
        <v>Desserts</v>
      </c>
      <c r="M2642" s="6">
        <v>26</v>
      </c>
      <c r="N2642" s="6" t="str">
        <f>VLOOKUP(T_[[#This Row],[Réf prod]],ListePRODUITS,2,FALSE)</f>
        <v>Gumbär Gummibärchen</v>
      </c>
      <c r="O2642" s="13">
        <v>156.15</v>
      </c>
      <c r="P2642" s="6">
        <v>42</v>
      </c>
      <c r="Q2642" s="13">
        <f t="shared" si="41"/>
        <v>6558.3</v>
      </c>
      <c r="R2642" s="15">
        <v>0.05</v>
      </c>
      <c r="S2642" s="13">
        <v>6230.3850000000002</v>
      </c>
      <c r="T2642" s="13">
        <v>49.84308</v>
      </c>
      <c r="U2642" s="48">
        <f>T_[[#This Row],[CA tarif]]-T_[[#This Row],[CA HT]]</f>
        <v>327.91499999999996</v>
      </c>
      <c r="V2642" s="13"/>
      <c r="W2642" s="13"/>
      <c r="X2642"/>
      <c r="AA2642"/>
      <c r="AB2642"/>
    </row>
    <row r="2643" spans="1:28" ht="15" customHeight="1" x14ac:dyDescent="0.25">
      <c r="A2643" s="6" t="s">
        <v>296</v>
      </c>
      <c r="B2643" s="6" t="s">
        <v>297</v>
      </c>
      <c r="C2643" s="6" t="s">
        <v>298</v>
      </c>
      <c r="D2643" s="6" t="s">
        <v>123</v>
      </c>
      <c r="E2643" s="6">
        <v>1</v>
      </c>
      <c r="F2643" s="6" t="str">
        <f>VLOOKUP(T_[[#This Row],[N° représ]],ListeREPRESENTANTS,2,FALSE)</f>
        <v>Francis Rivière</v>
      </c>
      <c r="G2643" s="6">
        <v>10734</v>
      </c>
      <c r="H2643" s="9">
        <v>41713</v>
      </c>
      <c r="I2643" s="9">
        <v>41734</v>
      </c>
      <c r="J2643" s="9">
        <v>41736</v>
      </c>
      <c r="K2643" s="7">
        <v>8</v>
      </c>
      <c r="L2643" s="9" t="str">
        <f>VLOOKUP(T_[[#This Row],[Réf catégorie]],ListeCATEGORIES,2,FALSE)</f>
        <v>Poissons et fruits de mer</v>
      </c>
      <c r="M2643" s="6">
        <v>30</v>
      </c>
      <c r="N2643" s="6" t="str">
        <f>VLOOKUP(T_[[#This Row],[Réf prod]],ListePRODUITS,2,FALSE)</f>
        <v>Nord-Ost Matjeshering</v>
      </c>
      <c r="O2643" s="13">
        <v>129.44999999999999</v>
      </c>
      <c r="P2643" s="6">
        <v>66</v>
      </c>
      <c r="Q2643" s="13">
        <f t="shared" si="41"/>
        <v>8543.6999999999989</v>
      </c>
      <c r="R2643" s="15">
        <v>0.17</v>
      </c>
      <c r="S2643" s="13">
        <v>7091.2709999999988</v>
      </c>
      <c r="T2643" s="13">
        <v>99.277793999999986</v>
      </c>
      <c r="U2643" s="48">
        <f>T_[[#This Row],[CA tarif]]-T_[[#This Row],[CA HT]]</f>
        <v>1452.4290000000001</v>
      </c>
      <c r="V2643" s="13"/>
      <c r="W2643" s="13"/>
      <c r="X2643"/>
      <c r="AA2643"/>
      <c r="AB2643"/>
    </row>
    <row r="2644" spans="1:28" ht="15" customHeight="1" x14ac:dyDescent="0.25">
      <c r="A2644" s="6" t="s">
        <v>226</v>
      </c>
      <c r="B2644" s="6" t="s">
        <v>227</v>
      </c>
      <c r="C2644" s="6" t="s">
        <v>53</v>
      </c>
      <c r="D2644" s="6" t="s">
        <v>51</v>
      </c>
      <c r="E2644" s="6">
        <v>3</v>
      </c>
      <c r="F2644" s="6" t="str">
        <f>VLOOKUP(T_[[#This Row],[N° représ]],ListeREPRESENTANTS,2,FALSE)</f>
        <v>Janet Leverling</v>
      </c>
      <c r="G2644" s="6">
        <v>10751</v>
      </c>
      <c r="H2644" s="9">
        <v>41713</v>
      </c>
      <c r="I2644" s="9">
        <v>41733</v>
      </c>
      <c r="J2644" s="9">
        <v>41735</v>
      </c>
      <c r="K2644" s="7">
        <v>8</v>
      </c>
      <c r="L2644" s="9" t="str">
        <f>VLOOKUP(T_[[#This Row],[Réf catégorie]],ListeCATEGORIES,2,FALSE)</f>
        <v>Poissons et fruits de mer</v>
      </c>
      <c r="M2644" s="6">
        <v>73</v>
      </c>
      <c r="N2644" s="6" t="str">
        <f>VLOOKUP(T_[[#This Row],[Réf prod]],ListePRODUITS,2,FALSE)</f>
        <v>Röd Kaviar</v>
      </c>
      <c r="O2644" s="13">
        <v>75</v>
      </c>
      <c r="P2644" s="6">
        <v>81</v>
      </c>
      <c r="Q2644" s="13">
        <f t="shared" si="41"/>
        <v>6075</v>
      </c>
      <c r="R2644" s="15">
        <v>7.0000000000000007E-2</v>
      </c>
      <c r="S2644" s="13">
        <v>5649.75</v>
      </c>
      <c r="T2644" s="13">
        <v>16.949249999999999</v>
      </c>
      <c r="U2644" s="48">
        <f>T_[[#This Row],[CA tarif]]-T_[[#This Row],[CA HT]]</f>
        <v>425.25</v>
      </c>
      <c r="V2644" s="13"/>
      <c r="W2644" s="13"/>
      <c r="X2644"/>
      <c r="AA2644"/>
      <c r="AB2644"/>
    </row>
    <row r="2645" spans="1:28" ht="15" customHeight="1" x14ac:dyDescent="0.25">
      <c r="A2645" s="6" t="s">
        <v>160</v>
      </c>
      <c r="B2645" s="6" t="s">
        <v>161</v>
      </c>
      <c r="C2645" s="6" t="s">
        <v>162</v>
      </c>
      <c r="D2645" s="6" t="s">
        <v>106</v>
      </c>
      <c r="E2645" s="6">
        <v>1</v>
      </c>
      <c r="F2645" s="6" t="str">
        <f>VLOOKUP(T_[[#This Row],[N° représ]],ListeREPRESENTANTS,2,FALSE)</f>
        <v>Francis Rivière</v>
      </c>
      <c r="G2645" s="6">
        <v>10780</v>
      </c>
      <c r="H2645" s="9">
        <v>41713</v>
      </c>
      <c r="I2645" s="9">
        <v>41739</v>
      </c>
      <c r="J2645" s="9">
        <v>41740</v>
      </c>
      <c r="K2645" s="7">
        <v>1</v>
      </c>
      <c r="L2645" s="9" t="str">
        <f>VLOOKUP(T_[[#This Row],[Réf catégorie]],ListeCATEGORIES,2,FALSE)</f>
        <v>Boissons</v>
      </c>
      <c r="M2645" s="6">
        <v>70</v>
      </c>
      <c r="N2645" s="6" t="str">
        <f>VLOOKUP(T_[[#This Row],[Réf prod]],ListePRODUITS,2,FALSE)</f>
        <v>Outback Lager</v>
      </c>
      <c r="O2645" s="13">
        <v>75</v>
      </c>
      <c r="P2645" s="6">
        <v>40</v>
      </c>
      <c r="Q2645" s="13">
        <f t="shared" si="41"/>
        <v>3000</v>
      </c>
      <c r="R2645" s="15">
        <v>7.0000000000000007E-2</v>
      </c>
      <c r="S2645" s="13">
        <v>2790</v>
      </c>
      <c r="T2645" s="13">
        <v>89.28</v>
      </c>
      <c r="U2645" s="48">
        <f>T_[[#This Row],[CA tarif]]-T_[[#This Row],[CA HT]]</f>
        <v>210</v>
      </c>
      <c r="V2645" s="13"/>
      <c r="W2645" s="13"/>
      <c r="X2645"/>
      <c r="AA2645"/>
      <c r="AB2645"/>
    </row>
    <row r="2646" spans="1:28" ht="15" customHeight="1" x14ac:dyDescent="0.25">
      <c r="A2646" s="6" t="s">
        <v>324</v>
      </c>
      <c r="B2646" s="6" t="s">
        <v>325</v>
      </c>
      <c r="C2646" s="6" t="s">
        <v>326</v>
      </c>
      <c r="D2646" s="6" t="s">
        <v>238</v>
      </c>
      <c r="E2646" s="6">
        <v>5</v>
      </c>
      <c r="F2646" s="6" t="str">
        <f>VLOOKUP(T_[[#This Row],[N° représ]],ListeREPRESENTANTS,2,FALSE)</f>
        <v>Mohamed Ben Arfa</v>
      </c>
      <c r="G2646" s="6">
        <v>10801</v>
      </c>
      <c r="H2646" s="9">
        <v>41713</v>
      </c>
      <c r="I2646" s="9">
        <v>41736</v>
      </c>
      <c r="J2646" s="9">
        <v>41734</v>
      </c>
      <c r="K2646" s="7">
        <v>6</v>
      </c>
      <c r="L2646" s="9" t="str">
        <f>VLOOKUP(T_[[#This Row],[Réf catégorie]],ListeCATEGORIES,2,FALSE)</f>
        <v>Viandes</v>
      </c>
      <c r="M2646" s="6">
        <v>17</v>
      </c>
      <c r="N2646" s="6" t="str">
        <f>VLOOKUP(T_[[#This Row],[Réf prod]],ListePRODUITS,2,FALSE)</f>
        <v>Alice Mutton</v>
      </c>
      <c r="O2646" s="13">
        <v>195</v>
      </c>
      <c r="P2646" s="6">
        <v>25</v>
      </c>
      <c r="Q2646" s="13">
        <f t="shared" si="41"/>
        <v>4875</v>
      </c>
      <c r="R2646" s="15">
        <v>0.08</v>
      </c>
      <c r="S2646" s="13">
        <v>4485</v>
      </c>
      <c r="T2646" s="13">
        <v>67.275000000000006</v>
      </c>
      <c r="U2646" s="48">
        <f>T_[[#This Row],[CA tarif]]-T_[[#This Row],[CA HT]]</f>
        <v>390</v>
      </c>
      <c r="V2646" s="13"/>
      <c r="W2646" s="13"/>
      <c r="X2646"/>
      <c r="AA2646"/>
      <c r="AB2646"/>
    </row>
    <row r="2647" spans="1:28" ht="15" customHeight="1" x14ac:dyDescent="0.25">
      <c r="A2647" s="6" t="s">
        <v>82</v>
      </c>
      <c r="B2647" s="6" t="s">
        <v>83</v>
      </c>
      <c r="C2647" s="6" t="s">
        <v>84</v>
      </c>
      <c r="D2647" s="6" t="s">
        <v>85</v>
      </c>
      <c r="E2647" s="6">
        <v>7</v>
      </c>
      <c r="F2647" s="6" t="str">
        <f>VLOOKUP(T_[[#This Row],[N° représ]],ListeREPRESENTANTS,2,FALSE)</f>
        <v>Jaime Dos Santos</v>
      </c>
      <c r="G2647" s="6">
        <v>10827</v>
      </c>
      <c r="H2647" s="9">
        <v>41713</v>
      </c>
      <c r="I2647" s="9">
        <v>41738</v>
      </c>
      <c r="J2647" s="9">
        <v>41735</v>
      </c>
      <c r="K2647" s="7">
        <v>1</v>
      </c>
      <c r="L2647" s="9" t="str">
        <f>VLOOKUP(T_[[#This Row],[Réf catégorie]],ListeCATEGORIES,2,FALSE)</f>
        <v>Boissons</v>
      </c>
      <c r="M2647" s="6">
        <v>39</v>
      </c>
      <c r="N2647" s="6" t="str">
        <f>VLOOKUP(T_[[#This Row],[Réf prod]],ListePRODUITS,2,FALSE)</f>
        <v>Chartreuse verte</v>
      </c>
      <c r="O2647" s="13">
        <v>90</v>
      </c>
      <c r="P2647" s="6">
        <v>3</v>
      </c>
      <c r="Q2647" s="13">
        <f t="shared" si="41"/>
        <v>270</v>
      </c>
      <c r="R2647" s="15">
        <v>0.06</v>
      </c>
      <c r="S2647" s="13">
        <v>253.79999999999998</v>
      </c>
      <c r="T2647" s="13">
        <v>7.1063999999999998</v>
      </c>
      <c r="U2647" s="48">
        <f>T_[[#This Row],[CA tarif]]-T_[[#This Row],[CA HT]]</f>
        <v>16.200000000000017</v>
      </c>
      <c r="V2647" s="13"/>
      <c r="W2647" s="13"/>
      <c r="X2647"/>
      <c r="AA2647"/>
      <c r="AB2647"/>
    </row>
    <row r="2648" spans="1:28" ht="15" customHeight="1" x14ac:dyDescent="0.25">
      <c r="A2648" s="6" t="s">
        <v>285</v>
      </c>
      <c r="B2648" s="6" t="s">
        <v>286</v>
      </c>
      <c r="C2648" s="6" t="s">
        <v>287</v>
      </c>
      <c r="D2648" s="6" t="s">
        <v>212</v>
      </c>
      <c r="E2648" s="6">
        <v>3</v>
      </c>
      <c r="F2648" s="6" t="str">
        <f>VLOOKUP(T_[[#This Row],[N° représ]],ListeREPRESENTANTS,2,FALSE)</f>
        <v>Janet Leverling</v>
      </c>
      <c r="G2648" s="6">
        <v>10879</v>
      </c>
      <c r="H2648" s="9">
        <v>41713</v>
      </c>
      <c r="I2648" s="9">
        <v>41734</v>
      </c>
      <c r="J2648" s="9">
        <v>41731</v>
      </c>
      <c r="K2648" s="7">
        <v>2</v>
      </c>
      <c r="L2648" s="9" t="str">
        <f>VLOOKUP(T_[[#This Row],[Réf catégorie]],ListeCATEGORIES,2,FALSE)</f>
        <v>Condiments</v>
      </c>
      <c r="M2648" s="6">
        <v>65</v>
      </c>
      <c r="N2648" s="6" t="str">
        <f>VLOOKUP(T_[[#This Row],[Réf prod]],ListePRODUITS,2,FALSE)</f>
        <v>Louisiana Fiery Hot Pepper Sauce</v>
      </c>
      <c r="O2648" s="13">
        <v>105.25</v>
      </c>
      <c r="P2648" s="6">
        <v>14</v>
      </c>
      <c r="Q2648" s="13">
        <f t="shared" si="41"/>
        <v>1473.5</v>
      </c>
      <c r="R2648" s="15">
        <v>-0.01</v>
      </c>
      <c r="S2648" s="13">
        <v>1488.2349999999999</v>
      </c>
      <c r="T2648" s="13">
        <v>46.135284999999996</v>
      </c>
      <c r="U2648" s="48">
        <f>T_[[#This Row],[CA tarif]]-T_[[#This Row],[CA HT]]</f>
        <v>-14.7349999999999</v>
      </c>
      <c r="V2648" s="13"/>
      <c r="W2648" s="13"/>
      <c r="X2648"/>
      <c r="AA2648"/>
      <c r="AB2648"/>
    </row>
    <row r="2649" spans="1:28" ht="15" customHeight="1" x14ac:dyDescent="0.25">
      <c r="A2649" s="6" t="s">
        <v>86</v>
      </c>
      <c r="B2649" s="6" t="s">
        <v>87</v>
      </c>
      <c r="C2649" s="6" t="s">
        <v>88</v>
      </c>
      <c r="D2649" s="6" t="s">
        <v>89</v>
      </c>
      <c r="E2649" s="6">
        <v>3</v>
      </c>
      <c r="F2649" s="6" t="str">
        <f>VLOOKUP(T_[[#This Row],[N° représ]],ListeREPRESENTANTS,2,FALSE)</f>
        <v>Janet Leverling</v>
      </c>
      <c r="G2649" s="6">
        <v>10484</v>
      </c>
      <c r="H2649" s="9">
        <v>41714</v>
      </c>
      <c r="I2649" s="9">
        <v>41734</v>
      </c>
      <c r="J2649" s="9">
        <v>41731</v>
      </c>
      <c r="K2649" s="7">
        <v>7</v>
      </c>
      <c r="L2649" s="9" t="str">
        <f>VLOOKUP(T_[[#This Row],[Réf catégorie]],ListeCATEGORIES,2,FALSE)</f>
        <v>Produits secs</v>
      </c>
      <c r="M2649" s="6">
        <v>51</v>
      </c>
      <c r="N2649" s="6" t="str">
        <f>VLOOKUP(T_[[#This Row],[Réf prod]],ListePRODUITS,2,FALSE)</f>
        <v>Manjimup Dried Apples</v>
      </c>
      <c r="O2649" s="13">
        <v>212</v>
      </c>
      <c r="P2649" s="6">
        <v>94</v>
      </c>
      <c r="Q2649" s="13">
        <f t="shared" si="41"/>
        <v>19928</v>
      </c>
      <c r="R2649" s="15">
        <v>0.14000000000000001</v>
      </c>
      <c r="S2649" s="13">
        <v>17138.079999999998</v>
      </c>
      <c r="T2649" s="13">
        <v>239.93311999999997</v>
      </c>
      <c r="U2649" s="48">
        <f>T_[[#This Row],[CA tarif]]-T_[[#This Row],[CA HT]]</f>
        <v>2789.9200000000019</v>
      </c>
      <c r="V2649" s="13"/>
      <c r="W2649" s="13"/>
      <c r="X2649"/>
      <c r="AA2649"/>
      <c r="AB2649"/>
    </row>
    <row r="2650" spans="1:28" ht="15" customHeight="1" x14ac:dyDescent="0.25">
      <c r="A2650" s="6" t="s">
        <v>186</v>
      </c>
      <c r="B2650" s="6" t="s">
        <v>187</v>
      </c>
      <c r="C2650" s="6" t="s">
        <v>188</v>
      </c>
      <c r="D2650" s="6" t="s">
        <v>140</v>
      </c>
      <c r="E2650" s="6">
        <v>7</v>
      </c>
      <c r="F2650" s="6" t="str">
        <f>VLOOKUP(T_[[#This Row],[N° représ]],ListeREPRESENTANTS,2,FALSE)</f>
        <v>Jaime Dos Santos</v>
      </c>
      <c r="G2650" s="6">
        <v>10776</v>
      </c>
      <c r="H2650" s="9">
        <v>41714</v>
      </c>
      <c r="I2650" s="9">
        <v>41742</v>
      </c>
      <c r="J2650" s="9">
        <v>41745</v>
      </c>
      <c r="K2650" s="7">
        <v>7</v>
      </c>
      <c r="L2650" s="9" t="str">
        <f>VLOOKUP(T_[[#This Row],[Réf catégorie]],ListeCATEGORIES,2,FALSE)</f>
        <v>Produits secs</v>
      </c>
      <c r="M2650" s="6">
        <v>51</v>
      </c>
      <c r="N2650" s="6" t="str">
        <f>VLOOKUP(T_[[#This Row],[Réf prod]],ListePRODUITS,2,FALSE)</f>
        <v>Manjimup Dried Apples</v>
      </c>
      <c r="O2650" s="13">
        <v>265</v>
      </c>
      <c r="P2650" s="6">
        <v>82</v>
      </c>
      <c r="Q2650" s="13">
        <f t="shared" si="41"/>
        <v>21730</v>
      </c>
      <c r="R2650" s="15">
        <v>0.19</v>
      </c>
      <c r="S2650" s="13">
        <v>17601.300000000003</v>
      </c>
      <c r="T2650" s="13">
        <v>528.0390000000001</v>
      </c>
      <c r="U2650" s="48">
        <f>T_[[#This Row],[CA tarif]]-T_[[#This Row],[CA HT]]</f>
        <v>4128.6999999999971</v>
      </c>
      <c r="V2650" s="13"/>
      <c r="W2650" s="13"/>
      <c r="X2650"/>
      <c r="AA2650"/>
      <c r="AB2650"/>
    </row>
    <row r="2651" spans="1:28" ht="15" customHeight="1" x14ac:dyDescent="0.25">
      <c r="A2651" s="6" t="s">
        <v>243</v>
      </c>
      <c r="B2651" s="6" t="s">
        <v>244</v>
      </c>
      <c r="C2651" s="6" t="s">
        <v>88</v>
      </c>
      <c r="D2651" s="6" t="s">
        <v>89</v>
      </c>
      <c r="E2651" s="6">
        <v>3</v>
      </c>
      <c r="F2651" s="6" t="str">
        <f>VLOOKUP(T_[[#This Row],[N° représ]],ListeREPRESENTANTS,2,FALSE)</f>
        <v>Janet Leverling</v>
      </c>
      <c r="G2651" s="6">
        <v>10768</v>
      </c>
      <c r="H2651" s="9">
        <v>41715</v>
      </c>
      <c r="I2651" s="9">
        <v>41729</v>
      </c>
      <c r="J2651" s="9">
        <v>41730</v>
      </c>
      <c r="K2651" s="7">
        <v>4</v>
      </c>
      <c r="L2651" s="9" t="str">
        <f>VLOOKUP(T_[[#This Row],[Réf catégorie]],ListeCATEGORIES,2,FALSE)</f>
        <v>Produits laitiers</v>
      </c>
      <c r="M2651" s="6">
        <v>31</v>
      </c>
      <c r="N2651" s="6" t="str">
        <f>VLOOKUP(T_[[#This Row],[Réf prod]],ListePRODUITS,2,FALSE)</f>
        <v>Gorgonzola Telino</v>
      </c>
      <c r="O2651" s="13">
        <v>62.5</v>
      </c>
      <c r="P2651" s="6">
        <v>11</v>
      </c>
      <c r="Q2651" s="13">
        <f t="shared" si="41"/>
        <v>687.5</v>
      </c>
      <c r="R2651" s="15">
        <v>0.17</v>
      </c>
      <c r="S2651" s="13">
        <v>570.625</v>
      </c>
      <c r="T2651" s="13">
        <v>7.9887499999999996</v>
      </c>
      <c r="U2651" s="48">
        <f>T_[[#This Row],[CA tarif]]-T_[[#This Row],[CA HT]]</f>
        <v>116.875</v>
      </c>
      <c r="V2651" s="13"/>
      <c r="W2651" s="13"/>
      <c r="X2651"/>
      <c r="AA2651"/>
      <c r="AB2651"/>
    </row>
    <row r="2652" spans="1:28" ht="15" customHeight="1" x14ac:dyDescent="0.25">
      <c r="A2652" s="6" t="s">
        <v>296</v>
      </c>
      <c r="B2652" s="6" t="s">
        <v>297</v>
      </c>
      <c r="C2652" s="6" t="s">
        <v>298</v>
      </c>
      <c r="D2652" s="6" t="s">
        <v>123</v>
      </c>
      <c r="E2652" s="6">
        <v>5</v>
      </c>
      <c r="F2652" s="6" t="str">
        <f>VLOOKUP(T_[[#This Row],[N° représ]],ListeREPRESENTANTS,2,FALSE)</f>
        <v>Mohamed Ben Arfa</v>
      </c>
      <c r="G2652" s="6">
        <v>10685</v>
      </c>
      <c r="H2652" s="9">
        <v>41716</v>
      </c>
      <c r="I2652" s="9">
        <v>41733</v>
      </c>
      <c r="J2652" s="9">
        <v>41736</v>
      </c>
      <c r="K2652" s="7">
        <v>8</v>
      </c>
      <c r="L2652" s="9" t="str">
        <f>VLOOKUP(T_[[#This Row],[Réf catégorie]],ListeCATEGORIES,2,FALSE)</f>
        <v>Poissons et fruits de mer</v>
      </c>
      <c r="M2652" s="6">
        <v>41</v>
      </c>
      <c r="N2652" s="6" t="str">
        <f>VLOOKUP(T_[[#This Row],[Réf prod]],ListePRODUITS,2,FALSE)</f>
        <v>Jack's New England Clam Chowder</v>
      </c>
      <c r="O2652" s="13">
        <v>48.25</v>
      </c>
      <c r="P2652" s="6">
        <v>79</v>
      </c>
      <c r="Q2652" s="13">
        <f t="shared" si="41"/>
        <v>3811.75</v>
      </c>
      <c r="R2652" s="15">
        <v>0.03</v>
      </c>
      <c r="S2652" s="13">
        <v>3697.3975</v>
      </c>
      <c r="T2652" s="13">
        <v>92.434937500000004</v>
      </c>
      <c r="U2652" s="48">
        <f>T_[[#This Row],[CA tarif]]-T_[[#This Row],[CA HT]]</f>
        <v>114.35249999999996</v>
      </c>
      <c r="V2652" s="13"/>
      <c r="W2652" s="13"/>
      <c r="X2652"/>
      <c r="AA2652"/>
      <c r="AB2652"/>
    </row>
    <row r="2653" spans="1:28" ht="15" customHeight="1" x14ac:dyDescent="0.25">
      <c r="A2653" s="6" t="s">
        <v>285</v>
      </c>
      <c r="B2653" s="6" t="s">
        <v>286</v>
      </c>
      <c r="C2653" s="6" t="s">
        <v>287</v>
      </c>
      <c r="D2653" s="6" t="s">
        <v>212</v>
      </c>
      <c r="E2653" s="6">
        <v>3</v>
      </c>
      <c r="F2653" s="6" t="str">
        <f>VLOOKUP(T_[[#This Row],[N° représ]],ListeREPRESENTANTS,2,FALSE)</f>
        <v>Janet Leverling</v>
      </c>
      <c r="G2653" s="6">
        <v>10879</v>
      </c>
      <c r="H2653" s="9">
        <v>41716</v>
      </c>
      <c r="I2653" s="9">
        <v>41729</v>
      </c>
      <c r="J2653" s="9">
        <v>41728</v>
      </c>
      <c r="K2653" s="7">
        <v>8</v>
      </c>
      <c r="L2653" s="9" t="str">
        <f>VLOOKUP(T_[[#This Row],[Réf catégorie]],ListeCATEGORIES,2,FALSE)</f>
        <v>Poissons et fruits de mer</v>
      </c>
      <c r="M2653" s="6">
        <v>40</v>
      </c>
      <c r="N2653" s="6" t="str">
        <f>VLOOKUP(T_[[#This Row],[Réf prod]],ListePRODUITS,2,FALSE)</f>
        <v>Boston Crab Meat</v>
      </c>
      <c r="O2653" s="13">
        <v>92</v>
      </c>
      <c r="P2653" s="6">
        <v>62</v>
      </c>
      <c r="Q2653" s="13">
        <f t="shared" si="41"/>
        <v>5704</v>
      </c>
      <c r="R2653" s="15">
        <v>0.05</v>
      </c>
      <c r="S2653" s="13">
        <v>5418.8</v>
      </c>
      <c r="T2653" s="13">
        <v>43.3504</v>
      </c>
      <c r="U2653" s="48">
        <f>T_[[#This Row],[CA tarif]]-T_[[#This Row],[CA HT]]</f>
        <v>285.19999999999982</v>
      </c>
      <c r="V2653" s="13"/>
      <c r="W2653" s="13"/>
      <c r="X2653"/>
      <c r="AA2653"/>
      <c r="AB2653"/>
    </row>
    <row r="2654" spans="1:28" ht="15" customHeight="1" x14ac:dyDescent="0.25">
      <c r="A2654" s="6" t="s">
        <v>223</v>
      </c>
      <c r="B2654" s="6" t="s">
        <v>224</v>
      </c>
      <c r="C2654" s="6" t="s">
        <v>225</v>
      </c>
      <c r="D2654" s="6" t="s">
        <v>208</v>
      </c>
      <c r="E2654" s="6">
        <v>7</v>
      </c>
      <c r="F2654" s="6" t="str">
        <f>VLOOKUP(T_[[#This Row],[N° représ]],ListeREPRESENTANTS,2,FALSE)</f>
        <v>Jaime Dos Santos</v>
      </c>
      <c r="G2654" s="6">
        <v>10902</v>
      </c>
      <c r="H2654" s="9">
        <v>41716</v>
      </c>
      <c r="I2654" s="9">
        <v>41740</v>
      </c>
      <c r="J2654" s="9">
        <v>41743</v>
      </c>
      <c r="K2654" s="7">
        <v>3</v>
      </c>
      <c r="L2654" s="9" t="str">
        <f>VLOOKUP(T_[[#This Row],[Réf catégorie]],ListeCATEGORIES,2,FALSE)</f>
        <v>Desserts</v>
      </c>
      <c r="M2654" s="6">
        <v>62</v>
      </c>
      <c r="N2654" s="6" t="str">
        <f>VLOOKUP(T_[[#This Row],[Réf prod]],ListePRODUITS,2,FALSE)</f>
        <v>Tarte au sucre</v>
      </c>
      <c r="O2654" s="13">
        <v>246.5</v>
      </c>
      <c r="P2654" s="6">
        <v>43</v>
      </c>
      <c r="Q2654" s="13">
        <f t="shared" si="41"/>
        <v>10599.5</v>
      </c>
      <c r="R2654" s="15">
        <v>0.13</v>
      </c>
      <c r="S2654" s="13">
        <v>9221.5650000000005</v>
      </c>
      <c r="T2654" s="13">
        <v>27.664694999999998</v>
      </c>
      <c r="U2654" s="48">
        <f>T_[[#This Row],[CA tarif]]-T_[[#This Row],[CA HT]]</f>
        <v>1377.9349999999995</v>
      </c>
      <c r="V2654" s="13"/>
      <c r="W2654" s="13"/>
      <c r="X2654"/>
      <c r="AA2654"/>
      <c r="AB2654"/>
    </row>
    <row r="2655" spans="1:28" ht="15" customHeight="1" x14ac:dyDescent="0.25">
      <c r="A2655" s="6" t="s">
        <v>205</v>
      </c>
      <c r="B2655" s="6" t="s">
        <v>206</v>
      </c>
      <c r="C2655" s="6" t="s">
        <v>207</v>
      </c>
      <c r="D2655" s="6" t="s">
        <v>208</v>
      </c>
      <c r="E2655" s="6">
        <v>3</v>
      </c>
      <c r="F2655" s="6" t="str">
        <f>VLOOKUP(T_[[#This Row],[N° représ]],ListeREPRESENTANTS,2,FALSE)</f>
        <v>Janet Leverling</v>
      </c>
      <c r="G2655" s="6">
        <v>10924</v>
      </c>
      <c r="H2655" s="9">
        <v>41717</v>
      </c>
      <c r="I2655" s="9">
        <v>41728</v>
      </c>
      <c r="J2655" s="9">
        <v>41723</v>
      </c>
      <c r="K2655" s="7">
        <v>1</v>
      </c>
      <c r="L2655" s="9" t="str">
        <f>VLOOKUP(T_[[#This Row],[Réf catégorie]],ListeCATEGORIES,2,FALSE)</f>
        <v>Boissons</v>
      </c>
      <c r="M2655" s="6">
        <v>75</v>
      </c>
      <c r="N2655" s="6" t="str">
        <f>VLOOKUP(T_[[#This Row],[Réf prod]],ListePRODUITS,2,FALSE)</f>
        <v>Rhönbräu Klosterbier</v>
      </c>
      <c r="O2655" s="13">
        <v>38.75</v>
      </c>
      <c r="P2655" s="6">
        <v>93</v>
      </c>
      <c r="Q2655" s="13">
        <f t="shared" si="41"/>
        <v>3603.75</v>
      </c>
      <c r="R2655" s="15">
        <v>0.05</v>
      </c>
      <c r="S2655" s="13">
        <v>3423.5625</v>
      </c>
      <c r="T2655" s="13">
        <v>99.283312499999994</v>
      </c>
      <c r="U2655" s="48">
        <f>T_[[#This Row],[CA tarif]]-T_[[#This Row],[CA HT]]</f>
        <v>180.1875</v>
      </c>
      <c r="V2655" s="13"/>
      <c r="W2655" s="13"/>
      <c r="X2655"/>
      <c r="AA2655"/>
      <c r="AB2655"/>
    </row>
    <row r="2656" spans="1:28" ht="15" customHeight="1" x14ac:dyDescent="0.25">
      <c r="A2656" s="6" t="s">
        <v>157</v>
      </c>
      <c r="B2656" s="6" t="s">
        <v>158</v>
      </c>
      <c r="C2656" s="6" t="s">
        <v>159</v>
      </c>
      <c r="D2656" s="6" t="s">
        <v>136</v>
      </c>
      <c r="E2656" s="6">
        <v>8</v>
      </c>
      <c r="F2656" s="6" t="str">
        <f>VLOOKUP(T_[[#This Row],[N° représ]],ListeREPRESENTANTS,2,FALSE)</f>
        <v>Hicham Esmal</v>
      </c>
      <c r="G2656" s="6">
        <v>10593</v>
      </c>
      <c r="H2656" s="9">
        <v>41718</v>
      </c>
      <c r="I2656" s="9">
        <v>41735</v>
      </c>
      <c r="J2656" s="9">
        <v>41737</v>
      </c>
      <c r="K2656" s="7">
        <v>3</v>
      </c>
      <c r="L2656" s="9" t="str">
        <f>VLOOKUP(T_[[#This Row],[Réf catégorie]],ListeCATEGORIES,2,FALSE)</f>
        <v>Desserts</v>
      </c>
      <c r="M2656" s="6">
        <v>20</v>
      </c>
      <c r="N2656" s="6" t="str">
        <f>VLOOKUP(T_[[#This Row],[Réf prod]],ListePRODUITS,2,FALSE)</f>
        <v>Sir Rodney's Marmalade</v>
      </c>
      <c r="O2656" s="13">
        <v>405</v>
      </c>
      <c r="P2656" s="6">
        <v>12</v>
      </c>
      <c r="Q2656" s="13">
        <f t="shared" si="41"/>
        <v>4860</v>
      </c>
      <c r="R2656" s="15">
        <v>-0.03</v>
      </c>
      <c r="S2656" s="13">
        <v>5005.8</v>
      </c>
      <c r="T2656" s="13">
        <v>80.092799999999997</v>
      </c>
      <c r="U2656" s="48">
        <f>T_[[#This Row],[CA tarif]]-T_[[#This Row],[CA HT]]</f>
        <v>-145.80000000000018</v>
      </c>
      <c r="V2656" s="13"/>
      <c r="W2656" s="13"/>
      <c r="X2656"/>
      <c r="AA2656"/>
      <c r="AB2656"/>
    </row>
    <row r="2657" spans="1:28" ht="15" customHeight="1" x14ac:dyDescent="0.25">
      <c r="A2657" s="6" t="s">
        <v>322</v>
      </c>
      <c r="B2657" s="6" t="s">
        <v>323</v>
      </c>
      <c r="C2657" s="6" t="s">
        <v>165</v>
      </c>
      <c r="D2657" s="6" t="s">
        <v>136</v>
      </c>
      <c r="E2657" s="6">
        <v>8</v>
      </c>
      <c r="F2657" s="6" t="str">
        <f>VLOOKUP(T_[[#This Row],[N° représ]],ListeREPRESENTANTS,2,FALSE)</f>
        <v>Hicham Esmal</v>
      </c>
      <c r="G2657" s="6">
        <v>10797</v>
      </c>
      <c r="H2657" s="9">
        <v>41718</v>
      </c>
      <c r="I2657" s="9">
        <v>41731</v>
      </c>
      <c r="J2657" s="9">
        <v>41731</v>
      </c>
      <c r="K2657" s="7">
        <v>4</v>
      </c>
      <c r="L2657" s="9" t="str">
        <f>VLOOKUP(T_[[#This Row],[Réf catégorie]],ListeCATEGORIES,2,FALSE)</f>
        <v>Produits laitiers</v>
      </c>
      <c r="M2657" s="6">
        <v>11</v>
      </c>
      <c r="N2657" s="6" t="str">
        <f>VLOOKUP(T_[[#This Row],[Réf prod]],ListePRODUITS,2,FALSE)</f>
        <v>Queso Cabrales</v>
      </c>
      <c r="O2657" s="13">
        <v>105</v>
      </c>
      <c r="P2657" s="6">
        <v>12</v>
      </c>
      <c r="Q2657" s="13">
        <f t="shared" si="41"/>
        <v>1260</v>
      </c>
      <c r="R2657" s="15">
        <v>0.12</v>
      </c>
      <c r="S2657" s="13">
        <v>1108.8</v>
      </c>
      <c r="T2657" s="13">
        <v>38.808</v>
      </c>
      <c r="U2657" s="48">
        <f>T_[[#This Row],[CA tarif]]-T_[[#This Row],[CA HT]]</f>
        <v>151.20000000000005</v>
      </c>
      <c r="V2657" s="13"/>
      <c r="W2657" s="13"/>
      <c r="X2657"/>
      <c r="AA2657"/>
      <c r="AB2657"/>
    </row>
    <row r="2658" spans="1:28" ht="15" customHeight="1" x14ac:dyDescent="0.25">
      <c r="A2658" s="6" t="s">
        <v>130</v>
      </c>
      <c r="B2658" s="6" t="s">
        <v>131</v>
      </c>
      <c r="C2658" s="6" t="s">
        <v>132</v>
      </c>
      <c r="D2658" s="6" t="s">
        <v>123</v>
      </c>
      <c r="E2658" s="6">
        <v>1</v>
      </c>
      <c r="F2658" s="6" t="str">
        <f>VLOOKUP(T_[[#This Row],[N° représ]],ListeREPRESENTANTS,2,FALSE)</f>
        <v>Francis Rivière</v>
      </c>
      <c r="G2658" s="6">
        <v>10487</v>
      </c>
      <c r="H2658" s="9">
        <v>41719</v>
      </c>
      <c r="I2658" s="9">
        <v>41736</v>
      </c>
      <c r="J2658" s="9">
        <v>41737</v>
      </c>
      <c r="K2658" s="7">
        <v>3</v>
      </c>
      <c r="L2658" s="9" t="str">
        <f>VLOOKUP(T_[[#This Row],[Réf catégorie]],ListeCATEGORIES,2,FALSE)</f>
        <v>Desserts</v>
      </c>
      <c r="M2658" s="6">
        <v>26</v>
      </c>
      <c r="N2658" s="6" t="str">
        <f>VLOOKUP(T_[[#This Row],[Réf prod]],ListePRODUITS,2,FALSE)</f>
        <v>Gumbär Gummibärchen</v>
      </c>
      <c r="O2658" s="13">
        <v>124.5</v>
      </c>
      <c r="P2658" s="6">
        <v>77</v>
      </c>
      <c r="Q2658" s="13">
        <f t="shared" si="41"/>
        <v>9586.5</v>
      </c>
      <c r="R2658" s="15">
        <v>-0.02</v>
      </c>
      <c r="S2658" s="13">
        <v>9778.23</v>
      </c>
      <c r="T2658" s="13">
        <v>136.89521999999999</v>
      </c>
      <c r="U2658" s="48">
        <f>T_[[#This Row],[CA tarif]]-T_[[#This Row],[CA HT]]</f>
        <v>-191.72999999999956</v>
      </c>
      <c r="V2658" s="13"/>
      <c r="W2658" s="13"/>
      <c r="X2658"/>
      <c r="AA2658"/>
      <c r="AB2658"/>
    </row>
    <row r="2659" spans="1:28" ht="15" customHeight="1" x14ac:dyDescent="0.25">
      <c r="A2659" s="6" t="s">
        <v>133</v>
      </c>
      <c r="B2659" s="6" t="s">
        <v>134</v>
      </c>
      <c r="C2659" s="6" t="s">
        <v>135</v>
      </c>
      <c r="D2659" s="6" t="s">
        <v>136</v>
      </c>
      <c r="E2659" s="6">
        <v>4</v>
      </c>
      <c r="F2659" s="6" t="str">
        <f>VLOOKUP(T_[[#This Row],[N° représ]],ListeREPRESENTANTS,2,FALSE)</f>
        <v>Laura Callahan</v>
      </c>
      <c r="G2659" s="6">
        <v>10623</v>
      </c>
      <c r="H2659" s="9">
        <v>41719</v>
      </c>
      <c r="I2659" s="9">
        <v>41743</v>
      </c>
      <c r="J2659" s="9">
        <v>41740</v>
      </c>
      <c r="K2659" s="7">
        <v>3</v>
      </c>
      <c r="L2659" s="9" t="str">
        <f>VLOOKUP(T_[[#This Row],[Réf catégorie]],ListeCATEGORIES,2,FALSE)</f>
        <v>Desserts</v>
      </c>
      <c r="M2659" s="6">
        <v>21</v>
      </c>
      <c r="N2659" s="6" t="str">
        <f>VLOOKUP(T_[[#This Row],[Réf prod]],ListePRODUITS,2,FALSE)</f>
        <v>Sir Rodney's Scones</v>
      </c>
      <c r="O2659" s="13">
        <v>50</v>
      </c>
      <c r="P2659" s="6">
        <v>54</v>
      </c>
      <c r="Q2659" s="13">
        <f t="shared" si="41"/>
        <v>2700</v>
      </c>
      <c r="R2659" s="15">
        <v>0.14000000000000001</v>
      </c>
      <c r="S2659" s="13">
        <v>2322</v>
      </c>
      <c r="T2659" s="13">
        <v>76.626000000000005</v>
      </c>
      <c r="U2659" s="48">
        <f>T_[[#This Row],[CA tarif]]-T_[[#This Row],[CA HT]]</f>
        <v>378</v>
      </c>
      <c r="V2659" s="13"/>
      <c r="W2659" s="13"/>
      <c r="X2659"/>
      <c r="AA2659"/>
      <c r="AB2659"/>
    </row>
    <row r="2660" spans="1:28" ht="15" customHeight="1" x14ac:dyDescent="0.25">
      <c r="A2660" s="6" t="s">
        <v>245</v>
      </c>
      <c r="B2660" s="6" t="s">
        <v>246</v>
      </c>
      <c r="C2660" s="6" t="s">
        <v>247</v>
      </c>
      <c r="D2660" s="6" t="s">
        <v>85</v>
      </c>
      <c r="E2660" s="6">
        <v>5</v>
      </c>
      <c r="F2660" s="6" t="str">
        <f>VLOOKUP(T_[[#This Row],[N° représ]],ListeREPRESENTANTS,2,FALSE)</f>
        <v>Mohamed Ben Arfa</v>
      </c>
      <c r="G2660" s="6">
        <v>10628</v>
      </c>
      <c r="H2660" s="9">
        <v>41719</v>
      </c>
      <c r="I2660" s="9">
        <v>41730</v>
      </c>
      <c r="J2660" s="9">
        <v>41731</v>
      </c>
      <c r="K2660" s="7">
        <v>1</v>
      </c>
      <c r="L2660" s="9" t="str">
        <f>VLOOKUP(T_[[#This Row],[Réf catégorie]],ListeCATEGORIES,2,FALSE)</f>
        <v>Boissons</v>
      </c>
      <c r="M2660" s="6">
        <v>1</v>
      </c>
      <c r="N2660" s="6" t="str">
        <f>VLOOKUP(T_[[#This Row],[Réf prod]],ListePRODUITS,2,FALSE)</f>
        <v>Chai</v>
      </c>
      <c r="O2660" s="13">
        <v>90</v>
      </c>
      <c r="P2660" s="6">
        <v>12</v>
      </c>
      <c r="Q2660" s="13">
        <f t="shared" si="41"/>
        <v>1080</v>
      </c>
      <c r="R2660" s="15">
        <v>0.18</v>
      </c>
      <c r="S2660" s="13">
        <v>885.6</v>
      </c>
      <c r="T2660" s="13">
        <v>12.398399999999999</v>
      </c>
      <c r="U2660" s="48">
        <f>T_[[#This Row],[CA tarif]]-T_[[#This Row],[CA HT]]</f>
        <v>194.39999999999998</v>
      </c>
      <c r="V2660" s="13"/>
      <c r="W2660" s="13"/>
      <c r="X2660"/>
      <c r="AA2660"/>
      <c r="AB2660"/>
    </row>
    <row r="2661" spans="1:28" ht="15" customHeight="1" x14ac:dyDescent="0.25">
      <c r="A2661" s="6" t="s">
        <v>179</v>
      </c>
      <c r="B2661" s="6" t="s">
        <v>180</v>
      </c>
      <c r="C2661" s="6" t="s">
        <v>181</v>
      </c>
      <c r="D2661" s="6" t="s">
        <v>81</v>
      </c>
      <c r="E2661" s="6">
        <v>3</v>
      </c>
      <c r="F2661" s="6" t="str">
        <f>VLOOKUP(T_[[#This Row],[N° représ]],ListeREPRESENTANTS,2,FALSE)</f>
        <v>Janet Leverling</v>
      </c>
      <c r="G2661" s="6">
        <v>10700</v>
      </c>
      <c r="H2661" s="9">
        <v>41719</v>
      </c>
      <c r="I2661" s="9">
        <v>41745</v>
      </c>
      <c r="J2661" s="9">
        <v>41744</v>
      </c>
      <c r="K2661" s="7">
        <v>3</v>
      </c>
      <c r="L2661" s="9" t="str">
        <f>VLOOKUP(T_[[#This Row],[Réf catégorie]],ListeCATEGORIES,2,FALSE)</f>
        <v>Desserts</v>
      </c>
      <c r="M2661" s="6">
        <v>68</v>
      </c>
      <c r="N2661" s="6" t="str">
        <f>VLOOKUP(T_[[#This Row],[Réf prod]],ListePRODUITS,2,FALSE)</f>
        <v>Scottish Longbreads</v>
      </c>
      <c r="O2661" s="13">
        <v>62.5</v>
      </c>
      <c r="P2661" s="6">
        <v>91</v>
      </c>
      <c r="Q2661" s="13">
        <f t="shared" si="41"/>
        <v>5687.5</v>
      </c>
      <c r="R2661" s="15">
        <v>0.06</v>
      </c>
      <c r="S2661" s="13">
        <v>5346.25</v>
      </c>
      <c r="T2661" s="13">
        <v>181.77250000000001</v>
      </c>
      <c r="U2661" s="48">
        <f>T_[[#This Row],[CA tarif]]-T_[[#This Row],[CA HT]]</f>
        <v>341.25</v>
      </c>
      <c r="V2661" s="13"/>
      <c r="W2661" s="13"/>
      <c r="X2661"/>
      <c r="AA2661"/>
      <c r="AB2661"/>
    </row>
    <row r="2662" spans="1:28" ht="15" customHeight="1" x14ac:dyDescent="0.25">
      <c r="A2662" s="6" t="s">
        <v>264</v>
      </c>
      <c r="B2662" s="6" t="s">
        <v>265</v>
      </c>
      <c r="C2662" s="6" t="s">
        <v>266</v>
      </c>
      <c r="D2662" s="6" t="s">
        <v>123</v>
      </c>
      <c r="E2662" s="6">
        <v>5</v>
      </c>
      <c r="F2662" s="6" t="str">
        <f>VLOOKUP(T_[[#This Row],[N° représ]],ListeREPRESENTANTS,2,FALSE)</f>
        <v>Mohamed Ben Arfa</v>
      </c>
      <c r="G2662" s="6">
        <v>10935</v>
      </c>
      <c r="H2662" s="9">
        <v>41719</v>
      </c>
      <c r="I2662" s="9">
        <v>41743</v>
      </c>
      <c r="J2662" s="9">
        <v>41738</v>
      </c>
      <c r="K2662" s="7">
        <v>1</v>
      </c>
      <c r="L2662" s="9" t="str">
        <f>VLOOKUP(T_[[#This Row],[Réf catégorie]],ListeCATEGORIES,2,FALSE)</f>
        <v>Boissons</v>
      </c>
      <c r="M2662" s="6">
        <v>1</v>
      </c>
      <c r="N2662" s="6" t="str">
        <f>VLOOKUP(T_[[#This Row],[Réf prod]],ListePRODUITS,2,FALSE)</f>
        <v>Chai</v>
      </c>
      <c r="O2662" s="13">
        <v>90</v>
      </c>
      <c r="P2662" s="6">
        <v>30</v>
      </c>
      <c r="Q2662" s="13">
        <f t="shared" si="41"/>
        <v>2700</v>
      </c>
      <c r="R2662" s="15">
        <v>0</v>
      </c>
      <c r="S2662" s="13">
        <v>2700</v>
      </c>
      <c r="T2662" s="13">
        <v>24.3</v>
      </c>
      <c r="U2662" s="48">
        <f>T_[[#This Row],[CA tarif]]-T_[[#This Row],[CA HT]]</f>
        <v>0</v>
      </c>
      <c r="V2662" s="13"/>
      <c r="W2662" s="13"/>
      <c r="X2662"/>
      <c r="AA2662"/>
      <c r="AB2662"/>
    </row>
    <row r="2663" spans="1:28" ht="15" customHeight="1" x14ac:dyDescent="0.25">
      <c r="A2663" s="6" t="s">
        <v>189</v>
      </c>
      <c r="B2663" s="6" t="s">
        <v>190</v>
      </c>
      <c r="C2663" s="6" t="s">
        <v>191</v>
      </c>
      <c r="D2663" s="6" t="s">
        <v>136</v>
      </c>
      <c r="E2663" s="6">
        <v>3</v>
      </c>
      <c r="F2663" s="6" t="str">
        <f>VLOOKUP(T_[[#This Row],[N° représ]],ListeREPRESENTANTS,2,FALSE)</f>
        <v>Janet Leverling</v>
      </c>
      <c r="G2663" s="6">
        <v>10540</v>
      </c>
      <c r="H2663" s="9">
        <v>41720</v>
      </c>
      <c r="I2663" s="9">
        <v>41733</v>
      </c>
      <c r="J2663" s="9">
        <v>41734</v>
      </c>
      <c r="K2663" s="7">
        <v>3</v>
      </c>
      <c r="L2663" s="9" t="str">
        <f>VLOOKUP(T_[[#This Row],[Réf catégorie]],ListeCATEGORIES,2,FALSE)</f>
        <v>Desserts</v>
      </c>
      <c r="M2663" s="6">
        <v>68</v>
      </c>
      <c r="N2663" s="6" t="str">
        <f>VLOOKUP(T_[[#This Row],[Réf prod]],ListePRODUITS,2,FALSE)</f>
        <v>Scottish Longbreads</v>
      </c>
      <c r="O2663" s="13">
        <v>62.5</v>
      </c>
      <c r="P2663" s="6">
        <v>64</v>
      </c>
      <c r="Q2663" s="13">
        <f t="shared" si="41"/>
        <v>4000</v>
      </c>
      <c r="R2663" s="15">
        <v>0.06</v>
      </c>
      <c r="S2663" s="13">
        <v>3760</v>
      </c>
      <c r="T2663" s="13">
        <v>67.680000000000007</v>
      </c>
      <c r="U2663" s="48">
        <f>T_[[#This Row],[CA tarif]]-T_[[#This Row],[CA HT]]</f>
        <v>240</v>
      </c>
      <c r="V2663" s="13"/>
      <c r="W2663" s="13"/>
      <c r="X2663"/>
      <c r="AA2663"/>
      <c r="AB2663"/>
    </row>
    <row r="2664" spans="1:28" ht="15" customHeight="1" x14ac:dyDescent="0.25">
      <c r="A2664" s="6" t="s">
        <v>127</v>
      </c>
      <c r="B2664" s="6" t="s">
        <v>128</v>
      </c>
      <c r="C2664" s="6" t="s">
        <v>129</v>
      </c>
      <c r="D2664" s="6" t="s">
        <v>106</v>
      </c>
      <c r="E2664" s="6">
        <v>3</v>
      </c>
      <c r="F2664" s="6" t="str">
        <f>VLOOKUP(T_[[#This Row],[N° représ]],ListeREPRESENTANTS,2,FALSE)</f>
        <v>Janet Leverling</v>
      </c>
      <c r="G2664" s="6">
        <v>10638</v>
      </c>
      <c r="H2664" s="9">
        <v>41720</v>
      </c>
      <c r="I2664" s="9">
        <v>41747</v>
      </c>
      <c r="J2664" s="9">
        <v>41742</v>
      </c>
      <c r="K2664" s="7">
        <v>2</v>
      </c>
      <c r="L2664" s="9" t="str">
        <f>VLOOKUP(T_[[#This Row],[Réf catégorie]],ListeCATEGORIES,2,FALSE)</f>
        <v>Condiments</v>
      </c>
      <c r="M2664" s="6">
        <v>65</v>
      </c>
      <c r="N2664" s="6" t="str">
        <f>VLOOKUP(T_[[#This Row],[Réf prod]],ListePRODUITS,2,FALSE)</f>
        <v>Louisiana Fiery Hot Pepper Sauce</v>
      </c>
      <c r="O2664" s="13">
        <v>105.25</v>
      </c>
      <c r="P2664" s="6">
        <v>64</v>
      </c>
      <c r="Q2664" s="13">
        <f t="shared" si="41"/>
        <v>6736</v>
      </c>
      <c r="R2664" s="15">
        <v>0.19</v>
      </c>
      <c r="S2664" s="13">
        <v>5456.1600000000008</v>
      </c>
      <c r="T2664" s="13">
        <v>21.824640000000002</v>
      </c>
      <c r="U2664" s="48">
        <f>T_[[#This Row],[CA tarif]]-T_[[#This Row],[CA HT]]</f>
        <v>1279.8399999999992</v>
      </c>
      <c r="V2664" s="13"/>
      <c r="W2664" s="13"/>
      <c r="X2664"/>
      <c r="AA2664"/>
      <c r="AB2664"/>
    </row>
    <row r="2665" spans="1:28" ht="15" customHeight="1" x14ac:dyDescent="0.25">
      <c r="A2665" s="6" t="s">
        <v>196</v>
      </c>
      <c r="B2665" s="6" t="s">
        <v>197</v>
      </c>
      <c r="C2665" s="6" t="s">
        <v>52</v>
      </c>
      <c r="D2665" s="6" t="s">
        <v>51</v>
      </c>
      <c r="E2665" s="6">
        <v>7</v>
      </c>
      <c r="F2665" s="6" t="str">
        <f>VLOOKUP(T_[[#This Row],[N° représ]],ListeREPRESENTANTS,2,FALSE)</f>
        <v>Jaime Dos Santos</v>
      </c>
      <c r="G2665" s="6">
        <v>10746</v>
      </c>
      <c r="H2665" s="9">
        <v>41720</v>
      </c>
      <c r="I2665" s="9">
        <v>41730</v>
      </c>
      <c r="J2665" s="9">
        <v>41726</v>
      </c>
      <c r="K2665" s="7">
        <v>3</v>
      </c>
      <c r="L2665" s="9" t="str">
        <f>VLOOKUP(T_[[#This Row],[Réf catégorie]],ListeCATEGORIES,2,FALSE)</f>
        <v>Desserts</v>
      </c>
      <c r="M2665" s="6">
        <v>62</v>
      </c>
      <c r="N2665" s="6" t="str">
        <f>VLOOKUP(T_[[#This Row],[Réf prod]],ListePRODUITS,2,FALSE)</f>
        <v>Tarte au sucre</v>
      </c>
      <c r="O2665" s="13">
        <v>246.5</v>
      </c>
      <c r="P2665" s="6">
        <v>2</v>
      </c>
      <c r="Q2665" s="13">
        <f t="shared" si="41"/>
        <v>493</v>
      </c>
      <c r="R2665" s="15">
        <v>-0.02</v>
      </c>
      <c r="S2665" s="13">
        <v>502.86</v>
      </c>
      <c r="T2665" s="13">
        <v>1.0057199999999999</v>
      </c>
      <c r="U2665" s="48">
        <f>T_[[#This Row],[CA tarif]]-T_[[#This Row],[CA HT]]</f>
        <v>-9.8600000000000136</v>
      </c>
      <c r="V2665" s="13"/>
      <c r="W2665" s="13"/>
      <c r="X2665"/>
      <c r="AA2665"/>
      <c r="AB2665"/>
    </row>
    <row r="2666" spans="1:28" ht="15" customHeight="1" x14ac:dyDescent="0.25">
      <c r="A2666" s="6" t="s">
        <v>103</v>
      </c>
      <c r="B2666" s="6" t="s">
        <v>104</v>
      </c>
      <c r="C2666" s="6" t="s">
        <v>105</v>
      </c>
      <c r="D2666" s="6" t="s">
        <v>106</v>
      </c>
      <c r="E2666" s="6">
        <v>4</v>
      </c>
      <c r="F2666" s="6" t="str">
        <f>VLOOKUP(T_[[#This Row],[N° représ]],ListeREPRESENTANTS,2,FALSE)</f>
        <v>Laura Callahan</v>
      </c>
      <c r="G2666" s="6">
        <v>10476</v>
      </c>
      <c r="H2666" s="9">
        <v>41721</v>
      </c>
      <c r="I2666" s="9">
        <v>41747</v>
      </c>
      <c r="J2666" s="9">
        <v>41746</v>
      </c>
      <c r="K2666" s="7">
        <v>6</v>
      </c>
      <c r="L2666" s="9" t="str">
        <f>VLOOKUP(T_[[#This Row],[Réf catégorie]],ListeCATEGORIES,2,FALSE)</f>
        <v>Viandes</v>
      </c>
      <c r="M2666" s="6">
        <v>55</v>
      </c>
      <c r="N2666" s="6" t="str">
        <f>VLOOKUP(T_[[#This Row],[Réf prod]],ListePRODUITS,2,FALSE)</f>
        <v>Pâté chinois</v>
      </c>
      <c r="O2666" s="13">
        <v>96</v>
      </c>
      <c r="P2666" s="6">
        <v>52</v>
      </c>
      <c r="Q2666" s="13">
        <f t="shared" si="41"/>
        <v>4992</v>
      </c>
      <c r="R2666" s="15">
        <v>0.05</v>
      </c>
      <c r="S2666" s="13">
        <v>4742.3999999999996</v>
      </c>
      <c r="T2666" s="13">
        <v>80.620799999999988</v>
      </c>
      <c r="U2666" s="48">
        <f>T_[[#This Row],[CA tarif]]-T_[[#This Row],[CA HT]]</f>
        <v>249.60000000000036</v>
      </c>
      <c r="V2666" s="13"/>
      <c r="W2666" s="13"/>
      <c r="X2666"/>
      <c r="AA2666"/>
      <c r="AB2666"/>
    </row>
    <row r="2667" spans="1:28" ht="15" customHeight="1" x14ac:dyDescent="0.25">
      <c r="A2667" s="6" t="s">
        <v>82</v>
      </c>
      <c r="B2667" s="6" t="s">
        <v>83</v>
      </c>
      <c r="C2667" s="6" t="s">
        <v>84</v>
      </c>
      <c r="D2667" s="6" t="s">
        <v>85</v>
      </c>
      <c r="E2667" s="6">
        <v>5</v>
      </c>
      <c r="F2667" s="6" t="str">
        <f>VLOOKUP(T_[[#This Row],[N° représ]],ListeREPRESENTANTS,2,FALSE)</f>
        <v>Mohamed Ben Arfa</v>
      </c>
      <c r="G2667" s="6">
        <v>10511</v>
      </c>
      <c r="H2667" s="9">
        <v>41721</v>
      </c>
      <c r="I2667" s="9">
        <v>41731</v>
      </c>
      <c r="J2667" s="9">
        <v>41727</v>
      </c>
      <c r="K2667" s="7">
        <v>2</v>
      </c>
      <c r="L2667" s="9" t="str">
        <f>VLOOKUP(T_[[#This Row],[Réf catégorie]],ListeCATEGORIES,2,FALSE)</f>
        <v>Condiments</v>
      </c>
      <c r="M2667" s="6">
        <v>8</v>
      </c>
      <c r="N2667" s="6" t="str">
        <f>VLOOKUP(T_[[#This Row],[Réf prod]],ListePRODUITS,2,FALSE)</f>
        <v>Northwoods Cranberry Sauce</v>
      </c>
      <c r="O2667" s="13">
        <v>200</v>
      </c>
      <c r="P2667" s="6">
        <v>95</v>
      </c>
      <c r="Q2667" s="13">
        <f t="shared" si="41"/>
        <v>19000</v>
      </c>
      <c r="R2667" s="15">
        <v>0.14000000000000001</v>
      </c>
      <c r="S2667" s="13">
        <v>16340</v>
      </c>
      <c r="T2667" s="13">
        <v>457.52</v>
      </c>
      <c r="U2667" s="48">
        <f>T_[[#This Row],[CA tarif]]-T_[[#This Row],[CA HT]]</f>
        <v>2660</v>
      </c>
      <c r="V2667" s="13"/>
      <c r="W2667" s="13"/>
      <c r="X2667"/>
      <c r="AA2667"/>
      <c r="AB2667"/>
    </row>
    <row r="2668" spans="1:28" ht="15" customHeight="1" x14ac:dyDescent="0.25">
      <c r="A2668" s="6" t="s">
        <v>179</v>
      </c>
      <c r="B2668" s="6" t="s">
        <v>180</v>
      </c>
      <c r="C2668" s="6" t="s">
        <v>181</v>
      </c>
      <c r="D2668" s="6" t="s">
        <v>81</v>
      </c>
      <c r="E2668" s="6">
        <v>1</v>
      </c>
      <c r="F2668" s="6" t="str">
        <f>VLOOKUP(T_[[#This Row],[N° représ]],ListeREPRESENTANTS,2,FALSE)</f>
        <v>Francis Rivière</v>
      </c>
      <c r="G2668" s="6">
        <v>10657</v>
      </c>
      <c r="H2668" s="9">
        <v>41721</v>
      </c>
      <c r="I2668" s="9">
        <v>41743</v>
      </c>
      <c r="J2668" s="9">
        <v>41744</v>
      </c>
      <c r="K2668" s="7">
        <v>5</v>
      </c>
      <c r="L2668" s="9" t="str">
        <f>VLOOKUP(T_[[#This Row],[Réf catégorie]],ListeCATEGORIES,2,FALSE)</f>
        <v>Pâtes et céréales</v>
      </c>
      <c r="M2668" s="6">
        <v>56</v>
      </c>
      <c r="N2668" s="6" t="str">
        <f>VLOOKUP(T_[[#This Row],[Réf prod]],ListePRODUITS,2,FALSE)</f>
        <v>Gnocchi di nonna Alice</v>
      </c>
      <c r="O2668" s="13">
        <v>190</v>
      </c>
      <c r="P2668" s="6">
        <v>75</v>
      </c>
      <c r="Q2668" s="13">
        <f t="shared" si="41"/>
        <v>14250</v>
      </c>
      <c r="R2668" s="15">
        <v>0.09</v>
      </c>
      <c r="S2668" s="13">
        <v>12967.5</v>
      </c>
      <c r="T2668" s="13">
        <v>181.54499999999999</v>
      </c>
      <c r="U2668" s="48">
        <f>T_[[#This Row],[CA tarif]]-T_[[#This Row],[CA HT]]</f>
        <v>1282.5</v>
      </c>
      <c r="V2668" s="13"/>
      <c r="W2668" s="13"/>
      <c r="X2668"/>
      <c r="AA2668"/>
      <c r="AB2668"/>
    </row>
    <row r="2669" spans="1:28" ht="15" customHeight="1" x14ac:dyDescent="0.25">
      <c r="A2669" s="6" t="s">
        <v>189</v>
      </c>
      <c r="B2669" s="6" t="s">
        <v>190</v>
      </c>
      <c r="C2669" s="6" t="s">
        <v>191</v>
      </c>
      <c r="D2669" s="6" t="s">
        <v>136</v>
      </c>
      <c r="E2669" s="6">
        <v>5</v>
      </c>
      <c r="F2669" s="6" t="str">
        <f>VLOOKUP(T_[[#This Row],[N° représ]],ListeREPRESENTANTS,2,FALSE)</f>
        <v>Mohamed Ben Arfa</v>
      </c>
      <c r="G2669" s="6">
        <v>10658</v>
      </c>
      <c r="H2669" s="9">
        <v>41721</v>
      </c>
      <c r="I2669" s="9">
        <v>41749</v>
      </c>
      <c r="J2669" s="9">
        <v>41746</v>
      </c>
      <c r="K2669" s="7">
        <v>4</v>
      </c>
      <c r="L2669" s="9" t="str">
        <f>VLOOKUP(T_[[#This Row],[Réf catégorie]],ListeCATEGORIES,2,FALSE)</f>
        <v>Produits laitiers</v>
      </c>
      <c r="M2669" s="6">
        <v>60</v>
      </c>
      <c r="N2669" s="6" t="str">
        <f>VLOOKUP(T_[[#This Row],[Réf prod]],ListePRODUITS,2,FALSE)</f>
        <v>Camembert Pierrot</v>
      </c>
      <c r="O2669" s="13">
        <v>170</v>
      </c>
      <c r="P2669" s="6">
        <v>46</v>
      </c>
      <c r="Q2669" s="13">
        <f t="shared" si="41"/>
        <v>7820</v>
      </c>
      <c r="R2669" s="15">
        <v>-0.03</v>
      </c>
      <c r="S2669" s="13">
        <v>8054.6</v>
      </c>
      <c r="T2669" s="13">
        <v>112.76440000000001</v>
      </c>
      <c r="U2669" s="48">
        <f>T_[[#This Row],[CA tarif]]-T_[[#This Row],[CA HT]]</f>
        <v>-234.60000000000036</v>
      </c>
      <c r="V2669" s="13"/>
      <c r="W2669" s="13"/>
      <c r="X2669"/>
      <c r="AA2669"/>
      <c r="AB2669"/>
    </row>
    <row r="2670" spans="1:28" ht="15" customHeight="1" x14ac:dyDescent="0.25">
      <c r="A2670" s="6" t="s">
        <v>186</v>
      </c>
      <c r="B2670" s="6" t="s">
        <v>187</v>
      </c>
      <c r="C2670" s="6" t="s">
        <v>188</v>
      </c>
      <c r="D2670" s="6" t="s">
        <v>140</v>
      </c>
      <c r="E2670" s="6">
        <v>7</v>
      </c>
      <c r="F2670" s="6" t="str">
        <f>VLOOKUP(T_[[#This Row],[N° représ]],ListeREPRESENTANTS,2,FALSE)</f>
        <v>Jaime Dos Santos</v>
      </c>
      <c r="G2670" s="6">
        <v>10773</v>
      </c>
      <c r="H2670" s="9">
        <v>41721</v>
      </c>
      <c r="I2670" s="9">
        <v>41735</v>
      </c>
      <c r="J2670" s="9">
        <v>41736</v>
      </c>
      <c r="K2670" s="7">
        <v>6</v>
      </c>
      <c r="L2670" s="9" t="str">
        <f>VLOOKUP(T_[[#This Row],[Réf catégorie]],ListeCATEGORIES,2,FALSE)</f>
        <v>Viandes</v>
      </c>
      <c r="M2670" s="6">
        <v>17</v>
      </c>
      <c r="N2670" s="6" t="str">
        <f>VLOOKUP(T_[[#This Row],[Réf prod]],ListePRODUITS,2,FALSE)</f>
        <v>Alice Mutton</v>
      </c>
      <c r="O2670" s="13">
        <v>195</v>
      </c>
      <c r="P2670" s="6">
        <v>98</v>
      </c>
      <c r="Q2670" s="13">
        <f t="shared" si="41"/>
        <v>19110</v>
      </c>
      <c r="R2670" s="15">
        <v>0.18</v>
      </c>
      <c r="S2670" s="13">
        <v>15670.2</v>
      </c>
      <c r="T2670" s="13">
        <v>282.06360000000001</v>
      </c>
      <c r="U2670" s="48">
        <f>T_[[#This Row],[CA tarif]]-T_[[#This Row],[CA HT]]</f>
        <v>3439.7999999999993</v>
      </c>
      <c r="V2670" s="13"/>
      <c r="W2670" s="13"/>
      <c r="X2670"/>
      <c r="AA2670"/>
      <c r="AB2670"/>
    </row>
    <row r="2671" spans="1:28" ht="15" customHeight="1" x14ac:dyDescent="0.25">
      <c r="A2671" s="6" t="s">
        <v>82</v>
      </c>
      <c r="B2671" s="6" t="s">
        <v>83</v>
      </c>
      <c r="C2671" s="6" t="s">
        <v>84</v>
      </c>
      <c r="D2671" s="6" t="s">
        <v>85</v>
      </c>
      <c r="E2671" s="6">
        <v>8</v>
      </c>
      <c r="F2671" s="6" t="str">
        <f>VLOOKUP(T_[[#This Row],[N° représ]],ListeREPRESENTANTS,2,FALSE)</f>
        <v>Hicham Esmal</v>
      </c>
      <c r="G2671" s="6">
        <v>10876</v>
      </c>
      <c r="H2671" s="9">
        <v>41721</v>
      </c>
      <c r="I2671" s="9">
        <v>41737</v>
      </c>
      <c r="J2671" s="9">
        <v>41736</v>
      </c>
      <c r="K2671" s="7">
        <v>8</v>
      </c>
      <c r="L2671" s="9" t="str">
        <f>VLOOKUP(T_[[#This Row],[Réf catégorie]],ListeCATEGORIES,2,FALSE)</f>
        <v>Poissons et fruits de mer</v>
      </c>
      <c r="M2671" s="6">
        <v>46</v>
      </c>
      <c r="N2671" s="6" t="str">
        <f>VLOOKUP(T_[[#This Row],[Réf prod]],ListePRODUITS,2,FALSE)</f>
        <v>Spegesild</v>
      </c>
      <c r="O2671" s="13">
        <v>60</v>
      </c>
      <c r="P2671" s="6">
        <v>31</v>
      </c>
      <c r="Q2671" s="13">
        <f t="shared" si="41"/>
        <v>1860</v>
      </c>
      <c r="R2671" s="15">
        <v>0.01</v>
      </c>
      <c r="S2671" s="13">
        <v>1841.4</v>
      </c>
      <c r="T2671" s="13">
        <v>57.083400000000005</v>
      </c>
      <c r="U2671" s="48">
        <f>T_[[#This Row],[CA tarif]]-T_[[#This Row],[CA HT]]</f>
        <v>18.599999999999909</v>
      </c>
      <c r="V2671" s="13"/>
      <c r="W2671" s="13"/>
      <c r="X2671"/>
      <c r="AA2671"/>
      <c r="AB2671"/>
    </row>
    <row r="2672" spans="1:28" ht="15" customHeight="1" x14ac:dyDescent="0.25">
      <c r="A2672" s="6" t="s">
        <v>157</v>
      </c>
      <c r="B2672" s="6" t="s">
        <v>158</v>
      </c>
      <c r="C2672" s="6" t="s">
        <v>159</v>
      </c>
      <c r="D2672" s="6" t="s">
        <v>136</v>
      </c>
      <c r="E2672" s="6">
        <v>5</v>
      </c>
      <c r="F2672" s="6" t="str">
        <f>VLOOKUP(T_[[#This Row],[N° représ]],ListeREPRESENTANTS,2,FALSE)</f>
        <v>Mohamed Ben Arfa</v>
      </c>
      <c r="G2672" s="6">
        <v>10522</v>
      </c>
      <c r="H2672" s="9">
        <v>41722</v>
      </c>
      <c r="I2672" s="9">
        <v>41742</v>
      </c>
      <c r="J2672" s="9">
        <v>41744</v>
      </c>
      <c r="K2672" s="7">
        <v>8</v>
      </c>
      <c r="L2672" s="9" t="str">
        <f>VLOOKUP(T_[[#This Row],[Réf catégorie]],ListeCATEGORIES,2,FALSE)</f>
        <v>Poissons et fruits de mer</v>
      </c>
      <c r="M2672" s="6">
        <v>40</v>
      </c>
      <c r="N2672" s="6" t="str">
        <f>VLOOKUP(T_[[#This Row],[Réf prod]],ListePRODUITS,2,FALSE)</f>
        <v>Boston Crab Meat</v>
      </c>
      <c r="O2672" s="13">
        <v>92</v>
      </c>
      <c r="P2672" s="6">
        <v>18</v>
      </c>
      <c r="Q2672" s="13">
        <f t="shared" si="41"/>
        <v>1656</v>
      </c>
      <c r="R2672" s="15">
        <v>0.01</v>
      </c>
      <c r="S2672" s="13">
        <v>1639.44</v>
      </c>
      <c r="T2672" s="13">
        <v>14.754960000000001</v>
      </c>
      <c r="U2672" s="48">
        <f>T_[[#This Row],[CA tarif]]-T_[[#This Row],[CA HT]]</f>
        <v>16.559999999999945</v>
      </c>
      <c r="V2672" s="13"/>
      <c r="W2672" s="13"/>
      <c r="X2672"/>
      <c r="AA2672"/>
      <c r="AB2672"/>
    </row>
    <row r="2673" spans="1:28" ht="15" customHeight="1" x14ac:dyDescent="0.25">
      <c r="A2673" s="6" t="s">
        <v>278</v>
      </c>
      <c r="B2673" s="6" t="s">
        <v>279</v>
      </c>
      <c r="C2673" s="6" t="s">
        <v>280</v>
      </c>
      <c r="D2673" s="6" t="s">
        <v>85</v>
      </c>
      <c r="E2673" s="6">
        <v>8</v>
      </c>
      <c r="F2673" s="6" t="str">
        <f>VLOOKUP(T_[[#This Row],[N° représ]],ListeREPRESENTANTS,2,FALSE)</f>
        <v>Hicham Esmal</v>
      </c>
      <c r="G2673" s="6">
        <v>10609</v>
      </c>
      <c r="H2673" s="9">
        <v>41722</v>
      </c>
      <c r="I2673" s="9">
        <v>41741</v>
      </c>
      <c r="J2673" s="9">
        <v>41736</v>
      </c>
      <c r="K2673" s="7">
        <v>1</v>
      </c>
      <c r="L2673" s="9" t="str">
        <f>VLOOKUP(T_[[#This Row],[Réf catégorie]],ListeCATEGORIES,2,FALSE)</f>
        <v>Boissons</v>
      </c>
      <c r="M2673" s="6">
        <v>1</v>
      </c>
      <c r="N2673" s="6" t="str">
        <f>VLOOKUP(T_[[#This Row],[Réf prod]],ListePRODUITS,2,FALSE)</f>
        <v>Chai</v>
      </c>
      <c r="O2673" s="13">
        <v>90</v>
      </c>
      <c r="P2673" s="6">
        <v>11</v>
      </c>
      <c r="Q2673" s="13">
        <f t="shared" si="41"/>
        <v>990</v>
      </c>
      <c r="R2673" s="15">
        <v>0.02</v>
      </c>
      <c r="S2673" s="13">
        <v>970.19999999999993</v>
      </c>
      <c r="T2673" s="13">
        <v>6.7913999999999994</v>
      </c>
      <c r="U2673" s="48">
        <f>T_[[#This Row],[CA tarif]]-T_[[#This Row],[CA HT]]</f>
        <v>19.800000000000068</v>
      </c>
      <c r="V2673" s="13"/>
      <c r="W2673" s="13"/>
      <c r="X2673"/>
      <c r="AA2673"/>
      <c r="AB2673"/>
    </row>
    <row r="2674" spans="1:28" ht="15" customHeight="1" x14ac:dyDescent="0.25">
      <c r="A2674" s="6" t="s">
        <v>205</v>
      </c>
      <c r="B2674" s="6" t="s">
        <v>206</v>
      </c>
      <c r="C2674" s="6" t="s">
        <v>207</v>
      </c>
      <c r="D2674" s="6" t="s">
        <v>208</v>
      </c>
      <c r="E2674" s="6">
        <v>7</v>
      </c>
      <c r="F2674" s="6" t="str">
        <f>VLOOKUP(T_[[#This Row],[N° représ]],ListeREPRESENTANTS,2,FALSE)</f>
        <v>Jaime Dos Santos</v>
      </c>
      <c r="G2674" s="6">
        <v>10689</v>
      </c>
      <c r="H2674" s="9">
        <v>41722</v>
      </c>
      <c r="I2674" s="9">
        <v>41738</v>
      </c>
      <c r="J2674" s="9">
        <v>41737</v>
      </c>
      <c r="K2674" s="7">
        <v>1</v>
      </c>
      <c r="L2674" s="9" t="str">
        <f>VLOOKUP(T_[[#This Row],[Réf catégorie]],ListeCATEGORIES,2,FALSE)</f>
        <v>Boissons</v>
      </c>
      <c r="M2674" s="6">
        <v>1</v>
      </c>
      <c r="N2674" s="6" t="str">
        <f>VLOOKUP(T_[[#This Row],[Réf prod]],ListePRODUITS,2,FALSE)</f>
        <v>Chai</v>
      </c>
      <c r="O2674" s="13">
        <v>90</v>
      </c>
      <c r="P2674" s="6">
        <v>49</v>
      </c>
      <c r="Q2674" s="13">
        <f t="shared" si="41"/>
        <v>4410</v>
      </c>
      <c r="R2674" s="15">
        <v>0.18</v>
      </c>
      <c r="S2674" s="13">
        <v>3616.2000000000003</v>
      </c>
      <c r="T2674" s="13">
        <v>122.9508</v>
      </c>
      <c r="U2674" s="48">
        <f>T_[[#This Row],[CA tarif]]-T_[[#This Row],[CA HT]]</f>
        <v>793.79999999999973</v>
      </c>
      <c r="V2674" s="13"/>
      <c r="W2674" s="13"/>
      <c r="X2674"/>
      <c r="AA2674"/>
      <c r="AB2674"/>
    </row>
    <row r="2675" spans="1:28" ht="15" customHeight="1" x14ac:dyDescent="0.25">
      <c r="A2675" s="6" t="s">
        <v>157</v>
      </c>
      <c r="B2675" s="6" t="s">
        <v>158</v>
      </c>
      <c r="C2675" s="6" t="s">
        <v>159</v>
      </c>
      <c r="D2675" s="6" t="s">
        <v>136</v>
      </c>
      <c r="E2675" s="6">
        <v>5</v>
      </c>
      <c r="F2675" s="6" t="str">
        <f>VLOOKUP(T_[[#This Row],[N° représ]],ListeREPRESENTANTS,2,FALSE)</f>
        <v>Mohamed Ben Arfa</v>
      </c>
      <c r="G2675" s="6">
        <v>10522</v>
      </c>
      <c r="H2675" s="9">
        <v>41723</v>
      </c>
      <c r="I2675" s="9">
        <v>41741</v>
      </c>
      <c r="J2675" s="9">
        <v>41743</v>
      </c>
      <c r="K2675" s="7">
        <v>1</v>
      </c>
      <c r="L2675" s="9" t="str">
        <f>VLOOKUP(T_[[#This Row],[Réf catégorie]],ListeCATEGORIES,2,FALSE)</f>
        <v>Boissons</v>
      </c>
      <c r="M2675" s="6">
        <v>1</v>
      </c>
      <c r="N2675" s="6" t="str">
        <f>VLOOKUP(T_[[#This Row],[Réf prod]],ListePRODUITS,2,FALSE)</f>
        <v>Chai</v>
      </c>
      <c r="O2675" s="13">
        <v>90</v>
      </c>
      <c r="P2675" s="6">
        <v>20</v>
      </c>
      <c r="Q2675" s="13">
        <f t="shared" si="41"/>
        <v>1800</v>
      </c>
      <c r="R2675" s="15">
        <v>0.15</v>
      </c>
      <c r="S2675" s="13">
        <v>1530</v>
      </c>
      <c r="T2675" s="13">
        <v>42.84</v>
      </c>
      <c r="U2675" s="48">
        <f>T_[[#This Row],[CA tarif]]-T_[[#This Row],[CA HT]]</f>
        <v>270</v>
      </c>
      <c r="V2675" s="13"/>
      <c r="W2675" s="13"/>
      <c r="X2675"/>
      <c r="AA2675"/>
      <c r="AB2675"/>
    </row>
    <row r="2676" spans="1:28" ht="15" customHeight="1" x14ac:dyDescent="0.25">
      <c r="A2676" s="6" t="s">
        <v>285</v>
      </c>
      <c r="B2676" s="6" t="s">
        <v>286</v>
      </c>
      <c r="C2676" s="6" t="s">
        <v>287</v>
      </c>
      <c r="D2676" s="6" t="s">
        <v>212</v>
      </c>
      <c r="E2676" s="6">
        <v>1</v>
      </c>
      <c r="F2676" s="6" t="str">
        <f>VLOOKUP(T_[[#This Row],[N° représ]],ListeREPRESENTANTS,2,FALSE)</f>
        <v>Francis Rivière</v>
      </c>
      <c r="G2676" s="6">
        <v>10673</v>
      </c>
      <c r="H2676" s="9">
        <v>41723</v>
      </c>
      <c r="I2676" s="9">
        <v>41737</v>
      </c>
      <c r="J2676" s="9">
        <v>41735</v>
      </c>
      <c r="K2676" s="7">
        <v>1</v>
      </c>
      <c r="L2676" s="9" t="str">
        <f>VLOOKUP(T_[[#This Row],[Réf catégorie]],ListeCATEGORIES,2,FALSE)</f>
        <v>Boissons</v>
      </c>
      <c r="M2676" s="6">
        <v>43</v>
      </c>
      <c r="N2676" s="6" t="str">
        <f>VLOOKUP(T_[[#This Row],[Réf prod]],ListePRODUITS,2,FALSE)</f>
        <v>Ipoh Coffee</v>
      </c>
      <c r="O2676" s="13">
        <v>230</v>
      </c>
      <c r="P2676" s="6">
        <v>65</v>
      </c>
      <c r="Q2676" s="13">
        <f t="shared" si="41"/>
        <v>14950</v>
      </c>
      <c r="R2676" s="15">
        <v>0.03</v>
      </c>
      <c r="S2676" s="13">
        <v>14501.5</v>
      </c>
      <c r="T2676" s="13">
        <v>14.5015</v>
      </c>
      <c r="U2676" s="48">
        <f>T_[[#This Row],[CA tarif]]-T_[[#This Row],[CA HT]]</f>
        <v>448.5</v>
      </c>
      <c r="V2676" s="13"/>
      <c r="W2676" s="13"/>
      <c r="X2676"/>
      <c r="AA2676"/>
      <c r="AB2676"/>
    </row>
    <row r="2677" spans="1:28" ht="15" customHeight="1" x14ac:dyDescent="0.25">
      <c r="A2677" s="6" t="s">
        <v>205</v>
      </c>
      <c r="B2677" s="6" t="s">
        <v>206</v>
      </c>
      <c r="C2677" s="6" t="s">
        <v>207</v>
      </c>
      <c r="D2677" s="6" t="s">
        <v>208</v>
      </c>
      <c r="E2677" s="6">
        <v>9</v>
      </c>
      <c r="F2677" s="6" t="str">
        <f>VLOOKUP(T_[[#This Row],[N° représ]],ListeREPRESENTANTS,2,FALSE)</f>
        <v>Steven Buchanan</v>
      </c>
      <c r="G2677" s="6">
        <v>10866</v>
      </c>
      <c r="H2677" s="9">
        <v>41723</v>
      </c>
      <c r="I2677" s="9">
        <v>41739</v>
      </c>
      <c r="J2677" s="9">
        <v>41735</v>
      </c>
      <c r="K2677" s="7">
        <v>8</v>
      </c>
      <c r="L2677" s="9" t="str">
        <f>VLOOKUP(T_[[#This Row],[Réf catégorie]],ListeCATEGORIES,2,FALSE)</f>
        <v>Poissons et fruits de mer</v>
      </c>
      <c r="M2677" s="6">
        <v>30</v>
      </c>
      <c r="N2677" s="6" t="str">
        <f>VLOOKUP(T_[[#This Row],[Réf prod]],ListePRODUITS,2,FALSE)</f>
        <v>Nord-Ost Matjeshering</v>
      </c>
      <c r="O2677" s="13">
        <v>129.44999999999999</v>
      </c>
      <c r="P2677" s="6">
        <v>13</v>
      </c>
      <c r="Q2677" s="13">
        <f t="shared" si="41"/>
        <v>1682.85</v>
      </c>
      <c r="R2677" s="15">
        <v>0.04</v>
      </c>
      <c r="S2677" s="13">
        <v>1615.5359999999998</v>
      </c>
      <c r="T2677" s="13">
        <v>50.081615999999997</v>
      </c>
      <c r="U2677" s="48">
        <f>T_[[#This Row],[CA tarif]]-T_[[#This Row],[CA HT]]</f>
        <v>67.314000000000078</v>
      </c>
      <c r="V2677" s="13"/>
      <c r="W2677" s="13"/>
      <c r="X2677"/>
      <c r="AA2677"/>
      <c r="AB2677"/>
    </row>
    <row r="2678" spans="1:28" ht="15" customHeight="1" x14ac:dyDescent="0.25">
      <c r="A2678" s="6" t="s">
        <v>152</v>
      </c>
      <c r="B2678" s="6" t="s">
        <v>153</v>
      </c>
      <c r="C2678" s="6" t="s">
        <v>154</v>
      </c>
      <c r="D2678" s="6" t="s">
        <v>146</v>
      </c>
      <c r="E2678" s="6">
        <v>3</v>
      </c>
      <c r="F2678" s="6" t="str">
        <f>VLOOKUP(T_[[#This Row],[N° représ]],ListeREPRESENTANTS,2,FALSE)</f>
        <v>Janet Leverling</v>
      </c>
      <c r="G2678" s="6">
        <v>10495</v>
      </c>
      <c r="H2678" s="9">
        <v>41724</v>
      </c>
      <c r="I2678" s="9">
        <v>41739</v>
      </c>
      <c r="J2678" s="9">
        <v>41736</v>
      </c>
      <c r="K2678" s="7">
        <v>2</v>
      </c>
      <c r="L2678" s="9" t="str">
        <f>VLOOKUP(T_[[#This Row],[Réf catégorie]],ListeCATEGORIES,2,FALSE)</f>
        <v>Condiments</v>
      </c>
      <c r="M2678" s="6">
        <v>77</v>
      </c>
      <c r="N2678" s="6" t="str">
        <f>VLOOKUP(T_[[#This Row],[Réf prod]],ListePRODUITS,2,FALSE)</f>
        <v>Original Frankfurter grüne Soße</v>
      </c>
      <c r="O2678" s="13">
        <v>52</v>
      </c>
      <c r="P2678" s="6">
        <v>13</v>
      </c>
      <c r="Q2678" s="13">
        <f t="shared" si="41"/>
        <v>676</v>
      </c>
      <c r="R2678" s="15">
        <v>0.19</v>
      </c>
      <c r="S2678" s="13">
        <v>547.56000000000006</v>
      </c>
      <c r="T2678" s="13">
        <v>14.784120000000001</v>
      </c>
      <c r="U2678" s="48">
        <f>T_[[#This Row],[CA tarif]]-T_[[#This Row],[CA HT]]</f>
        <v>128.43999999999994</v>
      </c>
      <c r="V2678" s="13"/>
      <c r="W2678" s="13"/>
      <c r="X2678"/>
      <c r="AA2678"/>
      <c r="AB2678"/>
    </row>
    <row r="2679" spans="1:28" ht="15" customHeight="1" x14ac:dyDescent="0.25">
      <c r="A2679" s="6" t="s">
        <v>141</v>
      </c>
      <c r="B2679" s="6" t="s">
        <v>142</v>
      </c>
      <c r="C2679" s="6" t="s">
        <v>109</v>
      </c>
      <c r="D2679" s="6" t="s">
        <v>110</v>
      </c>
      <c r="E2679" s="6">
        <v>5</v>
      </c>
      <c r="F2679" s="6" t="str">
        <f>VLOOKUP(T_[[#This Row],[N° représ]],ListeREPRESENTANTS,2,FALSE)</f>
        <v>Mohamed Ben Arfa</v>
      </c>
      <c r="G2679" s="6">
        <v>10551</v>
      </c>
      <c r="H2679" s="9">
        <v>41724</v>
      </c>
      <c r="I2679" s="9">
        <v>41740</v>
      </c>
      <c r="J2679" s="9">
        <v>41743</v>
      </c>
      <c r="K2679" s="7">
        <v>1</v>
      </c>
      <c r="L2679" s="9" t="str">
        <f>VLOOKUP(T_[[#This Row],[Réf catégorie]],ListeCATEGORIES,2,FALSE)</f>
        <v>Boissons</v>
      </c>
      <c r="M2679" s="6">
        <v>35</v>
      </c>
      <c r="N2679" s="6" t="str">
        <f>VLOOKUP(T_[[#This Row],[Réf prod]],ListePRODUITS,2,FALSE)</f>
        <v>Steeleye Stout</v>
      </c>
      <c r="O2679" s="13">
        <v>90</v>
      </c>
      <c r="P2679" s="6">
        <v>20</v>
      </c>
      <c r="Q2679" s="13">
        <f t="shared" si="41"/>
        <v>1800</v>
      </c>
      <c r="R2679" s="15">
        <v>0.04</v>
      </c>
      <c r="S2679" s="13">
        <v>1728</v>
      </c>
      <c r="T2679" s="13">
        <v>10.368</v>
      </c>
      <c r="U2679" s="48">
        <f>T_[[#This Row],[CA tarif]]-T_[[#This Row],[CA HT]]</f>
        <v>72</v>
      </c>
      <c r="V2679" s="13"/>
      <c r="W2679" s="13"/>
      <c r="X2679"/>
      <c r="AA2679"/>
      <c r="AB2679"/>
    </row>
    <row r="2680" spans="1:28" ht="15" customHeight="1" x14ac:dyDescent="0.25">
      <c r="A2680" s="6" t="s">
        <v>92</v>
      </c>
      <c r="B2680" s="6" t="s">
        <v>93</v>
      </c>
      <c r="C2680" s="6" t="s">
        <v>94</v>
      </c>
      <c r="D2680" s="6" t="s">
        <v>89</v>
      </c>
      <c r="E2680" s="6">
        <v>5</v>
      </c>
      <c r="F2680" s="6" t="str">
        <f>VLOOKUP(T_[[#This Row],[N° représ]],ListeREPRESENTANTS,2,FALSE)</f>
        <v>Mohamed Ben Arfa</v>
      </c>
      <c r="G2680" s="6">
        <v>10621</v>
      </c>
      <c r="H2680" s="9">
        <v>41724</v>
      </c>
      <c r="I2680" s="9">
        <v>41746</v>
      </c>
      <c r="J2680" s="9">
        <v>41746</v>
      </c>
      <c r="K2680" s="7">
        <v>3</v>
      </c>
      <c r="L2680" s="9" t="str">
        <f>VLOOKUP(T_[[#This Row],[Réf catégorie]],ListeCATEGORIES,2,FALSE)</f>
        <v>Desserts</v>
      </c>
      <c r="M2680" s="6">
        <v>19</v>
      </c>
      <c r="N2680" s="6" t="str">
        <f>VLOOKUP(T_[[#This Row],[Réf prod]],ListePRODUITS,2,FALSE)</f>
        <v>Teatime Chocolate Biscuits</v>
      </c>
      <c r="O2680" s="13">
        <v>46</v>
      </c>
      <c r="P2680" s="6">
        <v>64</v>
      </c>
      <c r="Q2680" s="13">
        <f t="shared" si="41"/>
        <v>2944</v>
      </c>
      <c r="R2680" s="15">
        <v>0.13</v>
      </c>
      <c r="S2680" s="13">
        <v>2561.2800000000002</v>
      </c>
      <c r="T2680" s="13">
        <v>89.644800000000004</v>
      </c>
      <c r="U2680" s="48">
        <f>T_[[#This Row],[CA tarif]]-T_[[#This Row],[CA HT]]</f>
        <v>382.7199999999998</v>
      </c>
      <c r="V2680" s="13"/>
      <c r="W2680" s="13"/>
      <c r="X2680"/>
      <c r="AA2680"/>
      <c r="AB2680"/>
    </row>
    <row r="2681" spans="1:28" ht="15" customHeight="1" x14ac:dyDescent="0.25">
      <c r="A2681" s="6" t="s">
        <v>170</v>
      </c>
      <c r="B2681" s="6" t="s">
        <v>171</v>
      </c>
      <c r="C2681" s="6" t="s">
        <v>172</v>
      </c>
      <c r="D2681" s="6" t="s">
        <v>146</v>
      </c>
      <c r="E2681" s="6">
        <v>7</v>
      </c>
      <c r="F2681" s="6" t="str">
        <f>VLOOKUP(T_[[#This Row],[N° représ]],ListeREPRESENTANTS,2,FALSE)</f>
        <v>Jaime Dos Santos</v>
      </c>
      <c r="G2681" s="6">
        <v>10618</v>
      </c>
      <c r="H2681" s="9">
        <v>41725</v>
      </c>
      <c r="I2681" s="9">
        <v>41750</v>
      </c>
      <c r="J2681" s="9">
        <v>41748</v>
      </c>
      <c r="K2681" s="7">
        <v>2</v>
      </c>
      <c r="L2681" s="9" t="str">
        <f>VLOOKUP(T_[[#This Row],[Réf catégorie]],ListeCATEGORIES,2,FALSE)</f>
        <v>Condiments</v>
      </c>
      <c r="M2681" s="6">
        <v>6</v>
      </c>
      <c r="N2681" s="6" t="str">
        <f>VLOOKUP(T_[[#This Row],[Réf prod]],ListePRODUITS,2,FALSE)</f>
        <v>Grandma's Boysenberry Spread</v>
      </c>
      <c r="O2681" s="13">
        <v>125</v>
      </c>
      <c r="P2681" s="6">
        <v>39</v>
      </c>
      <c r="Q2681" s="13">
        <f t="shared" si="41"/>
        <v>4875</v>
      </c>
      <c r="R2681" s="15">
        <v>0.15</v>
      </c>
      <c r="S2681" s="13">
        <v>4143.75</v>
      </c>
      <c r="T2681" s="13">
        <v>41.4375</v>
      </c>
      <c r="U2681" s="48">
        <f>T_[[#This Row],[CA tarif]]-T_[[#This Row],[CA HT]]</f>
        <v>731.25</v>
      </c>
      <c r="V2681" s="13"/>
      <c r="W2681" s="13"/>
      <c r="X2681"/>
      <c r="AA2681"/>
      <c r="AB2681"/>
    </row>
    <row r="2682" spans="1:28" ht="15" customHeight="1" x14ac:dyDescent="0.25">
      <c r="A2682" s="6" t="s">
        <v>155</v>
      </c>
      <c r="B2682" s="6" t="s">
        <v>156</v>
      </c>
      <c r="C2682" s="6" t="s">
        <v>132</v>
      </c>
      <c r="D2682" s="6" t="s">
        <v>123</v>
      </c>
      <c r="E2682" s="6">
        <v>5</v>
      </c>
      <c r="F2682" s="6" t="str">
        <f>VLOOKUP(T_[[#This Row],[N° représ]],ListeREPRESENTANTS,2,FALSE)</f>
        <v>Mohamed Ben Arfa</v>
      </c>
      <c r="G2682" s="6">
        <v>10830</v>
      </c>
      <c r="H2682" s="9">
        <v>41725</v>
      </c>
      <c r="I2682" s="9">
        <v>41739</v>
      </c>
      <c r="J2682" s="9">
        <v>41739</v>
      </c>
      <c r="K2682" s="7">
        <v>2</v>
      </c>
      <c r="L2682" s="9" t="str">
        <f>VLOOKUP(T_[[#This Row],[Réf catégorie]],ListeCATEGORIES,2,FALSE)</f>
        <v>Condiments</v>
      </c>
      <c r="M2682" s="6">
        <v>6</v>
      </c>
      <c r="N2682" s="6" t="str">
        <f>VLOOKUP(T_[[#This Row],[Réf prod]],ListePRODUITS,2,FALSE)</f>
        <v>Grandma's Boysenberry Spread</v>
      </c>
      <c r="O2682" s="13">
        <v>125</v>
      </c>
      <c r="P2682" s="6">
        <v>31</v>
      </c>
      <c r="Q2682" s="13">
        <f t="shared" si="41"/>
        <v>3875</v>
      </c>
      <c r="R2682" s="15">
        <v>0.09</v>
      </c>
      <c r="S2682" s="13">
        <v>3526.25</v>
      </c>
      <c r="T2682" s="13">
        <v>21.157499999999999</v>
      </c>
      <c r="U2682" s="48">
        <f>T_[[#This Row],[CA tarif]]-T_[[#This Row],[CA HT]]</f>
        <v>348.75</v>
      </c>
      <c r="V2682" s="13"/>
      <c r="W2682" s="13"/>
      <c r="X2682"/>
      <c r="AA2682"/>
      <c r="AB2682"/>
    </row>
    <row r="2683" spans="1:28" ht="15" customHeight="1" x14ac:dyDescent="0.25">
      <c r="A2683" s="6" t="s">
        <v>82</v>
      </c>
      <c r="B2683" s="6" t="s">
        <v>83</v>
      </c>
      <c r="C2683" s="6" t="s">
        <v>84</v>
      </c>
      <c r="D2683" s="6" t="s">
        <v>85</v>
      </c>
      <c r="E2683" s="6">
        <v>2</v>
      </c>
      <c r="F2683" s="6" t="str">
        <f>VLOOKUP(T_[[#This Row],[N° représ]],ListeREPRESENTANTS,2,FALSE)</f>
        <v>Anne Dodsworth</v>
      </c>
      <c r="G2683" s="6">
        <v>10871</v>
      </c>
      <c r="H2683" s="9">
        <v>41725</v>
      </c>
      <c r="I2683" s="9">
        <v>41753</v>
      </c>
      <c r="J2683" s="9">
        <v>41750</v>
      </c>
      <c r="K2683" s="7">
        <v>2</v>
      </c>
      <c r="L2683" s="9" t="str">
        <f>VLOOKUP(T_[[#This Row],[Réf catégorie]],ListeCATEGORIES,2,FALSE)</f>
        <v>Condiments</v>
      </c>
      <c r="M2683" s="6">
        <v>6</v>
      </c>
      <c r="N2683" s="6" t="str">
        <f>VLOOKUP(T_[[#This Row],[Réf prod]],ListePRODUITS,2,FALSE)</f>
        <v>Grandma's Boysenberry Spread</v>
      </c>
      <c r="O2683" s="13">
        <v>125</v>
      </c>
      <c r="P2683" s="6">
        <v>85</v>
      </c>
      <c r="Q2683" s="13">
        <f t="shared" si="41"/>
        <v>10625</v>
      </c>
      <c r="R2683" s="15">
        <v>7.0000000000000007E-2</v>
      </c>
      <c r="S2683" s="13">
        <v>9881.25</v>
      </c>
      <c r="T2683" s="13">
        <v>118.575</v>
      </c>
      <c r="U2683" s="48">
        <f>T_[[#This Row],[CA tarif]]-T_[[#This Row],[CA HT]]</f>
        <v>743.75</v>
      </c>
      <c r="V2683" s="13"/>
      <c r="W2683" s="13"/>
      <c r="X2683"/>
      <c r="AA2683"/>
      <c r="AB2683"/>
    </row>
    <row r="2684" spans="1:28" ht="15" customHeight="1" x14ac:dyDescent="0.25">
      <c r="A2684" s="6" t="s">
        <v>269</v>
      </c>
      <c r="B2684" s="6" t="s">
        <v>270</v>
      </c>
      <c r="C2684" s="6" t="s">
        <v>271</v>
      </c>
      <c r="D2684" s="6" t="s">
        <v>242</v>
      </c>
      <c r="E2684" s="6">
        <v>7</v>
      </c>
      <c r="F2684" s="6" t="str">
        <f>VLOOKUP(T_[[#This Row],[N° représ]],ListeREPRESENTANTS,2,FALSE)</f>
        <v>Jaime Dos Santos</v>
      </c>
      <c r="G2684" s="6">
        <v>10591</v>
      </c>
      <c r="H2684" s="9">
        <v>41726</v>
      </c>
      <c r="I2684" s="9">
        <v>41747</v>
      </c>
      <c r="J2684" s="9">
        <v>41747</v>
      </c>
      <c r="K2684" s="7">
        <v>6</v>
      </c>
      <c r="L2684" s="9" t="str">
        <f>VLOOKUP(T_[[#This Row],[Réf catégorie]],ListeCATEGORIES,2,FALSE)</f>
        <v>Viandes</v>
      </c>
      <c r="M2684" s="6">
        <v>54</v>
      </c>
      <c r="N2684" s="6" t="str">
        <f>VLOOKUP(T_[[#This Row],[Réf prod]],ListePRODUITS,2,FALSE)</f>
        <v>Tourtière</v>
      </c>
      <c r="O2684" s="13">
        <v>37.25</v>
      </c>
      <c r="P2684" s="6">
        <v>17</v>
      </c>
      <c r="Q2684" s="13">
        <f t="shared" si="41"/>
        <v>633.25</v>
      </c>
      <c r="R2684" s="15">
        <v>0.12</v>
      </c>
      <c r="S2684" s="13">
        <v>557.26</v>
      </c>
      <c r="T2684" s="13">
        <v>11.702459999999999</v>
      </c>
      <c r="U2684" s="48">
        <f>T_[[#This Row],[CA tarif]]-T_[[#This Row],[CA HT]]</f>
        <v>75.990000000000009</v>
      </c>
      <c r="V2684" s="13"/>
      <c r="W2684" s="13"/>
      <c r="X2684"/>
      <c r="AA2684"/>
      <c r="AB2684"/>
    </row>
    <row r="2685" spans="1:28" ht="15" customHeight="1" x14ac:dyDescent="0.25">
      <c r="A2685" s="6" t="s">
        <v>291</v>
      </c>
      <c r="B2685" s="6" t="s">
        <v>292</v>
      </c>
      <c r="C2685" s="6" t="s">
        <v>97</v>
      </c>
      <c r="D2685" s="6" t="s">
        <v>98</v>
      </c>
      <c r="E2685" s="6">
        <v>3</v>
      </c>
      <c r="F2685" s="6" t="str">
        <f>VLOOKUP(T_[[#This Row],[N° représ]],ListeREPRESENTANTS,2,FALSE)</f>
        <v>Janet Leverling</v>
      </c>
      <c r="G2685" s="6">
        <v>10625</v>
      </c>
      <c r="H2685" s="9">
        <v>41726</v>
      </c>
      <c r="I2685" s="9">
        <v>41753</v>
      </c>
      <c r="J2685" s="9">
        <v>41750</v>
      </c>
      <c r="K2685" s="7">
        <v>4</v>
      </c>
      <c r="L2685" s="9" t="str">
        <f>VLOOKUP(T_[[#This Row],[Réf catégorie]],ListeCATEGORIES,2,FALSE)</f>
        <v>Produits laitiers</v>
      </c>
      <c r="M2685" s="6">
        <v>60</v>
      </c>
      <c r="N2685" s="6" t="str">
        <f>VLOOKUP(T_[[#This Row],[Réf prod]],ListePRODUITS,2,FALSE)</f>
        <v>Camembert Pierrot</v>
      </c>
      <c r="O2685" s="13">
        <v>170</v>
      </c>
      <c r="P2685" s="6">
        <v>73</v>
      </c>
      <c r="Q2685" s="13">
        <f t="shared" si="41"/>
        <v>12410</v>
      </c>
      <c r="R2685" s="15">
        <v>0.06</v>
      </c>
      <c r="S2685" s="13">
        <v>11665.4</v>
      </c>
      <c r="T2685" s="13">
        <v>116.654</v>
      </c>
      <c r="U2685" s="48">
        <f>T_[[#This Row],[CA tarif]]-T_[[#This Row],[CA HT]]</f>
        <v>744.60000000000036</v>
      </c>
      <c r="V2685" s="13"/>
      <c r="W2685" s="13"/>
      <c r="X2685"/>
      <c r="AA2685"/>
      <c r="AB2685"/>
    </row>
    <row r="2686" spans="1:28" ht="15" customHeight="1" x14ac:dyDescent="0.25">
      <c r="A2686" s="6" t="s">
        <v>189</v>
      </c>
      <c r="B2686" s="6" t="s">
        <v>190</v>
      </c>
      <c r="C2686" s="6" t="s">
        <v>191</v>
      </c>
      <c r="D2686" s="6" t="s">
        <v>136</v>
      </c>
      <c r="E2686" s="6">
        <v>4</v>
      </c>
      <c r="F2686" s="6" t="str">
        <f>VLOOKUP(T_[[#This Row],[N° représ]],ListeREPRESENTANTS,2,FALSE)</f>
        <v>Laura Callahan</v>
      </c>
      <c r="G2686" s="6">
        <v>10845</v>
      </c>
      <c r="H2686" s="9">
        <v>41726</v>
      </c>
      <c r="I2686" s="9">
        <v>41743</v>
      </c>
      <c r="J2686" s="9">
        <v>41744</v>
      </c>
      <c r="K2686" s="7">
        <v>5</v>
      </c>
      <c r="L2686" s="9" t="str">
        <f>VLOOKUP(T_[[#This Row],[Réf catégorie]],ListeCATEGORIES,2,FALSE)</f>
        <v>Pâtes et céréales</v>
      </c>
      <c r="M2686" s="6">
        <v>42</v>
      </c>
      <c r="N2686" s="6" t="str">
        <f>VLOOKUP(T_[[#This Row],[Réf prod]],ListePRODUITS,2,FALSE)</f>
        <v>Singaporean Hokkien Fried Mee</v>
      </c>
      <c r="O2686" s="13">
        <v>70</v>
      </c>
      <c r="P2686" s="6">
        <v>95</v>
      </c>
      <c r="Q2686" s="13">
        <f t="shared" si="41"/>
        <v>6650</v>
      </c>
      <c r="R2686" s="15">
        <v>0.2</v>
      </c>
      <c r="S2686" s="13">
        <v>5320</v>
      </c>
      <c r="T2686" s="13">
        <v>148.96</v>
      </c>
      <c r="U2686" s="48">
        <f>T_[[#This Row],[CA tarif]]-T_[[#This Row],[CA HT]]</f>
        <v>1330</v>
      </c>
      <c r="V2686" s="13"/>
      <c r="W2686" s="13"/>
      <c r="X2686"/>
      <c r="AA2686"/>
      <c r="AB2686"/>
    </row>
    <row r="2687" spans="1:28" ht="15" customHeight="1" x14ac:dyDescent="0.25">
      <c r="A2687" s="6" t="s">
        <v>130</v>
      </c>
      <c r="B2687" s="6" t="s">
        <v>131</v>
      </c>
      <c r="C2687" s="6" t="s">
        <v>132</v>
      </c>
      <c r="D2687" s="6" t="s">
        <v>123</v>
      </c>
      <c r="E2687" s="6">
        <v>5</v>
      </c>
      <c r="F2687" s="6" t="str">
        <f>VLOOKUP(T_[[#This Row],[N° représ]],ListeREPRESENTANTS,2,FALSE)</f>
        <v>Mohamed Ben Arfa</v>
      </c>
      <c r="G2687" s="6">
        <v>10728</v>
      </c>
      <c r="H2687" s="9">
        <v>41727</v>
      </c>
      <c r="I2687" s="9">
        <v>41754</v>
      </c>
      <c r="J2687" s="9">
        <v>41755</v>
      </c>
      <c r="K2687" s="7">
        <v>8</v>
      </c>
      <c r="L2687" s="9" t="str">
        <f>VLOOKUP(T_[[#This Row],[Réf catégorie]],ListeCATEGORIES,2,FALSE)</f>
        <v>Poissons et fruits de mer</v>
      </c>
      <c r="M2687" s="6">
        <v>40</v>
      </c>
      <c r="N2687" s="6" t="str">
        <f>VLOOKUP(T_[[#This Row],[Réf prod]],ListePRODUITS,2,FALSE)</f>
        <v>Boston Crab Meat</v>
      </c>
      <c r="O2687" s="13">
        <v>92</v>
      </c>
      <c r="P2687" s="6">
        <v>69</v>
      </c>
      <c r="Q2687" s="13">
        <f t="shared" si="41"/>
        <v>6348</v>
      </c>
      <c r="R2687" s="15">
        <v>0.19</v>
      </c>
      <c r="S2687" s="13">
        <v>5141.88</v>
      </c>
      <c r="T2687" s="13">
        <v>82.270080000000007</v>
      </c>
      <c r="U2687" s="48">
        <f>T_[[#This Row],[CA tarif]]-T_[[#This Row],[CA HT]]</f>
        <v>1206.1199999999999</v>
      </c>
      <c r="V2687" s="13"/>
      <c r="W2687" s="13"/>
      <c r="X2687"/>
      <c r="AA2687"/>
      <c r="AB2687"/>
    </row>
    <row r="2688" spans="1:28" ht="15" customHeight="1" x14ac:dyDescent="0.25">
      <c r="A2688" s="6" t="s">
        <v>296</v>
      </c>
      <c r="B2688" s="6" t="s">
        <v>297</v>
      </c>
      <c r="C2688" s="6" t="s">
        <v>298</v>
      </c>
      <c r="D2688" s="6" t="s">
        <v>123</v>
      </c>
      <c r="E2688" s="6">
        <v>6</v>
      </c>
      <c r="F2688" s="6" t="str">
        <f>VLOOKUP(T_[[#This Row],[N° représ]],ListeREPRESENTANTS,2,FALSE)</f>
        <v>Ernst Junge</v>
      </c>
      <c r="G2688" s="6">
        <v>10790</v>
      </c>
      <c r="H2688" s="9">
        <v>41727</v>
      </c>
      <c r="I2688" s="9">
        <v>41753</v>
      </c>
      <c r="J2688" s="9">
        <v>41753</v>
      </c>
      <c r="K2688" s="7">
        <v>5</v>
      </c>
      <c r="L2688" s="9" t="str">
        <f>VLOOKUP(T_[[#This Row],[Réf catégorie]],ListeCATEGORIES,2,FALSE)</f>
        <v>Pâtes et céréales</v>
      </c>
      <c r="M2688" s="6">
        <v>56</v>
      </c>
      <c r="N2688" s="6" t="str">
        <f>VLOOKUP(T_[[#This Row],[Réf prod]],ListePRODUITS,2,FALSE)</f>
        <v>Gnocchi di nonna Alice</v>
      </c>
      <c r="O2688" s="13">
        <v>190</v>
      </c>
      <c r="P2688" s="6">
        <v>23</v>
      </c>
      <c r="Q2688" s="13">
        <f t="shared" si="41"/>
        <v>4370</v>
      </c>
      <c r="R2688" s="15">
        <v>7.0000000000000007E-2</v>
      </c>
      <c r="S2688" s="13">
        <v>4064.1</v>
      </c>
      <c r="T2688" s="13">
        <v>125.9871</v>
      </c>
      <c r="U2688" s="48">
        <f>T_[[#This Row],[CA tarif]]-T_[[#This Row],[CA HT]]</f>
        <v>305.90000000000009</v>
      </c>
      <c r="V2688" s="13"/>
      <c r="W2688" s="13"/>
      <c r="X2688"/>
      <c r="AA2688"/>
      <c r="AB2688"/>
    </row>
    <row r="2689" spans="1:28" ht="15" customHeight="1" x14ac:dyDescent="0.25">
      <c r="A2689" s="6" t="s">
        <v>160</v>
      </c>
      <c r="B2689" s="6" t="s">
        <v>161</v>
      </c>
      <c r="C2689" s="6" t="s">
        <v>162</v>
      </c>
      <c r="D2689" s="6" t="s">
        <v>106</v>
      </c>
      <c r="E2689" s="6">
        <v>9</v>
      </c>
      <c r="F2689" s="6" t="str">
        <f>VLOOKUP(T_[[#This Row],[N° représ]],ListeREPRESENTANTS,2,FALSE)</f>
        <v>Steven Buchanan</v>
      </c>
      <c r="G2689" s="6">
        <v>10823</v>
      </c>
      <c r="H2689" s="9">
        <v>41727</v>
      </c>
      <c r="I2689" s="9">
        <v>41753</v>
      </c>
      <c r="J2689" s="9">
        <v>41755</v>
      </c>
      <c r="K2689" s="7">
        <v>4</v>
      </c>
      <c r="L2689" s="9" t="str">
        <f>VLOOKUP(T_[[#This Row],[Réf catégorie]],ListeCATEGORIES,2,FALSE)</f>
        <v>Produits laitiers</v>
      </c>
      <c r="M2689" s="6">
        <v>11</v>
      </c>
      <c r="N2689" s="6" t="str">
        <f>VLOOKUP(T_[[#This Row],[Réf prod]],ListePRODUITS,2,FALSE)</f>
        <v>Queso Cabrales</v>
      </c>
      <c r="O2689" s="13">
        <v>105</v>
      </c>
      <c r="P2689" s="6">
        <v>37</v>
      </c>
      <c r="Q2689" s="13">
        <f t="shared" si="41"/>
        <v>3885</v>
      </c>
      <c r="R2689" s="15">
        <v>0.12</v>
      </c>
      <c r="S2689" s="13">
        <v>3418.8</v>
      </c>
      <c r="T2689" s="13">
        <v>95.726400000000012</v>
      </c>
      <c r="U2689" s="48">
        <f>T_[[#This Row],[CA tarif]]-T_[[#This Row],[CA HT]]</f>
        <v>466.19999999999982</v>
      </c>
      <c r="V2689" s="13"/>
      <c r="W2689" s="13"/>
      <c r="X2689"/>
      <c r="AA2689"/>
      <c r="AB2689"/>
    </row>
    <row r="2690" spans="1:28" ht="15" customHeight="1" x14ac:dyDescent="0.25">
      <c r="A2690" s="6" t="s">
        <v>157</v>
      </c>
      <c r="B2690" s="6" t="s">
        <v>158</v>
      </c>
      <c r="C2690" s="6" t="s">
        <v>159</v>
      </c>
      <c r="D2690" s="6" t="s">
        <v>136</v>
      </c>
      <c r="E2690" s="6">
        <v>5</v>
      </c>
      <c r="F2690" s="6" t="str">
        <f>VLOOKUP(T_[[#This Row],[N° représ]],ListeREPRESENTANTS,2,FALSE)</f>
        <v>Mohamed Ben Arfa</v>
      </c>
      <c r="G2690" s="6">
        <v>10522</v>
      </c>
      <c r="H2690" s="9">
        <v>41728</v>
      </c>
      <c r="I2690" s="9">
        <v>41757</v>
      </c>
      <c r="J2690" s="9">
        <v>41755</v>
      </c>
      <c r="K2690" s="7">
        <v>8</v>
      </c>
      <c r="L2690" s="9" t="str">
        <f>VLOOKUP(T_[[#This Row],[Réf catégorie]],ListeCATEGORIES,2,FALSE)</f>
        <v>Poissons et fruits de mer</v>
      </c>
      <c r="M2690" s="6">
        <v>30</v>
      </c>
      <c r="N2690" s="6" t="str">
        <f>VLOOKUP(T_[[#This Row],[Réf prod]],ListePRODUITS,2,FALSE)</f>
        <v>Nord-Ost Matjeshering</v>
      </c>
      <c r="O2690" s="13">
        <v>129.44999999999999</v>
      </c>
      <c r="P2690" s="6">
        <v>64</v>
      </c>
      <c r="Q2690" s="13">
        <f t="shared" si="41"/>
        <v>8284.7999999999993</v>
      </c>
      <c r="R2690" s="15">
        <v>-0.02</v>
      </c>
      <c r="S2690" s="13">
        <v>8450.4959999999992</v>
      </c>
      <c r="T2690" s="13">
        <v>0</v>
      </c>
      <c r="U2690" s="48">
        <f>T_[[#This Row],[CA tarif]]-T_[[#This Row],[CA HT]]</f>
        <v>-165.69599999999991</v>
      </c>
      <c r="V2690" s="13"/>
      <c r="W2690" s="13"/>
      <c r="X2690"/>
      <c r="AA2690"/>
      <c r="AB2690"/>
    </row>
    <row r="2691" spans="1:28" ht="15" customHeight="1" x14ac:dyDescent="0.25">
      <c r="A2691" s="6" t="s">
        <v>82</v>
      </c>
      <c r="B2691" s="6" t="s">
        <v>83</v>
      </c>
      <c r="C2691" s="6" t="s">
        <v>84</v>
      </c>
      <c r="D2691" s="6" t="s">
        <v>85</v>
      </c>
      <c r="E2691" s="6">
        <v>5</v>
      </c>
      <c r="F2691" s="6" t="str">
        <f>VLOOKUP(T_[[#This Row],[N° représ]],ListeREPRESENTANTS,2,FALSE)</f>
        <v>Mohamed Ben Arfa</v>
      </c>
      <c r="G2691" s="6">
        <v>10755</v>
      </c>
      <c r="H2691" s="9">
        <v>41728</v>
      </c>
      <c r="I2691" s="9">
        <v>41749</v>
      </c>
      <c r="J2691" s="9">
        <v>41748</v>
      </c>
      <c r="K2691" s="7">
        <v>5</v>
      </c>
      <c r="L2691" s="9" t="str">
        <f>VLOOKUP(T_[[#This Row],[Réf catégorie]],ListeCATEGORIES,2,FALSE)</f>
        <v>Pâtes et céréales</v>
      </c>
      <c r="M2691" s="6">
        <v>56</v>
      </c>
      <c r="N2691" s="6" t="str">
        <f>VLOOKUP(T_[[#This Row],[Réf prod]],ListePRODUITS,2,FALSE)</f>
        <v>Gnocchi di nonna Alice</v>
      </c>
      <c r="O2691" s="13">
        <v>190</v>
      </c>
      <c r="P2691" s="6">
        <v>25</v>
      </c>
      <c r="Q2691" s="13">
        <f t="shared" si="41"/>
        <v>4750</v>
      </c>
      <c r="R2691" s="15">
        <v>0.05</v>
      </c>
      <c r="S2691" s="13">
        <v>4512.5</v>
      </c>
      <c r="T2691" s="13">
        <v>27.074999999999999</v>
      </c>
      <c r="U2691" s="48">
        <f>T_[[#This Row],[CA tarif]]-T_[[#This Row],[CA HT]]</f>
        <v>237.5</v>
      </c>
      <c r="V2691" s="13"/>
      <c r="W2691" s="13"/>
      <c r="X2691"/>
      <c r="AA2691"/>
      <c r="AB2691"/>
    </row>
    <row r="2692" spans="1:28" ht="15" customHeight="1" x14ac:dyDescent="0.25">
      <c r="A2692" s="6" t="s">
        <v>179</v>
      </c>
      <c r="B2692" s="6" t="s">
        <v>180</v>
      </c>
      <c r="C2692" s="6" t="s">
        <v>181</v>
      </c>
      <c r="D2692" s="6" t="s">
        <v>81</v>
      </c>
      <c r="E2692" s="6">
        <v>6</v>
      </c>
      <c r="F2692" s="6" t="str">
        <f>VLOOKUP(T_[[#This Row],[N° représ]],ListeREPRESENTANTS,2,FALSE)</f>
        <v>Ernst Junge</v>
      </c>
      <c r="G2692" s="6">
        <v>10757</v>
      </c>
      <c r="H2692" s="9">
        <v>41728</v>
      </c>
      <c r="I2692" s="9">
        <v>41745</v>
      </c>
      <c r="J2692" s="9">
        <v>41746</v>
      </c>
      <c r="K2692" s="7">
        <v>3</v>
      </c>
      <c r="L2692" s="9" t="str">
        <f>VLOOKUP(T_[[#This Row],[Réf catégorie]],ListeCATEGORIES,2,FALSE)</f>
        <v>Desserts</v>
      </c>
      <c r="M2692" s="6">
        <v>62</v>
      </c>
      <c r="N2692" s="6" t="str">
        <f>VLOOKUP(T_[[#This Row],[Réf prod]],ListePRODUITS,2,FALSE)</f>
        <v>Tarte au sucre</v>
      </c>
      <c r="O2692" s="13">
        <v>246.5</v>
      </c>
      <c r="P2692" s="6">
        <v>69</v>
      </c>
      <c r="Q2692" s="13">
        <f t="shared" si="41"/>
        <v>17008.5</v>
      </c>
      <c r="R2692" s="15">
        <v>0.06</v>
      </c>
      <c r="S2692" s="13">
        <v>15987.99</v>
      </c>
      <c r="T2692" s="13">
        <v>511.61568</v>
      </c>
      <c r="U2692" s="48">
        <f>T_[[#This Row],[CA tarif]]-T_[[#This Row],[CA HT]]</f>
        <v>1020.5100000000002</v>
      </c>
      <c r="V2692" s="13"/>
      <c r="W2692" s="13"/>
      <c r="X2692"/>
      <c r="AA2692"/>
      <c r="AB2692"/>
    </row>
    <row r="2693" spans="1:28" ht="15" customHeight="1" x14ac:dyDescent="0.25">
      <c r="A2693" s="6" t="s">
        <v>243</v>
      </c>
      <c r="B2693" s="6" t="s">
        <v>244</v>
      </c>
      <c r="C2693" s="6" t="s">
        <v>88</v>
      </c>
      <c r="D2693" s="6" t="s">
        <v>89</v>
      </c>
      <c r="E2693" s="6">
        <v>7</v>
      </c>
      <c r="F2693" s="6" t="str">
        <f>VLOOKUP(T_[[#This Row],[N° représ]],ListeREPRESENTANTS,2,FALSE)</f>
        <v>Jaime Dos Santos</v>
      </c>
      <c r="G2693" s="6">
        <v>10558</v>
      </c>
      <c r="H2693" s="9">
        <v>41729</v>
      </c>
      <c r="I2693" s="9">
        <v>41739</v>
      </c>
      <c r="J2693" s="9">
        <v>41735</v>
      </c>
      <c r="K2693" s="7">
        <v>8</v>
      </c>
      <c r="L2693" s="9" t="str">
        <f>VLOOKUP(T_[[#This Row],[Réf catégorie]],ListeCATEGORIES,2,FALSE)</f>
        <v>Poissons et fruits de mer</v>
      </c>
      <c r="M2693" s="6">
        <v>73</v>
      </c>
      <c r="N2693" s="6" t="str">
        <f>VLOOKUP(T_[[#This Row],[Réf prod]],ListePRODUITS,2,FALSE)</f>
        <v>Röd Kaviar</v>
      </c>
      <c r="O2693" s="13">
        <v>75</v>
      </c>
      <c r="P2693" s="6">
        <v>57</v>
      </c>
      <c r="Q2693" s="13">
        <f t="shared" ref="Q2693:Q2756" si="42">O2693*P2693</f>
        <v>4275</v>
      </c>
      <c r="R2693" s="15">
        <v>0.2</v>
      </c>
      <c r="S2693" s="13">
        <v>3420</v>
      </c>
      <c r="T2693" s="13">
        <v>30.78</v>
      </c>
      <c r="U2693" s="48">
        <f>T_[[#This Row],[CA tarif]]-T_[[#This Row],[CA HT]]</f>
        <v>855</v>
      </c>
      <c r="V2693" s="13"/>
      <c r="W2693" s="13"/>
      <c r="X2693"/>
      <c r="AA2693"/>
      <c r="AB2693"/>
    </row>
    <row r="2694" spans="1:28" ht="15" customHeight="1" x14ac:dyDescent="0.25">
      <c r="A2694" s="6" t="s">
        <v>179</v>
      </c>
      <c r="B2694" s="6" t="s">
        <v>180</v>
      </c>
      <c r="C2694" s="6" t="s">
        <v>181</v>
      </c>
      <c r="D2694" s="6" t="s">
        <v>81</v>
      </c>
      <c r="E2694" s="6">
        <v>4</v>
      </c>
      <c r="F2694" s="6" t="str">
        <f>VLOOKUP(T_[[#This Row],[N° représ]],ListeREPRESENTANTS,2,FALSE)</f>
        <v>Laura Callahan</v>
      </c>
      <c r="G2694" s="6">
        <v>10722</v>
      </c>
      <c r="H2694" s="9">
        <v>41729</v>
      </c>
      <c r="I2694" s="9">
        <v>41742</v>
      </c>
      <c r="J2694" s="9">
        <v>41738</v>
      </c>
      <c r="K2694" s="7">
        <v>1</v>
      </c>
      <c r="L2694" s="9" t="str">
        <f>VLOOKUP(T_[[#This Row],[Réf catégorie]],ListeCATEGORIES,2,FALSE)</f>
        <v>Boissons</v>
      </c>
      <c r="M2694" s="6">
        <v>2</v>
      </c>
      <c r="N2694" s="6" t="str">
        <f>VLOOKUP(T_[[#This Row],[Réf prod]],ListePRODUITS,2,FALSE)</f>
        <v>Chang</v>
      </c>
      <c r="O2694" s="13">
        <v>95</v>
      </c>
      <c r="P2694" s="6">
        <v>16</v>
      </c>
      <c r="Q2694" s="13">
        <f t="shared" si="42"/>
        <v>1520</v>
      </c>
      <c r="R2694" s="15">
        <v>-0.02</v>
      </c>
      <c r="S2694" s="13">
        <v>1550.4</v>
      </c>
      <c r="T2694" s="13">
        <v>34.108800000000002</v>
      </c>
      <c r="U2694" s="48">
        <f>T_[[#This Row],[CA tarif]]-T_[[#This Row],[CA HT]]</f>
        <v>-30.400000000000091</v>
      </c>
      <c r="V2694" s="13"/>
      <c r="W2694" s="13"/>
      <c r="X2694"/>
      <c r="AA2694"/>
      <c r="AB2694"/>
    </row>
    <row r="2695" spans="1:28" ht="15" customHeight="1" x14ac:dyDescent="0.25">
      <c r="A2695" s="6" t="s">
        <v>255</v>
      </c>
      <c r="B2695" s="6" t="s">
        <v>256</v>
      </c>
      <c r="C2695" s="6" t="s">
        <v>257</v>
      </c>
      <c r="D2695" s="6" t="s">
        <v>81</v>
      </c>
      <c r="E2695" s="6">
        <v>6</v>
      </c>
      <c r="F2695" s="6" t="str">
        <f>VLOOKUP(T_[[#This Row],[N° représ]],ListeREPRESENTANTS,2,FALSE)</f>
        <v>Ernst Junge</v>
      </c>
      <c r="G2695" s="6">
        <v>10822</v>
      </c>
      <c r="H2695" s="9">
        <v>41729</v>
      </c>
      <c r="I2695" s="9">
        <v>41753</v>
      </c>
      <c r="J2695" s="9">
        <v>41754</v>
      </c>
      <c r="K2695" s="7">
        <v>1</v>
      </c>
      <c r="L2695" s="9" t="str">
        <f>VLOOKUP(T_[[#This Row],[Réf catégorie]],ListeCATEGORIES,2,FALSE)</f>
        <v>Boissons</v>
      </c>
      <c r="M2695" s="6">
        <v>70</v>
      </c>
      <c r="N2695" s="6" t="str">
        <f>VLOOKUP(T_[[#This Row],[Réf prod]],ListePRODUITS,2,FALSE)</f>
        <v>Outback Lager</v>
      </c>
      <c r="O2695" s="13">
        <v>75</v>
      </c>
      <c r="P2695" s="6">
        <v>86</v>
      </c>
      <c r="Q2695" s="13">
        <f t="shared" si="42"/>
        <v>6450</v>
      </c>
      <c r="R2695" s="15">
        <v>-0.02</v>
      </c>
      <c r="S2695" s="13">
        <v>6579</v>
      </c>
      <c r="T2695" s="13">
        <v>125.001</v>
      </c>
      <c r="U2695" s="48">
        <f>T_[[#This Row],[CA tarif]]-T_[[#This Row],[CA HT]]</f>
        <v>-129</v>
      </c>
      <c r="V2695" s="13"/>
      <c r="W2695" s="13"/>
      <c r="X2695"/>
      <c r="AA2695"/>
      <c r="AB2695"/>
    </row>
    <row r="2696" spans="1:28" ht="15" customHeight="1" x14ac:dyDescent="0.25">
      <c r="A2696" s="6" t="s">
        <v>179</v>
      </c>
      <c r="B2696" s="6" t="s">
        <v>180</v>
      </c>
      <c r="C2696" s="6" t="s">
        <v>181</v>
      </c>
      <c r="D2696" s="6" t="s">
        <v>81</v>
      </c>
      <c r="E2696" s="6">
        <v>4</v>
      </c>
      <c r="F2696" s="6" t="str">
        <f>VLOOKUP(T_[[#This Row],[N° représ]],ListeREPRESENTANTS,2,FALSE)</f>
        <v>Laura Callahan</v>
      </c>
      <c r="G2696" s="6">
        <v>10722</v>
      </c>
      <c r="H2696" s="9">
        <v>41730</v>
      </c>
      <c r="I2696" s="9">
        <v>41751</v>
      </c>
      <c r="J2696" s="9">
        <v>41748</v>
      </c>
      <c r="K2696" s="7">
        <v>4</v>
      </c>
      <c r="L2696" s="9" t="str">
        <f>VLOOKUP(T_[[#This Row],[Réf catégorie]],ListeCATEGORIES,2,FALSE)</f>
        <v>Produits laitiers</v>
      </c>
      <c r="M2696" s="6">
        <v>31</v>
      </c>
      <c r="N2696" s="6" t="str">
        <f>VLOOKUP(T_[[#This Row],[Réf prod]],ListePRODUITS,2,FALSE)</f>
        <v>Gorgonzola Telino</v>
      </c>
      <c r="O2696" s="13">
        <v>62.5</v>
      </c>
      <c r="P2696" s="6">
        <v>91</v>
      </c>
      <c r="Q2696" s="13">
        <f t="shared" si="42"/>
        <v>5687.5</v>
      </c>
      <c r="R2696" s="15">
        <v>0.04</v>
      </c>
      <c r="S2696" s="13">
        <v>5460</v>
      </c>
      <c r="T2696" s="13">
        <v>43.68</v>
      </c>
      <c r="U2696" s="48">
        <f>T_[[#This Row],[CA tarif]]-T_[[#This Row],[CA HT]]</f>
        <v>227.5</v>
      </c>
      <c r="V2696" s="13"/>
      <c r="W2696" s="13"/>
      <c r="X2696"/>
      <c r="AA2696"/>
      <c r="AB2696"/>
    </row>
    <row r="2697" spans="1:28" ht="15" customHeight="1" x14ac:dyDescent="0.25">
      <c r="A2697" s="6" t="s">
        <v>209</v>
      </c>
      <c r="B2697" s="6" t="s">
        <v>210</v>
      </c>
      <c r="C2697" s="6" t="s">
        <v>211</v>
      </c>
      <c r="D2697" s="6" t="s">
        <v>212</v>
      </c>
      <c r="E2697" s="6">
        <v>1</v>
      </c>
      <c r="F2697" s="6" t="str">
        <f>VLOOKUP(T_[[#This Row],[N° représ]],ListeREPRESENTANTS,2,FALSE)</f>
        <v>Francis Rivière</v>
      </c>
      <c r="G2697" s="6">
        <v>10583</v>
      </c>
      <c r="H2697" s="9">
        <v>41731</v>
      </c>
      <c r="I2697" s="9">
        <v>41752</v>
      </c>
      <c r="J2697" s="9">
        <v>41748</v>
      </c>
      <c r="K2697" s="7">
        <v>4</v>
      </c>
      <c r="L2697" s="9" t="str">
        <f>VLOOKUP(T_[[#This Row],[Réf catégorie]],ListeCATEGORIES,2,FALSE)</f>
        <v>Produits laitiers</v>
      </c>
      <c r="M2697" s="6">
        <v>60</v>
      </c>
      <c r="N2697" s="6" t="str">
        <f>VLOOKUP(T_[[#This Row],[Réf prod]],ListePRODUITS,2,FALSE)</f>
        <v>Camembert Pierrot</v>
      </c>
      <c r="O2697" s="13">
        <v>170</v>
      </c>
      <c r="P2697" s="6">
        <v>91</v>
      </c>
      <c r="Q2697" s="13">
        <f t="shared" si="42"/>
        <v>15470</v>
      </c>
      <c r="R2697" s="15">
        <v>0.16</v>
      </c>
      <c r="S2697" s="13">
        <v>12994.8</v>
      </c>
      <c r="T2697" s="13">
        <v>181.92719999999997</v>
      </c>
      <c r="U2697" s="48">
        <f>T_[[#This Row],[CA tarif]]-T_[[#This Row],[CA HT]]</f>
        <v>2475.2000000000007</v>
      </c>
      <c r="V2697" s="13"/>
      <c r="W2697" s="13"/>
      <c r="X2697"/>
      <c r="AA2697"/>
      <c r="AB2697"/>
    </row>
    <row r="2698" spans="1:28" ht="15" customHeight="1" x14ac:dyDescent="0.25">
      <c r="A2698" s="6" t="s">
        <v>166</v>
      </c>
      <c r="B2698" s="6" t="s">
        <v>167</v>
      </c>
      <c r="C2698" s="6" t="s">
        <v>168</v>
      </c>
      <c r="D2698" s="6" t="s">
        <v>169</v>
      </c>
      <c r="E2698" s="6">
        <v>2</v>
      </c>
      <c r="F2698" s="6" t="str">
        <f>VLOOKUP(T_[[#This Row],[N° représ]],ListeREPRESENTANTS,2,FALSE)</f>
        <v>Anne Dodsworth</v>
      </c>
      <c r="G2698" s="6">
        <v>10646</v>
      </c>
      <c r="H2698" s="9">
        <v>41731</v>
      </c>
      <c r="I2698" s="9">
        <v>41747</v>
      </c>
      <c r="J2698" s="9">
        <v>41742</v>
      </c>
      <c r="K2698" s="7">
        <v>8</v>
      </c>
      <c r="L2698" s="9" t="str">
        <f>VLOOKUP(T_[[#This Row],[Réf catégorie]],ListeCATEGORIES,2,FALSE)</f>
        <v>Poissons et fruits de mer</v>
      </c>
      <c r="M2698" s="6">
        <v>10</v>
      </c>
      <c r="N2698" s="6" t="str">
        <f>VLOOKUP(T_[[#This Row],[Réf prod]],ListePRODUITS,2,FALSE)</f>
        <v>Ikura</v>
      </c>
      <c r="O2698" s="13">
        <v>155</v>
      </c>
      <c r="P2698" s="6">
        <v>50</v>
      </c>
      <c r="Q2698" s="13">
        <f t="shared" si="42"/>
        <v>7750</v>
      </c>
      <c r="R2698" s="15">
        <v>0.15</v>
      </c>
      <c r="S2698" s="13">
        <v>6587.5</v>
      </c>
      <c r="T2698" s="13">
        <v>191.03749999999999</v>
      </c>
      <c r="U2698" s="48">
        <f>T_[[#This Row],[CA tarif]]-T_[[#This Row],[CA HT]]</f>
        <v>1162.5</v>
      </c>
      <c r="V2698" s="13"/>
      <c r="W2698" s="13"/>
      <c r="X2698"/>
      <c r="AA2698"/>
      <c r="AB2698"/>
    </row>
    <row r="2699" spans="1:28" ht="15" customHeight="1" x14ac:dyDescent="0.25">
      <c r="A2699" s="6" t="s">
        <v>255</v>
      </c>
      <c r="B2699" s="6" t="s">
        <v>256</v>
      </c>
      <c r="C2699" s="6" t="s">
        <v>257</v>
      </c>
      <c r="D2699" s="6" t="s">
        <v>81</v>
      </c>
      <c r="E2699" s="6">
        <v>5</v>
      </c>
      <c r="F2699" s="6" t="str">
        <f>VLOOKUP(T_[[#This Row],[N° représ]],ListeREPRESENTANTS,2,FALSE)</f>
        <v>Mohamed Ben Arfa</v>
      </c>
      <c r="G2699" s="6">
        <v>10574</v>
      </c>
      <c r="H2699" s="9">
        <v>41732</v>
      </c>
      <c r="I2699" s="9">
        <v>41757</v>
      </c>
      <c r="J2699" s="9">
        <v>41753</v>
      </c>
      <c r="K2699" s="7">
        <v>3</v>
      </c>
      <c r="L2699" s="9" t="str">
        <f>VLOOKUP(T_[[#This Row],[Réf catégorie]],ListeCATEGORIES,2,FALSE)</f>
        <v>Desserts</v>
      </c>
      <c r="M2699" s="6">
        <v>62</v>
      </c>
      <c r="N2699" s="6" t="str">
        <f>VLOOKUP(T_[[#This Row],[Réf prod]],ListePRODUITS,2,FALSE)</f>
        <v>Tarte au sucre</v>
      </c>
      <c r="O2699" s="13">
        <v>246.5</v>
      </c>
      <c r="P2699" s="6">
        <v>44</v>
      </c>
      <c r="Q2699" s="13">
        <f t="shared" si="42"/>
        <v>10846</v>
      </c>
      <c r="R2699" s="15">
        <v>0.05</v>
      </c>
      <c r="S2699" s="13">
        <v>10303.699999999999</v>
      </c>
      <c r="T2699" s="13">
        <v>185.46659999999997</v>
      </c>
      <c r="U2699" s="48">
        <f>T_[[#This Row],[CA tarif]]-T_[[#This Row],[CA HT]]</f>
        <v>542.30000000000109</v>
      </c>
      <c r="V2699" s="13"/>
      <c r="W2699" s="13"/>
      <c r="X2699"/>
      <c r="AA2699"/>
      <c r="AB2699"/>
    </row>
    <row r="2700" spans="1:28" ht="15" customHeight="1" x14ac:dyDescent="0.25">
      <c r="A2700" s="6" t="s">
        <v>99</v>
      </c>
      <c r="B2700" s="6" t="s">
        <v>100</v>
      </c>
      <c r="C2700" s="6" t="s">
        <v>101</v>
      </c>
      <c r="D2700" s="6" t="s">
        <v>102</v>
      </c>
      <c r="E2700" s="6">
        <v>5</v>
      </c>
      <c r="F2700" s="6" t="str">
        <f>VLOOKUP(T_[[#This Row],[N° représ]],ListeREPRESENTANTS,2,FALSE)</f>
        <v>Mohamed Ben Arfa</v>
      </c>
      <c r="G2700" s="6">
        <v>10767</v>
      </c>
      <c r="H2700" s="9">
        <v>41732</v>
      </c>
      <c r="I2700" s="9">
        <v>41753</v>
      </c>
      <c r="J2700" s="9">
        <v>41750</v>
      </c>
      <c r="K2700" s="7">
        <v>5</v>
      </c>
      <c r="L2700" s="9" t="str">
        <f>VLOOKUP(T_[[#This Row],[Réf catégorie]],ListeCATEGORIES,2,FALSE)</f>
        <v>Pâtes et céréales</v>
      </c>
      <c r="M2700" s="6">
        <v>42</v>
      </c>
      <c r="N2700" s="6" t="str">
        <f>VLOOKUP(T_[[#This Row],[Réf prod]],ListePRODUITS,2,FALSE)</f>
        <v>Singaporean Hokkien Fried Mee</v>
      </c>
      <c r="O2700" s="13">
        <v>70</v>
      </c>
      <c r="P2700" s="6">
        <v>48</v>
      </c>
      <c r="Q2700" s="13">
        <f t="shared" si="42"/>
        <v>3360</v>
      </c>
      <c r="R2700" s="15">
        <v>0.08</v>
      </c>
      <c r="S2700" s="13">
        <v>3091.2000000000003</v>
      </c>
      <c r="T2700" s="13">
        <v>98.918400000000005</v>
      </c>
      <c r="U2700" s="48">
        <f>T_[[#This Row],[CA tarif]]-T_[[#This Row],[CA HT]]</f>
        <v>268.79999999999973</v>
      </c>
      <c r="V2700" s="13"/>
      <c r="W2700" s="13"/>
      <c r="X2700"/>
      <c r="AA2700"/>
      <c r="AB2700"/>
    </row>
    <row r="2701" spans="1:28" ht="15" customHeight="1" x14ac:dyDescent="0.25">
      <c r="A2701" s="6" t="s">
        <v>90</v>
      </c>
      <c r="B2701" s="6" t="s">
        <v>91</v>
      </c>
      <c r="C2701" s="6" t="s">
        <v>88</v>
      </c>
      <c r="D2701" s="6" t="s">
        <v>89</v>
      </c>
      <c r="E2701" s="6">
        <v>6</v>
      </c>
      <c r="F2701" s="6" t="str">
        <f>VLOOKUP(T_[[#This Row],[N° représ]],ListeREPRESENTANTS,2,FALSE)</f>
        <v>Ernst Junge</v>
      </c>
      <c r="G2701" s="6">
        <v>10804</v>
      </c>
      <c r="H2701" s="9">
        <v>41732</v>
      </c>
      <c r="I2701" s="9">
        <v>41754</v>
      </c>
      <c r="J2701" s="9">
        <v>41750</v>
      </c>
      <c r="K2701" s="7">
        <v>7</v>
      </c>
      <c r="L2701" s="9" t="str">
        <f>VLOOKUP(T_[[#This Row],[Réf catégorie]],ListeCATEGORIES,2,FALSE)</f>
        <v>Produits secs</v>
      </c>
      <c r="M2701" s="6">
        <v>28</v>
      </c>
      <c r="N2701" s="6" t="str">
        <f>VLOOKUP(T_[[#This Row],[Réf prod]],ListePRODUITS,2,FALSE)</f>
        <v>Rössle Sauerkraut</v>
      </c>
      <c r="O2701" s="13">
        <v>228</v>
      </c>
      <c r="P2701" s="6">
        <v>99</v>
      </c>
      <c r="Q2701" s="13">
        <f t="shared" si="42"/>
        <v>22572</v>
      </c>
      <c r="R2701" s="15">
        <v>0.17</v>
      </c>
      <c r="S2701" s="13">
        <v>18734.759999999998</v>
      </c>
      <c r="T2701" s="13">
        <v>449.63423999999998</v>
      </c>
      <c r="U2701" s="48">
        <f>T_[[#This Row],[CA tarif]]-T_[[#This Row],[CA HT]]</f>
        <v>3837.2400000000016</v>
      </c>
      <c r="V2701" s="13"/>
      <c r="W2701" s="13"/>
      <c r="X2701"/>
      <c r="AA2701"/>
      <c r="AB2701"/>
    </row>
    <row r="2702" spans="1:28" ht="15" customHeight="1" x14ac:dyDescent="0.25">
      <c r="A2702" s="6" t="s">
        <v>245</v>
      </c>
      <c r="B2702" s="6" t="s">
        <v>246</v>
      </c>
      <c r="C2702" s="6" t="s">
        <v>247</v>
      </c>
      <c r="D2702" s="6" t="s">
        <v>85</v>
      </c>
      <c r="E2702" s="6">
        <v>6</v>
      </c>
      <c r="F2702" s="6" t="str">
        <f>VLOOKUP(T_[[#This Row],[N° représ]],ListeREPRESENTANTS,2,FALSE)</f>
        <v>Ernst Junge</v>
      </c>
      <c r="G2702" s="6">
        <v>10826</v>
      </c>
      <c r="H2702" s="9">
        <v>41732</v>
      </c>
      <c r="I2702" s="9">
        <v>41758</v>
      </c>
      <c r="J2702" s="9">
        <v>41757</v>
      </c>
      <c r="K2702" s="7">
        <v>5</v>
      </c>
      <c r="L2702" s="9" t="str">
        <f>VLOOKUP(T_[[#This Row],[Réf catégorie]],ListeCATEGORIES,2,FALSE)</f>
        <v>Pâtes et céréales</v>
      </c>
      <c r="M2702" s="6">
        <v>57</v>
      </c>
      <c r="N2702" s="6" t="str">
        <f>VLOOKUP(T_[[#This Row],[Réf prod]],ListePRODUITS,2,FALSE)</f>
        <v>Ravioli Angelo</v>
      </c>
      <c r="O2702" s="13">
        <v>97.5</v>
      </c>
      <c r="P2702" s="6">
        <v>25</v>
      </c>
      <c r="Q2702" s="13">
        <f t="shared" si="42"/>
        <v>2437.5</v>
      </c>
      <c r="R2702" s="15">
        <v>0.1</v>
      </c>
      <c r="S2702" s="13">
        <v>2193.75</v>
      </c>
      <c r="T2702" s="13">
        <v>48.262500000000003</v>
      </c>
      <c r="U2702" s="48">
        <f>T_[[#This Row],[CA tarif]]-T_[[#This Row],[CA HT]]</f>
        <v>243.75</v>
      </c>
      <c r="V2702" s="13"/>
      <c r="W2702" s="13"/>
      <c r="X2702"/>
      <c r="AA2702"/>
      <c r="AB2702"/>
    </row>
    <row r="2703" spans="1:28" ht="15" customHeight="1" x14ac:dyDescent="0.25">
      <c r="A2703" s="6" t="s">
        <v>130</v>
      </c>
      <c r="B2703" s="6" t="s">
        <v>131</v>
      </c>
      <c r="C2703" s="6" t="s">
        <v>132</v>
      </c>
      <c r="D2703" s="6" t="s">
        <v>123</v>
      </c>
      <c r="E2703" s="6">
        <v>8</v>
      </c>
      <c r="F2703" s="6" t="str">
        <f>VLOOKUP(T_[[#This Row],[N° représ]],ListeREPRESENTANTS,2,FALSE)</f>
        <v>Hicham Esmal</v>
      </c>
      <c r="G2703" s="6">
        <v>10868</v>
      </c>
      <c r="H2703" s="9">
        <v>41732</v>
      </c>
      <c r="I2703" s="9">
        <v>41751</v>
      </c>
      <c r="J2703" s="9">
        <v>41754</v>
      </c>
      <c r="K2703" s="7">
        <v>1</v>
      </c>
      <c r="L2703" s="9" t="str">
        <f>VLOOKUP(T_[[#This Row],[Réf catégorie]],ListeCATEGORIES,2,FALSE)</f>
        <v>Boissons</v>
      </c>
      <c r="M2703" s="6">
        <v>35</v>
      </c>
      <c r="N2703" s="6" t="str">
        <f>VLOOKUP(T_[[#This Row],[Réf prod]],ListePRODUITS,2,FALSE)</f>
        <v>Steeleye Stout</v>
      </c>
      <c r="O2703" s="13">
        <v>90</v>
      </c>
      <c r="P2703" s="6">
        <v>5</v>
      </c>
      <c r="Q2703" s="13">
        <f t="shared" si="42"/>
        <v>450</v>
      </c>
      <c r="R2703" s="15">
        <v>0.11</v>
      </c>
      <c r="S2703" s="13">
        <v>400.5</v>
      </c>
      <c r="T2703" s="13">
        <v>7.6094999999999997</v>
      </c>
      <c r="U2703" s="48">
        <f>T_[[#This Row],[CA tarif]]-T_[[#This Row],[CA HT]]</f>
        <v>49.5</v>
      </c>
      <c r="V2703" s="13"/>
      <c r="W2703" s="13"/>
      <c r="X2703"/>
      <c r="AA2703"/>
      <c r="AB2703"/>
    </row>
    <row r="2704" spans="1:28" ht="15" customHeight="1" x14ac:dyDescent="0.25">
      <c r="A2704" s="6" t="s">
        <v>177</v>
      </c>
      <c r="B2704" s="6" t="s">
        <v>178</v>
      </c>
      <c r="C2704" s="6" t="s">
        <v>159</v>
      </c>
      <c r="D2704" s="6" t="s">
        <v>136</v>
      </c>
      <c r="E2704" s="6">
        <v>5</v>
      </c>
      <c r="F2704" s="6" t="str">
        <f>VLOOKUP(T_[[#This Row],[N° représ]],ListeREPRESENTANTS,2,FALSE)</f>
        <v>Mohamed Ben Arfa</v>
      </c>
      <c r="G2704" s="6">
        <v>10580</v>
      </c>
      <c r="H2704" s="9">
        <v>41733</v>
      </c>
      <c r="I2704" s="9">
        <v>41743</v>
      </c>
      <c r="J2704" s="9">
        <v>41742</v>
      </c>
      <c r="K2704" s="7">
        <v>2</v>
      </c>
      <c r="L2704" s="9" t="str">
        <f>VLOOKUP(T_[[#This Row],[Réf catégorie]],ListeCATEGORIES,2,FALSE)</f>
        <v>Condiments</v>
      </c>
      <c r="M2704" s="6">
        <v>65</v>
      </c>
      <c r="N2704" s="6" t="str">
        <f>VLOOKUP(T_[[#This Row],[Réf prod]],ListePRODUITS,2,FALSE)</f>
        <v>Louisiana Fiery Hot Pepper Sauce</v>
      </c>
      <c r="O2704" s="13">
        <v>105.25</v>
      </c>
      <c r="P2704" s="6">
        <v>72</v>
      </c>
      <c r="Q2704" s="13">
        <f t="shared" si="42"/>
        <v>7578</v>
      </c>
      <c r="R2704" s="15">
        <v>-0.02</v>
      </c>
      <c r="S2704" s="13">
        <v>7729.56</v>
      </c>
      <c r="T2704" s="13">
        <v>77.295600000000007</v>
      </c>
      <c r="U2704" s="48">
        <f>T_[[#This Row],[CA tarif]]-T_[[#This Row],[CA HT]]</f>
        <v>-151.5600000000004</v>
      </c>
      <c r="V2704" s="13"/>
      <c r="W2704" s="13"/>
      <c r="X2704"/>
      <c r="AA2704"/>
      <c r="AB2704"/>
    </row>
    <row r="2705" spans="1:28" ht="15" customHeight="1" x14ac:dyDescent="0.25">
      <c r="A2705" s="6" t="s">
        <v>184</v>
      </c>
      <c r="B2705" s="6" t="s">
        <v>185</v>
      </c>
      <c r="C2705" s="6" t="s">
        <v>159</v>
      </c>
      <c r="D2705" s="6" t="s">
        <v>136</v>
      </c>
      <c r="E2705" s="6">
        <v>7</v>
      </c>
      <c r="F2705" s="6" t="str">
        <f>VLOOKUP(T_[[#This Row],[N° représ]],ListeREPRESENTANTS,2,FALSE)</f>
        <v>Jaime Dos Santos</v>
      </c>
      <c r="G2705" s="6">
        <v>10668</v>
      </c>
      <c r="H2705" s="9">
        <v>41733</v>
      </c>
      <c r="I2705" s="9">
        <v>41746</v>
      </c>
      <c r="J2705" s="9">
        <v>41749</v>
      </c>
      <c r="K2705" s="7">
        <v>5</v>
      </c>
      <c r="L2705" s="9" t="str">
        <f>VLOOKUP(T_[[#This Row],[Réf catégorie]],ListeCATEGORIES,2,FALSE)</f>
        <v>Pâtes et céréales</v>
      </c>
      <c r="M2705" s="6">
        <v>64</v>
      </c>
      <c r="N2705" s="6" t="str">
        <f>VLOOKUP(T_[[#This Row],[Réf prod]],ListePRODUITS,2,FALSE)</f>
        <v>Wimmers gute Semmelknödel</v>
      </c>
      <c r="O2705" s="13">
        <v>166.25</v>
      </c>
      <c r="P2705" s="6">
        <v>70</v>
      </c>
      <c r="Q2705" s="13">
        <f t="shared" si="42"/>
        <v>11637.5</v>
      </c>
      <c r="R2705" s="15">
        <v>0.18</v>
      </c>
      <c r="S2705" s="13">
        <v>9542.75</v>
      </c>
      <c r="T2705" s="13">
        <v>200.39775</v>
      </c>
      <c r="U2705" s="48">
        <f>T_[[#This Row],[CA tarif]]-T_[[#This Row],[CA HT]]</f>
        <v>2094.75</v>
      </c>
      <c r="V2705" s="13"/>
      <c r="W2705" s="13"/>
      <c r="X2705"/>
      <c r="AA2705"/>
      <c r="AB2705"/>
    </row>
    <row r="2706" spans="1:28" ht="15" customHeight="1" x14ac:dyDescent="0.25">
      <c r="A2706" s="6" t="s">
        <v>175</v>
      </c>
      <c r="B2706" s="6" t="s">
        <v>176</v>
      </c>
      <c r="C2706" s="6" t="s">
        <v>97</v>
      </c>
      <c r="D2706" s="6" t="s">
        <v>98</v>
      </c>
      <c r="E2706" s="6">
        <v>3</v>
      </c>
      <c r="F2706" s="6" t="str">
        <f>VLOOKUP(T_[[#This Row],[N° représ]],ListeREPRESENTANTS,2,FALSE)</f>
        <v>Janet Leverling</v>
      </c>
      <c r="G2706" s="6">
        <v>10856</v>
      </c>
      <c r="H2706" s="9">
        <v>41733</v>
      </c>
      <c r="I2706" s="9">
        <v>41745</v>
      </c>
      <c r="J2706" s="9">
        <v>41742</v>
      </c>
      <c r="K2706" s="7">
        <v>1</v>
      </c>
      <c r="L2706" s="9" t="str">
        <f>VLOOKUP(T_[[#This Row],[Réf catégorie]],ListeCATEGORIES,2,FALSE)</f>
        <v>Boissons</v>
      </c>
      <c r="M2706" s="6">
        <v>2</v>
      </c>
      <c r="N2706" s="6" t="str">
        <f>VLOOKUP(T_[[#This Row],[Réf prod]],ListePRODUITS,2,FALSE)</f>
        <v>Chang</v>
      </c>
      <c r="O2706" s="13">
        <v>95</v>
      </c>
      <c r="P2706" s="6">
        <v>63</v>
      </c>
      <c r="Q2706" s="13">
        <f t="shared" si="42"/>
        <v>5985</v>
      </c>
      <c r="R2706" s="15">
        <v>0.15</v>
      </c>
      <c r="S2706" s="13">
        <v>5087.25</v>
      </c>
      <c r="T2706" s="13">
        <v>61.046999999999997</v>
      </c>
      <c r="U2706" s="48">
        <f>T_[[#This Row],[CA tarif]]-T_[[#This Row],[CA HT]]</f>
        <v>897.75</v>
      </c>
      <c r="V2706" s="13"/>
      <c r="W2706" s="13"/>
      <c r="X2706"/>
      <c r="AA2706"/>
      <c r="AB2706"/>
    </row>
    <row r="2707" spans="1:28" ht="15" customHeight="1" x14ac:dyDescent="0.25">
      <c r="A2707" s="6" t="s">
        <v>99</v>
      </c>
      <c r="B2707" s="6" t="s">
        <v>100</v>
      </c>
      <c r="C2707" s="6" t="s">
        <v>101</v>
      </c>
      <c r="D2707" s="6" t="s">
        <v>102</v>
      </c>
      <c r="E2707" s="6">
        <v>6</v>
      </c>
      <c r="F2707" s="6" t="str">
        <f>VLOOKUP(T_[[#This Row],[N° représ]],ListeREPRESENTANTS,2,FALSE)</f>
        <v>Ernst Junge</v>
      </c>
      <c r="G2707" s="6">
        <v>10885</v>
      </c>
      <c r="H2707" s="9">
        <v>41733</v>
      </c>
      <c r="I2707" s="9">
        <v>41751</v>
      </c>
      <c r="J2707" s="9">
        <v>41748</v>
      </c>
      <c r="K2707" s="7">
        <v>1</v>
      </c>
      <c r="L2707" s="9" t="str">
        <f>VLOOKUP(T_[[#This Row],[Réf catégorie]],ListeCATEGORIES,2,FALSE)</f>
        <v>Boissons</v>
      </c>
      <c r="M2707" s="6">
        <v>24</v>
      </c>
      <c r="N2707" s="6" t="str">
        <f>VLOOKUP(T_[[#This Row],[Réf prod]],ListePRODUITS,2,FALSE)</f>
        <v>Guaraná Fantástica</v>
      </c>
      <c r="O2707" s="13">
        <v>22.5</v>
      </c>
      <c r="P2707" s="6">
        <v>83</v>
      </c>
      <c r="Q2707" s="13">
        <f t="shared" si="42"/>
        <v>1867.5</v>
      </c>
      <c r="R2707" s="15">
        <v>0.1</v>
      </c>
      <c r="S2707" s="13">
        <v>1680.75</v>
      </c>
      <c r="T2707" s="13">
        <v>26.891999999999999</v>
      </c>
      <c r="U2707" s="48">
        <f>T_[[#This Row],[CA tarif]]-T_[[#This Row],[CA HT]]</f>
        <v>186.75</v>
      </c>
      <c r="V2707" s="13"/>
      <c r="W2707" s="13"/>
      <c r="X2707"/>
      <c r="AA2707"/>
      <c r="AB2707"/>
    </row>
    <row r="2708" spans="1:28" ht="15" customHeight="1" x14ac:dyDescent="0.25">
      <c r="A2708" s="6" t="s">
        <v>182</v>
      </c>
      <c r="B2708" s="6" t="s">
        <v>183</v>
      </c>
      <c r="C2708" s="6" t="s">
        <v>132</v>
      </c>
      <c r="D2708" s="6" t="s">
        <v>123</v>
      </c>
      <c r="E2708" s="6">
        <v>8</v>
      </c>
      <c r="F2708" s="6" t="str">
        <f>VLOOKUP(T_[[#This Row],[N° représ]],ListeREPRESENTANTS,2,FALSE)</f>
        <v>Hicham Esmal</v>
      </c>
      <c r="G2708" s="6">
        <v>10512</v>
      </c>
      <c r="H2708" s="9">
        <v>41734</v>
      </c>
      <c r="I2708" s="9">
        <v>41746</v>
      </c>
      <c r="J2708" s="9">
        <v>41741</v>
      </c>
      <c r="K2708" s="7">
        <v>1</v>
      </c>
      <c r="L2708" s="9" t="str">
        <f>VLOOKUP(T_[[#This Row],[Réf catégorie]],ListeCATEGORIES,2,FALSE)</f>
        <v>Boissons</v>
      </c>
      <c r="M2708" s="6">
        <v>24</v>
      </c>
      <c r="N2708" s="6" t="str">
        <f>VLOOKUP(T_[[#This Row],[Réf prod]],ListePRODUITS,2,FALSE)</f>
        <v>Guaraná Fantástica</v>
      </c>
      <c r="O2708" s="13">
        <v>22.5</v>
      </c>
      <c r="P2708" s="6">
        <v>6</v>
      </c>
      <c r="Q2708" s="13">
        <f t="shared" si="42"/>
        <v>135</v>
      </c>
      <c r="R2708" s="15">
        <v>0.11</v>
      </c>
      <c r="S2708" s="13">
        <v>120.15</v>
      </c>
      <c r="T2708" s="13">
        <v>1.2015</v>
      </c>
      <c r="U2708" s="48">
        <f>T_[[#This Row],[CA tarif]]-T_[[#This Row],[CA HT]]</f>
        <v>14.849999999999994</v>
      </c>
      <c r="V2708" s="13"/>
      <c r="W2708" s="13"/>
      <c r="X2708"/>
      <c r="AA2708"/>
      <c r="AB2708"/>
    </row>
    <row r="2709" spans="1:28" ht="15" customHeight="1" x14ac:dyDescent="0.25">
      <c r="A2709" s="6" t="s">
        <v>137</v>
      </c>
      <c r="B2709" s="6" t="s">
        <v>138</v>
      </c>
      <c r="C2709" s="6" t="s">
        <v>139</v>
      </c>
      <c r="D2709" s="6" t="s">
        <v>140</v>
      </c>
      <c r="E2709" s="6">
        <v>3</v>
      </c>
      <c r="F2709" s="6" t="str">
        <f>VLOOKUP(T_[[#This Row],[N° représ]],ListeREPRESENTANTS,2,FALSE)</f>
        <v>Janet Leverling</v>
      </c>
      <c r="G2709" s="6">
        <v>10530</v>
      </c>
      <c r="H2709" s="9">
        <v>41734</v>
      </c>
      <c r="I2709" s="9">
        <v>41749</v>
      </c>
      <c r="J2709" s="9">
        <v>41749</v>
      </c>
      <c r="K2709" s="7">
        <v>1</v>
      </c>
      <c r="L2709" s="9" t="str">
        <f>VLOOKUP(T_[[#This Row],[Réf catégorie]],ListeCATEGORIES,2,FALSE)</f>
        <v>Boissons</v>
      </c>
      <c r="M2709" s="6">
        <v>76</v>
      </c>
      <c r="N2709" s="6" t="str">
        <f>VLOOKUP(T_[[#This Row],[Réf prod]],ListePRODUITS,2,FALSE)</f>
        <v>Lakkalikööri</v>
      </c>
      <c r="O2709" s="13">
        <v>90</v>
      </c>
      <c r="P2709" s="6">
        <v>50</v>
      </c>
      <c r="Q2709" s="13">
        <f t="shared" si="42"/>
        <v>4500</v>
      </c>
      <c r="R2709" s="15">
        <v>0.03</v>
      </c>
      <c r="S2709" s="13">
        <v>4365</v>
      </c>
      <c r="T2709" s="13">
        <v>26.19</v>
      </c>
      <c r="U2709" s="48">
        <f>T_[[#This Row],[CA tarif]]-T_[[#This Row],[CA HT]]</f>
        <v>135</v>
      </c>
      <c r="V2709" s="13"/>
      <c r="W2709" s="13"/>
      <c r="X2709"/>
      <c r="AA2709"/>
      <c r="AB2709"/>
    </row>
    <row r="2710" spans="1:28" ht="15" customHeight="1" x14ac:dyDescent="0.25">
      <c r="A2710" s="6" t="s">
        <v>201</v>
      </c>
      <c r="B2710" s="6" t="s">
        <v>202</v>
      </c>
      <c r="C2710" s="6" t="s">
        <v>203</v>
      </c>
      <c r="D2710" s="6" t="s">
        <v>204</v>
      </c>
      <c r="E2710" s="6">
        <v>4</v>
      </c>
      <c r="F2710" s="6" t="str">
        <f>VLOOKUP(T_[[#This Row],[N° représ]],ListeREPRESENTANTS,2,FALSE)</f>
        <v>Laura Callahan</v>
      </c>
      <c r="G2710" s="6">
        <v>10521</v>
      </c>
      <c r="H2710" s="9">
        <v>41735</v>
      </c>
      <c r="I2710" s="9">
        <v>41763</v>
      </c>
      <c r="J2710" s="9">
        <v>41766</v>
      </c>
      <c r="K2710" s="7">
        <v>3</v>
      </c>
      <c r="L2710" s="9" t="str">
        <f>VLOOKUP(T_[[#This Row],[Réf catégorie]],ListeCATEGORIES,2,FALSE)</f>
        <v>Desserts</v>
      </c>
      <c r="M2710" s="6">
        <v>68</v>
      </c>
      <c r="N2710" s="6" t="str">
        <f>VLOOKUP(T_[[#This Row],[Réf prod]],ListePRODUITS,2,FALSE)</f>
        <v>Scottish Longbreads</v>
      </c>
      <c r="O2710" s="13">
        <v>62.5</v>
      </c>
      <c r="P2710" s="6">
        <v>4</v>
      </c>
      <c r="Q2710" s="13">
        <f t="shared" si="42"/>
        <v>250</v>
      </c>
      <c r="R2710" s="15">
        <v>0.16</v>
      </c>
      <c r="S2710" s="13">
        <v>210</v>
      </c>
      <c r="T2710" s="13">
        <v>0.21</v>
      </c>
      <c r="U2710" s="48">
        <f>T_[[#This Row],[CA tarif]]-T_[[#This Row],[CA HT]]</f>
        <v>40</v>
      </c>
      <c r="V2710" s="13"/>
      <c r="W2710" s="13"/>
      <c r="X2710"/>
      <c r="AA2710"/>
      <c r="AB2710"/>
    </row>
    <row r="2711" spans="1:28" ht="15" customHeight="1" x14ac:dyDescent="0.25">
      <c r="A2711" s="6" t="s">
        <v>170</v>
      </c>
      <c r="B2711" s="6" t="s">
        <v>171</v>
      </c>
      <c r="C2711" s="6" t="s">
        <v>172</v>
      </c>
      <c r="D2711" s="6" t="s">
        <v>146</v>
      </c>
      <c r="E2711" s="6">
        <v>7</v>
      </c>
      <c r="F2711" s="6" t="str">
        <f>VLOOKUP(T_[[#This Row],[N° représ]],ListeREPRESENTANTS,2,FALSE)</f>
        <v>Jaime Dos Santos</v>
      </c>
      <c r="G2711" s="6">
        <v>10618</v>
      </c>
      <c r="H2711" s="9">
        <v>41735</v>
      </c>
      <c r="I2711" s="9">
        <v>41754</v>
      </c>
      <c r="J2711" s="9">
        <v>41756</v>
      </c>
      <c r="K2711" s="7">
        <v>5</v>
      </c>
      <c r="L2711" s="9" t="str">
        <f>VLOOKUP(T_[[#This Row],[Réf catégorie]],ListeCATEGORIES,2,FALSE)</f>
        <v>Pâtes et céréales</v>
      </c>
      <c r="M2711" s="6">
        <v>56</v>
      </c>
      <c r="N2711" s="6" t="str">
        <f>VLOOKUP(T_[[#This Row],[Réf prod]],ListePRODUITS,2,FALSE)</f>
        <v>Gnocchi di nonna Alice</v>
      </c>
      <c r="O2711" s="13">
        <v>190</v>
      </c>
      <c r="P2711" s="6">
        <v>84</v>
      </c>
      <c r="Q2711" s="13">
        <f t="shared" si="42"/>
        <v>15960</v>
      </c>
      <c r="R2711" s="15">
        <v>0.04</v>
      </c>
      <c r="S2711" s="13">
        <v>15321.599999999999</v>
      </c>
      <c r="T2711" s="13">
        <v>61.286399999999993</v>
      </c>
      <c r="U2711" s="48">
        <f>T_[[#This Row],[CA tarif]]-T_[[#This Row],[CA HT]]</f>
        <v>638.40000000000146</v>
      </c>
      <c r="V2711" s="13"/>
      <c r="W2711" s="13"/>
      <c r="X2711"/>
      <c r="AA2711"/>
      <c r="AB2711"/>
    </row>
    <row r="2712" spans="1:28" ht="15" customHeight="1" x14ac:dyDescent="0.25">
      <c r="A2712" s="6" t="s">
        <v>189</v>
      </c>
      <c r="B2712" s="6" t="s">
        <v>190</v>
      </c>
      <c r="C2712" s="6" t="s">
        <v>191</v>
      </c>
      <c r="D2712" s="6" t="s">
        <v>136</v>
      </c>
      <c r="E2712" s="6">
        <v>2</v>
      </c>
      <c r="F2712" s="6" t="str">
        <f>VLOOKUP(T_[[#This Row],[N° représ]],ListeREPRESENTANTS,2,FALSE)</f>
        <v>Anne Dodsworth</v>
      </c>
      <c r="G2712" s="6">
        <v>10745</v>
      </c>
      <c r="H2712" s="9">
        <v>41735</v>
      </c>
      <c r="I2712" s="9">
        <v>41749</v>
      </c>
      <c r="J2712" s="9">
        <v>41751</v>
      </c>
      <c r="K2712" s="7">
        <v>4</v>
      </c>
      <c r="L2712" s="9" t="str">
        <f>VLOOKUP(T_[[#This Row],[Réf catégorie]],ListeCATEGORIES,2,FALSE)</f>
        <v>Produits laitiers</v>
      </c>
      <c r="M2712" s="6">
        <v>72</v>
      </c>
      <c r="N2712" s="6" t="str">
        <f>VLOOKUP(T_[[#This Row],[Réf prod]],ListePRODUITS,2,FALSE)</f>
        <v>Mozzarella di Giovanni</v>
      </c>
      <c r="O2712" s="13">
        <v>174</v>
      </c>
      <c r="P2712" s="6">
        <v>56</v>
      </c>
      <c r="Q2712" s="13">
        <f t="shared" si="42"/>
        <v>9744</v>
      </c>
      <c r="R2712" s="15">
        <v>-0.01</v>
      </c>
      <c r="S2712" s="13">
        <v>9841.44</v>
      </c>
      <c r="T2712" s="13">
        <v>275.56031999999999</v>
      </c>
      <c r="U2712" s="48">
        <f>T_[[#This Row],[CA tarif]]-T_[[#This Row],[CA HT]]</f>
        <v>-97.440000000000509</v>
      </c>
      <c r="V2712" s="13"/>
      <c r="W2712" s="13"/>
      <c r="X2712"/>
      <c r="AA2712"/>
      <c r="AB2712"/>
    </row>
    <row r="2713" spans="1:28" ht="15" customHeight="1" x14ac:dyDescent="0.25">
      <c r="A2713" s="6" t="s">
        <v>235</v>
      </c>
      <c r="B2713" s="6" t="s">
        <v>236</v>
      </c>
      <c r="C2713" s="6" t="s">
        <v>237</v>
      </c>
      <c r="D2713" s="6" t="s">
        <v>238</v>
      </c>
      <c r="E2713" s="6">
        <v>9</v>
      </c>
      <c r="F2713" s="6" t="str">
        <f>VLOOKUP(T_[[#This Row],[N° représ]],ListeREPRESENTANTS,2,FALSE)</f>
        <v>Steven Buchanan</v>
      </c>
      <c r="G2713" s="6">
        <v>10872</v>
      </c>
      <c r="H2713" s="9">
        <v>41735</v>
      </c>
      <c r="I2713" s="9">
        <v>41749</v>
      </c>
      <c r="J2713" s="9">
        <v>41745</v>
      </c>
      <c r="K2713" s="7">
        <v>6</v>
      </c>
      <c r="L2713" s="9" t="str">
        <f>VLOOKUP(T_[[#This Row],[Réf catégorie]],ListeCATEGORIES,2,FALSE)</f>
        <v>Viandes</v>
      </c>
      <c r="M2713" s="6">
        <v>55</v>
      </c>
      <c r="N2713" s="6" t="str">
        <f>VLOOKUP(T_[[#This Row],[Réf prod]],ListePRODUITS,2,FALSE)</f>
        <v>Pâté chinois</v>
      </c>
      <c r="O2713" s="13">
        <v>120</v>
      </c>
      <c r="P2713" s="6">
        <v>64</v>
      </c>
      <c r="Q2713" s="13">
        <f t="shared" si="42"/>
        <v>7680</v>
      </c>
      <c r="R2713" s="15">
        <v>-0.03</v>
      </c>
      <c r="S2713" s="13">
        <v>7910.4000000000005</v>
      </c>
      <c r="T2713" s="13">
        <v>253.13280000000003</v>
      </c>
      <c r="U2713" s="48">
        <f>T_[[#This Row],[CA tarif]]-T_[[#This Row],[CA HT]]</f>
        <v>-230.40000000000055</v>
      </c>
      <c r="V2713" s="13"/>
      <c r="W2713" s="13"/>
      <c r="X2713"/>
      <c r="AA2713"/>
      <c r="AB2713"/>
    </row>
    <row r="2714" spans="1:28" ht="15" customHeight="1" x14ac:dyDescent="0.25">
      <c r="A2714" s="6" t="s">
        <v>179</v>
      </c>
      <c r="B2714" s="6" t="s">
        <v>180</v>
      </c>
      <c r="C2714" s="6" t="s">
        <v>181</v>
      </c>
      <c r="D2714" s="6" t="s">
        <v>81</v>
      </c>
      <c r="E2714" s="6">
        <v>7</v>
      </c>
      <c r="F2714" s="6" t="str">
        <f>VLOOKUP(T_[[#This Row],[N° représ]],ListeREPRESENTANTS,2,FALSE)</f>
        <v>Jaime Dos Santos</v>
      </c>
      <c r="G2714" s="6">
        <v>10894</v>
      </c>
      <c r="H2714" s="9">
        <v>41735</v>
      </c>
      <c r="I2714" s="9">
        <v>41761</v>
      </c>
      <c r="J2714" s="9">
        <v>41757</v>
      </c>
      <c r="K2714" s="7">
        <v>8</v>
      </c>
      <c r="L2714" s="9" t="str">
        <f>VLOOKUP(T_[[#This Row],[Réf catégorie]],ListeCATEGORIES,2,FALSE)</f>
        <v>Poissons et fruits de mer</v>
      </c>
      <c r="M2714" s="6">
        <v>13</v>
      </c>
      <c r="N2714" s="6" t="str">
        <f>VLOOKUP(T_[[#This Row],[Réf prod]],ListePRODUITS,2,FALSE)</f>
        <v>Konbu</v>
      </c>
      <c r="O2714" s="13">
        <v>30</v>
      </c>
      <c r="P2714" s="6">
        <v>42</v>
      </c>
      <c r="Q2714" s="13">
        <f t="shared" si="42"/>
        <v>1260</v>
      </c>
      <c r="R2714" s="15">
        <v>-0.02</v>
      </c>
      <c r="S2714" s="13">
        <v>1285.2</v>
      </c>
      <c r="T2714" s="13">
        <v>3.8556000000000004</v>
      </c>
      <c r="U2714" s="48">
        <f>T_[[#This Row],[CA tarif]]-T_[[#This Row],[CA HT]]</f>
        <v>-25.200000000000045</v>
      </c>
      <c r="V2714" s="13"/>
      <c r="W2714" s="13"/>
      <c r="X2714"/>
      <c r="AA2714"/>
      <c r="AB2714"/>
    </row>
    <row r="2715" spans="1:28" ht="15" customHeight="1" x14ac:dyDescent="0.25">
      <c r="A2715" s="6" t="s">
        <v>155</v>
      </c>
      <c r="B2715" s="6" t="s">
        <v>156</v>
      </c>
      <c r="C2715" s="6" t="s">
        <v>132</v>
      </c>
      <c r="D2715" s="6" t="s">
        <v>123</v>
      </c>
      <c r="E2715" s="6">
        <v>8</v>
      </c>
      <c r="F2715" s="6" t="str">
        <f>VLOOKUP(T_[[#This Row],[N° représ]],ListeREPRESENTANTS,2,FALSE)</f>
        <v>Hicham Esmal</v>
      </c>
      <c r="G2715" s="6">
        <v>10496</v>
      </c>
      <c r="H2715" s="9">
        <v>41736</v>
      </c>
      <c r="I2715" s="9">
        <v>41752</v>
      </c>
      <c r="J2715" s="9">
        <v>41755</v>
      </c>
      <c r="K2715" s="7">
        <v>4</v>
      </c>
      <c r="L2715" s="9" t="str">
        <f>VLOOKUP(T_[[#This Row],[Réf catégorie]],ListeCATEGORIES,2,FALSE)</f>
        <v>Produits laitiers</v>
      </c>
      <c r="M2715" s="6">
        <v>31</v>
      </c>
      <c r="N2715" s="6" t="str">
        <f>VLOOKUP(T_[[#This Row],[Réf prod]],ListePRODUITS,2,FALSE)</f>
        <v>Gorgonzola Telino</v>
      </c>
      <c r="O2715" s="13">
        <v>50</v>
      </c>
      <c r="P2715" s="6">
        <v>64</v>
      </c>
      <c r="Q2715" s="13">
        <f t="shared" si="42"/>
        <v>3200</v>
      </c>
      <c r="R2715" s="15">
        <v>0.01</v>
      </c>
      <c r="S2715" s="13">
        <v>3168</v>
      </c>
      <c r="T2715" s="13">
        <v>98.207999999999998</v>
      </c>
      <c r="U2715" s="48">
        <f>T_[[#This Row],[CA tarif]]-T_[[#This Row],[CA HT]]</f>
        <v>32</v>
      </c>
      <c r="V2715" s="13"/>
      <c r="W2715" s="13"/>
      <c r="X2715"/>
      <c r="AA2715"/>
      <c r="AB2715"/>
    </row>
    <row r="2716" spans="1:28" ht="15" customHeight="1" x14ac:dyDescent="0.25">
      <c r="A2716" s="6" t="s">
        <v>120</v>
      </c>
      <c r="B2716" s="6" t="s">
        <v>121</v>
      </c>
      <c r="C2716" s="6" t="s">
        <v>122</v>
      </c>
      <c r="D2716" s="6" t="s">
        <v>123</v>
      </c>
      <c r="E2716" s="6">
        <v>1</v>
      </c>
      <c r="F2716" s="6" t="str">
        <f>VLOOKUP(T_[[#This Row],[N° représ]],ListeREPRESENTANTS,2,FALSE)</f>
        <v>Francis Rivière</v>
      </c>
      <c r="G2716" s="6">
        <v>10563</v>
      </c>
      <c r="H2716" s="9">
        <v>41736</v>
      </c>
      <c r="I2716" s="9">
        <v>41750</v>
      </c>
      <c r="J2716" s="9">
        <v>41752</v>
      </c>
      <c r="K2716" s="7">
        <v>8</v>
      </c>
      <c r="L2716" s="9" t="str">
        <f>VLOOKUP(T_[[#This Row],[Réf catégorie]],ListeCATEGORIES,2,FALSE)</f>
        <v>Poissons et fruits de mer</v>
      </c>
      <c r="M2716" s="6">
        <v>36</v>
      </c>
      <c r="N2716" s="6" t="str">
        <f>VLOOKUP(T_[[#This Row],[Réf prod]],ListePRODUITS,2,FALSE)</f>
        <v>Inlagd Sill</v>
      </c>
      <c r="O2716" s="13">
        <v>95</v>
      </c>
      <c r="P2716" s="6">
        <v>6</v>
      </c>
      <c r="Q2716" s="13">
        <f t="shared" si="42"/>
        <v>570</v>
      </c>
      <c r="R2716" s="15">
        <v>0.04</v>
      </c>
      <c r="S2716" s="13">
        <v>547.19999999999993</v>
      </c>
      <c r="T2716" s="13">
        <v>1.6415999999999999</v>
      </c>
      <c r="U2716" s="48">
        <f>T_[[#This Row],[CA tarif]]-T_[[#This Row],[CA HT]]</f>
        <v>22.800000000000068</v>
      </c>
      <c r="V2716" s="13"/>
      <c r="W2716" s="13"/>
      <c r="X2716"/>
      <c r="AA2716"/>
      <c r="AB2716"/>
    </row>
    <row r="2717" spans="1:28" ht="15" customHeight="1" x14ac:dyDescent="0.25">
      <c r="A2717" s="6" t="s">
        <v>235</v>
      </c>
      <c r="B2717" s="6" t="s">
        <v>236</v>
      </c>
      <c r="C2717" s="6" t="s">
        <v>237</v>
      </c>
      <c r="D2717" s="6" t="s">
        <v>238</v>
      </c>
      <c r="E2717" s="6">
        <v>5</v>
      </c>
      <c r="F2717" s="6" t="str">
        <f>VLOOKUP(T_[[#This Row],[N° représ]],ListeREPRESENTANTS,2,FALSE)</f>
        <v>Mohamed Ben Arfa</v>
      </c>
      <c r="G2717" s="6">
        <v>10629</v>
      </c>
      <c r="H2717" s="9">
        <v>41736</v>
      </c>
      <c r="I2717" s="9">
        <v>41765</v>
      </c>
      <c r="J2717" s="9">
        <v>41768</v>
      </c>
      <c r="K2717" s="7">
        <v>5</v>
      </c>
      <c r="L2717" s="9" t="str">
        <f>VLOOKUP(T_[[#This Row],[Réf catégorie]],ListeCATEGORIES,2,FALSE)</f>
        <v>Pâtes et céréales</v>
      </c>
      <c r="M2717" s="6">
        <v>64</v>
      </c>
      <c r="N2717" s="6" t="str">
        <f>VLOOKUP(T_[[#This Row],[Réf prod]],ListePRODUITS,2,FALSE)</f>
        <v>Wimmers gute Semmelknödel</v>
      </c>
      <c r="O2717" s="13">
        <v>166.25</v>
      </c>
      <c r="P2717" s="6">
        <v>16</v>
      </c>
      <c r="Q2717" s="13">
        <f t="shared" si="42"/>
        <v>2660</v>
      </c>
      <c r="R2717" s="15">
        <v>0</v>
      </c>
      <c r="S2717" s="13">
        <v>2660</v>
      </c>
      <c r="T2717" s="13">
        <v>10.64</v>
      </c>
      <c r="U2717" s="48">
        <f>T_[[#This Row],[CA tarif]]-T_[[#This Row],[CA HT]]</f>
        <v>0</v>
      </c>
      <c r="V2717" s="13"/>
      <c r="W2717" s="13"/>
      <c r="X2717"/>
      <c r="AA2717"/>
      <c r="AB2717"/>
    </row>
    <row r="2718" spans="1:28" ht="15" customHeight="1" x14ac:dyDescent="0.25">
      <c r="A2718" s="6" t="s">
        <v>179</v>
      </c>
      <c r="B2718" s="6" t="s">
        <v>180</v>
      </c>
      <c r="C2718" s="6" t="s">
        <v>181</v>
      </c>
      <c r="D2718" s="6" t="s">
        <v>81</v>
      </c>
      <c r="E2718" s="6">
        <v>3</v>
      </c>
      <c r="F2718" s="6" t="str">
        <f>VLOOKUP(T_[[#This Row],[N° représ]],ListeREPRESENTANTS,2,FALSE)</f>
        <v>Janet Leverling</v>
      </c>
      <c r="G2718" s="6">
        <v>10748</v>
      </c>
      <c r="H2718" s="9">
        <v>41736</v>
      </c>
      <c r="I2718" s="9">
        <v>41763</v>
      </c>
      <c r="J2718" s="9">
        <v>41760</v>
      </c>
      <c r="K2718" s="7">
        <v>8</v>
      </c>
      <c r="L2718" s="9" t="str">
        <f>VLOOKUP(T_[[#This Row],[Réf catégorie]],ListeCATEGORIES,2,FALSE)</f>
        <v>Poissons et fruits de mer</v>
      </c>
      <c r="M2718" s="6">
        <v>40</v>
      </c>
      <c r="N2718" s="6" t="str">
        <f>VLOOKUP(T_[[#This Row],[Réf prod]],ListePRODUITS,2,FALSE)</f>
        <v>Boston Crab Meat</v>
      </c>
      <c r="O2718" s="13">
        <v>92</v>
      </c>
      <c r="P2718" s="6">
        <v>87</v>
      </c>
      <c r="Q2718" s="13">
        <f t="shared" si="42"/>
        <v>8004</v>
      </c>
      <c r="R2718" s="15">
        <v>-0.01</v>
      </c>
      <c r="S2718" s="13">
        <v>8084.04</v>
      </c>
      <c r="T2718" s="13">
        <v>185.93292000000002</v>
      </c>
      <c r="U2718" s="48">
        <f>T_[[#This Row],[CA tarif]]-T_[[#This Row],[CA HT]]</f>
        <v>-80.039999999999964</v>
      </c>
      <c r="V2718" s="13"/>
      <c r="W2718" s="13"/>
      <c r="X2718"/>
      <c r="AA2718"/>
      <c r="AB2718"/>
    </row>
    <row r="2719" spans="1:28" ht="15" customHeight="1" x14ac:dyDescent="0.25">
      <c r="A2719" s="6" t="s">
        <v>152</v>
      </c>
      <c r="B2719" s="6" t="s">
        <v>153</v>
      </c>
      <c r="C2719" s="6" t="s">
        <v>154</v>
      </c>
      <c r="D2719" s="6" t="s">
        <v>146</v>
      </c>
      <c r="E2719" s="6">
        <v>1</v>
      </c>
      <c r="F2719" s="6" t="str">
        <f>VLOOKUP(T_[[#This Row],[N° représ]],ListeREPRESENTANTS,2,FALSE)</f>
        <v>Francis Rivière</v>
      </c>
      <c r="G2719" s="6">
        <v>10810</v>
      </c>
      <c r="H2719" s="9">
        <v>41736</v>
      </c>
      <c r="I2719" s="9">
        <v>41758</v>
      </c>
      <c r="J2719" s="9">
        <v>41754</v>
      </c>
      <c r="K2719" s="7">
        <v>1</v>
      </c>
      <c r="L2719" s="9" t="str">
        <f>VLOOKUP(T_[[#This Row],[Réf catégorie]],ListeCATEGORIES,2,FALSE)</f>
        <v>Boissons</v>
      </c>
      <c r="M2719" s="6">
        <v>70</v>
      </c>
      <c r="N2719" s="6" t="str">
        <f>VLOOKUP(T_[[#This Row],[Réf prod]],ListePRODUITS,2,FALSE)</f>
        <v>Outback Lager</v>
      </c>
      <c r="O2719" s="13">
        <v>75</v>
      </c>
      <c r="P2719" s="6">
        <v>34</v>
      </c>
      <c r="Q2719" s="13">
        <f t="shared" si="42"/>
        <v>2550</v>
      </c>
      <c r="R2719" s="15">
        <v>0.19</v>
      </c>
      <c r="S2719" s="13">
        <v>2065.5</v>
      </c>
      <c r="T2719" s="13">
        <v>64.030500000000004</v>
      </c>
      <c r="U2719" s="48">
        <f>T_[[#This Row],[CA tarif]]-T_[[#This Row],[CA HT]]</f>
        <v>484.5</v>
      </c>
      <c r="V2719" s="13"/>
      <c r="W2719" s="13"/>
      <c r="X2719"/>
      <c r="AA2719"/>
      <c r="AB2719"/>
    </row>
    <row r="2720" spans="1:28" ht="15" customHeight="1" x14ac:dyDescent="0.25">
      <c r="A2720" s="6" t="s">
        <v>86</v>
      </c>
      <c r="B2720" s="6" t="s">
        <v>87</v>
      </c>
      <c r="C2720" s="6" t="s">
        <v>88</v>
      </c>
      <c r="D2720" s="6" t="s">
        <v>89</v>
      </c>
      <c r="E2720" s="6">
        <v>2</v>
      </c>
      <c r="F2720" s="6" t="str">
        <f>VLOOKUP(T_[[#This Row],[N° représ]],ListeREPRESENTANTS,2,FALSE)</f>
        <v>Anne Dodsworth</v>
      </c>
      <c r="G2720" s="6">
        <v>10538</v>
      </c>
      <c r="H2720" s="9">
        <v>41737</v>
      </c>
      <c r="I2720" s="9">
        <v>41755</v>
      </c>
      <c r="J2720" s="9">
        <v>41750</v>
      </c>
      <c r="K2720" s="7">
        <v>1</v>
      </c>
      <c r="L2720" s="9" t="str">
        <f>VLOOKUP(T_[[#This Row],[Réf catégorie]],ListeCATEGORIES,2,FALSE)</f>
        <v>Boissons</v>
      </c>
      <c r="M2720" s="6">
        <v>70</v>
      </c>
      <c r="N2720" s="6" t="str">
        <f>VLOOKUP(T_[[#This Row],[Réf prod]],ListePRODUITS,2,FALSE)</f>
        <v>Outback Lager</v>
      </c>
      <c r="O2720" s="13">
        <v>75</v>
      </c>
      <c r="P2720" s="6">
        <v>20</v>
      </c>
      <c r="Q2720" s="13">
        <f t="shared" si="42"/>
        <v>1500</v>
      </c>
      <c r="R2720" s="15">
        <v>0.19</v>
      </c>
      <c r="S2720" s="13">
        <v>1215</v>
      </c>
      <c r="T2720" s="13">
        <v>40.094999999999999</v>
      </c>
      <c r="U2720" s="48">
        <f>T_[[#This Row],[CA tarif]]-T_[[#This Row],[CA HT]]</f>
        <v>285</v>
      </c>
      <c r="V2720" s="13"/>
      <c r="W2720" s="13"/>
      <c r="X2720"/>
      <c r="AA2720"/>
      <c r="AB2720"/>
    </row>
    <row r="2721" spans="1:28" ht="15" customHeight="1" x14ac:dyDescent="0.25">
      <c r="A2721" s="6" t="s">
        <v>82</v>
      </c>
      <c r="B2721" s="6" t="s">
        <v>83</v>
      </c>
      <c r="C2721" s="6" t="s">
        <v>84</v>
      </c>
      <c r="D2721" s="6" t="s">
        <v>85</v>
      </c>
      <c r="E2721" s="6">
        <v>2</v>
      </c>
      <c r="F2721" s="6" t="str">
        <f>VLOOKUP(T_[[#This Row],[N° représ]],ListeREPRESENTANTS,2,FALSE)</f>
        <v>Anne Dodsworth</v>
      </c>
      <c r="G2721" s="6">
        <v>10871</v>
      </c>
      <c r="H2721" s="9">
        <v>41737</v>
      </c>
      <c r="I2721" s="9">
        <v>41767</v>
      </c>
      <c r="J2721" s="9">
        <v>41765</v>
      </c>
      <c r="K2721" s="7">
        <v>6</v>
      </c>
      <c r="L2721" s="9" t="str">
        <f>VLOOKUP(T_[[#This Row],[Réf catégorie]],ListeCATEGORIES,2,FALSE)</f>
        <v>Viandes</v>
      </c>
      <c r="M2721" s="6">
        <v>17</v>
      </c>
      <c r="N2721" s="6" t="str">
        <f>VLOOKUP(T_[[#This Row],[Réf prod]],ListePRODUITS,2,FALSE)</f>
        <v>Alice Mutton</v>
      </c>
      <c r="O2721" s="13">
        <v>195</v>
      </c>
      <c r="P2721" s="6">
        <v>13</v>
      </c>
      <c r="Q2721" s="13">
        <f t="shared" si="42"/>
        <v>2535</v>
      </c>
      <c r="R2721" s="15">
        <v>0.18</v>
      </c>
      <c r="S2721" s="13">
        <v>2078.7000000000003</v>
      </c>
      <c r="T2721" s="13">
        <v>31.180500000000002</v>
      </c>
      <c r="U2721" s="48">
        <f>T_[[#This Row],[CA tarif]]-T_[[#This Row],[CA HT]]</f>
        <v>456.29999999999973</v>
      </c>
      <c r="V2721" s="13"/>
      <c r="W2721" s="13"/>
      <c r="X2721"/>
      <c r="AA2721"/>
      <c r="AB2721"/>
    </row>
    <row r="2722" spans="1:28" ht="15" customHeight="1" x14ac:dyDescent="0.25">
      <c r="A2722" s="6" t="s">
        <v>329</v>
      </c>
      <c r="B2722" s="6" t="s">
        <v>330</v>
      </c>
      <c r="C2722" s="6" t="s">
        <v>331</v>
      </c>
      <c r="D2722" s="6" t="s">
        <v>85</v>
      </c>
      <c r="E2722" s="6">
        <v>5</v>
      </c>
      <c r="F2722" s="6" t="str">
        <f>VLOOKUP(T_[[#This Row],[N° représ]],ListeREPRESENTANTS,2,FALSE)</f>
        <v>Mohamed Ben Arfa</v>
      </c>
      <c r="G2722" s="6">
        <v>10927</v>
      </c>
      <c r="H2722" s="9">
        <v>41737</v>
      </c>
      <c r="I2722" s="9">
        <v>41754</v>
      </c>
      <c r="J2722" s="9">
        <v>41756</v>
      </c>
      <c r="K2722" s="7">
        <v>1</v>
      </c>
      <c r="L2722" s="9" t="str">
        <f>VLOOKUP(T_[[#This Row],[Réf catégorie]],ListeCATEGORIES,2,FALSE)</f>
        <v>Boissons</v>
      </c>
      <c r="M2722" s="6">
        <v>76</v>
      </c>
      <c r="N2722" s="6" t="str">
        <f>VLOOKUP(T_[[#This Row],[Réf prod]],ListePRODUITS,2,FALSE)</f>
        <v>Lakkalikööri</v>
      </c>
      <c r="O2722" s="13">
        <v>90</v>
      </c>
      <c r="P2722" s="6">
        <v>55</v>
      </c>
      <c r="Q2722" s="13">
        <f t="shared" si="42"/>
        <v>4950</v>
      </c>
      <c r="R2722" s="15">
        <v>0.09</v>
      </c>
      <c r="S2722" s="13">
        <v>4504.5</v>
      </c>
      <c r="T2722" s="13">
        <v>54.054000000000002</v>
      </c>
      <c r="U2722" s="48">
        <f>T_[[#This Row],[CA tarif]]-T_[[#This Row],[CA HT]]</f>
        <v>445.5</v>
      </c>
      <c r="V2722" s="13"/>
      <c r="W2722" s="13"/>
      <c r="X2722"/>
      <c r="AA2722"/>
      <c r="AB2722"/>
    </row>
    <row r="2723" spans="1:28" ht="15" customHeight="1" x14ac:dyDescent="0.25">
      <c r="A2723" s="6" t="s">
        <v>166</v>
      </c>
      <c r="B2723" s="6" t="s">
        <v>167</v>
      </c>
      <c r="C2723" s="6" t="s">
        <v>168</v>
      </c>
      <c r="D2723" s="6" t="s">
        <v>169</v>
      </c>
      <c r="E2723" s="6">
        <v>2</v>
      </c>
      <c r="F2723" s="6" t="str">
        <f>VLOOKUP(T_[[#This Row],[N° représ]],ListeREPRESENTANTS,2,FALSE)</f>
        <v>Anne Dodsworth</v>
      </c>
      <c r="G2723" s="6">
        <v>10736</v>
      </c>
      <c r="H2723" s="9">
        <v>41738</v>
      </c>
      <c r="I2723" s="9">
        <v>41750</v>
      </c>
      <c r="J2723" s="9">
        <v>41745</v>
      </c>
      <c r="K2723" s="7">
        <v>1</v>
      </c>
      <c r="L2723" s="9" t="str">
        <f>VLOOKUP(T_[[#This Row],[Réf catégorie]],ListeCATEGORIES,2,FALSE)</f>
        <v>Boissons</v>
      </c>
      <c r="M2723" s="6">
        <v>75</v>
      </c>
      <c r="N2723" s="6" t="str">
        <f>VLOOKUP(T_[[#This Row],[Réf prod]],ListePRODUITS,2,FALSE)</f>
        <v>Rhönbräu Klosterbier</v>
      </c>
      <c r="O2723" s="13">
        <v>38.75</v>
      </c>
      <c r="P2723" s="6">
        <v>80</v>
      </c>
      <c r="Q2723" s="13">
        <f t="shared" si="42"/>
        <v>3100</v>
      </c>
      <c r="R2723" s="15">
        <v>0.1</v>
      </c>
      <c r="S2723" s="13">
        <v>2790</v>
      </c>
      <c r="T2723" s="13">
        <v>53.01</v>
      </c>
      <c r="U2723" s="48">
        <f>T_[[#This Row],[CA tarif]]-T_[[#This Row],[CA HT]]</f>
        <v>310</v>
      </c>
      <c r="V2723" s="13"/>
      <c r="W2723" s="13"/>
      <c r="X2723"/>
      <c r="AA2723"/>
      <c r="AB2723"/>
    </row>
    <row r="2724" spans="1:28" ht="15" customHeight="1" x14ac:dyDescent="0.25">
      <c r="A2724" s="6" t="s">
        <v>147</v>
      </c>
      <c r="B2724" s="6" t="s">
        <v>148</v>
      </c>
      <c r="C2724" s="6" t="s">
        <v>149</v>
      </c>
      <c r="D2724" s="6" t="s">
        <v>85</v>
      </c>
      <c r="E2724" s="6">
        <v>8</v>
      </c>
      <c r="F2724" s="6" t="str">
        <f>VLOOKUP(T_[[#This Row],[N° représ]],ListeREPRESENTANTS,2,FALSE)</f>
        <v>Hicham Esmal</v>
      </c>
      <c r="G2724" s="6">
        <v>10923</v>
      </c>
      <c r="H2724" s="9">
        <v>41738</v>
      </c>
      <c r="I2724" s="9">
        <v>41764</v>
      </c>
      <c r="J2724" s="9">
        <v>41765</v>
      </c>
      <c r="K2724" s="7">
        <v>5</v>
      </c>
      <c r="L2724" s="9" t="str">
        <f>VLOOKUP(T_[[#This Row],[Réf catégorie]],ListeCATEGORIES,2,FALSE)</f>
        <v>Pâtes et céréales</v>
      </c>
      <c r="M2724" s="6">
        <v>42</v>
      </c>
      <c r="N2724" s="6" t="str">
        <f>VLOOKUP(T_[[#This Row],[Réf prod]],ListePRODUITS,2,FALSE)</f>
        <v>Singaporean Hokkien Fried Mee</v>
      </c>
      <c r="O2724" s="13">
        <v>70</v>
      </c>
      <c r="P2724" s="6">
        <v>46</v>
      </c>
      <c r="Q2724" s="13">
        <f t="shared" si="42"/>
        <v>3220</v>
      </c>
      <c r="R2724" s="15">
        <v>0.19</v>
      </c>
      <c r="S2724" s="13">
        <v>2608.2000000000003</v>
      </c>
      <c r="T2724" s="13">
        <v>80.854200000000006</v>
      </c>
      <c r="U2724" s="48">
        <f>T_[[#This Row],[CA tarif]]-T_[[#This Row],[CA HT]]</f>
        <v>611.79999999999973</v>
      </c>
      <c r="V2724" s="13"/>
      <c r="W2724" s="13"/>
      <c r="X2724"/>
      <c r="AA2724"/>
      <c r="AB2724"/>
    </row>
    <row r="2725" spans="1:28" ht="15" customHeight="1" x14ac:dyDescent="0.25">
      <c r="A2725" s="6" t="s">
        <v>299</v>
      </c>
      <c r="B2725" s="6" t="s">
        <v>300</v>
      </c>
      <c r="C2725" s="6" t="s">
        <v>280</v>
      </c>
      <c r="D2725" s="6" t="s">
        <v>85</v>
      </c>
      <c r="E2725" s="6">
        <v>7</v>
      </c>
      <c r="F2725" s="6" t="str">
        <f>VLOOKUP(T_[[#This Row],[N° représ]],ListeREPRESENTANTS,2,FALSE)</f>
        <v>Jaime Dos Santos</v>
      </c>
      <c r="G2725" s="6">
        <v>10671</v>
      </c>
      <c r="H2725" s="9">
        <v>41739</v>
      </c>
      <c r="I2725" s="9">
        <v>41758</v>
      </c>
      <c r="J2725" s="9">
        <v>41754</v>
      </c>
      <c r="K2725" s="7">
        <v>2</v>
      </c>
      <c r="L2725" s="9" t="str">
        <f>VLOOKUP(T_[[#This Row],[Réf catégorie]],ListeCATEGORIES,2,FALSE)</f>
        <v>Condiments</v>
      </c>
      <c r="M2725" s="6">
        <v>65</v>
      </c>
      <c r="N2725" s="6" t="str">
        <f>VLOOKUP(T_[[#This Row],[Réf prod]],ListePRODUITS,2,FALSE)</f>
        <v>Louisiana Fiery Hot Pepper Sauce</v>
      </c>
      <c r="O2725" s="13">
        <v>105.25</v>
      </c>
      <c r="P2725" s="6">
        <v>84</v>
      </c>
      <c r="Q2725" s="13">
        <f t="shared" si="42"/>
        <v>8841</v>
      </c>
      <c r="R2725" s="15">
        <v>0.2</v>
      </c>
      <c r="S2725" s="13">
        <v>7072.8</v>
      </c>
      <c r="T2725" s="13">
        <v>77.80080000000001</v>
      </c>
      <c r="U2725" s="48">
        <f>T_[[#This Row],[CA tarif]]-T_[[#This Row],[CA HT]]</f>
        <v>1768.1999999999998</v>
      </c>
      <c r="V2725" s="13"/>
      <c r="W2725" s="13"/>
      <c r="X2725"/>
      <c r="AA2725"/>
      <c r="AB2725"/>
    </row>
    <row r="2726" spans="1:28" ht="15" customHeight="1" x14ac:dyDescent="0.25">
      <c r="A2726" s="6" t="s">
        <v>293</v>
      </c>
      <c r="B2726" s="6" t="s">
        <v>294</v>
      </c>
      <c r="C2726" s="6" t="s">
        <v>295</v>
      </c>
      <c r="D2726" s="6" t="s">
        <v>251</v>
      </c>
      <c r="E2726" s="6">
        <v>5</v>
      </c>
      <c r="F2726" s="6" t="str">
        <f>VLOOKUP(T_[[#This Row],[N° représ]],ListeREPRESENTANTS,2,FALSE)</f>
        <v>Mohamed Ben Arfa</v>
      </c>
      <c r="G2726" s="6">
        <v>10784</v>
      </c>
      <c r="H2726" s="9">
        <v>41739</v>
      </c>
      <c r="I2726" s="9">
        <v>41759</v>
      </c>
      <c r="J2726" s="9">
        <v>41759</v>
      </c>
      <c r="K2726" s="7">
        <v>4</v>
      </c>
      <c r="L2726" s="9" t="str">
        <f>VLOOKUP(T_[[#This Row],[Réf catégorie]],ListeCATEGORIES,2,FALSE)</f>
        <v>Produits laitiers</v>
      </c>
      <c r="M2726" s="6">
        <v>72</v>
      </c>
      <c r="N2726" s="6" t="str">
        <f>VLOOKUP(T_[[#This Row],[Réf prod]],ListePRODUITS,2,FALSE)</f>
        <v>Mozzarella di Giovanni</v>
      </c>
      <c r="O2726" s="13">
        <v>174</v>
      </c>
      <c r="P2726" s="6">
        <v>43</v>
      </c>
      <c r="Q2726" s="13">
        <f t="shared" si="42"/>
        <v>7482</v>
      </c>
      <c r="R2726" s="15">
        <v>0.12</v>
      </c>
      <c r="S2726" s="13">
        <v>6584.16</v>
      </c>
      <c r="T2726" s="13">
        <v>118.51488000000001</v>
      </c>
      <c r="U2726" s="48">
        <f>T_[[#This Row],[CA tarif]]-T_[[#This Row],[CA HT]]</f>
        <v>897.84000000000015</v>
      </c>
      <c r="V2726" s="13"/>
      <c r="W2726" s="13"/>
      <c r="X2726"/>
      <c r="AA2726"/>
      <c r="AB2726"/>
    </row>
    <row r="2727" spans="1:28" ht="15" customHeight="1" x14ac:dyDescent="0.25">
      <c r="A2727" s="6" t="s">
        <v>223</v>
      </c>
      <c r="B2727" s="6" t="s">
        <v>224</v>
      </c>
      <c r="C2727" s="6" t="s">
        <v>225</v>
      </c>
      <c r="D2727" s="6" t="s">
        <v>208</v>
      </c>
      <c r="E2727" s="6">
        <v>8</v>
      </c>
      <c r="F2727" s="6" t="str">
        <f>VLOOKUP(T_[[#This Row],[N° représ]],ListeREPRESENTANTS,2,FALSE)</f>
        <v>Hicham Esmal</v>
      </c>
      <c r="G2727" s="6">
        <v>10880</v>
      </c>
      <c r="H2727" s="9">
        <v>41739</v>
      </c>
      <c r="I2727" s="9">
        <v>41749</v>
      </c>
      <c r="J2727" s="9">
        <v>41752</v>
      </c>
      <c r="K2727" s="7">
        <v>5</v>
      </c>
      <c r="L2727" s="9" t="str">
        <f>VLOOKUP(T_[[#This Row],[Réf catégorie]],ListeCATEGORIES,2,FALSE)</f>
        <v>Pâtes et céréales</v>
      </c>
      <c r="M2727" s="6">
        <v>23</v>
      </c>
      <c r="N2727" s="6" t="str">
        <f>VLOOKUP(T_[[#This Row],[Réf prod]],ListePRODUITS,2,FALSE)</f>
        <v>Tunnbröd</v>
      </c>
      <c r="O2727" s="13">
        <v>45</v>
      </c>
      <c r="P2727" s="6">
        <v>93</v>
      </c>
      <c r="Q2727" s="13">
        <f t="shared" si="42"/>
        <v>4185</v>
      </c>
      <c r="R2727" s="15">
        <v>0.01</v>
      </c>
      <c r="S2727" s="13">
        <v>4143.1499999999996</v>
      </c>
      <c r="T2727" s="13">
        <v>12.429449999999999</v>
      </c>
      <c r="U2727" s="48">
        <f>T_[[#This Row],[CA tarif]]-T_[[#This Row],[CA HT]]</f>
        <v>41.850000000000364</v>
      </c>
      <c r="V2727" s="13"/>
      <c r="W2727" s="13"/>
      <c r="X2727"/>
      <c r="AA2727"/>
      <c r="AB2727"/>
    </row>
    <row r="2728" spans="1:28" ht="15" customHeight="1" x14ac:dyDescent="0.25">
      <c r="A2728" s="6" t="s">
        <v>127</v>
      </c>
      <c r="B2728" s="6" t="s">
        <v>128</v>
      </c>
      <c r="C2728" s="6" t="s">
        <v>129</v>
      </c>
      <c r="D2728" s="6" t="s">
        <v>106</v>
      </c>
      <c r="E2728" s="6">
        <v>5</v>
      </c>
      <c r="F2728" s="6" t="str">
        <f>VLOOKUP(T_[[#This Row],[N° représ]],ListeREPRESENTANTS,2,FALSE)</f>
        <v>Mohamed Ben Arfa</v>
      </c>
      <c r="G2728" s="6">
        <v>10485</v>
      </c>
      <c r="H2728" s="9">
        <v>41740</v>
      </c>
      <c r="I2728" s="9">
        <v>41753</v>
      </c>
      <c r="J2728" s="9">
        <v>41756</v>
      </c>
      <c r="K2728" s="7">
        <v>1</v>
      </c>
      <c r="L2728" s="9" t="str">
        <f>VLOOKUP(T_[[#This Row],[Réf catégorie]],ListeCATEGORIES,2,FALSE)</f>
        <v>Boissons</v>
      </c>
      <c r="M2728" s="6">
        <v>2</v>
      </c>
      <c r="N2728" s="6" t="str">
        <f>VLOOKUP(T_[[#This Row],[Réf prod]],ListePRODUITS,2,FALSE)</f>
        <v>Chang</v>
      </c>
      <c r="O2728" s="13">
        <v>76</v>
      </c>
      <c r="P2728" s="6">
        <v>75</v>
      </c>
      <c r="Q2728" s="13">
        <f t="shared" si="42"/>
        <v>5700</v>
      </c>
      <c r="R2728" s="15">
        <v>0.17</v>
      </c>
      <c r="S2728" s="13">
        <v>4731</v>
      </c>
      <c r="T2728" s="13">
        <v>151.392</v>
      </c>
      <c r="U2728" s="48">
        <f>T_[[#This Row],[CA tarif]]-T_[[#This Row],[CA HT]]</f>
        <v>969</v>
      </c>
      <c r="V2728" s="13"/>
      <c r="W2728" s="13"/>
      <c r="X2728"/>
      <c r="AA2728"/>
      <c r="AB2728"/>
    </row>
    <row r="2729" spans="1:28" ht="15" customHeight="1" x14ac:dyDescent="0.25">
      <c r="A2729" s="6" t="s">
        <v>177</v>
      </c>
      <c r="B2729" s="6" t="s">
        <v>178</v>
      </c>
      <c r="C2729" s="6" t="s">
        <v>159</v>
      </c>
      <c r="D2729" s="6" t="s">
        <v>136</v>
      </c>
      <c r="E2729" s="6">
        <v>5</v>
      </c>
      <c r="F2729" s="6" t="str">
        <f>VLOOKUP(T_[[#This Row],[N° représ]],ListeREPRESENTANTS,2,FALSE)</f>
        <v>Mohamed Ben Arfa</v>
      </c>
      <c r="G2729" s="6">
        <v>10554</v>
      </c>
      <c r="H2729" s="9">
        <v>41740</v>
      </c>
      <c r="I2729" s="9">
        <v>41767</v>
      </c>
      <c r="J2729" s="9">
        <v>41765</v>
      </c>
      <c r="K2729" s="7">
        <v>2</v>
      </c>
      <c r="L2729" s="9" t="str">
        <f>VLOOKUP(T_[[#This Row],[Réf catégorie]],ListeCATEGORIES,2,FALSE)</f>
        <v>Condiments</v>
      </c>
      <c r="M2729" s="6">
        <v>77</v>
      </c>
      <c r="N2729" s="6" t="str">
        <f>VLOOKUP(T_[[#This Row],[Réf prod]],ListePRODUITS,2,FALSE)</f>
        <v>Original Frankfurter grüne Soße</v>
      </c>
      <c r="O2729" s="13">
        <v>65</v>
      </c>
      <c r="P2729" s="6">
        <v>7</v>
      </c>
      <c r="Q2729" s="13">
        <f t="shared" si="42"/>
        <v>455</v>
      </c>
      <c r="R2729" s="15">
        <v>0</v>
      </c>
      <c r="S2729" s="13">
        <v>455</v>
      </c>
      <c r="T2729" s="13">
        <v>7.28</v>
      </c>
      <c r="U2729" s="48">
        <f>T_[[#This Row],[CA tarif]]-T_[[#This Row],[CA HT]]</f>
        <v>0</v>
      </c>
      <c r="V2729" s="13"/>
      <c r="W2729" s="13"/>
      <c r="X2729"/>
      <c r="AA2729"/>
      <c r="AB2729"/>
    </row>
    <row r="2730" spans="1:28" ht="15" customHeight="1" x14ac:dyDescent="0.25">
      <c r="A2730" s="6" t="s">
        <v>157</v>
      </c>
      <c r="B2730" s="6" t="s">
        <v>158</v>
      </c>
      <c r="C2730" s="6" t="s">
        <v>159</v>
      </c>
      <c r="D2730" s="6" t="s">
        <v>136</v>
      </c>
      <c r="E2730" s="6">
        <v>2</v>
      </c>
      <c r="F2730" s="6" t="str">
        <f>VLOOKUP(T_[[#This Row],[N° représ]],ListeREPRESENTANTS,2,FALSE)</f>
        <v>Anne Dodsworth</v>
      </c>
      <c r="G2730" s="6">
        <v>10557</v>
      </c>
      <c r="H2730" s="9">
        <v>41740</v>
      </c>
      <c r="I2730" s="9">
        <v>41759</v>
      </c>
      <c r="J2730" s="9">
        <v>41761</v>
      </c>
      <c r="K2730" s="7">
        <v>1</v>
      </c>
      <c r="L2730" s="9" t="str">
        <f>VLOOKUP(T_[[#This Row],[Réf catégorie]],ListeCATEGORIES,2,FALSE)</f>
        <v>Boissons</v>
      </c>
      <c r="M2730" s="6">
        <v>75</v>
      </c>
      <c r="N2730" s="6" t="str">
        <f>VLOOKUP(T_[[#This Row],[Réf prod]],ListePRODUITS,2,FALSE)</f>
        <v>Rhönbräu Klosterbier</v>
      </c>
      <c r="O2730" s="13">
        <v>38.75</v>
      </c>
      <c r="P2730" s="6">
        <v>44</v>
      </c>
      <c r="Q2730" s="13">
        <f t="shared" si="42"/>
        <v>1705</v>
      </c>
      <c r="R2730" s="15">
        <v>0.04</v>
      </c>
      <c r="S2730" s="13">
        <v>1636.8</v>
      </c>
      <c r="T2730" s="13">
        <v>47.467199999999998</v>
      </c>
      <c r="U2730" s="48">
        <f>T_[[#This Row],[CA tarif]]-T_[[#This Row],[CA HT]]</f>
        <v>68.200000000000045</v>
      </c>
      <c r="V2730" s="13"/>
      <c r="W2730" s="13"/>
      <c r="X2730"/>
      <c r="AA2730"/>
      <c r="AB2730"/>
    </row>
    <row r="2731" spans="1:28" ht="15" customHeight="1" x14ac:dyDescent="0.25">
      <c r="A2731" s="6" t="s">
        <v>170</v>
      </c>
      <c r="B2731" s="6" t="s">
        <v>171</v>
      </c>
      <c r="C2731" s="6" t="s">
        <v>172</v>
      </c>
      <c r="D2731" s="6" t="s">
        <v>146</v>
      </c>
      <c r="E2731" s="6">
        <v>4</v>
      </c>
      <c r="F2731" s="6" t="str">
        <f>VLOOKUP(T_[[#This Row],[N° représ]],ListeREPRESENTANTS,2,FALSE)</f>
        <v>Laura Callahan</v>
      </c>
      <c r="G2731" s="6">
        <v>10565</v>
      </c>
      <c r="H2731" s="9">
        <v>41740</v>
      </c>
      <c r="I2731" s="9">
        <v>41755</v>
      </c>
      <c r="J2731" s="9">
        <v>41751</v>
      </c>
      <c r="K2731" s="7">
        <v>5</v>
      </c>
      <c r="L2731" s="9" t="str">
        <f>VLOOKUP(T_[[#This Row],[Réf catégorie]],ListeCATEGORIES,2,FALSE)</f>
        <v>Pâtes et céréales</v>
      </c>
      <c r="M2731" s="6">
        <v>64</v>
      </c>
      <c r="N2731" s="6" t="str">
        <f>VLOOKUP(T_[[#This Row],[Réf prod]],ListePRODUITS,2,FALSE)</f>
        <v>Wimmers gute Semmelknödel</v>
      </c>
      <c r="O2731" s="13">
        <v>166.25</v>
      </c>
      <c r="P2731" s="6">
        <v>76</v>
      </c>
      <c r="Q2731" s="13">
        <f t="shared" si="42"/>
        <v>12635</v>
      </c>
      <c r="R2731" s="15">
        <v>0.12</v>
      </c>
      <c r="S2731" s="13">
        <v>11118.8</v>
      </c>
      <c r="T2731" s="13">
        <v>155.66319999999999</v>
      </c>
      <c r="U2731" s="48">
        <f>T_[[#This Row],[CA tarif]]-T_[[#This Row],[CA HT]]</f>
        <v>1516.2000000000007</v>
      </c>
      <c r="V2731" s="13"/>
      <c r="W2731" s="13"/>
      <c r="X2731"/>
      <c r="AA2731"/>
      <c r="AB2731"/>
    </row>
    <row r="2732" spans="1:28" ht="15" customHeight="1" x14ac:dyDescent="0.25">
      <c r="A2732" s="6" t="s">
        <v>301</v>
      </c>
      <c r="B2732" s="6" t="s">
        <v>302</v>
      </c>
      <c r="C2732" s="6" t="s">
        <v>260</v>
      </c>
      <c r="D2732" s="6" t="s">
        <v>136</v>
      </c>
      <c r="E2732" s="6">
        <v>5</v>
      </c>
      <c r="F2732" s="6" t="str">
        <f>VLOOKUP(T_[[#This Row],[N° représ]],ListeREPRESENTANTS,2,FALSE)</f>
        <v>Mohamed Ben Arfa</v>
      </c>
      <c r="G2732" s="6">
        <v>10702</v>
      </c>
      <c r="H2732" s="9">
        <v>41740</v>
      </c>
      <c r="I2732" s="9">
        <v>41760</v>
      </c>
      <c r="J2732" s="9">
        <v>41762</v>
      </c>
      <c r="K2732" s="7">
        <v>2</v>
      </c>
      <c r="L2732" s="9" t="str">
        <f>VLOOKUP(T_[[#This Row],[Réf catégorie]],ListeCATEGORIES,2,FALSE)</f>
        <v>Condiments</v>
      </c>
      <c r="M2732" s="6">
        <v>3</v>
      </c>
      <c r="N2732" s="6" t="str">
        <f>VLOOKUP(T_[[#This Row],[Réf prod]],ListePRODUITS,2,FALSE)</f>
        <v>Aniseed Syrup</v>
      </c>
      <c r="O2732" s="13">
        <v>50</v>
      </c>
      <c r="P2732" s="6">
        <v>34</v>
      </c>
      <c r="Q2732" s="13">
        <f t="shared" si="42"/>
        <v>1700</v>
      </c>
      <c r="R2732" s="15">
        <v>-0.02</v>
      </c>
      <c r="S2732" s="13">
        <v>1734</v>
      </c>
      <c r="T2732" s="13">
        <v>36.414000000000001</v>
      </c>
      <c r="U2732" s="48">
        <f>T_[[#This Row],[CA tarif]]-T_[[#This Row],[CA HT]]</f>
        <v>-34</v>
      </c>
      <c r="V2732" s="13"/>
      <c r="W2732" s="13"/>
      <c r="X2732"/>
      <c r="AA2732"/>
      <c r="AB2732"/>
    </row>
    <row r="2733" spans="1:28" ht="15" customHeight="1" x14ac:dyDescent="0.25">
      <c r="A2733" s="6" t="s">
        <v>196</v>
      </c>
      <c r="B2733" s="6" t="s">
        <v>197</v>
      </c>
      <c r="C2733" s="6" t="s">
        <v>52</v>
      </c>
      <c r="D2733" s="6" t="s">
        <v>51</v>
      </c>
      <c r="E2733" s="6">
        <v>6</v>
      </c>
      <c r="F2733" s="6" t="str">
        <f>VLOOKUP(T_[[#This Row],[N° représ]],ListeREPRESENTANTS,2,FALSE)</f>
        <v>Ernst Junge</v>
      </c>
      <c r="G2733" s="6">
        <v>10519</v>
      </c>
      <c r="H2733" s="9">
        <v>41741</v>
      </c>
      <c r="I2733" s="9">
        <v>41770</v>
      </c>
      <c r="J2733" s="9">
        <v>41772</v>
      </c>
      <c r="K2733" s="7">
        <v>4</v>
      </c>
      <c r="L2733" s="9" t="str">
        <f>VLOOKUP(T_[[#This Row],[Réf catégorie]],ListeCATEGORIES,2,FALSE)</f>
        <v>Produits laitiers</v>
      </c>
      <c r="M2733" s="6">
        <v>60</v>
      </c>
      <c r="N2733" s="6" t="str">
        <f>VLOOKUP(T_[[#This Row],[Réf prod]],ListePRODUITS,2,FALSE)</f>
        <v>Camembert Pierrot</v>
      </c>
      <c r="O2733" s="13">
        <v>170</v>
      </c>
      <c r="P2733" s="6">
        <v>58</v>
      </c>
      <c r="Q2733" s="13">
        <f t="shared" si="42"/>
        <v>9860</v>
      </c>
      <c r="R2733" s="15">
        <v>0.2</v>
      </c>
      <c r="S2733" s="13">
        <v>7888</v>
      </c>
      <c r="T2733" s="13">
        <v>63.103999999999999</v>
      </c>
      <c r="U2733" s="48">
        <f>T_[[#This Row],[CA tarif]]-T_[[#This Row],[CA HT]]</f>
        <v>1972</v>
      </c>
      <c r="V2733" s="13"/>
      <c r="W2733" s="13"/>
      <c r="X2733"/>
      <c r="AA2733"/>
      <c r="AB2733"/>
    </row>
    <row r="2734" spans="1:28" ht="15" customHeight="1" x14ac:dyDescent="0.25">
      <c r="A2734" s="6" t="s">
        <v>267</v>
      </c>
      <c r="B2734" s="6" t="s">
        <v>268</v>
      </c>
      <c r="C2734" s="6" t="s">
        <v>122</v>
      </c>
      <c r="D2734" s="6" t="s">
        <v>123</v>
      </c>
      <c r="E2734" s="6">
        <v>7</v>
      </c>
      <c r="F2734" s="6" t="str">
        <f>VLOOKUP(T_[[#This Row],[N° représ]],ListeREPRESENTANTS,2,FALSE)</f>
        <v>Jaime Dos Santos</v>
      </c>
      <c r="G2734" s="6">
        <v>10587</v>
      </c>
      <c r="H2734" s="9">
        <v>41741</v>
      </c>
      <c r="I2734" s="9">
        <v>41762</v>
      </c>
      <c r="J2734" s="9">
        <v>41763</v>
      </c>
      <c r="K2734" s="7">
        <v>2</v>
      </c>
      <c r="L2734" s="9" t="str">
        <f>VLOOKUP(T_[[#This Row],[Réf catégorie]],ListeCATEGORIES,2,FALSE)</f>
        <v>Condiments</v>
      </c>
      <c r="M2734" s="6">
        <v>77</v>
      </c>
      <c r="N2734" s="6" t="str">
        <f>VLOOKUP(T_[[#This Row],[Réf prod]],ListePRODUITS,2,FALSE)</f>
        <v>Original Frankfurter grüne Soße</v>
      </c>
      <c r="O2734" s="13">
        <v>65</v>
      </c>
      <c r="P2734" s="6">
        <v>32</v>
      </c>
      <c r="Q2734" s="13">
        <f t="shared" si="42"/>
        <v>2080</v>
      </c>
      <c r="R2734" s="15">
        <v>7.0000000000000007E-2</v>
      </c>
      <c r="S2734" s="13">
        <v>1934.3999999999999</v>
      </c>
      <c r="T2734" s="13">
        <v>34.819199999999995</v>
      </c>
      <c r="U2734" s="48">
        <f>T_[[#This Row],[CA tarif]]-T_[[#This Row],[CA HT]]</f>
        <v>145.60000000000014</v>
      </c>
      <c r="V2734" s="13"/>
      <c r="W2734" s="13"/>
      <c r="X2734"/>
      <c r="AA2734"/>
      <c r="AB2734"/>
    </row>
    <row r="2735" spans="1:28" ht="15" customHeight="1" x14ac:dyDescent="0.25">
      <c r="A2735" s="6" t="s">
        <v>166</v>
      </c>
      <c r="B2735" s="6" t="s">
        <v>167</v>
      </c>
      <c r="C2735" s="6" t="s">
        <v>168</v>
      </c>
      <c r="D2735" s="6" t="s">
        <v>169</v>
      </c>
      <c r="E2735" s="6">
        <v>8</v>
      </c>
      <c r="F2735" s="6" t="str">
        <f>VLOOKUP(T_[[#This Row],[N° représ]],ListeREPRESENTANTS,2,FALSE)</f>
        <v>Hicham Esmal</v>
      </c>
      <c r="G2735" s="6">
        <v>10661</v>
      </c>
      <c r="H2735" s="9">
        <v>41742</v>
      </c>
      <c r="I2735" s="9">
        <v>41770</v>
      </c>
      <c r="J2735" s="9">
        <v>41771</v>
      </c>
      <c r="K2735" s="7">
        <v>8</v>
      </c>
      <c r="L2735" s="9" t="str">
        <f>VLOOKUP(T_[[#This Row],[Réf catégorie]],ListeCATEGORIES,2,FALSE)</f>
        <v>Poissons et fruits de mer</v>
      </c>
      <c r="M2735" s="6">
        <v>58</v>
      </c>
      <c r="N2735" s="6" t="str">
        <f>VLOOKUP(T_[[#This Row],[Réf prod]],ListePRODUITS,2,FALSE)</f>
        <v>Escargots de Bourgogne</v>
      </c>
      <c r="O2735" s="13">
        <v>66.25</v>
      </c>
      <c r="P2735" s="6">
        <v>56</v>
      </c>
      <c r="Q2735" s="13">
        <f t="shared" si="42"/>
        <v>3710</v>
      </c>
      <c r="R2735" s="15">
        <v>0.03</v>
      </c>
      <c r="S2735" s="13">
        <v>3598.7</v>
      </c>
      <c r="T2735" s="13">
        <v>75.572699999999998</v>
      </c>
      <c r="U2735" s="48">
        <f>T_[[#This Row],[CA tarif]]-T_[[#This Row],[CA HT]]</f>
        <v>111.30000000000018</v>
      </c>
      <c r="V2735" s="13"/>
      <c r="W2735" s="13"/>
      <c r="X2735"/>
      <c r="AA2735"/>
      <c r="AB2735"/>
    </row>
    <row r="2736" spans="1:28" ht="15" customHeight="1" x14ac:dyDescent="0.25">
      <c r="A2736" s="6" t="s">
        <v>179</v>
      </c>
      <c r="B2736" s="6" t="s">
        <v>180</v>
      </c>
      <c r="C2736" s="6" t="s">
        <v>181</v>
      </c>
      <c r="D2736" s="6" t="s">
        <v>81</v>
      </c>
      <c r="E2736" s="6">
        <v>5</v>
      </c>
      <c r="F2736" s="6" t="str">
        <f>VLOOKUP(T_[[#This Row],[N° représ]],ListeREPRESENTANTS,2,FALSE)</f>
        <v>Mohamed Ben Arfa</v>
      </c>
      <c r="G2736" s="6">
        <v>10847</v>
      </c>
      <c r="H2736" s="9">
        <v>41742</v>
      </c>
      <c r="I2736" s="9">
        <v>41758</v>
      </c>
      <c r="J2736" s="9">
        <v>41760</v>
      </c>
      <c r="K2736" s="7">
        <v>4</v>
      </c>
      <c r="L2736" s="9" t="str">
        <f>VLOOKUP(T_[[#This Row],[Réf catégorie]],ListeCATEGORIES,2,FALSE)</f>
        <v>Produits laitiers</v>
      </c>
      <c r="M2736" s="6">
        <v>60</v>
      </c>
      <c r="N2736" s="6" t="str">
        <f>VLOOKUP(T_[[#This Row],[Réf prod]],ListePRODUITS,2,FALSE)</f>
        <v>Camembert Pierrot</v>
      </c>
      <c r="O2736" s="13">
        <v>170</v>
      </c>
      <c r="P2736" s="6">
        <v>35</v>
      </c>
      <c r="Q2736" s="13">
        <f t="shared" si="42"/>
        <v>5950</v>
      </c>
      <c r="R2736" s="15">
        <v>0.02</v>
      </c>
      <c r="S2736" s="13">
        <v>5831</v>
      </c>
      <c r="T2736" s="13">
        <v>151.60599999999999</v>
      </c>
      <c r="U2736" s="48">
        <f>T_[[#This Row],[CA tarif]]-T_[[#This Row],[CA HT]]</f>
        <v>119</v>
      </c>
      <c r="V2736" s="13"/>
      <c r="W2736" s="13"/>
      <c r="X2736"/>
      <c r="AA2736"/>
      <c r="AB2736"/>
    </row>
    <row r="2737" spans="1:28" ht="15" customHeight="1" x14ac:dyDescent="0.25">
      <c r="A2737" s="6" t="s">
        <v>107</v>
      </c>
      <c r="B2737" s="6" t="s">
        <v>108</v>
      </c>
      <c r="C2737" s="6" t="s">
        <v>109</v>
      </c>
      <c r="D2737" s="6" t="s">
        <v>110</v>
      </c>
      <c r="E2737" s="6">
        <v>9</v>
      </c>
      <c r="F2737" s="6" t="str">
        <f>VLOOKUP(T_[[#This Row],[N° représ]],ListeREPRESENTANTS,2,FALSE)</f>
        <v>Steven Buchanan</v>
      </c>
      <c r="G2737" s="6">
        <v>10477</v>
      </c>
      <c r="H2737" s="9">
        <v>41743</v>
      </c>
      <c r="I2737" s="9">
        <v>41772</v>
      </c>
      <c r="J2737" s="9">
        <v>41771</v>
      </c>
      <c r="K2737" s="7">
        <v>1</v>
      </c>
      <c r="L2737" s="9" t="str">
        <f>VLOOKUP(T_[[#This Row],[Réf catégorie]],ListeCATEGORIES,2,FALSE)</f>
        <v>Boissons</v>
      </c>
      <c r="M2737" s="6">
        <v>1</v>
      </c>
      <c r="N2737" s="6" t="str">
        <f>VLOOKUP(T_[[#This Row],[Réf prod]],ListePRODUITS,2,FALSE)</f>
        <v>Chai</v>
      </c>
      <c r="O2737" s="13">
        <v>72</v>
      </c>
      <c r="P2737" s="6">
        <v>77</v>
      </c>
      <c r="Q2737" s="13">
        <f t="shared" si="42"/>
        <v>5544</v>
      </c>
      <c r="R2737" s="15">
        <v>0.17</v>
      </c>
      <c r="S2737" s="13">
        <v>4601.5199999999995</v>
      </c>
      <c r="T2737" s="13">
        <v>138.04559999999998</v>
      </c>
      <c r="U2737" s="48">
        <f>T_[[#This Row],[CA tarif]]-T_[[#This Row],[CA HT]]</f>
        <v>942.48000000000047</v>
      </c>
      <c r="V2737" s="13"/>
      <c r="W2737" s="13"/>
      <c r="X2737"/>
      <c r="AA2737"/>
      <c r="AB2737"/>
    </row>
    <row r="2738" spans="1:28" ht="15" customHeight="1" x14ac:dyDescent="0.25">
      <c r="A2738" s="6" t="s">
        <v>248</v>
      </c>
      <c r="B2738" s="6" t="s">
        <v>249</v>
      </c>
      <c r="C2738" s="6" t="s">
        <v>250</v>
      </c>
      <c r="D2738" s="6" t="s">
        <v>251</v>
      </c>
      <c r="E2738" s="6">
        <v>1</v>
      </c>
      <c r="F2738" s="6" t="str">
        <f>VLOOKUP(T_[[#This Row],[N° représ]],ListeREPRESENTANTS,2,FALSE)</f>
        <v>Francis Rivière</v>
      </c>
      <c r="G2738" s="6">
        <v>10727</v>
      </c>
      <c r="H2738" s="9">
        <v>41743</v>
      </c>
      <c r="I2738" s="9">
        <v>41763</v>
      </c>
      <c r="J2738" s="9">
        <v>41762</v>
      </c>
      <c r="K2738" s="7">
        <v>6</v>
      </c>
      <c r="L2738" s="9" t="str">
        <f>VLOOKUP(T_[[#This Row],[Réf catégorie]],ListeCATEGORIES,2,FALSE)</f>
        <v>Viandes</v>
      </c>
      <c r="M2738" s="6">
        <v>17</v>
      </c>
      <c r="N2738" s="6" t="str">
        <f>VLOOKUP(T_[[#This Row],[Réf prod]],ListePRODUITS,2,FALSE)</f>
        <v>Alice Mutton</v>
      </c>
      <c r="O2738" s="13">
        <v>195</v>
      </c>
      <c r="P2738" s="6">
        <v>40</v>
      </c>
      <c r="Q2738" s="13">
        <f t="shared" si="42"/>
        <v>7800</v>
      </c>
      <c r="R2738" s="15">
        <v>0.17</v>
      </c>
      <c r="S2738" s="13">
        <v>6474</v>
      </c>
      <c r="T2738" s="13">
        <v>110.05800000000001</v>
      </c>
      <c r="U2738" s="48">
        <f>T_[[#This Row],[CA tarif]]-T_[[#This Row],[CA HT]]</f>
        <v>1326</v>
      </c>
      <c r="V2738" s="13"/>
      <c r="W2738" s="13"/>
      <c r="X2738"/>
      <c r="AA2738"/>
      <c r="AB2738"/>
    </row>
    <row r="2739" spans="1:28" ht="15" customHeight="1" x14ac:dyDescent="0.25">
      <c r="A2739" s="6" t="s">
        <v>186</v>
      </c>
      <c r="B2739" s="6" t="s">
        <v>187</v>
      </c>
      <c r="C2739" s="6" t="s">
        <v>188</v>
      </c>
      <c r="D2739" s="6" t="s">
        <v>140</v>
      </c>
      <c r="E2739" s="6">
        <v>7</v>
      </c>
      <c r="F2739" s="6" t="str">
        <f>VLOOKUP(T_[[#This Row],[N° représ]],ListeREPRESENTANTS,2,FALSE)</f>
        <v>Jaime Dos Santos</v>
      </c>
      <c r="G2739" s="6">
        <v>10773</v>
      </c>
      <c r="H2739" s="9">
        <v>41743</v>
      </c>
      <c r="I2739" s="9">
        <v>41761</v>
      </c>
      <c r="J2739" s="9">
        <v>41762</v>
      </c>
      <c r="K2739" s="7">
        <v>1</v>
      </c>
      <c r="L2739" s="9" t="str">
        <f>VLOOKUP(T_[[#This Row],[Réf catégorie]],ListeCATEGORIES,2,FALSE)</f>
        <v>Boissons</v>
      </c>
      <c r="M2739" s="6">
        <v>75</v>
      </c>
      <c r="N2739" s="6" t="str">
        <f>VLOOKUP(T_[[#This Row],[Réf prod]],ListePRODUITS,2,FALSE)</f>
        <v>Rhönbräu Klosterbier</v>
      </c>
      <c r="O2739" s="13">
        <v>38.75</v>
      </c>
      <c r="P2739" s="6">
        <v>9</v>
      </c>
      <c r="Q2739" s="13">
        <f t="shared" si="42"/>
        <v>348.75</v>
      </c>
      <c r="R2739" s="15">
        <v>0.11</v>
      </c>
      <c r="S2739" s="13">
        <v>310.38749999999999</v>
      </c>
      <c r="T2739" s="13">
        <v>2.4830999999999999</v>
      </c>
      <c r="U2739" s="48">
        <f>T_[[#This Row],[CA tarif]]-T_[[#This Row],[CA HT]]</f>
        <v>38.362500000000011</v>
      </c>
      <c r="V2739" s="13"/>
      <c r="W2739" s="13"/>
      <c r="X2739"/>
      <c r="AA2739"/>
      <c r="AB2739"/>
    </row>
    <row r="2740" spans="1:28" ht="15" customHeight="1" x14ac:dyDescent="0.25">
      <c r="A2740" s="6" t="s">
        <v>179</v>
      </c>
      <c r="B2740" s="6" t="s">
        <v>180</v>
      </c>
      <c r="C2740" s="6" t="s">
        <v>181</v>
      </c>
      <c r="D2740" s="6" t="s">
        <v>81</v>
      </c>
      <c r="E2740" s="6">
        <v>5</v>
      </c>
      <c r="F2740" s="6" t="str">
        <f>VLOOKUP(T_[[#This Row],[N° représ]],ListeREPRESENTANTS,2,FALSE)</f>
        <v>Mohamed Ben Arfa</v>
      </c>
      <c r="G2740" s="6">
        <v>10847</v>
      </c>
      <c r="H2740" s="9">
        <v>41744</v>
      </c>
      <c r="I2740" s="9">
        <v>41773</v>
      </c>
      <c r="J2740" s="9">
        <v>41771</v>
      </c>
      <c r="K2740" s="7">
        <v>1</v>
      </c>
      <c r="L2740" s="9" t="str">
        <f>VLOOKUP(T_[[#This Row],[Réf catégorie]],ListeCATEGORIES,2,FALSE)</f>
        <v>Boissons</v>
      </c>
      <c r="M2740" s="6">
        <v>1</v>
      </c>
      <c r="N2740" s="6" t="str">
        <f>VLOOKUP(T_[[#This Row],[Réf prod]],ListePRODUITS,2,FALSE)</f>
        <v>Chai</v>
      </c>
      <c r="O2740" s="13">
        <v>90</v>
      </c>
      <c r="P2740" s="6">
        <v>80</v>
      </c>
      <c r="Q2740" s="13">
        <f t="shared" si="42"/>
        <v>7200</v>
      </c>
      <c r="R2740" s="15">
        <v>0.03</v>
      </c>
      <c r="S2740" s="13">
        <v>6984</v>
      </c>
      <c r="T2740" s="13">
        <v>118.72799999999999</v>
      </c>
      <c r="U2740" s="48">
        <f>T_[[#This Row],[CA tarif]]-T_[[#This Row],[CA HT]]</f>
        <v>216</v>
      </c>
      <c r="V2740" s="13"/>
      <c r="W2740" s="13"/>
      <c r="X2740"/>
      <c r="AA2740"/>
      <c r="AB2740"/>
    </row>
    <row r="2741" spans="1:28" ht="15" customHeight="1" x14ac:dyDescent="0.25">
      <c r="A2741" s="6" t="s">
        <v>285</v>
      </c>
      <c r="B2741" s="6" t="s">
        <v>286</v>
      </c>
      <c r="C2741" s="6" t="s">
        <v>287</v>
      </c>
      <c r="D2741" s="6" t="s">
        <v>212</v>
      </c>
      <c r="E2741" s="6">
        <v>7</v>
      </c>
      <c r="F2741" s="6" t="str">
        <f>VLOOKUP(T_[[#This Row],[N° représ]],ListeREPRESENTANTS,2,FALSE)</f>
        <v>Jaime Dos Santos</v>
      </c>
      <c r="G2741" s="6">
        <v>10910</v>
      </c>
      <c r="H2741" s="9">
        <v>41744</v>
      </c>
      <c r="I2741" s="9">
        <v>41769</v>
      </c>
      <c r="J2741" s="9">
        <v>41771</v>
      </c>
      <c r="K2741" s="7">
        <v>3</v>
      </c>
      <c r="L2741" s="9" t="str">
        <f>VLOOKUP(T_[[#This Row],[Réf catégorie]],ListeCATEGORIES,2,FALSE)</f>
        <v>Desserts</v>
      </c>
      <c r="M2741" s="6">
        <v>19</v>
      </c>
      <c r="N2741" s="6" t="str">
        <f>VLOOKUP(T_[[#This Row],[Réf prod]],ListePRODUITS,2,FALSE)</f>
        <v>Teatime Chocolate Biscuits</v>
      </c>
      <c r="O2741" s="13">
        <v>46</v>
      </c>
      <c r="P2741" s="6">
        <v>1</v>
      </c>
      <c r="Q2741" s="13">
        <f t="shared" si="42"/>
        <v>46</v>
      </c>
      <c r="R2741" s="15">
        <v>0.15</v>
      </c>
      <c r="S2741" s="13">
        <v>39.1</v>
      </c>
      <c r="T2741" s="13">
        <v>1.3685</v>
      </c>
      <c r="U2741" s="48">
        <f>T_[[#This Row],[CA tarif]]-T_[[#This Row],[CA HT]]</f>
        <v>6.8999999999999986</v>
      </c>
      <c r="V2741" s="13"/>
      <c r="W2741" s="13"/>
      <c r="X2741"/>
      <c r="AA2741"/>
      <c r="AB2741"/>
    </row>
    <row r="2742" spans="1:28" ht="15" customHeight="1" x14ac:dyDescent="0.25">
      <c r="A2742" s="6" t="s">
        <v>137</v>
      </c>
      <c r="B2742" s="6" t="s">
        <v>138</v>
      </c>
      <c r="C2742" s="6" t="s">
        <v>139</v>
      </c>
      <c r="D2742" s="6" t="s">
        <v>140</v>
      </c>
      <c r="E2742" s="6">
        <v>6</v>
      </c>
      <c r="F2742" s="6" t="str">
        <f>VLOOKUP(T_[[#This Row],[N° représ]],ListeREPRESENTANTS,2,FALSE)</f>
        <v>Ernst Junge</v>
      </c>
      <c r="G2742" s="6">
        <v>10489</v>
      </c>
      <c r="H2742" s="9">
        <v>41745</v>
      </c>
      <c r="I2742" s="9">
        <v>41764</v>
      </c>
      <c r="J2742" s="9">
        <v>41762</v>
      </c>
      <c r="K2742" s="7">
        <v>3</v>
      </c>
      <c r="L2742" s="9" t="str">
        <f>VLOOKUP(T_[[#This Row],[Réf catégorie]],ListeCATEGORIES,2,FALSE)</f>
        <v>Desserts</v>
      </c>
      <c r="M2742" s="6">
        <v>16</v>
      </c>
      <c r="N2742" s="6" t="str">
        <f>VLOOKUP(T_[[#This Row],[Réf prod]],ListePRODUITS,2,FALSE)</f>
        <v>Pavlova</v>
      </c>
      <c r="O2742" s="13">
        <v>69.5</v>
      </c>
      <c r="P2742" s="6">
        <v>16</v>
      </c>
      <c r="Q2742" s="13">
        <f t="shared" si="42"/>
        <v>1112</v>
      </c>
      <c r="R2742" s="15">
        <v>0.1</v>
      </c>
      <c r="S2742" s="13">
        <v>1000.8000000000001</v>
      </c>
      <c r="T2742" s="13">
        <v>27.021600000000003</v>
      </c>
      <c r="U2742" s="48">
        <f>T_[[#This Row],[CA tarif]]-T_[[#This Row],[CA HT]]</f>
        <v>111.19999999999993</v>
      </c>
      <c r="V2742" s="13"/>
      <c r="W2742" s="13"/>
      <c r="X2742"/>
      <c r="AA2742"/>
      <c r="AB2742"/>
    </row>
    <row r="2743" spans="1:28" ht="15" customHeight="1" x14ac:dyDescent="0.25">
      <c r="A2743" s="6" t="s">
        <v>216</v>
      </c>
      <c r="B2743" s="6" t="s">
        <v>217</v>
      </c>
      <c r="C2743" s="6" t="s">
        <v>218</v>
      </c>
      <c r="D2743" s="6" t="s">
        <v>102</v>
      </c>
      <c r="E2743" s="6">
        <v>9</v>
      </c>
      <c r="F2743" s="6" t="str">
        <f>VLOOKUP(T_[[#This Row],[N° représ]],ListeREPRESENTANTS,2,FALSE)</f>
        <v>Steven Buchanan</v>
      </c>
      <c r="G2743" s="6">
        <v>10649</v>
      </c>
      <c r="H2743" s="9">
        <v>41745</v>
      </c>
      <c r="I2743" s="9">
        <v>41762</v>
      </c>
      <c r="J2743" s="9">
        <v>41763</v>
      </c>
      <c r="K2743" s="7">
        <v>7</v>
      </c>
      <c r="L2743" s="9" t="str">
        <f>VLOOKUP(T_[[#This Row],[Réf catégorie]],ListeCATEGORIES,2,FALSE)</f>
        <v>Produits secs</v>
      </c>
      <c r="M2743" s="6">
        <v>28</v>
      </c>
      <c r="N2743" s="6" t="str">
        <f>VLOOKUP(T_[[#This Row],[Réf prod]],ListePRODUITS,2,FALSE)</f>
        <v>Rössle Sauerkraut</v>
      </c>
      <c r="O2743" s="13">
        <v>228</v>
      </c>
      <c r="P2743" s="6">
        <v>81</v>
      </c>
      <c r="Q2743" s="13">
        <f t="shared" si="42"/>
        <v>18468</v>
      </c>
      <c r="R2743" s="15">
        <v>0.05</v>
      </c>
      <c r="S2743" s="13">
        <v>17544.599999999999</v>
      </c>
      <c r="T2743" s="13">
        <v>35.089199999999998</v>
      </c>
      <c r="U2743" s="48">
        <f>T_[[#This Row],[CA tarif]]-T_[[#This Row],[CA HT]]</f>
        <v>923.40000000000146</v>
      </c>
      <c r="V2743" s="13"/>
      <c r="W2743" s="13"/>
      <c r="X2743"/>
      <c r="AA2743"/>
      <c r="AB2743"/>
    </row>
    <row r="2744" spans="1:28" ht="15" customHeight="1" x14ac:dyDescent="0.25">
      <c r="A2744" s="6" t="s">
        <v>82</v>
      </c>
      <c r="B2744" s="6" t="s">
        <v>83</v>
      </c>
      <c r="C2744" s="6" t="s">
        <v>84</v>
      </c>
      <c r="D2744" s="6" t="s">
        <v>85</v>
      </c>
      <c r="E2744" s="6">
        <v>5</v>
      </c>
      <c r="F2744" s="6" t="str">
        <f>VLOOKUP(T_[[#This Row],[N° représ]],ListeREPRESENTANTS,2,FALSE)</f>
        <v>Mohamed Ben Arfa</v>
      </c>
      <c r="G2744" s="6">
        <v>10470</v>
      </c>
      <c r="H2744" s="9">
        <v>41746</v>
      </c>
      <c r="I2744" s="9">
        <v>41769</v>
      </c>
      <c r="J2744" s="9">
        <v>41768</v>
      </c>
      <c r="K2744" s="7">
        <v>5</v>
      </c>
      <c r="L2744" s="9" t="str">
        <f>VLOOKUP(T_[[#This Row],[Réf catégorie]],ListeCATEGORIES,2,FALSE)</f>
        <v>Pâtes et céréales</v>
      </c>
      <c r="M2744" s="6">
        <v>23</v>
      </c>
      <c r="N2744" s="6" t="str">
        <f>VLOOKUP(T_[[#This Row],[Réf prod]],ListePRODUITS,2,FALSE)</f>
        <v>Tunnbröd</v>
      </c>
      <c r="O2744" s="13">
        <v>36</v>
      </c>
      <c r="P2744" s="6">
        <v>82</v>
      </c>
      <c r="Q2744" s="13">
        <f t="shared" si="42"/>
        <v>2952</v>
      </c>
      <c r="R2744" s="15">
        <v>0</v>
      </c>
      <c r="S2744" s="13">
        <v>2952</v>
      </c>
      <c r="T2744" s="13">
        <v>0</v>
      </c>
      <c r="U2744" s="48">
        <f>T_[[#This Row],[CA tarif]]-T_[[#This Row],[CA HT]]</f>
        <v>0</v>
      </c>
      <c r="V2744" s="13"/>
      <c r="W2744" s="13"/>
      <c r="X2744"/>
      <c r="AA2744"/>
      <c r="AB2744"/>
    </row>
    <row r="2745" spans="1:28" ht="15" customHeight="1" x14ac:dyDescent="0.25">
      <c r="A2745" s="6" t="s">
        <v>155</v>
      </c>
      <c r="B2745" s="6" t="s">
        <v>156</v>
      </c>
      <c r="C2745" s="6" t="s">
        <v>132</v>
      </c>
      <c r="D2745" s="6" t="s">
        <v>123</v>
      </c>
      <c r="E2745" s="6">
        <v>7</v>
      </c>
      <c r="F2745" s="6" t="str">
        <f>VLOOKUP(T_[[#This Row],[N° représ]],ListeREPRESENTANTS,2,FALSE)</f>
        <v>Jaime Dos Santos</v>
      </c>
      <c r="G2745" s="6">
        <v>10834</v>
      </c>
      <c r="H2745" s="9">
        <v>41746</v>
      </c>
      <c r="I2745" s="9">
        <v>41762</v>
      </c>
      <c r="J2745" s="9">
        <v>41757</v>
      </c>
      <c r="K2745" s="7">
        <v>8</v>
      </c>
      <c r="L2745" s="9" t="str">
        <f>VLOOKUP(T_[[#This Row],[Réf catégorie]],ListeCATEGORIES,2,FALSE)</f>
        <v>Poissons et fruits de mer</v>
      </c>
      <c r="M2745" s="6">
        <v>30</v>
      </c>
      <c r="N2745" s="6" t="str">
        <f>VLOOKUP(T_[[#This Row],[Réf prod]],ListePRODUITS,2,FALSE)</f>
        <v>Nord-Ost Matjeshering</v>
      </c>
      <c r="O2745" s="13">
        <v>129.44999999999999</v>
      </c>
      <c r="P2745" s="6">
        <v>78</v>
      </c>
      <c r="Q2745" s="13">
        <f t="shared" si="42"/>
        <v>10097.099999999999</v>
      </c>
      <c r="R2745" s="15">
        <v>0.19</v>
      </c>
      <c r="S2745" s="13">
        <v>8178.6509999999989</v>
      </c>
      <c r="T2745" s="13">
        <v>220.82357699999997</v>
      </c>
      <c r="U2745" s="48">
        <f>T_[[#This Row],[CA tarif]]-T_[[#This Row],[CA HT]]</f>
        <v>1918.4489999999996</v>
      </c>
      <c r="V2745" s="13"/>
      <c r="W2745" s="13"/>
      <c r="X2745"/>
      <c r="AA2745"/>
      <c r="AB2745"/>
    </row>
    <row r="2746" spans="1:28" ht="15" customHeight="1" x14ac:dyDescent="0.25">
      <c r="A2746" s="6" t="s">
        <v>209</v>
      </c>
      <c r="B2746" s="6" t="s">
        <v>210</v>
      </c>
      <c r="C2746" s="6" t="s">
        <v>211</v>
      </c>
      <c r="D2746" s="6" t="s">
        <v>212</v>
      </c>
      <c r="E2746" s="6">
        <v>5</v>
      </c>
      <c r="F2746" s="6" t="str">
        <f>VLOOKUP(T_[[#This Row],[N° représ]],ListeREPRESENTANTS,2,FALSE)</f>
        <v>Mohamed Ben Arfa</v>
      </c>
      <c r="G2746" s="6">
        <v>10526</v>
      </c>
      <c r="H2746" s="9">
        <v>41747</v>
      </c>
      <c r="I2746" s="9">
        <v>41759</v>
      </c>
      <c r="J2746" s="9">
        <v>41754</v>
      </c>
      <c r="K2746" s="7">
        <v>8</v>
      </c>
      <c r="L2746" s="9" t="str">
        <f>VLOOKUP(T_[[#This Row],[Réf catégorie]],ListeCATEGORIES,2,FALSE)</f>
        <v>Poissons et fruits de mer</v>
      </c>
      <c r="M2746" s="6">
        <v>13</v>
      </c>
      <c r="N2746" s="6" t="str">
        <f>VLOOKUP(T_[[#This Row],[Réf prod]],ListePRODUITS,2,FALSE)</f>
        <v>Konbu</v>
      </c>
      <c r="O2746" s="13">
        <v>30</v>
      </c>
      <c r="P2746" s="6">
        <v>76</v>
      </c>
      <c r="Q2746" s="13">
        <f t="shared" si="42"/>
        <v>2280</v>
      </c>
      <c r="R2746" s="15">
        <v>0.19</v>
      </c>
      <c r="S2746" s="13">
        <v>1846.8000000000002</v>
      </c>
      <c r="T2746" s="13">
        <v>60.944400000000009</v>
      </c>
      <c r="U2746" s="48">
        <f>T_[[#This Row],[CA tarif]]-T_[[#This Row],[CA HT]]</f>
        <v>433.19999999999982</v>
      </c>
      <c r="V2746" s="13"/>
      <c r="W2746" s="13"/>
      <c r="X2746"/>
      <c r="AA2746"/>
      <c r="AB2746"/>
    </row>
    <row r="2747" spans="1:28" ht="15" customHeight="1" x14ac:dyDescent="0.25">
      <c r="A2747" s="6" t="s">
        <v>179</v>
      </c>
      <c r="B2747" s="6" t="s">
        <v>180</v>
      </c>
      <c r="C2747" s="6" t="s">
        <v>181</v>
      </c>
      <c r="D2747" s="6" t="s">
        <v>81</v>
      </c>
      <c r="E2747" s="6">
        <v>6</v>
      </c>
      <c r="F2747" s="6" t="str">
        <f>VLOOKUP(T_[[#This Row],[N° représ]],ListeREPRESENTANTS,2,FALSE)</f>
        <v>Ernst Junge</v>
      </c>
      <c r="G2747" s="6">
        <v>10555</v>
      </c>
      <c r="H2747" s="9">
        <v>41747</v>
      </c>
      <c r="I2747" s="9">
        <v>41761</v>
      </c>
      <c r="J2747" s="9">
        <v>41760</v>
      </c>
      <c r="K2747" s="7">
        <v>5</v>
      </c>
      <c r="L2747" s="9" t="str">
        <f>VLOOKUP(T_[[#This Row],[Réf catégorie]],ListeCATEGORIES,2,FALSE)</f>
        <v>Pâtes et céréales</v>
      </c>
      <c r="M2747" s="6">
        <v>56</v>
      </c>
      <c r="N2747" s="6" t="str">
        <f>VLOOKUP(T_[[#This Row],[Réf prod]],ListePRODUITS,2,FALSE)</f>
        <v>Gnocchi di nonna Alice</v>
      </c>
      <c r="O2747" s="13">
        <v>190</v>
      </c>
      <c r="P2747" s="6">
        <v>77</v>
      </c>
      <c r="Q2747" s="13">
        <f t="shared" si="42"/>
        <v>14630</v>
      </c>
      <c r="R2747" s="15">
        <v>0.15</v>
      </c>
      <c r="S2747" s="13">
        <v>12435.5</v>
      </c>
      <c r="T2747" s="13">
        <v>223.839</v>
      </c>
      <c r="U2747" s="48">
        <f>T_[[#This Row],[CA tarif]]-T_[[#This Row],[CA HT]]</f>
        <v>2194.5</v>
      </c>
      <c r="V2747" s="13"/>
      <c r="W2747" s="13"/>
      <c r="X2747"/>
      <c r="AA2747"/>
      <c r="AB2747"/>
    </row>
    <row r="2748" spans="1:28" ht="15" customHeight="1" x14ac:dyDescent="0.25">
      <c r="A2748" s="6" t="s">
        <v>223</v>
      </c>
      <c r="B2748" s="6" t="s">
        <v>224</v>
      </c>
      <c r="C2748" s="6" t="s">
        <v>225</v>
      </c>
      <c r="D2748" s="6" t="s">
        <v>208</v>
      </c>
      <c r="E2748" s="6">
        <v>6</v>
      </c>
      <c r="F2748" s="6" t="str">
        <f>VLOOKUP(T_[[#This Row],[N° représ]],ListeREPRESENTANTS,2,FALSE)</f>
        <v>Ernst Junge</v>
      </c>
      <c r="G2748" s="6">
        <v>10703</v>
      </c>
      <c r="H2748" s="9">
        <v>41747</v>
      </c>
      <c r="I2748" s="9">
        <v>41762</v>
      </c>
      <c r="J2748" s="9">
        <v>41762</v>
      </c>
      <c r="K2748" s="7">
        <v>1</v>
      </c>
      <c r="L2748" s="9" t="str">
        <f>VLOOKUP(T_[[#This Row],[Réf catégorie]],ListeCATEGORIES,2,FALSE)</f>
        <v>Boissons</v>
      </c>
      <c r="M2748" s="6">
        <v>2</v>
      </c>
      <c r="N2748" s="6" t="str">
        <f>VLOOKUP(T_[[#This Row],[Réf prod]],ListePRODUITS,2,FALSE)</f>
        <v>Chang</v>
      </c>
      <c r="O2748" s="13">
        <v>95</v>
      </c>
      <c r="P2748" s="6">
        <v>47</v>
      </c>
      <c r="Q2748" s="13">
        <f t="shared" si="42"/>
        <v>4465</v>
      </c>
      <c r="R2748" s="15">
        <v>0</v>
      </c>
      <c r="S2748" s="13">
        <v>4465</v>
      </c>
      <c r="T2748" s="13">
        <v>17.86</v>
      </c>
      <c r="U2748" s="48">
        <f>T_[[#This Row],[CA tarif]]-T_[[#This Row],[CA HT]]</f>
        <v>0</v>
      </c>
      <c r="V2748" s="13"/>
      <c r="W2748" s="13"/>
      <c r="X2748"/>
      <c r="AA2748"/>
      <c r="AB2748"/>
    </row>
    <row r="2749" spans="1:28" ht="15" customHeight="1" x14ac:dyDescent="0.25">
      <c r="A2749" s="6" t="s">
        <v>272</v>
      </c>
      <c r="B2749" s="6" t="s">
        <v>273</v>
      </c>
      <c r="C2749" s="6" t="s">
        <v>274</v>
      </c>
      <c r="D2749" s="6" t="s">
        <v>81</v>
      </c>
      <c r="E2749" s="6">
        <v>4</v>
      </c>
      <c r="F2749" s="6" t="str">
        <f>VLOOKUP(T_[[#This Row],[N° représ]],ListeREPRESENTANTS,2,FALSE)</f>
        <v>Laura Callahan</v>
      </c>
      <c r="G2749" s="6">
        <v>10706</v>
      </c>
      <c r="H2749" s="9">
        <v>41747</v>
      </c>
      <c r="I2749" s="9">
        <v>41770</v>
      </c>
      <c r="J2749" s="9">
        <v>41770</v>
      </c>
      <c r="K2749" s="7">
        <v>1</v>
      </c>
      <c r="L2749" s="9" t="str">
        <f>VLOOKUP(T_[[#This Row],[Réf catégorie]],ListeCATEGORIES,2,FALSE)</f>
        <v>Boissons</v>
      </c>
      <c r="M2749" s="6">
        <v>43</v>
      </c>
      <c r="N2749" s="6" t="str">
        <f>VLOOKUP(T_[[#This Row],[Réf prod]],ListePRODUITS,2,FALSE)</f>
        <v>Ipoh Coffee</v>
      </c>
      <c r="O2749" s="13">
        <v>230</v>
      </c>
      <c r="P2749" s="6">
        <v>41</v>
      </c>
      <c r="Q2749" s="13">
        <f t="shared" si="42"/>
        <v>9430</v>
      </c>
      <c r="R2749" s="15">
        <v>0.17</v>
      </c>
      <c r="S2749" s="13">
        <v>7826.9</v>
      </c>
      <c r="T2749" s="13">
        <v>250.46079999999998</v>
      </c>
      <c r="U2749" s="48">
        <f>T_[[#This Row],[CA tarif]]-T_[[#This Row],[CA HT]]</f>
        <v>1603.1000000000004</v>
      </c>
      <c r="V2749" s="13"/>
      <c r="W2749" s="13"/>
      <c r="X2749"/>
      <c r="AA2749"/>
      <c r="AB2749"/>
    </row>
    <row r="2750" spans="1:28" ht="15" customHeight="1" x14ac:dyDescent="0.25">
      <c r="A2750" s="6" t="s">
        <v>90</v>
      </c>
      <c r="B2750" s="6" t="s">
        <v>91</v>
      </c>
      <c r="C2750" s="6" t="s">
        <v>88</v>
      </c>
      <c r="D2750" s="6" t="s">
        <v>89</v>
      </c>
      <c r="E2750" s="6">
        <v>7</v>
      </c>
      <c r="F2750" s="6" t="str">
        <f>VLOOKUP(T_[[#This Row],[N° représ]],ListeREPRESENTANTS,2,FALSE)</f>
        <v>Jaime Dos Santos</v>
      </c>
      <c r="G2750" s="6">
        <v>10800</v>
      </c>
      <c r="H2750" s="9">
        <v>41747</v>
      </c>
      <c r="I2750" s="9">
        <v>41774</v>
      </c>
      <c r="J2750" s="9">
        <v>41770</v>
      </c>
      <c r="K2750" s="7">
        <v>4</v>
      </c>
      <c r="L2750" s="9" t="str">
        <f>VLOOKUP(T_[[#This Row],[Réf catégorie]],ListeCATEGORIES,2,FALSE)</f>
        <v>Produits laitiers</v>
      </c>
      <c r="M2750" s="6">
        <v>11</v>
      </c>
      <c r="N2750" s="6" t="str">
        <f>VLOOKUP(T_[[#This Row],[Réf prod]],ListePRODUITS,2,FALSE)</f>
        <v>Queso Cabrales</v>
      </c>
      <c r="O2750" s="13">
        <v>105</v>
      </c>
      <c r="P2750" s="6">
        <v>77</v>
      </c>
      <c r="Q2750" s="13">
        <f t="shared" si="42"/>
        <v>8085</v>
      </c>
      <c r="R2750" s="15">
        <v>-0.01</v>
      </c>
      <c r="S2750" s="13">
        <v>8165.85</v>
      </c>
      <c r="T2750" s="13">
        <v>57.160950000000007</v>
      </c>
      <c r="U2750" s="48">
        <f>T_[[#This Row],[CA tarif]]-T_[[#This Row],[CA HT]]</f>
        <v>-80.850000000000364</v>
      </c>
      <c r="V2750" s="13"/>
      <c r="W2750" s="13"/>
      <c r="X2750"/>
      <c r="AA2750"/>
      <c r="AB2750"/>
    </row>
    <row r="2751" spans="1:28" ht="15" customHeight="1" x14ac:dyDescent="0.25">
      <c r="A2751" s="6" t="s">
        <v>82</v>
      </c>
      <c r="B2751" s="6" t="s">
        <v>83</v>
      </c>
      <c r="C2751" s="6" t="s">
        <v>84</v>
      </c>
      <c r="D2751" s="6" t="s">
        <v>85</v>
      </c>
      <c r="E2751" s="6">
        <v>5</v>
      </c>
      <c r="F2751" s="6" t="str">
        <f>VLOOKUP(T_[[#This Row],[N° représ]],ListeREPRESENTANTS,2,FALSE)</f>
        <v>Mohamed Ben Arfa</v>
      </c>
      <c r="G2751" s="6">
        <v>10755</v>
      </c>
      <c r="H2751" s="9">
        <v>41748</v>
      </c>
      <c r="I2751" s="9">
        <v>41762</v>
      </c>
      <c r="J2751" s="9">
        <v>41759</v>
      </c>
      <c r="K2751" s="7">
        <v>4</v>
      </c>
      <c r="L2751" s="9" t="str">
        <f>VLOOKUP(T_[[#This Row],[Réf catégorie]],ListeCATEGORIES,2,FALSE)</f>
        <v>Produits laitiers</v>
      </c>
      <c r="M2751" s="6">
        <v>69</v>
      </c>
      <c r="N2751" s="6" t="str">
        <f>VLOOKUP(T_[[#This Row],[Réf prod]],ListePRODUITS,2,FALSE)</f>
        <v>Gudbrandsdalsost</v>
      </c>
      <c r="O2751" s="13">
        <v>180</v>
      </c>
      <c r="P2751" s="6">
        <v>8</v>
      </c>
      <c r="Q2751" s="13">
        <f t="shared" si="42"/>
        <v>1440</v>
      </c>
      <c r="R2751" s="15">
        <v>0.12</v>
      </c>
      <c r="S2751" s="13">
        <v>1267.2</v>
      </c>
      <c r="T2751" s="13">
        <v>32.947200000000002</v>
      </c>
      <c r="U2751" s="48">
        <f>T_[[#This Row],[CA tarif]]-T_[[#This Row],[CA HT]]</f>
        <v>172.79999999999995</v>
      </c>
      <c r="V2751" s="13"/>
      <c r="W2751" s="13"/>
      <c r="X2751"/>
      <c r="AA2751"/>
      <c r="AB2751"/>
    </row>
    <row r="2752" spans="1:28" ht="15" customHeight="1" x14ac:dyDescent="0.25">
      <c r="A2752" s="6" t="s">
        <v>267</v>
      </c>
      <c r="B2752" s="6" t="s">
        <v>268</v>
      </c>
      <c r="C2752" s="6" t="s">
        <v>122</v>
      </c>
      <c r="D2752" s="6" t="s">
        <v>123</v>
      </c>
      <c r="E2752" s="6">
        <v>7</v>
      </c>
      <c r="F2752" s="6" t="str">
        <f>VLOOKUP(T_[[#This Row],[N° représ]],ListeREPRESENTANTS,2,FALSE)</f>
        <v>Jaime Dos Santos</v>
      </c>
      <c r="G2752" s="6">
        <v>10587</v>
      </c>
      <c r="H2752" s="9">
        <v>41749</v>
      </c>
      <c r="I2752" s="9">
        <v>41765</v>
      </c>
      <c r="J2752" s="9">
        <v>41764</v>
      </c>
      <c r="K2752" s="7">
        <v>3</v>
      </c>
      <c r="L2752" s="9" t="str">
        <f>VLOOKUP(T_[[#This Row],[Réf catégorie]],ListeCATEGORIES,2,FALSE)</f>
        <v>Desserts</v>
      </c>
      <c r="M2752" s="6">
        <v>26</v>
      </c>
      <c r="N2752" s="6" t="str">
        <f>VLOOKUP(T_[[#This Row],[Réf prod]],ListePRODUITS,2,FALSE)</f>
        <v>Gumbär Gummibärchen</v>
      </c>
      <c r="O2752" s="13">
        <v>156.15</v>
      </c>
      <c r="P2752" s="6">
        <v>42</v>
      </c>
      <c r="Q2752" s="13">
        <f t="shared" si="42"/>
        <v>6558.3</v>
      </c>
      <c r="R2752" s="15">
        <v>0.15</v>
      </c>
      <c r="S2752" s="13">
        <v>5574.5550000000003</v>
      </c>
      <c r="T2752" s="13">
        <v>61.320105000000005</v>
      </c>
      <c r="U2752" s="48">
        <f>T_[[#This Row],[CA tarif]]-T_[[#This Row],[CA HT]]</f>
        <v>983.74499999999989</v>
      </c>
      <c r="V2752" s="13"/>
      <c r="W2752" s="13"/>
      <c r="X2752"/>
      <c r="AA2752"/>
      <c r="AB2752"/>
    </row>
    <row r="2753" spans="1:28" ht="15" customHeight="1" x14ac:dyDescent="0.25">
      <c r="A2753" s="6" t="s">
        <v>92</v>
      </c>
      <c r="B2753" s="6" t="s">
        <v>93</v>
      </c>
      <c r="C2753" s="6" t="s">
        <v>94</v>
      </c>
      <c r="D2753" s="6" t="s">
        <v>89</v>
      </c>
      <c r="E2753" s="6">
        <v>5</v>
      </c>
      <c r="F2753" s="6" t="str">
        <f>VLOOKUP(T_[[#This Row],[N° représ]],ListeREPRESENTANTS,2,FALSE)</f>
        <v>Mohamed Ben Arfa</v>
      </c>
      <c r="G2753" s="6">
        <v>10621</v>
      </c>
      <c r="H2753" s="9">
        <v>41749</v>
      </c>
      <c r="I2753" s="9">
        <v>41761</v>
      </c>
      <c r="J2753" s="9">
        <v>41762</v>
      </c>
      <c r="K2753" s="7">
        <v>4</v>
      </c>
      <c r="L2753" s="9" t="str">
        <f>VLOOKUP(T_[[#This Row],[Réf catégorie]],ListeCATEGORIES,2,FALSE)</f>
        <v>Produits laitiers</v>
      </c>
      <c r="M2753" s="6">
        <v>71</v>
      </c>
      <c r="N2753" s="6" t="str">
        <f>VLOOKUP(T_[[#This Row],[Réf prod]],ListePRODUITS,2,FALSE)</f>
        <v>Fløtemysost</v>
      </c>
      <c r="O2753" s="13">
        <v>107.5</v>
      </c>
      <c r="P2753" s="6">
        <v>84</v>
      </c>
      <c r="Q2753" s="13">
        <f t="shared" si="42"/>
        <v>9030</v>
      </c>
      <c r="R2753" s="15">
        <v>0.17</v>
      </c>
      <c r="S2753" s="13">
        <v>7494.9</v>
      </c>
      <c r="T2753" s="13">
        <v>224.84700000000001</v>
      </c>
      <c r="U2753" s="48">
        <f>T_[[#This Row],[CA tarif]]-T_[[#This Row],[CA HT]]</f>
        <v>1535.1000000000004</v>
      </c>
      <c r="V2753" s="13"/>
      <c r="W2753" s="13"/>
      <c r="X2753"/>
      <c r="AA2753"/>
      <c r="AB2753"/>
    </row>
    <row r="2754" spans="1:28" ht="15" customHeight="1" x14ac:dyDescent="0.25">
      <c r="A2754" s="6" t="s">
        <v>179</v>
      </c>
      <c r="B2754" s="6" t="s">
        <v>180</v>
      </c>
      <c r="C2754" s="6" t="s">
        <v>181</v>
      </c>
      <c r="D2754" s="6" t="s">
        <v>81</v>
      </c>
      <c r="E2754" s="6">
        <v>1</v>
      </c>
      <c r="F2754" s="6" t="str">
        <f>VLOOKUP(T_[[#This Row],[N° représ]],ListeREPRESENTANTS,2,FALSE)</f>
        <v>Francis Rivière</v>
      </c>
      <c r="G2754" s="6">
        <v>10657</v>
      </c>
      <c r="H2754" s="9">
        <v>41749</v>
      </c>
      <c r="I2754" s="9">
        <v>41768</v>
      </c>
      <c r="J2754" s="9">
        <v>41763</v>
      </c>
      <c r="K2754" s="7">
        <v>2</v>
      </c>
      <c r="L2754" s="9" t="str">
        <f>VLOOKUP(T_[[#This Row],[Réf catégorie]],ListeCATEGORIES,2,FALSE)</f>
        <v>Condiments</v>
      </c>
      <c r="M2754" s="6">
        <v>15</v>
      </c>
      <c r="N2754" s="6" t="str">
        <f>VLOOKUP(T_[[#This Row],[Réf prod]],ListePRODUITS,2,FALSE)</f>
        <v>Genen Shouyu</v>
      </c>
      <c r="O2754" s="13">
        <v>77.5</v>
      </c>
      <c r="P2754" s="6">
        <v>72</v>
      </c>
      <c r="Q2754" s="13">
        <f t="shared" si="42"/>
        <v>5580</v>
      </c>
      <c r="R2754" s="15">
        <v>0.17</v>
      </c>
      <c r="S2754" s="13">
        <v>4631.3999999999996</v>
      </c>
      <c r="T2754" s="13">
        <v>106.5222</v>
      </c>
      <c r="U2754" s="48">
        <f>T_[[#This Row],[CA tarif]]-T_[[#This Row],[CA HT]]</f>
        <v>948.60000000000036</v>
      </c>
      <c r="V2754" s="13"/>
      <c r="W2754" s="13"/>
      <c r="X2754"/>
      <c r="AA2754"/>
      <c r="AB2754"/>
    </row>
    <row r="2755" spans="1:28" ht="15" customHeight="1" x14ac:dyDescent="0.25">
      <c r="A2755" s="6" t="s">
        <v>179</v>
      </c>
      <c r="B2755" s="6" t="s">
        <v>180</v>
      </c>
      <c r="C2755" s="6" t="s">
        <v>181</v>
      </c>
      <c r="D2755" s="6" t="s">
        <v>81</v>
      </c>
      <c r="E2755" s="6">
        <v>9</v>
      </c>
      <c r="F2755" s="6" t="str">
        <f>VLOOKUP(T_[[#This Row],[N° représ]],ListeREPRESENTANTS,2,FALSE)</f>
        <v>Steven Buchanan</v>
      </c>
      <c r="G2755" s="6">
        <v>10714</v>
      </c>
      <c r="H2755" s="9">
        <v>41749</v>
      </c>
      <c r="I2755" s="9">
        <v>41765</v>
      </c>
      <c r="J2755" s="9">
        <v>41761</v>
      </c>
      <c r="K2755" s="7">
        <v>1</v>
      </c>
      <c r="L2755" s="9" t="str">
        <f>VLOOKUP(T_[[#This Row],[Réf catégorie]],ListeCATEGORIES,2,FALSE)</f>
        <v>Boissons</v>
      </c>
      <c r="M2755" s="6">
        <v>2</v>
      </c>
      <c r="N2755" s="6" t="str">
        <f>VLOOKUP(T_[[#This Row],[Réf prod]],ListePRODUITS,2,FALSE)</f>
        <v>Chang</v>
      </c>
      <c r="O2755" s="13">
        <v>95</v>
      </c>
      <c r="P2755" s="6">
        <v>66</v>
      </c>
      <c r="Q2755" s="13">
        <f t="shared" si="42"/>
        <v>6270</v>
      </c>
      <c r="R2755" s="15">
        <v>0.08</v>
      </c>
      <c r="S2755" s="13">
        <v>5768.4000000000005</v>
      </c>
      <c r="T2755" s="13">
        <v>201.89400000000003</v>
      </c>
      <c r="U2755" s="48">
        <f>T_[[#This Row],[CA tarif]]-T_[[#This Row],[CA HT]]</f>
        <v>501.59999999999945</v>
      </c>
      <c r="V2755" s="13"/>
      <c r="W2755" s="13"/>
      <c r="X2755"/>
      <c r="AA2755"/>
      <c r="AB2755"/>
    </row>
    <row r="2756" spans="1:28" ht="15" customHeight="1" x14ac:dyDescent="0.25">
      <c r="A2756" s="6" t="s">
        <v>114</v>
      </c>
      <c r="B2756" s="6" t="s">
        <v>115</v>
      </c>
      <c r="C2756" s="6" t="s">
        <v>116</v>
      </c>
      <c r="D2756" s="6" t="s">
        <v>81</v>
      </c>
      <c r="E2756" s="6">
        <v>3</v>
      </c>
      <c r="F2756" s="6" t="str">
        <f>VLOOKUP(T_[[#This Row],[N° représ]],ListeREPRESENTANTS,2,FALSE)</f>
        <v>Janet Leverling</v>
      </c>
      <c r="G2756" s="6">
        <v>10479</v>
      </c>
      <c r="H2756" s="9">
        <v>41750</v>
      </c>
      <c r="I2756" s="9">
        <v>41769</v>
      </c>
      <c r="J2756" s="9">
        <v>41771</v>
      </c>
      <c r="K2756" s="7">
        <v>4</v>
      </c>
      <c r="L2756" s="9" t="str">
        <f>VLOOKUP(T_[[#This Row],[Réf catégorie]],ListeCATEGORIES,2,FALSE)</f>
        <v>Produits laitiers</v>
      </c>
      <c r="M2756" s="6">
        <v>59</v>
      </c>
      <c r="N2756" s="6" t="str">
        <f>VLOOKUP(T_[[#This Row],[Réf prod]],ListePRODUITS,2,FALSE)</f>
        <v>Raclette Courdavault</v>
      </c>
      <c r="O2756" s="13">
        <v>220</v>
      </c>
      <c r="P2756" s="6">
        <v>45</v>
      </c>
      <c r="Q2756" s="13">
        <f t="shared" si="42"/>
        <v>9900</v>
      </c>
      <c r="R2756" s="15">
        <v>-0.02</v>
      </c>
      <c r="S2756" s="13">
        <v>10098</v>
      </c>
      <c r="T2756" s="13">
        <v>181.76400000000001</v>
      </c>
      <c r="U2756" s="48">
        <f>T_[[#This Row],[CA tarif]]-T_[[#This Row],[CA HT]]</f>
        <v>-198</v>
      </c>
      <c r="V2756" s="13"/>
      <c r="W2756" s="13"/>
      <c r="X2756"/>
      <c r="AA2756"/>
      <c r="AB2756"/>
    </row>
    <row r="2757" spans="1:28" ht="15" customHeight="1" x14ac:dyDescent="0.25">
      <c r="A2757" s="6" t="s">
        <v>189</v>
      </c>
      <c r="B2757" s="6" t="s">
        <v>190</v>
      </c>
      <c r="C2757" s="6" t="s">
        <v>191</v>
      </c>
      <c r="D2757" s="6" t="s">
        <v>136</v>
      </c>
      <c r="E2757" s="6">
        <v>9</v>
      </c>
      <c r="F2757" s="6" t="str">
        <f>VLOOKUP(T_[[#This Row],[N° représ]],ListeREPRESENTANTS,2,FALSE)</f>
        <v>Steven Buchanan</v>
      </c>
      <c r="G2757" s="6">
        <v>10549</v>
      </c>
      <c r="H2757" s="9">
        <v>41750</v>
      </c>
      <c r="I2757" s="9">
        <v>41763</v>
      </c>
      <c r="J2757" s="9">
        <v>41762</v>
      </c>
      <c r="K2757" s="7">
        <v>7</v>
      </c>
      <c r="L2757" s="9" t="str">
        <f>VLOOKUP(T_[[#This Row],[Réf catégorie]],ListeCATEGORIES,2,FALSE)</f>
        <v>Produits secs</v>
      </c>
      <c r="M2757" s="6">
        <v>51</v>
      </c>
      <c r="N2757" s="6" t="str">
        <f>VLOOKUP(T_[[#This Row],[Réf prod]],ListePRODUITS,2,FALSE)</f>
        <v>Manjimup Dried Apples</v>
      </c>
      <c r="O2757" s="13">
        <v>265</v>
      </c>
      <c r="P2757" s="6">
        <v>77</v>
      </c>
      <c r="Q2757" s="13">
        <f t="shared" ref="Q2757:Q2820" si="43">O2757*P2757</f>
        <v>20405</v>
      </c>
      <c r="R2757" s="15">
        <v>0</v>
      </c>
      <c r="S2757" s="13">
        <v>20405</v>
      </c>
      <c r="T2757" s="13">
        <v>428.505</v>
      </c>
      <c r="U2757" s="48">
        <f>T_[[#This Row],[CA tarif]]-T_[[#This Row],[CA HT]]</f>
        <v>0</v>
      </c>
      <c r="V2757" s="13"/>
      <c r="W2757" s="13"/>
      <c r="X2757"/>
      <c r="AA2757"/>
      <c r="AB2757"/>
    </row>
    <row r="2758" spans="1:28" ht="15" customHeight="1" x14ac:dyDescent="0.25">
      <c r="A2758" s="6" t="s">
        <v>130</v>
      </c>
      <c r="B2758" s="6" t="s">
        <v>131</v>
      </c>
      <c r="C2758" s="6" t="s">
        <v>132</v>
      </c>
      <c r="D2758" s="6" t="s">
        <v>123</v>
      </c>
      <c r="E2758" s="6">
        <v>8</v>
      </c>
      <c r="F2758" s="6" t="str">
        <f>VLOOKUP(T_[[#This Row],[N° représ]],ListeREPRESENTANTS,2,FALSE)</f>
        <v>Hicham Esmal</v>
      </c>
      <c r="G2758" s="6">
        <v>10868</v>
      </c>
      <c r="H2758" s="9">
        <v>41750</v>
      </c>
      <c r="I2758" s="9">
        <v>41772</v>
      </c>
      <c r="J2758" s="9">
        <v>41770</v>
      </c>
      <c r="K2758" s="7">
        <v>3</v>
      </c>
      <c r="L2758" s="9" t="str">
        <f>VLOOKUP(T_[[#This Row],[Réf catégorie]],ListeCATEGORIES,2,FALSE)</f>
        <v>Desserts</v>
      </c>
      <c r="M2758" s="6">
        <v>49</v>
      </c>
      <c r="N2758" s="6" t="str">
        <f>VLOOKUP(T_[[#This Row],[Réf prod]],ListePRODUITS,2,FALSE)</f>
        <v>Maxilaku</v>
      </c>
      <c r="O2758" s="13">
        <v>100</v>
      </c>
      <c r="P2758" s="6">
        <v>97</v>
      </c>
      <c r="Q2758" s="13">
        <f t="shared" si="43"/>
        <v>9700</v>
      </c>
      <c r="R2758" s="15">
        <v>0.15</v>
      </c>
      <c r="S2758" s="13">
        <v>8245</v>
      </c>
      <c r="T2758" s="13">
        <v>156.655</v>
      </c>
      <c r="U2758" s="48">
        <f>T_[[#This Row],[CA tarif]]-T_[[#This Row],[CA HT]]</f>
        <v>1455</v>
      </c>
      <c r="V2758" s="13"/>
      <c r="W2758" s="13"/>
      <c r="X2758"/>
      <c r="AA2758"/>
      <c r="AB2758"/>
    </row>
    <row r="2759" spans="1:28" ht="15" customHeight="1" x14ac:dyDescent="0.25">
      <c r="A2759" s="6" t="s">
        <v>82</v>
      </c>
      <c r="B2759" s="6" t="s">
        <v>83</v>
      </c>
      <c r="C2759" s="6" t="s">
        <v>84</v>
      </c>
      <c r="D2759" s="6" t="s">
        <v>85</v>
      </c>
      <c r="E2759" s="6">
        <v>2</v>
      </c>
      <c r="F2759" s="6" t="str">
        <f>VLOOKUP(T_[[#This Row],[N° représ]],ListeREPRESENTANTS,2,FALSE)</f>
        <v>Anne Dodsworth</v>
      </c>
      <c r="G2759" s="6">
        <v>10871</v>
      </c>
      <c r="H2759" s="9">
        <v>41750</v>
      </c>
      <c r="I2759" s="9">
        <v>41779</v>
      </c>
      <c r="J2759" s="9">
        <v>41779</v>
      </c>
      <c r="K2759" s="7">
        <v>3</v>
      </c>
      <c r="L2759" s="9" t="str">
        <f>VLOOKUP(T_[[#This Row],[Réf catégorie]],ListeCATEGORIES,2,FALSE)</f>
        <v>Desserts</v>
      </c>
      <c r="M2759" s="6">
        <v>16</v>
      </c>
      <c r="N2759" s="6" t="str">
        <f>VLOOKUP(T_[[#This Row],[Réf prod]],ListePRODUITS,2,FALSE)</f>
        <v>Pavlova</v>
      </c>
      <c r="O2759" s="13">
        <v>87.25</v>
      </c>
      <c r="P2759" s="6">
        <v>41</v>
      </c>
      <c r="Q2759" s="13">
        <f t="shared" si="43"/>
        <v>3577.25</v>
      </c>
      <c r="R2759" s="15">
        <v>0.12</v>
      </c>
      <c r="S2759" s="13">
        <v>3147.98</v>
      </c>
      <c r="T2759" s="13">
        <v>37.775760000000005</v>
      </c>
      <c r="U2759" s="48">
        <f>T_[[#This Row],[CA tarif]]-T_[[#This Row],[CA HT]]</f>
        <v>429.27</v>
      </c>
      <c r="V2759" s="13"/>
      <c r="W2759" s="13"/>
      <c r="X2759"/>
      <c r="AA2759"/>
      <c r="AB2759"/>
    </row>
    <row r="2760" spans="1:28" ht="15" customHeight="1" x14ac:dyDescent="0.25">
      <c r="A2760" s="6" t="s">
        <v>127</v>
      </c>
      <c r="B2760" s="6" t="s">
        <v>128</v>
      </c>
      <c r="C2760" s="6" t="s">
        <v>129</v>
      </c>
      <c r="D2760" s="6" t="s">
        <v>106</v>
      </c>
      <c r="E2760" s="6">
        <v>1</v>
      </c>
      <c r="F2760" s="6" t="str">
        <f>VLOOKUP(T_[[#This Row],[N° représ]],ListeREPRESENTANTS,2,FALSE)</f>
        <v>Francis Rivière</v>
      </c>
      <c r="G2760" s="6">
        <v>10919</v>
      </c>
      <c r="H2760" s="9">
        <v>41750</v>
      </c>
      <c r="I2760" s="9">
        <v>41773</v>
      </c>
      <c r="J2760" s="9">
        <v>41768</v>
      </c>
      <c r="K2760" s="7">
        <v>3</v>
      </c>
      <c r="L2760" s="9" t="str">
        <f>VLOOKUP(T_[[#This Row],[Réf catégorie]],ListeCATEGORIES,2,FALSE)</f>
        <v>Desserts</v>
      </c>
      <c r="M2760" s="6">
        <v>25</v>
      </c>
      <c r="N2760" s="6" t="str">
        <f>VLOOKUP(T_[[#This Row],[Réf prod]],ListePRODUITS,2,FALSE)</f>
        <v>NuNuCa Nuß-Nougat-Creme</v>
      </c>
      <c r="O2760" s="13">
        <v>70</v>
      </c>
      <c r="P2760" s="6">
        <v>78</v>
      </c>
      <c r="Q2760" s="13">
        <f t="shared" si="43"/>
        <v>5460</v>
      </c>
      <c r="R2760" s="15">
        <v>0.14000000000000001</v>
      </c>
      <c r="S2760" s="13">
        <v>4695.6000000000004</v>
      </c>
      <c r="T2760" s="13">
        <v>145.56360000000001</v>
      </c>
      <c r="U2760" s="48">
        <f>T_[[#This Row],[CA tarif]]-T_[[#This Row],[CA HT]]</f>
        <v>764.39999999999964</v>
      </c>
      <c r="V2760" s="13"/>
      <c r="W2760" s="13"/>
      <c r="X2760"/>
      <c r="AA2760"/>
      <c r="AB2760"/>
    </row>
    <row r="2761" spans="1:28" ht="15" customHeight="1" x14ac:dyDescent="0.25">
      <c r="A2761" s="6" t="s">
        <v>82</v>
      </c>
      <c r="B2761" s="6" t="s">
        <v>83</v>
      </c>
      <c r="C2761" s="6" t="s">
        <v>84</v>
      </c>
      <c r="D2761" s="6" t="s">
        <v>85</v>
      </c>
      <c r="E2761" s="6">
        <v>4</v>
      </c>
      <c r="F2761" s="6" t="str">
        <f>VLOOKUP(T_[[#This Row],[N° représ]],ListeREPRESENTANTS,2,FALSE)</f>
        <v>Laura Callahan</v>
      </c>
      <c r="G2761" s="6">
        <v>10932</v>
      </c>
      <c r="H2761" s="9">
        <v>41750</v>
      </c>
      <c r="I2761" s="9">
        <v>41771</v>
      </c>
      <c r="J2761" s="9">
        <v>41773</v>
      </c>
      <c r="K2761" s="7">
        <v>4</v>
      </c>
      <c r="L2761" s="9" t="str">
        <f>VLOOKUP(T_[[#This Row],[Réf catégorie]],ListeCATEGORIES,2,FALSE)</f>
        <v>Produits laitiers</v>
      </c>
      <c r="M2761" s="6">
        <v>72</v>
      </c>
      <c r="N2761" s="6" t="str">
        <f>VLOOKUP(T_[[#This Row],[Réf prod]],ListePRODUITS,2,FALSE)</f>
        <v>Mozzarella di Giovanni</v>
      </c>
      <c r="O2761" s="13">
        <v>174</v>
      </c>
      <c r="P2761" s="6">
        <v>19</v>
      </c>
      <c r="Q2761" s="13">
        <f t="shared" si="43"/>
        <v>3306</v>
      </c>
      <c r="R2761" s="15">
        <v>-0.03</v>
      </c>
      <c r="S2761" s="13">
        <v>3405.1800000000003</v>
      </c>
      <c r="T2761" s="13">
        <v>64.698419999999999</v>
      </c>
      <c r="U2761" s="48">
        <f>T_[[#This Row],[CA tarif]]-T_[[#This Row],[CA HT]]</f>
        <v>-99.180000000000291</v>
      </c>
      <c r="V2761" s="13"/>
      <c r="W2761" s="13"/>
      <c r="X2761"/>
      <c r="AA2761"/>
      <c r="AB2761"/>
    </row>
    <row r="2762" spans="1:28" ht="15" customHeight="1" x14ac:dyDescent="0.25">
      <c r="A2762" s="6" t="s">
        <v>117</v>
      </c>
      <c r="B2762" s="6" t="s">
        <v>118</v>
      </c>
      <c r="C2762" s="6" t="s">
        <v>119</v>
      </c>
      <c r="D2762" s="6" t="s">
        <v>85</v>
      </c>
      <c r="E2762" s="6">
        <v>7</v>
      </c>
      <c r="F2762" s="6" t="str">
        <f>VLOOKUP(T_[[#This Row],[N° représ]],ListeREPRESENTANTS,2,FALSE)</f>
        <v>Jaime Dos Santos</v>
      </c>
      <c r="G2762" s="6">
        <v>10789</v>
      </c>
      <c r="H2762" s="9">
        <v>41751</v>
      </c>
      <c r="I2762" s="9">
        <v>41769</v>
      </c>
      <c r="J2762" s="9">
        <v>41768</v>
      </c>
      <c r="K2762" s="7">
        <v>3</v>
      </c>
      <c r="L2762" s="9" t="str">
        <f>VLOOKUP(T_[[#This Row],[Réf catégorie]],ListeCATEGORIES,2,FALSE)</f>
        <v>Desserts</v>
      </c>
      <c r="M2762" s="6">
        <v>68</v>
      </c>
      <c r="N2762" s="6" t="str">
        <f>VLOOKUP(T_[[#This Row],[Réf prod]],ListePRODUITS,2,FALSE)</f>
        <v>Scottish Longbreads</v>
      </c>
      <c r="O2762" s="13">
        <v>62.5</v>
      </c>
      <c r="P2762" s="6">
        <v>68</v>
      </c>
      <c r="Q2762" s="13">
        <f t="shared" si="43"/>
        <v>4250</v>
      </c>
      <c r="R2762" s="15">
        <v>0.1</v>
      </c>
      <c r="S2762" s="13">
        <v>3825</v>
      </c>
      <c r="T2762" s="13">
        <v>87.974999999999994</v>
      </c>
      <c r="U2762" s="48">
        <f>T_[[#This Row],[CA tarif]]-T_[[#This Row],[CA HT]]</f>
        <v>425</v>
      </c>
      <c r="V2762" s="13"/>
      <c r="W2762" s="13"/>
      <c r="X2762"/>
      <c r="AA2762"/>
      <c r="AB2762"/>
    </row>
    <row r="2763" spans="1:28" ht="15" customHeight="1" x14ac:dyDescent="0.25">
      <c r="A2763" s="6" t="s">
        <v>82</v>
      </c>
      <c r="B2763" s="6" t="s">
        <v>83</v>
      </c>
      <c r="C2763" s="6" t="s">
        <v>84</v>
      </c>
      <c r="D2763" s="6" t="s">
        <v>85</v>
      </c>
      <c r="E2763" s="6">
        <v>7</v>
      </c>
      <c r="F2763" s="6" t="str">
        <f>VLOOKUP(T_[[#This Row],[N° représ]],ListeREPRESENTANTS,2,FALSE)</f>
        <v>Jaime Dos Santos</v>
      </c>
      <c r="G2763" s="6">
        <v>10827</v>
      </c>
      <c r="H2763" s="9">
        <v>41752</v>
      </c>
      <c r="I2763" s="9">
        <v>41769</v>
      </c>
      <c r="J2763" s="9">
        <v>41771</v>
      </c>
      <c r="K2763" s="7">
        <v>8</v>
      </c>
      <c r="L2763" s="9" t="str">
        <f>VLOOKUP(T_[[#This Row],[Réf catégorie]],ListeCATEGORIES,2,FALSE)</f>
        <v>Poissons et fruits de mer</v>
      </c>
      <c r="M2763" s="6">
        <v>10</v>
      </c>
      <c r="N2763" s="6" t="str">
        <f>VLOOKUP(T_[[#This Row],[Réf prod]],ListePRODUITS,2,FALSE)</f>
        <v>Ikura</v>
      </c>
      <c r="O2763" s="13">
        <v>155</v>
      </c>
      <c r="P2763" s="6">
        <v>85</v>
      </c>
      <c r="Q2763" s="13">
        <f t="shared" si="43"/>
        <v>13175</v>
      </c>
      <c r="R2763" s="15">
        <v>0.14000000000000001</v>
      </c>
      <c r="S2763" s="13">
        <v>11330.5</v>
      </c>
      <c r="T2763" s="13">
        <v>135.96600000000001</v>
      </c>
      <c r="U2763" s="48">
        <f>T_[[#This Row],[CA tarif]]-T_[[#This Row],[CA HT]]</f>
        <v>1844.5</v>
      </c>
      <c r="V2763" s="13"/>
      <c r="W2763" s="13"/>
      <c r="X2763"/>
      <c r="AA2763"/>
      <c r="AB2763"/>
    </row>
    <row r="2764" spans="1:28" ht="15" customHeight="1" x14ac:dyDescent="0.25">
      <c r="A2764" s="6" t="s">
        <v>186</v>
      </c>
      <c r="B2764" s="6" t="s">
        <v>187</v>
      </c>
      <c r="C2764" s="6" t="s">
        <v>188</v>
      </c>
      <c r="D2764" s="6" t="s">
        <v>140</v>
      </c>
      <c r="E2764" s="6">
        <v>8</v>
      </c>
      <c r="F2764" s="6" t="str">
        <f>VLOOKUP(T_[[#This Row],[N° représ]],ListeREPRESENTANTS,2,FALSE)</f>
        <v>Hicham Esmal</v>
      </c>
      <c r="G2764" s="6">
        <v>10836</v>
      </c>
      <c r="H2764" s="9">
        <v>41752</v>
      </c>
      <c r="I2764" s="9">
        <v>41765</v>
      </c>
      <c r="J2764" s="9">
        <v>41764</v>
      </c>
      <c r="K2764" s="7">
        <v>5</v>
      </c>
      <c r="L2764" s="9" t="str">
        <f>VLOOKUP(T_[[#This Row],[Réf catégorie]],ListeCATEGORIES,2,FALSE)</f>
        <v>Pâtes et céréales</v>
      </c>
      <c r="M2764" s="6">
        <v>22</v>
      </c>
      <c r="N2764" s="6" t="str">
        <f>VLOOKUP(T_[[#This Row],[Réf prod]],ListePRODUITS,2,FALSE)</f>
        <v>Gustaf's Knäckebröd</v>
      </c>
      <c r="O2764" s="13">
        <v>105</v>
      </c>
      <c r="P2764" s="6">
        <v>76</v>
      </c>
      <c r="Q2764" s="13">
        <f t="shared" si="43"/>
        <v>7980</v>
      </c>
      <c r="R2764" s="15">
        <v>-0.03</v>
      </c>
      <c r="S2764" s="13">
        <v>8219.4</v>
      </c>
      <c r="T2764" s="13">
        <v>254.8014</v>
      </c>
      <c r="U2764" s="48">
        <f>T_[[#This Row],[CA tarif]]-T_[[#This Row],[CA HT]]</f>
        <v>-239.39999999999964</v>
      </c>
      <c r="V2764" s="13"/>
      <c r="W2764" s="13"/>
      <c r="X2764"/>
      <c r="AA2764"/>
      <c r="AB2764"/>
    </row>
    <row r="2765" spans="1:28" ht="15" customHeight="1" x14ac:dyDescent="0.25">
      <c r="A2765" s="6" t="s">
        <v>173</v>
      </c>
      <c r="B2765" s="6" t="s">
        <v>174</v>
      </c>
      <c r="C2765" s="6" t="s">
        <v>135</v>
      </c>
      <c r="D2765" s="6" t="s">
        <v>136</v>
      </c>
      <c r="E2765" s="6">
        <v>2</v>
      </c>
      <c r="F2765" s="6" t="str">
        <f>VLOOKUP(T_[[#This Row],[N° représ]],ListeREPRESENTANTS,2,FALSE)</f>
        <v>Anne Dodsworth</v>
      </c>
      <c r="G2765" s="6">
        <v>10506</v>
      </c>
      <c r="H2765" s="9">
        <v>41753</v>
      </c>
      <c r="I2765" s="9">
        <v>41765</v>
      </c>
      <c r="J2765" s="9">
        <v>41766</v>
      </c>
      <c r="K2765" s="7">
        <v>1</v>
      </c>
      <c r="L2765" s="9" t="str">
        <f>VLOOKUP(T_[[#This Row],[Réf catégorie]],ListeCATEGORIES,2,FALSE)</f>
        <v>Boissons</v>
      </c>
      <c r="M2765" s="6">
        <v>70</v>
      </c>
      <c r="N2765" s="6" t="str">
        <f>VLOOKUP(T_[[#This Row],[Réf prod]],ListePRODUITS,2,FALSE)</f>
        <v>Outback Lager</v>
      </c>
      <c r="O2765" s="13">
        <v>75</v>
      </c>
      <c r="P2765" s="6">
        <v>79</v>
      </c>
      <c r="Q2765" s="13">
        <f t="shared" si="43"/>
        <v>5925</v>
      </c>
      <c r="R2765" s="15">
        <v>0.05</v>
      </c>
      <c r="S2765" s="13">
        <v>5628.75</v>
      </c>
      <c r="T2765" s="13">
        <v>135.09</v>
      </c>
      <c r="U2765" s="48">
        <f>T_[[#This Row],[CA tarif]]-T_[[#This Row],[CA HT]]</f>
        <v>296.25</v>
      </c>
      <c r="V2765" s="13"/>
      <c r="W2765" s="13"/>
      <c r="X2765"/>
      <c r="AA2765"/>
      <c r="AB2765"/>
    </row>
    <row r="2766" spans="1:28" ht="15" customHeight="1" x14ac:dyDescent="0.25">
      <c r="A2766" s="6" t="s">
        <v>175</v>
      </c>
      <c r="B2766" s="6" t="s">
        <v>176</v>
      </c>
      <c r="C2766" s="6" t="s">
        <v>97</v>
      </c>
      <c r="D2766" s="6" t="s">
        <v>98</v>
      </c>
      <c r="E2766" s="6">
        <v>8</v>
      </c>
      <c r="F2766" s="6" t="str">
        <f>VLOOKUP(T_[[#This Row],[N° représ]],ListeREPRESENTANTS,2,FALSE)</f>
        <v>Hicham Esmal</v>
      </c>
      <c r="G2766" s="6">
        <v>10507</v>
      </c>
      <c r="H2766" s="9">
        <v>41753</v>
      </c>
      <c r="I2766" s="9">
        <v>41769</v>
      </c>
      <c r="J2766" s="9">
        <v>41772</v>
      </c>
      <c r="K2766" s="7">
        <v>1</v>
      </c>
      <c r="L2766" s="9" t="str">
        <f>VLOOKUP(T_[[#This Row],[Réf catégorie]],ListeCATEGORIES,2,FALSE)</f>
        <v>Boissons</v>
      </c>
      <c r="M2766" s="6">
        <v>43</v>
      </c>
      <c r="N2766" s="6" t="str">
        <f>VLOOKUP(T_[[#This Row],[Réf prod]],ListePRODUITS,2,FALSE)</f>
        <v>Ipoh Coffee</v>
      </c>
      <c r="O2766" s="13">
        <v>230</v>
      </c>
      <c r="P2766" s="6">
        <v>60</v>
      </c>
      <c r="Q2766" s="13">
        <f t="shared" si="43"/>
        <v>13800</v>
      </c>
      <c r="R2766" s="15">
        <v>7.0000000000000007E-2</v>
      </c>
      <c r="S2766" s="13">
        <v>12834</v>
      </c>
      <c r="T2766" s="13">
        <v>359.35199999999998</v>
      </c>
      <c r="U2766" s="48">
        <f>T_[[#This Row],[CA tarif]]-T_[[#This Row],[CA HT]]</f>
        <v>966</v>
      </c>
      <c r="V2766" s="13"/>
      <c r="W2766" s="13"/>
      <c r="X2766"/>
      <c r="AA2766"/>
      <c r="AB2766"/>
    </row>
    <row r="2767" spans="1:28" ht="15" customHeight="1" x14ac:dyDescent="0.25">
      <c r="A2767" s="6" t="s">
        <v>205</v>
      </c>
      <c r="B2767" s="6" t="s">
        <v>206</v>
      </c>
      <c r="C2767" s="6" t="s">
        <v>207</v>
      </c>
      <c r="D2767" s="6" t="s">
        <v>208</v>
      </c>
      <c r="E2767" s="6">
        <v>7</v>
      </c>
      <c r="F2767" s="6" t="str">
        <f>VLOOKUP(T_[[#This Row],[N° représ]],ListeREPRESENTANTS,2,FALSE)</f>
        <v>Jaime Dos Santos</v>
      </c>
      <c r="G2767" s="6">
        <v>10524</v>
      </c>
      <c r="H2767" s="9">
        <v>41753</v>
      </c>
      <c r="I2767" s="9">
        <v>41776</v>
      </c>
      <c r="J2767" s="9">
        <v>41773</v>
      </c>
      <c r="K2767" s="7">
        <v>8</v>
      </c>
      <c r="L2767" s="9" t="str">
        <f>VLOOKUP(T_[[#This Row],[Réf catégorie]],ListeCATEGORIES,2,FALSE)</f>
        <v>Poissons et fruits de mer</v>
      </c>
      <c r="M2767" s="6">
        <v>10</v>
      </c>
      <c r="N2767" s="6" t="str">
        <f>VLOOKUP(T_[[#This Row],[Réf prod]],ListePRODUITS,2,FALSE)</f>
        <v>Ikura</v>
      </c>
      <c r="O2767" s="13">
        <v>155</v>
      </c>
      <c r="P2767" s="6">
        <v>19</v>
      </c>
      <c r="Q2767" s="13">
        <f t="shared" si="43"/>
        <v>2945</v>
      </c>
      <c r="R2767" s="15">
        <v>0.17</v>
      </c>
      <c r="S2767" s="13">
        <v>2444.35</v>
      </c>
      <c r="T2767" s="13">
        <v>12.22175</v>
      </c>
      <c r="U2767" s="48">
        <f>T_[[#This Row],[CA tarif]]-T_[[#This Row],[CA HT]]</f>
        <v>500.65000000000009</v>
      </c>
      <c r="V2767" s="13"/>
      <c r="W2767" s="13"/>
      <c r="X2767"/>
      <c r="AA2767"/>
      <c r="AB2767"/>
    </row>
    <row r="2768" spans="1:28" ht="15" customHeight="1" x14ac:dyDescent="0.25">
      <c r="A2768" s="6" t="s">
        <v>117</v>
      </c>
      <c r="B2768" s="6" t="s">
        <v>118</v>
      </c>
      <c r="C2768" s="6" t="s">
        <v>119</v>
      </c>
      <c r="D2768" s="6" t="s">
        <v>85</v>
      </c>
      <c r="E2768" s="6">
        <v>5</v>
      </c>
      <c r="F2768" s="6" t="str">
        <f>VLOOKUP(T_[[#This Row],[N° représ]],ListeREPRESENTANTS,2,FALSE)</f>
        <v>Mohamed Ben Arfa</v>
      </c>
      <c r="G2768" s="6">
        <v>10634</v>
      </c>
      <c r="H2768" s="9">
        <v>41753</v>
      </c>
      <c r="I2768" s="9">
        <v>41781</v>
      </c>
      <c r="J2768" s="9">
        <v>41778</v>
      </c>
      <c r="K2768" s="7">
        <v>7</v>
      </c>
      <c r="L2768" s="9" t="str">
        <f>VLOOKUP(T_[[#This Row],[Réf catégorie]],ListeCATEGORIES,2,FALSE)</f>
        <v>Produits secs</v>
      </c>
      <c r="M2768" s="6">
        <v>51</v>
      </c>
      <c r="N2768" s="6" t="str">
        <f>VLOOKUP(T_[[#This Row],[Réf prod]],ListePRODUITS,2,FALSE)</f>
        <v>Manjimup Dried Apples</v>
      </c>
      <c r="O2768" s="13">
        <v>265</v>
      </c>
      <c r="P2768" s="6">
        <v>56</v>
      </c>
      <c r="Q2768" s="13">
        <f t="shared" si="43"/>
        <v>14840</v>
      </c>
      <c r="R2768" s="15">
        <v>0.08</v>
      </c>
      <c r="S2768" s="13">
        <v>13652.800000000001</v>
      </c>
      <c r="T2768" s="13">
        <v>286.70880000000005</v>
      </c>
      <c r="U2768" s="48">
        <f>T_[[#This Row],[CA tarif]]-T_[[#This Row],[CA HT]]</f>
        <v>1187.1999999999989</v>
      </c>
      <c r="V2768" s="13"/>
      <c r="W2768" s="13"/>
      <c r="X2768"/>
      <c r="AA2768"/>
      <c r="AB2768"/>
    </row>
    <row r="2769" spans="1:28" ht="15" customHeight="1" x14ac:dyDescent="0.25">
      <c r="A2769" s="6" t="s">
        <v>278</v>
      </c>
      <c r="B2769" s="6" t="s">
        <v>279</v>
      </c>
      <c r="C2769" s="6" t="s">
        <v>280</v>
      </c>
      <c r="D2769" s="6" t="s">
        <v>85</v>
      </c>
      <c r="E2769" s="6">
        <v>1</v>
      </c>
      <c r="F2769" s="6" t="str">
        <f>VLOOKUP(T_[[#This Row],[N° représ]],ListeREPRESENTANTS,2,FALSE)</f>
        <v>Francis Rivière</v>
      </c>
      <c r="G2769" s="6">
        <v>10683</v>
      </c>
      <c r="H2769" s="9">
        <v>41753</v>
      </c>
      <c r="I2769" s="9">
        <v>41764</v>
      </c>
      <c r="J2769" s="9">
        <v>41765</v>
      </c>
      <c r="K2769" s="7">
        <v>5</v>
      </c>
      <c r="L2769" s="9" t="str">
        <f>VLOOKUP(T_[[#This Row],[Réf catégorie]],ListeCATEGORIES,2,FALSE)</f>
        <v>Pâtes et céréales</v>
      </c>
      <c r="M2769" s="6">
        <v>52</v>
      </c>
      <c r="N2769" s="6" t="str">
        <f>VLOOKUP(T_[[#This Row],[Réf prod]],ListePRODUITS,2,FALSE)</f>
        <v>Filo Mix</v>
      </c>
      <c r="O2769" s="13">
        <v>35</v>
      </c>
      <c r="P2769" s="6">
        <v>46</v>
      </c>
      <c r="Q2769" s="13">
        <f t="shared" si="43"/>
        <v>1610</v>
      </c>
      <c r="R2769" s="15">
        <v>0.11</v>
      </c>
      <c r="S2769" s="13">
        <v>1432.9</v>
      </c>
      <c r="T2769" s="13">
        <v>31.523800000000001</v>
      </c>
      <c r="U2769" s="48">
        <f>T_[[#This Row],[CA tarif]]-T_[[#This Row],[CA HT]]</f>
        <v>177.09999999999991</v>
      </c>
      <c r="V2769" s="13"/>
      <c r="W2769" s="13"/>
      <c r="X2769"/>
      <c r="AA2769"/>
      <c r="AB2769"/>
    </row>
    <row r="2770" spans="1:28" ht="15" customHeight="1" x14ac:dyDescent="0.25">
      <c r="A2770" s="6" t="s">
        <v>272</v>
      </c>
      <c r="B2770" s="6" t="s">
        <v>273</v>
      </c>
      <c r="C2770" s="6" t="s">
        <v>274</v>
      </c>
      <c r="D2770" s="6" t="s">
        <v>81</v>
      </c>
      <c r="E2770" s="6">
        <v>3</v>
      </c>
      <c r="F2770" s="6" t="str">
        <f>VLOOKUP(T_[[#This Row],[N° représ]],ListeREPRESENTANTS,2,FALSE)</f>
        <v>Janet Leverling</v>
      </c>
      <c r="G2770" s="6">
        <v>10855</v>
      </c>
      <c r="H2770" s="9">
        <v>41753</v>
      </c>
      <c r="I2770" s="9">
        <v>41777</v>
      </c>
      <c r="J2770" s="9">
        <v>41773</v>
      </c>
      <c r="K2770" s="7">
        <v>2</v>
      </c>
      <c r="L2770" s="9" t="str">
        <f>VLOOKUP(T_[[#This Row],[Réf catégorie]],ListeCATEGORIES,2,FALSE)</f>
        <v>Condiments</v>
      </c>
      <c r="M2770" s="6">
        <v>65</v>
      </c>
      <c r="N2770" s="6" t="str">
        <f>VLOOKUP(T_[[#This Row],[Réf prod]],ListePRODUITS,2,FALSE)</f>
        <v>Louisiana Fiery Hot Pepper Sauce</v>
      </c>
      <c r="O2770" s="13">
        <v>105.25</v>
      </c>
      <c r="P2770" s="6">
        <v>69</v>
      </c>
      <c r="Q2770" s="13">
        <f t="shared" si="43"/>
        <v>7262.25</v>
      </c>
      <c r="R2770" s="15">
        <v>0.18</v>
      </c>
      <c r="S2770" s="13">
        <v>5955.0450000000001</v>
      </c>
      <c r="T2770" s="13">
        <v>142.92108000000002</v>
      </c>
      <c r="U2770" s="48">
        <f>T_[[#This Row],[CA tarif]]-T_[[#This Row],[CA HT]]</f>
        <v>1307.2049999999999</v>
      </c>
      <c r="V2770" s="13"/>
      <c r="W2770" s="13"/>
      <c r="X2770"/>
      <c r="AA2770"/>
      <c r="AB2770"/>
    </row>
    <row r="2771" spans="1:28" ht="15" customHeight="1" x14ac:dyDescent="0.25">
      <c r="A2771" s="6" t="s">
        <v>166</v>
      </c>
      <c r="B2771" s="6" t="s">
        <v>167</v>
      </c>
      <c r="C2771" s="6" t="s">
        <v>168</v>
      </c>
      <c r="D2771" s="6" t="s">
        <v>169</v>
      </c>
      <c r="E2771" s="6">
        <v>2</v>
      </c>
      <c r="F2771" s="6" t="str">
        <f>VLOOKUP(T_[[#This Row],[N° représ]],ListeREPRESENTANTS,2,FALSE)</f>
        <v>Anne Dodsworth</v>
      </c>
      <c r="G2771" s="6">
        <v>10687</v>
      </c>
      <c r="H2771" s="9">
        <v>41754</v>
      </c>
      <c r="I2771" s="9">
        <v>41782</v>
      </c>
      <c r="J2771" s="9">
        <v>41781</v>
      </c>
      <c r="K2771" s="7">
        <v>8</v>
      </c>
      <c r="L2771" s="9" t="str">
        <f>VLOOKUP(T_[[#This Row],[Réf catégorie]],ListeCATEGORIES,2,FALSE)</f>
        <v>Poissons et fruits de mer</v>
      </c>
      <c r="M2771" s="6">
        <v>36</v>
      </c>
      <c r="N2771" s="6" t="str">
        <f>VLOOKUP(T_[[#This Row],[Réf prod]],ListePRODUITS,2,FALSE)</f>
        <v>Inlagd Sill</v>
      </c>
      <c r="O2771" s="13">
        <v>95</v>
      </c>
      <c r="P2771" s="6">
        <v>3</v>
      </c>
      <c r="Q2771" s="13">
        <f t="shared" si="43"/>
        <v>285</v>
      </c>
      <c r="R2771" s="15">
        <v>0.01</v>
      </c>
      <c r="S2771" s="13">
        <v>282.14999999999998</v>
      </c>
      <c r="T2771" s="13">
        <v>0.28214999999999996</v>
      </c>
      <c r="U2771" s="48">
        <f>T_[[#This Row],[CA tarif]]-T_[[#This Row],[CA HT]]</f>
        <v>2.8500000000000227</v>
      </c>
      <c r="V2771" s="13"/>
      <c r="W2771" s="13"/>
      <c r="X2771"/>
      <c r="AA2771"/>
      <c r="AB2771"/>
    </row>
    <row r="2772" spans="1:28" ht="15" customHeight="1" x14ac:dyDescent="0.25">
      <c r="A2772" s="6" t="s">
        <v>285</v>
      </c>
      <c r="B2772" s="6" t="s">
        <v>286</v>
      </c>
      <c r="C2772" s="6" t="s">
        <v>287</v>
      </c>
      <c r="D2772" s="6" t="s">
        <v>212</v>
      </c>
      <c r="E2772" s="6">
        <v>8</v>
      </c>
      <c r="F2772" s="6" t="str">
        <f>VLOOKUP(T_[[#This Row],[N° représ]],ListeREPRESENTANTS,2,FALSE)</f>
        <v>Hicham Esmal</v>
      </c>
      <c r="G2772" s="6">
        <v>10695</v>
      </c>
      <c r="H2772" s="9">
        <v>41754</v>
      </c>
      <c r="I2772" s="9">
        <v>41769</v>
      </c>
      <c r="J2772" s="9">
        <v>41771</v>
      </c>
      <c r="K2772" s="7">
        <v>4</v>
      </c>
      <c r="L2772" s="9" t="str">
        <f>VLOOKUP(T_[[#This Row],[Réf catégorie]],ListeCATEGORIES,2,FALSE)</f>
        <v>Produits laitiers</v>
      </c>
      <c r="M2772" s="6">
        <v>12</v>
      </c>
      <c r="N2772" s="6" t="str">
        <f>VLOOKUP(T_[[#This Row],[Réf prod]],ListePRODUITS,2,FALSE)</f>
        <v>Queso Manchego La Pastora</v>
      </c>
      <c r="O2772" s="13">
        <v>190</v>
      </c>
      <c r="P2772" s="6">
        <v>26</v>
      </c>
      <c r="Q2772" s="13">
        <f t="shared" si="43"/>
        <v>4940</v>
      </c>
      <c r="R2772" s="15">
        <v>0.14000000000000001</v>
      </c>
      <c r="S2772" s="13">
        <v>4248.3999999999996</v>
      </c>
      <c r="T2772" s="13">
        <v>25.490399999999998</v>
      </c>
      <c r="U2772" s="48">
        <f>T_[[#This Row],[CA tarif]]-T_[[#This Row],[CA HT]]</f>
        <v>691.60000000000036</v>
      </c>
      <c r="V2772" s="13"/>
      <c r="W2772" s="13"/>
      <c r="X2772"/>
      <c r="AA2772"/>
      <c r="AB2772"/>
    </row>
    <row r="2773" spans="1:28" ht="15" customHeight="1" x14ac:dyDescent="0.25">
      <c r="A2773" s="6" t="s">
        <v>160</v>
      </c>
      <c r="B2773" s="6" t="s">
        <v>161</v>
      </c>
      <c r="C2773" s="6" t="s">
        <v>162</v>
      </c>
      <c r="D2773" s="6" t="s">
        <v>106</v>
      </c>
      <c r="E2773" s="6">
        <v>5</v>
      </c>
      <c r="F2773" s="6" t="str">
        <f>VLOOKUP(T_[[#This Row],[N° représ]],ListeREPRESENTANTS,2,FALSE)</f>
        <v>Mohamed Ben Arfa</v>
      </c>
      <c r="G2773" s="6">
        <v>10499</v>
      </c>
      <c r="H2773" s="9">
        <v>41755</v>
      </c>
      <c r="I2773" s="9">
        <v>41772</v>
      </c>
      <c r="J2773" s="9">
        <v>41768</v>
      </c>
      <c r="K2773" s="7">
        <v>7</v>
      </c>
      <c r="L2773" s="9" t="str">
        <f>VLOOKUP(T_[[#This Row],[Réf catégorie]],ListeCATEGORIES,2,FALSE)</f>
        <v>Produits secs</v>
      </c>
      <c r="M2773" s="6">
        <v>28</v>
      </c>
      <c r="N2773" s="6" t="str">
        <f>VLOOKUP(T_[[#This Row],[Réf prod]],ListePRODUITS,2,FALSE)</f>
        <v>Rössle Sauerkraut</v>
      </c>
      <c r="O2773" s="13">
        <v>228</v>
      </c>
      <c r="P2773" s="6">
        <v>94</v>
      </c>
      <c r="Q2773" s="13">
        <f t="shared" si="43"/>
        <v>21432</v>
      </c>
      <c r="R2773" s="15">
        <v>-0.01</v>
      </c>
      <c r="S2773" s="13">
        <v>21646.32</v>
      </c>
      <c r="T2773" s="13">
        <v>757.62119999999993</v>
      </c>
      <c r="U2773" s="48">
        <f>T_[[#This Row],[CA tarif]]-T_[[#This Row],[CA HT]]</f>
        <v>-214.31999999999971</v>
      </c>
      <c r="V2773" s="13"/>
      <c r="W2773" s="13"/>
      <c r="X2773"/>
      <c r="AA2773"/>
      <c r="AB2773"/>
    </row>
    <row r="2774" spans="1:28" ht="15" customHeight="1" x14ac:dyDescent="0.25">
      <c r="A2774" s="6" t="s">
        <v>228</v>
      </c>
      <c r="B2774" s="6" t="s">
        <v>229</v>
      </c>
      <c r="C2774" s="6" t="s">
        <v>122</v>
      </c>
      <c r="D2774" s="6" t="s">
        <v>123</v>
      </c>
      <c r="E2774" s="6">
        <v>1</v>
      </c>
      <c r="F2774" s="6" t="str">
        <f>VLOOKUP(T_[[#This Row],[N° représ]],ListeREPRESENTANTS,2,FALSE)</f>
        <v>Francis Rivière</v>
      </c>
      <c r="G2774" s="6">
        <v>10541</v>
      </c>
      <c r="H2774" s="9">
        <v>41755</v>
      </c>
      <c r="I2774" s="9">
        <v>41769</v>
      </c>
      <c r="J2774" s="9">
        <v>41767</v>
      </c>
      <c r="K2774" s="7">
        <v>1</v>
      </c>
      <c r="L2774" s="9" t="str">
        <f>VLOOKUP(T_[[#This Row],[Réf catégorie]],ListeCATEGORIES,2,FALSE)</f>
        <v>Boissons</v>
      </c>
      <c r="M2774" s="6">
        <v>38</v>
      </c>
      <c r="N2774" s="6" t="str">
        <f>VLOOKUP(T_[[#This Row],[Réf prod]],ListePRODUITS,2,FALSE)</f>
        <v>Côte de Blaye</v>
      </c>
      <c r="O2774" s="13">
        <v>1317.5</v>
      </c>
      <c r="P2774" s="6">
        <v>11</v>
      </c>
      <c r="Q2774" s="13">
        <f t="shared" si="43"/>
        <v>14492.5</v>
      </c>
      <c r="R2774" s="15">
        <v>0.11</v>
      </c>
      <c r="S2774" s="13">
        <v>12898.325000000001</v>
      </c>
      <c r="T2774" s="13">
        <v>322.458125</v>
      </c>
      <c r="U2774" s="48">
        <f>T_[[#This Row],[CA tarif]]-T_[[#This Row],[CA HT]]</f>
        <v>1594.1749999999993</v>
      </c>
      <c r="V2774" s="13"/>
      <c r="W2774" s="13"/>
      <c r="X2774"/>
      <c r="AA2774"/>
      <c r="AB2774"/>
    </row>
    <row r="2775" spans="1:28" ht="15" customHeight="1" x14ac:dyDescent="0.25">
      <c r="A2775" s="6" t="s">
        <v>147</v>
      </c>
      <c r="B2775" s="6" t="s">
        <v>148</v>
      </c>
      <c r="C2775" s="6" t="s">
        <v>149</v>
      </c>
      <c r="D2775" s="6" t="s">
        <v>85</v>
      </c>
      <c r="E2775" s="6">
        <v>4</v>
      </c>
      <c r="F2775" s="6" t="str">
        <f>VLOOKUP(T_[[#This Row],[N° représ]],ListeREPRESENTANTS,2,FALSE)</f>
        <v>Laura Callahan</v>
      </c>
      <c r="G2775" s="6">
        <v>10631</v>
      </c>
      <c r="H2775" s="9">
        <v>41755</v>
      </c>
      <c r="I2775" s="9">
        <v>41779</v>
      </c>
      <c r="J2775" s="9">
        <v>41781</v>
      </c>
      <c r="K2775" s="7">
        <v>1</v>
      </c>
      <c r="L2775" s="9" t="str">
        <f>VLOOKUP(T_[[#This Row],[Réf catégorie]],ListeCATEGORIES,2,FALSE)</f>
        <v>Boissons</v>
      </c>
      <c r="M2775" s="6">
        <v>75</v>
      </c>
      <c r="N2775" s="6" t="str">
        <f>VLOOKUP(T_[[#This Row],[Réf prod]],ListePRODUITS,2,FALSE)</f>
        <v>Rhönbräu Klosterbier</v>
      </c>
      <c r="O2775" s="13">
        <v>38.75</v>
      </c>
      <c r="P2775" s="6">
        <v>44</v>
      </c>
      <c r="Q2775" s="13">
        <f t="shared" si="43"/>
        <v>1705</v>
      </c>
      <c r="R2775" s="15">
        <v>0.02</v>
      </c>
      <c r="S2775" s="13">
        <v>1670.8999999999999</v>
      </c>
      <c r="T2775" s="13">
        <v>3.3417999999999997</v>
      </c>
      <c r="U2775" s="48">
        <f>T_[[#This Row],[CA tarif]]-T_[[#This Row],[CA HT]]</f>
        <v>34.100000000000136</v>
      </c>
      <c r="V2775" s="13"/>
      <c r="W2775" s="13"/>
      <c r="X2775"/>
      <c r="AA2775"/>
      <c r="AB2775"/>
    </row>
    <row r="2776" spans="1:28" ht="15" customHeight="1" x14ac:dyDescent="0.25">
      <c r="A2776" s="6" t="s">
        <v>186</v>
      </c>
      <c r="B2776" s="6" t="s">
        <v>187</v>
      </c>
      <c r="C2776" s="6" t="s">
        <v>188</v>
      </c>
      <c r="D2776" s="6" t="s">
        <v>140</v>
      </c>
      <c r="E2776" s="6">
        <v>8</v>
      </c>
      <c r="F2776" s="6" t="str">
        <f>VLOOKUP(T_[[#This Row],[N° représ]],ListeREPRESENTANTS,2,FALSE)</f>
        <v>Hicham Esmal</v>
      </c>
      <c r="G2776" s="6">
        <v>10633</v>
      </c>
      <c r="H2776" s="9">
        <v>41755</v>
      </c>
      <c r="I2776" s="9">
        <v>41775</v>
      </c>
      <c r="J2776" s="9">
        <v>41777</v>
      </c>
      <c r="K2776" s="7">
        <v>3</v>
      </c>
      <c r="L2776" s="9" t="str">
        <f>VLOOKUP(T_[[#This Row],[Réf catégorie]],ListeCATEGORIES,2,FALSE)</f>
        <v>Desserts</v>
      </c>
      <c r="M2776" s="6">
        <v>26</v>
      </c>
      <c r="N2776" s="6" t="str">
        <f>VLOOKUP(T_[[#This Row],[Réf prod]],ListePRODUITS,2,FALSE)</f>
        <v>Gumbär Gummibärchen</v>
      </c>
      <c r="O2776" s="13">
        <v>156.15</v>
      </c>
      <c r="P2776" s="6">
        <v>9</v>
      </c>
      <c r="Q2776" s="13">
        <f t="shared" si="43"/>
        <v>1405.3500000000001</v>
      </c>
      <c r="R2776" s="15">
        <v>0.02</v>
      </c>
      <c r="S2776" s="13">
        <v>1377.2430000000002</v>
      </c>
      <c r="T2776" s="13">
        <v>19.281402000000003</v>
      </c>
      <c r="U2776" s="48">
        <f>T_[[#This Row],[CA tarif]]-T_[[#This Row],[CA HT]]</f>
        <v>28.106999999999971</v>
      </c>
      <c r="V2776" s="13"/>
      <c r="W2776" s="13"/>
      <c r="X2776"/>
      <c r="AA2776"/>
      <c r="AB2776"/>
    </row>
    <row r="2777" spans="1:28" ht="15" customHeight="1" x14ac:dyDescent="0.25">
      <c r="A2777" s="6" t="s">
        <v>186</v>
      </c>
      <c r="B2777" s="6" t="s">
        <v>187</v>
      </c>
      <c r="C2777" s="6" t="s">
        <v>188</v>
      </c>
      <c r="D2777" s="6" t="s">
        <v>140</v>
      </c>
      <c r="E2777" s="6">
        <v>8</v>
      </c>
      <c r="F2777" s="6" t="str">
        <f>VLOOKUP(T_[[#This Row],[N° représ]],ListeREPRESENTANTS,2,FALSE)</f>
        <v>Hicham Esmal</v>
      </c>
      <c r="G2777" s="6">
        <v>10836</v>
      </c>
      <c r="H2777" s="9">
        <v>41757</v>
      </c>
      <c r="I2777" s="9">
        <v>41787</v>
      </c>
      <c r="J2777" s="9">
        <v>41783</v>
      </c>
      <c r="K2777" s="7">
        <v>4</v>
      </c>
      <c r="L2777" s="9" t="str">
        <f>VLOOKUP(T_[[#This Row],[Réf catégorie]],ListeCATEGORIES,2,FALSE)</f>
        <v>Produits laitiers</v>
      </c>
      <c r="M2777" s="6">
        <v>60</v>
      </c>
      <c r="N2777" s="6" t="str">
        <f>VLOOKUP(T_[[#This Row],[Réf prod]],ListePRODUITS,2,FALSE)</f>
        <v>Camembert Pierrot</v>
      </c>
      <c r="O2777" s="13">
        <v>170</v>
      </c>
      <c r="P2777" s="6">
        <v>29</v>
      </c>
      <c r="Q2777" s="13">
        <f t="shared" si="43"/>
        <v>4930</v>
      </c>
      <c r="R2777" s="15">
        <v>0.11</v>
      </c>
      <c r="S2777" s="13">
        <v>4387.7</v>
      </c>
      <c r="T2777" s="13">
        <v>52.652399999999993</v>
      </c>
      <c r="U2777" s="48">
        <f>T_[[#This Row],[CA tarif]]-T_[[#This Row],[CA HT]]</f>
        <v>542.30000000000018</v>
      </c>
      <c r="V2777" s="13"/>
      <c r="W2777" s="13"/>
      <c r="X2777"/>
      <c r="AA2777"/>
      <c r="AB2777"/>
    </row>
    <row r="2778" spans="1:28" ht="15" customHeight="1" x14ac:dyDescent="0.25">
      <c r="A2778" s="6" t="s">
        <v>90</v>
      </c>
      <c r="B2778" s="6" t="s">
        <v>91</v>
      </c>
      <c r="C2778" s="6" t="s">
        <v>88</v>
      </c>
      <c r="D2778" s="6" t="s">
        <v>89</v>
      </c>
      <c r="E2778" s="6">
        <v>3</v>
      </c>
      <c r="F2778" s="6" t="str">
        <f>VLOOKUP(T_[[#This Row],[N° représ]],ListeREPRESENTANTS,2,FALSE)</f>
        <v>Janet Leverling</v>
      </c>
      <c r="G2778" s="6">
        <v>10547</v>
      </c>
      <c r="H2778" s="9">
        <v>41758</v>
      </c>
      <c r="I2778" s="9">
        <v>41773</v>
      </c>
      <c r="J2778" s="9">
        <v>41773</v>
      </c>
      <c r="K2778" s="7">
        <v>8</v>
      </c>
      <c r="L2778" s="9" t="str">
        <f>VLOOKUP(T_[[#This Row],[Réf catégorie]],ListeCATEGORIES,2,FALSE)</f>
        <v>Poissons et fruits de mer</v>
      </c>
      <c r="M2778" s="6">
        <v>36</v>
      </c>
      <c r="N2778" s="6" t="str">
        <f>VLOOKUP(T_[[#This Row],[Réf prod]],ListePRODUITS,2,FALSE)</f>
        <v>Inlagd Sill</v>
      </c>
      <c r="O2778" s="13">
        <v>95</v>
      </c>
      <c r="P2778" s="6">
        <v>84</v>
      </c>
      <c r="Q2778" s="13">
        <f t="shared" si="43"/>
        <v>7980</v>
      </c>
      <c r="R2778" s="15">
        <v>-0.02</v>
      </c>
      <c r="S2778" s="13">
        <v>8139.6</v>
      </c>
      <c r="T2778" s="13">
        <v>48.837600000000009</v>
      </c>
      <c r="U2778" s="48">
        <f>T_[[#This Row],[CA tarif]]-T_[[#This Row],[CA HT]]</f>
        <v>-159.60000000000036</v>
      </c>
      <c r="V2778" s="13"/>
      <c r="W2778" s="13"/>
      <c r="X2778"/>
      <c r="AA2778"/>
      <c r="AB2778"/>
    </row>
    <row r="2779" spans="1:28" ht="15" customHeight="1" x14ac:dyDescent="0.25">
      <c r="A2779" s="6" t="s">
        <v>205</v>
      </c>
      <c r="B2779" s="6" t="s">
        <v>206</v>
      </c>
      <c r="C2779" s="6" t="s">
        <v>207</v>
      </c>
      <c r="D2779" s="6" t="s">
        <v>208</v>
      </c>
      <c r="E2779" s="6">
        <v>7</v>
      </c>
      <c r="F2779" s="6" t="str">
        <f>VLOOKUP(T_[[#This Row],[N° représ]],ListeREPRESENTANTS,2,FALSE)</f>
        <v>Jaime Dos Santos</v>
      </c>
      <c r="G2779" s="6">
        <v>10626</v>
      </c>
      <c r="H2779" s="9">
        <v>41758</v>
      </c>
      <c r="I2779" s="9">
        <v>41780</v>
      </c>
      <c r="J2779" s="9">
        <v>41776</v>
      </c>
      <c r="K2779" s="7">
        <v>4</v>
      </c>
      <c r="L2779" s="9" t="str">
        <f>VLOOKUP(T_[[#This Row],[Réf catégorie]],ListeCATEGORIES,2,FALSE)</f>
        <v>Produits laitiers</v>
      </c>
      <c r="M2779" s="6">
        <v>71</v>
      </c>
      <c r="N2779" s="6" t="str">
        <f>VLOOKUP(T_[[#This Row],[Réf prod]],ListePRODUITS,2,FALSE)</f>
        <v>Fløtemysost</v>
      </c>
      <c r="O2779" s="13">
        <v>107.5</v>
      </c>
      <c r="P2779" s="6">
        <v>71</v>
      </c>
      <c r="Q2779" s="13">
        <f t="shared" si="43"/>
        <v>7632.5</v>
      </c>
      <c r="R2779" s="15">
        <v>0.08</v>
      </c>
      <c r="S2779" s="13">
        <v>7021.9000000000005</v>
      </c>
      <c r="T2779" s="13">
        <v>119.37230000000001</v>
      </c>
      <c r="U2779" s="48">
        <f>T_[[#This Row],[CA tarif]]-T_[[#This Row],[CA HT]]</f>
        <v>610.59999999999945</v>
      </c>
      <c r="V2779" s="13"/>
      <c r="W2779" s="13"/>
      <c r="X2779"/>
      <c r="AA2779"/>
      <c r="AB2779"/>
    </row>
    <row r="2780" spans="1:28" ht="15" customHeight="1" x14ac:dyDescent="0.25">
      <c r="A2780" s="6" t="s">
        <v>111</v>
      </c>
      <c r="B2780" s="6" t="s">
        <v>112</v>
      </c>
      <c r="C2780" s="6" t="s">
        <v>113</v>
      </c>
      <c r="D2780" s="6" t="s">
        <v>85</v>
      </c>
      <c r="E2780" s="6">
        <v>3</v>
      </c>
      <c r="F2780" s="6" t="str">
        <f>VLOOKUP(T_[[#This Row],[N° représ]],ListeREPRESENTANTS,2,FALSE)</f>
        <v>Janet Leverling</v>
      </c>
      <c r="G2780" s="6">
        <v>10814</v>
      </c>
      <c r="H2780" s="9">
        <v>41758</v>
      </c>
      <c r="I2780" s="9">
        <v>41774</v>
      </c>
      <c r="J2780" s="9">
        <v>41769</v>
      </c>
      <c r="K2780" s="7">
        <v>8</v>
      </c>
      <c r="L2780" s="9" t="str">
        <f>VLOOKUP(T_[[#This Row],[Réf catégorie]],ListeCATEGORIES,2,FALSE)</f>
        <v>Poissons et fruits de mer</v>
      </c>
      <c r="M2780" s="6">
        <v>41</v>
      </c>
      <c r="N2780" s="6" t="str">
        <f>VLOOKUP(T_[[#This Row],[Réf prod]],ListePRODUITS,2,FALSE)</f>
        <v>Jack's New England Clam Chowder</v>
      </c>
      <c r="O2780" s="13">
        <v>48.25</v>
      </c>
      <c r="P2780" s="6">
        <v>69</v>
      </c>
      <c r="Q2780" s="13">
        <f t="shared" si="43"/>
        <v>3329.25</v>
      </c>
      <c r="R2780" s="15">
        <v>0.16</v>
      </c>
      <c r="S2780" s="13">
        <v>2796.5699999999997</v>
      </c>
      <c r="T2780" s="13">
        <v>19.575989999999997</v>
      </c>
      <c r="U2780" s="48">
        <f>T_[[#This Row],[CA tarif]]-T_[[#This Row],[CA HT]]</f>
        <v>532.68000000000029</v>
      </c>
      <c r="V2780" s="13"/>
      <c r="W2780" s="13"/>
      <c r="X2780"/>
      <c r="AA2780"/>
      <c r="AB2780"/>
    </row>
    <row r="2781" spans="1:28" ht="15" customHeight="1" x14ac:dyDescent="0.25">
      <c r="A2781" s="6" t="s">
        <v>216</v>
      </c>
      <c r="B2781" s="6" t="s">
        <v>217</v>
      </c>
      <c r="C2781" s="6" t="s">
        <v>218</v>
      </c>
      <c r="D2781" s="6" t="s">
        <v>102</v>
      </c>
      <c r="E2781" s="6">
        <v>8</v>
      </c>
      <c r="F2781" s="6" t="str">
        <f>VLOOKUP(T_[[#This Row],[N° représ]],ListeREPRESENTANTS,2,FALSE)</f>
        <v>Hicham Esmal</v>
      </c>
      <c r="G2781" s="6">
        <v>10896</v>
      </c>
      <c r="H2781" s="9">
        <v>41758</v>
      </c>
      <c r="I2781" s="9">
        <v>41785</v>
      </c>
      <c r="J2781" s="9">
        <v>41786</v>
      </c>
      <c r="K2781" s="7">
        <v>5</v>
      </c>
      <c r="L2781" s="9" t="str">
        <f>VLOOKUP(T_[[#This Row],[Réf catégorie]],ListeCATEGORIES,2,FALSE)</f>
        <v>Pâtes et céréales</v>
      </c>
      <c r="M2781" s="6">
        <v>56</v>
      </c>
      <c r="N2781" s="6" t="str">
        <f>VLOOKUP(T_[[#This Row],[Réf prod]],ListePRODUITS,2,FALSE)</f>
        <v>Gnocchi di nonna Alice</v>
      </c>
      <c r="O2781" s="13">
        <v>190</v>
      </c>
      <c r="P2781" s="6">
        <v>16</v>
      </c>
      <c r="Q2781" s="13">
        <f t="shared" si="43"/>
        <v>3040</v>
      </c>
      <c r="R2781" s="15">
        <v>0.09</v>
      </c>
      <c r="S2781" s="13">
        <v>2766.4</v>
      </c>
      <c r="T2781" s="13">
        <v>69.16</v>
      </c>
      <c r="U2781" s="48">
        <f>T_[[#This Row],[CA tarif]]-T_[[#This Row],[CA HT]]</f>
        <v>273.59999999999991</v>
      </c>
      <c r="V2781" s="13"/>
      <c r="W2781" s="13"/>
      <c r="X2781"/>
      <c r="AA2781"/>
      <c r="AB2781"/>
    </row>
    <row r="2782" spans="1:28" ht="15" customHeight="1" x14ac:dyDescent="0.25">
      <c r="A2782" s="6" t="s">
        <v>205</v>
      </c>
      <c r="B2782" s="6" t="s">
        <v>206</v>
      </c>
      <c r="C2782" s="6" t="s">
        <v>207</v>
      </c>
      <c r="D2782" s="6" t="s">
        <v>208</v>
      </c>
      <c r="E2782" s="6">
        <v>3</v>
      </c>
      <c r="F2782" s="6" t="str">
        <f>VLOOKUP(T_[[#This Row],[N° représ]],ListeREPRESENTANTS,2,FALSE)</f>
        <v>Janet Leverling</v>
      </c>
      <c r="G2782" s="6">
        <v>10572</v>
      </c>
      <c r="H2782" s="9">
        <v>41759</v>
      </c>
      <c r="I2782" s="9">
        <v>41783</v>
      </c>
      <c r="J2782" s="9">
        <v>41786</v>
      </c>
      <c r="K2782" s="7">
        <v>3</v>
      </c>
      <c r="L2782" s="9" t="str">
        <f>VLOOKUP(T_[[#This Row],[Réf catégorie]],ListeCATEGORIES,2,FALSE)</f>
        <v>Desserts</v>
      </c>
      <c r="M2782" s="6">
        <v>16</v>
      </c>
      <c r="N2782" s="6" t="str">
        <f>VLOOKUP(T_[[#This Row],[Réf prod]],ListePRODUITS,2,FALSE)</f>
        <v>Pavlova</v>
      </c>
      <c r="O2782" s="13">
        <v>87.25</v>
      </c>
      <c r="P2782" s="6">
        <v>51</v>
      </c>
      <c r="Q2782" s="13">
        <f t="shared" si="43"/>
        <v>4449.75</v>
      </c>
      <c r="R2782" s="15">
        <v>0.13</v>
      </c>
      <c r="S2782" s="13">
        <v>3871.2824999999998</v>
      </c>
      <c r="T2782" s="13">
        <v>127.75232249999999</v>
      </c>
      <c r="U2782" s="48">
        <f>T_[[#This Row],[CA tarif]]-T_[[#This Row],[CA HT]]</f>
        <v>578.4675000000002</v>
      </c>
      <c r="V2782" s="13"/>
      <c r="W2782" s="13"/>
      <c r="X2782"/>
      <c r="AA2782"/>
      <c r="AB2782"/>
    </row>
    <row r="2783" spans="1:28" ht="15" customHeight="1" x14ac:dyDescent="0.25">
      <c r="A2783" s="6" t="s">
        <v>186</v>
      </c>
      <c r="B2783" s="6" t="s">
        <v>187</v>
      </c>
      <c r="C2783" s="6" t="s">
        <v>188</v>
      </c>
      <c r="D2783" s="6" t="s">
        <v>140</v>
      </c>
      <c r="E2783" s="6">
        <v>8</v>
      </c>
      <c r="F2783" s="6" t="str">
        <f>VLOOKUP(T_[[#This Row],[N° représ]],ListeREPRESENTANTS,2,FALSE)</f>
        <v>Hicham Esmal</v>
      </c>
      <c r="G2783" s="6">
        <v>10667</v>
      </c>
      <c r="H2783" s="9">
        <v>41759</v>
      </c>
      <c r="I2783" s="9">
        <v>41779</v>
      </c>
      <c r="J2783" s="9">
        <v>41777</v>
      </c>
      <c r="K2783" s="7">
        <v>4</v>
      </c>
      <c r="L2783" s="9" t="str">
        <f>VLOOKUP(T_[[#This Row],[Réf catégorie]],ListeCATEGORIES,2,FALSE)</f>
        <v>Produits laitiers</v>
      </c>
      <c r="M2783" s="6">
        <v>69</v>
      </c>
      <c r="N2783" s="6" t="str">
        <f>VLOOKUP(T_[[#This Row],[Réf prod]],ListePRODUITS,2,FALSE)</f>
        <v>Gudbrandsdalsost</v>
      </c>
      <c r="O2783" s="13">
        <v>180</v>
      </c>
      <c r="P2783" s="6">
        <v>35</v>
      </c>
      <c r="Q2783" s="13">
        <f t="shared" si="43"/>
        <v>6300</v>
      </c>
      <c r="R2783" s="15">
        <v>0.11</v>
      </c>
      <c r="S2783" s="13">
        <v>5607</v>
      </c>
      <c r="T2783" s="13">
        <v>44.856000000000002</v>
      </c>
      <c r="U2783" s="48">
        <f>T_[[#This Row],[CA tarif]]-T_[[#This Row],[CA HT]]</f>
        <v>693</v>
      </c>
      <c r="V2783" s="13"/>
      <c r="W2783" s="13"/>
      <c r="X2783"/>
      <c r="AA2783"/>
      <c r="AB2783"/>
    </row>
    <row r="2784" spans="1:28" ht="15" customHeight="1" x14ac:dyDescent="0.25">
      <c r="A2784" s="6" t="s">
        <v>179</v>
      </c>
      <c r="B2784" s="6" t="s">
        <v>180</v>
      </c>
      <c r="C2784" s="6" t="s">
        <v>181</v>
      </c>
      <c r="D2784" s="6" t="s">
        <v>81</v>
      </c>
      <c r="E2784" s="6">
        <v>4</v>
      </c>
      <c r="F2784" s="6" t="str">
        <f>VLOOKUP(T_[[#This Row],[N° représ]],ListeREPRESENTANTS,2,FALSE)</f>
        <v>Laura Callahan</v>
      </c>
      <c r="G2784" s="6">
        <v>10722</v>
      </c>
      <c r="H2784" s="9">
        <v>41759</v>
      </c>
      <c r="I2784" s="9">
        <v>41780</v>
      </c>
      <c r="J2784" s="9">
        <v>41779</v>
      </c>
      <c r="K2784" s="7">
        <v>3</v>
      </c>
      <c r="L2784" s="9" t="str">
        <f>VLOOKUP(T_[[#This Row],[Réf catégorie]],ListeCATEGORIES,2,FALSE)</f>
        <v>Desserts</v>
      </c>
      <c r="M2784" s="6">
        <v>68</v>
      </c>
      <c r="N2784" s="6" t="str">
        <f>VLOOKUP(T_[[#This Row],[Réf prod]],ListePRODUITS,2,FALSE)</f>
        <v>Scottish Longbreads</v>
      </c>
      <c r="O2784" s="13">
        <v>62.5</v>
      </c>
      <c r="P2784" s="6">
        <v>87</v>
      </c>
      <c r="Q2784" s="13">
        <f t="shared" si="43"/>
        <v>5437.5</v>
      </c>
      <c r="R2784" s="15">
        <v>0.06</v>
      </c>
      <c r="S2784" s="13">
        <v>5111.25</v>
      </c>
      <c r="T2784" s="13">
        <v>102.22499999999999</v>
      </c>
      <c r="U2784" s="48">
        <f>T_[[#This Row],[CA tarif]]-T_[[#This Row],[CA HT]]</f>
        <v>326.25</v>
      </c>
      <c r="V2784" s="13"/>
      <c r="W2784" s="13"/>
      <c r="X2784"/>
      <c r="AA2784"/>
      <c r="AB2784"/>
    </row>
    <row r="2785" spans="1:28" ht="15" customHeight="1" x14ac:dyDescent="0.25">
      <c r="A2785" s="6" t="s">
        <v>82</v>
      </c>
      <c r="B2785" s="6" t="s">
        <v>83</v>
      </c>
      <c r="C2785" s="6" t="s">
        <v>84</v>
      </c>
      <c r="D2785" s="6" t="s">
        <v>85</v>
      </c>
      <c r="E2785" s="6">
        <v>5</v>
      </c>
      <c r="F2785" s="6" t="str">
        <f>VLOOKUP(T_[[#This Row],[N° représ]],ListeREPRESENTANTS,2,FALSE)</f>
        <v>Mohamed Ben Arfa</v>
      </c>
      <c r="G2785" s="6">
        <v>10755</v>
      </c>
      <c r="H2785" s="9">
        <v>41759</v>
      </c>
      <c r="I2785" s="9">
        <v>41787</v>
      </c>
      <c r="J2785" s="9">
        <v>41783</v>
      </c>
      <c r="K2785" s="7">
        <v>5</v>
      </c>
      <c r="L2785" s="9" t="str">
        <f>VLOOKUP(T_[[#This Row],[Réf catégorie]],ListeCATEGORIES,2,FALSE)</f>
        <v>Pâtes et céréales</v>
      </c>
      <c r="M2785" s="6">
        <v>57</v>
      </c>
      <c r="N2785" s="6" t="str">
        <f>VLOOKUP(T_[[#This Row],[Réf prod]],ListePRODUITS,2,FALSE)</f>
        <v>Ravioli Angelo</v>
      </c>
      <c r="O2785" s="13">
        <v>97.5</v>
      </c>
      <c r="P2785" s="6">
        <v>56</v>
      </c>
      <c r="Q2785" s="13">
        <f t="shared" si="43"/>
        <v>5460</v>
      </c>
      <c r="R2785" s="15">
        <v>0.12</v>
      </c>
      <c r="S2785" s="13">
        <v>4804.8</v>
      </c>
      <c r="T2785" s="13">
        <v>148.94880000000001</v>
      </c>
      <c r="U2785" s="48">
        <f>T_[[#This Row],[CA tarif]]-T_[[#This Row],[CA HT]]</f>
        <v>655.19999999999982</v>
      </c>
      <c r="V2785" s="13"/>
      <c r="W2785" s="13"/>
      <c r="X2785"/>
      <c r="AA2785"/>
      <c r="AB2785"/>
    </row>
    <row r="2786" spans="1:28" ht="15" customHeight="1" x14ac:dyDescent="0.25">
      <c r="A2786" s="6" t="s">
        <v>170</v>
      </c>
      <c r="B2786" s="6" t="s">
        <v>171</v>
      </c>
      <c r="C2786" s="6" t="s">
        <v>172</v>
      </c>
      <c r="D2786" s="6" t="s">
        <v>146</v>
      </c>
      <c r="E2786" s="6">
        <v>3</v>
      </c>
      <c r="F2786" s="6" t="str">
        <f>VLOOKUP(T_[[#This Row],[N° représ]],ListeREPRESENTANTS,2,FALSE)</f>
        <v>Janet Leverling</v>
      </c>
      <c r="G2786" s="6">
        <v>10505</v>
      </c>
      <c r="H2786" s="9">
        <v>41760</v>
      </c>
      <c r="I2786" s="9">
        <v>41789</v>
      </c>
      <c r="J2786" s="9">
        <v>41786</v>
      </c>
      <c r="K2786" s="7">
        <v>3</v>
      </c>
      <c r="L2786" s="9" t="str">
        <f>VLOOKUP(T_[[#This Row],[Réf catégorie]],ListeCATEGORIES,2,FALSE)</f>
        <v>Desserts</v>
      </c>
      <c r="M2786" s="6">
        <v>62</v>
      </c>
      <c r="N2786" s="6" t="str">
        <f>VLOOKUP(T_[[#This Row],[Réf prod]],ListePRODUITS,2,FALSE)</f>
        <v>Tarte au sucre</v>
      </c>
      <c r="O2786" s="13">
        <v>246.5</v>
      </c>
      <c r="P2786" s="6">
        <v>39</v>
      </c>
      <c r="Q2786" s="13">
        <f t="shared" si="43"/>
        <v>9613.5</v>
      </c>
      <c r="R2786" s="15">
        <v>0</v>
      </c>
      <c r="S2786" s="13">
        <v>9613.5</v>
      </c>
      <c r="T2786" s="13">
        <v>144.20249999999999</v>
      </c>
      <c r="U2786" s="48">
        <f>T_[[#This Row],[CA tarif]]-T_[[#This Row],[CA HT]]</f>
        <v>0</v>
      </c>
      <c r="V2786" s="13"/>
      <c r="W2786" s="13"/>
      <c r="X2786"/>
      <c r="AA2786"/>
      <c r="AB2786"/>
    </row>
    <row r="2787" spans="1:28" ht="15" customHeight="1" x14ac:dyDescent="0.25">
      <c r="A2787" s="6" t="s">
        <v>82</v>
      </c>
      <c r="B2787" s="6" t="s">
        <v>83</v>
      </c>
      <c r="C2787" s="6" t="s">
        <v>84</v>
      </c>
      <c r="D2787" s="6" t="s">
        <v>85</v>
      </c>
      <c r="E2787" s="6">
        <v>7</v>
      </c>
      <c r="F2787" s="6" t="str">
        <f>VLOOKUP(T_[[#This Row],[N° représ]],ListeREPRESENTANTS,2,FALSE)</f>
        <v>Jaime Dos Santos</v>
      </c>
      <c r="G2787" s="6">
        <v>10525</v>
      </c>
      <c r="H2787" s="9">
        <v>41760</v>
      </c>
      <c r="I2787" s="9">
        <v>41781</v>
      </c>
      <c r="J2787" s="9">
        <v>41780</v>
      </c>
      <c r="K2787" s="7">
        <v>8</v>
      </c>
      <c r="L2787" s="9" t="str">
        <f>VLOOKUP(T_[[#This Row],[Réf catégorie]],ListeCATEGORIES,2,FALSE)</f>
        <v>Poissons et fruits de mer</v>
      </c>
      <c r="M2787" s="6">
        <v>40</v>
      </c>
      <c r="N2787" s="6" t="str">
        <f>VLOOKUP(T_[[#This Row],[Réf prod]],ListePRODUITS,2,FALSE)</f>
        <v>Boston Crab Meat</v>
      </c>
      <c r="O2787" s="13">
        <v>92</v>
      </c>
      <c r="P2787" s="6">
        <v>68</v>
      </c>
      <c r="Q2787" s="13">
        <f t="shared" si="43"/>
        <v>6256</v>
      </c>
      <c r="R2787" s="15">
        <v>-0.02</v>
      </c>
      <c r="S2787" s="13">
        <v>6381.12</v>
      </c>
      <c r="T2787" s="13">
        <v>12.76224</v>
      </c>
      <c r="U2787" s="48">
        <f>T_[[#This Row],[CA tarif]]-T_[[#This Row],[CA HT]]</f>
        <v>-125.11999999999989</v>
      </c>
      <c r="V2787" s="13"/>
      <c r="W2787" s="13"/>
      <c r="X2787"/>
      <c r="AA2787"/>
      <c r="AB2787"/>
    </row>
    <row r="2788" spans="1:28" ht="15" customHeight="1" x14ac:dyDescent="0.25">
      <c r="A2788" s="6" t="s">
        <v>141</v>
      </c>
      <c r="B2788" s="6" t="s">
        <v>142</v>
      </c>
      <c r="C2788" s="6" t="s">
        <v>109</v>
      </c>
      <c r="D2788" s="6" t="s">
        <v>110</v>
      </c>
      <c r="E2788" s="6">
        <v>7</v>
      </c>
      <c r="F2788" s="6" t="str">
        <f>VLOOKUP(T_[[#This Row],[N° représ]],ListeREPRESENTANTS,2,FALSE)</f>
        <v>Jaime Dos Santos</v>
      </c>
      <c r="G2788" s="6">
        <v>10604</v>
      </c>
      <c r="H2788" s="9">
        <v>41760</v>
      </c>
      <c r="I2788" s="9">
        <v>41787</v>
      </c>
      <c r="J2788" s="9">
        <v>41785</v>
      </c>
      <c r="K2788" s="7">
        <v>3</v>
      </c>
      <c r="L2788" s="9" t="str">
        <f>VLOOKUP(T_[[#This Row],[Réf catégorie]],ListeCATEGORIES,2,FALSE)</f>
        <v>Desserts</v>
      </c>
      <c r="M2788" s="6">
        <v>48</v>
      </c>
      <c r="N2788" s="6" t="str">
        <f>VLOOKUP(T_[[#This Row],[Réf prod]],ListePRODUITS,2,FALSE)</f>
        <v>Chocolade</v>
      </c>
      <c r="O2788" s="13">
        <v>63.75</v>
      </c>
      <c r="P2788" s="6">
        <v>2</v>
      </c>
      <c r="Q2788" s="13">
        <f t="shared" si="43"/>
        <v>127.5</v>
      </c>
      <c r="R2788" s="15">
        <v>0</v>
      </c>
      <c r="S2788" s="13">
        <v>127.5</v>
      </c>
      <c r="T2788" s="13">
        <v>1.1475</v>
      </c>
      <c r="U2788" s="48">
        <f>T_[[#This Row],[CA tarif]]-T_[[#This Row],[CA HT]]</f>
        <v>0</v>
      </c>
      <c r="V2788" s="13"/>
      <c r="W2788" s="13"/>
      <c r="X2788"/>
      <c r="AA2788"/>
      <c r="AB2788"/>
    </row>
    <row r="2789" spans="1:28" ht="15" customHeight="1" x14ac:dyDescent="0.25">
      <c r="A2789" s="6" t="s">
        <v>103</v>
      </c>
      <c r="B2789" s="6" t="s">
        <v>104</v>
      </c>
      <c r="C2789" s="6" t="s">
        <v>105</v>
      </c>
      <c r="D2789" s="6" t="s">
        <v>106</v>
      </c>
      <c r="E2789" s="6">
        <v>7</v>
      </c>
      <c r="F2789" s="6" t="str">
        <f>VLOOKUP(T_[[#This Row],[N° représ]],ListeREPRESENTANTS,2,FALSE)</f>
        <v>Jaime Dos Santos</v>
      </c>
      <c r="G2789" s="6">
        <v>10486</v>
      </c>
      <c r="H2789" s="9">
        <v>41761</v>
      </c>
      <c r="I2789" s="9">
        <v>41784</v>
      </c>
      <c r="J2789" s="9">
        <v>41786</v>
      </c>
      <c r="K2789" s="7">
        <v>4</v>
      </c>
      <c r="L2789" s="9" t="str">
        <f>VLOOKUP(T_[[#This Row],[Réf catégorie]],ListeCATEGORIES,2,FALSE)</f>
        <v>Produits laitiers</v>
      </c>
      <c r="M2789" s="6">
        <v>11</v>
      </c>
      <c r="N2789" s="6" t="str">
        <f>VLOOKUP(T_[[#This Row],[Réf prod]],ListePRODUITS,2,FALSE)</f>
        <v>Queso Cabrales</v>
      </c>
      <c r="O2789" s="13">
        <v>84</v>
      </c>
      <c r="P2789" s="6">
        <v>90</v>
      </c>
      <c r="Q2789" s="13">
        <f t="shared" si="43"/>
        <v>7560</v>
      </c>
      <c r="R2789" s="15">
        <v>7.0000000000000007E-2</v>
      </c>
      <c r="S2789" s="13">
        <v>7030.7999999999993</v>
      </c>
      <c r="T2789" s="13">
        <v>182.80079999999998</v>
      </c>
      <c r="U2789" s="48">
        <f>T_[[#This Row],[CA tarif]]-T_[[#This Row],[CA HT]]</f>
        <v>529.20000000000073</v>
      </c>
      <c r="V2789" s="13"/>
      <c r="W2789" s="13"/>
      <c r="X2789"/>
      <c r="AA2789"/>
      <c r="AB2789"/>
    </row>
    <row r="2790" spans="1:28" ht="15" customHeight="1" x14ac:dyDescent="0.25">
      <c r="A2790" s="6" t="s">
        <v>228</v>
      </c>
      <c r="B2790" s="6" t="s">
        <v>229</v>
      </c>
      <c r="C2790" s="6" t="s">
        <v>122</v>
      </c>
      <c r="D2790" s="6" t="s">
        <v>123</v>
      </c>
      <c r="E2790" s="6">
        <v>5</v>
      </c>
      <c r="F2790" s="6" t="str">
        <f>VLOOKUP(T_[[#This Row],[N° représ]],ListeREPRESENTANTS,2,FALSE)</f>
        <v>Mohamed Ben Arfa</v>
      </c>
      <c r="G2790" s="6">
        <v>10645</v>
      </c>
      <c r="H2790" s="9">
        <v>41761</v>
      </c>
      <c r="I2790" s="9">
        <v>41784</v>
      </c>
      <c r="J2790" s="9">
        <v>41783</v>
      </c>
      <c r="K2790" s="7">
        <v>8</v>
      </c>
      <c r="L2790" s="9" t="str">
        <f>VLOOKUP(T_[[#This Row],[Réf catégorie]],ListeCATEGORIES,2,FALSE)</f>
        <v>Poissons et fruits de mer</v>
      </c>
      <c r="M2790" s="6">
        <v>18</v>
      </c>
      <c r="N2790" s="6" t="str">
        <f>VLOOKUP(T_[[#This Row],[Réf prod]],ListePRODUITS,2,FALSE)</f>
        <v>Carnarvon Tigers</v>
      </c>
      <c r="O2790" s="13">
        <v>312.5</v>
      </c>
      <c r="P2790" s="6">
        <v>3</v>
      </c>
      <c r="Q2790" s="13">
        <f t="shared" si="43"/>
        <v>937.5</v>
      </c>
      <c r="R2790" s="15">
        <v>-0.03</v>
      </c>
      <c r="S2790" s="13">
        <v>965.625</v>
      </c>
      <c r="T2790" s="13">
        <v>9.65625</v>
      </c>
      <c r="U2790" s="48">
        <f>T_[[#This Row],[CA tarif]]-T_[[#This Row],[CA HT]]</f>
        <v>-28.125</v>
      </c>
      <c r="V2790" s="13"/>
      <c r="W2790" s="13"/>
      <c r="X2790"/>
      <c r="AA2790"/>
      <c r="AB2790"/>
    </row>
    <row r="2791" spans="1:28" ht="15" customHeight="1" x14ac:dyDescent="0.25">
      <c r="A2791" s="6" t="s">
        <v>103</v>
      </c>
      <c r="B2791" s="6" t="s">
        <v>104</v>
      </c>
      <c r="C2791" s="6" t="s">
        <v>105</v>
      </c>
      <c r="D2791" s="6" t="s">
        <v>106</v>
      </c>
      <c r="E2791" s="6">
        <v>4</v>
      </c>
      <c r="F2791" s="6" t="str">
        <f>VLOOKUP(T_[[#This Row],[N° représ]],ListeREPRESENTANTS,2,FALSE)</f>
        <v>Laura Callahan</v>
      </c>
      <c r="G2791" s="6">
        <v>10498</v>
      </c>
      <c r="H2791" s="9">
        <v>41762</v>
      </c>
      <c r="I2791" s="9">
        <v>41781</v>
      </c>
      <c r="J2791" s="9">
        <v>41781</v>
      </c>
      <c r="K2791" s="7">
        <v>1</v>
      </c>
      <c r="L2791" s="9" t="str">
        <f>VLOOKUP(T_[[#This Row],[Réf catégorie]],ListeCATEGORIES,2,FALSE)</f>
        <v>Boissons</v>
      </c>
      <c r="M2791" s="6">
        <v>24</v>
      </c>
      <c r="N2791" s="6" t="str">
        <f>VLOOKUP(T_[[#This Row],[Réf prod]],ListePRODUITS,2,FALSE)</f>
        <v>Guaraná Fantástica</v>
      </c>
      <c r="O2791" s="13">
        <v>22.5</v>
      </c>
      <c r="P2791" s="6">
        <v>17</v>
      </c>
      <c r="Q2791" s="13">
        <f t="shared" si="43"/>
        <v>382.5</v>
      </c>
      <c r="R2791" s="15">
        <v>0</v>
      </c>
      <c r="S2791" s="13">
        <v>382.5</v>
      </c>
      <c r="T2791" s="13">
        <v>8.7974999999999994</v>
      </c>
      <c r="U2791" s="48">
        <f>T_[[#This Row],[CA tarif]]-T_[[#This Row],[CA HT]]</f>
        <v>0</v>
      </c>
      <c r="V2791" s="13"/>
      <c r="W2791" s="13"/>
      <c r="X2791"/>
      <c r="AA2791"/>
      <c r="AB2791"/>
    </row>
    <row r="2792" spans="1:28" ht="15" customHeight="1" x14ac:dyDescent="0.25">
      <c r="A2792" s="6" t="s">
        <v>235</v>
      </c>
      <c r="B2792" s="6" t="s">
        <v>236</v>
      </c>
      <c r="C2792" s="6" t="s">
        <v>237</v>
      </c>
      <c r="D2792" s="6" t="s">
        <v>238</v>
      </c>
      <c r="E2792" s="6">
        <v>3</v>
      </c>
      <c r="F2792" s="6" t="str">
        <f>VLOOKUP(T_[[#This Row],[N° représ]],ListeREPRESENTANTS,2,FALSE)</f>
        <v>Janet Leverling</v>
      </c>
      <c r="G2792" s="6">
        <v>10911</v>
      </c>
      <c r="H2792" s="9">
        <v>41762</v>
      </c>
      <c r="I2792" s="9">
        <v>41786</v>
      </c>
      <c r="J2792" s="9">
        <v>41783</v>
      </c>
      <c r="K2792" s="7">
        <v>6</v>
      </c>
      <c r="L2792" s="9" t="str">
        <f>VLOOKUP(T_[[#This Row],[Réf catégorie]],ListeCATEGORIES,2,FALSE)</f>
        <v>Viandes</v>
      </c>
      <c r="M2792" s="6">
        <v>17</v>
      </c>
      <c r="N2792" s="6" t="str">
        <f>VLOOKUP(T_[[#This Row],[Réf prod]],ListePRODUITS,2,FALSE)</f>
        <v>Alice Mutton</v>
      </c>
      <c r="O2792" s="13">
        <v>195</v>
      </c>
      <c r="P2792" s="6">
        <v>32</v>
      </c>
      <c r="Q2792" s="13">
        <f t="shared" si="43"/>
        <v>6240</v>
      </c>
      <c r="R2792" s="15">
        <v>0.05</v>
      </c>
      <c r="S2792" s="13">
        <v>5928</v>
      </c>
      <c r="T2792" s="13">
        <v>23.712</v>
      </c>
      <c r="U2792" s="48">
        <f>T_[[#This Row],[CA tarif]]-T_[[#This Row],[CA HT]]</f>
        <v>312</v>
      </c>
      <c r="V2792" s="13"/>
      <c r="W2792" s="13"/>
      <c r="X2792"/>
      <c r="AA2792"/>
      <c r="AB2792"/>
    </row>
    <row r="2793" spans="1:28" ht="15" customHeight="1" x14ac:dyDescent="0.25">
      <c r="A2793" s="6" t="s">
        <v>189</v>
      </c>
      <c r="B2793" s="6" t="s">
        <v>190</v>
      </c>
      <c r="C2793" s="6" t="s">
        <v>191</v>
      </c>
      <c r="D2793" s="6" t="s">
        <v>136</v>
      </c>
      <c r="E2793" s="6">
        <v>9</v>
      </c>
      <c r="F2793" s="6" t="str">
        <f>VLOOKUP(T_[[#This Row],[N° représ]],ListeREPRESENTANTS,2,FALSE)</f>
        <v>Steven Buchanan</v>
      </c>
      <c r="G2793" s="6">
        <v>10549</v>
      </c>
      <c r="H2793" s="9">
        <v>41763</v>
      </c>
      <c r="I2793" s="9">
        <v>41779</v>
      </c>
      <c r="J2793" s="9">
        <v>41776</v>
      </c>
      <c r="K2793" s="7">
        <v>8</v>
      </c>
      <c r="L2793" s="9" t="str">
        <f>VLOOKUP(T_[[#This Row],[Réf catégorie]],ListeCATEGORIES,2,FALSE)</f>
        <v>Poissons et fruits de mer</v>
      </c>
      <c r="M2793" s="6">
        <v>45</v>
      </c>
      <c r="N2793" s="6" t="str">
        <f>VLOOKUP(T_[[#This Row],[Réf prod]],ListePRODUITS,2,FALSE)</f>
        <v>Røgede sild</v>
      </c>
      <c r="O2793" s="13">
        <v>47.5</v>
      </c>
      <c r="P2793" s="6">
        <v>35</v>
      </c>
      <c r="Q2793" s="13">
        <f t="shared" si="43"/>
        <v>1662.5</v>
      </c>
      <c r="R2793" s="15">
        <v>0.15</v>
      </c>
      <c r="S2793" s="13">
        <v>1413.125</v>
      </c>
      <c r="T2793" s="13">
        <v>36.741250000000001</v>
      </c>
      <c r="U2793" s="48">
        <f>T_[[#This Row],[CA tarif]]-T_[[#This Row],[CA HT]]</f>
        <v>249.375</v>
      </c>
      <c r="V2793" s="13"/>
      <c r="W2793" s="13"/>
      <c r="X2793"/>
      <c r="AA2793"/>
      <c r="AB2793"/>
    </row>
    <row r="2794" spans="1:28" ht="15" customHeight="1" x14ac:dyDescent="0.25">
      <c r="A2794" s="6" t="s">
        <v>239</v>
      </c>
      <c r="B2794" s="6" t="s">
        <v>240</v>
      </c>
      <c r="C2794" s="6" t="s">
        <v>241</v>
      </c>
      <c r="D2794" s="6" t="s">
        <v>242</v>
      </c>
      <c r="E2794" s="6">
        <v>8</v>
      </c>
      <c r="F2794" s="6" t="str">
        <f>VLOOKUP(T_[[#This Row],[N° représ]],ListeREPRESENTANTS,2,FALSE)</f>
        <v>Hicham Esmal</v>
      </c>
      <c r="G2794" s="6">
        <v>10642</v>
      </c>
      <c r="H2794" s="9">
        <v>41763</v>
      </c>
      <c r="I2794" s="9">
        <v>41776</v>
      </c>
      <c r="J2794" s="9">
        <v>41773</v>
      </c>
      <c r="K2794" s="7">
        <v>2</v>
      </c>
      <c r="L2794" s="9" t="str">
        <f>VLOOKUP(T_[[#This Row],[Réf catégorie]],ListeCATEGORIES,2,FALSE)</f>
        <v>Condiments</v>
      </c>
      <c r="M2794" s="6">
        <v>61</v>
      </c>
      <c r="N2794" s="6" t="str">
        <f>VLOOKUP(T_[[#This Row],[Réf prod]],ListePRODUITS,2,FALSE)</f>
        <v>Sirop d'érable</v>
      </c>
      <c r="O2794" s="13">
        <v>142.5</v>
      </c>
      <c r="P2794" s="6">
        <v>35</v>
      </c>
      <c r="Q2794" s="13">
        <f t="shared" si="43"/>
        <v>4987.5</v>
      </c>
      <c r="R2794" s="15">
        <v>0.15</v>
      </c>
      <c r="S2794" s="13">
        <v>4239.375</v>
      </c>
      <c r="T2794" s="13">
        <v>144.13874999999999</v>
      </c>
      <c r="U2794" s="48">
        <f>T_[[#This Row],[CA tarif]]-T_[[#This Row],[CA HT]]</f>
        <v>748.125</v>
      </c>
      <c r="V2794" s="13"/>
      <c r="W2794" s="13"/>
      <c r="X2794"/>
      <c r="AA2794"/>
      <c r="AB2794"/>
    </row>
    <row r="2795" spans="1:28" ht="15" customHeight="1" x14ac:dyDescent="0.25">
      <c r="A2795" s="6" t="s">
        <v>120</v>
      </c>
      <c r="B2795" s="6" t="s">
        <v>121</v>
      </c>
      <c r="C2795" s="6" t="s">
        <v>122</v>
      </c>
      <c r="D2795" s="6" t="s">
        <v>123</v>
      </c>
      <c r="E2795" s="6">
        <v>9</v>
      </c>
      <c r="F2795" s="6" t="str">
        <f>VLOOKUP(T_[[#This Row],[N° représ]],ListeREPRESENTANTS,2,FALSE)</f>
        <v>Steven Buchanan</v>
      </c>
      <c r="G2795" s="6">
        <v>10851</v>
      </c>
      <c r="H2795" s="9">
        <v>41763</v>
      </c>
      <c r="I2795" s="9">
        <v>41789</v>
      </c>
      <c r="J2795" s="9">
        <v>41792</v>
      </c>
      <c r="K2795" s="7">
        <v>3</v>
      </c>
      <c r="L2795" s="9" t="str">
        <f>VLOOKUP(T_[[#This Row],[Réf catégorie]],ListeCATEGORIES,2,FALSE)</f>
        <v>Desserts</v>
      </c>
      <c r="M2795" s="6">
        <v>25</v>
      </c>
      <c r="N2795" s="6" t="str">
        <f>VLOOKUP(T_[[#This Row],[Réf prod]],ListePRODUITS,2,FALSE)</f>
        <v>NuNuCa Nuß-Nougat-Creme</v>
      </c>
      <c r="O2795" s="13">
        <v>70</v>
      </c>
      <c r="P2795" s="6">
        <v>18</v>
      </c>
      <c r="Q2795" s="13">
        <f t="shared" si="43"/>
        <v>1260</v>
      </c>
      <c r="R2795" s="15">
        <v>0.05</v>
      </c>
      <c r="S2795" s="13">
        <v>1197</v>
      </c>
      <c r="T2795" s="13">
        <v>2.3940000000000001</v>
      </c>
      <c r="U2795" s="48">
        <f>T_[[#This Row],[CA tarif]]-T_[[#This Row],[CA HT]]</f>
        <v>63</v>
      </c>
      <c r="V2795" s="13"/>
      <c r="W2795" s="13"/>
      <c r="X2795"/>
      <c r="AA2795"/>
      <c r="AB2795"/>
    </row>
    <row r="2796" spans="1:28" ht="15" customHeight="1" x14ac:dyDescent="0.25">
      <c r="A2796" s="6" t="s">
        <v>189</v>
      </c>
      <c r="B2796" s="6" t="s">
        <v>190</v>
      </c>
      <c r="C2796" s="6" t="s">
        <v>191</v>
      </c>
      <c r="D2796" s="6" t="s">
        <v>136</v>
      </c>
      <c r="E2796" s="6">
        <v>1</v>
      </c>
      <c r="F2796" s="6" t="str">
        <f>VLOOKUP(T_[[#This Row],[N° représ]],ListeREPRESENTANTS,2,FALSE)</f>
        <v>Francis Rivière</v>
      </c>
      <c r="G2796" s="6">
        <v>10515</v>
      </c>
      <c r="H2796" s="9">
        <v>41764</v>
      </c>
      <c r="I2796" s="9">
        <v>41774</v>
      </c>
      <c r="J2796" s="9">
        <v>41772</v>
      </c>
      <c r="K2796" s="7">
        <v>4</v>
      </c>
      <c r="L2796" s="9" t="str">
        <f>VLOOKUP(T_[[#This Row],[Réf catégorie]],ListeCATEGORIES,2,FALSE)</f>
        <v>Produits laitiers</v>
      </c>
      <c r="M2796" s="6">
        <v>33</v>
      </c>
      <c r="N2796" s="6" t="str">
        <f>VLOOKUP(T_[[#This Row],[Réf prod]],ListePRODUITS,2,FALSE)</f>
        <v>Geitost</v>
      </c>
      <c r="O2796" s="13">
        <v>12.5</v>
      </c>
      <c r="P2796" s="6">
        <v>87</v>
      </c>
      <c r="Q2796" s="13">
        <f t="shared" si="43"/>
        <v>1087.5</v>
      </c>
      <c r="R2796" s="15">
        <v>0.12</v>
      </c>
      <c r="S2796" s="13">
        <v>957</v>
      </c>
      <c r="T2796" s="13">
        <v>2.871</v>
      </c>
      <c r="U2796" s="48">
        <f>T_[[#This Row],[CA tarif]]-T_[[#This Row],[CA HT]]</f>
        <v>130.5</v>
      </c>
      <c r="V2796" s="13"/>
      <c r="W2796" s="13"/>
      <c r="X2796"/>
      <c r="AA2796"/>
      <c r="AB2796"/>
    </row>
    <row r="2797" spans="1:28" ht="15" customHeight="1" x14ac:dyDescent="0.25">
      <c r="A2797" s="6" t="s">
        <v>213</v>
      </c>
      <c r="B2797" s="6" t="s">
        <v>214</v>
      </c>
      <c r="C2797" s="6" t="s">
        <v>215</v>
      </c>
      <c r="D2797" s="6" t="s">
        <v>81</v>
      </c>
      <c r="E2797" s="6">
        <v>6</v>
      </c>
      <c r="F2797" s="6" t="str">
        <f>VLOOKUP(T_[[#This Row],[N° représ]],ListeREPRESENTANTS,2,FALSE)</f>
        <v>Ernst Junge</v>
      </c>
      <c r="G2797" s="6">
        <v>10528</v>
      </c>
      <c r="H2797" s="9">
        <v>41764</v>
      </c>
      <c r="I2797" s="9">
        <v>41778</v>
      </c>
      <c r="J2797" s="9">
        <v>41777</v>
      </c>
      <c r="K2797" s="7">
        <v>4</v>
      </c>
      <c r="L2797" s="9" t="str">
        <f>VLOOKUP(T_[[#This Row],[Réf catégorie]],ListeCATEGORIES,2,FALSE)</f>
        <v>Produits laitiers</v>
      </c>
      <c r="M2797" s="6">
        <v>72</v>
      </c>
      <c r="N2797" s="6" t="str">
        <f>VLOOKUP(T_[[#This Row],[Réf prod]],ListePRODUITS,2,FALSE)</f>
        <v>Mozzarella di Giovanni</v>
      </c>
      <c r="O2797" s="13">
        <v>174</v>
      </c>
      <c r="P2797" s="6">
        <v>43</v>
      </c>
      <c r="Q2797" s="13">
        <f t="shared" si="43"/>
        <v>7482</v>
      </c>
      <c r="R2797" s="15">
        <v>0.09</v>
      </c>
      <c r="S2797" s="13">
        <v>6808.62</v>
      </c>
      <c r="T2797" s="13">
        <v>122.55516</v>
      </c>
      <c r="U2797" s="48">
        <f>T_[[#This Row],[CA tarif]]-T_[[#This Row],[CA HT]]</f>
        <v>673.38000000000011</v>
      </c>
      <c r="V2797" s="13"/>
      <c r="W2797" s="13"/>
      <c r="X2797"/>
      <c r="AA2797"/>
      <c r="AB2797"/>
    </row>
    <row r="2798" spans="1:28" ht="15" customHeight="1" x14ac:dyDescent="0.25">
      <c r="A2798" s="6" t="s">
        <v>130</v>
      </c>
      <c r="B2798" s="6" t="s">
        <v>131</v>
      </c>
      <c r="C2798" s="6" t="s">
        <v>132</v>
      </c>
      <c r="D2798" s="6" t="s">
        <v>123</v>
      </c>
      <c r="E2798" s="6">
        <v>6</v>
      </c>
      <c r="F2798" s="6" t="str">
        <f>VLOOKUP(T_[[#This Row],[N° représ]],ListeREPRESENTANTS,2,FALSE)</f>
        <v>Ernst Junge</v>
      </c>
      <c r="G2798" s="6">
        <v>10637</v>
      </c>
      <c r="H2798" s="9">
        <v>41764</v>
      </c>
      <c r="I2798" s="9">
        <v>41777</v>
      </c>
      <c r="J2798" s="9">
        <v>41776</v>
      </c>
      <c r="K2798" s="7">
        <v>4</v>
      </c>
      <c r="L2798" s="9" t="str">
        <f>VLOOKUP(T_[[#This Row],[Réf catégorie]],ListeCATEGORIES,2,FALSE)</f>
        <v>Produits laitiers</v>
      </c>
      <c r="M2798" s="6">
        <v>11</v>
      </c>
      <c r="N2798" s="6" t="str">
        <f>VLOOKUP(T_[[#This Row],[Réf prod]],ListePRODUITS,2,FALSE)</f>
        <v>Queso Cabrales</v>
      </c>
      <c r="O2798" s="13">
        <v>105</v>
      </c>
      <c r="P2798" s="6">
        <v>49</v>
      </c>
      <c r="Q2798" s="13">
        <f t="shared" si="43"/>
        <v>5145</v>
      </c>
      <c r="R2798" s="15">
        <v>7.0000000000000007E-2</v>
      </c>
      <c r="S2798" s="13">
        <v>4784.8499999999995</v>
      </c>
      <c r="T2798" s="13">
        <v>71.772749999999988</v>
      </c>
      <c r="U2798" s="48">
        <f>T_[[#This Row],[CA tarif]]-T_[[#This Row],[CA HT]]</f>
        <v>360.15000000000055</v>
      </c>
      <c r="V2798" s="13"/>
      <c r="W2798" s="13"/>
      <c r="X2798"/>
      <c r="AA2798"/>
      <c r="AB2798"/>
    </row>
    <row r="2799" spans="1:28" ht="15" customHeight="1" x14ac:dyDescent="0.25">
      <c r="A2799" s="6" t="s">
        <v>177</v>
      </c>
      <c r="B2799" s="6" t="s">
        <v>178</v>
      </c>
      <c r="C2799" s="6" t="s">
        <v>159</v>
      </c>
      <c r="D2799" s="6" t="s">
        <v>136</v>
      </c>
      <c r="E2799" s="6">
        <v>5</v>
      </c>
      <c r="F2799" s="6" t="str">
        <f>VLOOKUP(T_[[#This Row],[N° représ]],ListeREPRESENTANTS,2,FALSE)</f>
        <v>Mohamed Ben Arfa</v>
      </c>
      <c r="G2799" s="6">
        <v>10766</v>
      </c>
      <c r="H2799" s="9">
        <v>41764</v>
      </c>
      <c r="I2799" s="9">
        <v>41775</v>
      </c>
      <c r="J2799" s="9">
        <v>41770</v>
      </c>
      <c r="K2799" s="7">
        <v>3</v>
      </c>
      <c r="L2799" s="9" t="str">
        <f>VLOOKUP(T_[[#This Row],[Réf catégorie]],ListeCATEGORIES,2,FALSE)</f>
        <v>Desserts</v>
      </c>
      <c r="M2799" s="6">
        <v>68</v>
      </c>
      <c r="N2799" s="6" t="str">
        <f>VLOOKUP(T_[[#This Row],[Réf prod]],ListePRODUITS,2,FALSE)</f>
        <v>Scottish Longbreads</v>
      </c>
      <c r="O2799" s="13">
        <v>62.5</v>
      </c>
      <c r="P2799" s="6">
        <v>18</v>
      </c>
      <c r="Q2799" s="13">
        <f t="shared" si="43"/>
        <v>1125</v>
      </c>
      <c r="R2799" s="15">
        <v>-0.01</v>
      </c>
      <c r="S2799" s="13">
        <v>1136.25</v>
      </c>
      <c r="T2799" s="13">
        <v>34.087499999999999</v>
      </c>
      <c r="U2799" s="48">
        <f>T_[[#This Row],[CA tarif]]-T_[[#This Row],[CA HT]]</f>
        <v>-11.25</v>
      </c>
      <c r="V2799" s="13"/>
      <c r="W2799" s="13"/>
      <c r="X2799"/>
      <c r="AA2799"/>
      <c r="AB2799"/>
    </row>
    <row r="2800" spans="1:28" ht="15" customHeight="1" x14ac:dyDescent="0.25">
      <c r="A2800" s="6" t="s">
        <v>177</v>
      </c>
      <c r="B2800" s="6" t="s">
        <v>178</v>
      </c>
      <c r="C2800" s="6" t="s">
        <v>159</v>
      </c>
      <c r="D2800" s="6" t="s">
        <v>136</v>
      </c>
      <c r="E2800" s="6">
        <v>6</v>
      </c>
      <c r="F2800" s="6" t="str">
        <f>VLOOKUP(T_[[#This Row],[N° représ]],ListeREPRESENTANTS,2,FALSE)</f>
        <v>Ernst Junge</v>
      </c>
      <c r="G2800" s="6">
        <v>10833</v>
      </c>
      <c r="H2800" s="9">
        <v>41764</v>
      </c>
      <c r="I2800" s="9">
        <v>41778</v>
      </c>
      <c r="J2800" s="9">
        <v>41774</v>
      </c>
      <c r="K2800" s="7">
        <v>6</v>
      </c>
      <c r="L2800" s="9" t="str">
        <f>VLOOKUP(T_[[#This Row],[Réf catégorie]],ListeCATEGORIES,2,FALSE)</f>
        <v>Viandes</v>
      </c>
      <c r="M2800" s="6">
        <v>53</v>
      </c>
      <c r="N2800" s="6" t="str">
        <f>VLOOKUP(T_[[#This Row],[Réf prod]],ListePRODUITS,2,FALSE)</f>
        <v>Perth Pasties</v>
      </c>
      <c r="O2800" s="13">
        <v>164</v>
      </c>
      <c r="P2800" s="6">
        <v>12</v>
      </c>
      <c r="Q2800" s="13">
        <f t="shared" si="43"/>
        <v>1968</v>
      </c>
      <c r="R2800" s="15">
        <v>0.08</v>
      </c>
      <c r="S2800" s="13">
        <v>1810.5600000000002</v>
      </c>
      <c r="T2800" s="13">
        <v>63.369600000000005</v>
      </c>
      <c r="U2800" s="48">
        <f>T_[[#This Row],[CA tarif]]-T_[[#This Row],[CA HT]]</f>
        <v>157.43999999999983</v>
      </c>
      <c r="V2800" s="13"/>
      <c r="W2800" s="13"/>
      <c r="X2800"/>
      <c r="AA2800"/>
      <c r="AB2800"/>
    </row>
    <row r="2801" spans="1:28" ht="15" customHeight="1" x14ac:dyDescent="0.25">
      <c r="A2801" s="6" t="s">
        <v>130</v>
      </c>
      <c r="B2801" s="6" t="s">
        <v>131</v>
      </c>
      <c r="C2801" s="6" t="s">
        <v>132</v>
      </c>
      <c r="D2801" s="6" t="s">
        <v>123</v>
      </c>
      <c r="E2801" s="6">
        <v>5</v>
      </c>
      <c r="F2801" s="6" t="str">
        <f>VLOOKUP(T_[[#This Row],[N° représ]],ListeREPRESENTANTS,2,FALSE)</f>
        <v>Mohamed Ben Arfa</v>
      </c>
      <c r="G2801" s="6">
        <v>10913</v>
      </c>
      <c r="H2801" s="9">
        <v>41764</v>
      </c>
      <c r="I2801" s="9">
        <v>41778</v>
      </c>
      <c r="J2801" s="9">
        <v>41778</v>
      </c>
      <c r="K2801" s="7">
        <v>2</v>
      </c>
      <c r="L2801" s="9" t="str">
        <f>VLOOKUP(T_[[#This Row],[Réf catégorie]],ListeCATEGORIES,2,FALSE)</f>
        <v>Condiments</v>
      </c>
      <c r="M2801" s="6">
        <v>4</v>
      </c>
      <c r="N2801" s="6" t="str">
        <f>VLOOKUP(T_[[#This Row],[Réf prod]],ListePRODUITS,2,FALSE)</f>
        <v>Chef Anton's Cajun Seasoning</v>
      </c>
      <c r="O2801" s="13">
        <v>110</v>
      </c>
      <c r="P2801" s="6">
        <v>92</v>
      </c>
      <c r="Q2801" s="13">
        <f t="shared" si="43"/>
        <v>10120</v>
      </c>
      <c r="R2801" s="15">
        <v>0.15</v>
      </c>
      <c r="S2801" s="13">
        <v>8602</v>
      </c>
      <c r="T2801" s="13">
        <v>258.06</v>
      </c>
      <c r="U2801" s="48">
        <f>T_[[#This Row],[CA tarif]]-T_[[#This Row],[CA HT]]</f>
        <v>1518</v>
      </c>
      <c r="V2801" s="13"/>
      <c r="W2801" s="13"/>
      <c r="X2801"/>
      <c r="AA2801"/>
      <c r="AB2801"/>
    </row>
    <row r="2802" spans="1:28" ht="15" customHeight="1" x14ac:dyDescent="0.25">
      <c r="A2802" s="6" t="s">
        <v>209</v>
      </c>
      <c r="B2802" s="6" t="s">
        <v>210</v>
      </c>
      <c r="C2802" s="6" t="s">
        <v>211</v>
      </c>
      <c r="D2802" s="6" t="s">
        <v>212</v>
      </c>
      <c r="E2802" s="6">
        <v>1</v>
      </c>
      <c r="F2802" s="6" t="str">
        <f>VLOOKUP(T_[[#This Row],[N° représ]],ListeREPRESENTANTS,2,FALSE)</f>
        <v>Francis Rivière</v>
      </c>
      <c r="G2802" s="6">
        <v>10553</v>
      </c>
      <c r="H2802" s="9">
        <v>41765</v>
      </c>
      <c r="I2802" s="9">
        <v>41778</v>
      </c>
      <c r="J2802" s="9">
        <v>41781</v>
      </c>
      <c r="K2802" s="7">
        <v>1</v>
      </c>
      <c r="L2802" s="9" t="str">
        <f>VLOOKUP(T_[[#This Row],[Réf catégorie]],ListeCATEGORIES,2,FALSE)</f>
        <v>Boissons</v>
      </c>
      <c r="M2802" s="6">
        <v>35</v>
      </c>
      <c r="N2802" s="6" t="str">
        <f>VLOOKUP(T_[[#This Row],[Réf prod]],ListePRODUITS,2,FALSE)</f>
        <v>Steeleye Stout</v>
      </c>
      <c r="O2802" s="13">
        <v>90</v>
      </c>
      <c r="P2802" s="6">
        <v>29</v>
      </c>
      <c r="Q2802" s="13">
        <f t="shared" si="43"/>
        <v>2610</v>
      </c>
      <c r="R2802" s="15">
        <v>0.13</v>
      </c>
      <c r="S2802" s="13">
        <v>2270.6999999999998</v>
      </c>
      <c r="T2802" s="13">
        <v>20.436299999999999</v>
      </c>
      <c r="U2802" s="48">
        <f>T_[[#This Row],[CA tarif]]-T_[[#This Row],[CA HT]]</f>
        <v>339.30000000000018</v>
      </c>
      <c r="V2802" s="13"/>
      <c r="W2802" s="13"/>
      <c r="X2802"/>
      <c r="AA2802"/>
      <c r="AB2802"/>
    </row>
    <row r="2803" spans="1:28" ht="15" customHeight="1" x14ac:dyDescent="0.25">
      <c r="A2803" s="6" t="s">
        <v>177</v>
      </c>
      <c r="B2803" s="6" t="s">
        <v>178</v>
      </c>
      <c r="C2803" s="6" t="s">
        <v>159</v>
      </c>
      <c r="D2803" s="6" t="s">
        <v>136</v>
      </c>
      <c r="E2803" s="6">
        <v>5</v>
      </c>
      <c r="F2803" s="6" t="str">
        <f>VLOOKUP(T_[[#This Row],[N° représ]],ListeREPRESENTANTS,2,FALSE)</f>
        <v>Mohamed Ben Arfa</v>
      </c>
      <c r="G2803" s="6">
        <v>10580</v>
      </c>
      <c r="H2803" s="9">
        <v>41765</v>
      </c>
      <c r="I2803" s="9">
        <v>41790</v>
      </c>
      <c r="J2803" s="9">
        <v>41786</v>
      </c>
      <c r="K2803" s="7">
        <v>7</v>
      </c>
      <c r="L2803" s="9" t="str">
        <f>VLOOKUP(T_[[#This Row],[Réf catégorie]],ListeCATEGORIES,2,FALSE)</f>
        <v>Produits secs</v>
      </c>
      <c r="M2803" s="6">
        <v>14</v>
      </c>
      <c r="N2803" s="6" t="str">
        <f>VLOOKUP(T_[[#This Row],[Réf prod]],ListePRODUITS,2,FALSE)</f>
        <v>Tofu</v>
      </c>
      <c r="O2803" s="13">
        <v>116.25</v>
      </c>
      <c r="P2803" s="6">
        <v>27</v>
      </c>
      <c r="Q2803" s="13">
        <f t="shared" si="43"/>
        <v>3138.75</v>
      </c>
      <c r="R2803" s="15">
        <v>0.17</v>
      </c>
      <c r="S2803" s="13">
        <v>2605.1624999999999</v>
      </c>
      <c r="T2803" s="13">
        <v>46.892924999999998</v>
      </c>
      <c r="U2803" s="48">
        <f>T_[[#This Row],[CA tarif]]-T_[[#This Row],[CA HT]]</f>
        <v>533.58750000000009</v>
      </c>
      <c r="V2803" s="13"/>
      <c r="W2803" s="13"/>
      <c r="X2803"/>
      <c r="AA2803"/>
      <c r="AB2803"/>
    </row>
    <row r="2804" spans="1:28" ht="15" customHeight="1" x14ac:dyDescent="0.25">
      <c r="A2804" s="6" t="s">
        <v>166</v>
      </c>
      <c r="B2804" s="6" t="s">
        <v>167</v>
      </c>
      <c r="C2804" s="6" t="s">
        <v>168</v>
      </c>
      <c r="D2804" s="6" t="s">
        <v>169</v>
      </c>
      <c r="E2804" s="6">
        <v>2</v>
      </c>
      <c r="F2804" s="6" t="str">
        <f>VLOOKUP(T_[[#This Row],[N° représ]],ListeREPRESENTANTS,2,FALSE)</f>
        <v>Anne Dodsworth</v>
      </c>
      <c r="G2804" s="6">
        <v>10646</v>
      </c>
      <c r="H2804" s="9">
        <v>41765</v>
      </c>
      <c r="I2804" s="9">
        <v>41778</v>
      </c>
      <c r="J2804" s="9">
        <v>41773</v>
      </c>
      <c r="K2804" s="7">
        <v>4</v>
      </c>
      <c r="L2804" s="9" t="str">
        <f>VLOOKUP(T_[[#This Row],[Réf catégorie]],ListeCATEGORIES,2,FALSE)</f>
        <v>Produits laitiers</v>
      </c>
      <c r="M2804" s="6">
        <v>71</v>
      </c>
      <c r="N2804" s="6" t="str">
        <f>VLOOKUP(T_[[#This Row],[Réf prod]],ListePRODUITS,2,FALSE)</f>
        <v>Fløtemysost</v>
      </c>
      <c r="O2804" s="13">
        <v>107.5</v>
      </c>
      <c r="P2804" s="6">
        <v>6</v>
      </c>
      <c r="Q2804" s="13">
        <f t="shared" si="43"/>
        <v>645</v>
      </c>
      <c r="R2804" s="15">
        <v>-0.03</v>
      </c>
      <c r="S2804" s="13">
        <v>664.35</v>
      </c>
      <c r="T2804" s="13">
        <v>11.958300000000001</v>
      </c>
      <c r="U2804" s="48">
        <f>T_[[#This Row],[CA tarif]]-T_[[#This Row],[CA HT]]</f>
        <v>-19.350000000000023</v>
      </c>
      <c r="V2804" s="13"/>
      <c r="W2804" s="13"/>
      <c r="X2804"/>
      <c r="AA2804"/>
      <c r="AB2804"/>
    </row>
    <row r="2805" spans="1:28" ht="15" customHeight="1" x14ac:dyDescent="0.25">
      <c r="A2805" s="6" t="s">
        <v>194</v>
      </c>
      <c r="B2805" s="6" t="s">
        <v>195</v>
      </c>
      <c r="C2805" s="6" t="s">
        <v>97</v>
      </c>
      <c r="D2805" s="6" t="s">
        <v>98</v>
      </c>
      <c r="E2805" s="6">
        <v>1</v>
      </c>
      <c r="F2805" s="6" t="str">
        <f>VLOOKUP(T_[[#This Row],[N° représ]],ListeREPRESENTANTS,2,FALSE)</f>
        <v>Francis Rivière</v>
      </c>
      <c r="G2805" s="6">
        <v>10676</v>
      </c>
      <c r="H2805" s="9">
        <v>41765</v>
      </c>
      <c r="I2805" s="9">
        <v>41792</v>
      </c>
      <c r="J2805" s="9">
        <v>41788</v>
      </c>
      <c r="K2805" s="7">
        <v>3</v>
      </c>
      <c r="L2805" s="9" t="str">
        <f>VLOOKUP(T_[[#This Row],[Réf catégorie]],ListeCATEGORIES,2,FALSE)</f>
        <v>Desserts</v>
      </c>
      <c r="M2805" s="6">
        <v>19</v>
      </c>
      <c r="N2805" s="6" t="str">
        <f>VLOOKUP(T_[[#This Row],[Réf prod]],ListePRODUITS,2,FALSE)</f>
        <v>Teatime Chocolate Biscuits</v>
      </c>
      <c r="O2805" s="13">
        <v>46</v>
      </c>
      <c r="P2805" s="6">
        <v>39</v>
      </c>
      <c r="Q2805" s="13">
        <f t="shared" si="43"/>
        <v>1794</v>
      </c>
      <c r="R2805" s="15">
        <v>0.11</v>
      </c>
      <c r="S2805" s="13">
        <v>1596.66</v>
      </c>
      <c r="T2805" s="13">
        <v>3.1933200000000004</v>
      </c>
      <c r="U2805" s="48">
        <f>T_[[#This Row],[CA tarif]]-T_[[#This Row],[CA HT]]</f>
        <v>197.33999999999992</v>
      </c>
      <c r="V2805" s="13"/>
      <c r="W2805" s="13"/>
      <c r="X2805"/>
      <c r="AA2805"/>
      <c r="AB2805"/>
    </row>
    <row r="2806" spans="1:28" ht="15" customHeight="1" x14ac:dyDescent="0.25">
      <c r="A2806" s="6" t="s">
        <v>133</v>
      </c>
      <c r="B2806" s="6" t="s">
        <v>134</v>
      </c>
      <c r="C2806" s="6" t="s">
        <v>135</v>
      </c>
      <c r="D2806" s="6" t="s">
        <v>136</v>
      </c>
      <c r="E2806" s="6">
        <v>6</v>
      </c>
      <c r="F2806" s="6" t="str">
        <f>VLOOKUP(T_[[#This Row],[N° représ]],ListeREPRESENTANTS,2,FALSE)</f>
        <v>Ernst Junge</v>
      </c>
      <c r="G2806" s="6">
        <v>10791</v>
      </c>
      <c r="H2806" s="9">
        <v>41765</v>
      </c>
      <c r="I2806" s="9">
        <v>41781</v>
      </c>
      <c r="J2806" s="9">
        <v>41783</v>
      </c>
      <c r="K2806" s="7">
        <v>8</v>
      </c>
      <c r="L2806" s="9" t="str">
        <f>VLOOKUP(T_[[#This Row],[Réf catégorie]],ListeCATEGORIES,2,FALSE)</f>
        <v>Poissons et fruits de mer</v>
      </c>
      <c r="M2806" s="6">
        <v>41</v>
      </c>
      <c r="N2806" s="6" t="str">
        <f>VLOOKUP(T_[[#This Row],[Réf prod]],ListePRODUITS,2,FALSE)</f>
        <v>Jack's New England Clam Chowder</v>
      </c>
      <c r="O2806" s="13">
        <v>48.25</v>
      </c>
      <c r="P2806" s="6">
        <v>51</v>
      </c>
      <c r="Q2806" s="13">
        <f t="shared" si="43"/>
        <v>2460.75</v>
      </c>
      <c r="R2806" s="15">
        <v>0.08</v>
      </c>
      <c r="S2806" s="13">
        <v>2263.89</v>
      </c>
      <c r="T2806" s="13">
        <v>18.11112</v>
      </c>
      <c r="U2806" s="48">
        <f>T_[[#This Row],[CA tarif]]-T_[[#This Row],[CA HT]]</f>
        <v>196.86000000000013</v>
      </c>
      <c r="V2806" s="13"/>
      <c r="W2806" s="13"/>
      <c r="X2806"/>
      <c r="AA2806"/>
      <c r="AB2806"/>
    </row>
    <row r="2807" spans="1:28" ht="15" customHeight="1" x14ac:dyDescent="0.25">
      <c r="A2807" s="6" t="s">
        <v>173</v>
      </c>
      <c r="B2807" s="6" t="s">
        <v>174</v>
      </c>
      <c r="C2807" s="6" t="s">
        <v>135</v>
      </c>
      <c r="D2807" s="6" t="s">
        <v>136</v>
      </c>
      <c r="E2807" s="6">
        <v>3</v>
      </c>
      <c r="F2807" s="6" t="str">
        <f>VLOOKUP(T_[[#This Row],[N° représ]],ListeREPRESENTANTS,2,FALSE)</f>
        <v>Janet Leverling</v>
      </c>
      <c r="G2807" s="6">
        <v>10817</v>
      </c>
      <c r="H2807" s="9">
        <v>41765</v>
      </c>
      <c r="I2807" s="9">
        <v>41788</v>
      </c>
      <c r="J2807" s="9">
        <v>41788</v>
      </c>
      <c r="K2807" s="7">
        <v>1</v>
      </c>
      <c r="L2807" s="9" t="str">
        <f>VLOOKUP(T_[[#This Row],[Réf catégorie]],ListeCATEGORIES,2,FALSE)</f>
        <v>Boissons</v>
      </c>
      <c r="M2807" s="6">
        <v>38</v>
      </c>
      <c r="N2807" s="6" t="str">
        <f>VLOOKUP(T_[[#This Row],[Réf prod]],ListePRODUITS,2,FALSE)</f>
        <v>Côte de Blaye</v>
      </c>
      <c r="O2807" s="13">
        <v>1317.5</v>
      </c>
      <c r="P2807" s="6">
        <v>22</v>
      </c>
      <c r="Q2807" s="13">
        <f t="shared" si="43"/>
        <v>28985</v>
      </c>
      <c r="R2807" s="15">
        <v>-0.03</v>
      </c>
      <c r="S2807" s="13">
        <v>29854.55</v>
      </c>
      <c r="T2807" s="13">
        <v>298.5455</v>
      </c>
      <c r="U2807" s="48">
        <f>T_[[#This Row],[CA tarif]]-T_[[#This Row],[CA HT]]</f>
        <v>-869.54999999999927</v>
      </c>
      <c r="V2807" s="13"/>
      <c r="W2807" s="13"/>
      <c r="X2807"/>
      <c r="AA2807"/>
      <c r="AB2807"/>
    </row>
    <row r="2808" spans="1:28" ht="15" customHeight="1" x14ac:dyDescent="0.25">
      <c r="A2808" s="6" t="s">
        <v>82</v>
      </c>
      <c r="B2808" s="6" t="s">
        <v>83</v>
      </c>
      <c r="C2808" s="6" t="s">
        <v>84</v>
      </c>
      <c r="D2808" s="6" t="s">
        <v>85</v>
      </c>
      <c r="E2808" s="6">
        <v>7</v>
      </c>
      <c r="F2808" s="6" t="str">
        <f>VLOOKUP(T_[[#This Row],[N° représ]],ListeREPRESENTANTS,2,FALSE)</f>
        <v>Jaime Dos Santos</v>
      </c>
      <c r="G2808" s="6">
        <v>10525</v>
      </c>
      <c r="H2808" s="9">
        <v>41766</v>
      </c>
      <c r="I2808" s="9">
        <v>41791</v>
      </c>
      <c r="J2808" s="9">
        <v>41794</v>
      </c>
      <c r="K2808" s="7">
        <v>8</v>
      </c>
      <c r="L2808" s="9" t="str">
        <f>VLOOKUP(T_[[#This Row],[Réf catégorie]],ListeCATEGORIES,2,FALSE)</f>
        <v>Poissons et fruits de mer</v>
      </c>
      <c r="M2808" s="6">
        <v>36</v>
      </c>
      <c r="N2808" s="6" t="str">
        <f>VLOOKUP(T_[[#This Row],[Réf prod]],ListePRODUITS,2,FALSE)</f>
        <v>Inlagd Sill</v>
      </c>
      <c r="O2808" s="13">
        <v>95</v>
      </c>
      <c r="P2808" s="6">
        <v>4</v>
      </c>
      <c r="Q2808" s="13">
        <f t="shared" si="43"/>
        <v>380</v>
      </c>
      <c r="R2808" s="15">
        <v>0</v>
      </c>
      <c r="S2808" s="13">
        <v>380</v>
      </c>
      <c r="T2808" s="13">
        <v>9.8800000000000008</v>
      </c>
      <c r="U2808" s="48">
        <f>T_[[#This Row],[CA tarif]]-T_[[#This Row],[CA HT]]</f>
        <v>0</v>
      </c>
      <c r="V2808" s="13"/>
      <c r="W2808" s="13"/>
      <c r="X2808"/>
      <c r="AA2808"/>
      <c r="AB2808"/>
    </row>
    <row r="2809" spans="1:28" ht="15" customHeight="1" x14ac:dyDescent="0.25">
      <c r="A2809" s="6" t="s">
        <v>177</v>
      </c>
      <c r="B2809" s="6" t="s">
        <v>178</v>
      </c>
      <c r="C2809" s="6" t="s">
        <v>159</v>
      </c>
      <c r="D2809" s="6" t="s">
        <v>136</v>
      </c>
      <c r="E2809" s="6">
        <v>5</v>
      </c>
      <c r="F2809" s="6" t="str">
        <f>VLOOKUP(T_[[#This Row],[N° représ]],ListeREPRESENTANTS,2,FALSE)</f>
        <v>Mohamed Ben Arfa</v>
      </c>
      <c r="G2809" s="6">
        <v>10554</v>
      </c>
      <c r="H2809" s="9">
        <v>41767</v>
      </c>
      <c r="I2809" s="9">
        <v>41778</v>
      </c>
      <c r="J2809" s="9">
        <v>41777</v>
      </c>
      <c r="K2809" s="7">
        <v>3</v>
      </c>
      <c r="L2809" s="9" t="str">
        <f>VLOOKUP(T_[[#This Row],[Réf catégorie]],ListeCATEGORIES,2,FALSE)</f>
        <v>Desserts</v>
      </c>
      <c r="M2809" s="6">
        <v>62</v>
      </c>
      <c r="N2809" s="6" t="str">
        <f>VLOOKUP(T_[[#This Row],[Réf prod]],ListePRODUITS,2,FALSE)</f>
        <v>Tarte au sucre</v>
      </c>
      <c r="O2809" s="13">
        <v>246.5</v>
      </c>
      <c r="P2809" s="6">
        <v>98</v>
      </c>
      <c r="Q2809" s="13">
        <f t="shared" si="43"/>
        <v>24157</v>
      </c>
      <c r="R2809" s="15">
        <v>0.15</v>
      </c>
      <c r="S2809" s="13">
        <v>20533.45</v>
      </c>
      <c r="T2809" s="13">
        <v>657.07040000000006</v>
      </c>
      <c r="U2809" s="48">
        <f>T_[[#This Row],[CA tarif]]-T_[[#This Row],[CA HT]]</f>
        <v>3623.5499999999993</v>
      </c>
      <c r="V2809" s="13"/>
      <c r="W2809" s="13"/>
      <c r="X2809"/>
      <c r="AA2809"/>
      <c r="AB2809"/>
    </row>
    <row r="2810" spans="1:28" ht="15" customHeight="1" x14ac:dyDescent="0.25">
      <c r="A2810" s="6" t="s">
        <v>186</v>
      </c>
      <c r="B2810" s="6" t="s">
        <v>187</v>
      </c>
      <c r="C2810" s="6" t="s">
        <v>188</v>
      </c>
      <c r="D2810" s="6" t="s">
        <v>140</v>
      </c>
      <c r="E2810" s="6">
        <v>1</v>
      </c>
      <c r="F2810" s="6" t="str">
        <f>VLOOKUP(T_[[#This Row],[N° représ]],ListeREPRESENTANTS,2,FALSE)</f>
        <v>Francis Rivière</v>
      </c>
      <c r="G2810" s="6">
        <v>10595</v>
      </c>
      <c r="H2810" s="9">
        <v>41767</v>
      </c>
      <c r="I2810" s="9">
        <v>41790</v>
      </c>
      <c r="J2810" s="9">
        <v>41789</v>
      </c>
      <c r="K2810" s="7">
        <v>4</v>
      </c>
      <c r="L2810" s="9" t="str">
        <f>VLOOKUP(T_[[#This Row],[Réf catégorie]],ListeCATEGORIES,2,FALSE)</f>
        <v>Produits laitiers</v>
      </c>
      <c r="M2810" s="6">
        <v>69</v>
      </c>
      <c r="N2810" s="6" t="str">
        <f>VLOOKUP(T_[[#This Row],[Réf prod]],ListePRODUITS,2,FALSE)</f>
        <v>Gudbrandsdalsost</v>
      </c>
      <c r="O2810" s="13">
        <v>180</v>
      </c>
      <c r="P2810" s="6">
        <v>28</v>
      </c>
      <c r="Q2810" s="13">
        <f t="shared" si="43"/>
        <v>5040</v>
      </c>
      <c r="R2810" s="15">
        <v>0.19</v>
      </c>
      <c r="S2810" s="13">
        <v>4082.4</v>
      </c>
      <c r="T2810" s="13">
        <v>77.565600000000003</v>
      </c>
      <c r="U2810" s="48">
        <f>T_[[#This Row],[CA tarif]]-T_[[#This Row],[CA HT]]</f>
        <v>957.59999999999991</v>
      </c>
      <c r="V2810" s="13"/>
      <c r="W2810" s="13"/>
      <c r="X2810"/>
      <c r="AA2810"/>
      <c r="AB2810"/>
    </row>
    <row r="2811" spans="1:28" ht="15" customHeight="1" x14ac:dyDescent="0.25">
      <c r="A2811" s="6" t="s">
        <v>243</v>
      </c>
      <c r="B2811" s="6" t="s">
        <v>244</v>
      </c>
      <c r="C2811" s="6" t="s">
        <v>88</v>
      </c>
      <c r="D2811" s="6" t="s">
        <v>89</v>
      </c>
      <c r="E2811" s="6">
        <v>6</v>
      </c>
      <c r="F2811" s="6" t="str">
        <f>VLOOKUP(T_[[#This Row],[N° représ]],ListeREPRESENTANTS,2,FALSE)</f>
        <v>Ernst Junge</v>
      </c>
      <c r="G2811" s="6">
        <v>10643</v>
      </c>
      <c r="H2811" s="9">
        <v>41767</v>
      </c>
      <c r="I2811" s="9">
        <v>41780</v>
      </c>
      <c r="J2811" s="9">
        <v>41781</v>
      </c>
      <c r="K2811" s="7">
        <v>7</v>
      </c>
      <c r="L2811" s="9" t="str">
        <f>VLOOKUP(T_[[#This Row],[Réf catégorie]],ListeCATEGORIES,2,FALSE)</f>
        <v>Produits secs</v>
      </c>
      <c r="M2811" s="6">
        <v>28</v>
      </c>
      <c r="N2811" s="6" t="str">
        <f>VLOOKUP(T_[[#This Row],[Réf prod]],ListePRODUITS,2,FALSE)</f>
        <v>Rössle Sauerkraut</v>
      </c>
      <c r="O2811" s="13">
        <v>228</v>
      </c>
      <c r="P2811" s="6">
        <v>86</v>
      </c>
      <c r="Q2811" s="13">
        <f t="shared" si="43"/>
        <v>19608</v>
      </c>
      <c r="R2811" s="15">
        <v>0.08</v>
      </c>
      <c r="S2811" s="13">
        <v>18039.36</v>
      </c>
      <c r="T2811" s="13">
        <v>180.39359999999999</v>
      </c>
      <c r="U2811" s="48">
        <f>T_[[#This Row],[CA tarif]]-T_[[#This Row],[CA HT]]</f>
        <v>1568.6399999999994</v>
      </c>
      <c r="V2811" s="13"/>
      <c r="W2811" s="13"/>
      <c r="X2811"/>
      <c r="AA2811"/>
      <c r="AB2811"/>
    </row>
    <row r="2812" spans="1:28" ht="15" customHeight="1" x14ac:dyDescent="0.25">
      <c r="A2812" s="6" t="s">
        <v>216</v>
      </c>
      <c r="B2812" s="6" t="s">
        <v>217</v>
      </c>
      <c r="C2812" s="6" t="s">
        <v>218</v>
      </c>
      <c r="D2812" s="6" t="s">
        <v>102</v>
      </c>
      <c r="E2812" s="6">
        <v>5</v>
      </c>
      <c r="F2812" s="6" t="str">
        <f>VLOOKUP(T_[[#This Row],[N° représ]],ListeREPRESENTANTS,2,FALSE)</f>
        <v>Mohamed Ben Arfa</v>
      </c>
      <c r="G2812" s="6">
        <v>10760</v>
      </c>
      <c r="H2812" s="9">
        <v>41767</v>
      </c>
      <c r="I2812" s="9">
        <v>41785</v>
      </c>
      <c r="J2812" s="9">
        <v>41783</v>
      </c>
      <c r="K2812" s="7">
        <v>1</v>
      </c>
      <c r="L2812" s="9" t="str">
        <f>VLOOKUP(T_[[#This Row],[Réf catégorie]],ListeCATEGORIES,2,FALSE)</f>
        <v>Boissons</v>
      </c>
      <c r="M2812" s="6">
        <v>43</v>
      </c>
      <c r="N2812" s="6" t="str">
        <f>VLOOKUP(T_[[#This Row],[Réf prod]],ListePRODUITS,2,FALSE)</f>
        <v>Ipoh Coffee</v>
      </c>
      <c r="O2812" s="13">
        <v>230</v>
      </c>
      <c r="P2812" s="6">
        <v>51</v>
      </c>
      <c r="Q2812" s="13">
        <f t="shared" si="43"/>
        <v>11730</v>
      </c>
      <c r="R2812" s="15">
        <v>0.04</v>
      </c>
      <c r="S2812" s="13">
        <v>11260.8</v>
      </c>
      <c r="T2812" s="13">
        <v>304.04159999999996</v>
      </c>
      <c r="U2812" s="48">
        <f>T_[[#This Row],[CA tarif]]-T_[[#This Row],[CA HT]]</f>
        <v>469.20000000000073</v>
      </c>
      <c r="V2812" s="13"/>
      <c r="W2812" s="13"/>
      <c r="X2812"/>
      <c r="AA2812"/>
      <c r="AB2812"/>
    </row>
    <row r="2813" spans="1:28" ht="15" customHeight="1" x14ac:dyDescent="0.25">
      <c r="A2813" s="6" t="s">
        <v>239</v>
      </c>
      <c r="B2813" s="6" t="s">
        <v>240</v>
      </c>
      <c r="C2813" s="6" t="s">
        <v>241</v>
      </c>
      <c r="D2813" s="6" t="s">
        <v>242</v>
      </c>
      <c r="E2813" s="6">
        <v>5</v>
      </c>
      <c r="F2813" s="6" t="str">
        <f>VLOOKUP(T_[[#This Row],[N° représ]],ListeREPRESENTANTS,2,FALSE)</f>
        <v>Mohamed Ben Arfa</v>
      </c>
      <c r="G2813" s="6">
        <v>10802</v>
      </c>
      <c r="H2813" s="9">
        <v>41767</v>
      </c>
      <c r="I2813" s="9">
        <v>41782</v>
      </c>
      <c r="J2813" s="9">
        <v>41777</v>
      </c>
      <c r="K2813" s="7">
        <v>6</v>
      </c>
      <c r="L2813" s="9" t="str">
        <f>VLOOKUP(T_[[#This Row],[Réf catégorie]],ListeCATEGORIES,2,FALSE)</f>
        <v>Viandes</v>
      </c>
      <c r="M2813" s="6">
        <v>55</v>
      </c>
      <c r="N2813" s="6" t="str">
        <f>VLOOKUP(T_[[#This Row],[Réf prod]],ListePRODUITS,2,FALSE)</f>
        <v>Pâté chinois</v>
      </c>
      <c r="O2813" s="13">
        <v>120</v>
      </c>
      <c r="P2813" s="6">
        <v>55</v>
      </c>
      <c r="Q2813" s="13">
        <f t="shared" si="43"/>
        <v>6600</v>
      </c>
      <c r="R2813" s="15">
        <v>0.1</v>
      </c>
      <c r="S2813" s="13">
        <v>5940</v>
      </c>
      <c r="T2813" s="13">
        <v>184.14</v>
      </c>
      <c r="U2813" s="48">
        <f>T_[[#This Row],[CA tarif]]-T_[[#This Row],[CA HT]]</f>
        <v>660</v>
      </c>
      <c r="V2813" s="13"/>
      <c r="W2813" s="13"/>
      <c r="X2813"/>
      <c r="AA2813"/>
      <c r="AB2813"/>
    </row>
    <row r="2814" spans="1:28" ht="15" customHeight="1" x14ac:dyDescent="0.25">
      <c r="A2814" s="6" t="s">
        <v>272</v>
      </c>
      <c r="B2814" s="6" t="s">
        <v>273</v>
      </c>
      <c r="C2814" s="6" t="s">
        <v>274</v>
      </c>
      <c r="D2814" s="6" t="s">
        <v>81</v>
      </c>
      <c r="E2814" s="6">
        <v>3</v>
      </c>
      <c r="F2814" s="6" t="str">
        <f>VLOOKUP(T_[[#This Row],[N° représ]],ListeREPRESENTANTS,2,FALSE)</f>
        <v>Janet Leverling</v>
      </c>
      <c r="G2814" s="6">
        <v>10855</v>
      </c>
      <c r="H2814" s="9">
        <v>41768</v>
      </c>
      <c r="I2814" s="9">
        <v>41797</v>
      </c>
      <c r="J2814" s="9">
        <v>41799</v>
      </c>
      <c r="K2814" s="7">
        <v>5</v>
      </c>
      <c r="L2814" s="9" t="str">
        <f>VLOOKUP(T_[[#This Row],[Réf catégorie]],ListeCATEGORIES,2,FALSE)</f>
        <v>Pâtes et céréales</v>
      </c>
      <c r="M2814" s="6">
        <v>56</v>
      </c>
      <c r="N2814" s="6" t="str">
        <f>VLOOKUP(T_[[#This Row],[Réf prod]],ListePRODUITS,2,FALSE)</f>
        <v>Gnocchi di nonna Alice</v>
      </c>
      <c r="O2814" s="13">
        <v>190</v>
      </c>
      <c r="P2814" s="6">
        <v>44</v>
      </c>
      <c r="Q2814" s="13">
        <f t="shared" si="43"/>
        <v>8360</v>
      </c>
      <c r="R2814" s="15">
        <v>0.06</v>
      </c>
      <c r="S2814" s="13">
        <v>7858.4</v>
      </c>
      <c r="T2814" s="13">
        <v>39.292000000000002</v>
      </c>
      <c r="U2814" s="48">
        <f>T_[[#This Row],[CA tarif]]-T_[[#This Row],[CA HT]]</f>
        <v>501.60000000000036</v>
      </c>
      <c r="V2814" s="13"/>
      <c r="W2814" s="13"/>
      <c r="X2814"/>
      <c r="AA2814"/>
      <c r="AB2814"/>
    </row>
    <row r="2815" spans="1:28" ht="15" customHeight="1" x14ac:dyDescent="0.25">
      <c r="A2815" s="6" t="s">
        <v>120</v>
      </c>
      <c r="B2815" s="6" t="s">
        <v>121</v>
      </c>
      <c r="C2815" s="6" t="s">
        <v>122</v>
      </c>
      <c r="D2815" s="6" t="s">
        <v>123</v>
      </c>
      <c r="E2815" s="6">
        <v>5</v>
      </c>
      <c r="F2815" s="6" t="str">
        <f>VLOOKUP(T_[[#This Row],[N° représ]],ListeREPRESENTANTS,2,FALSE)</f>
        <v>Mohamed Ben Arfa</v>
      </c>
      <c r="G2815" s="6">
        <v>10622</v>
      </c>
      <c r="H2815" s="9">
        <v>41769</v>
      </c>
      <c r="I2815" s="9">
        <v>41780</v>
      </c>
      <c r="J2815" s="9">
        <v>41781</v>
      </c>
      <c r="K2815" s="7">
        <v>3</v>
      </c>
      <c r="L2815" s="9" t="str">
        <f>VLOOKUP(T_[[#This Row],[Réf catégorie]],ListeCATEGORIES,2,FALSE)</f>
        <v>Desserts</v>
      </c>
      <c r="M2815" s="6">
        <v>68</v>
      </c>
      <c r="N2815" s="6" t="str">
        <f>VLOOKUP(T_[[#This Row],[Réf prod]],ListePRODUITS,2,FALSE)</f>
        <v>Scottish Longbreads</v>
      </c>
      <c r="O2815" s="13">
        <v>62.5</v>
      </c>
      <c r="P2815" s="6">
        <v>12</v>
      </c>
      <c r="Q2815" s="13">
        <f t="shared" si="43"/>
        <v>750</v>
      </c>
      <c r="R2815" s="15">
        <v>0.01</v>
      </c>
      <c r="S2815" s="13">
        <v>742.5</v>
      </c>
      <c r="T2815" s="13">
        <v>17.077500000000001</v>
      </c>
      <c r="U2815" s="48">
        <f>T_[[#This Row],[CA tarif]]-T_[[#This Row],[CA HT]]</f>
        <v>7.5</v>
      </c>
      <c r="V2815" s="13"/>
      <c r="W2815" s="13"/>
      <c r="X2815"/>
      <c r="AA2815"/>
      <c r="AB2815"/>
    </row>
    <row r="2816" spans="1:28" ht="15" customHeight="1" x14ac:dyDescent="0.25">
      <c r="A2816" s="6" t="s">
        <v>285</v>
      </c>
      <c r="B2816" s="6" t="s">
        <v>286</v>
      </c>
      <c r="C2816" s="6" t="s">
        <v>287</v>
      </c>
      <c r="D2816" s="6" t="s">
        <v>212</v>
      </c>
      <c r="E2816" s="6">
        <v>8</v>
      </c>
      <c r="F2816" s="6" t="str">
        <f>VLOOKUP(T_[[#This Row],[N° représ]],ListeREPRESENTANTS,2,FALSE)</f>
        <v>Hicham Esmal</v>
      </c>
      <c r="G2816" s="6">
        <v>10695</v>
      </c>
      <c r="H2816" s="9">
        <v>41769</v>
      </c>
      <c r="I2816" s="9">
        <v>41786</v>
      </c>
      <c r="J2816" s="9">
        <v>41783</v>
      </c>
      <c r="K2816" s="7">
        <v>1</v>
      </c>
      <c r="L2816" s="9" t="str">
        <f>VLOOKUP(T_[[#This Row],[Réf catégorie]],ListeCATEGORIES,2,FALSE)</f>
        <v>Boissons</v>
      </c>
      <c r="M2816" s="6">
        <v>24</v>
      </c>
      <c r="N2816" s="6" t="str">
        <f>VLOOKUP(T_[[#This Row],[Réf prod]],ListePRODUITS,2,FALSE)</f>
        <v>Guaraná Fantástica</v>
      </c>
      <c r="O2816" s="13">
        <v>22.5</v>
      </c>
      <c r="P2816" s="6">
        <v>19</v>
      </c>
      <c r="Q2816" s="13">
        <f t="shared" si="43"/>
        <v>427.5</v>
      </c>
      <c r="R2816" s="15">
        <v>0.19</v>
      </c>
      <c r="S2816" s="13">
        <v>346.27500000000003</v>
      </c>
      <c r="T2816" s="13">
        <v>11.080800000000002</v>
      </c>
      <c r="U2816" s="48">
        <f>T_[[#This Row],[CA tarif]]-T_[[#This Row],[CA HT]]</f>
        <v>81.224999999999966</v>
      </c>
      <c r="V2816" s="13"/>
      <c r="W2816" s="13"/>
      <c r="X2816"/>
      <c r="AA2816"/>
      <c r="AB2816"/>
    </row>
    <row r="2817" spans="1:28" ht="15" customHeight="1" x14ac:dyDescent="0.25">
      <c r="A2817" s="6" t="s">
        <v>310</v>
      </c>
      <c r="B2817" s="6" t="s">
        <v>311</v>
      </c>
      <c r="C2817" s="6" t="s">
        <v>312</v>
      </c>
      <c r="D2817" s="6" t="s">
        <v>85</v>
      </c>
      <c r="E2817" s="6">
        <v>1</v>
      </c>
      <c r="F2817" s="6" t="str">
        <f>VLOOKUP(T_[[#This Row],[N° représ]],ListeREPRESENTANTS,2,FALSE)</f>
        <v>Francis Rivière</v>
      </c>
      <c r="G2817" s="6">
        <v>10737</v>
      </c>
      <c r="H2817" s="9">
        <v>41769</v>
      </c>
      <c r="I2817" s="9">
        <v>41797</v>
      </c>
      <c r="J2817" s="9">
        <v>41794</v>
      </c>
      <c r="K2817" s="7">
        <v>8</v>
      </c>
      <c r="L2817" s="9" t="str">
        <f>VLOOKUP(T_[[#This Row],[Réf catégorie]],ListeCATEGORIES,2,FALSE)</f>
        <v>Poissons et fruits de mer</v>
      </c>
      <c r="M2817" s="6">
        <v>13</v>
      </c>
      <c r="N2817" s="6" t="str">
        <f>VLOOKUP(T_[[#This Row],[Réf prod]],ListePRODUITS,2,FALSE)</f>
        <v>Konbu</v>
      </c>
      <c r="O2817" s="13">
        <v>30</v>
      </c>
      <c r="P2817" s="6">
        <v>31</v>
      </c>
      <c r="Q2817" s="13">
        <f t="shared" si="43"/>
        <v>930</v>
      </c>
      <c r="R2817" s="15">
        <v>0.16</v>
      </c>
      <c r="S2817" s="13">
        <v>781.19999999999993</v>
      </c>
      <c r="T2817" s="13">
        <v>2.3435999999999999</v>
      </c>
      <c r="U2817" s="48">
        <f>T_[[#This Row],[CA tarif]]-T_[[#This Row],[CA HT]]</f>
        <v>148.80000000000007</v>
      </c>
      <c r="V2817" s="13"/>
      <c r="W2817" s="13"/>
      <c r="X2817"/>
      <c r="AA2817"/>
      <c r="AB2817"/>
    </row>
    <row r="2818" spans="1:28" ht="15" customHeight="1" x14ac:dyDescent="0.25">
      <c r="A2818" s="6" t="s">
        <v>133</v>
      </c>
      <c r="B2818" s="6" t="s">
        <v>134</v>
      </c>
      <c r="C2818" s="6" t="s">
        <v>135</v>
      </c>
      <c r="D2818" s="6" t="s">
        <v>136</v>
      </c>
      <c r="E2818" s="6">
        <v>7</v>
      </c>
      <c r="F2818" s="6" t="str">
        <f>VLOOKUP(T_[[#This Row],[N° représ]],ListeREPRESENTANTS,2,FALSE)</f>
        <v>Jaime Dos Santos</v>
      </c>
      <c r="G2818" s="6">
        <v>10859</v>
      </c>
      <c r="H2818" s="9">
        <v>41769</v>
      </c>
      <c r="I2818" s="9">
        <v>41797</v>
      </c>
      <c r="J2818" s="9">
        <v>41795</v>
      </c>
      <c r="K2818" s="7">
        <v>5</v>
      </c>
      <c r="L2818" s="9" t="str">
        <f>VLOOKUP(T_[[#This Row],[Réf catégorie]],ListeCATEGORIES,2,FALSE)</f>
        <v>Pâtes et céréales</v>
      </c>
      <c r="M2818" s="6">
        <v>64</v>
      </c>
      <c r="N2818" s="6" t="str">
        <f>VLOOKUP(T_[[#This Row],[Réf prod]],ListePRODUITS,2,FALSE)</f>
        <v>Wimmers gute Semmelknödel</v>
      </c>
      <c r="O2818" s="13">
        <v>166.25</v>
      </c>
      <c r="P2818" s="6">
        <v>14</v>
      </c>
      <c r="Q2818" s="13">
        <f t="shared" si="43"/>
        <v>2327.5</v>
      </c>
      <c r="R2818" s="15">
        <v>0.1</v>
      </c>
      <c r="S2818" s="13">
        <v>2094.75</v>
      </c>
      <c r="T2818" s="13">
        <v>8.3789999999999996</v>
      </c>
      <c r="U2818" s="48">
        <f>T_[[#This Row],[CA tarif]]-T_[[#This Row],[CA HT]]</f>
        <v>232.75</v>
      </c>
      <c r="V2818" s="13"/>
      <c r="W2818" s="13"/>
      <c r="X2818"/>
      <c r="AA2818"/>
      <c r="AB2818"/>
    </row>
    <row r="2819" spans="1:28" ht="15" customHeight="1" x14ac:dyDescent="0.25">
      <c r="A2819" s="6" t="s">
        <v>291</v>
      </c>
      <c r="B2819" s="6" t="s">
        <v>292</v>
      </c>
      <c r="C2819" s="6" t="s">
        <v>97</v>
      </c>
      <c r="D2819" s="6" t="s">
        <v>98</v>
      </c>
      <c r="E2819" s="6">
        <v>3</v>
      </c>
      <c r="F2819" s="6" t="str">
        <f>VLOOKUP(T_[[#This Row],[N° représ]],ListeREPRESENTANTS,2,FALSE)</f>
        <v>Janet Leverling</v>
      </c>
      <c r="G2819" s="6">
        <v>10759</v>
      </c>
      <c r="H2819" s="9">
        <v>41770</v>
      </c>
      <c r="I2819" s="9">
        <v>41792</v>
      </c>
      <c r="J2819" s="9">
        <v>41789</v>
      </c>
      <c r="K2819" s="7">
        <v>4</v>
      </c>
      <c r="L2819" s="9" t="str">
        <f>VLOOKUP(T_[[#This Row],[Réf catégorie]],ListeCATEGORIES,2,FALSE)</f>
        <v>Produits laitiers</v>
      </c>
      <c r="M2819" s="6">
        <v>32</v>
      </c>
      <c r="N2819" s="6" t="str">
        <f>VLOOKUP(T_[[#This Row],[Réf prod]],ListePRODUITS,2,FALSE)</f>
        <v>Mascarpone Fabioli</v>
      </c>
      <c r="O2819" s="13">
        <v>160</v>
      </c>
      <c r="P2819" s="6">
        <v>30</v>
      </c>
      <c r="Q2819" s="13">
        <f t="shared" si="43"/>
        <v>4800</v>
      </c>
      <c r="R2819" s="15">
        <v>0.17</v>
      </c>
      <c r="S2819" s="13">
        <v>3984</v>
      </c>
      <c r="T2819" s="13">
        <v>63.744</v>
      </c>
      <c r="U2819" s="48">
        <f>T_[[#This Row],[CA tarif]]-T_[[#This Row],[CA HT]]</f>
        <v>816</v>
      </c>
      <c r="V2819" s="13"/>
      <c r="W2819" s="13"/>
      <c r="X2819"/>
      <c r="AA2819"/>
      <c r="AB2819"/>
    </row>
    <row r="2820" spans="1:28" ht="15" customHeight="1" x14ac:dyDescent="0.25">
      <c r="A2820" s="6" t="s">
        <v>319</v>
      </c>
      <c r="B2820" s="6" t="s">
        <v>320</v>
      </c>
      <c r="C2820" s="6" t="s">
        <v>321</v>
      </c>
      <c r="D2820" s="6" t="s">
        <v>106</v>
      </c>
      <c r="E2820" s="6">
        <v>7</v>
      </c>
      <c r="F2820" s="6" t="str">
        <f>VLOOKUP(T_[[#This Row],[N° représ]],ListeREPRESENTANTS,2,FALSE)</f>
        <v>Jaime Dos Santos</v>
      </c>
      <c r="G2820" s="6">
        <v>10785</v>
      </c>
      <c r="H2820" s="9">
        <v>41770</v>
      </c>
      <c r="I2820" s="9">
        <v>41791</v>
      </c>
      <c r="J2820" s="9">
        <v>41787</v>
      </c>
      <c r="K2820" s="7">
        <v>1</v>
      </c>
      <c r="L2820" s="9" t="str">
        <f>VLOOKUP(T_[[#This Row],[Réf catégorie]],ListeCATEGORIES,2,FALSE)</f>
        <v>Boissons</v>
      </c>
      <c r="M2820" s="6">
        <v>75</v>
      </c>
      <c r="N2820" s="6" t="str">
        <f>VLOOKUP(T_[[#This Row],[Réf prod]],ListePRODUITS,2,FALSE)</f>
        <v>Rhönbräu Klosterbier</v>
      </c>
      <c r="O2820" s="13">
        <v>38.75</v>
      </c>
      <c r="P2820" s="6">
        <v>72</v>
      </c>
      <c r="Q2820" s="13">
        <f t="shared" si="43"/>
        <v>2790</v>
      </c>
      <c r="R2820" s="15">
        <v>0.01</v>
      </c>
      <c r="S2820" s="13">
        <v>2762.1</v>
      </c>
      <c r="T2820" s="13">
        <v>80.100899999999996</v>
      </c>
      <c r="U2820" s="48">
        <f>T_[[#This Row],[CA tarif]]-T_[[#This Row],[CA HT]]</f>
        <v>27.900000000000091</v>
      </c>
      <c r="V2820" s="13"/>
      <c r="W2820" s="13"/>
      <c r="X2820"/>
      <c r="AA2820"/>
      <c r="AB2820"/>
    </row>
    <row r="2821" spans="1:28" ht="15" customHeight="1" x14ac:dyDescent="0.25">
      <c r="A2821" s="6" t="s">
        <v>111</v>
      </c>
      <c r="B2821" s="6" t="s">
        <v>112</v>
      </c>
      <c r="C2821" s="6" t="s">
        <v>113</v>
      </c>
      <c r="D2821" s="6" t="s">
        <v>85</v>
      </c>
      <c r="E2821" s="6">
        <v>7</v>
      </c>
      <c r="F2821" s="6" t="str">
        <f>VLOOKUP(T_[[#This Row],[N° représ]],ListeREPRESENTANTS,2,FALSE)</f>
        <v>Jaime Dos Santos</v>
      </c>
      <c r="G2821" s="6">
        <v>10850</v>
      </c>
      <c r="H2821" s="9">
        <v>41770</v>
      </c>
      <c r="I2821" s="9">
        <v>41794</v>
      </c>
      <c r="J2821" s="9">
        <v>41792</v>
      </c>
      <c r="K2821" s="7">
        <v>4</v>
      </c>
      <c r="L2821" s="9" t="str">
        <f>VLOOKUP(T_[[#This Row],[Réf catégorie]],ListeCATEGORIES,2,FALSE)</f>
        <v>Produits laitiers</v>
      </c>
      <c r="M2821" s="6">
        <v>33</v>
      </c>
      <c r="N2821" s="6" t="str">
        <f>VLOOKUP(T_[[#This Row],[Réf prod]],ListePRODUITS,2,FALSE)</f>
        <v>Geitost</v>
      </c>
      <c r="O2821" s="13">
        <v>12.5</v>
      </c>
      <c r="P2821" s="6">
        <v>19</v>
      </c>
      <c r="Q2821" s="13">
        <f t="shared" ref="Q2821:Q2884" si="44">O2821*P2821</f>
        <v>237.5</v>
      </c>
      <c r="R2821" s="15">
        <v>0.06</v>
      </c>
      <c r="S2821" s="13">
        <v>223.25</v>
      </c>
      <c r="T2821" s="13">
        <v>0.44650000000000001</v>
      </c>
      <c r="U2821" s="48">
        <f>T_[[#This Row],[CA tarif]]-T_[[#This Row],[CA HT]]</f>
        <v>14.25</v>
      </c>
      <c r="V2821" s="13"/>
      <c r="W2821" s="13"/>
      <c r="X2821"/>
      <c r="AA2821"/>
      <c r="AB2821"/>
    </row>
    <row r="2822" spans="1:28" ht="15" customHeight="1" x14ac:dyDescent="0.25">
      <c r="A2822" s="6" t="s">
        <v>228</v>
      </c>
      <c r="B2822" s="6" t="s">
        <v>229</v>
      </c>
      <c r="C2822" s="6" t="s">
        <v>122</v>
      </c>
      <c r="D2822" s="6" t="s">
        <v>123</v>
      </c>
      <c r="E2822" s="6">
        <v>1</v>
      </c>
      <c r="F2822" s="6" t="str">
        <f>VLOOKUP(T_[[#This Row],[N° représ]],ListeREPRESENTANTS,2,FALSE)</f>
        <v>Francis Rivière</v>
      </c>
      <c r="G2822" s="6">
        <v>10541</v>
      </c>
      <c r="H2822" s="9">
        <v>41771</v>
      </c>
      <c r="I2822" s="9">
        <v>41788</v>
      </c>
      <c r="J2822" s="9">
        <v>41787</v>
      </c>
      <c r="K2822" s="7">
        <v>2</v>
      </c>
      <c r="L2822" s="9" t="str">
        <f>VLOOKUP(T_[[#This Row],[Réf catégorie]],ListeCATEGORIES,2,FALSE)</f>
        <v>Condiments</v>
      </c>
      <c r="M2822" s="6">
        <v>65</v>
      </c>
      <c r="N2822" s="6" t="str">
        <f>VLOOKUP(T_[[#This Row],[Réf prod]],ListePRODUITS,2,FALSE)</f>
        <v>Louisiana Fiery Hot Pepper Sauce</v>
      </c>
      <c r="O2822" s="13">
        <v>105.25</v>
      </c>
      <c r="P2822" s="6">
        <v>3</v>
      </c>
      <c r="Q2822" s="13">
        <f t="shared" si="44"/>
        <v>315.75</v>
      </c>
      <c r="R2822" s="15">
        <v>0.08</v>
      </c>
      <c r="S2822" s="13">
        <v>290.49</v>
      </c>
      <c r="T2822" s="13">
        <v>6.3907800000000003</v>
      </c>
      <c r="U2822" s="48">
        <f>T_[[#This Row],[CA tarif]]-T_[[#This Row],[CA HT]]</f>
        <v>25.259999999999991</v>
      </c>
      <c r="V2822" s="13"/>
      <c r="W2822" s="13"/>
      <c r="X2822"/>
      <c r="AA2822"/>
      <c r="AB2822"/>
    </row>
    <row r="2823" spans="1:28" ht="15" customHeight="1" x14ac:dyDescent="0.25">
      <c r="A2823" s="6" t="s">
        <v>235</v>
      </c>
      <c r="B2823" s="6" t="s">
        <v>236</v>
      </c>
      <c r="C2823" s="6" t="s">
        <v>237</v>
      </c>
      <c r="D2823" s="6" t="s">
        <v>238</v>
      </c>
      <c r="E2823" s="6">
        <v>3</v>
      </c>
      <c r="F2823" s="6" t="str">
        <f>VLOOKUP(T_[[#This Row],[N° représ]],ListeREPRESENTANTS,2,FALSE)</f>
        <v>Janet Leverling</v>
      </c>
      <c r="G2823" s="6">
        <v>10911</v>
      </c>
      <c r="H2823" s="9">
        <v>41771</v>
      </c>
      <c r="I2823" s="9">
        <v>41796</v>
      </c>
      <c r="J2823" s="9">
        <v>41792</v>
      </c>
      <c r="K2823" s="7">
        <v>1</v>
      </c>
      <c r="L2823" s="9" t="str">
        <f>VLOOKUP(T_[[#This Row],[Réf catégorie]],ListeCATEGORIES,2,FALSE)</f>
        <v>Boissons</v>
      </c>
      <c r="M2823" s="6">
        <v>67</v>
      </c>
      <c r="N2823" s="6" t="str">
        <f>VLOOKUP(T_[[#This Row],[Réf prod]],ListePRODUITS,2,FALSE)</f>
        <v>Laughing Lumberjack Lager</v>
      </c>
      <c r="O2823" s="13">
        <v>70</v>
      </c>
      <c r="P2823" s="6">
        <v>86</v>
      </c>
      <c r="Q2823" s="13">
        <f t="shared" si="44"/>
        <v>6020</v>
      </c>
      <c r="R2823" s="15">
        <v>0.04</v>
      </c>
      <c r="S2823" s="13">
        <v>5779.2</v>
      </c>
      <c r="T2823" s="13">
        <v>5.7791999999999994</v>
      </c>
      <c r="U2823" s="48">
        <f>T_[[#This Row],[CA tarif]]-T_[[#This Row],[CA HT]]</f>
        <v>240.80000000000018</v>
      </c>
      <c r="V2823" s="13"/>
      <c r="W2823" s="13"/>
      <c r="X2823"/>
      <c r="AA2823"/>
      <c r="AB2823"/>
    </row>
    <row r="2824" spans="1:28" ht="15" customHeight="1" x14ac:dyDescent="0.25">
      <c r="A2824" s="6" t="s">
        <v>216</v>
      </c>
      <c r="B2824" s="6" t="s">
        <v>217</v>
      </c>
      <c r="C2824" s="6" t="s">
        <v>218</v>
      </c>
      <c r="D2824" s="6" t="s">
        <v>102</v>
      </c>
      <c r="E2824" s="6">
        <v>9</v>
      </c>
      <c r="F2824" s="6" t="str">
        <f>VLOOKUP(T_[[#This Row],[N° représ]],ListeREPRESENTANTS,2,FALSE)</f>
        <v>Steven Buchanan</v>
      </c>
      <c r="G2824" s="6">
        <v>10529</v>
      </c>
      <c r="H2824" s="9">
        <v>41772</v>
      </c>
      <c r="I2824" s="9">
        <v>41800</v>
      </c>
      <c r="J2824" s="9">
        <v>41798</v>
      </c>
      <c r="K2824" s="7">
        <v>6</v>
      </c>
      <c r="L2824" s="9" t="str">
        <f>VLOOKUP(T_[[#This Row],[Réf catégorie]],ListeCATEGORIES,2,FALSE)</f>
        <v>Viandes</v>
      </c>
      <c r="M2824" s="6">
        <v>55</v>
      </c>
      <c r="N2824" s="6" t="str">
        <f>VLOOKUP(T_[[#This Row],[Réf prod]],ListePRODUITS,2,FALSE)</f>
        <v>Pâté chinois</v>
      </c>
      <c r="O2824" s="13">
        <v>120</v>
      </c>
      <c r="P2824" s="6">
        <v>55</v>
      </c>
      <c r="Q2824" s="13">
        <f t="shared" si="44"/>
        <v>6600</v>
      </c>
      <c r="R2824" s="15">
        <v>0.19</v>
      </c>
      <c r="S2824" s="13">
        <v>5346</v>
      </c>
      <c r="T2824" s="13">
        <v>122.958</v>
      </c>
      <c r="U2824" s="48">
        <f>T_[[#This Row],[CA tarif]]-T_[[#This Row],[CA HT]]</f>
        <v>1254</v>
      </c>
      <c r="V2824" s="13"/>
      <c r="W2824" s="13"/>
      <c r="X2824"/>
      <c r="AA2824"/>
      <c r="AB2824"/>
    </row>
    <row r="2825" spans="1:28" ht="15" customHeight="1" x14ac:dyDescent="0.25">
      <c r="A2825" s="6" t="s">
        <v>133</v>
      </c>
      <c r="B2825" s="6" t="s">
        <v>134</v>
      </c>
      <c r="C2825" s="6" t="s">
        <v>135</v>
      </c>
      <c r="D2825" s="6" t="s">
        <v>136</v>
      </c>
      <c r="E2825" s="6">
        <v>5</v>
      </c>
      <c r="F2825" s="6" t="str">
        <f>VLOOKUP(T_[[#This Row],[N° représ]],ListeREPRESENTANTS,2,FALSE)</f>
        <v>Mohamed Ben Arfa</v>
      </c>
      <c r="G2825" s="6">
        <v>10670</v>
      </c>
      <c r="H2825" s="9">
        <v>41772</v>
      </c>
      <c r="I2825" s="9">
        <v>41788</v>
      </c>
      <c r="J2825" s="9">
        <v>41786</v>
      </c>
      <c r="K2825" s="7">
        <v>8</v>
      </c>
      <c r="L2825" s="9" t="str">
        <f>VLOOKUP(T_[[#This Row],[Réf catégorie]],ListeCATEGORIES,2,FALSE)</f>
        <v>Poissons et fruits de mer</v>
      </c>
      <c r="M2825" s="6">
        <v>46</v>
      </c>
      <c r="N2825" s="6" t="str">
        <f>VLOOKUP(T_[[#This Row],[Réf prod]],ListePRODUITS,2,FALSE)</f>
        <v>Spegesild</v>
      </c>
      <c r="O2825" s="13">
        <v>60</v>
      </c>
      <c r="P2825" s="6">
        <v>4</v>
      </c>
      <c r="Q2825" s="13">
        <f t="shared" si="44"/>
        <v>240</v>
      </c>
      <c r="R2825" s="15">
        <v>0.17</v>
      </c>
      <c r="S2825" s="13">
        <v>199.2</v>
      </c>
      <c r="T2825" s="13">
        <v>2.7887999999999997</v>
      </c>
      <c r="U2825" s="48">
        <f>T_[[#This Row],[CA tarif]]-T_[[#This Row],[CA HT]]</f>
        <v>40.800000000000011</v>
      </c>
      <c r="V2825" s="13"/>
      <c r="W2825" s="13"/>
      <c r="X2825"/>
      <c r="AA2825"/>
      <c r="AB2825"/>
    </row>
    <row r="2826" spans="1:28" ht="15" customHeight="1" x14ac:dyDescent="0.25">
      <c r="A2826" s="6" t="s">
        <v>99</v>
      </c>
      <c r="B2826" s="6" t="s">
        <v>100</v>
      </c>
      <c r="C2826" s="6" t="s">
        <v>101</v>
      </c>
      <c r="D2826" s="6" t="s">
        <v>102</v>
      </c>
      <c r="E2826" s="6">
        <v>1</v>
      </c>
      <c r="F2826" s="6" t="str">
        <f>VLOOKUP(T_[[#This Row],[N° représ]],ListeREPRESENTANTS,2,FALSE)</f>
        <v>Francis Rivière</v>
      </c>
      <c r="G2826" s="6">
        <v>10846</v>
      </c>
      <c r="H2826" s="9">
        <v>41772</v>
      </c>
      <c r="I2826" s="9">
        <v>41800</v>
      </c>
      <c r="J2826" s="9">
        <v>41799</v>
      </c>
      <c r="K2826" s="7">
        <v>2</v>
      </c>
      <c r="L2826" s="9" t="str">
        <f>VLOOKUP(T_[[#This Row],[Réf catégorie]],ListeCATEGORIES,2,FALSE)</f>
        <v>Condiments</v>
      </c>
      <c r="M2826" s="6">
        <v>4</v>
      </c>
      <c r="N2826" s="6" t="str">
        <f>VLOOKUP(T_[[#This Row],[Réf prod]],ListePRODUITS,2,FALSE)</f>
        <v>Chef Anton's Cajun Seasoning</v>
      </c>
      <c r="O2826" s="13">
        <v>110</v>
      </c>
      <c r="P2826" s="6">
        <v>35</v>
      </c>
      <c r="Q2826" s="13">
        <f t="shared" si="44"/>
        <v>3850</v>
      </c>
      <c r="R2826" s="15">
        <v>0.01</v>
      </c>
      <c r="S2826" s="13">
        <v>3811.5</v>
      </c>
      <c r="T2826" s="13">
        <v>72.418499999999995</v>
      </c>
      <c r="U2826" s="48">
        <f>T_[[#This Row],[CA tarif]]-T_[[#This Row],[CA HT]]</f>
        <v>38.5</v>
      </c>
      <c r="V2826" s="13"/>
      <c r="W2826" s="13"/>
      <c r="X2826"/>
      <c r="AA2826"/>
      <c r="AB2826"/>
    </row>
    <row r="2827" spans="1:28" ht="15" customHeight="1" x14ac:dyDescent="0.25">
      <c r="A2827" s="6" t="s">
        <v>133</v>
      </c>
      <c r="B2827" s="6" t="s">
        <v>134</v>
      </c>
      <c r="C2827" s="6" t="s">
        <v>135</v>
      </c>
      <c r="D2827" s="6" t="s">
        <v>136</v>
      </c>
      <c r="E2827" s="6">
        <v>4</v>
      </c>
      <c r="F2827" s="6" t="str">
        <f>VLOOKUP(T_[[#This Row],[N° représ]],ListeREPRESENTANTS,2,FALSE)</f>
        <v>Laura Callahan</v>
      </c>
      <c r="G2827" s="6">
        <v>10560</v>
      </c>
      <c r="H2827" s="9">
        <v>41773</v>
      </c>
      <c r="I2827" s="9">
        <v>41786</v>
      </c>
      <c r="J2827" s="9">
        <v>41789</v>
      </c>
      <c r="K2827" s="7">
        <v>8</v>
      </c>
      <c r="L2827" s="9" t="str">
        <f>VLOOKUP(T_[[#This Row],[Réf catégorie]],ListeCATEGORIES,2,FALSE)</f>
        <v>Poissons et fruits de mer</v>
      </c>
      <c r="M2827" s="6">
        <v>30</v>
      </c>
      <c r="N2827" s="6" t="str">
        <f>VLOOKUP(T_[[#This Row],[Réf prod]],ListePRODUITS,2,FALSE)</f>
        <v>Nord-Ost Matjeshering</v>
      </c>
      <c r="O2827" s="13">
        <v>129.44999999999999</v>
      </c>
      <c r="P2827" s="6">
        <v>93</v>
      </c>
      <c r="Q2827" s="13">
        <f t="shared" si="44"/>
        <v>12038.849999999999</v>
      </c>
      <c r="R2827" s="15">
        <v>-0.03</v>
      </c>
      <c r="S2827" s="13">
        <v>12400.0155</v>
      </c>
      <c r="T2827" s="13">
        <v>359.60044949999997</v>
      </c>
      <c r="U2827" s="48">
        <f>T_[[#This Row],[CA tarif]]-T_[[#This Row],[CA HT]]</f>
        <v>-361.16550000000097</v>
      </c>
      <c r="V2827" s="13"/>
      <c r="W2827" s="13"/>
      <c r="X2827"/>
      <c r="AA2827"/>
      <c r="AB2827"/>
    </row>
    <row r="2828" spans="1:28" ht="15" customHeight="1" x14ac:dyDescent="0.25">
      <c r="A2828" s="6" t="s">
        <v>189</v>
      </c>
      <c r="B2828" s="6" t="s">
        <v>190</v>
      </c>
      <c r="C2828" s="6" t="s">
        <v>191</v>
      </c>
      <c r="D2828" s="6" t="s">
        <v>136</v>
      </c>
      <c r="E2828" s="6">
        <v>4</v>
      </c>
      <c r="F2828" s="6" t="str">
        <f>VLOOKUP(T_[[#This Row],[N° représ]],ListeREPRESENTANTS,2,FALSE)</f>
        <v>Laura Callahan</v>
      </c>
      <c r="G2828" s="6">
        <v>10694</v>
      </c>
      <c r="H2828" s="9">
        <v>41773</v>
      </c>
      <c r="I2828" s="9">
        <v>41801</v>
      </c>
      <c r="J2828" s="9">
        <v>41803</v>
      </c>
      <c r="K2828" s="7">
        <v>1</v>
      </c>
      <c r="L2828" s="9" t="str">
        <f>VLOOKUP(T_[[#This Row],[Réf catégorie]],ListeCATEGORIES,2,FALSE)</f>
        <v>Boissons</v>
      </c>
      <c r="M2828" s="6">
        <v>70</v>
      </c>
      <c r="N2828" s="6" t="str">
        <f>VLOOKUP(T_[[#This Row],[Réf prod]],ListePRODUITS,2,FALSE)</f>
        <v>Outback Lager</v>
      </c>
      <c r="O2828" s="13">
        <v>75</v>
      </c>
      <c r="P2828" s="6">
        <v>81</v>
      </c>
      <c r="Q2828" s="13">
        <f t="shared" si="44"/>
        <v>6075</v>
      </c>
      <c r="R2828" s="15">
        <v>0.19</v>
      </c>
      <c r="S2828" s="13">
        <v>4920.75</v>
      </c>
      <c r="T2828" s="13">
        <v>118.098</v>
      </c>
      <c r="U2828" s="48">
        <f>T_[[#This Row],[CA tarif]]-T_[[#This Row],[CA HT]]</f>
        <v>1154.25</v>
      </c>
      <c r="V2828" s="13"/>
      <c r="W2828" s="13"/>
      <c r="X2828"/>
      <c r="AA2828"/>
      <c r="AB2828"/>
    </row>
    <row r="2829" spans="1:28" ht="15" customHeight="1" x14ac:dyDescent="0.25">
      <c r="A2829" s="6" t="s">
        <v>243</v>
      </c>
      <c r="B2829" s="6" t="s">
        <v>244</v>
      </c>
      <c r="C2829" s="6" t="s">
        <v>88</v>
      </c>
      <c r="D2829" s="6" t="s">
        <v>89</v>
      </c>
      <c r="E2829" s="6">
        <v>3</v>
      </c>
      <c r="F2829" s="6" t="str">
        <f>VLOOKUP(T_[[#This Row],[N° représ]],ListeREPRESENTANTS,2,FALSE)</f>
        <v>Janet Leverling</v>
      </c>
      <c r="G2829" s="6">
        <v>10768</v>
      </c>
      <c r="H2829" s="9">
        <v>41773</v>
      </c>
      <c r="I2829" s="9">
        <v>41790</v>
      </c>
      <c r="J2829" s="9">
        <v>41787</v>
      </c>
      <c r="K2829" s="7">
        <v>4</v>
      </c>
      <c r="L2829" s="9" t="str">
        <f>VLOOKUP(T_[[#This Row],[Réf catégorie]],ListeCATEGORIES,2,FALSE)</f>
        <v>Produits laitiers</v>
      </c>
      <c r="M2829" s="6">
        <v>71</v>
      </c>
      <c r="N2829" s="6" t="str">
        <f>VLOOKUP(T_[[#This Row],[Réf prod]],ListePRODUITS,2,FALSE)</f>
        <v>Fløtemysost</v>
      </c>
      <c r="O2829" s="13">
        <v>107.5</v>
      </c>
      <c r="P2829" s="6">
        <v>68</v>
      </c>
      <c r="Q2829" s="13">
        <f t="shared" si="44"/>
        <v>7310</v>
      </c>
      <c r="R2829" s="15">
        <v>0.12</v>
      </c>
      <c r="S2829" s="13">
        <v>6432.8</v>
      </c>
      <c r="T2829" s="13">
        <v>160.82</v>
      </c>
      <c r="U2829" s="48">
        <f>T_[[#This Row],[CA tarif]]-T_[[#This Row],[CA HT]]</f>
        <v>877.19999999999982</v>
      </c>
      <c r="V2829" s="13"/>
      <c r="W2829" s="13"/>
      <c r="X2829"/>
      <c r="AA2829"/>
      <c r="AB2829"/>
    </row>
    <row r="2830" spans="1:28" ht="15" customHeight="1" x14ac:dyDescent="0.25">
      <c r="A2830" s="6" t="s">
        <v>322</v>
      </c>
      <c r="B2830" s="6" t="s">
        <v>323</v>
      </c>
      <c r="C2830" s="6" t="s">
        <v>165</v>
      </c>
      <c r="D2830" s="6" t="s">
        <v>136</v>
      </c>
      <c r="E2830" s="6">
        <v>7</v>
      </c>
      <c r="F2830" s="6" t="str">
        <f>VLOOKUP(T_[[#This Row],[N° représ]],ListeREPRESENTANTS,2,FALSE)</f>
        <v>Jaime Dos Santos</v>
      </c>
      <c r="G2830" s="6">
        <v>10825</v>
      </c>
      <c r="H2830" s="9">
        <v>41773</v>
      </c>
      <c r="I2830" s="9">
        <v>41790</v>
      </c>
      <c r="J2830" s="9">
        <v>41790</v>
      </c>
      <c r="K2830" s="7">
        <v>3</v>
      </c>
      <c r="L2830" s="9" t="str">
        <f>VLOOKUP(T_[[#This Row],[Réf catégorie]],ListeCATEGORIES,2,FALSE)</f>
        <v>Desserts</v>
      </c>
      <c r="M2830" s="6">
        <v>26</v>
      </c>
      <c r="N2830" s="6" t="str">
        <f>VLOOKUP(T_[[#This Row],[Réf prod]],ListePRODUITS,2,FALSE)</f>
        <v>Gumbär Gummibärchen</v>
      </c>
      <c r="O2830" s="13">
        <v>156.15</v>
      </c>
      <c r="P2830" s="6">
        <v>69</v>
      </c>
      <c r="Q2830" s="13">
        <f t="shared" si="44"/>
        <v>10774.35</v>
      </c>
      <c r="R2830" s="15">
        <v>0.13</v>
      </c>
      <c r="S2830" s="13">
        <v>9373.6844999999994</v>
      </c>
      <c r="T2830" s="13">
        <v>178.10000550000001</v>
      </c>
      <c r="U2830" s="48">
        <f>T_[[#This Row],[CA tarif]]-T_[[#This Row],[CA HT]]</f>
        <v>1400.665500000001</v>
      </c>
      <c r="V2830" s="13"/>
      <c r="W2830" s="13"/>
      <c r="X2830"/>
      <c r="AA2830"/>
      <c r="AB2830"/>
    </row>
    <row r="2831" spans="1:28" ht="15" customHeight="1" x14ac:dyDescent="0.25">
      <c r="A2831" s="6" t="s">
        <v>281</v>
      </c>
      <c r="B2831" s="6" t="s">
        <v>282</v>
      </c>
      <c r="C2831" s="6" t="s">
        <v>283</v>
      </c>
      <c r="D2831" s="6" t="s">
        <v>284</v>
      </c>
      <c r="E2831" s="6">
        <v>9</v>
      </c>
      <c r="F2831" s="6" t="str">
        <f>VLOOKUP(T_[[#This Row],[N° représ]],ListeREPRESENTANTS,2,FALSE)</f>
        <v>Steven Buchanan</v>
      </c>
      <c r="G2831" s="6">
        <v>10870</v>
      </c>
      <c r="H2831" s="9">
        <v>41773</v>
      </c>
      <c r="I2831" s="9">
        <v>41801</v>
      </c>
      <c r="J2831" s="9">
        <v>41804</v>
      </c>
      <c r="K2831" s="7">
        <v>7</v>
      </c>
      <c r="L2831" s="9" t="str">
        <f>VLOOKUP(T_[[#This Row],[Réf catégorie]],ListeCATEGORIES,2,FALSE)</f>
        <v>Produits secs</v>
      </c>
      <c r="M2831" s="6">
        <v>51</v>
      </c>
      <c r="N2831" s="6" t="str">
        <f>VLOOKUP(T_[[#This Row],[Réf prod]],ListePRODUITS,2,FALSE)</f>
        <v>Manjimup Dried Apples</v>
      </c>
      <c r="O2831" s="13">
        <v>265</v>
      </c>
      <c r="P2831" s="6">
        <v>87</v>
      </c>
      <c r="Q2831" s="13">
        <f t="shared" si="44"/>
        <v>23055</v>
      </c>
      <c r="R2831" s="15">
        <v>0.12</v>
      </c>
      <c r="S2831" s="13">
        <v>20288.400000000001</v>
      </c>
      <c r="T2831" s="13">
        <v>162.30720000000002</v>
      </c>
      <c r="U2831" s="48">
        <f>T_[[#This Row],[CA tarif]]-T_[[#This Row],[CA HT]]</f>
        <v>2766.5999999999985</v>
      </c>
      <c r="V2831" s="13"/>
      <c r="W2831" s="13"/>
      <c r="X2831"/>
      <c r="AA2831"/>
      <c r="AB2831"/>
    </row>
    <row r="2832" spans="1:28" ht="15" customHeight="1" x14ac:dyDescent="0.25">
      <c r="A2832" s="6" t="s">
        <v>264</v>
      </c>
      <c r="B2832" s="6" t="s">
        <v>265</v>
      </c>
      <c r="C2832" s="6" t="s">
        <v>266</v>
      </c>
      <c r="D2832" s="6" t="s">
        <v>123</v>
      </c>
      <c r="E2832" s="6">
        <v>7</v>
      </c>
      <c r="F2832" s="6" t="str">
        <f>VLOOKUP(T_[[#This Row],[N° représ]],ListeREPRESENTANTS,2,FALSE)</f>
        <v>Jaime Dos Santos</v>
      </c>
      <c r="G2832" s="6">
        <v>10900</v>
      </c>
      <c r="H2832" s="9">
        <v>41773</v>
      </c>
      <c r="I2832" s="9">
        <v>41800</v>
      </c>
      <c r="J2832" s="9">
        <v>41803</v>
      </c>
      <c r="K2832" s="7">
        <v>1</v>
      </c>
      <c r="L2832" s="9" t="str">
        <f>VLOOKUP(T_[[#This Row],[Réf catégorie]],ListeCATEGORIES,2,FALSE)</f>
        <v>Boissons</v>
      </c>
      <c r="M2832" s="6">
        <v>70</v>
      </c>
      <c r="N2832" s="6" t="str">
        <f>VLOOKUP(T_[[#This Row],[Réf prod]],ListePRODUITS,2,FALSE)</f>
        <v>Outback Lager</v>
      </c>
      <c r="O2832" s="13">
        <v>75</v>
      </c>
      <c r="P2832" s="6">
        <v>74</v>
      </c>
      <c r="Q2832" s="13">
        <f t="shared" si="44"/>
        <v>5550</v>
      </c>
      <c r="R2832" s="15">
        <v>0.1</v>
      </c>
      <c r="S2832" s="13">
        <v>4995</v>
      </c>
      <c r="T2832" s="13">
        <v>0</v>
      </c>
      <c r="U2832" s="48">
        <f>T_[[#This Row],[CA tarif]]-T_[[#This Row],[CA HT]]</f>
        <v>555</v>
      </c>
      <c r="V2832" s="13"/>
      <c r="W2832" s="13"/>
      <c r="X2832"/>
      <c r="AA2832"/>
      <c r="AB2832"/>
    </row>
    <row r="2833" spans="1:28" ht="15" customHeight="1" x14ac:dyDescent="0.25">
      <c r="A2833" s="6" t="s">
        <v>329</v>
      </c>
      <c r="B2833" s="6" t="s">
        <v>330</v>
      </c>
      <c r="C2833" s="6" t="s">
        <v>331</v>
      </c>
      <c r="D2833" s="6" t="s">
        <v>85</v>
      </c>
      <c r="E2833" s="6">
        <v>5</v>
      </c>
      <c r="F2833" s="6" t="str">
        <f>VLOOKUP(T_[[#This Row],[N° représ]],ListeREPRESENTANTS,2,FALSE)</f>
        <v>Mohamed Ben Arfa</v>
      </c>
      <c r="G2833" s="6">
        <v>10927</v>
      </c>
      <c r="H2833" s="9">
        <v>41773</v>
      </c>
      <c r="I2833" s="9">
        <v>41788</v>
      </c>
      <c r="J2833" s="9">
        <v>41786</v>
      </c>
      <c r="K2833" s="7">
        <v>3</v>
      </c>
      <c r="L2833" s="9" t="str">
        <f>VLOOKUP(T_[[#This Row],[Réf catégorie]],ListeCATEGORIES,2,FALSE)</f>
        <v>Desserts</v>
      </c>
      <c r="M2833" s="6">
        <v>20</v>
      </c>
      <c r="N2833" s="6" t="str">
        <f>VLOOKUP(T_[[#This Row],[Réf prod]],ListePRODUITS,2,FALSE)</f>
        <v>Sir Rodney's Marmalade</v>
      </c>
      <c r="O2833" s="13">
        <v>405</v>
      </c>
      <c r="P2833" s="6">
        <v>25</v>
      </c>
      <c r="Q2833" s="13">
        <f t="shared" si="44"/>
        <v>10125</v>
      </c>
      <c r="R2833" s="15">
        <v>0.1</v>
      </c>
      <c r="S2833" s="13">
        <v>9112.5</v>
      </c>
      <c r="T2833" s="13">
        <v>255.15</v>
      </c>
      <c r="U2833" s="48">
        <f>T_[[#This Row],[CA tarif]]-T_[[#This Row],[CA HT]]</f>
        <v>1012.5</v>
      </c>
      <c r="V2833" s="13"/>
      <c r="W2833" s="13"/>
      <c r="X2833"/>
      <c r="AA2833"/>
      <c r="AB2833"/>
    </row>
    <row r="2834" spans="1:28" ht="15" customHeight="1" x14ac:dyDescent="0.25">
      <c r="A2834" s="6" t="s">
        <v>186</v>
      </c>
      <c r="B2834" s="6" t="s">
        <v>187</v>
      </c>
      <c r="C2834" s="6" t="s">
        <v>188</v>
      </c>
      <c r="D2834" s="6" t="s">
        <v>140</v>
      </c>
      <c r="E2834" s="6">
        <v>3</v>
      </c>
      <c r="F2834" s="6" t="str">
        <f>VLOOKUP(T_[[#This Row],[N° représ]],ListeREPRESENTANTS,2,FALSE)</f>
        <v>Janet Leverling</v>
      </c>
      <c r="G2834" s="6">
        <v>10514</v>
      </c>
      <c r="H2834" s="9">
        <v>41774</v>
      </c>
      <c r="I2834" s="9">
        <v>41788</v>
      </c>
      <c r="J2834" s="9">
        <v>41786</v>
      </c>
      <c r="K2834" s="7">
        <v>1</v>
      </c>
      <c r="L2834" s="9" t="str">
        <f>VLOOKUP(T_[[#This Row],[Réf catégorie]],ListeCATEGORIES,2,FALSE)</f>
        <v>Boissons</v>
      </c>
      <c r="M2834" s="6">
        <v>75</v>
      </c>
      <c r="N2834" s="6" t="str">
        <f>VLOOKUP(T_[[#This Row],[Réf prod]],ListePRODUITS,2,FALSE)</f>
        <v>Rhönbräu Klosterbier</v>
      </c>
      <c r="O2834" s="13">
        <v>38.75</v>
      </c>
      <c r="P2834" s="6">
        <v>46</v>
      </c>
      <c r="Q2834" s="13">
        <f t="shared" si="44"/>
        <v>1782.5</v>
      </c>
      <c r="R2834" s="15">
        <v>0.02</v>
      </c>
      <c r="S2834" s="13">
        <v>1746.85</v>
      </c>
      <c r="T2834" s="13">
        <v>47.164949999999997</v>
      </c>
      <c r="U2834" s="48">
        <f>T_[[#This Row],[CA tarif]]-T_[[#This Row],[CA HT]]</f>
        <v>35.650000000000091</v>
      </c>
      <c r="V2834" s="13"/>
      <c r="W2834" s="13"/>
      <c r="X2834"/>
      <c r="AA2834"/>
      <c r="AB2834"/>
    </row>
    <row r="2835" spans="1:28" ht="15" customHeight="1" x14ac:dyDescent="0.25">
      <c r="A2835" s="6" t="s">
        <v>163</v>
      </c>
      <c r="B2835" s="6" t="s">
        <v>164</v>
      </c>
      <c r="C2835" s="6" t="s">
        <v>165</v>
      </c>
      <c r="D2835" s="6" t="s">
        <v>136</v>
      </c>
      <c r="E2835" s="6">
        <v>4</v>
      </c>
      <c r="F2835" s="6" t="str">
        <f>VLOOKUP(T_[[#This Row],[N° représ]],ListeREPRESENTANTS,2,FALSE)</f>
        <v>Laura Callahan</v>
      </c>
      <c r="G2835" s="6">
        <v>10614</v>
      </c>
      <c r="H2835" s="9">
        <v>41774</v>
      </c>
      <c r="I2835" s="9">
        <v>41790</v>
      </c>
      <c r="J2835" s="9">
        <v>41790</v>
      </c>
      <c r="K2835" s="7">
        <v>3</v>
      </c>
      <c r="L2835" s="9" t="str">
        <f>VLOOKUP(T_[[#This Row],[Réf catégorie]],ListeCATEGORIES,2,FALSE)</f>
        <v>Desserts</v>
      </c>
      <c r="M2835" s="6">
        <v>21</v>
      </c>
      <c r="N2835" s="6" t="str">
        <f>VLOOKUP(T_[[#This Row],[Réf prod]],ListePRODUITS,2,FALSE)</f>
        <v>Sir Rodney's Scones</v>
      </c>
      <c r="O2835" s="13">
        <v>50</v>
      </c>
      <c r="P2835" s="6">
        <v>20</v>
      </c>
      <c r="Q2835" s="13">
        <f t="shared" si="44"/>
        <v>1000</v>
      </c>
      <c r="R2835" s="15">
        <v>0.12</v>
      </c>
      <c r="S2835" s="13">
        <v>880</v>
      </c>
      <c r="T2835" s="13">
        <v>13.2</v>
      </c>
      <c r="U2835" s="48">
        <f>T_[[#This Row],[CA tarif]]-T_[[#This Row],[CA HT]]</f>
        <v>120</v>
      </c>
      <c r="V2835" s="13"/>
      <c r="W2835" s="13"/>
      <c r="X2835"/>
      <c r="AA2835"/>
      <c r="AB2835"/>
    </row>
    <row r="2836" spans="1:28" ht="15" customHeight="1" x14ac:dyDescent="0.25">
      <c r="A2836" s="6" t="s">
        <v>261</v>
      </c>
      <c r="B2836" s="6" t="s">
        <v>262</v>
      </c>
      <c r="C2836" s="6" t="s">
        <v>263</v>
      </c>
      <c r="D2836" s="6" t="s">
        <v>81</v>
      </c>
      <c r="E2836" s="6">
        <v>4</v>
      </c>
      <c r="F2836" s="6" t="str">
        <f>VLOOKUP(T_[[#This Row],[N° représ]],ListeREPRESENTANTS,2,FALSE)</f>
        <v>Laura Callahan</v>
      </c>
      <c r="G2836" s="6">
        <v>10719</v>
      </c>
      <c r="H2836" s="9">
        <v>41774</v>
      </c>
      <c r="I2836" s="9">
        <v>41800</v>
      </c>
      <c r="J2836" s="9">
        <v>41797</v>
      </c>
      <c r="K2836" s="7">
        <v>6</v>
      </c>
      <c r="L2836" s="9" t="str">
        <f>VLOOKUP(T_[[#This Row],[Réf catégorie]],ListeCATEGORIES,2,FALSE)</f>
        <v>Viandes</v>
      </c>
      <c r="M2836" s="6">
        <v>54</v>
      </c>
      <c r="N2836" s="6" t="str">
        <f>VLOOKUP(T_[[#This Row],[Réf prod]],ListePRODUITS,2,FALSE)</f>
        <v>Tourtière</v>
      </c>
      <c r="O2836" s="13">
        <v>37.25</v>
      </c>
      <c r="P2836" s="6">
        <v>50</v>
      </c>
      <c r="Q2836" s="13">
        <f t="shared" si="44"/>
        <v>1862.5</v>
      </c>
      <c r="R2836" s="15">
        <v>-0.03</v>
      </c>
      <c r="S2836" s="13">
        <v>1918.375</v>
      </c>
      <c r="T2836" s="13">
        <v>1.9183749999999999</v>
      </c>
      <c r="U2836" s="48">
        <f>T_[[#This Row],[CA tarif]]-T_[[#This Row],[CA HT]]</f>
        <v>-55.875</v>
      </c>
      <c r="V2836" s="13"/>
      <c r="W2836" s="13"/>
      <c r="X2836"/>
      <c r="AA2836"/>
      <c r="AB2836"/>
    </row>
    <row r="2837" spans="1:28" ht="15" customHeight="1" x14ac:dyDescent="0.25">
      <c r="A2837" s="6" t="s">
        <v>226</v>
      </c>
      <c r="B2837" s="6" t="s">
        <v>227</v>
      </c>
      <c r="C2837" s="6" t="s">
        <v>53</v>
      </c>
      <c r="D2837" s="6" t="s">
        <v>51</v>
      </c>
      <c r="E2837" s="6">
        <v>3</v>
      </c>
      <c r="F2837" s="6" t="str">
        <f>VLOOKUP(T_[[#This Row],[N° représ]],ListeREPRESENTANTS,2,FALSE)</f>
        <v>Janet Leverling</v>
      </c>
      <c r="G2837" s="6">
        <v>10751</v>
      </c>
      <c r="H2837" s="9">
        <v>41774</v>
      </c>
      <c r="I2837" s="9">
        <v>41795</v>
      </c>
      <c r="J2837" s="9">
        <v>41790</v>
      </c>
      <c r="K2837" s="7">
        <v>8</v>
      </c>
      <c r="L2837" s="9" t="str">
        <f>VLOOKUP(T_[[#This Row],[Réf catégorie]],ListeCATEGORIES,2,FALSE)</f>
        <v>Poissons et fruits de mer</v>
      </c>
      <c r="M2837" s="6">
        <v>30</v>
      </c>
      <c r="N2837" s="6" t="str">
        <f>VLOOKUP(T_[[#This Row],[Réf prod]],ListePRODUITS,2,FALSE)</f>
        <v>Nord-Ost Matjeshering</v>
      </c>
      <c r="O2837" s="13">
        <v>129.44999999999999</v>
      </c>
      <c r="P2837" s="6">
        <v>5</v>
      </c>
      <c r="Q2837" s="13">
        <f t="shared" si="44"/>
        <v>647.25</v>
      </c>
      <c r="R2837" s="15">
        <v>-0.02</v>
      </c>
      <c r="S2837" s="13">
        <v>660.19500000000005</v>
      </c>
      <c r="T2837" s="13">
        <v>11.223315000000001</v>
      </c>
      <c r="U2837" s="48">
        <f>T_[[#This Row],[CA tarif]]-T_[[#This Row],[CA HT]]</f>
        <v>-12.94500000000005</v>
      </c>
      <c r="V2837" s="13"/>
      <c r="W2837" s="13"/>
      <c r="X2837"/>
      <c r="AA2837"/>
      <c r="AB2837"/>
    </row>
    <row r="2838" spans="1:28" ht="15" customHeight="1" x14ac:dyDescent="0.25">
      <c r="A2838" s="6" t="s">
        <v>226</v>
      </c>
      <c r="B2838" s="6" t="s">
        <v>227</v>
      </c>
      <c r="C2838" s="6" t="s">
        <v>53</v>
      </c>
      <c r="D2838" s="6" t="s">
        <v>51</v>
      </c>
      <c r="E2838" s="6">
        <v>3</v>
      </c>
      <c r="F2838" s="6" t="str">
        <f>VLOOKUP(T_[[#This Row],[N° représ]],ListeREPRESENTANTS,2,FALSE)</f>
        <v>Janet Leverling</v>
      </c>
      <c r="G2838" s="6">
        <v>10758</v>
      </c>
      <c r="H2838" s="9">
        <v>41774</v>
      </c>
      <c r="I2838" s="9">
        <v>41800</v>
      </c>
      <c r="J2838" s="9">
        <v>41803</v>
      </c>
      <c r="K2838" s="7">
        <v>5</v>
      </c>
      <c r="L2838" s="9" t="str">
        <f>VLOOKUP(T_[[#This Row],[Réf catégorie]],ListeCATEGORIES,2,FALSE)</f>
        <v>Pâtes et céréales</v>
      </c>
      <c r="M2838" s="6">
        <v>52</v>
      </c>
      <c r="N2838" s="6" t="str">
        <f>VLOOKUP(T_[[#This Row],[Réf prod]],ListePRODUITS,2,FALSE)</f>
        <v>Filo Mix</v>
      </c>
      <c r="O2838" s="13">
        <v>35</v>
      </c>
      <c r="P2838" s="6">
        <v>94</v>
      </c>
      <c r="Q2838" s="13">
        <f t="shared" si="44"/>
        <v>3290</v>
      </c>
      <c r="R2838" s="15">
        <v>0.04</v>
      </c>
      <c r="S2838" s="13">
        <v>3158.4</v>
      </c>
      <c r="T2838" s="13">
        <v>82.118400000000008</v>
      </c>
      <c r="U2838" s="48">
        <f>T_[[#This Row],[CA tarif]]-T_[[#This Row],[CA HT]]</f>
        <v>131.59999999999991</v>
      </c>
      <c r="V2838" s="13"/>
      <c r="W2838" s="13"/>
      <c r="X2838"/>
      <c r="AA2838"/>
      <c r="AB2838"/>
    </row>
    <row r="2839" spans="1:28" ht="15" customHeight="1" x14ac:dyDescent="0.25">
      <c r="A2839" s="6" t="s">
        <v>316</v>
      </c>
      <c r="B2839" s="6" t="s">
        <v>317</v>
      </c>
      <c r="C2839" s="6" t="s">
        <v>318</v>
      </c>
      <c r="D2839" s="6" t="s">
        <v>81</v>
      </c>
      <c r="E2839" s="6">
        <v>7</v>
      </c>
      <c r="F2839" s="6" t="str">
        <f>VLOOKUP(T_[[#This Row],[N° représ]],ListeREPRESENTANTS,2,FALSE)</f>
        <v>Jaime Dos Santos</v>
      </c>
      <c r="G2839" s="6">
        <v>10821</v>
      </c>
      <c r="H2839" s="9">
        <v>41774</v>
      </c>
      <c r="I2839" s="9">
        <v>41794</v>
      </c>
      <c r="J2839" s="9">
        <v>41797</v>
      </c>
      <c r="K2839" s="7">
        <v>7</v>
      </c>
      <c r="L2839" s="9" t="str">
        <f>VLOOKUP(T_[[#This Row],[Réf catégorie]],ListeCATEGORIES,2,FALSE)</f>
        <v>Produits secs</v>
      </c>
      <c r="M2839" s="6">
        <v>51</v>
      </c>
      <c r="N2839" s="6" t="str">
        <f>VLOOKUP(T_[[#This Row],[Réf prod]],ListePRODUITS,2,FALSE)</f>
        <v>Manjimup Dried Apples</v>
      </c>
      <c r="O2839" s="13">
        <v>265</v>
      </c>
      <c r="P2839" s="6">
        <v>54</v>
      </c>
      <c r="Q2839" s="13">
        <f t="shared" si="44"/>
        <v>14310</v>
      </c>
      <c r="R2839" s="15">
        <v>0.1</v>
      </c>
      <c r="S2839" s="13">
        <v>12879</v>
      </c>
      <c r="T2839" s="13">
        <v>412.12799999999999</v>
      </c>
      <c r="U2839" s="48">
        <f>T_[[#This Row],[CA tarif]]-T_[[#This Row],[CA HT]]</f>
        <v>1431</v>
      </c>
      <c r="V2839" s="13"/>
      <c r="W2839" s="13"/>
      <c r="X2839"/>
      <c r="AA2839"/>
      <c r="AB2839"/>
    </row>
    <row r="2840" spans="1:28" ht="15" customHeight="1" x14ac:dyDescent="0.25">
      <c r="A2840" s="6" t="s">
        <v>205</v>
      </c>
      <c r="B2840" s="6" t="s">
        <v>206</v>
      </c>
      <c r="C2840" s="6" t="s">
        <v>207</v>
      </c>
      <c r="D2840" s="6" t="s">
        <v>208</v>
      </c>
      <c r="E2840" s="6">
        <v>5</v>
      </c>
      <c r="F2840" s="6" t="str">
        <f>VLOOKUP(T_[[#This Row],[N° représ]],ListeREPRESENTANTS,2,FALSE)</f>
        <v>Mohamed Ben Arfa</v>
      </c>
      <c r="G2840" s="6">
        <v>10875</v>
      </c>
      <c r="H2840" s="9">
        <v>41774</v>
      </c>
      <c r="I2840" s="9">
        <v>41797</v>
      </c>
      <c r="J2840" s="9">
        <v>41792</v>
      </c>
      <c r="K2840" s="7">
        <v>3</v>
      </c>
      <c r="L2840" s="9" t="str">
        <f>VLOOKUP(T_[[#This Row],[Réf catégorie]],ListeCATEGORIES,2,FALSE)</f>
        <v>Desserts</v>
      </c>
      <c r="M2840" s="6">
        <v>47</v>
      </c>
      <c r="N2840" s="6" t="str">
        <f>VLOOKUP(T_[[#This Row],[Réf prod]],ListePRODUITS,2,FALSE)</f>
        <v>Zaanse koeken</v>
      </c>
      <c r="O2840" s="13">
        <v>47.5</v>
      </c>
      <c r="P2840" s="6">
        <v>45</v>
      </c>
      <c r="Q2840" s="13">
        <f t="shared" si="44"/>
        <v>2137.5</v>
      </c>
      <c r="R2840" s="15">
        <v>-0.01</v>
      </c>
      <c r="S2840" s="13">
        <v>2158.875</v>
      </c>
      <c r="T2840" s="13">
        <v>2.1588750000000001</v>
      </c>
      <c r="U2840" s="48">
        <f>T_[[#This Row],[CA tarif]]-T_[[#This Row],[CA HT]]</f>
        <v>-21.375</v>
      </c>
      <c r="V2840" s="13"/>
      <c r="W2840" s="13"/>
      <c r="X2840"/>
      <c r="AA2840"/>
      <c r="AB2840"/>
    </row>
    <row r="2841" spans="1:28" ht="15" customHeight="1" x14ac:dyDescent="0.25">
      <c r="A2841" s="6" t="s">
        <v>226</v>
      </c>
      <c r="B2841" s="6" t="s">
        <v>227</v>
      </c>
      <c r="C2841" s="6" t="s">
        <v>53</v>
      </c>
      <c r="D2841" s="6" t="s">
        <v>51</v>
      </c>
      <c r="E2841" s="6">
        <v>7</v>
      </c>
      <c r="F2841" s="6" t="str">
        <f>VLOOKUP(T_[[#This Row],[N° représ]],ListeREPRESENTANTS,2,FALSE)</f>
        <v>Jaime Dos Santos</v>
      </c>
      <c r="G2841" s="6">
        <v>10537</v>
      </c>
      <c r="H2841" s="9">
        <v>41775</v>
      </c>
      <c r="I2841" s="9">
        <v>41788</v>
      </c>
      <c r="J2841" s="9">
        <v>41787</v>
      </c>
      <c r="K2841" s="7">
        <v>4</v>
      </c>
      <c r="L2841" s="9" t="str">
        <f>VLOOKUP(T_[[#This Row],[Réf catégorie]],ListeCATEGORIES,2,FALSE)</f>
        <v>Produits laitiers</v>
      </c>
      <c r="M2841" s="6">
        <v>72</v>
      </c>
      <c r="N2841" s="6" t="str">
        <f>VLOOKUP(T_[[#This Row],[Réf prod]],ListePRODUITS,2,FALSE)</f>
        <v>Mozzarella di Giovanni</v>
      </c>
      <c r="O2841" s="13">
        <v>174</v>
      </c>
      <c r="P2841" s="6">
        <v>73</v>
      </c>
      <c r="Q2841" s="13">
        <f t="shared" si="44"/>
        <v>12702</v>
      </c>
      <c r="R2841" s="15">
        <v>0.16</v>
      </c>
      <c r="S2841" s="13">
        <v>10669.68</v>
      </c>
      <c r="T2841" s="13">
        <v>53.348399999999998</v>
      </c>
      <c r="U2841" s="48">
        <f>T_[[#This Row],[CA tarif]]-T_[[#This Row],[CA HT]]</f>
        <v>2032.3199999999997</v>
      </c>
      <c r="V2841" s="13"/>
      <c r="W2841" s="13"/>
      <c r="X2841"/>
      <c r="AA2841"/>
      <c r="AB2841"/>
    </row>
    <row r="2842" spans="1:28" ht="15" customHeight="1" x14ac:dyDescent="0.25">
      <c r="A2842" s="6" t="s">
        <v>166</v>
      </c>
      <c r="B2842" s="6" t="s">
        <v>167</v>
      </c>
      <c r="C2842" s="6" t="s">
        <v>168</v>
      </c>
      <c r="D2842" s="6" t="s">
        <v>169</v>
      </c>
      <c r="E2842" s="6">
        <v>7</v>
      </c>
      <c r="F2842" s="6" t="str">
        <f>VLOOKUP(T_[[#This Row],[N° représ]],ListeREPRESENTANTS,2,FALSE)</f>
        <v>Jaime Dos Santos</v>
      </c>
      <c r="G2842" s="6">
        <v>10567</v>
      </c>
      <c r="H2842" s="9">
        <v>41775</v>
      </c>
      <c r="I2842" s="9">
        <v>41793</v>
      </c>
      <c r="J2842" s="9">
        <v>41796</v>
      </c>
      <c r="K2842" s="7">
        <v>7</v>
      </c>
      <c r="L2842" s="9" t="str">
        <f>VLOOKUP(T_[[#This Row],[Réf catégorie]],ListeCATEGORIES,2,FALSE)</f>
        <v>Produits secs</v>
      </c>
      <c r="M2842" s="6">
        <v>51</v>
      </c>
      <c r="N2842" s="6" t="str">
        <f>VLOOKUP(T_[[#This Row],[Réf prod]],ListePRODUITS,2,FALSE)</f>
        <v>Manjimup Dried Apples</v>
      </c>
      <c r="O2842" s="13">
        <v>265</v>
      </c>
      <c r="P2842" s="6">
        <v>13</v>
      </c>
      <c r="Q2842" s="13">
        <f t="shared" si="44"/>
        <v>3445</v>
      </c>
      <c r="R2842" s="15">
        <v>0</v>
      </c>
      <c r="S2842" s="13">
        <v>3445</v>
      </c>
      <c r="T2842" s="13">
        <v>51.674999999999997</v>
      </c>
      <c r="U2842" s="48">
        <f>T_[[#This Row],[CA tarif]]-T_[[#This Row],[CA HT]]</f>
        <v>0</v>
      </c>
      <c r="V2842" s="13"/>
      <c r="W2842" s="13"/>
      <c r="X2842"/>
      <c r="AA2842"/>
      <c r="AB2842"/>
    </row>
    <row r="2843" spans="1:28" ht="15" customHeight="1" x14ac:dyDescent="0.25">
      <c r="A2843" s="6" t="s">
        <v>255</v>
      </c>
      <c r="B2843" s="6" t="s">
        <v>256</v>
      </c>
      <c r="C2843" s="6" t="s">
        <v>257</v>
      </c>
      <c r="D2843" s="6" t="s">
        <v>81</v>
      </c>
      <c r="E2843" s="6">
        <v>5</v>
      </c>
      <c r="F2843" s="6" t="str">
        <f>VLOOKUP(T_[[#This Row],[N° représ]],ListeREPRESENTANTS,2,FALSE)</f>
        <v>Mohamed Ben Arfa</v>
      </c>
      <c r="G2843" s="6">
        <v>10574</v>
      </c>
      <c r="H2843" s="9">
        <v>41775</v>
      </c>
      <c r="I2843" s="9">
        <v>41789</v>
      </c>
      <c r="J2843" s="9">
        <v>41786</v>
      </c>
      <c r="K2843" s="7">
        <v>4</v>
      </c>
      <c r="L2843" s="9" t="str">
        <f>VLOOKUP(T_[[#This Row],[Réf catégorie]],ListeCATEGORIES,2,FALSE)</f>
        <v>Produits laitiers</v>
      </c>
      <c r="M2843" s="6">
        <v>33</v>
      </c>
      <c r="N2843" s="6" t="str">
        <f>VLOOKUP(T_[[#This Row],[Réf prod]],ListePRODUITS,2,FALSE)</f>
        <v>Geitost</v>
      </c>
      <c r="O2843" s="13">
        <v>12.5</v>
      </c>
      <c r="P2843" s="6">
        <v>40</v>
      </c>
      <c r="Q2843" s="13">
        <f t="shared" si="44"/>
        <v>500</v>
      </c>
      <c r="R2843" s="15">
        <v>0.19</v>
      </c>
      <c r="S2843" s="13">
        <v>405</v>
      </c>
      <c r="T2843" s="13">
        <v>1.62</v>
      </c>
      <c r="U2843" s="48">
        <f>T_[[#This Row],[CA tarif]]-T_[[#This Row],[CA HT]]</f>
        <v>95</v>
      </c>
      <c r="V2843" s="13"/>
      <c r="W2843" s="13"/>
      <c r="X2843"/>
      <c r="AA2843"/>
      <c r="AB2843"/>
    </row>
    <row r="2844" spans="1:28" ht="15" customHeight="1" x14ac:dyDescent="0.25">
      <c r="A2844" s="6" t="s">
        <v>114</v>
      </c>
      <c r="B2844" s="6" t="s">
        <v>115</v>
      </c>
      <c r="C2844" s="6" t="s">
        <v>116</v>
      </c>
      <c r="D2844" s="6" t="s">
        <v>81</v>
      </c>
      <c r="E2844" s="6">
        <v>9</v>
      </c>
      <c r="F2844" s="6" t="str">
        <f>VLOOKUP(T_[[#This Row],[N° représ]],ListeREPRESENTANTS,2,FALSE)</f>
        <v>Steven Buchanan</v>
      </c>
      <c r="G2844" s="6">
        <v>10761</v>
      </c>
      <c r="H2844" s="9">
        <v>41775</v>
      </c>
      <c r="I2844" s="9">
        <v>41801</v>
      </c>
      <c r="J2844" s="9">
        <v>41799</v>
      </c>
      <c r="K2844" s="7">
        <v>1</v>
      </c>
      <c r="L2844" s="9" t="str">
        <f>VLOOKUP(T_[[#This Row],[Réf catégorie]],ListeCATEGORIES,2,FALSE)</f>
        <v>Boissons</v>
      </c>
      <c r="M2844" s="6">
        <v>75</v>
      </c>
      <c r="N2844" s="6" t="str">
        <f>VLOOKUP(T_[[#This Row],[Réf prod]],ListePRODUITS,2,FALSE)</f>
        <v>Rhönbräu Klosterbier</v>
      </c>
      <c r="O2844" s="13">
        <v>38.75</v>
      </c>
      <c r="P2844" s="6">
        <v>94</v>
      </c>
      <c r="Q2844" s="13">
        <f t="shared" si="44"/>
        <v>3642.5</v>
      </c>
      <c r="R2844" s="15">
        <v>-0.01</v>
      </c>
      <c r="S2844" s="13">
        <v>3678.9250000000002</v>
      </c>
      <c r="T2844" s="13">
        <v>117.7256</v>
      </c>
      <c r="U2844" s="48">
        <f>T_[[#This Row],[CA tarif]]-T_[[#This Row],[CA HT]]</f>
        <v>-36.425000000000182</v>
      </c>
      <c r="V2844" s="13"/>
      <c r="W2844" s="13"/>
      <c r="X2844"/>
      <c r="AA2844"/>
      <c r="AB2844"/>
    </row>
    <row r="2845" spans="1:28" ht="15" customHeight="1" x14ac:dyDescent="0.25">
      <c r="A2845" s="6" t="s">
        <v>173</v>
      </c>
      <c r="B2845" s="6" t="s">
        <v>174</v>
      </c>
      <c r="C2845" s="6" t="s">
        <v>135</v>
      </c>
      <c r="D2845" s="6" t="s">
        <v>136</v>
      </c>
      <c r="E2845" s="6">
        <v>7</v>
      </c>
      <c r="F2845" s="6" t="str">
        <f>VLOOKUP(T_[[#This Row],[N° représ]],ListeREPRESENTANTS,2,FALSE)</f>
        <v>Jaime Dos Santos</v>
      </c>
      <c r="G2845" s="6">
        <v>10542</v>
      </c>
      <c r="H2845" s="9">
        <v>41776</v>
      </c>
      <c r="I2845" s="9">
        <v>41801</v>
      </c>
      <c r="J2845" s="9">
        <v>41804</v>
      </c>
      <c r="K2845" s="7">
        <v>4</v>
      </c>
      <c r="L2845" s="9" t="str">
        <f>VLOOKUP(T_[[#This Row],[Réf catégorie]],ListeCATEGORIES,2,FALSE)</f>
        <v>Produits laitiers</v>
      </c>
      <c r="M2845" s="6">
        <v>11</v>
      </c>
      <c r="N2845" s="6" t="str">
        <f>VLOOKUP(T_[[#This Row],[Réf prod]],ListePRODUITS,2,FALSE)</f>
        <v>Queso Cabrales</v>
      </c>
      <c r="O2845" s="13">
        <v>105</v>
      </c>
      <c r="P2845" s="6">
        <v>34</v>
      </c>
      <c r="Q2845" s="13">
        <f t="shared" si="44"/>
        <v>3570</v>
      </c>
      <c r="R2845" s="15">
        <v>-0.02</v>
      </c>
      <c r="S2845" s="13">
        <v>3641.4</v>
      </c>
      <c r="T2845" s="13">
        <v>10.924200000000001</v>
      </c>
      <c r="U2845" s="48">
        <f>T_[[#This Row],[CA tarif]]-T_[[#This Row],[CA HT]]</f>
        <v>-71.400000000000091</v>
      </c>
      <c r="V2845" s="13"/>
      <c r="W2845" s="13"/>
      <c r="X2845"/>
      <c r="AA2845"/>
      <c r="AB2845"/>
    </row>
    <row r="2846" spans="1:28" ht="15" customHeight="1" x14ac:dyDescent="0.25">
      <c r="A2846" s="6" t="s">
        <v>175</v>
      </c>
      <c r="B2846" s="6" t="s">
        <v>176</v>
      </c>
      <c r="C2846" s="6" t="s">
        <v>97</v>
      </c>
      <c r="D2846" s="6" t="s">
        <v>98</v>
      </c>
      <c r="E2846" s="6">
        <v>8</v>
      </c>
      <c r="F2846" s="6" t="str">
        <f>VLOOKUP(T_[[#This Row],[N° représ]],ListeREPRESENTANTS,2,FALSE)</f>
        <v>Hicham Esmal</v>
      </c>
      <c r="G2846" s="6">
        <v>10573</v>
      </c>
      <c r="H2846" s="9">
        <v>41776</v>
      </c>
      <c r="I2846" s="9">
        <v>41790</v>
      </c>
      <c r="J2846" s="9">
        <v>41786</v>
      </c>
      <c r="K2846" s="7">
        <v>6</v>
      </c>
      <c r="L2846" s="9" t="str">
        <f>VLOOKUP(T_[[#This Row],[Réf catégorie]],ListeCATEGORIES,2,FALSE)</f>
        <v>Viandes</v>
      </c>
      <c r="M2846" s="6">
        <v>17</v>
      </c>
      <c r="N2846" s="6" t="str">
        <f>VLOOKUP(T_[[#This Row],[Réf prod]],ListePRODUITS,2,FALSE)</f>
        <v>Alice Mutton</v>
      </c>
      <c r="O2846" s="13">
        <v>195</v>
      </c>
      <c r="P2846" s="6">
        <v>42</v>
      </c>
      <c r="Q2846" s="13">
        <f t="shared" si="44"/>
        <v>8190</v>
      </c>
      <c r="R2846" s="15">
        <v>7.0000000000000007E-2</v>
      </c>
      <c r="S2846" s="13">
        <v>7616.7</v>
      </c>
      <c r="T2846" s="13">
        <v>182.80079999999998</v>
      </c>
      <c r="U2846" s="48">
        <f>T_[[#This Row],[CA tarif]]-T_[[#This Row],[CA HT]]</f>
        <v>573.30000000000018</v>
      </c>
      <c r="V2846" s="13"/>
      <c r="W2846" s="13"/>
      <c r="X2846"/>
      <c r="AA2846"/>
      <c r="AB2846"/>
    </row>
    <row r="2847" spans="1:28" ht="15" customHeight="1" x14ac:dyDescent="0.25">
      <c r="A2847" s="6" t="s">
        <v>189</v>
      </c>
      <c r="B2847" s="6" t="s">
        <v>190</v>
      </c>
      <c r="C2847" s="6" t="s">
        <v>191</v>
      </c>
      <c r="D2847" s="6" t="s">
        <v>136</v>
      </c>
      <c r="E2847" s="6">
        <v>1</v>
      </c>
      <c r="F2847" s="6" t="str">
        <f>VLOOKUP(T_[[#This Row],[N° représ]],ListeREPRESENTANTS,2,FALSE)</f>
        <v>Francis Rivière</v>
      </c>
      <c r="G2847" s="6">
        <v>10691</v>
      </c>
      <c r="H2847" s="9">
        <v>41776</v>
      </c>
      <c r="I2847" s="9">
        <v>41797</v>
      </c>
      <c r="J2847" s="9">
        <v>41795</v>
      </c>
      <c r="K2847" s="7">
        <v>2</v>
      </c>
      <c r="L2847" s="9" t="str">
        <f>VLOOKUP(T_[[#This Row],[Réf catégorie]],ListeCATEGORIES,2,FALSE)</f>
        <v>Condiments</v>
      </c>
      <c r="M2847" s="6">
        <v>44</v>
      </c>
      <c r="N2847" s="6" t="str">
        <f>VLOOKUP(T_[[#This Row],[Réf prod]],ListePRODUITS,2,FALSE)</f>
        <v>Gula Malacca</v>
      </c>
      <c r="O2847" s="13">
        <v>97.25</v>
      </c>
      <c r="P2847" s="6">
        <v>93</v>
      </c>
      <c r="Q2847" s="13">
        <f t="shared" si="44"/>
        <v>9044.25</v>
      </c>
      <c r="R2847" s="15">
        <v>0.17</v>
      </c>
      <c r="S2847" s="13">
        <v>7506.7275</v>
      </c>
      <c r="T2847" s="13">
        <v>165.14800500000001</v>
      </c>
      <c r="U2847" s="48">
        <f>T_[[#This Row],[CA tarif]]-T_[[#This Row],[CA HT]]</f>
        <v>1537.5225</v>
      </c>
      <c r="V2847" s="13"/>
      <c r="W2847" s="13"/>
      <c r="X2847"/>
      <c r="AA2847"/>
      <c r="AB2847"/>
    </row>
    <row r="2848" spans="1:28" ht="15" customHeight="1" x14ac:dyDescent="0.25">
      <c r="A2848" s="6" t="s">
        <v>124</v>
      </c>
      <c r="B2848" s="6" t="s">
        <v>125</v>
      </c>
      <c r="C2848" s="6" t="s">
        <v>126</v>
      </c>
      <c r="D2848" s="6" t="s">
        <v>81</v>
      </c>
      <c r="E2848" s="6">
        <v>7</v>
      </c>
      <c r="F2848" s="6" t="str">
        <f>VLOOKUP(T_[[#This Row],[N° représ]],ListeREPRESENTANTS,2,FALSE)</f>
        <v>Jaime Dos Santos</v>
      </c>
      <c r="G2848" s="6">
        <v>10482</v>
      </c>
      <c r="H2848" s="9">
        <v>41777</v>
      </c>
      <c r="I2848" s="9">
        <v>41799</v>
      </c>
      <c r="J2848" s="9">
        <v>41796</v>
      </c>
      <c r="K2848" s="7">
        <v>8</v>
      </c>
      <c r="L2848" s="9" t="str">
        <f>VLOOKUP(T_[[#This Row],[Réf catégorie]],ListeCATEGORIES,2,FALSE)</f>
        <v>Poissons et fruits de mer</v>
      </c>
      <c r="M2848" s="6">
        <v>40</v>
      </c>
      <c r="N2848" s="6" t="str">
        <f>VLOOKUP(T_[[#This Row],[Réf prod]],ListePRODUITS,2,FALSE)</f>
        <v>Boston Crab Meat</v>
      </c>
      <c r="O2848" s="13">
        <v>73.5</v>
      </c>
      <c r="P2848" s="6">
        <v>28</v>
      </c>
      <c r="Q2848" s="13">
        <f t="shared" si="44"/>
        <v>2058</v>
      </c>
      <c r="R2848" s="15">
        <v>0.01</v>
      </c>
      <c r="S2848" s="13">
        <v>2037.42</v>
      </c>
      <c r="T2848" s="13">
        <v>34.636139999999997</v>
      </c>
      <c r="U2848" s="48">
        <f>T_[[#This Row],[CA tarif]]-T_[[#This Row],[CA HT]]</f>
        <v>20.579999999999927</v>
      </c>
      <c r="V2848" s="13"/>
      <c r="W2848" s="13"/>
      <c r="X2848"/>
      <c r="AA2848"/>
      <c r="AB2848"/>
    </row>
    <row r="2849" spans="1:28" ht="15" customHeight="1" x14ac:dyDescent="0.25">
      <c r="A2849" s="6" t="s">
        <v>86</v>
      </c>
      <c r="B2849" s="6" t="s">
        <v>87</v>
      </c>
      <c r="C2849" s="6" t="s">
        <v>88</v>
      </c>
      <c r="D2849" s="6" t="s">
        <v>89</v>
      </c>
      <c r="E2849" s="6">
        <v>6</v>
      </c>
      <c r="F2849" s="6" t="str">
        <f>VLOOKUP(T_[[#This Row],[N° représ]],ListeREPRESENTANTS,2,FALSE)</f>
        <v>Ernst Junge</v>
      </c>
      <c r="G2849" s="6">
        <v>10539</v>
      </c>
      <c r="H2849" s="9">
        <v>41777</v>
      </c>
      <c r="I2849" s="9">
        <v>41794</v>
      </c>
      <c r="J2849" s="9">
        <v>41793</v>
      </c>
      <c r="K2849" s="7">
        <v>8</v>
      </c>
      <c r="L2849" s="9" t="str">
        <f>VLOOKUP(T_[[#This Row],[Réf catégorie]],ListeCATEGORIES,2,FALSE)</f>
        <v>Poissons et fruits de mer</v>
      </c>
      <c r="M2849" s="6">
        <v>13</v>
      </c>
      <c r="N2849" s="6" t="str">
        <f>VLOOKUP(T_[[#This Row],[Réf prod]],ListePRODUITS,2,FALSE)</f>
        <v>Konbu</v>
      </c>
      <c r="O2849" s="13">
        <v>30</v>
      </c>
      <c r="P2849" s="6">
        <v>15</v>
      </c>
      <c r="Q2849" s="13">
        <f t="shared" si="44"/>
        <v>450</v>
      </c>
      <c r="R2849" s="15">
        <v>-0.02</v>
      </c>
      <c r="S2849" s="13">
        <v>459</v>
      </c>
      <c r="T2849" s="13">
        <v>7.3440000000000003</v>
      </c>
      <c r="U2849" s="48">
        <f>T_[[#This Row],[CA tarif]]-T_[[#This Row],[CA HT]]</f>
        <v>-9</v>
      </c>
      <c r="V2849" s="13"/>
      <c r="W2849" s="13"/>
      <c r="X2849"/>
      <c r="AA2849"/>
      <c r="AB2849"/>
    </row>
    <row r="2850" spans="1:28" ht="15" customHeight="1" x14ac:dyDescent="0.25">
      <c r="A2850" s="6" t="s">
        <v>272</v>
      </c>
      <c r="B2850" s="6" t="s">
        <v>273</v>
      </c>
      <c r="C2850" s="6" t="s">
        <v>274</v>
      </c>
      <c r="D2850" s="6" t="s">
        <v>81</v>
      </c>
      <c r="E2850" s="6">
        <v>4</v>
      </c>
      <c r="F2850" s="6" t="str">
        <f>VLOOKUP(T_[[#This Row],[N° représ]],ListeREPRESENTANTS,2,FALSE)</f>
        <v>Laura Callahan</v>
      </c>
      <c r="G2850" s="6">
        <v>10706</v>
      </c>
      <c r="H2850" s="9">
        <v>41777</v>
      </c>
      <c r="I2850" s="9">
        <v>41796</v>
      </c>
      <c r="J2850" s="9">
        <v>41794</v>
      </c>
      <c r="K2850" s="7">
        <v>4</v>
      </c>
      <c r="L2850" s="9" t="str">
        <f>VLOOKUP(T_[[#This Row],[Réf catégorie]],ListeCATEGORIES,2,FALSE)</f>
        <v>Produits laitiers</v>
      </c>
      <c r="M2850" s="6">
        <v>59</v>
      </c>
      <c r="N2850" s="6" t="str">
        <f>VLOOKUP(T_[[#This Row],[Réf prod]],ListePRODUITS,2,FALSE)</f>
        <v>Raclette Courdavault</v>
      </c>
      <c r="O2850" s="13">
        <v>275</v>
      </c>
      <c r="P2850" s="6">
        <v>86</v>
      </c>
      <c r="Q2850" s="13">
        <f t="shared" si="44"/>
        <v>23650</v>
      </c>
      <c r="R2850" s="15">
        <v>0</v>
      </c>
      <c r="S2850" s="13">
        <v>23650</v>
      </c>
      <c r="T2850" s="13">
        <v>638.54999999999995</v>
      </c>
      <c r="U2850" s="48">
        <f>T_[[#This Row],[CA tarif]]-T_[[#This Row],[CA HT]]</f>
        <v>0</v>
      </c>
      <c r="V2850" s="13"/>
      <c r="W2850" s="13"/>
      <c r="X2850"/>
      <c r="AA2850"/>
      <c r="AB2850"/>
    </row>
    <row r="2851" spans="1:28" ht="15" customHeight="1" x14ac:dyDescent="0.25">
      <c r="A2851" s="6" t="s">
        <v>130</v>
      </c>
      <c r="B2851" s="6" t="s">
        <v>131</v>
      </c>
      <c r="C2851" s="6" t="s">
        <v>132</v>
      </c>
      <c r="D2851" s="6" t="s">
        <v>123</v>
      </c>
      <c r="E2851" s="6">
        <v>4</v>
      </c>
      <c r="F2851" s="6" t="str">
        <f>VLOOKUP(T_[[#This Row],[N° représ]],ListeREPRESENTANTS,2,FALSE)</f>
        <v>Laura Callahan</v>
      </c>
      <c r="G2851" s="6">
        <v>10786</v>
      </c>
      <c r="H2851" s="9">
        <v>41777</v>
      </c>
      <c r="I2851" s="9">
        <v>41803</v>
      </c>
      <c r="J2851" s="9">
        <v>41805</v>
      </c>
      <c r="K2851" s="7">
        <v>2</v>
      </c>
      <c r="L2851" s="9" t="str">
        <f>VLOOKUP(T_[[#This Row],[Réf catégorie]],ListeCATEGORIES,2,FALSE)</f>
        <v>Condiments</v>
      </c>
      <c r="M2851" s="6">
        <v>8</v>
      </c>
      <c r="N2851" s="6" t="str">
        <f>VLOOKUP(T_[[#This Row],[Réf prod]],ListePRODUITS,2,FALSE)</f>
        <v>Northwoods Cranberry Sauce</v>
      </c>
      <c r="O2851" s="13">
        <v>200</v>
      </c>
      <c r="P2851" s="6">
        <v>94</v>
      </c>
      <c r="Q2851" s="13">
        <f t="shared" si="44"/>
        <v>18800</v>
      </c>
      <c r="R2851" s="15">
        <v>0.15</v>
      </c>
      <c r="S2851" s="13">
        <v>15980</v>
      </c>
      <c r="T2851" s="13">
        <v>479.4</v>
      </c>
      <c r="U2851" s="48">
        <f>T_[[#This Row],[CA tarif]]-T_[[#This Row],[CA HT]]</f>
        <v>2820</v>
      </c>
      <c r="V2851" s="13"/>
      <c r="W2851" s="13"/>
      <c r="X2851"/>
      <c r="AA2851"/>
      <c r="AB2851"/>
    </row>
    <row r="2852" spans="1:28" ht="15" customHeight="1" x14ac:dyDescent="0.25">
      <c r="A2852" s="6" t="s">
        <v>316</v>
      </c>
      <c r="B2852" s="6" t="s">
        <v>317</v>
      </c>
      <c r="C2852" s="6" t="s">
        <v>318</v>
      </c>
      <c r="D2852" s="6" t="s">
        <v>81</v>
      </c>
      <c r="E2852" s="6">
        <v>7</v>
      </c>
      <c r="F2852" s="6" t="str">
        <f>VLOOKUP(T_[[#This Row],[N° représ]],ListeREPRESENTANTS,2,FALSE)</f>
        <v>Jaime Dos Santos</v>
      </c>
      <c r="G2852" s="6">
        <v>10821</v>
      </c>
      <c r="H2852" s="9">
        <v>41777</v>
      </c>
      <c r="I2852" s="9">
        <v>41793</v>
      </c>
      <c r="J2852" s="9">
        <v>41793</v>
      </c>
      <c r="K2852" s="7">
        <v>1</v>
      </c>
      <c r="L2852" s="9" t="str">
        <f>VLOOKUP(T_[[#This Row],[Réf catégorie]],ListeCATEGORIES,2,FALSE)</f>
        <v>Boissons</v>
      </c>
      <c r="M2852" s="6">
        <v>35</v>
      </c>
      <c r="N2852" s="6" t="str">
        <f>VLOOKUP(T_[[#This Row],[Réf prod]],ListePRODUITS,2,FALSE)</f>
        <v>Steeleye Stout</v>
      </c>
      <c r="O2852" s="13">
        <v>90</v>
      </c>
      <c r="P2852" s="6">
        <v>98</v>
      </c>
      <c r="Q2852" s="13">
        <f t="shared" si="44"/>
        <v>8820</v>
      </c>
      <c r="R2852" s="15">
        <v>0.18</v>
      </c>
      <c r="S2852" s="13">
        <v>7232.4000000000005</v>
      </c>
      <c r="T2852" s="13">
        <v>238.66920000000002</v>
      </c>
      <c r="U2852" s="48">
        <f>T_[[#This Row],[CA tarif]]-T_[[#This Row],[CA HT]]</f>
        <v>1587.5999999999995</v>
      </c>
      <c r="V2852" s="13"/>
      <c r="W2852" s="13"/>
      <c r="X2852"/>
      <c r="AA2852"/>
      <c r="AB2852"/>
    </row>
    <row r="2853" spans="1:28" ht="15" customHeight="1" x14ac:dyDescent="0.25">
      <c r="A2853" s="6" t="s">
        <v>198</v>
      </c>
      <c r="B2853" s="6" t="s">
        <v>199</v>
      </c>
      <c r="C2853" s="6" t="s">
        <v>54</v>
      </c>
      <c r="D2853" s="6" t="s">
        <v>200</v>
      </c>
      <c r="E2853" s="6">
        <v>8</v>
      </c>
      <c r="F2853" s="6" t="str">
        <f>VLOOKUP(T_[[#This Row],[N° représ]],ListeREPRESENTANTS,2,FALSE)</f>
        <v>Hicham Esmal</v>
      </c>
      <c r="G2853" s="6">
        <v>10520</v>
      </c>
      <c r="H2853" s="9">
        <v>41778</v>
      </c>
      <c r="I2853" s="9">
        <v>41799</v>
      </c>
      <c r="J2853" s="9">
        <v>41800</v>
      </c>
      <c r="K2853" s="7">
        <v>6</v>
      </c>
      <c r="L2853" s="9" t="str">
        <f>VLOOKUP(T_[[#This Row],[Réf catégorie]],ListeCATEGORIES,2,FALSE)</f>
        <v>Viandes</v>
      </c>
      <c r="M2853" s="6">
        <v>53</v>
      </c>
      <c r="N2853" s="6" t="str">
        <f>VLOOKUP(T_[[#This Row],[Réf prod]],ListePRODUITS,2,FALSE)</f>
        <v>Perth Pasties</v>
      </c>
      <c r="O2853" s="13">
        <v>164</v>
      </c>
      <c r="P2853" s="6">
        <v>95</v>
      </c>
      <c r="Q2853" s="13">
        <f t="shared" si="44"/>
        <v>15580</v>
      </c>
      <c r="R2853" s="15">
        <v>0.15</v>
      </c>
      <c r="S2853" s="13">
        <v>13243</v>
      </c>
      <c r="T2853" s="13">
        <v>291.346</v>
      </c>
      <c r="U2853" s="48">
        <f>T_[[#This Row],[CA tarif]]-T_[[#This Row],[CA HT]]</f>
        <v>2337</v>
      </c>
      <c r="V2853" s="13"/>
      <c r="W2853" s="13"/>
      <c r="X2853"/>
      <c r="AA2853"/>
      <c r="AB2853"/>
    </row>
    <row r="2854" spans="1:28" ht="15" customHeight="1" x14ac:dyDescent="0.25">
      <c r="A2854" s="6" t="s">
        <v>201</v>
      </c>
      <c r="B2854" s="6" t="s">
        <v>202</v>
      </c>
      <c r="C2854" s="6" t="s">
        <v>203</v>
      </c>
      <c r="D2854" s="6" t="s">
        <v>204</v>
      </c>
      <c r="E2854" s="6">
        <v>4</v>
      </c>
      <c r="F2854" s="6" t="str">
        <f>VLOOKUP(T_[[#This Row],[N° représ]],ListeREPRESENTANTS,2,FALSE)</f>
        <v>Laura Callahan</v>
      </c>
      <c r="G2854" s="6">
        <v>10521</v>
      </c>
      <c r="H2854" s="9">
        <v>41778</v>
      </c>
      <c r="I2854" s="9">
        <v>41801</v>
      </c>
      <c r="J2854" s="9">
        <v>41796</v>
      </c>
      <c r="K2854" s="7">
        <v>8</v>
      </c>
      <c r="L2854" s="9" t="str">
        <f>VLOOKUP(T_[[#This Row],[Réf catégorie]],ListeCATEGORIES,2,FALSE)</f>
        <v>Poissons et fruits de mer</v>
      </c>
      <c r="M2854" s="6">
        <v>41</v>
      </c>
      <c r="N2854" s="6" t="str">
        <f>VLOOKUP(T_[[#This Row],[Réf prod]],ListePRODUITS,2,FALSE)</f>
        <v>Jack's New England Clam Chowder</v>
      </c>
      <c r="O2854" s="13">
        <v>48.25</v>
      </c>
      <c r="P2854" s="6">
        <v>64</v>
      </c>
      <c r="Q2854" s="13">
        <f t="shared" si="44"/>
        <v>3088</v>
      </c>
      <c r="R2854" s="15">
        <v>0.08</v>
      </c>
      <c r="S2854" s="13">
        <v>2840.96</v>
      </c>
      <c r="T2854" s="13">
        <v>99.433600000000013</v>
      </c>
      <c r="U2854" s="48">
        <f>T_[[#This Row],[CA tarif]]-T_[[#This Row],[CA HT]]</f>
        <v>247.03999999999996</v>
      </c>
      <c r="V2854" s="13"/>
      <c r="W2854" s="13"/>
      <c r="X2854"/>
      <c r="AA2854"/>
      <c r="AB2854"/>
    </row>
    <row r="2855" spans="1:28" ht="15" customHeight="1" x14ac:dyDescent="0.25">
      <c r="A2855" s="6" t="s">
        <v>245</v>
      </c>
      <c r="B2855" s="6" t="s">
        <v>246</v>
      </c>
      <c r="C2855" s="6" t="s">
        <v>247</v>
      </c>
      <c r="D2855" s="6" t="s">
        <v>85</v>
      </c>
      <c r="E2855" s="6">
        <v>6</v>
      </c>
      <c r="F2855" s="6" t="str">
        <f>VLOOKUP(T_[[#This Row],[N° représ]],ListeREPRESENTANTS,2,FALSE)</f>
        <v>Ernst Junge</v>
      </c>
      <c r="G2855" s="6">
        <v>10559</v>
      </c>
      <c r="H2855" s="9">
        <v>41778</v>
      </c>
      <c r="I2855" s="9">
        <v>41803</v>
      </c>
      <c r="J2855" s="9">
        <v>41798</v>
      </c>
      <c r="K2855" s="7">
        <v>8</v>
      </c>
      <c r="L2855" s="9" t="str">
        <f>VLOOKUP(T_[[#This Row],[Réf catégorie]],ListeCATEGORIES,2,FALSE)</f>
        <v>Poissons et fruits de mer</v>
      </c>
      <c r="M2855" s="6">
        <v>41</v>
      </c>
      <c r="N2855" s="6" t="str">
        <f>VLOOKUP(T_[[#This Row],[Réf prod]],ListePRODUITS,2,FALSE)</f>
        <v>Jack's New England Clam Chowder</v>
      </c>
      <c r="O2855" s="13">
        <v>48.25</v>
      </c>
      <c r="P2855" s="6">
        <v>73</v>
      </c>
      <c r="Q2855" s="13">
        <f t="shared" si="44"/>
        <v>3522.25</v>
      </c>
      <c r="R2855" s="15">
        <v>7.0000000000000007E-2</v>
      </c>
      <c r="S2855" s="13">
        <v>3275.6924999999997</v>
      </c>
      <c r="T2855" s="13">
        <v>52.411079999999991</v>
      </c>
      <c r="U2855" s="48">
        <f>T_[[#This Row],[CA tarif]]-T_[[#This Row],[CA HT]]</f>
        <v>246.55750000000035</v>
      </c>
      <c r="V2855" s="13"/>
      <c r="W2855" s="13"/>
      <c r="X2855"/>
      <c r="AA2855"/>
      <c r="AB2855"/>
    </row>
    <row r="2856" spans="1:28" ht="15" customHeight="1" x14ac:dyDescent="0.25">
      <c r="A2856" s="6" t="s">
        <v>255</v>
      </c>
      <c r="B2856" s="6" t="s">
        <v>256</v>
      </c>
      <c r="C2856" s="6" t="s">
        <v>257</v>
      </c>
      <c r="D2856" s="6" t="s">
        <v>81</v>
      </c>
      <c r="E2856" s="6">
        <v>2</v>
      </c>
      <c r="F2856" s="6" t="str">
        <f>VLOOKUP(T_[[#This Row],[N° représ]],ListeREPRESENTANTS,2,FALSE)</f>
        <v>Anne Dodsworth</v>
      </c>
      <c r="G2856" s="6">
        <v>10577</v>
      </c>
      <c r="H2856" s="9">
        <v>41778</v>
      </c>
      <c r="I2856" s="9">
        <v>41808</v>
      </c>
      <c r="J2856" s="9">
        <v>41809</v>
      </c>
      <c r="K2856" s="7">
        <v>2</v>
      </c>
      <c r="L2856" s="9" t="str">
        <f>VLOOKUP(T_[[#This Row],[Réf catégorie]],ListeCATEGORIES,2,FALSE)</f>
        <v>Condiments</v>
      </c>
      <c r="M2856" s="6">
        <v>77</v>
      </c>
      <c r="N2856" s="6" t="str">
        <f>VLOOKUP(T_[[#This Row],[Réf prod]],ListePRODUITS,2,FALSE)</f>
        <v>Original Frankfurter grüne Soße</v>
      </c>
      <c r="O2856" s="13">
        <v>65</v>
      </c>
      <c r="P2856" s="6">
        <v>25</v>
      </c>
      <c r="Q2856" s="13">
        <f t="shared" si="44"/>
        <v>1625</v>
      </c>
      <c r="R2856" s="15">
        <v>0.08</v>
      </c>
      <c r="S2856" s="13">
        <v>1495</v>
      </c>
      <c r="T2856" s="13">
        <v>29.9</v>
      </c>
      <c r="U2856" s="48">
        <f>T_[[#This Row],[CA tarif]]-T_[[#This Row],[CA HT]]</f>
        <v>130</v>
      </c>
      <c r="V2856" s="13"/>
      <c r="W2856" s="13"/>
      <c r="X2856"/>
      <c r="AA2856"/>
      <c r="AB2856"/>
    </row>
    <row r="2857" spans="1:28" ht="15" customHeight="1" x14ac:dyDescent="0.25">
      <c r="A2857" s="6" t="s">
        <v>82</v>
      </c>
      <c r="B2857" s="6" t="s">
        <v>83</v>
      </c>
      <c r="C2857" s="6" t="s">
        <v>84</v>
      </c>
      <c r="D2857" s="6" t="s">
        <v>85</v>
      </c>
      <c r="E2857" s="6">
        <v>9</v>
      </c>
      <c r="F2857" s="6" t="str">
        <f>VLOOKUP(T_[[#This Row],[N° représ]],ListeREPRESENTANTS,2,FALSE)</f>
        <v>Steven Buchanan</v>
      </c>
      <c r="G2857" s="6">
        <v>10730</v>
      </c>
      <c r="H2857" s="9">
        <v>41778</v>
      </c>
      <c r="I2857" s="9">
        <v>41793</v>
      </c>
      <c r="J2857" s="9">
        <v>41792</v>
      </c>
      <c r="K2857" s="7">
        <v>3</v>
      </c>
      <c r="L2857" s="9" t="str">
        <f>VLOOKUP(T_[[#This Row],[Réf catégorie]],ListeCATEGORIES,2,FALSE)</f>
        <v>Desserts</v>
      </c>
      <c r="M2857" s="6">
        <v>16</v>
      </c>
      <c r="N2857" s="6" t="str">
        <f>VLOOKUP(T_[[#This Row],[Réf prod]],ListePRODUITS,2,FALSE)</f>
        <v>Pavlova</v>
      </c>
      <c r="O2857" s="13">
        <v>87.25</v>
      </c>
      <c r="P2857" s="6">
        <v>34</v>
      </c>
      <c r="Q2857" s="13">
        <f t="shared" si="44"/>
        <v>2966.5</v>
      </c>
      <c r="R2857" s="15">
        <v>0.11</v>
      </c>
      <c r="S2857" s="13">
        <v>2640.1849999999999</v>
      </c>
      <c r="T2857" s="13">
        <v>39.602775000000001</v>
      </c>
      <c r="U2857" s="48">
        <f>T_[[#This Row],[CA tarif]]-T_[[#This Row],[CA HT]]</f>
        <v>326.31500000000005</v>
      </c>
      <c r="V2857" s="13"/>
      <c r="W2857" s="13"/>
      <c r="X2857"/>
      <c r="AA2857"/>
      <c r="AB2857"/>
    </row>
    <row r="2858" spans="1:28" ht="15" customHeight="1" x14ac:dyDescent="0.25">
      <c r="A2858" s="6" t="s">
        <v>192</v>
      </c>
      <c r="B2858" s="6" t="s">
        <v>193</v>
      </c>
      <c r="C2858" s="6" t="s">
        <v>88</v>
      </c>
      <c r="D2858" s="6" t="s">
        <v>89</v>
      </c>
      <c r="E2858" s="6">
        <v>3</v>
      </c>
      <c r="F2858" s="6" t="str">
        <f>VLOOKUP(T_[[#This Row],[N° représ]],ListeREPRESENTANTS,2,FALSE)</f>
        <v>Janet Leverling</v>
      </c>
      <c r="G2858" s="6">
        <v>10517</v>
      </c>
      <c r="H2858" s="9">
        <v>41779</v>
      </c>
      <c r="I2858" s="9">
        <v>41804</v>
      </c>
      <c r="J2858" s="9">
        <v>41799</v>
      </c>
      <c r="K2858" s="7">
        <v>4</v>
      </c>
      <c r="L2858" s="9" t="str">
        <f>VLOOKUP(T_[[#This Row],[Réf catégorie]],ListeCATEGORIES,2,FALSE)</f>
        <v>Produits laitiers</v>
      </c>
      <c r="M2858" s="6">
        <v>59</v>
      </c>
      <c r="N2858" s="6" t="str">
        <f>VLOOKUP(T_[[#This Row],[Réf prod]],ListePRODUITS,2,FALSE)</f>
        <v>Raclette Courdavault</v>
      </c>
      <c r="O2858" s="13">
        <v>275</v>
      </c>
      <c r="P2858" s="6">
        <v>90</v>
      </c>
      <c r="Q2858" s="13">
        <f t="shared" si="44"/>
        <v>24750</v>
      </c>
      <c r="R2858" s="15">
        <v>-0.01</v>
      </c>
      <c r="S2858" s="13">
        <v>24997.5</v>
      </c>
      <c r="T2858" s="13">
        <v>49.994999999999997</v>
      </c>
      <c r="U2858" s="48">
        <f>T_[[#This Row],[CA tarif]]-T_[[#This Row],[CA HT]]</f>
        <v>-247.5</v>
      </c>
      <c r="V2858" s="13"/>
      <c r="W2858" s="13"/>
      <c r="X2858"/>
      <c r="AA2858"/>
      <c r="AB2858"/>
    </row>
    <row r="2859" spans="1:28" ht="15" customHeight="1" x14ac:dyDescent="0.25">
      <c r="A2859" s="6" t="s">
        <v>173</v>
      </c>
      <c r="B2859" s="6" t="s">
        <v>174</v>
      </c>
      <c r="C2859" s="6" t="s">
        <v>135</v>
      </c>
      <c r="D2859" s="6" t="s">
        <v>136</v>
      </c>
      <c r="E2859" s="6">
        <v>2</v>
      </c>
      <c r="F2859" s="6" t="str">
        <f>VLOOKUP(T_[[#This Row],[N° représ]],ListeREPRESENTANTS,2,FALSE)</f>
        <v>Anne Dodsworth</v>
      </c>
      <c r="G2859" s="6">
        <v>10799</v>
      </c>
      <c r="H2859" s="9">
        <v>41779</v>
      </c>
      <c r="I2859" s="9">
        <v>41809</v>
      </c>
      <c r="J2859" s="9">
        <v>41812</v>
      </c>
      <c r="K2859" s="7">
        <v>1</v>
      </c>
      <c r="L2859" s="9" t="str">
        <f>VLOOKUP(T_[[#This Row],[Réf catégorie]],ListeCATEGORIES,2,FALSE)</f>
        <v>Boissons</v>
      </c>
      <c r="M2859" s="6">
        <v>24</v>
      </c>
      <c r="N2859" s="6" t="str">
        <f>VLOOKUP(T_[[#This Row],[Réf prod]],ListePRODUITS,2,FALSE)</f>
        <v>Guaraná Fantástica</v>
      </c>
      <c r="O2859" s="13">
        <v>22.5</v>
      </c>
      <c r="P2859" s="6">
        <v>56</v>
      </c>
      <c r="Q2859" s="13">
        <f t="shared" si="44"/>
        <v>1260</v>
      </c>
      <c r="R2859" s="15">
        <v>0.05</v>
      </c>
      <c r="S2859" s="13">
        <v>1197</v>
      </c>
      <c r="T2859" s="13">
        <v>16.757999999999999</v>
      </c>
      <c r="U2859" s="48">
        <f>T_[[#This Row],[CA tarif]]-T_[[#This Row],[CA HT]]</f>
        <v>63</v>
      </c>
      <c r="V2859" s="13"/>
      <c r="W2859" s="13"/>
      <c r="X2859"/>
      <c r="AA2859"/>
      <c r="AB2859"/>
    </row>
    <row r="2860" spans="1:28" ht="15" customHeight="1" x14ac:dyDescent="0.25">
      <c r="A2860" s="6" t="s">
        <v>223</v>
      </c>
      <c r="B2860" s="6" t="s">
        <v>224</v>
      </c>
      <c r="C2860" s="6" t="s">
        <v>225</v>
      </c>
      <c r="D2860" s="6" t="s">
        <v>208</v>
      </c>
      <c r="E2860" s="6">
        <v>7</v>
      </c>
      <c r="F2860" s="6" t="str">
        <f>VLOOKUP(T_[[#This Row],[N° représ]],ListeREPRESENTANTS,2,FALSE)</f>
        <v>Jaime Dos Santos</v>
      </c>
      <c r="G2860" s="6">
        <v>10902</v>
      </c>
      <c r="H2860" s="9">
        <v>41779</v>
      </c>
      <c r="I2860" s="9">
        <v>41809</v>
      </c>
      <c r="J2860" s="9">
        <v>41808</v>
      </c>
      <c r="K2860" s="7">
        <v>6</v>
      </c>
      <c r="L2860" s="9" t="str">
        <f>VLOOKUP(T_[[#This Row],[Réf catégorie]],ListeCATEGORIES,2,FALSE)</f>
        <v>Viandes</v>
      </c>
      <c r="M2860" s="6">
        <v>55</v>
      </c>
      <c r="N2860" s="6" t="str">
        <f>VLOOKUP(T_[[#This Row],[Réf prod]],ListePRODUITS,2,FALSE)</f>
        <v>Pâté chinois</v>
      </c>
      <c r="O2860" s="13">
        <v>120</v>
      </c>
      <c r="P2860" s="6">
        <v>17</v>
      </c>
      <c r="Q2860" s="13">
        <f t="shared" si="44"/>
        <v>2040</v>
      </c>
      <c r="R2860" s="15">
        <v>-0.03</v>
      </c>
      <c r="S2860" s="13">
        <v>2101.2000000000003</v>
      </c>
      <c r="T2860" s="13">
        <v>60.93480000000001</v>
      </c>
      <c r="U2860" s="48">
        <f>T_[[#This Row],[CA tarif]]-T_[[#This Row],[CA HT]]</f>
        <v>-61.200000000000273</v>
      </c>
      <c r="V2860" s="13"/>
      <c r="W2860" s="13"/>
      <c r="X2860"/>
      <c r="AA2860"/>
      <c r="AB2860"/>
    </row>
    <row r="2861" spans="1:28" ht="15" customHeight="1" x14ac:dyDescent="0.25">
      <c r="A2861" s="6" t="s">
        <v>329</v>
      </c>
      <c r="B2861" s="6" t="s">
        <v>330</v>
      </c>
      <c r="C2861" s="6" t="s">
        <v>331</v>
      </c>
      <c r="D2861" s="6" t="s">
        <v>85</v>
      </c>
      <c r="E2861" s="6">
        <v>5</v>
      </c>
      <c r="F2861" s="6" t="str">
        <f>VLOOKUP(T_[[#This Row],[N° représ]],ListeREPRESENTANTS,2,FALSE)</f>
        <v>Mohamed Ben Arfa</v>
      </c>
      <c r="G2861" s="6">
        <v>10927</v>
      </c>
      <c r="H2861" s="9">
        <v>41779</v>
      </c>
      <c r="I2861" s="9">
        <v>41802</v>
      </c>
      <c r="J2861" s="9">
        <v>41798</v>
      </c>
      <c r="K2861" s="7">
        <v>5</v>
      </c>
      <c r="L2861" s="9" t="str">
        <f>VLOOKUP(T_[[#This Row],[Réf catégorie]],ListeCATEGORIES,2,FALSE)</f>
        <v>Pâtes et céréales</v>
      </c>
      <c r="M2861" s="6">
        <v>52</v>
      </c>
      <c r="N2861" s="6" t="str">
        <f>VLOOKUP(T_[[#This Row],[Réf prod]],ListePRODUITS,2,FALSE)</f>
        <v>Filo Mix</v>
      </c>
      <c r="O2861" s="13">
        <v>35</v>
      </c>
      <c r="P2861" s="6">
        <v>78</v>
      </c>
      <c r="Q2861" s="13">
        <f t="shared" si="44"/>
        <v>2730</v>
      </c>
      <c r="R2861" s="15">
        <v>0.1</v>
      </c>
      <c r="S2861" s="13">
        <v>2457</v>
      </c>
      <c r="T2861" s="13">
        <v>49.14</v>
      </c>
      <c r="U2861" s="48">
        <f>T_[[#This Row],[CA tarif]]-T_[[#This Row],[CA HT]]</f>
        <v>273</v>
      </c>
      <c r="V2861" s="13"/>
      <c r="W2861" s="13"/>
      <c r="X2861"/>
      <c r="AA2861"/>
      <c r="AB2861"/>
    </row>
    <row r="2862" spans="1:28" ht="15" customHeight="1" x14ac:dyDescent="0.25">
      <c r="A2862" s="6" t="s">
        <v>184</v>
      </c>
      <c r="B2862" s="6" t="s">
        <v>185</v>
      </c>
      <c r="C2862" s="6" t="s">
        <v>159</v>
      </c>
      <c r="D2862" s="6" t="s">
        <v>136</v>
      </c>
      <c r="E2862" s="6">
        <v>8</v>
      </c>
      <c r="F2862" s="6" t="str">
        <f>VLOOKUP(T_[[#This Row],[N° représ]],ListeREPRESENTANTS,2,FALSE)</f>
        <v>Hicham Esmal</v>
      </c>
      <c r="G2862" s="6">
        <v>10513</v>
      </c>
      <c r="H2862" s="9">
        <v>41780</v>
      </c>
      <c r="I2862" s="9">
        <v>41808</v>
      </c>
      <c r="J2862" s="9">
        <v>41806</v>
      </c>
      <c r="K2862" s="7">
        <v>4</v>
      </c>
      <c r="L2862" s="9" t="str">
        <f>VLOOKUP(T_[[#This Row],[Réf catégorie]],ListeCATEGORIES,2,FALSE)</f>
        <v>Produits laitiers</v>
      </c>
      <c r="M2862" s="6">
        <v>32</v>
      </c>
      <c r="N2862" s="6" t="str">
        <f>VLOOKUP(T_[[#This Row],[Réf prod]],ListePRODUITS,2,FALSE)</f>
        <v>Mascarpone Fabioli</v>
      </c>
      <c r="O2862" s="13">
        <v>160</v>
      </c>
      <c r="P2862" s="6">
        <v>72</v>
      </c>
      <c r="Q2862" s="13">
        <f t="shared" si="44"/>
        <v>11520</v>
      </c>
      <c r="R2862" s="15">
        <v>0.19</v>
      </c>
      <c r="S2862" s="13">
        <v>9331.2000000000007</v>
      </c>
      <c r="T2862" s="13">
        <v>37.324800000000003</v>
      </c>
      <c r="U2862" s="48">
        <f>T_[[#This Row],[CA tarif]]-T_[[#This Row],[CA HT]]</f>
        <v>2188.7999999999993</v>
      </c>
      <c r="V2862" s="13"/>
      <c r="W2862" s="13"/>
      <c r="X2862"/>
      <c r="AA2862"/>
      <c r="AB2862"/>
    </row>
    <row r="2863" spans="1:28" ht="15" customHeight="1" x14ac:dyDescent="0.25">
      <c r="A2863" s="6" t="s">
        <v>293</v>
      </c>
      <c r="B2863" s="6" t="s">
        <v>294</v>
      </c>
      <c r="C2863" s="6" t="s">
        <v>295</v>
      </c>
      <c r="D2863" s="6" t="s">
        <v>251</v>
      </c>
      <c r="E2863" s="6">
        <v>4</v>
      </c>
      <c r="F2863" s="6" t="str">
        <f>VLOOKUP(T_[[#This Row],[N° représ]],ListeREPRESENTANTS,2,FALSE)</f>
        <v>Laura Callahan</v>
      </c>
      <c r="G2863" s="6">
        <v>10635</v>
      </c>
      <c r="H2863" s="9">
        <v>41780</v>
      </c>
      <c r="I2863" s="9">
        <v>41801</v>
      </c>
      <c r="J2863" s="9">
        <v>41799</v>
      </c>
      <c r="K2863" s="7">
        <v>2</v>
      </c>
      <c r="L2863" s="9" t="str">
        <f>VLOOKUP(T_[[#This Row],[Réf catégorie]],ListeCATEGORIES,2,FALSE)</f>
        <v>Condiments</v>
      </c>
      <c r="M2863" s="6">
        <v>5</v>
      </c>
      <c r="N2863" s="6" t="str">
        <f>VLOOKUP(T_[[#This Row],[Réf prod]],ListePRODUITS,2,FALSE)</f>
        <v>Chef Anton's Gumbo Mix</v>
      </c>
      <c r="O2863" s="13">
        <v>106.75</v>
      </c>
      <c r="P2863" s="6">
        <v>19</v>
      </c>
      <c r="Q2863" s="13">
        <f t="shared" si="44"/>
        <v>2028.25</v>
      </c>
      <c r="R2863" s="15">
        <v>0.16</v>
      </c>
      <c r="S2863" s="13">
        <v>1703.73</v>
      </c>
      <c r="T2863" s="13">
        <v>30.66714</v>
      </c>
      <c r="U2863" s="48">
        <f>T_[[#This Row],[CA tarif]]-T_[[#This Row],[CA HT]]</f>
        <v>324.52</v>
      </c>
      <c r="V2863" s="13"/>
      <c r="W2863" s="13"/>
      <c r="X2863"/>
      <c r="AA2863"/>
      <c r="AB2863"/>
    </row>
    <row r="2864" spans="1:28" ht="15" customHeight="1" x14ac:dyDescent="0.25">
      <c r="A2864" s="6" t="s">
        <v>130</v>
      </c>
      <c r="B2864" s="6" t="s">
        <v>131</v>
      </c>
      <c r="C2864" s="6" t="s">
        <v>132</v>
      </c>
      <c r="D2864" s="6" t="s">
        <v>123</v>
      </c>
      <c r="E2864" s="6">
        <v>8</v>
      </c>
      <c r="F2864" s="6" t="str">
        <f>VLOOKUP(T_[[#This Row],[N° représ]],ListeREPRESENTANTS,2,FALSE)</f>
        <v>Hicham Esmal</v>
      </c>
      <c r="G2864" s="6">
        <v>10659</v>
      </c>
      <c r="H2864" s="9">
        <v>41780</v>
      </c>
      <c r="I2864" s="9">
        <v>41793</v>
      </c>
      <c r="J2864" s="9">
        <v>41792</v>
      </c>
      <c r="K2864" s="7">
        <v>8</v>
      </c>
      <c r="L2864" s="9" t="str">
        <f>VLOOKUP(T_[[#This Row],[Réf catégorie]],ListeCATEGORIES,2,FALSE)</f>
        <v>Poissons et fruits de mer</v>
      </c>
      <c r="M2864" s="6">
        <v>40</v>
      </c>
      <c r="N2864" s="6" t="str">
        <f>VLOOKUP(T_[[#This Row],[Réf prod]],ListePRODUITS,2,FALSE)</f>
        <v>Boston Crab Meat</v>
      </c>
      <c r="O2864" s="13">
        <v>92</v>
      </c>
      <c r="P2864" s="6">
        <v>73</v>
      </c>
      <c r="Q2864" s="13">
        <f t="shared" si="44"/>
        <v>6716</v>
      </c>
      <c r="R2864" s="15">
        <v>0.19</v>
      </c>
      <c r="S2864" s="13">
        <v>5439.96</v>
      </c>
      <c r="T2864" s="13">
        <v>59.839559999999999</v>
      </c>
      <c r="U2864" s="48">
        <f>T_[[#This Row],[CA tarif]]-T_[[#This Row],[CA HT]]</f>
        <v>1276.04</v>
      </c>
      <c r="V2864" s="13"/>
      <c r="W2864" s="13"/>
      <c r="X2864"/>
      <c r="AA2864"/>
      <c r="AB2864"/>
    </row>
    <row r="2865" spans="1:28" ht="15" customHeight="1" x14ac:dyDescent="0.25">
      <c r="A2865" s="6" t="s">
        <v>226</v>
      </c>
      <c r="B2865" s="6" t="s">
        <v>227</v>
      </c>
      <c r="C2865" s="6" t="s">
        <v>53</v>
      </c>
      <c r="D2865" s="6" t="s">
        <v>51</v>
      </c>
      <c r="E2865" s="6">
        <v>3</v>
      </c>
      <c r="F2865" s="6" t="str">
        <f>VLOOKUP(T_[[#This Row],[N° représ]],ListeREPRESENTANTS,2,FALSE)</f>
        <v>Janet Leverling</v>
      </c>
      <c r="G2865" s="6">
        <v>10758</v>
      </c>
      <c r="H2865" s="9">
        <v>41780</v>
      </c>
      <c r="I2865" s="9">
        <v>41810</v>
      </c>
      <c r="J2865" s="9">
        <v>41813</v>
      </c>
      <c r="K2865" s="7">
        <v>1</v>
      </c>
      <c r="L2865" s="9" t="str">
        <f>VLOOKUP(T_[[#This Row],[Réf catégorie]],ListeCATEGORIES,2,FALSE)</f>
        <v>Boissons</v>
      </c>
      <c r="M2865" s="6">
        <v>70</v>
      </c>
      <c r="N2865" s="6" t="str">
        <f>VLOOKUP(T_[[#This Row],[Réf prod]],ListePRODUITS,2,FALSE)</f>
        <v>Outback Lager</v>
      </c>
      <c r="O2865" s="13">
        <v>75</v>
      </c>
      <c r="P2865" s="6">
        <v>97</v>
      </c>
      <c r="Q2865" s="13">
        <f t="shared" si="44"/>
        <v>7275</v>
      </c>
      <c r="R2865" s="15">
        <v>0.01</v>
      </c>
      <c r="S2865" s="13">
        <v>7202.25</v>
      </c>
      <c r="T2865" s="13">
        <v>165.65174999999999</v>
      </c>
      <c r="U2865" s="48">
        <f>T_[[#This Row],[CA tarif]]-T_[[#This Row],[CA HT]]</f>
        <v>72.75</v>
      </c>
      <c r="V2865" s="13"/>
      <c r="W2865" s="13"/>
      <c r="X2865"/>
      <c r="AA2865"/>
      <c r="AB2865"/>
    </row>
    <row r="2866" spans="1:28" ht="15" customHeight="1" x14ac:dyDescent="0.25">
      <c r="A2866" s="6" t="s">
        <v>117</v>
      </c>
      <c r="B2866" s="6" t="s">
        <v>118</v>
      </c>
      <c r="C2866" s="6" t="s">
        <v>119</v>
      </c>
      <c r="D2866" s="6" t="s">
        <v>85</v>
      </c>
      <c r="E2866" s="6">
        <v>7</v>
      </c>
      <c r="F2866" s="6" t="str">
        <f>VLOOKUP(T_[[#This Row],[N° représ]],ListeREPRESENTANTS,2,FALSE)</f>
        <v>Jaime Dos Santos</v>
      </c>
      <c r="G2866" s="6">
        <v>10789</v>
      </c>
      <c r="H2866" s="9">
        <v>41780</v>
      </c>
      <c r="I2866" s="9">
        <v>41794</v>
      </c>
      <c r="J2866" s="9">
        <v>41797</v>
      </c>
      <c r="K2866" s="7">
        <v>2</v>
      </c>
      <c r="L2866" s="9" t="str">
        <f>VLOOKUP(T_[[#This Row],[Réf catégorie]],ListeCATEGORIES,2,FALSE)</f>
        <v>Condiments</v>
      </c>
      <c r="M2866" s="6">
        <v>63</v>
      </c>
      <c r="N2866" s="6" t="str">
        <f>VLOOKUP(T_[[#This Row],[Réf prod]],ListePRODUITS,2,FALSE)</f>
        <v>Vegie-spread</v>
      </c>
      <c r="O2866" s="13">
        <v>219.5</v>
      </c>
      <c r="P2866" s="6">
        <v>94</v>
      </c>
      <c r="Q2866" s="13">
        <f t="shared" si="44"/>
        <v>20633</v>
      </c>
      <c r="R2866" s="15">
        <v>0.12</v>
      </c>
      <c r="S2866" s="13">
        <v>18157.04</v>
      </c>
      <c r="T2866" s="13">
        <v>453.92599999999999</v>
      </c>
      <c r="U2866" s="48">
        <f>T_[[#This Row],[CA tarif]]-T_[[#This Row],[CA HT]]</f>
        <v>2475.9599999999991</v>
      </c>
      <c r="V2866" s="13"/>
      <c r="W2866" s="13"/>
      <c r="X2866"/>
      <c r="AA2866"/>
      <c r="AB2866"/>
    </row>
    <row r="2867" spans="1:28" ht="15" customHeight="1" x14ac:dyDescent="0.25">
      <c r="A2867" s="6" t="s">
        <v>189</v>
      </c>
      <c r="B2867" s="6" t="s">
        <v>190</v>
      </c>
      <c r="C2867" s="6" t="s">
        <v>191</v>
      </c>
      <c r="D2867" s="6" t="s">
        <v>136</v>
      </c>
      <c r="E2867" s="6">
        <v>4</v>
      </c>
      <c r="F2867" s="6" t="str">
        <f>VLOOKUP(T_[[#This Row],[N° représ]],ListeREPRESENTANTS,2,FALSE)</f>
        <v>Laura Callahan</v>
      </c>
      <c r="G2867" s="6">
        <v>10845</v>
      </c>
      <c r="H2867" s="9">
        <v>41781</v>
      </c>
      <c r="I2867" s="9">
        <v>41797</v>
      </c>
      <c r="J2867" s="9">
        <v>41798</v>
      </c>
      <c r="K2867" s="7">
        <v>5</v>
      </c>
      <c r="L2867" s="9" t="str">
        <f>VLOOKUP(T_[[#This Row],[Réf catégorie]],ListeCATEGORIES,2,FALSE)</f>
        <v>Pâtes et céréales</v>
      </c>
      <c r="M2867" s="6">
        <v>23</v>
      </c>
      <c r="N2867" s="6" t="str">
        <f>VLOOKUP(T_[[#This Row],[Réf prod]],ListePRODUITS,2,FALSE)</f>
        <v>Tunnbröd</v>
      </c>
      <c r="O2867" s="13">
        <v>45</v>
      </c>
      <c r="P2867" s="6">
        <v>6</v>
      </c>
      <c r="Q2867" s="13">
        <f t="shared" si="44"/>
        <v>270</v>
      </c>
      <c r="R2867" s="15">
        <v>0.01</v>
      </c>
      <c r="S2867" s="13">
        <v>267.3</v>
      </c>
      <c r="T2867" s="13">
        <v>8.0190000000000001</v>
      </c>
      <c r="U2867" s="48">
        <f>T_[[#This Row],[CA tarif]]-T_[[#This Row],[CA HT]]</f>
        <v>2.6999999999999886</v>
      </c>
      <c r="V2867" s="13"/>
      <c r="W2867" s="13"/>
      <c r="X2867"/>
      <c r="AA2867"/>
      <c r="AB2867"/>
    </row>
    <row r="2868" spans="1:28" ht="15" customHeight="1" x14ac:dyDescent="0.25">
      <c r="A2868" s="6" t="s">
        <v>327</v>
      </c>
      <c r="B2868" s="6" t="s">
        <v>328</v>
      </c>
      <c r="C2868" s="6" t="s">
        <v>88</v>
      </c>
      <c r="D2868" s="6" t="s">
        <v>89</v>
      </c>
      <c r="E2868" s="6">
        <v>8</v>
      </c>
      <c r="F2868" s="6" t="str">
        <f>VLOOKUP(T_[[#This Row],[N° représ]],ListeREPRESENTANTS,2,FALSE)</f>
        <v>Hicham Esmal</v>
      </c>
      <c r="G2868" s="6">
        <v>10848</v>
      </c>
      <c r="H2868" s="9">
        <v>41781</v>
      </c>
      <c r="I2868" s="9">
        <v>41798</v>
      </c>
      <c r="J2868" s="9">
        <v>41796</v>
      </c>
      <c r="K2868" s="7">
        <v>6</v>
      </c>
      <c r="L2868" s="9" t="str">
        <f>VLOOKUP(T_[[#This Row],[Réf catégorie]],ListeCATEGORIES,2,FALSE)</f>
        <v>Viandes</v>
      </c>
      <c r="M2868" s="6">
        <v>9</v>
      </c>
      <c r="N2868" s="6" t="str">
        <f>VLOOKUP(T_[[#This Row],[Réf prod]],ListePRODUITS,2,FALSE)</f>
        <v>Mishi Kobe Niku</v>
      </c>
      <c r="O2868" s="13">
        <v>485</v>
      </c>
      <c r="P2868" s="6">
        <v>92</v>
      </c>
      <c r="Q2868" s="13">
        <f t="shared" si="44"/>
        <v>44620</v>
      </c>
      <c r="R2868" s="15">
        <v>0</v>
      </c>
      <c r="S2868" s="13">
        <v>44620</v>
      </c>
      <c r="T2868" s="13">
        <v>267.72000000000003</v>
      </c>
      <c r="U2868" s="48">
        <f>T_[[#This Row],[CA tarif]]-T_[[#This Row],[CA HT]]</f>
        <v>0</v>
      </c>
      <c r="V2868" s="13"/>
      <c r="W2868" s="13"/>
      <c r="X2868"/>
      <c r="AA2868"/>
      <c r="AB2868"/>
    </row>
    <row r="2869" spans="1:28" ht="15" customHeight="1" x14ac:dyDescent="0.25">
      <c r="A2869" s="6" t="s">
        <v>186</v>
      </c>
      <c r="B2869" s="6" t="s">
        <v>187</v>
      </c>
      <c r="C2869" s="6" t="s">
        <v>188</v>
      </c>
      <c r="D2869" s="6" t="s">
        <v>140</v>
      </c>
      <c r="E2869" s="6">
        <v>3</v>
      </c>
      <c r="F2869" s="6" t="str">
        <f>VLOOKUP(T_[[#This Row],[N° représ]],ListeREPRESENTANTS,2,FALSE)</f>
        <v>Janet Leverling</v>
      </c>
      <c r="G2869" s="6">
        <v>10854</v>
      </c>
      <c r="H2869" s="9">
        <v>41781</v>
      </c>
      <c r="I2869" s="9">
        <v>41808</v>
      </c>
      <c r="J2869" s="9">
        <v>41811</v>
      </c>
      <c r="K2869" s="7">
        <v>8</v>
      </c>
      <c r="L2869" s="9" t="str">
        <f>VLOOKUP(T_[[#This Row],[Réf catégorie]],ListeCATEGORIES,2,FALSE)</f>
        <v>Poissons et fruits de mer</v>
      </c>
      <c r="M2869" s="6">
        <v>10</v>
      </c>
      <c r="N2869" s="6" t="str">
        <f>VLOOKUP(T_[[#This Row],[Réf prod]],ListePRODUITS,2,FALSE)</f>
        <v>Ikura</v>
      </c>
      <c r="O2869" s="13">
        <v>155</v>
      </c>
      <c r="P2869" s="6">
        <v>91</v>
      </c>
      <c r="Q2869" s="13">
        <f t="shared" si="44"/>
        <v>14105</v>
      </c>
      <c r="R2869" s="15">
        <v>0.2</v>
      </c>
      <c r="S2869" s="13">
        <v>11284</v>
      </c>
      <c r="T2869" s="13">
        <v>124.124</v>
      </c>
      <c r="U2869" s="48">
        <f>T_[[#This Row],[CA tarif]]-T_[[#This Row],[CA HT]]</f>
        <v>2821</v>
      </c>
      <c r="V2869" s="13"/>
      <c r="W2869" s="13"/>
      <c r="X2869"/>
      <c r="AA2869"/>
      <c r="AB2869"/>
    </row>
    <row r="2870" spans="1:28" ht="15" customHeight="1" x14ac:dyDescent="0.25">
      <c r="A2870" s="6" t="s">
        <v>130</v>
      </c>
      <c r="B2870" s="6" t="s">
        <v>131</v>
      </c>
      <c r="C2870" s="6" t="s">
        <v>132</v>
      </c>
      <c r="D2870" s="6" t="s">
        <v>123</v>
      </c>
      <c r="E2870" s="6">
        <v>6</v>
      </c>
      <c r="F2870" s="6" t="str">
        <f>VLOOKUP(T_[[#This Row],[N° représ]],ListeREPRESENTANTS,2,FALSE)</f>
        <v>Ernst Junge</v>
      </c>
      <c r="G2870" s="6">
        <v>10704</v>
      </c>
      <c r="H2870" s="9">
        <v>41782</v>
      </c>
      <c r="I2870" s="9">
        <v>41797</v>
      </c>
      <c r="J2870" s="9">
        <v>41799</v>
      </c>
      <c r="K2870" s="7">
        <v>2</v>
      </c>
      <c r="L2870" s="9" t="str">
        <f>VLOOKUP(T_[[#This Row],[Réf catégorie]],ListeCATEGORIES,2,FALSE)</f>
        <v>Condiments</v>
      </c>
      <c r="M2870" s="6">
        <v>4</v>
      </c>
      <c r="N2870" s="6" t="str">
        <f>VLOOKUP(T_[[#This Row],[Réf prod]],ListePRODUITS,2,FALSE)</f>
        <v>Chef Anton's Cajun Seasoning</v>
      </c>
      <c r="O2870" s="13">
        <v>110</v>
      </c>
      <c r="P2870" s="6">
        <v>16</v>
      </c>
      <c r="Q2870" s="13">
        <f t="shared" si="44"/>
        <v>1760</v>
      </c>
      <c r="R2870" s="15">
        <v>0.19</v>
      </c>
      <c r="S2870" s="13">
        <v>1425.6000000000001</v>
      </c>
      <c r="T2870" s="13">
        <v>19.958400000000001</v>
      </c>
      <c r="U2870" s="48">
        <f>T_[[#This Row],[CA tarif]]-T_[[#This Row],[CA HT]]</f>
        <v>334.39999999999986</v>
      </c>
      <c r="V2870" s="13"/>
      <c r="W2870" s="13"/>
      <c r="X2870"/>
      <c r="AA2870"/>
      <c r="AB2870"/>
    </row>
    <row r="2871" spans="1:28" ht="15" customHeight="1" x14ac:dyDescent="0.25">
      <c r="A2871" s="6" t="s">
        <v>228</v>
      </c>
      <c r="B2871" s="6" t="s">
        <v>229</v>
      </c>
      <c r="C2871" s="6" t="s">
        <v>122</v>
      </c>
      <c r="D2871" s="6" t="s">
        <v>123</v>
      </c>
      <c r="E2871" s="6">
        <v>5</v>
      </c>
      <c r="F2871" s="6" t="str">
        <f>VLOOKUP(T_[[#This Row],[N° représ]],ListeREPRESENTANTS,2,FALSE)</f>
        <v>Mohamed Ben Arfa</v>
      </c>
      <c r="G2871" s="6">
        <v>10783</v>
      </c>
      <c r="H2871" s="9">
        <v>41782</v>
      </c>
      <c r="I2871" s="9">
        <v>41804</v>
      </c>
      <c r="J2871" s="9">
        <v>41802</v>
      </c>
      <c r="K2871" s="7">
        <v>1</v>
      </c>
      <c r="L2871" s="9" t="str">
        <f>VLOOKUP(T_[[#This Row],[Réf catégorie]],ListeCATEGORIES,2,FALSE)</f>
        <v>Boissons</v>
      </c>
      <c r="M2871" s="6">
        <v>38</v>
      </c>
      <c r="N2871" s="6" t="str">
        <f>VLOOKUP(T_[[#This Row],[Réf prod]],ListePRODUITS,2,FALSE)</f>
        <v>Côte de Blaye</v>
      </c>
      <c r="O2871" s="13">
        <v>1317.5</v>
      </c>
      <c r="P2871" s="6">
        <v>46</v>
      </c>
      <c r="Q2871" s="13">
        <f t="shared" si="44"/>
        <v>60605</v>
      </c>
      <c r="R2871" s="15">
        <v>0.17</v>
      </c>
      <c r="S2871" s="13">
        <v>50302.149999999994</v>
      </c>
      <c r="T2871" s="13">
        <v>1257.5537499999998</v>
      </c>
      <c r="U2871" s="48">
        <f>T_[[#This Row],[CA tarif]]-T_[[#This Row],[CA HT]]</f>
        <v>10302.850000000006</v>
      </c>
      <c r="V2871" s="13"/>
      <c r="W2871" s="13"/>
      <c r="X2871"/>
      <c r="AA2871"/>
      <c r="AB2871"/>
    </row>
    <row r="2872" spans="1:28" ht="15" customHeight="1" x14ac:dyDescent="0.25">
      <c r="A2872" s="6" t="s">
        <v>173</v>
      </c>
      <c r="B2872" s="6" t="s">
        <v>174</v>
      </c>
      <c r="C2872" s="6" t="s">
        <v>135</v>
      </c>
      <c r="D2872" s="6" t="s">
        <v>136</v>
      </c>
      <c r="E2872" s="6">
        <v>2</v>
      </c>
      <c r="F2872" s="6" t="str">
        <f>VLOOKUP(T_[[#This Row],[N° représ]],ListeREPRESENTANTS,2,FALSE)</f>
        <v>Anne Dodsworth</v>
      </c>
      <c r="G2872" s="6">
        <v>10893</v>
      </c>
      <c r="H2872" s="9">
        <v>41782</v>
      </c>
      <c r="I2872" s="9">
        <v>41792</v>
      </c>
      <c r="J2872" s="9">
        <v>41794</v>
      </c>
      <c r="K2872" s="7">
        <v>8</v>
      </c>
      <c r="L2872" s="9" t="str">
        <f>VLOOKUP(T_[[#This Row],[Réf catégorie]],ListeCATEGORIES,2,FALSE)</f>
        <v>Poissons et fruits de mer</v>
      </c>
      <c r="M2872" s="6">
        <v>30</v>
      </c>
      <c r="N2872" s="6" t="str">
        <f>VLOOKUP(T_[[#This Row],[Réf prod]],ListePRODUITS,2,FALSE)</f>
        <v>Nord-Ost Matjeshering</v>
      </c>
      <c r="O2872" s="13">
        <v>129.44999999999999</v>
      </c>
      <c r="P2872" s="6">
        <v>89</v>
      </c>
      <c r="Q2872" s="13">
        <f t="shared" si="44"/>
        <v>11521.05</v>
      </c>
      <c r="R2872" s="15">
        <v>-0.02</v>
      </c>
      <c r="S2872" s="13">
        <v>11751.471</v>
      </c>
      <c r="T2872" s="13">
        <v>246.780891</v>
      </c>
      <c r="U2872" s="48">
        <f>T_[[#This Row],[CA tarif]]-T_[[#This Row],[CA HT]]</f>
        <v>-230.42100000000028</v>
      </c>
      <c r="V2872" s="13"/>
      <c r="W2872" s="13"/>
      <c r="X2872"/>
      <c r="AA2872"/>
      <c r="AB2872"/>
    </row>
    <row r="2873" spans="1:28" ht="15" customHeight="1" x14ac:dyDescent="0.25">
      <c r="A2873" s="6" t="s">
        <v>95</v>
      </c>
      <c r="B2873" s="6" t="s">
        <v>96</v>
      </c>
      <c r="C2873" s="6" t="s">
        <v>97</v>
      </c>
      <c r="D2873" s="6" t="s">
        <v>98</v>
      </c>
      <c r="E2873" s="6">
        <v>1</v>
      </c>
      <c r="F2873" s="6" t="str">
        <f>VLOOKUP(T_[[#This Row],[N° représ]],ListeREPRESENTANTS,2,FALSE)</f>
        <v>Francis Rivière</v>
      </c>
      <c r="G2873" s="6">
        <v>10502</v>
      </c>
      <c r="H2873" s="9">
        <v>41783</v>
      </c>
      <c r="I2873" s="9">
        <v>41793</v>
      </c>
      <c r="J2873" s="9">
        <v>41793</v>
      </c>
      <c r="K2873" s="7">
        <v>8</v>
      </c>
      <c r="L2873" s="9" t="str">
        <f>VLOOKUP(T_[[#This Row],[Réf catégorie]],ListeCATEGORIES,2,FALSE)</f>
        <v>Poissons et fruits de mer</v>
      </c>
      <c r="M2873" s="6">
        <v>45</v>
      </c>
      <c r="N2873" s="6" t="str">
        <f>VLOOKUP(T_[[#This Row],[Réf prod]],ListePRODUITS,2,FALSE)</f>
        <v>Røgede sild</v>
      </c>
      <c r="O2873" s="13">
        <v>47.5</v>
      </c>
      <c r="P2873" s="6">
        <v>26</v>
      </c>
      <c r="Q2873" s="13">
        <f t="shared" si="44"/>
        <v>1235</v>
      </c>
      <c r="R2873" s="15">
        <v>-0.01</v>
      </c>
      <c r="S2873" s="13">
        <v>1247.3499999999999</v>
      </c>
      <c r="T2873" s="13">
        <v>43.657249999999998</v>
      </c>
      <c r="U2873" s="48">
        <f>T_[[#This Row],[CA tarif]]-T_[[#This Row],[CA HT]]</f>
        <v>-12.349999999999909</v>
      </c>
      <c r="V2873" s="13"/>
      <c r="W2873" s="13"/>
      <c r="X2873"/>
      <c r="AA2873"/>
      <c r="AB2873"/>
    </row>
    <row r="2874" spans="1:28" ht="15" customHeight="1" x14ac:dyDescent="0.25">
      <c r="A2874" s="6" t="s">
        <v>189</v>
      </c>
      <c r="B2874" s="6" t="s">
        <v>190</v>
      </c>
      <c r="C2874" s="6" t="s">
        <v>191</v>
      </c>
      <c r="D2874" s="6" t="s">
        <v>136</v>
      </c>
      <c r="E2874" s="6">
        <v>1</v>
      </c>
      <c r="F2874" s="6" t="str">
        <f>VLOOKUP(T_[[#This Row],[N° représ]],ListeREPRESENTANTS,2,FALSE)</f>
        <v>Francis Rivière</v>
      </c>
      <c r="G2874" s="6">
        <v>10515</v>
      </c>
      <c r="H2874" s="9">
        <v>41783</v>
      </c>
      <c r="I2874" s="9">
        <v>41793</v>
      </c>
      <c r="J2874" s="9">
        <v>41795</v>
      </c>
      <c r="K2874" s="7">
        <v>6</v>
      </c>
      <c r="L2874" s="9" t="str">
        <f>VLOOKUP(T_[[#This Row],[Réf catégorie]],ListeCATEGORIES,2,FALSE)</f>
        <v>Viandes</v>
      </c>
      <c r="M2874" s="6">
        <v>9</v>
      </c>
      <c r="N2874" s="6" t="str">
        <f>VLOOKUP(T_[[#This Row],[Réf prod]],ListePRODUITS,2,FALSE)</f>
        <v>Mishi Kobe Niku</v>
      </c>
      <c r="O2874" s="13">
        <v>485</v>
      </c>
      <c r="P2874" s="6">
        <v>31</v>
      </c>
      <c r="Q2874" s="13">
        <f t="shared" si="44"/>
        <v>15035</v>
      </c>
      <c r="R2874" s="15">
        <v>-0.03</v>
      </c>
      <c r="S2874" s="13">
        <v>15486.050000000001</v>
      </c>
      <c r="T2874" s="13">
        <v>139.37445000000002</v>
      </c>
      <c r="U2874" s="48">
        <f>T_[[#This Row],[CA tarif]]-T_[[#This Row],[CA HT]]</f>
        <v>-451.05000000000109</v>
      </c>
      <c r="V2874" s="13"/>
      <c r="W2874" s="13"/>
      <c r="X2874"/>
      <c r="AA2874"/>
      <c r="AB2874"/>
    </row>
    <row r="2875" spans="1:28" ht="15" customHeight="1" x14ac:dyDescent="0.25">
      <c r="A2875" s="6" t="s">
        <v>281</v>
      </c>
      <c r="B2875" s="6" t="s">
        <v>282</v>
      </c>
      <c r="C2875" s="6" t="s">
        <v>283</v>
      </c>
      <c r="D2875" s="6" t="s">
        <v>284</v>
      </c>
      <c r="E2875" s="6">
        <v>5</v>
      </c>
      <c r="F2875" s="6" t="str">
        <f>VLOOKUP(T_[[#This Row],[N° représ]],ListeREPRESENTANTS,2,FALSE)</f>
        <v>Mohamed Ben Arfa</v>
      </c>
      <c r="G2875" s="6">
        <v>10906</v>
      </c>
      <c r="H2875" s="9">
        <v>41783</v>
      </c>
      <c r="I2875" s="9">
        <v>41812</v>
      </c>
      <c r="J2875" s="9">
        <v>41808</v>
      </c>
      <c r="K2875" s="7">
        <v>2</v>
      </c>
      <c r="L2875" s="9" t="str">
        <f>VLOOKUP(T_[[#This Row],[Réf catégorie]],ListeCATEGORIES,2,FALSE)</f>
        <v>Condiments</v>
      </c>
      <c r="M2875" s="6">
        <v>61</v>
      </c>
      <c r="N2875" s="6" t="str">
        <f>VLOOKUP(T_[[#This Row],[Réf prod]],ListePRODUITS,2,FALSE)</f>
        <v>Sirop d'érable</v>
      </c>
      <c r="O2875" s="13">
        <v>142.5</v>
      </c>
      <c r="P2875" s="6">
        <v>30</v>
      </c>
      <c r="Q2875" s="13">
        <f t="shared" si="44"/>
        <v>4275</v>
      </c>
      <c r="R2875" s="15">
        <v>0.16</v>
      </c>
      <c r="S2875" s="13">
        <v>3591</v>
      </c>
      <c r="T2875" s="13">
        <v>93.366</v>
      </c>
      <c r="U2875" s="48">
        <f>T_[[#This Row],[CA tarif]]-T_[[#This Row],[CA HT]]</f>
        <v>684</v>
      </c>
      <c r="V2875" s="13"/>
      <c r="W2875" s="13"/>
      <c r="X2875"/>
      <c r="AA2875"/>
      <c r="AB2875"/>
    </row>
    <row r="2876" spans="1:28" ht="15" customHeight="1" x14ac:dyDescent="0.25">
      <c r="A2876" s="6" t="s">
        <v>103</v>
      </c>
      <c r="B2876" s="6" t="s">
        <v>104</v>
      </c>
      <c r="C2876" s="6" t="s">
        <v>105</v>
      </c>
      <c r="D2876" s="6" t="s">
        <v>106</v>
      </c>
      <c r="E2876" s="6">
        <v>8</v>
      </c>
      <c r="F2876" s="6" t="str">
        <f>VLOOKUP(T_[[#This Row],[N° représ]],ListeREPRESENTANTS,2,FALSE)</f>
        <v>Hicham Esmal</v>
      </c>
      <c r="G2876" s="6">
        <v>10490</v>
      </c>
      <c r="H2876" s="9">
        <v>41784</v>
      </c>
      <c r="I2876" s="9">
        <v>41801</v>
      </c>
      <c r="J2876" s="9">
        <v>41799</v>
      </c>
      <c r="K2876" s="7">
        <v>1</v>
      </c>
      <c r="L2876" s="9" t="str">
        <f>VLOOKUP(T_[[#This Row],[Réf catégorie]],ListeCATEGORIES,2,FALSE)</f>
        <v>Boissons</v>
      </c>
      <c r="M2876" s="6">
        <v>75</v>
      </c>
      <c r="N2876" s="6" t="str">
        <f>VLOOKUP(T_[[#This Row],[Réf prod]],ListePRODUITS,2,FALSE)</f>
        <v>Rhönbräu Klosterbier</v>
      </c>
      <c r="O2876" s="13">
        <v>31</v>
      </c>
      <c r="P2876" s="6">
        <v>86</v>
      </c>
      <c r="Q2876" s="13">
        <f t="shared" si="44"/>
        <v>2666</v>
      </c>
      <c r="R2876" s="15">
        <v>0.03</v>
      </c>
      <c r="S2876" s="13">
        <v>2586.02</v>
      </c>
      <c r="T2876" s="13">
        <v>90.5107</v>
      </c>
      <c r="U2876" s="48">
        <f>T_[[#This Row],[CA tarif]]-T_[[#This Row],[CA HT]]</f>
        <v>79.980000000000018</v>
      </c>
      <c r="V2876" s="13"/>
      <c r="W2876" s="13"/>
      <c r="X2876"/>
      <c r="AA2876"/>
      <c r="AB2876"/>
    </row>
    <row r="2877" spans="1:28" ht="15" customHeight="1" x14ac:dyDescent="0.25">
      <c r="A2877" s="6" t="s">
        <v>179</v>
      </c>
      <c r="B2877" s="6" t="s">
        <v>180</v>
      </c>
      <c r="C2877" s="6" t="s">
        <v>181</v>
      </c>
      <c r="D2877" s="6" t="s">
        <v>81</v>
      </c>
      <c r="E2877" s="6">
        <v>6</v>
      </c>
      <c r="F2877" s="6" t="str">
        <f>VLOOKUP(T_[[#This Row],[N° représ]],ListeREPRESENTANTS,2,FALSE)</f>
        <v>Ernst Junge</v>
      </c>
      <c r="G2877" s="6">
        <v>10510</v>
      </c>
      <c r="H2877" s="9">
        <v>41784</v>
      </c>
      <c r="I2877" s="9">
        <v>41800</v>
      </c>
      <c r="J2877" s="9">
        <v>41802</v>
      </c>
      <c r="K2877" s="7">
        <v>1</v>
      </c>
      <c r="L2877" s="9" t="str">
        <f>VLOOKUP(T_[[#This Row],[Réf catégorie]],ListeCATEGORIES,2,FALSE)</f>
        <v>Boissons</v>
      </c>
      <c r="M2877" s="6">
        <v>75</v>
      </c>
      <c r="N2877" s="6" t="str">
        <f>VLOOKUP(T_[[#This Row],[Réf prod]],ListePRODUITS,2,FALSE)</f>
        <v>Rhönbräu Klosterbier</v>
      </c>
      <c r="O2877" s="13">
        <v>38.75</v>
      </c>
      <c r="P2877" s="6">
        <v>58</v>
      </c>
      <c r="Q2877" s="13">
        <f t="shared" si="44"/>
        <v>2247.5</v>
      </c>
      <c r="R2877" s="15">
        <v>-0.03</v>
      </c>
      <c r="S2877" s="13">
        <v>2314.9250000000002</v>
      </c>
      <c r="T2877" s="13">
        <v>0</v>
      </c>
      <c r="U2877" s="48">
        <f>T_[[#This Row],[CA tarif]]-T_[[#This Row],[CA HT]]</f>
        <v>-67.425000000000182</v>
      </c>
      <c r="V2877" s="13"/>
      <c r="W2877" s="13"/>
      <c r="X2877"/>
      <c r="AA2877"/>
      <c r="AB2877"/>
    </row>
    <row r="2878" spans="1:28" ht="15" customHeight="1" x14ac:dyDescent="0.25">
      <c r="A2878" s="6" t="s">
        <v>152</v>
      </c>
      <c r="B2878" s="6" t="s">
        <v>153</v>
      </c>
      <c r="C2878" s="6" t="s">
        <v>154</v>
      </c>
      <c r="D2878" s="6" t="s">
        <v>146</v>
      </c>
      <c r="E2878" s="6">
        <v>1</v>
      </c>
      <c r="F2878" s="6" t="str">
        <f>VLOOKUP(T_[[#This Row],[N° représ]],ListeREPRESENTANTS,2,FALSE)</f>
        <v>Francis Rivière</v>
      </c>
      <c r="G2878" s="6">
        <v>10620</v>
      </c>
      <c r="H2878" s="9">
        <v>41784</v>
      </c>
      <c r="I2878" s="9">
        <v>41814</v>
      </c>
      <c r="J2878" s="9">
        <v>41809</v>
      </c>
      <c r="K2878" s="7">
        <v>5</v>
      </c>
      <c r="L2878" s="9" t="str">
        <f>VLOOKUP(T_[[#This Row],[Réf catégorie]],ListeCATEGORIES,2,FALSE)</f>
        <v>Pâtes et céréales</v>
      </c>
      <c r="M2878" s="6">
        <v>52</v>
      </c>
      <c r="N2878" s="6" t="str">
        <f>VLOOKUP(T_[[#This Row],[Réf prod]],ListePRODUITS,2,FALSE)</f>
        <v>Filo Mix</v>
      </c>
      <c r="O2878" s="13">
        <v>35</v>
      </c>
      <c r="P2878" s="6">
        <v>4</v>
      </c>
      <c r="Q2878" s="13">
        <f t="shared" si="44"/>
        <v>140</v>
      </c>
      <c r="R2878" s="15">
        <v>0.1</v>
      </c>
      <c r="S2878" s="13">
        <v>126</v>
      </c>
      <c r="T2878" s="13">
        <v>4.2839999999999998</v>
      </c>
      <c r="U2878" s="48">
        <f>T_[[#This Row],[CA tarif]]-T_[[#This Row],[CA HT]]</f>
        <v>14</v>
      </c>
      <c r="V2878" s="13"/>
      <c r="W2878" s="13"/>
      <c r="X2878"/>
      <c r="AA2878"/>
      <c r="AB2878"/>
    </row>
    <row r="2879" spans="1:28" ht="15" customHeight="1" x14ac:dyDescent="0.25">
      <c r="A2879" s="6" t="s">
        <v>269</v>
      </c>
      <c r="B2879" s="6" t="s">
        <v>270</v>
      </c>
      <c r="C2879" s="6" t="s">
        <v>271</v>
      </c>
      <c r="D2879" s="6" t="s">
        <v>242</v>
      </c>
      <c r="E2879" s="6">
        <v>5</v>
      </c>
      <c r="F2879" s="6" t="str">
        <f>VLOOKUP(T_[[#This Row],[N° représ]],ListeREPRESENTANTS,2,FALSE)</f>
        <v>Mohamed Ben Arfa</v>
      </c>
      <c r="G2879" s="6">
        <v>10688</v>
      </c>
      <c r="H2879" s="9">
        <v>41785</v>
      </c>
      <c r="I2879" s="9">
        <v>41796</v>
      </c>
      <c r="J2879" s="9">
        <v>41792</v>
      </c>
      <c r="K2879" s="7">
        <v>1</v>
      </c>
      <c r="L2879" s="9" t="str">
        <f>VLOOKUP(T_[[#This Row],[Réf catégorie]],ListeCATEGORIES,2,FALSE)</f>
        <v>Boissons</v>
      </c>
      <c r="M2879" s="6">
        <v>34</v>
      </c>
      <c r="N2879" s="6" t="str">
        <f>VLOOKUP(T_[[#This Row],[Réf prod]],ListePRODUITS,2,FALSE)</f>
        <v>Sasquatch Ale</v>
      </c>
      <c r="O2879" s="13">
        <v>70</v>
      </c>
      <c r="P2879" s="6">
        <v>40</v>
      </c>
      <c r="Q2879" s="13">
        <f t="shared" si="44"/>
        <v>2800</v>
      </c>
      <c r="R2879" s="15">
        <v>0.04</v>
      </c>
      <c r="S2879" s="13">
        <v>2688</v>
      </c>
      <c r="T2879" s="13">
        <v>10.752000000000001</v>
      </c>
      <c r="U2879" s="48">
        <f>T_[[#This Row],[CA tarif]]-T_[[#This Row],[CA HT]]</f>
        <v>112</v>
      </c>
      <c r="V2879" s="13"/>
      <c r="W2879" s="13"/>
      <c r="X2879"/>
      <c r="AA2879"/>
      <c r="AB2879"/>
    </row>
    <row r="2880" spans="1:28" ht="15" customHeight="1" x14ac:dyDescent="0.25">
      <c r="A2880" s="6" t="s">
        <v>305</v>
      </c>
      <c r="B2880" s="6" t="s">
        <v>306</v>
      </c>
      <c r="C2880" s="6" t="s">
        <v>307</v>
      </c>
      <c r="D2880" s="6" t="s">
        <v>251</v>
      </c>
      <c r="E2880" s="6">
        <v>7</v>
      </c>
      <c r="F2880" s="6" t="str">
        <f>VLOOKUP(T_[[#This Row],[N° représ]],ListeREPRESENTANTS,2,FALSE)</f>
        <v>Jaime Dos Santos</v>
      </c>
      <c r="G2880" s="6">
        <v>10710</v>
      </c>
      <c r="H2880" s="9">
        <v>41785</v>
      </c>
      <c r="I2880" s="9">
        <v>41812</v>
      </c>
      <c r="J2880" s="9">
        <v>41814</v>
      </c>
      <c r="K2880" s="7">
        <v>3</v>
      </c>
      <c r="L2880" s="9" t="str">
        <f>VLOOKUP(T_[[#This Row],[Réf catégorie]],ListeCATEGORIES,2,FALSE)</f>
        <v>Desserts</v>
      </c>
      <c r="M2880" s="6">
        <v>19</v>
      </c>
      <c r="N2880" s="6" t="str">
        <f>VLOOKUP(T_[[#This Row],[Réf prod]],ListePRODUITS,2,FALSE)</f>
        <v>Teatime Chocolate Biscuits</v>
      </c>
      <c r="O2880" s="13">
        <v>46</v>
      </c>
      <c r="P2880" s="6">
        <v>91</v>
      </c>
      <c r="Q2880" s="13">
        <f t="shared" si="44"/>
        <v>4186</v>
      </c>
      <c r="R2880" s="15">
        <v>7.0000000000000007E-2</v>
      </c>
      <c r="S2880" s="13">
        <v>3892.9799999999996</v>
      </c>
      <c r="T2880" s="13">
        <v>85.645560000000003</v>
      </c>
      <c r="U2880" s="48">
        <f>T_[[#This Row],[CA tarif]]-T_[[#This Row],[CA HT]]</f>
        <v>293.02000000000044</v>
      </c>
      <c r="V2880" s="13"/>
      <c r="W2880" s="13"/>
      <c r="X2880"/>
      <c r="AA2880"/>
      <c r="AB2880"/>
    </row>
    <row r="2881" spans="1:28" ht="15" customHeight="1" x14ac:dyDescent="0.25">
      <c r="A2881" s="6" t="s">
        <v>209</v>
      </c>
      <c r="B2881" s="6" t="s">
        <v>210</v>
      </c>
      <c r="C2881" s="6" t="s">
        <v>211</v>
      </c>
      <c r="D2881" s="6" t="s">
        <v>212</v>
      </c>
      <c r="E2881" s="6">
        <v>2</v>
      </c>
      <c r="F2881" s="6" t="str">
        <f>VLOOKUP(T_[[#This Row],[N° représ]],ListeREPRESENTANTS,2,FALSE)</f>
        <v>Anne Dodsworth</v>
      </c>
      <c r="G2881" s="6">
        <v>10750</v>
      </c>
      <c r="H2881" s="9">
        <v>41785</v>
      </c>
      <c r="I2881" s="9">
        <v>41806</v>
      </c>
      <c r="J2881" s="9">
        <v>41802</v>
      </c>
      <c r="K2881" s="7">
        <v>4</v>
      </c>
      <c r="L2881" s="9" t="str">
        <f>VLOOKUP(T_[[#This Row],[Réf catégorie]],ListeCATEGORIES,2,FALSE)</f>
        <v>Produits laitiers</v>
      </c>
      <c r="M2881" s="6">
        <v>59</v>
      </c>
      <c r="N2881" s="6" t="str">
        <f>VLOOKUP(T_[[#This Row],[Réf prod]],ListePRODUITS,2,FALSE)</f>
        <v>Raclette Courdavault</v>
      </c>
      <c r="O2881" s="13">
        <v>275</v>
      </c>
      <c r="P2881" s="6">
        <v>42</v>
      </c>
      <c r="Q2881" s="13">
        <f t="shared" si="44"/>
        <v>11550</v>
      </c>
      <c r="R2881" s="15">
        <v>0.12</v>
      </c>
      <c r="S2881" s="13">
        <v>10164</v>
      </c>
      <c r="T2881" s="13">
        <v>345.57600000000002</v>
      </c>
      <c r="U2881" s="48">
        <f>T_[[#This Row],[CA tarif]]-T_[[#This Row],[CA HT]]</f>
        <v>1386</v>
      </c>
      <c r="V2881" s="13"/>
      <c r="W2881" s="13"/>
      <c r="X2881"/>
      <c r="AA2881"/>
      <c r="AB2881"/>
    </row>
    <row r="2882" spans="1:28" ht="15" customHeight="1" x14ac:dyDescent="0.25">
      <c r="A2882" s="6" t="s">
        <v>316</v>
      </c>
      <c r="B2882" s="6" t="s">
        <v>317</v>
      </c>
      <c r="C2882" s="6" t="s">
        <v>318</v>
      </c>
      <c r="D2882" s="6" t="s">
        <v>81</v>
      </c>
      <c r="E2882" s="6">
        <v>4</v>
      </c>
      <c r="F2882" s="6" t="str">
        <f>VLOOKUP(T_[[#This Row],[N° représ]],ListeREPRESENTANTS,2,FALSE)</f>
        <v>Laura Callahan</v>
      </c>
      <c r="G2882" s="6">
        <v>10756</v>
      </c>
      <c r="H2882" s="9">
        <v>41785</v>
      </c>
      <c r="I2882" s="9">
        <v>41804</v>
      </c>
      <c r="J2882" s="9">
        <v>41802</v>
      </c>
      <c r="K2882" s="7">
        <v>8</v>
      </c>
      <c r="L2882" s="9" t="str">
        <f>VLOOKUP(T_[[#This Row],[Réf catégorie]],ListeCATEGORIES,2,FALSE)</f>
        <v>Poissons et fruits de mer</v>
      </c>
      <c r="M2882" s="6">
        <v>36</v>
      </c>
      <c r="N2882" s="6" t="str">
        <f>VLOOKUP(T_[[#This Row],[Réf prod]],ListePRODUITS,2,FALSE)</f>
        <v>Inlagd Sill</v>
      </c>
      <c r="O2882" s="13">
        <v>95</v>
      </c>
      <c r="P2882" s="6">
        <v>8</v>
      </c>
      <c r="Q2882" s="13">
        <f t="shared" si="44"/>
        <v>760</v>
      </c>
      <c r="R2882" s="15">
        <v>0.06</v>
      </c>
      <c r="S2882" s="13">
        <v>714.4</v>
      </c>
      <c r="T2882" s="13">
        <v>7.1440000000000001</v>
      </c>
      <c r="U2882" s="48">
        <f>T_[[#This Row],[CA tarif]]-T_[[#This Row],[CA HT]]</f>
        <v>45.600000000000023</v>
      </c>
      <c r="V2882" s="13"/>
      <c r="W2882" s="13"/>
      <c r="X2882"/>
      <c r="AA2882"/>
      <c r="AB2882"/>
    </row>
    <row r="2883" spans="1:28" ht="15" customHeight="1" x14ac:dyDescent="0.25">
      <c r="A2883" s="6" t="s">
        <v>305</v>
      </c>
      <c r="B2883" s="6" t="s">
        <v>306</v>
      </c>
      <c r="C2883" s="6" t="s">
        <v>307</v>
      </c>
      <c r="D2883" s="6" t="s">
        <v>251</v>
      </c>
      <c r="E2883" s="6">
        <v>5</v>
      </c>
      <c r="F2883" s="6" t="str">
        <f>VLOOKUP(T_[[#This Row],[N° représ]],ListeREPRESENTANTS,2,FALSE)</f>
        <v>Mohamed Ben Arfa</v>
      </c>
      <c r="G2883" s="6">
        <v>10807</v>
      </c>
      <c r="H2883" s="9">
        <v>41785</v>
      </c>
      <c r="I2883" s="9">
        <v>41805</v>
      </c>
      <c r="J2883" s="9">
        <v>41801</v>
      </c>
      <c r="K2883" s="7">
        <v>8</v>
      </c>
      <c r="L2883" s="9" t="str">
        <f>VLOOKUP(T_[[#This Row],[Réf catégorie]],ListeCATEGORIES,2,FALSE)</f>
        <v>Poissons et fruits de mer</v>
      </c>
      <c r="M2883" s="6">
        <v>40</v>
      </c>
      <c r="N2883" s="6" t="str">
        <f>VLOOKUP(T_[[#This Row],[Réf prod]],ListePRODUITS,2,FALSE)</f>
        <v>Boston Crab Meat</v>
      </c>
      <c r="O2883" s="13">
        <v>92</v>
      </c>
      <c r="P2883" s="6">
        <v>6</v>
      </c>
      <c r="Q2883" s="13">
        <f t="shared" si="44"/>
        <v>552</v>
      </c>
      <c r="R2883" s="15">
        <v>-0.03</v>
      </c>
      <c r="S2883" s="13">
        <v>568.56000000000006</v>
      </c>
      <c r="T2883" s="13">
        <v>17.056800000000003</v>
      </c>
      <c r="U2883" s="48">
        <f>T_[[#This Row],[CA tarif]]-T_[[#This Row],[CA HT]]</f>
        <v>-16.560000000000059</v>
      </c>
      <c r="V2883" s="13"/>
      <c r="W2883" s="13"/>
      <c r="X2883"/>
      <c r="AA2883"/>
      <c r="AB2883"/>
    </row>
    <row r="2884" spans="1:28" ht="15" customHeight="1" x14ac:dyDescent="0.25">
      <c r="A2884" s="6" t="s">
        <v>248</v>
      </c>
      <c r="B2884" s="6" t="s">
        <v>249</v>
      </c>
      <c r="C2884" s="6" t="s">
        <v>250</v>
      </c>
      <c r="D2884" s="6" t="s">
        <v>251</v>
      </c>
      <c r="E2884" s="6">
        <v>9</v>
      </c>
      <c r="F2884" s="6" t="str">
        <f>VLOOKUP(T_[[#This Row],[N° représ]],ListeREPRESENTANTS,2,FALSE)</f>
        <v>Steven Buchanan</v>
      </c>
      <c r="G2884" s="6">
        <v>10812</v>
      </c>
      <c r="H2884" s="9">
        <v>41785</v>
      </c>
      <c r="I2884" s="9">
        <v>41798</v>
      </c>
      <c r="J2884" s="9">
        <v>41793</v>
      </c>
      <c r="K2884" s="7">
        <v>4</v>
      </c>
      <c r="L2884" s="9" t="str">
        <f>VLOOKUP(T_[[#This Row],[Réf catégorie]],ListeCATEGORIES,2,FALSE)</f>
        <v>Produits laitiers</v>
      </c>
      <c r="M2884" s="6">
        <v>31</v>
      </c>
      <c r="N2884" s="6" t="str">
        <f>VLOOKUP(T_[[#This Row],[Réf prod]],ListePRODUITS,2,FALSE)</f>
        <v>Gorgonzola Telino</v>
      </c>
      <c r="O2884" s="13">
        <v>62.5</v>
      </c>
      <c r="P2884" s="6">
        <v>79</v>
      </c>
      <c r="Q2884" s="13">
        <f t="shared" si="44"/>
        <v>4937.5</v>
      </c>
      <c r="R2884" s="15">
        <v>0.15</v>
      </c>
      <c r="S2884" s="13">
        <v>4196.875</v>
      </c>
      <c r="T2884" s="13">
        <v>54.559375000000003</v>
      </c>
      <c r="U2884" s="48">
        <f>T_[[#This Row],[CA tarif]]-T_[[#This Row],[CA HT]]</f>
        <v>740.625</v>
      </c>
      <c r="V2884" s="13"/>
      <c r="W2884" s="13"/>
      <c r="X2884"/>
      <c r="AA2884"/>
      <c r="AB2884"/>
    </row>
    <row r="2885" spans="1:28" ht="15" customHeight="1" x14ac:dyDescent="0.25">
      <c r="A2885" s="6" t="s">
        <v>293</v>
      </c>
      <c r="B2885" s="6" t="s">
        <v>294</v>
      </c>
      <c r="C2885" s="6" t="s">
        <v>295</v>
      </c>
      <c r="D2885" s="6" t="s">
        <v>251</v>
      </c>
      <c r="E2885" s="6">
        <v>8</v>
      </c>
      <c r="F2885" s="6" t="str">
        <f>VLOOKUP(T_[[#This Row],[N° représ]],ListeREPRESENTANTS,2,FALSE)</f>
        <v>Hicham Esmal</v>
      </c>
      <c r="G2885" s="6">
        <v>10818</v>
      </c>
      <c r="H2885" s="9">
        <v>41785</v>
      </c>
      <c r="I2885" s="9">
        <v>41811</v>
      </c>
      <c r="J2885" s="9">
        <v>41806</v>
      </c>
      <c r="K2885" s="7">
        <v>8</v>
      </c>
      <c r="L2885" s="9" t="str">
        <f>VLOOKUP(T_[[#This Row],[Réf catégorie]],ListeCATEGORIES,2,FALSE)</f>
        <v>Poissons et fruits de mer</v>
      </c>
      <c r="M2885" s="6">
        <v>41</v>
      </c>
      <c r="N2885" s="6" t="str">
        <f>VLOOKUP(T_[[#This Row],[Réf prod]],ListePRODUITS,2,FALSE)</f>
        <v>Jack's New England Clam Chowder</v>
      </c>
      <c r="O2885" s="13">
        <v>48.25</v>
      </c>
      <c r="P2885" s="6">
        <v>53</v>
      </c>
      <c r="Q2885" s="13">
        <f t="shared" ref="Q2885:Q2948" si="45">O2885*P2885</f>
        <v>2557.25</v>
      </c>
      <c r="R2885" s="15">
        <v>0.13</v>
      </c>
      <c r="S2885" s="13">
        <v>2224.8074999999999</v>
      </c>
      <c r="T2885" s="13">
        <v>2.2248074999999998</v>
      </c>
      <c r="U2885" s="48">
        <f>T_[[#This Row],[CA tarif]]-T_[[#This Row],[CA HT]]</f>
        <v>332.44250000000011</v>
      </c>
      <c r="V2885" s="13"/>
      <c r="W2885" s="13"/>
      <c r="X2885"/>
      <c r="AA2885"/>
      <c r="AB2885"/>
    </row>
    <row r="2886" spans="1:28" ht="15" customHeight="1" x14ac:dyDescent="0.25">
      <c r="A2886" s="6" t="s">
        <v>205</v>
      </c>
      <c r="B2886" s="6" t="s">
        <v>206</v>
      </c>
      <c r="C2886" s="6" t="s">
        <v>207</v>
      </c>
      <c r="D2886" s="6" t="s">
        <v>208</v>
      </c>
      <c r="E2886" s="6">
        <v>9</v>
      </c>
      <c r="F2886" s="6" t="str">
        <f>VLOOKUP(T_[[#This Row],[N° représ]],ListeREPRESENTANTS,2,FALSE)</f>
        <v>Steven Buchanan</v>
      </c>
      <c r="G2886" s="6">
        <v>10866</v>
      </c>
      <c r="H2886" s="9">
        <v>41785</v>
      </c>
      <c r="I2886" s="9">
        <v>41805</v>
      </c>
      <c r="J2886" s="9">
        <v>41805</v>
      </c>
      <c r="K2886" s="7">
        <v>1</v>
      </c>
      <c r="L2886" s="9" t="str">
        <f>VLOOKUP(T_[[#This Row],[Réf catégorie]],ListeCATEGORIES,2,FALSE)</f>
        <v>Boissons</v>
      </c>
      <c r="M2886" s="6">
        <v>24</v>
      </c>
      <c r="N2886" s="6" t="str">
        <f>VLOOKUP(T_[[#This Row],[Réf prod]],ListePRODUITS,2,FALSE)</f>
        <v>Guaraná Fantástica</v>
      </c>
      <c r="O2886" s="13">
        <v>22.5</v>
      </c>
      <c r="P2886" s="6">
        <v>62</v>
      </c>
      <c r="Q2886" s="13">
        <f t="shared" si="45"/>
        <v>1395</v>
      </c>
      <c r="R2886" s="15">
        <v>0.18</v>
      </c>
      <c r="S2886" s="13">
        <v>1143.9000000000001</v>
      </c>
      <c r="T2886" s="13">
        <v>8.0073000000000008</v>
      </c>
      <c r="U2886" s="48">
        <f>T_[[#This Row],[CA tarif]]-T_[[#This Row],[CA HT]]</f>
        <v>251.09999999999991</v>
      </c>
      <c r="V2886" s="13"/>
      <c r="W2886" s="13"/>
      <c r="X2886"/>
      <c r="AA2886"/>
      <c r="AB2886"/>
    </row>
    <row r="2887" spans="1:28" ht="15" customHeight="1" x14ac:dyDescent="0.25">
      <c r="A2887" s="6" t="s">
        <v>133</v>
      </c>
      <c r="B2887" s="6" t="s">
        <v>134</v>
      </c>
      <c r="C2887" s="6" t="s">
        <v>135</v>
      </c>
      <c r="D2887" s="6" t="s">
        <v>136</v>
      </c>
      <c r="E2887" s="6">
        <v>5</v>
      </c>
      <c r="F2887" s="6" t="str">
        <f>VLOOKUP(T_[[#This Row],[N° représ]],ListeREPRESENTANTS,2,FALSE)</f>
        <v>Mohamed Ben Arfa</v>
      </c>
      <c r="G2887" s="6">
        <v>10670</v>
      </c>
      <c r="H2887" s="9">
        <v>41786</v>
      </c>
      <c r="I2887" s="9">
        <v>41807</v>
      </c>
      <c r="J2887" s="9">
        <v>41804</v>
      </c>
      <c r="K2887" s="7">
        <v>1</v>
      </c>
      <c r="L2887" s="9" t="str">
        <f>VLOOKUP(T_[[#This Row],[Réf catégorie]],ListeCATEGORIES,2,FALSE)</f>
        <v>Boissons</v>
      </c>
      <c r="M2887" s="6">
        <v>75</v>
      </c>
      <c r="N2887" s="6" t="str">
        <f>VLOOKUP(T_[[#This Row],[Réf prod]],ListePRODUITS,2,FALSE)</f>
        <v>Rhönbräu Klosterbier</v>
      </c>
      <c r="O2887" s="13">
        <v>38.75</v>
      </c>
      <c r="P2887" s="6">
        <v>64</v>
      </c>
      <c r="Q2887" s="13">
        <f t="shared" si="45"/>
        <v>2480</v>
      </c>
      <c r="R2887" s="15">
        <v>-0.02</v>
      </c>
      <c r="S2887" s="13">
        <v>2529.6</v>
      </c>
      <c r="T2887" s="13">
        <v>2.5295999999999998</v>
      </c>
      <c r="U2887" s="48">
        <f>T_[[#This Row],[CA tarif]]-T_[[#This Row],[CA HT]]</f>
        <v>-49.599999999999909</v>
      </c>
      <c r="V2887" s="13"/>
      <c r="W2887" s="13"/>
      <c r="X2887"/>
      <c r="AA2887"/>
      <c r="AB2887"/>
    </row>
    <row r="2888" spans="1:28" ht="15" customHeight="1" x14ac:dyDescent="0.25">
      <c r="A2888" s="6" t="s">
        <v>285</v>
      </c>
      <c r="B2888" s="6" t="s">
        <v>286</v>
      </c>
      <c r="C2888" s="6" t="s">
        <v>287</v>
      </c>
      <c r="D2888" s="6" t="s">
        <v>212</v>
      </c>
      <c r="E2888" s="6">
        <v>1</v>
      </c>
      <c r="F2888" s="6" t="str">
        <f>VLOOKUP(T_[[#This Row],[N° représ]],ListeREPRESENTANTS,2,FALSE)</f>
        <v>Francis Rivière</v>
      </c>
      <c r="G2888" s="6">
        <v>10673</v>
      </c>
      <c r="H2888" s="9">
        <v>41786</v>
      </c>
      <c r="I2888" s="9">
        <v>41807</v>
      </c>
      <c r="J2888" s="9">
        <v>41802</v>
      </c>
      <c r="K2888" s="7">
        <v>3</v>
      </c>
      <c r="L2888" s="9" t="str">
        <f>VLOOKUP(T_[[#This Row],[Réf catégorie]],ListeCATEGORIES,2,FALSE)</f>
        <v>Desserts</v>
      </c>
      <c r="M2888" s="6">
        <v>16</v>
      </c>
      <c r="N2888" s="6" t="str">
        <f>VLOOKUP(T_[[#This Row],[Réf prod]],ListePRODUITS,2,FALSE)</f>
        <v>Pavlova</v>
      </c>
      <c r="O2888" s="13">
        <v>87.25</v>
      </c>
      <c r="P2888" s="6">
        <v>66</v>
      </c>
      <c r="Q2888" s="13">
        <f t="shared" si="45"/>
        <v>5758.5</v>
      </c>
      <c r="R2888" s="15">
        <v>0.18</v>
      </c>
      <c r="S2888" s="13">
        <v>4721.97</v>
      </c>
      <c r="T2888" s="13">
        <v>113.32728</v>
      </c>
      <c r="U2888" s="48">
        <f>T_[[#This Row],[CA tarif]]-T_[[#This Row],[CA HT]]</f>
        <v>1036.5299999999997</v>
      </c>
      <c r="V2888" s="13"/>
      <c r="W2888" s="13"/>
      <c r="X2888"/>
      <c r="AA2888"/>
      <c r="AB2888"/>
    </row>
    <row r="2889" spans="1:28" ht="15" customHeight="1" x14ac:dyDescent="0.25">
      <c r="A2889" s="6" t="s">
        <v>160</v>
      </c>
      <c r="B2889" s="6" t="s">
        <v>161</v>
      </c>
      <c r="C2889" s="6" t="s">
        <v>162</v>
      </c>
      <c r="D2889" s="6" t="s">
        <v>106</v>
      </c>
      <c r="E2889" s="6">
        <v>4</v>
      </c>
      <c r="F2889" s="6" t="str">
        <f>VLOOKUP(T_[[#This Row],[N° représ]],ListeREPRESENTANTS,2,FALSE)</f>
        <v>Laura Callahan</v>
      </c>
      <c r="G2889" s="6">
        <v>10543</v>
      </c>
      <c r="H2889" s="9">
        <v>41787</v>
      </c>
      <c r="I2889" s="9">
        <v>41810</v>
      </c>
      <c r="J2889" s="9">
        <v>41809</v>
      </c>
      <c r="K2889" s="7">
        <v>4</v>
      </c>
      <c r="L2889" s="9" t="str">
        <f>VLOOKUP(T_[[#This Row],[Réf catégorie]],ListeCATEGORIES,2,FALSE)</f>
        <v>Produits laitiers</v>
      </c>
      <c r="M2889" s="6">
        <v>12</v>
      </c>
      <c r="N2889" s="6" t="str">
        <f>VLOOKUP(T_[[#This Row],[Réf prod]],ListePRODUITS,2,FALSE)</f>
        <v>Queso Manchego La Pastora</v>
      </c>
      <c r="O2889" s="13">
        <v>190</v>
      </c>
      <c r="P2889" s="6">
        <v>84</v>
      </c>
      <c r="Q2889" s="13">
        <f t="shared" si="45"/>
        <v>15960</v>
      </c>
      <c r="R2889" s="15">
        <v>0.2</v>
      </c>
      <c r="S2889" s="13">
        <v>12768</v>
      </c>
      <c r="T2889" s="13">
        <v>293.66399999999999</v>
      </c>
      <c r="U2889" s="48">
        <f>T_[[#This Row],[CA tarif]]-T_[[#This Row],[CA HT]]</f>
        <v>3192</v>
      </c>
      <c r="V2889" s="13"/>
      <c r="W2889" s="13"/>
      <c r="X2889"/>
      <c r="AA2889"/>
      <c r="AB2889"/>
    </row>
    <row r="2890" spans="1:28" ht="15" customHeight="1" x14ac:dyDescent="0.25">
      <c r="A2890" s="6" t="s">
        <v>103</v>
      </c>
      <c r="B2890" s="6" t="s">
        <v>104</v>
      </c>
      <c r="C2890" s="6" t="s">
        <v>105</v>
      </c>
      <c r="D2890" s="6" t="s">
        <v>106</v>
      </c>
      <c r="E2890" s="6">
        <v>4</v>
      </c>
      <c r="F2890" s="6" t="str">
        <f>VLOOKUP(T_[[#This Row],[N° représ]],ListeREPRESENTANTS,2,FALSE)</f>
        <v>Laura Callahan</v>
      </c>
      <c r="G2890" s="6">
        <v>10498</v>
      </c>
      <c r="H2890" s="9">
        <v>41788</v>
      </c>
      <c r="I2890" s="9">
        <v>41800</v>
      </c>
      <c r="J2890" s="9">
        <v>41796</v>
      </c>
      <c r="K2890" s="7">
        <v>8</v>
      </c>
      <c r="L2890" s="9" t="str">
        <f>VLOOKUP(T_[[#This Row],[Réf catégorie]],ListeCATEGORIES,2,FALSE)</f>
        <v>Poissons et fruits de mer</v>
      </c>
      <c r="M2890" s="6">
        <v>40</v>
      </c>
      <c r="N2890" s="6" t="str">
        <f>VLOOKUP(T_[[#This Row],[Réf prod]],ListePRODUITS,2,FALSE)</f>
        <v>Boston Crab Meat</v>
      </c>
      <c r="O2890" s="13">
        <v>92</v>
      </c>
      <c r="P2890" s="6">
        <v>62</v>
      </c>
      <c r="Q2890" s="13">
        <f t="shared" si="45"/>
        <v>5704</v>
      </c>
      <c r="R2890" s="15">
        <v>0.06</v>
      </c>
      <c r="S2890" s="13">
        <v>5361.7599999999993</v>
      </c>
      <c r="T2890" s="13">
        <v>26.808799999999994</v>
      </c>
      <c r="U2890" s="48">
        <f>T_[[#This Row],[CA tarif]]-T_[[#This Row],[CA HT]]</f>
        <v>342.24000000000069</v>
      </c>
      <c r="V2890" s="13"/>
      <c r="W2890" s="13"/>
      <c r="X2890"/>
      <c r="AA2890"/>
      <c r="AB2890"/>
    </row>
    <row r="2891" spans="1:28" ht="15" customHeight="1" x14ac:dyDescent="0.25">
      <c r="A2891" s="6" t="s">
        <v>86</v>
      </c>
      <c r="B2891" s="6" t="s">
        <v>87</v>
      </c>
      <c r="C2891" s="6" t="s">
        <v>88</v>
      </c>
      <c r="D2891" s="6" t="s">
        <v>89</v>
      </c>
      <c r="E2891" s="6">
        <v>5</v>
      </c>
      <c r="F2891" s="6" t="str">
        <f>VLOOKUP(T_[[#This Row],[N° représ]],ListeREPRESENTANTS,2,FALSE)</f>
        <v>Mohamed Ben Arfa</v>
      </c>
      <c r="G2891" s="6">
        <v>10692</v>
      </c>
      <c r="H2891" s="9">
        <v>41788</v>
      </c>
      <c r="I2891" s="9">
        <v>41802</v>
      </c>
      <c r="J2891" s="9">
        <v>41800</v>
      </c>
      <c r="K2891" s="7">
        <v>2</v>
      </c>
      <c r="L2891" s="9" t="str">
        <f>VLOOKUP(T_[[#This Row],[Réf catégorie]],ListeCATEGORIES,2,FALSE)</f>
        <v>Condiments</v>
      </c>
      <c r="M2891" s="6">
        <v>63</v>
      </c>
      <c r="N2891" s="6" t="str">
        <f>VLOOKUP(T_[[#This Row],[Réf prod]],ListePRODUITS,2,FALSE)</f>
        <v>Vegie-spread</v>
      </c>
      <c r="O2891" s="13">
        <v>219.5</v>
      </c>
      <c r="P2891" s="6">
        <v>29</v>
      </c>
      <c r="Q2891" s="13">
        <f t="shared" si="45"/>
        <v>6365.5</v>
      </c>
      <c r="R2891" s="15">
        <v>0.17</v>
      </c>
      <c r="S2891" s="13">
        <v>5283.3649999999998</v>
      </c>
      <c r="T2891" s="13">
        <v>142.65085499999998</v>
      </c>
      <c r="U2891" s="48">
        <f>T_[[#This Row],[CA tarif]]-T_[[#This Row],[CA HT]]</f>
        <v>1082.1350000000002</v>
      </c>
      <c r="V2891" s="13"/>
      <c r="W2891" s="13"/>
      <c r="X2891"/>
      <c r="AA2891"/>
      <c r="AB2891"/>
    </row>
    <row r="2892" spans="1:28" ht="15" customHeight="1" x14ac:dyDescent="0.25">
      <c r="A2892" s="6" t="s">
        <v>103</v>
      </c>
      <c r="B2892" s="6" t="s">
        <v>104</v>
      </c>
      <c r="C2892" s="6" t="s">
        <v>105</v>
      </c>
      <c r="D2892" s="6" t="s">
        <v>106</v>
      </c>
      <c r="E2892" s="6">
        <v>3</v>
      </c>
      <c r="F2892" s="6" t="str">
        <f>VLOOKUP(T_[[#This Row],[N° représ]],ListeREPRESENTANTS,2,FALSE)</f>
        <v>Janet Leverling</v>
      </c>
      <c r="G2892" s="6">
        <v>10796</v>
      </c>
      <c r="H2892" s="9">
        <v>41788</v>
      </c>
      <c r="I2892" s="9">
        <v>41810</v>
      </c>
      <c r="J2892" s="9">
        <v>41811</v>
      </c>
      <c r="K2892" s="7">
        <v>5</v>
      </c>
      <c r="L2892" s="9" t="str">
        <f>VLOOKUP(T_[[#This Row],[Réf catégorie]],ListeCATEGORIES,2,FALSE)</f>
        <v>Pâtes et céréales</v>
      </c>
      <c r="M2892" s="6">
        <v>64</v>
      </c>
      <c r="N2892" s="6" t="str">
        <f>VLOOKUP(T_[[#This Row],[Réf prod]],ListePRODUITS,2,FALSE)</f>
        <v>Wimmers gute Semmelknödel</v>
      </c>
      <c r="O2892" s="13">
        <v>166.25</v>
      </c>
      <c r="P2892" s="6">
        <v>32</v>
      </c>
      <c r="Q2892" s="13">
        <f t="shared" si="45"/>
        <v>5320</v>
      </c>
      <c r="R2892" s="15">
        <v>0.08</v>
      </c>
      <c r="S2892" s="13">
        <v>4894.4000000000005</v>
      </c>
      <c r="T2892" s="13">
        <v>137.04320000000001</v>
      </c>
      <c r="U2892" s="48">
        <f>T_[[#This Row],[CA tarif]]-T_[[#This Row],[CA HT]]</f>
        <v>425.59999999999945</v>
      </c>
      <c r="V2892" s="13"/>
      <c r="W2892" s="13"/>
      <c r="X2892"/>
      <c r="AA2892"/>
      <c r="AB2892"/>
    </row>
    <row r="2893" spans="1:28" ht="15" customHeight="1" x14ac:dyDescent="0.25">
      <c r="A2893" s="6" t="s">
        <v>261</v>
      </c>
      <c r="B2893" s="6" t="s">
        <v>262</v>
      </c>
      <c r="C2893" s="6" t="s">
        <v>263</v>
      </c>
      <c r="D2893" s="6" t="s">
        <v>81</v>
      </c>
      <c r="E2893" s="6">
        <v>5</v>
      </c>
      <c r="F2893" s="6" t="str">
        <f>VLOOKUP(T_[[#This Row],[N° représ]],ListeREPRESENTANTS,2,FALSE)</f>
        <v>Mohamed Ben Arfa</v>
      </c>
      <c r="G2893" s="6">
        <v>10884</v>
      </c>
      <c r="H2893" s="9">
        <v>41788</v>
      </c>
      <c r="I2893" s="9">
        <v>41812</v>
      </c>
      <c r="J2893" s="9">
        <v>41812</v>
      </c>
      <c r="K2893" s="7">
        <v>5</v>
      </c>
      <c r="L2893" s="9" t="str">
        <f>VLOOKUP(T_[[#This Row],[Réf catégorie]],ListeCATEGORIES,2,FALSE)</f>
        <v>Pâtes et céréales</v>
      </c>
      <c r="M2893" s="6">
        <v>56</v>
      </c>
      <c r="N2893" s="6" t="str">
        <f>VLOOKUP(T_[[#This Row],[Réf prod]],ListePRODUITS,2,FALSE)</f>
        <v>Gnocchi di nonna Alice</v>
      </c>
      <c r="O2893" s="13">
        <v>190</v>
      </c>
      <c r="P2893" s="6">
        <v>49</v>
      </c>
      <c r="Q2893" s="13">
        <f t="shared" si="45"/>
        <v>9310</v>
      </c>
      <c r="R2893" s="15">
        <v>0.04</v>
      </c>
      <c r="S2893" s="13">
        <v>8937.6</v>
      </c>
      <c r="T2893" s="13">
        <v>8.9375999999999998</v>
      </c>
      <c r="U2893" s="48">
        <f>T_[[#This Row],[CA tarif]]-T_[[#This Row],[CA HT]]</f>
        <v>372.39999999999964</v>
      </c>
      <c r="V2893" s="13"/>
      <c r="W2893" s="13"/>
      <c r="X2893"/>
      <c r="AA2893"/>
      <c r="AB2893"/>
    </row>
    <row r="2894" spans="1:28" ht="15" customHeight="1" x14ac:dyDescent="0.25">
      <c r="A2894" s="6" t="s">
        <v>258</v>
      </c>
      <c r="B2894" s="6" t="s">
        <v>259</v>
      </c>
      <c r="C2894" s="6" t="s">
        <v>260</v>
      </c>
      <c r="D2894" s="6" t="s">
        <v>136</v>
      </c>
      <c r="E2894" s="6">
        <v>3</v>
      </c>
      <c r="F2894" s="6" t="str">
        <f>VLOOKUP(T_[[#This Row],[N° représ]],ListeREPRESENTANTS,2,FALSE)</f>
        <v>Janet Leverling</v>
      </c>
      <c r="G2894" s="6">
        <v>10699</v>
      </c>
      <c r="H2894" s="9">
        <v>41789</v>
      </c>
      <c r="I2894" s="9">
        <v>41816</v>
      </c>
      <c r="J2894" s="9">
        <v>41819</v>
      </c>
      <c r="K2894" s="7">
        <v>3</v>
      </c>
      <c r="L2894" s="9" t="str">
        <f>VLOOKUP(T_[[#This Row],[Réf catégorie]],ListeCATEGORIES,2,FALSE)</f>
        <v>Desserts</v>
      </c>
      <c r="M2894" s="6">
        <v>47</v>
      </c>
      <c r="N2894" s="6" t="str">
        <f>VLOOKUP(T_[[#This Row],[Réf prod]],ListePRODUITS,2,FALSE)</f>
        <v>Zaanse koeken</v>
      </c>
      <c r="O2894" s="13">
        <v>47.5</v>
      </c>
      <c r="P2894" s="6">
        <v>77</v>
      </c>
      <c r="Q2894" s="13">
        <f t="shared" si="45"/>
        <v>3657.5</v>
      </c>
      <c r="R2894" s="15">
        <v>0.09</v>
      </c>
      <c r="S2894" s="13">
        <v>3328.3250000000003</v>
      </c>
      <c r="T2894" s="13">
        <v>73.223150000000004</v>
      </c>
      <c r="U2894" s="48">
        <f>T_[[#This Row],[CA tarif]]-T_[[#This Row],[CA HT]]</f>
        <v>329.17499999999973</v>
      </c>
      <c r="V2894" s="13"/>
      <c r="W2894" s="13"/>
      <c r="X2894"/>
      <c r="AA2894"/>
      <c r="AB2894"/>
    </row>
    <row r="2895" spans="1:28" ht="15" customHeight="1" x14ac:dyDescent="0.25">
      <c r="A2895" s="6" t="s">
        <v>137</v>
      </c>
      <c r="B2895" s="6" t="s">
        <v>138</v>
      </c>
      <c r="C2895" s="6" t="s">
        <v>139</v>
      </c>
      <c r="D2895" s="6" t="s">
        <v>140</v>
      </c>
      <c r="E2895" s="6">
        <v>6</v>
      </c>
      <c r="F2895" s="6" t="str">
        <f>VLOOKUP(T_[[#This Row],[N° représ]],ListeREPRESENTANTS,2,FALSE)</f>
        <v>Ernst Junge</v>
      </c>
      <c r="G2895" s="6">
        <v>10747</v>
      </c>
      <c r="H2895" s="9">
        <v>41789</v>
      </c>
      <c r="I2895" s="9">
        <v>41808</v>
      </c>
      <c r="J2895" s="9">
        <v>41805</v>
      </c>
      <c r="K2895" s="7">
        <v>2</v>
      </c>
      <c r="L2895" s="9" t="str">
        <f>VLOOKUP(T_[[#This Row],[Réf catégorie]],ListeCATEGORIES,2,FALSE)</f>
        <v>Condiments</v>
      </c>
      <c r="M2895" s="6">
        <v>63</v>
      </c>
      <c r="N2895" s="6" t="str">
        <f>VLOOKUP(T_[[#This Row],[Réf prod]],ListePRODUITS,2,FALSE)</f>
        <v>Vegie-spread</v>
      </c>
      <c r="O2895" s="13">
        <v>219.5</v>
      </c>
      <c r="P2895" s="6">
        <v>29</v>
      </c>
      <c r="Q2895" s="13">
        <f t="shared" si="45"/>
        <v>6365.5</v>
      </c>
      <c r="R2895" s="15">
        <v>0.19</v>
      </c>
      <c r="S2895" s="13">
        <v>5156.0550000000003</v>
      </c>
      <c r="T2895" s="13">
        <v>67.028714999999991</v>
      </c>
      <c r="U2895" s="48">
        <f>T_[[#This Row],[CA tarif]]-T_[[#This Row],[CA HT]]</f>
        <v>1209.4449999999997</v>
      </c>
      <c r="V2895" s="13"/>
      <c r="W2895" s="13"/>
      <c r="X2895"/>
      <c r="AA2895"/>
      <c r="AB2895"/>
    </row>
    <row r="2896" spans="1:28" ht="15" customHeight="1" x14ac:dyDescent="0.25">
      <c r="A2896" s="6" t="s">
        <v>133</v>
      </c>
      <c r="B2896" s="6" t="s">
        <v>134</v>
      </c>
      <c r="C2896" s="6" t="s">
        <v>135</v>
      </c>
      <c r="D2896" s="6" t="s">
        <v>136</v>
      </c>
      <c r="E2896" s="6">
        <v>4</v>
      </c>
      <c r="F2896" s="6" t="str">
        <f>VLOOKUP(T_[[#This Row],[N° représ]],ListeREPRESENTANTS,2,FALSE)</f>
        <v>Laura Callahan</v>
      </c>
      <c r="G2896" s="6">
        <v>10488</v>
      </c>
      <c r="H2896" s="9">
        <v>41790</v>
      </c>
      <c r="I2896" s="9">
        <v>41819</v>
      </c>
      <c r="J2896" s="9">
        <v>41816</v>
      </c>
      <c r="K2896" s="7">
        <v>8</v>
      </c>
      <c r="L2896" s="9" t="str">
        <f>VLOOKUP(T_[[#This Row],[Réf catégorie]],ListeCATEGORIES,2,FALSE)</f>
        <v>Poissons et fruits de mer</v>
      </c>
      <c r="M2896" s="6">
        <v>73</v>
      </c>
      <c r="N2896" s="6" t="str">
        <f>VLOOKUP(T_[[#This Row],[Réf prod]],ListePRODUITS,2,FALSE)</f>
        <v>Röd Kaviar</v>
      </c>
      <c r="O2896" s="13">
        <v>60</v>
      </c>
      <c r="P2896" s="6">
        <v>15</v>
      </c>
      <c r="Q2896" s="13">
        <f t="shared" si="45"/>
        <v>900</v>
      </c>
      <c r="R2896" s="15">
        <v>-0.01</v>
      </c>
      <c r="S2896" s="13">
        <v>909</v>
      </c>
      <c r="T2896" s="13">
        <v>24.542999999999999</v>
      </c>
      <c r="U2896" s="48">
        <f>T_[[#This Row],[CA tarif]]-T_[[#This Row],[CA HT]]</f>
        <v>-9</v>
      </c>
      <c r="V2896" s="13"/>
      <c r="W2896" s="13"/>
      <c r="X2896"/>
      <c r="AA2896"/>
      <c r="AB2896"/>
    </row>
    <row r="2897" spans="1:28" ht="15" customHeight="1" x14ac:dyDescent="0.25">
      <c r="A2897" s="6" t="s">
        <v>130</v>
      </c>
      <c r="B2897" s="6" t="s">
        <v>131</v>
      </c>
      <c r="C2897" s="6" t="s">
        <v>132</v>
      </c>
      <c r="D2897" s="6" t="s">
        <v>123</v>
      </c>
      <c r="E2897" s="6">
        <v>8</v>
      </c>
      <c r="F2897" s="6" t="str">
        <f>VLOOKUP(T_[[#This Row],[N° représ]],ListeREPRESENTANTS,2,FALSE)</f>
        <v>Hicham Esmal</v>
      </c>
      <c r="G2897" s="6">
        <v>10659</v>
      </c>
      <c r="H2897" s="9">
        <v>41790</v>
      </c>
      <c r="I2897" s="9">
        <v>41812</v>
      </c>
      <c r="J2897" s="9">
        <v>41814</v>
      </c>
      <c r="K2897" s="7">
        <v>4</v>
      </c>
      <c r="L2897" s="9" t="str">
        <f>VLOOKUP(T_[[#This Row],[Réf catégorie]],ListeCATEGORIES,2,FALSE)</f>
        <v>Produits laitiers</v>
      </c>
      <c r="M2897" s="6">
        <v>31</v>
      </c>
      <c r="N2897" s="6" t="str">
        <f>VLOOKUP(T_[[#This Row],[Réf prod]],ListePRODUITS,2,FALSE)</f>
        <v>Gorgonzola Telino</v>
      </c>
      <c r="O2897" s="13">
        <v>62.5</v>
      </c>
      <c r="P2897" s="6">
        <v>86</v>
      </c>
      <c r="Q2897" s="13">
        <f t="shared" si="45"/>
        <v>5375</v>
      </c>
      <c r="R2897" s="15">
        <v>7.0000000000000007E-2</v>
      </c>
      <c r="S2897" s="13">
        <v>4998.75</v>
      </c>
      <c r="T2897" s="13">
        <v>169.95750000000001</v>
      </c>
      <c r="U2897" s="48">
        <f>T_[[#This Row],[CA tarif]]-T_[[#This Row],[CA HT]]</f>
        <v>376.25</v>
      </c>
      <c r="V2897" s="13"/>
      <c r="W2897" s="13"/>
      <c r="X2897"/>
      <c r="AA2897"/>
      <c r="AB2897"/>
    </row>
    <row r="2898" spans="1:28" ht="15" customHeight="1" x14ac:dyDescent="0.25">
      <c r="A2898" s="6" t="s">
        <v>189</v>
      </c>
      <c r="B2898" s="6" t="s">
        <v>190</v>
      </c>
      <c r="C2898" s="6" t="s">
        <v>191</v>
      </c>
      <c r="D2898" s="6" t="s">
        <v>136</v>
      </c>
      <c r="E2898" s="6">
        <v>2</v>
      </c>
      <c r="F2898" s="6" t="str">
        <f>VLOOKUP(T_[[#This Row],[N° représ]],ListeREPRESENTANTS,2,FALSE)</f>
        <v>Anne Dodsworth</v>
      </c>
      <c r="G2898" s="6">
        <v>10745</v>
      </c>
      <c r="H2898" s="9">
        <v>41790</v>
      </c>
      <c r="I2898" s="9">
        <v>41806</v>
      </c>
      <c r="J2898" s="9">
        <v>41807</v>
      </c>
      <c r="K2898" s="7">
        <v>8</v>
      </c>
      <c r="L2898" s="9" t="str">
        <f>VLOOKUP(T_[[#This Row],[Réf catégorie]],ListeCATEGORIES,2,FALSE)</f>
        <v>Poissons et fruits de mer</v>
      </c>
      <c r="M2898" s="6">
        <v>18</v>
      </c>
      <c r="N2898" s="6" t="str">
        <f>VLOOKUP(T_[[#This Row],[Réf prod]],ListePRODUITS,2,FALSE)</f>
        <v>Carnarvon Tigers</v>
      </c>
      <c r="O2898" s="13">
        <v>312.5</v>
      </c>
      <c r="P2898" s="6">
        <v>47</v>
      </c>
      <c r="Q2898" s="13">
        <f t="shared" si="45"/>
        <v>14687.5</v>
      </c>
      <c r="R2898" s="15">
        <v>0</v>
      </c>
      <c r="S2898" s="13">
        <v>14687.5</v>
      </c>
      <c r="T2898" s="13">
        <v>514.0625</v>
      </c>
      <c r="U2898" s="48">
        <f>T_[[#This Row],[CA tarif]]-T_[[#This Row],[CA HT]]</f>
        <v>0</v>
      </c>
      <c r="V2898" s="13"/>
      <c r="W2898" s="13"/>
      <c r="X2898"/>
      <c r="AA2898"/>
      <c r="AB2898"/>
    </row>
    <row r="2899" spans="1:28" ht="15" customHeight="1" x14ac:dyDescent="0.25">
      <c r="A2899" s="6" t="s">
        <v>316</v>
      </c>
      <c r="B2899" s="6" t="s">
        <v>317</v>
      </c>
      <c r="C2899" s="6" t="s">
        <v>318</v>
      </c>
      <c r="D2899" s="6" t="s">
        <v>81</v>
      </c>
      <c r="E2899" s="6">
        <v>4</v>
      </c>
      <c r="F2899" s="6" t="str">
        <f>VLOOKUP(T_[[#This Row],[N° représ]],ListeREPRESENTANTS,2,FALSE)</f>
        <v>Laura Callahan</v>
      </c>
      <c r="G2899" s="6">
        <v>10756</v>
      </c>
      <c r="H2899" s="9">
        <v>41790</v>
      </c>
      <c r="I2899" s="9">
        <v>41801</v>
      </c>
      <c r="J2899" s="9">
        <v>41802</v>
      </c>
      <c r="K2899" s="7">
        <v>3</v>
      </c>
      <c r="L2899" s="9" t="str">
        <f>VLOOKUP(T_[[#This Row],[Réf catégorie]],ListeCATEGORIES,2,FALSE)</f>
        <v>Desserts</v>
      </c>
      <c r="M2899" s="6">
        <v>68</v>
      </c>
      <c r="N2899" s="6" t="str">
        <f>VLOOKUP(T_[[#This Row],[Réf prod]],ListePRODUITS,2,FALSE)</f>
        <v>Scottish Longbreads</v>
      </c>
      <c r="O2899" s="13">
        <v>62.5</v>
      </c>
      <c r="P2899" s="6">
        <v>55</v>
      </c>
      <c r="Q2899" s="13">
        <f t="shared" si="45"/>
        <v>3437.5</v>
      </c>
      <c r="R2899" s="15">
        <v>0.2</v>
      </c>
      <c r="S2899" s="13">
        <v>2750</v>
      </c>
      <c r="T2899" s="13">
        <v>2.75</v>
      </c>
      <c r="U2899" s="48">
        <f>T_[[#This Row],[CA tarif]]-T_[[#This Row],[CA HT]]</f>
        <v>687.5</v>
      </c>
      <c r="V2899" s="13"/>
      <c r="W2899" s="13"/>
      <c r="X2899"/>
      <c r="AA2899"/>
      <c r="AB2899"/>
    </row>
    <row r="2900" spans="1:28" ht="15" customHeight="1" x14ac:dyDescent="0.25">
      <c r="A2900" s="6" t="s">
        <v>107</v>
      </c>
      <c r="B2900" s="6" t="s">
        <v>108</v>
      </c>
      <c r="C2900" s="6" t="s">
        <v>109</v>
      </c>
      <c r="D2900" s="6" t="s">
        <v>110</v>
      </c>
      <c r="E2900" s="6">
        <v>9</v>
      </c>
      <c r="F2900" s="6" t="str">
        <f>VLOOKUP(T_[[#This Row],[N° représ]],ListeREPRESENTANTS,2,FALSE)</f>
        <v>Steven Buchanan</v>
      </c>
      <c r="G2900" s="6">
        <v>10477</v>
      </c>
      <c r="H2900" s="9">
        <v>41791</v>
      </c>
      <c r="I2900" s="9">
        <v>41820</v>
      </c>
      <c r="J2900" s="9">
        <v>41819</v>
      </c>
      <c r="K2900" s="7">
        <v>3</v>
      </c>
      <c r="L2900" s="9" t="str">
        <f>VLOOKUP(T_[[#This Row],[Réf catégorie]],ListeCATEGORIES,2,FALSE)</f>
        <v>Desserts</v>
      </c>
      <c r="M2900" s="6">
        <v>21</v>
      </c>
      <c r="N2900" s="6" t="str">
        <f>VLOOKUP(T_[[#This Row],[Réf prod]],ListePRODUITS,2,FALSE)</f>
        <v>Sir Rodney's Scones</v>
      </c>
      <c r="O2900" s="13">
        <v>40</v>
      </c>
      <c r="P2900" s="6">
        <v>12</v>
      </c>
      <c r="Q2900" s="13">
        <f t="shared" si="45"/>
        <v>480</v>
      </c>
      <c r="R2900" s="15">
        <v>0.01</v>
      </c>
      <c r="S2900" s="13">
        <v>475.2</v>
      </c>
      <c r="T2900" s="13">
        <v>16.632000000000001</v>
      </c>
      <c r="U2900" s="48">
        <f>T_[[#This Row],[CA tarif]]-T_[[#This Row],[CA HT]]</f>
        <v>4.8000000000000114</v>
      </c>
      <c r="V2900" s="13"/>
      <c r="W2900" s="13"/>
      <c r="X2900"/>
      <c r="AA2900"/>
      <c r="AB2900"/>
    </row>
    <row r="2901" spans="1:28" ht="15" customHeight="1" x14ac:dyDescent="0.25">
      <c r="A2901" s="6" t="s">
        <v>177</v>
      </c>
      <c r="B2901" s="6" t="s">
        <v>178</v>
      </c>
      <c r="C2901" s="6" t="s">
        <v>159</v>
      </c>
      <c r="D2901" s="6" t="s">
        <v>136</v>
      </c>
      <c r="E2901" s="6">
        <v>7</v>
      </c>
      <c r="F2901" s="6" t="str">
        <f>VLOOKUP(T_[[#This Row],[N° représ]],ListeREPRESENTANTS,2,FALSE)</f>
        <v>Jaime Dos Santos</v>
      </c>
      <c r="G2901" s="6">
        <v>10508</v>
      </c>
      <c r="H2901" s="9">
        <v>41791</v>
      </c>
      <c r="I2901" s="9">
        <v>41807</v>
      </c>
      <c r="J2901" s="9">
        <v>41806</v>
      </c>
      <c r="K2901" s="7">
        <v>1</v>
      </c>
      <c r="L2901" s="9" t="str">
        <f>VLOOKUP(T_[[#This Row],[Réf catégorie]],ListeCATEGORIES,2,FALSE)</f>
        <v>Boissons</v>
      </c>
      <c r="M2901" s="6">
        <v>39</v>
      </c>
      <c r="N2901" s="6" t="str">
        <f>VLOOKUP(T_[[#This Row],[Réf prod]],ListePRODUITS,2,FALSE)</f>
        <v>Chartreuse verte</v>
      </c>
      <c r="O2901" s="13">
        <v>90</v>
      </c>
      <c r="P2901" s="6">
        <v>72</v>
      </c>
      <c r="Q2901" s="13">
        <f t="shared" si="45"/>
        <v>6480</v>
      </c>
      <c r="R2901" s="15">
        <v>0.17</v>
      </c>
      <c r="S2901" s="13">
        <v>5378.4</v>
      </c>
      <c r="T2901" s="13">
        <v>32.270399999999995</v>
      </c>
      <c r="U2901" s="48">
        <f>T_[[#This Row],[CA tarif]]-T_[[#This Row],[CA HT]]</f>
        <v>1101.6000000000004</v>
      </c>
      <c r="V2901" s="13"/>
      <c r="W2901" s="13"/>
      <c r="X2901"/>
      <c r="AA2901"/>
      <c r="AB2901"/>
    </row>
    <row r="2902" spans="1:28" ht="15" customHeight="1" x14ac:dyDescent="0.25">
      <c r="A2902" s="6" t="s">
        <v>111</v>
      </c>
      <c r="B2902" s="6" t="s">
        <v>112</v>
      </c>
      <c r="C2902" s="6" t="s">
        <v>113</v>
      </c>
      <c r="D2902" s="6" t="s">
        <v>85</v>
      </c>
      <c r="E2902" s="6">
        <v>3</v>
      </c>
      <c r="F2902" s="6" t="str">
        <f>VLOOKUP(T_[[#This Row],[N° représ]],ListeREPRESENTANTS,2,FALSE)</f>
        <v>Janet Leverling</v>
      </c>
      <c r="G2902" s="6">
        <v>10814</v>
      </c>
      <c r="H2902" s="9">
        <v>41791</v>
      </c>
      <c r="I2902" s="9">
        <v>41806</v>
      </c>
      <c r="J2902" s="9">
        <v>41806</v>
      </c>
      <c r="K2902" s="7">
        <v>1</v>
      </c>
      <c r="L2902" s="9" t="str">
        <f>VLOOKUP(T_[[#This Row],[Réf catégorie]],ListeCATEGORIES,2,FALSE)</f>
        <v>Boissons</v>
      </c>
      <c r="M2902" s="6">
        <v>43</v>
      </c>
      <c r="N2902" s="6" t="str">
        <f>VLOOKUP(T_[[#This Row],[Réf prod]],ListePRODUITS,2,FALSE)</f>
        <v>Ipoh Coffee</v>
      </c>
      <c r="O2902" s="13">
        <v>230</v>
      </c>
      <c r="P2902" s="6">
        <v>6</v>
      </c>
      <c r="Q2902" s="13">
        <f t="shared" si="45"/>
        <v>1380</v>
      </c>
      <c r="R2902" s="15">
        <v>0</v>
      </c>
      <c r="S2902" s="13">
        <v>1380</v>
      </c>
      <c r="T2902" s="13">
        <v>48.3</v>
      </c>
      <c r="U2902" s="48">
        <f>T_[[#This Row],[CA tarif]]-T_[[#This Row],[CA HT]]</f>
        <v>0</v>
      </c>
      <c r="V2902" s="13"/>
      <c r="W2902" s="13"/>
      <c r="X2902"/>
      <c r="AA2902"/>
      <c r="AB2902"/>
    </row>
    <row r="2903" spans="1:28" ht="15" customHeight="1" x14ac:dyDescent="0.25">
      <c r="A2903" s="6" t="s">
        <v>92</v>
      </c>
      <c r="B2903" s="6" t="s">
        <v>93</v>
      </c>
      <c r="C2903" s="6" t="s">
        <v>94</v>
      </c>
      <c r="D2903" s="6" t="s">
        <v>89</v>
      </c>
      <c r="E2903" s="6">
        <v>1</v>
      </c>
      <c r="F2903" s="6" t="str">
        <f>VLOOKUP(T_[[#This Row],[N° représ]],ListeREPRESENTANTS,2,FALSE)</f>
        <v>Francis Rivière</v>
      </c>
      <c r="G2903" s="6">
        <v>10798</v>
      </c>
      <c r="H2903" s="9">
        <v>41792</v>
      </c>
      <c r="I2903" s="9">
        <v>41819</v>
      </c>
      <c r="J2903" s="9">
        <v>41816</v>
      </c>
      <c r="K2903" s="7">
        <v>3</v>
      </c>
      <c r="L2903" s="9" t="str">
        <f>VLOOKUP(T_[[#This Row],[Réf catégorie]],ListeCATEGORIES,2,FALSE)</f>
        <v>Desserts</v>
      </c>
      <c r="M2903" s="6">
        <v>62</v>
      </c>
      <c r="N2903" s="6" t="str">
        <f>VLOOKUP(T_[[#This Row],[Réf prod]],ListePRODUITS,2,FALSE)</f>
        <v>Tarte au sucre</v>
      </c>
      <c r="O2903" s="13">
        <v>246.5</v>
      </c>
      <c r="P2903" s="6">
        <v>2</v>
      </c>
      <c r="Q2903" s="13">
        <f t="shared" si="45"/>
        <v>493</v>
      </c>
      <c r="R2903" s="15">
        <v>0</v>
      </c>
      <c r="S2903" s="13">
        <v>493</v>
      </c>
      <c r="T2903" s="13">
        <v>8.3810000000000002</v>
      </c>
      <c r="U2903" s="48">
        <f>T_[[#This Row],[CA tarif]]-T_[[#This Row],[CA HT]]</f>
        <v>0</v>
      </c>
      <c r="V2903" s="13"/>
      <c r="W2903" s="13"/>
      <c r="X2903"/>
      <c r="AA2903"/>
      <c r="AB2903"/>
    </row>
    <row r="2904" spans="1:28" ht="15" customHeight="1" x14ac:dyDescent="0.25">
      <c r="A2904" s="6" t="s">
        <v>308</v>
      </c>
      <c r="B2904" s="6" t="s">
        <v>309</v>
      </c>
      <c r="C2904" s="6" t="s">
        <v>203</v>
      </c>
      <c r="D2904" s="6" t="s">
        <v>204</v>
      </c>
      <c r="E2904" s="6">
        <v>2</v>
      </c>
      <c r="F2904" s="6" t="str">
        <f>VLOOKUP(T_[[#This Row],[N° représ]],ListeREPRESENTANTS,2,FALSE)</f>
        <v>Anne Dodsworth</v>
      </c>
      <c r="G2904" s="6">
        <v>10828</v>
      </c>
      <c r="H2904" s="9">
        <v>41792</v>
      </c>
      <c r="I2904" s="9">
        <v>41814</v>
      </c>
      <c r="J2904" s="9">
        <v>41813</v>
      </c>
      <c r="K2904" s="7">
        <v>1</v>
      </c>
      <c r="L2904" s="9" t="str">
        <f>VLOOKUP(T_[[#This Row],[Réf catégorie]],ListeCATEGORIES,2,FALSE)</f>
        <v>Boissons</v>
      </c>
      <c r="M2904" s="6">
        <v>38</v>
      </c>
      <c r="N2904" s="6" t="str">
        <f>VLOOKUP(T_[[#This Row],[Réf prod]],ListePRODUITS,2,FALSE)</f>
        <v>Côte de Blaye</v>
      </c>
      <c r="O2904" s="13">
        <v>1317.5</v>
      </c>
      <c r="P2904" s="6">
        <v>71</v>
      </c>
      <c r="Q2904" s="13">
        <f t="shared" si="45"/>
        <v>93542.5</v>
      </c>
      <c r="R2904" s="15">
        <v>0.16</v>
      </c>
      <c r="S2904" s="13">
        <v>78575.7</v>
      </c>
      <c r="T2904" s="13">
        <v>235.72709999999998</v>
      </c>
      <c r="U2904" s="48">
        <f>T_[[#This Row],[CA tarif]]-T_[[#This Row],[CA HT]]</f>
        <v>14966.800000000003</v>
      </c>
      <c r="V2904" s="13"/>
      <c r="W2904" s="13"/>
      <c r="X2904"/>
      <c r="AA2904"/>
      <c r="AB2904"/>
    </row>
    <row r="2905" spans="1:28" ht="15" customHeight="1" x14ac:dyDescent="0.25">
      <c r="A2905" s="6" t="s">
        <v>166</v>
      </c>
      <c r="B2905" s="6" t="s">
        <v>167</v>
      </c>
      <c r="C2905" s="6" t="s">
        <v>168</v>
      </c>
      <c r="D2905" s="6" t="s">
        <v>169</v>
      </c>
      <c r="E2905" s="6">
        <v>1</v>
      </c>
      <c r="F2905" s="6" t="str">
        <f>VLOOKUP(T_[[#This Row],[N° représ]],ListeREPRESENTANTS,2,FALSE)</f>
        <v>Francis Rivière</v>
      </c>
      <c r="G2905" s="6">
        <v>10912</v>
      </c>
      <c r="H2905" s="9">
        <v>41792</v>
      </c>
      <c r="I2905" s="9">
        <v>41806</v>
      </c>
      <c r="J2905" s="9">
        <v>41803</v>
      </c>
      <c r="K2905" s="7">
        <v>6</v>
      </c>
      <c r="L2905" s="9" t="str">
        <f>VLOOKUP(T_[[#This Row],[Réf catégorie]],ListeCATEGORIES,2,FALSE)</f>
        <v>Viandes</v>
      </c>
      <c r="M2905" s="6">
        <v>29</v>
      </c>
      <c r="N2905" s="6" t="str">
        <f>VLOOKUP(T_[[#This Row],[Réf prod]],ListePRODUITS,2,FALSE)</f>
        <v>Thüringer Rostbratwurst</v>
      </c>
      <c r="O2905" s="13">
        <v>618.95000000000005</v>
      </c>
      <c r="P2905" s="6">
        <v>29</v>
      </c>
      <c r="Q2905" s="13">
        <f t="shared" si="45"/>
        <v>17949.550000000003</v>
      </c>
      <c r="R2905" s="15">
        <v>0.12</v>
      </c>
      <c r="S2905" s="13">
        <v>15795.604000000003</v>
      </c>
      <c r="T2905" s="13">
        <v>31.591208000000005</v>
      </c>
      <c r="U2905" s="48">
        <f>T_[[#This Row],[CA tarif]]-T_[[#This Row],[CA HT]]</f>
        <v>2153.9459999999999</v>
      </c>
      <c r="V2905" s="13"/>
      <c r="W2905" s="13"/>
      <c r="X2905"/>
      <c r="AA2905"/>
      <c r="AB2905"/>
    </row>
    <row r="2906" spans="1:28" ht="15" customHeight="1" x14ac:dyDescent="0.25">
      <c r="A2906" s="6" t="s">
        <v>205</v>
      </c>
      <c r="B2906" s="6" t="s">
        <v>206</v>
      </c>
      <c r="C2906" s="6" t="s">
        <v>207</v>
      </c>
      <c r="D2906" s="6" t="s">
        <v>208</v>
      </c>
      <c r="E2906" s="6">
        <v>7</v>
      </c>
      <c r="F2906" s="6" t="str">
        <f>VLOOKUP(T_[[#This Row],[N° représ]],ListeREPRESENTANTS,2,FALSE)</f>
        <v>Jaime Dos Santos</v>
      </c>
      <c r="G2906" s="6">
        <v>10524</v>
      </c>
      <c r="H2906" s="9">
        <v>41793</v>
      </c>
      <c r="I2906" s="9">
        <v>41814</v>
      </c>
      <c r="J2906" s="9">
        <v>41810</v>
      </c>
      <c r="K2906" s="7">
        <v>6</v>
      </c>
      <c r="L2906" s="9" t="str">
        <f>VLOOKUP(T_[[#This Row],[Réf catégorie]],ListeCATEGORIES,2,FALSE)</f>
        <v>Viandes</v>
      </c>
      <c r="M2906" s="6">
        <v>54</v>
      </c>
      <c r="N2906" s="6" t="str">
        <f>VLOOKUP(T_[[#This Row],[Réf prod]],ListePRODUITS,2,FALSE)</f>
        <v>Tourtière</v>
      </c>
      <c r="O2906" s="13">
        <v>37.25</v>
      </c>
      <c r="P2906" s="6">
        <v>86</v>
      </c>
      <c r="Q2906" s="13">
        <f t="shared" si="45"/>
        <v>3203.5</v>
      </c>
      <c r="R2906" s="15">
        <v>0.18</v>
      </c>
      <c r="S2906" s="13">
        <v>2626.8700000000003</v>
      </c>
      <c r="T2906" s="13">
        <v>21.014960000000002</v>
      </c>
      <c r="U2906" s="48">
        <f>T_[[#This Row],[CA tarif]]-T_[[#This Row],[CA HT]]</f>
        <v>576.62999999999965</v>
      </c>
      <c r="V2906" s="13"/>
      <c r="W2906" s="13"/>
      <c r="X2906"/>
      <c r="AA2906"/>
      <c r="AB2906"/>
    </row>
    <row r="2907" spans="1:28" ht="15" customHeight="1" x14ac:dyDescent="0.25">
      <c r="A2907" s="6" t="s">
        <v>133</v>
      </c>
      <c r="B2907" s="6" t="s">
        <v>134</v>
      </c>
      <c r="C2907" s="6" t="s">
        <v>135</v>
      </c>
      <c r="D2907" s="6" t="s">
        <v>136</v>
      </c>
      <c r="E2907" s="6">
        <v>4</v>
      </c>
      <c r="F2907" s="6" t="str">
        <f>VLOOKUP(T_[[#This Row],[N° représ]],ListeREPRESENTANTS,2,FALSE)</f>
        <v>Laura Callahan</v>
      </c>
      <c r="G2907" s="6">
        <v>10560</v>
      </c>
      <c r="H2907" s="9">
        <v>41794</v>
      </c>
      <c r="I2907" s="9">
        <v>41818</v>
      </c>
      <c r="J2907" s="9">
        <v>41817</v>
      </c>
      <c r="K2907" s="7">
        <v>3</v>
      </c>
      <c r="L2907" s="9" t="str">
        <f>VLOOKUP(T_[[#This Row],[Réf catégorie]],ListeCATEGORIES,2,FALSE)</f>
        <v>Desserts</v>
      </c>
      <c r="M2907" s="6">
        <v>62</v>
      </c>
      <c r="N2907" s="6" t="str">
        <f>VLOOKUP(T_[[#This Row],[Réf prod]],ListePRODUITS,2,FALSE)</f>
        <v>Tarte au sucre</v>
      </c>
      <c r="O2907" s="13">
        <v>246.5</v>
      </c>
      <c r="P2907" s="6">
        <v>98</v>
      </c>
      <c r="Q2907" s="13">
        <f t="shared" si="45"/>
        <v>24157</v>
      </c>
      <c r="R2907" s="15">
        <v>-0.02</v>
      </c>
      <c r="S2907" s="13">
        <v>24640.14</v>
      </c>
      <c r="T2907" s="13">
        <v>492.80279999999999</v>
      </c>
      <c r="U2907" s="48">
        <f>T_[[#This Row],[CA tarif]]-T_[[#This Row],[CA HT]]</f>
        <v>-483.13999999999942</v>
      </c>
      <c r="V2907" s="13"/>
      <c r="W2907" s="13"/>
      <c r="X2907"/>
      <c r="AA2907"/>
      <c r="AB2907"/>
    </row>
    <row r="2908" spans="1:28" ht="15" customHeight="1" x14ac:dyDescent="0.25">
      <c r="A2908" s="6" t="s">
        <v>99</v>
      </c>
      <c r="B2908" s="6" t="s">
        <v>100</v>
      </c>
      <c r="C2908" s="6" t="s">
        <v>101</v>
      </c>
      <c r="D2908" s="6" t="s">
        <v>102</v>
      </c>
      <c r="E2908" s="6">
        <v>5</v>
      </c>
      <c r="F2908" s="6" t="str">
        <f>VLOOKUP(T_[[#This Row],[N° représ]],ListeREPRESENTANTS,2,FALSE)</f>
        <v>Mohamed Ben Arfa</v>
      </c>
      <c r="G2908" s="6">
        <v>10930</v>
      </c>
      <c r="H2908" s="9">
        <v>41794</v>
      </c>
      <c r="I2908" s="9">
        <v>41817</v>
      </c>
      <c r="J2908" s="9">
        <v>41814</v>
      </c>
      <c r="K2908" s="7">
        <v>3</v>
      </c>
      <c r="L2908" s="9" t="str">
        <f>VLOOKUP(T_[[#This Row],[Réf catégorie]],ListeCATEGORIES,2,FALSE)</f>
        <v>Desserts</v>
      </c>
      <c r="M2908" s="6">
        <v>21</v>
      </c>
      <c r="N2908" s="6" t="str">
        <f>VLOOKUP(T_[[#This Row],[Réf prod]],ListePRODUITS,2,FALSE)</f>
        <v>Sir Rodney's Scones</v>
      </c>
      <c r="O2908" s="13">
        <v>50</v>
      </c>
      <c r="P2908" s="6">
        <v>50</v>
      </c>
      <c r="Q2908" s="13">
        <f t="shared" si="45"/>
        <v>2500</v>
      </c>
      <c r="R2908" s="15">
        <v>0.13</v>
      </c>
      <c r="S2908" s="13">
        <v>2175</v>
      </c>
      <c r="T2908" s="13">
        <v>63.075000000000003</v>
      </c>
      <c r="U2908" s="48">
        <f>T_[[#This Row],[CA tarif]]-T_[[#This Row],[CA HT]]</f>
        <v>325</v>
      </c>
      <c r="V2908" s="13"/>
      <c r="W2908" s="13"/>
      <c r="X2908"/>
      <c r="AA2908"/>
      <c r="AB2908"/>
    </row>
    <row r="2909" spans="1:28" ht="15" customHeight="1" x14ac:dyDescent="0.25">
      <c r="A2909" s="6" t="s">
        <v>90</v>
      </c>
      <c r="B2909" s="6" t="s">
        <v>91</v>
      </c>
      <c r="C2909" s="6" t="s">
        <v>88</v>
      </c>
      <c r="D2909" s="6" t="s">
        <v>89</v>
      </c>
      <c r="E2909" s="6">
        <v>8</v>
      </c>
      <c r="F2909" s="6" t="str">
        <f>VLOOKUP(T_[[#This Row],[N° représ]],ListeREPRESENTANTS,2,FALSE)</f>
        <v>Hicham Esmal</v>
      </c>
      <c r="G2909" s="6">
        <v>10523</v>
      </c>
      <c r="H2909" s="9">
        <v>41795</v>
      </c>
      <c r="I2909" s="9">
        <v>41806</v>
      </c>
      <c r="J2909" s="9">
        <v>41806</v>
      </c>
      <c r="K2909" s="7">
        <v>8</v>
      </c>
      <c r="L2909" s="9" t="str">
        <f>VLOOKUP(T_[[#This Row],[Réf catégorie]],ListeCATEGORIES,2,FALSE)</f>
        <v>Poissons et fruits de mer</v>
      </c>
      <c r="M2909" s="6">
        <v>37</v>
      </c>
      <c r="N2909" s="6" t="str">
        <f>VLOOKUP(T_[[#This Row],[Réf prod]],ListePRODUITS,2,FALSE)</f>
        <v>Gravad lax</v>
      </c>
      <c r="O2909" s="13">
        <v>130</v>
      </c>
      <c r="P2909" s="6">
        <v>16</v>
      </c>
      <c r="Q2909" s="13">
        <f t="shared" si="45"/>
        <v>2080</v>
      </c>
      <c r="R2909" s="15">
        <v>0.15</v>
      </c>
      <c r="S2909" s="13">
        <v>1768</v>
      </c>
      <c r="T2909" s="13">
        <v>33.591999999999999</v>
      </c>
      <c r="U2909" s="48">
        <f>T_[[#This Row],[CA tarif]]-T_[[#This Row],[CA HT]]</f>
        <v>312</v>
      </c>
      <c r="V2909" s="13"/>
      <c r="W2909" s="13"/>
      <c r="X2909"/>
      <c r="AA2909"/>
      <c r="AB2909"/>
    </row>
    <row r="2910" spans="1:28" ht="15" customHeight="1" x14ac:dyDescent="0.25">
      <c r="A2910" s="6" t="s">
        <v>219</v>
      </c>
      <c r="B2910" s="6" t="s">
        <v>220</v>
      </c>
      <c r="C2910" s="6" t="s">
        <v>203</v>
      </c>
      <c r="D2910" s="6" t="s">
        <v>204</v>
      </c>
      <c r="E2910" s="6">
        <v>8</v>
      </c>
      <c r="F2910" s="6" t="str">
        <f>VLOOKUP(T_[[#This Row],[N° représ]],ListeREPRESENTANTS,2,FALSE)</f>
        <v>Hicham Esmal</v>
      </c>
      <c r="G2910" s="6">
        <v>10531</v>
      </c>
      <c r="H2910" s="9">
        <v>41795</v>
      </c>
      <c r="I2910" s="9">
        <v>41815</v>
      </c>
      <c r="J2910" s="9">
        <v>41815</v>
      </c>
      <c r="K2910" s="7">
        <v>4</v>
      </c>
      <c r="L2910" s="9" t="str">
        <f>VLOOKUP(T_[[#This Row],[Réf catégorie]],ListeCATEGORIES,2,FALSE)</f>
        <v>Produits laitiers</v>
      </c>
      <c r="M2910" s="6">
        <v>59</v>
      </c>
      <c r="N2910" s="6" t="str">
        <f>VLOOKUP(T_[[#This Row],[Réf prod]],ListePRODUITS,2,FALSE)</f>
        <v>Raclette Courdavault</v>
      </c>
      <c r="O2910" s="13">
        <v>275</v>
      </c>
      <c r="P2910" s="6">
        <v>44</v>
      </c>
      <c r="Q2910" s="13">
        <f t="shared" si="45"/>
        <v>12100</v>
      </c>
      <c r="R2910" s="15">
        <v>-0.03</v>
      </c>
      <c r="S2910" s="13">
        <v>12463</v>
      </c>
      <c r="T2910" s="13">
        <v>211.87100000000001</v>
      </c>
      <c r="U2910" s="48">
        <f>T_[[#This Row],[CA tarif]]-T_[[#This Row],[CA HT]]</f>
        <v>-363</v>
      </c>
      <c r="V2910" s="13"/>
      <c r="W2910" s="13"/>
      <c r="X2910"/>
      <c r="AA2910"/>
      <c r="AB2910"/>
    </row>
    <row r="2911" spans="1:28" ht="15" customHeight="1" x14ac:dyDescent="0.25">
      <c r="A2911" s="6" t="s">
        <v>226</v>
      </c>
      <c r="B2911" s="6" t="s">
        <v>227</v>
      </c>
      <c r="C2911" s="6" t="s">
        <v>53</v>
      </c>
      <c r="D2911" s="6" t="s">
        <v>51</v>
      </c>
      <c r="E2911" s="6">
        <v>7</v>
      </c>
      <c r="F2911" s="6" t="str">
        <f>VLOOKUP(T_[[#This Row],[N° représ]],ListeREPRESENTANTS,2,FALSE)</f>
        <v>Jaime Dos Santos</v>
      </c>
      <c r="G2911" s="6">
        <v>10537</v>
      </c>
      <c r="H2911" s="9">
        <v>41795</v>
      </c>
      <c r="I2911" s="9">
        <v>41805</v>
      </c>
      <c r="J2911" s="9">
        <v>41804</v>
      </c>
      <c r="K2911" s="7">
        <v>8</v>
      </c>
      <c r="L2911" s="9" t="str">
        <f>VLOOKUP(T_[[#This Row],[Réf catégorie]],ListeCATEGORIES,2,FALSE)</f>
        <v>Poissons et fruits de mer</v>
      </c>
      <c r="M2911" s="6">
        <v>58</v>
      </c>
      <c r="N2911" s="6" t="str">
        <f>VLOOKUP(T_[[#This Row],[Réf prod]],ListePRODUITS,2,FALSE)</f>
        <v>Escargots de Bourgogne</v>
      </c>
      <c r="O2911" s="13">
        <v>66.25</v>
      </c>
      <c r="P2911" s="6">
        <v>78</v>
      </c>
      <c r="Q2911" s="13">
        <f t="shared" si="45"/>
        <v>5167.5</v>
      </c>
      <c r="R2911" s="15">
        <v>0.11</v>
      </c>
      <c r="S2911" s="13">
        <v>4599.0749999999998</v>
      </c>
      <c r="T2911" s="13">
        <v>128.7741</v>
      </c>
      <c r="U2911" s="48">
        <f>T_[[#This Row],[CA tarif]]-T_[[#This Row],[CA HT]]</f>
        <v>568.42500000000018</v>
      </c>
      <c r="V2911" s="13"/>
      <c r="W2911" s="13"/>
      <c r="X2911"/>
      <c r="AA2911"/>
      <c r="AB2911"/>
    </row>
    <row r="2912" spans="1:28" ht="15" customHeight="1" x14ac:dyDescent="0.25">
      <c r="A2912" s="6" t="s">
        <v>252</v>
      </c>
      <c r="B2912" s="6" t="s">
        <v>253</v>
      </c>
      <c r="C2912" s="6" t="s">
        <v>254</v>
      </c>
      <c r="D2912" s="6" t="s">
        <v>238</v>
      </c>
      <c r="E2912" s="6">
        <v>3</v>
      </c>
      <c r="F2912" s="6" t="str">
        <f>VLOOKUP(T_[[#This Row],[N° représ]],ListeREPRESENTANTS,2,FALSE)</f>
        <v>Janet Leverling</v>
      </c>
      <c r="G2912" s="6">
        <v>10568</v>
      </c>
      <c r="H2912" s="9">
        <v>41795</v>
      </c>
      <c r="I2912" s="9">
        <v>41819</v>
      </c>
      <c r="J2912" s="9">
        <v>41821</v>
      </c>
      <c r="K2912" s="7">
        <v>8</v>
      </c>
      <c r="L2912" s="9" t="str">
        <f>VLOOKUP(T_[[#This Row],[Réf catégorie]],ListeCATEGORIES,2,FALSE)</f>
        <v>Poissons et fruits de mer</v>
      </c>
      <c r="M2912" s="6">
        <v>10</v>
      </c>
      <c r="N2912" s="6" t="str">
        <f>VLOOKUP(T_[[#This Row],[Réf prod]],ListePRODUITS,2,FALSE)</f>
        <v>Ikura</v>
      </c>
      <c r="O2912" s="13">
        <v>155</v>
      </c>
      <c r="P2912" s="6">
        <v>60</v>
      </c>
      <c r="Q2912" s="13">
        <f t="shared" si="45"/>
        <v>9300</v>
      </c>
      <c r="R2912" s="15">
        <v>7.0000000000000007E-2</v>
      </c>
      <c r="S2912" s="13">
        <v>8649</v>
      </c>
      <c r="T2912" s="13">
        <v>0</v>
      </c>
      <c r="U2912" s="48">
        <f>T_[[#This Row],[CA tarif]]-T_[[#This Row],[CA HT]]</f>
        <v>651</v>
      </c>
      <c r="V2912" s="13"/>
      <c r="W2912" s="13"/>
      <c r="X2912"/>
      <c r="AA2912"/>
      <c r="AB2912"/>
    </row>
    <row r="2913" spans="1:28" ht="15" customHeight="1" x14ac:dyDescent="0.25">
      <c r="A2913" s="6" t="s">
        <v>86</v>
      </c>
      <c r="B2913" s="6" t="s">
        <v>87</v>
      </c>
      <c r="C2913" s="6" t="s">
        <v>88</v>
      </c>
      <c r="D2913" s="6" t="s">
        <v>89</v>
      </c>
      <c r="E2913" s="6">
        <v>6</v>
      </c>
      <c r="F2913" s="6" t="str">
        <f>VLOOKUP(T_[[#This Row],[N° représ]],ListeREPRESENTANTS,2,FALSE)</f>
        <v>Ernst Junge</v>
      </c>
      <c r="G2913" s="6">
        <v>10599</v>
      </c>
      <c r="H2913" s="9">
        <v>41795</v>
      </c>
      <c r="I2913" s="9">
        <v>41809</v>
      </c>
      <c r="J2913" s="9">
        <v>41811</v>
      </c>
      <c r="K2913" s="7">
        <v>3</v>
      </c>
      <c r="L2913" s="9" t="str">
        <f>VLOOKUP(T_[[#This Row],[Réf catégorie]],ListeCATEGORIES,2,FALSE)</f>
        <v>Desserts</v>
      </c>
      <c r="M2913" s="6">
        <v>62</v>
      </c>
      <c r="N2913" s="6" t="str">
        <f>VLOOKUP(T_[[#This Row],[Réf prod]],ListePRODUITS,2,FALSE)</f>
        <v>Tarte au sucre</v>
      </c>
      <c r="O2913" s="13">
        <v>246.5</v>
      </c>
      <c r="P2913" s="6">
        <v>71</v>
      </c>
      <c r="Q2913" s="13">
        <f t="shared" si="45"/>
        <v>17501.5</v>
      </c>
      <c r="R2913" s="15">
        <v>-0.02</v>
      </c>
      <c r="S2913" s="13">
        <v>17851.53</v>
      </c>
      <c r="T2913" s="13">
        <v>232.06988999999999</v>
      </c>
      <c r="U2913" s="48">
        <f>T_[[#This Row],[CA tarif]]-T_[[#This Row],[CA HT]]</f>
        <v>-350.02999999999884</v>
      </c>
      <c r="V2913" s="13"/>
      <c r="W2913" s="13"/>
      <c r="X2913"/>
      <c r="AA2913"/>
      <c r="AB2913"/>
    </row>
    <row r="2914" spans="1:28" ht="15" customHeight="1" x14ac:dyDescent="0.25">
      <c r="A2914" s="6" t="s">
        <v>166</v>
      </c>
      <c r="B2914" s="6" t="s">
        <v>167</v>
      </c>
      <c r="C2914" s="6" t="s">
        <v>168</v>
      </c>
      <c r="D2914" s="6" t="s">
        <v>169</v>
      </c>
      <c r="E2914" s="6">
        <v>2</v>
      </c>
      <c r="F2914" s="6" t="str">
        <f>VLOOKUP(T_[[#This Row],[N° représ]],ListeREPRESENTANTS,2,FALSE)</f>
        <v>Anne Dodsworth</v>
      </c>
      <c r="G2914" s="6">
        <v>10646</v>
      </c>
      <c r="H2914" s="9">
        <v>41795</v>
      </c>
      <c r="I2914" s="9">
        <v>41813</v>
      </c>
      <c r="J2914" s="9">
        <v>41810</v>
      </c>
      <c r="K2914" s="7">
        <v>2</v>
      </c>
      <c r="L2914" s="9" t="str">
        <f>VLOOKUP(T_[[#This Row],[Réf catégorie]],ListeCATEGORIES,2,FALSE)</f>
        <v>Condiments</v>
      </c>
      <c r="M2914" s="6">
        <v>77</v>
      </c>
      <c r="N2914" s="6" t="str">
        <f>VLOOKUP(T_[[#This Row],[Réf prod]],ListePRODUITS,2,FALSE)</f>
        <v>Original Frankfurter grüne Soße</v>
      </c>
      <c r="O2914" s="13">
        <v>65</v>
      </c>
      <c r="P2914" s="6">
        <v>61</v>
      </c>
      <c r="Q2914" s="13">
        <f t="shared" si="45"/>
        <v>3965</v>
      </c>
      <c r="R2914" s="15">
        <v>0.19</v>
      </c>
      <c r="S2914" s="13">
        <v>3211.65</v>
      </c>
      <c r="T2914" s="13">
        <v>99.561150000000012</v>
      </c>
      <c r="U2914" s="48">
        <f>T_[[#This Row],[CA tarif]]-T_[[#This Row],[CA HT]]</f>
        <v>753.34999999999991</v>
      </c>
      <c r="V2914" s="13"/>
      <c r="W2914" s="13"/>
      <c r="X2914"/>
      <c r="AA2914"/>
      <c r="AB2914"/>
    </row>
    <row r="2915" spans="1:28" ht="15" customHeight="1" x14ac:dyDescent="0.25">
      <c r="A2915" s="6" t="s">
        <v>296</v>
      </c>
      <c r="B2915" s="6" t="s">
        <v>297</v>
      </c>
      <c r="C2915" s="6" t="s">
        <v>298</v>
      </c>
      <c r="D2915" s="6" t="s">
        <v>123</v>
      </c>
      <c r="E2915" s="6">
        <v>7</v>
      </c>
      <c r="F2915" s="6" t="str">
        <f>VLOOKUP(T_[[#This Row],[N° représ]],ListeREPRESENTANTS,2,FALSE)</f>
        <v>Jaime Dos Santos</v>
      </c>
      <c r="G2915" s="6">
        <v>10709</v>
      </c>
      <c r="H2915" s="9">
        <v>41795</v>
      </c>
      <c r="I2915" s="9">
        <v>41811</v>
      </c>
      <c r="J2915" s="9">
        <v>41810</v>
      </c>
      <c r="K2915" s="7">
        <v>2</v>
      </c>
      <c r="L2915" s="9" t="str">
        <f>VLOOKUP(T_[[#This Row],[Réf catégorie]],ListeCATEGORIES,2,FALSE)</f>
        <v>Condiments</v>
      </c>
      <c r="M2915" s="6">
        <v>8</v>
      </c>
      <c r="N2915" s="6" t="str">
        <f>VLOOKUP(T_[[#This Row],[Réf prod]],ListePRODUITS,2,FALSE)</f>
        <v>Northwoods Cranberry Sauce</v>
      </c>
      <c r="O2915" s="13">
        <v>200</v>
      </c>
      <c r="P2915" s="6">
        <v>71</v>
      </c>
      <c r="Q2915" s="13">
        <f t="shared" si="45"/>
        <v>14200</v>
      </c>
      <c r="R2915" s="15">
        <v>0.09</v>
      </c>
      <c r="S2915" s="13">
        <v>12922</v>
      </c>
      <c r="T2915" s="13">
        <v>335.97199999999998</v>
      </c>
      <c r="U2915" s="48">
        <f>T_[[#This Row],[CA tarif]]-T_[[#This Row],[CA HT]]</f>
        <v>1278</v>
      </c>
      <c r="V2915" s="13"/>
      <c r="W2915" s="13"/>
      <c r="X2915"/>
      <c r="AA2915"/>
      <c r="AB2915"/>
    </row>
    <row r="2916" spans="1:28" ht="15" customHeight="1" x14ac:dyDescent="0.25">
      <c r="A2916" s="6" t="s">
        <v>179</v>
      </c>
      <c r="B2916" s="6" t="s">
        <v>180</v>
      </c>
      <c r="C2916" s="6" t="s">
        <v>181</v>
      </c>
      <c r="D2916" s="6" t="s">
        <v>81</v>
      </c>
      <c r="E2916" s="6">
        <v>9</v>
      </c>
      <c r="F2916" s="6" t="str">
        <f>VLOOKUP(T_[[#This Row],[N° représ]],ListeREPRESENTANTS,2,FALSE)</f>
        <v>Steven Buchanan</v>
      </c>
      <c r="G2916" s="6">
        <v>10714</v>
      </c>
      <c r="H2916" s="9">
        <v>41795</v>
      </c>
      <c r="I2916" s="9">
        <v>41810</v>
      </c>
      <c r="J2916" s="9">
        <v>41805</v>
      </c>
      <c r="K2916" s="7">
        <v>8</v>
      </c>
      <c r="L2916" s="9" t="str">
        <f>VLOOKUP(T_[[#This Row],[Réf catégorie]],ListeCATEGORIES,2,FALSE)</f>
        <v>Poissons et fruits de mer</v>
      </c>
      <c r="M2916" s="6">
        <v>58</v>
      </c>
      <c r="N2916" s="6" t="str">
        <f>VLOOKUP(T_[[#This Row],[Réf prod]],ListePRODUITS,2,FALSE)</f>
        <v>Escargots de Bourgogne</v>
      </c>
      <c r="O2916" s="13">
        <v>66.25</v>
      </c>
      <c r="P2916" s="6">
        <v>8</v>
      </c>
      <c r="Q2916" s="13">
        <f t="shared" si="45"/>
        <v>530</v>
      </c>
      <c r="R2916" s="15">
        <v>0.09</v>
      </c>
      <c r="S2916" s="13">
        <v>482.3</v>
      </c>
      <c r="T2916" s="13">
        <v>12.057499999999999</v>
      </c>
      <c r="U2916" s="48">
        <f>T_[[#This Row],[CA tarif]]-T_[[#This Row],[CA HT]]</f>
        <v>47.699999999999989</v>
      </c>
      <c r="V2916" s="13"/>
      <c r="W2916" s="13"/>
      <c r="X2916"/>
      <c r="AA2916"/>
      <c r="AB2916"/>
    </row>
    <row r="2917" spans="1:28" ht="15" customHeight="1" x14ac:dyDescent="0.25">
      <c r="A2917" s="6" t="s">
        <v>179</v>
      </c>
      <c r="B2917" s="6" t="s">
        <v>180</v>
      </c>
      <c r="C2917" s="6" t="s">
        <v>181</v>
      </c>
      <c r="D2917" s="6" t="s">
        <v>81</v>
      </c>
      <c r="E2917" s="6">
        <v>5</v>
      </c>
      <c r="F2917" s="6" t="str">
        <f>VLOOKUP(T_[[#This Row],[N° représ]],ListeREPRESENTANTS,2,FALSE)</f>
        <v>Mohamed Ben Arfa</v>
      </c>
      <c r="G2917" s="6">
        <v>10882</v>
      </c>
      <c r="H2917" s="9">
        <v>41795</v>
      </c>
      <c r="I2917" s="9">
        <v>41805</v>
      </c>
      <c r="J2917" s="9">
        <v>41806</v>
      </c>
      <c r="K2917" s="7">
        <v>6</v>
      </c>
      <c r="L2917" s="9" t="str">
        <f>VLOOKUP(T_[[#This Row],[Réf catégorie]],ListeCATEGORIES,2,FALSE)</f>
        <v>Viandes</v>
      </c>
      <c r="M2917" s="6">
        <v>54</v>
      </c>
      <c r="N2917" s="6" t="str">
        <f>VLOOKUP(T_[[#This Row],[Réf prod]],ListePRODUITS,2,FALSE)</f>
        <v>Tourtière</v>
      </c>
      <c r="O2917" s="13">
        <v>37.25</v>
      </c>
      <c r="P2917" s="6">
        <v>69</v>
      </c>
      <c r="Q2917" s="13">
        <f t="shared" si="45"/>
        <v>2570.25</v>
      </c>
      <c r="R2917" s="15">
        <v>0</v>
      </c>
      <c r="S2917" s="13">
        <v>2570.25</v>
      </c>
      <c r="T2917" s="13">
        <v>28.272749999999998</v>
      </c>
      <c r="U2917" s="48">
        <f>T_[[#This Row],[CA tarif]]-T_[[#This Row],[CA HT]]</f>
        <v>0</v>
      </c>
      <c r="V2917" s="13"/>
      <c r="W2917" s="13"/>
      <c r="X2917"/>
      <c r="AA2917"/>
      <c r="AB2917"/>
    </row>
    <row r="2918" spans="1:28" ht="15" customHeight="1" x14ac:dyDescent="0.25">
      <c r="A2918" s="6" t="s">
        <v>194</v>
      </c>
      <c r="B2918" s="6" t="s">
        <v>195</v>
      </c>
      <c r="C2918" s="6" t="s">
        <v>97</v>
      </c>
      <c r="D2918" s="6" t="s">
        <v>98</v>
      </c>
      <c r="E2918" s="6">
        <v>5</v>
      </c>
      <c r="F2918" s="6" t="str">
        <f>VLOOKUP(T_[[#This Row],[N° représ]],ListeREPRESENTANTS,2,FALSE)</f>
        <v>Mohamed Ben Arfa</v>
      </c>
      <c r="G2918" s="6">
        <v>10518</v>
      </c>
      <c r="H2918" s="9">
        <v>41796</v>
      </c>
      <c r="I2918" s="9">
        <v>41808</v>
      </c>
      <c r="J2918" s="9">
        <v>41804</v>
      </c>
      <c r="K2918" s="7">
        <v>1</v>
      </c>
      <c r="L2918" s="9" t="str">
        <f>VLOOKUP(T_[[#This Row],[Réf catégorie]],ListeCATEGORIES,2,FALSE)</f>
        <v>Boissons</v>
      </c>
      <c r="M2918" s="6">
        <v>24</v>
      </c>
      <c r="N2918" s="6" t="str">
        <f>VLOOKUP(T_[[#This Row],[Réf prod]],ListePRODUITS,2,FALSE)</f>
        <v>Guaraná Fantástica</v>
      </c>
      <c r="O2918" s="13">
        <v>22.5</v>
      </c>
      <c r="P2918" s="6">
        <v>18</v>
      </c>
      <c r="Q2918" s="13">
        <f t="shared" si="45"/>
        <v>405</v>
      </c>
      <c r="R2918" s="15">
        <v>0.12</v>
      </c>
      <c r="S2918" s="13">
        <v>356.4</v>
      </c>
      <c r="T2918" s="13">
        <v>10.692</v>
      </c>
      <c r="U2918" s="48">
        <f>T_[[#This Row],[CA tarif]]-T_[[#This Row],[CA HT]]</f>
        <v>48.600000000000023</v>
      </c>
      <c r="V2918" s="13"/>
      <c r="W2918" s="13"/>
      <c r="X2918"/>
      <c r="AA2918"/>
      <c r="AB2918"/>
    </row>
    <row r="2919" spans="1:28" ht="15" customHeight="1" x14ac:dyDescent="0.25">
      <c r="A2919" s="6" t="s">
        <v>226</v>
      </c>
      <c r="B2919" s="6" t="s">
        <v>227</v>
      </c>
      <c r="C2919" s="6" t="s">
        <v>53</v>
      </c>
      <c r="D2919" s="6" t="s">
        <v>51</v>
      </c>
      <c r="E2919" s="6">
        <v>7</v>
      </c>
      <c r="F2919" s="6" t="str">
        <f>VLOOKUP(T_[[#This Row],[N° représ]],ListeREPRESENTANTS,2,FALSE)</f>
        <v>Jaime Dos Santos</v>
      </c>
      <c r="G2919" s="6">
        <v>10537</v>
      </c>
      <c r="H2919" s="9">
        <v>41796</v>
      </c>
      <c r="I2919" s="9">
        <v>41810</v>
      </c>
      <c r="J2919" s="9">
        <v>41805</v>
      </c>
      <c r="K2919" s="7">
        <v>4</v>
      </c>
      <c r="L2919" s="9" t="str">
        <f>VLOOKUP(T_[[#This Row],[Réf catégorie]],ListeCATEGORIES,2,FALSE)</f>
        <v>Produits laitiers</v>
      </c>
      <c r="M2919" s="6">
        <v>31</v>
      </c>
      <c r="N2919" s="6" t="str">
        <f>VLOOKUP(T_[[#This Row],[Réf prod]],ListePRODUITS,2,FALSE)</f>
        <v>Gorgonzola Telino</v>
      </c>
      <c r="O2919" s="13">
        <v>62.5</v>
      </c>
      <c r="P2919" s="6">
        <v>87</v>
      </c>
      <c r="Q2919" s="13">
        <f t="shared" si="45"/>
        <v>5437.5</v>
      </c>
      <c r="R2919" s="15">
        <v>0.04</v>
      </c>
      <c r="S2919" s="13">
        <v>5220</v>
      </c>
      <c r="T2919" s="13">
        <v>172.26</v>
      </c>
      <c r="U2919" s="48">
        <f>T_[[#This Row],[CA tarif]]-T_[[#This Row],[CA HT]]</f>
        <v>217.5</v>
      </c>
      <c r="V2919" s="13"/>
      <c r="W2919" s="13"/>
      <c r="X2919"/>
      <c r="AA2919"/>
      <c r="AB2919"/>
    </row>
    <row r="2920" spans="1:28" ht="15" customHeight="1" x14ac:dyDescent="0.25">
      <c r="A2920" s="6" t="s">
        <v>243</v>
      </c>
      <c r="B2920" s="6" t="s">
        <v>244</v>
      </c>
      <c r="C2920" s="6" t="s">
        <v>88</v>
      </c>
      <c r="D2920" s="6" t="s">
        <v>89</v>
      </c>
      <c r="E2920" s="6">
        <v>7</v>
      </c>
      <c r="F2920" s="6" t="str">
        <f>VLOOKUP(T_[[#This Row],[N° représ]],ListeREPRESENTANTS,2,FALSE)</f>
        <v>Jaime Dos Santos</v>
      </c>
      <c r="G2920" s="6">
        <v>10743</v>
      </c>
      <c r="H2920" s="9">
        <v>41796</v>
      </c>
      <c r="I2920" s="9">
        <v>41807</v>
      </c>
      <c r="J2920" s="9">
        <v>41803</v>
      </c>
      <c r="K2920" s="7">
        <v>8</v>
      </c>
      <c r="L2920" s="9" t="str">
        <f>VLOOKUP(T_[[#This Row],[Réf catégorie]],ListeCATEGORIES,2,FALSE)</f>
        <v>Poissons et fruits de mer</v>
      </c>
      <c r="M2920" s="6">
        <v>46</v>
      </c>
      <c r="N2920" s="6" t="str">
        <f>VLOOKUP(T_[[#This Row],[Réf prod]],ListePRODUITS,2,FALSE)</f>
        <v>Spegesild</v>
      </c>
      <c r="O2920" s="13">
        <v>60</v>
      </c>
      <c r="P2920" s="6">
        <v>89</v>
      </c>
      <c r="Q2920" s="13">
        <f t="shared" si="45"/>
        <v>5340</v>
      </c>
      <c r="R2920" s="15">
        <v>0.16</v>
      </c>
      <c r="S2920" s="13">
        <v>4485.5999999999995</v>
      </c>
      <c r="T2920" s="13">
        <v>80.740799999999993</v>
      </c>
      <c r="U2920" s="48">
        <f>T_[[#This Row],[CA tarif]]-T_[[#This Row],[CA HT]]</f>
        <v>854.40000000000055</v>
      </c>
      <c r="V2920" s="13"/>
      <c r="W2920" s="13"/>
      <c r="X2920"/>
      <c r="AA2920"/>
      <c r="AB2920"/>
    </row>
    <row r="2921" spans="1:28" ht="15" customHeight="1" x14ac:dyDescent="0.25">
      <c r="A2921" s="6" t="s">
        <v>235</v>
      </c>
      <c r="B2921" s="6" t="s">
        <v>236</v>
      </c>
      <c r="C2921" s="6" t="s">
        <v>237</v>
      </c>
      <c r="D2921" s="6" t="s">
        <v>238</v>
      </c>
      <c r="E2921" s="6">
        <v>9</v>
      </c>
      <c r="F2921" s="6" t="str">
        <f>VLOOKUP(T_[[#This Row],[N° représ]],ListeREPRESENTANTS,2,FALSE)</f>
        <v>Steven Buchanan</v>
      </c>
      <c r="G2921" s="6">
        <v>10872</v>
      </c>
      <c r="H2921" s="9">
        <v>41796</v>
      </c>
      <c r="I2921" s="9">
        <v>41816</v>
      </c>
      <c r="J2921" s="9">
        <v>41811</v>
      </c>
      <c r="K2921" s="7">
        <v>3</v>
      </c>
      <c r="L2921" s="9" t="str">
        <f>VLOOKUP(T_[[#This Row],[Réf catégorie]],ListeCATEGORIES,2,FALSE)</f>
        <v>Desserts</v>
      </c>
      <c r="M2921" s="6">
        <v>62</v>
      </c>
      <c r="N2921" s="6" t="str">
        <f>VLOOKUP(T_[[#This Row],[Réf prod]],ListePRODUITS,2,FALSE)</f>
        <v>Tarte au sucre</v>
      </c>
      <c r="O2921" s="13">
        <v>246.5</v>
      </c>
      <c r="P2921" s="6">
        <v>86</v>
      </c>
      <c r="Q2921" s="13">
        <f t="shared" si="45"/>
        <v>21199</v>
      </c>
      <c r="R2921" s="15">
        <v>0.15</v>
      </c>
      <c r="S2921" s="13">
        <v>18019.149999999998</v>
      </c>
      <c r="T2921" s="13">
        <v>432.45959999999997</v>
      </c>
      <c r="U2921" s="48">
        <f>T_[[#This Row],[CA tarif]]-T_[[#This Row],[CA HT]]</f>
        <v>3179.8500000000022</v>
      </c>
      <c r="V2921" s="13"/>
      <c r="W2921" s="13"/>
      <c r="X2921"/>
      <c r="AA2921"/>
      <c r="AB2921"/>
    </row>
    <row r="2922" spans="1:28" ht="15" customHeight="1" x14ac:dyDescent="0.25">
      <c r="A2922" s="6" t="s">
        <v>248</v>
      </c>
      <c r="B2922" s="6" t="s">
        <v>249</v>
      </c>
      <c r="C2922" s="6" t="s">
        <v>250</v>
      </c>
      <c r="D2922" s="6" t="s">
        <v>251</v>
      </c>
      <c r="E2922" s="6">
        <v>7</v>
      </c>
      <c r="F2922" s="6" t="str">
        <f>VLOOKUP(T_[[#This Row],[N° représ]],ListeREPRESENTANTS,2,FALSE)</f>
        <v>Jaime Dos Santos</v>
      </c>
      <c r="G2922" s="6">
        <v>10655</v>
      </c>
      <c r="H2922" s="9">
        <v>41797</v>
      </c>
      <c r="I2922" s="9">
        <v>41809</v>
      </c>
      <c r="J2922" s="9">
        <v>41809</v>
      </c>
      <c r="K2922" s="7">
        <v>8</v>
      </c>
      <c r="L2922" s="9" t="str">
        <f>VLOOKUP(T_[[#This Row],[Réf catégorie]],ListeCATEGORIES,2,FALSE)</f>
        <v>Poissons et fruits de mer</v>
      </c>
      <c r="M2922" s="6">
        <v>41</v>
      </c>
      <c r="N2922" s="6" t="str">
        <f>VLOOKUP(T_[[#This Row],[Réf prod]],ListePRODUITS,2,FALSE)</f>
        <v>Jack's New England Clam Chowder</v>
      </c>
      <c r="O2922" s="13">
        <v>48.25</v>
      </c>
      <c r="P2922" s="6">
        <v>83</v>
      </c>
      <c r="Q2922" s="13">
        <f t="shared" si="45"/>
        <v>4004.75</v>
      </c>
      <c r="R2922" s="15">
        <v>0.02</v>
      </c>
      <c r="S2922" s="13">
        <v>3924.6549999999997</v>
      </c>
      <c r="T2922" s="13">
        <v>3.9246549999999996</v>
      </c>
      <c r="U2922" s="48">
        <f>T_[[#This Row],[CA tarif]]-T_[[#This Row],[CA HT]]</f>
        <v>80.095000000000255</v>
      </c>
      <c r="V2922" s="13"/>
      <c r="W2922" s="13"/>
      <c r="X2922"/>
      <c r="AA2922"/>
      <c r="AB2922"/>
    </row>
    <row r="2923" spans="1:28" ht="15" customHeight="1" x14ac:dyDescent="0.25">
      <c r="A2923" s="6" t="s">
        <v>261</v>
      </c>
      <c r="B2923" s="6" t="s">
        <v>262</v>
      </c>
      <c r="C2923" s="6" t="s">
        <v>263</v>
      </c>
      <c r="D2923" s="6" t="s">
        <v>81</v>
      </c>
      <c r="E2923" s="6">
        <v>6</v>
      </c>
      <c r="F2923" s="6" t="str">
        <f>VLOOKUP(T_[[#This Row],[N° représ]],ListeREPRESENTANTS,2,FALSE)</f>
        <v>Ernst Junge</v>
      </c>
      <c r="G2923" s="6">
        <v>10735</v>
      </c>
      <c r="H2923" s="9">
        <v>41797</v>
      </c>
      <c r="I2923" s="9">
        <v>41816</v>
      </c>
      <c r="J2923" s="9">
        <v>41813</v>
      </c>
      <c r="K2923" s="7">
        <v>2</v>
      </c>
      <c r="L2923" s="9" t="str">
        <f>VLOOKUP(T_[[#This Row],[Réf catégorie]],ListeCATEGORIES,2,FALSE)</f>
        <v>Condiments</v>
      </c>
      <c r="M2923" s="6">
        <v>61</v>
      </c>
      <c r="N2923" s="6" t="str">
        <f>VLOOKUP(T_[[#This Row],[Réf prod]],ListePRODUITS,2,FALSE)</f>
        <v>Sirop d'érable</v>
      </c>
      <c r="O2923" s="13">
        <v>142.5</v>
      </c>
      <c r="P2923" s="6">
        <v>28</v>
      </c>
      <c r="Q2923" s="13">
        <f t="shared" si="45"/>
        <v>3990</v>
      </c>
      <c r="R2923" s="15">
        <v>0.12</v>
      </c>
      <c r="S2923" s="13">
        <v>3511.2</v>
      </c>
      <c r="T2923" s="13">
        <v>108.8472</v>
      </c>
      <c r="U2923" s="48">
        <f>T_[[#This Row],[CA tarif]]-T_[[#This Row],[CA HT]]</f>
        <v>478.80000000000018</v>
      </c>
      <c r="V2923" s="13"/>
      <c r="W2923" s="13"/>
      <c r="X2923"/>
      <c r="AA2923"/>
      <c r="AB2923"/>
    </row>
    <row r="2924" spans="1:28" ht="15" customHeight="1" x14ac:dyDescent="0.25">
      <c r="A2924" s="6" t="s">
        <v>78</v>
      </c>
      <c r="B2924" s="6" t="s">
        <v>79</v>
      </c>
      <c r="C2924" s="6" t="s">
        <v>80</v>
      </c>
      <c r="D2924" s="6" t="s">
        <v>81</v>
      </c>
      <c r="E2924" s="6">
        <v>5</v>
      </c>
      <c r="F2924" s="6" t="str">
        <f>VLOOKUP(T_[[#This Row],[N° représ]],ListeREPRESENTANTS,2,FALSE)</f>
        <v>Mohamed Ben Arfa</v>
      </c>
      <c r="G2924" s="6">
        <v>10861</v>
      </c>
      <c r="H2924" s="9">
        <v>41797</v>
      </c>
      <c r="I2924" s="9">
        <v>41817</v>
      </c>
      <c r="J2924" s="9">
        <v>41819</v>
      </c>
      <c r="K2924" s="7">
        <v>6</v>
      </c>
      <c r="L2924" s="9" t="str">
        <f>VLOOKUP(T_[[#This Row],[Réf catégorie]],ListeCATEGORIES,2,FALSE)</f>
        <v>Viandes</v>
      </c>
      <c r="M2924" s="6">
        <v>17</v>
      </c>
      <c r="N2924" s="6" t="str">
        <f>VLOOKUP(T_[[#This Row],[Réf prod]],ListePRODUITS,2,FALSE)</f>
        <v>Alice Mutton</v>
      </c>
      <c r="O2924" s="13">
        <v>195</v>
      </c>
      <c r="P2924" s="6">
        <v>57</v>
      </c>
      <c r="Q2924" s="13">
        <f t="shared" si="45"/>
        <v>11115</v>
      </c>
      <c r="R2924" s="15">
        <v>0.06</v>
      </c>
      <c r="S2924" s="13">
        <v>10448.099999999999</v>
      </c>
      <c r="T2924" s="13">
        <v>104.48099999999998</v>
      </c>
      <c r="U2924" s="48">
        <f>T_[[#This Row],[CA tarif]]-T_[[#This Row],[CA HT]]</f>
        <v>666.90000000000146</v>
      </c>
      <c r="V2924" s="13"/>
      <c r="W2924" s="13"/>
      <c r="X2924"/>
      <c r="AA2924"/>
      <c r="AB2924"/>
    </row>
    <row r="2925" spans="1:28" ht="15" customHeight="1" x14ac:dyDescent="0.25">
      <c r="A2925" s="6" t="s">
        <v>243</v>
      </c>
      <c r="B2925" s="6" t="s">
        <v>244</v>
      </c>
      <c r="C2925" s="6" t="s">
        <v>88</v>
      </c>
      <c r="D2925" s="6" t="s">
        <v>89</v>
      </c>
      <c r="E2925" s="6">
        <v>7</v>
      </c>
      <c r="F2925" s="6" t="str">
        <f>VLOOKUP(T_[[#This Row],[N° représ]],ListeREPRESENTANTS,2,FALSE)</f>
        <v>Jaime Dos Santos</v>
      </c>
      <c r="G2925" s="6">
        <v>10558</v>
      </c>
      <c r="H2925" s="9">
        <v>41798</v>
      </c>
      <c r="I2925" s="9">
        <v>41819</v>
      </c>
      <c r="J2925" s="9">
        <v>41818</v>
      </c>
      <c r="K2925" s="7">
        <v>7</v>
      </c>
      <c r="L2925" s="9" t="str">
        <f>VLOOKUP(T_[[#This Row],[Réf catégorie]],ListeCATEGORIES,2,FALSE)</f>
        <v>Produits secs</v>
      </c>
      <c r="M2925" s="6">
        <v>51</v>
      </c>
      <c r="N2925" s="6" t="str">
        <f>VLOOKUP(T_[[#This Row],[Réf prod]],ListePRODUITS,2,FALSE)</f>
        <v>Manjimup Dried Apples</v>
      </c>
      <c r="O2925" s="13">
        <v>265</v>
      </c>
      <c r="P2925" s="6">
        <v>99</v>
      </c>
      <c r="Q2925" s="13">
        <f t="shared" si="45"/>
        <v>26235</v>
      </c>
      <c r="R2925" s="15">
        <v>0.15</v>
      </c>
      <c r="S2925" s="13">
        <v>22299.75</v>
      </c>
      <c r="T2925" s="13">
        <v>222.9975</v>
      </c>
      <c r="U2925" s="48">
        <f>T_[[#This Row],[CA tarif]]-T_[[#This Row],[CA HT]]</f>
        <v>3935.25</v>
      </c>
      <c r="V2925" s="13"/>
      <c r="W2925" s="13"/>
      <c r="X2925"/>
      <c r="AA2925"/>
      <c r="AB2925"/>
    </row>
    <row r="2926" spans="1:28" ht="15" customHeight="1" x14ac:dyDescent="0.25">
      <c r="A2926" s="6" t="s">
        <v>293</v>
      </c>
      <c r="B2926" s="6" t="s">
        <v>294</v>
      </c>
      <c r="C2926" s="6" t="s">
        <v>295</v>
      </c>
      <c r="D2926" s="6" t="s">
        <v>251</v>
      </c>
      <c r="E2926" s="6">
        <v>5</v>
      </c>
      <c r="F2926" s="6" t="str">
        <f>VLOOKUP(T_[[#This Row],[N° représ]],ListeREPRESENTANTS,2,FALSE)</f>
        <v>Mohamed Ben Arfa</v>
      </c>
      <c r="G2926" s="6">
        <v>10784</v>
      </c>
      <c r="H2926" s="9">
        <v>41798</v>
      </c>
      <c r="I2926" s="9">
        <v>41814</v>
      </c>
      <c r="J2926" s="9">
        <v>41810</v>
      </c>
      <c r="K2926" s="7">
        <v>8</v>
      </c>
      <c r="L2926" s="9" t="str">
        <f>VLOOKUP(T_[[#This Row],[Réf catégorie]],ListeCATEGORIES,2,FALSE)</f>
        <v>Poissons et fruits de mer</v>
      </c>
      <c r="M2926" s="6">
        <v>36</v>
      </c>
      <c r="N2926" s="6" t="str">
        <f>VLOOKUP(T_[[#This Row],[Réf prod]],ListePRODUITS,2,FALSE)</f>
        <v>Inlagd Sill</v>
      </c>
      <c r="O2926" s="13">
        <v>95</v>
      </c>
      <c r="P2926" s="6">
        <v>70</v>
      </c>
      <c r="Q2926" s="13">
        <f t="shared" si="45"/>
        <v>6650</v>
      </c>
      <c r="R2926" s="15">
        <v>0.09</v>
      </c>
      <c r="S2926" s="13">
        <v>6051.5</v>
      </c>
      <c r="T2926" s="13">
        <v>18.154499999999999</v>
      </c>
      <c r="U2926" s="48">
        <f>T_[[#This Row],[CA tarif]]-T_[[#This Row],[CA HT]]</f>
        <v>598.5</v>
      </c>
      <c r="V2926" s="13"/>
      <c r="W2926" s="13"/>
      <c r="X2926"/>
      <c r="AA2926"/>
      <c r="AB2926"/>
    </row>
    <row r="2927" spans="1:28" ht="15" customHeight="1" x14ac:dyDescent="0.25">
      <c r="A2927" s="6" t="s">
        <v>322</v>
      </c>
      <c r="B2927" s="6" t="s">
        <v>323</v>
      </c>
      <c r="C2927" s="6" t="s">
        <v>165</v>
      </c>
      <c r="D2927" s="6" t="s">
        <v>136</v>
      </c>
      <c r="E2927" s="6">
        <v>7</v>
      </c>
      <c r="F2927" s="6" t="str">
        <f>VLOOKUP(T_[[#This Row],[N° représ]],ListeREPRESENTANTS,2,FALSE)</f>
        <v>Jaime Dos Santos</v>
      </c>
      <c r="G2927" s="6">
        <v>10825</v>
      </c>
      <c r="H2927" s="9">
        <v>41798</v>
      </c>
      <c r="I2927" s="9">
        <v>41826</v>
      </c>
      <c r="J2927" s="9">
        <v>41826</v>
      </c>
      <c r="K2927" s="7">
        <v>6</v>
      </c>
      <c r="L2927" s="9" t="str">
        <f>VLOOKUP(T_[[#This Row],[Réf catégorie]],ListeCATEGORIES,2,FALSE)</f>
        <v>Viandes</v>
      </c>
      <c r="M2927" s="6">
        <v>53</v>
      </c>
      <c r="N2927" s="6" t="str">
        <f>VLOOKUP(T_[[#This Row],[Réf prod]],ListePRODUITS,2,FALSE)</f>
        <v>Perth Pasties</v>
      </c>
      <c r="O2927" s="13">
        <v>164</v>
      </c>
      <c r="P2927" s="6">
        <v>25</v>
      </c>
      <c r="Q2927" s="13">
        <f t="shared" si="45"/>
        <v>4100</v>
      </c>
      <c r="R2927" s="15">
        <v>7.0000000000000007E-2</v>
      </c>
      <c r="S2927" s="13">
        <v>3812.9999999999995</v>
      </c>
      <c r="T2927" s="13">
        <v>7.6259999999999994</v>
      </c>
      <c r="U2927" s="48">
        <f>T_[[#This Row],[CA tarif]]-T_[[#This Row],[CA HT]]</f>
        <v>287.00000000000045</v>
      </c>
      <c r="V2927" s="13"/>
      <c r="W2927" s="13"/>
      <c r="X2927"/>
      <c r="AA2927"/>
      <c r="AB2927"/>
    </row>
    <row r="2928" spans="1:28" ht="15" customHeight="1" x14ac:dyDescent="0.25">
      <c r="A2928" s="6" t="s">
        <v>103</v>
      </c>
      <c r="B2928" s="6" t="s">
        <v>104</v>
      </c>
      <c r="C2928" s="6" t="s">
        <v>105</v>
      </c>
      <c r="D2928" s="6" t="s">
        <v>106</v>
      </c>
      <c r="E2928" s="6">
        <v>4</v>
      </c>
      <c r="F2928" s="6" t="str">
        <f>VLOOKUP(T_[[#This Row],[N° représ]],ListeREPRESENTANTS,2,FALSE)</f>
        <v>Laura Callahan</v>
      </c>
      <c r="G2928" s="6">
        <v>10498</v>
      </c>
      <c r="H2928" s="9">
        <v>41799</v>
      </c>
      <c r="I2928" s="9">
        <v>41811</v>
      </c>
      <c r="J2928" s="9">
        <v>41811</v>
      </c>
      <c r="K2928" s="7">
        <v>5</v>
      </c>
      <c r="L2928" s="9" t="str">
        <f>VLOOKUP(T_[[#This Row],[Réf catégorie]],ListeCATEGORIES,2,FALSE)</f>
        <v>Pâtes et céréales</v>
      </c>
      <c r="M2928" s="6">
        <v>42</v>
      </c>
      <c r="N2928" s="6" t="str">
        <f>VLOOKUP(T_[[#This Row],[Réf prod]],ListePRODUITS,2,FALSE)</f>
        <v>Singaporean Hokkien Fried Mee</v>
      </c>
      <c r="O2928" s="13">
        <v>70</v>
      </c>
      <c r="P2928" s="6">
        <v>25</v>
      </c>
      <c r="Q2928" s="13">
        <f t="shared" si="45"/>
        <v>1750</v>
      </c>
      <c r="R2928" s="15">
        <v>0.11</v>
      </c>
      <c r="S2928" s="13">
        <v>1557.5</v>
      </c>
      <c r="T2928" s="13">
        <v>49.84</v>
      </c>
      <c r="U2928" s="48">
        <f>T_[[#This Row],[CA tarif]]-T_[[#This Row],[CA HT]]</f>
        <v>192.5</v>
      </c>
      <c r="V2928" s="13"/>
      <c r="W2928" s="13"/>
      <c r="X2928"/>
      <c r="AA2928"/>
      <c r="AB2928"/>
    </row>
    <row r="2929" spans="1:28" ht="15" customHeight="1" x14ac:dyDescent="0.25">
      <c r="A2929" s="6" t="s">
        <v>228</v>
      </c>
      <c r="B2929" s="6" t="s">
        <v>229</v>
      </c>
      <c r="C2929" s="6" t="s">
        <v>122</v>
      </c>
      <c r="D2929" s="6" t="s">
        <v>123</v>
      </c>
      <c r="E2929" s="6">
        <v>5</v>
      </c>
      <c r="F2929" s="6" t="str">
        <f>VLOOKUP(T_[[#This Row],[N° représ]],ListeREPRESENTANTS,2,FALSE)</f>
        <v>Mohamed Ben Arfa</v>
      </c>
      <c r="G2929" s="6">
        <v>10645</v>
      </c>
      <c r="H2929" s="9">
        <v>41799</v>
      </c>
      <c r="I2929" s="9">
        <v>41814</v>
      </c>
      <c r="J2929" s="9">
        <v>41815</v>
      </c>
      <c r="K2929" s="7">
        <v>8</v>
      </c>
      <c r="L2929" s="9" t="str">
        <f>VLOOKUP(T_[[#This Row],[Réf catégorie]],ListeCATEGORIES,2,FALSE)</f>
        <v>Poissons et fruits de mer</v>
      </c>
      <c r="M2929" s="6">
        <v>36</v>
      </c>
      <c r="N2929" s="6" t="str">
        <f>VLOOKUP(T_[[#This Row],[Réf prod]],ListePRODUITS,2,FALSE)</f>
        <v>Inlagd Sill</v>
      </c>
      <c r="O2929" s="13">
        <v>95</v>
      </c>
      <c r="P2929" s="6">
        <v>34</v>
      </c>
      <c r="Q2929" s="13">
        <f t="shared" si="45"/>
        <v>3230</v>
      </c>
      <c r="R2929" s="15">
        <v>-0.03</v>
      </c>
      <c r="S2929" s="13">
        <v>3326.9</v>
      </c>
      <c r="T2929" s="13">
        <v>116.4415</v>
      </c>
      <c r="U2929" s="48">
        <f>T_[[#This Row],[CA tarif]]-T_[[#This Row],[CA HT]]</f>
        <v>-96.900000000000091</v>
      </c>
      <c r="V2929" s="13"/>
      <c r="W2929" s="13"/>
      <c r="X2929"/>
      <c r="AA2929"/>
      <c r="AB2929"/>
    </row>
    <row r="2930" spans="1:28" ht="15" customHeight="1" x14ac:dyDescent="0.25">
      <c r="A2930" s="6" t="s">
        <v>147</v>
      </c>
      <c r="B2930" s="6" t="s">
        <v>148</v>
      </c>
      <c r="C2930" s="6" t="s">
        <v>149</v>
      </c>
      <c r="D2930" s="6" t="s">
        <v>85</v>
      </c>
      <c r="E2930" s="6">
        <v>1</v>
      </c>
      <c r="F2930" s="6" t="str">
        <f>VLOOKUP(T_[[#This Row],[N° représ]],ListeREPRESENTANTS,2,FALSE)</f>
        <v>Francis Rivière</v>
      </c>
      <c r="G2930" s="6">
        <v>10787</v>
      </c>
      <c r="H2930" s="9">
        <v>41799</v>
      </c>
      <c r="I2930" s="9">
        <v>41821</v>
      </c>
      <c r="J2930" s="9">
        <v>41822</v>
      </c>
      <c r="K2930" s="7">
        <v>6</v>
      </c>
      <c r="L2930" s="9" t="str">
        <f>VLOOKUP(T_[[#This Row],[Réf catégorie]],ListeCATEGORIES,2,FALSE)</f>
        <v>Viandes</v>
      </c>
      <c r="M2930" s="6">
        <v>29</v>
      </c>
      <c r="N2930" s="6" t="str">
        <f>VLOOKUP(T_[[#This Row],[Réf prod]],ListePRODUITS,2,FALSE)</f>
        <v>Thüringer Rostbratwurst</v>
      </c>
      <c r="O2930" s="13">
        <v>618.95000000000005</v>
      </c>
      <c r="P2930" s="6">
        <v>52</v>
      </c>
      <c r="Q2930" s="13">
        <f t="shared" si="45"/>
        <v>32185.4</v>
      </c>
      <c r="R2930" s="15">
        <v>0.11</v>
      </c>
      <c r="S2930" s="13">
        <v>28645.006000000001</v>
      </c>
      <c r="T2930" s="13">
        <v>859.35018000000002</v>
      </c>
      <c r="U2930" s="48">
        <f>T_[[#This Row],[CA tarif]]-T_[[#This Row],[CA HT]]</f>
        <v>3540.3940000000002</v>
      </c>
      <c r="V2930" s="13"/>
      <c r="W2930" s="13"/>
      <c r="X2930"/>
      <c r="AA2930"/>
      <c r="AB2930"/>
    </row>
    <row r="2931" spans="1:28" ht="15" customHeight="1" x14ac:dyDescent="0.25">
      <c r="A2931" s="6" t="s">
        <v>90</v>
      </c>
      <c r="B2931" s="6" t="s">
        <v>91</v>
      </c>
      <c r="C2931" s="6" t="s">
        <v>88</v>
      </c>
      <c r="D2931" s="6" t="s">
        <v>89</v>
      </c>
      <c r="E2931" s="6">
        <v>6</v>
      </c>
      <c r="F2931" s="6" t="str">
        <f>VLOOKUP(T_[[#This Row],[N° représ]],ListeREPRESENTANTS,2,FALSE)</f>
        <v>Ernst Junge</v>
      </c>
      <c r="G2931" s="6">
        <v>10804</v>
      </c>
      <c r="H2931" s="9">
        <v>41799</v>
      </c>
      <c r="I2931" s="9">
        <v>41821</v>
      </c>
      <c r="J2931" s="9">
        <v>41823</v>
      </c>
      <c r="K2931" s="7">
        <v>3</v>
      </c>
      <c r="L2931" s="9" t="str">
        <f>VLOOKUP(T_[[#This Row],[Réf catégorie]],ListeCATEGORIES,2,FALSE)</f>
        <v>Desserts</v>
      </c>
      <c r="M2931" s="6">
        <v>49</v>
      </c>
      <c r="N2931" s="6" t="str">
        <f>VLOOKUP(T_[[#This Row],[Réf prod]],ListePRODUITS,2,FALSE)</f>
        <v>Maxilaku</v>
      </c>
      <c r="O2931" s="13">
        <v>100</v>
      </c>
      <c r="P2931" s="6">
        <v>85</v>
      </c>
      <c r="Q2931" s="13">
        <f t="shared" si="45"/>
        <v>8500</v>
      </c>
      <c r="R2931" s="15">
        <v>0.05</v>
      </c>
      <c r="S2931" s="13">
        <v>8075</v>
      </c>
      <c r="T2931" s="13">
        <v>201.875</v>
      </c>
      <c r="U2931" s="48">
        <f>T_[[#This Row],[CA tarif]]-T_[[#This Row],[CA HT]]</f>
        <v>425</v>
      </c>
      <c r="V2931" s="13"/>
      <c r="W2931" s="13"/>
      <c r="X2931"/>
      <c r="AA2931"/>
      <c r="AB2931"/>
    </row>
    <row r="2932" spans="1:28" ht="15" customHeight="1" x14ac:dyDescent="0.25">
      <c r="A2932" s="6" t="s">
        <v>216</v>
      </c>
      <c r="B2932" s="6" t="s">
        <v>217</v>
      </c>
      <c r="C2932" s="6" t="s">
        <v>218</v>
      </c>
      <c r="D2932" s="6" t="s">
        <v>102</v>
      </c>
      <c r="E2932" s="6">
        <v>8</v>
      </c>
      <c r="F2932" s="6" t="str">
        <f>VLOOKUP(T_[[#This Row],[N° représ]],ListeREPRESENTANTS,2,FALSE)</f>
        <v>Hicham Esmal</v>
      </c>
      <c r="G2932" s="6">
        <v>10896</v>
      </c>
      <c r="H2932" s="9">
        <v>41799</v>
      </c>
      <c r="I2932" s="9">
        <v>41815</v>
      </c>
      <c r="J2932" s="9">
        <v>41813</v>
      </c>
      <c r="K2932" s="7">
        <v>8</v>
      </c>
      <c r="L2932" s="9" t="str">
        <f>VLOOKUP(T_[[#This Row],[Réf catégorie]],ListeCATEGORIES,2,FALSE)</f>
        <v>Poissons et fruits de mer</v>
      </c>
      <c r="M2932" s="6">
        <v>45</v>
      </c>
      <c r="N2932" s="6" t="str">
        <f>VLOOKUP(T_[[#This Row],[Réf prod]],ListePRODUITS,2,FALSE)</f>
        <v>Røgede sild</v>
      </c>
      <c r="O2932" s="13">
        <v>47.5</v>
      </c>
      <c r="P2932" s="6">
        <v>52</v>
      </c>
      <c r="Q2932" s="13">
        <f t="shared" si="45"/>
        <v>2470</v>
      </c>
      <c r="R2932" s="15">
        <v>0.08</v>
      </c>
      <c r="S2932" s="13">
        <v>2272.4</v>
      </c>
      <c r="T2932" s="13">
        <v>74.989199999999997</v>
      </c>
      <c r="U2932" s="48">
        <f>T_[[#This Row],[CA tarif]]-T_[[#This Row],[CA HT]]</f>
        <v>197.59999999999991</v>
      </c>
      <c r="V2932" s="13"/>
      <c r="W2932" s="13"/>
      <c r="X2932"/>
      <c r="AA2932"/>
      <c r="AB2932"/>
    </row>
    <row r="2933" spans="1:28" ht="15" customHeight="1" x14ac:dyDescent="0.25">
      <c r="A2933" s="6" t="s">
        <v>248</v>
      </c>
      <c r="B2933" s="6" t="s">
        <v>249</v>
      </c>
      <c r="C2933" s="6" t="s">
        <v>250</v>
      </c>
      <c r="D2933" s="6" t="s">
        <v>251</v>
      </c>
      <c r="E2933" s="6">
        <v>5</v>
      </c>
      <c r="F2933" s="6" t="str">
        <f>VLOOKUP(T_[[#This Row],[N° représ]],ListeREPRESENTANTS,2,FALSE)</f>
        <v>Mohamed Ben Arfa</v>
      </c>
      <c r="G2933" s="6">
        <v>10908</v>
      </c>
      <c r="H2933" s="9">
        <v>41799</v>
      </c>
      <c r="I2933" s="9">
        <v>41821</v>
      </c>
      <c r="J2933" s="9">
        <v>41817</v>
      </c>
      <c r="K2933" s="7">
        <v>7</v>
      </c>
      <c r="L2933" s="9" t="str">
        <f>VLOOKUP(T_[[#This Row],[Réf catégorie]],ListeCATEGORIES,2,FALSE)</f>
        <v>Produits secs</v>
      </c>
      <c r="M2933" s="6">
        <v>7</v>
      </c>
      <c r="N2933" s="6" t="str">
        <f>VLOOKUP(T_[[#This Row],[Réf prod]],ListePRODUITS,2,FALSE)</f>
        <v>Uncle Bob's Organic Dried Pears</v>
      </c>
      <c r="O2933" s="13">
        <v>150</v>
      </c>
      <c r="P2933" s="6">
        <v>87</v>
      </c>
      <c r="Q2933" s="13">
        <f t="shared" si="45"/>
        <v>13050</v>
      </c>
      <c r="R2933" s="15">
        <v>0.12</v>
      </c>
      <c r="S2933" s="13">
        <v>11484</v>
      </c>
      <c r="T2933" s="13">
        <v>241.16399999999999</v>
      </c>
      <c r="U2933" s="48">
        <f>T_[[#This Row],[CA tarif]]-T_[[#This Row],[CA HT]]</f>
        <v>1566</v>
      </c>
      <c r="V2933" s="13"/>
      <c r="W2933" s="13"/>
      <c r="X2933"/>
      <c r="AA2933"/>
      <c r="AB2933"/>
    </row>
    <row r="2934" spans="1:28" ht="15" customHeight="1" x14ac:dyDescent="0.25">
      <c r="A2934" s="6" t="s">
        <v>157</v>
      </c>
      <c r="B2934" s="6" t="s">
        <v>158</v>
      </c>
      <c r="C2934" s="6" t="s">
        <v>159</v>
      </c>
      <c r="D2934" s="6" t="s">
        <v>136</v>
      </c>
      <c r="E2934" s="6">
        <v>3</v>
      </c>
      <c r="F2934" s="6" t="str">
        <f>VLOOKUP(T_[[#This Row],[N° représ]],ListeREPRESENTANTS,2,FALSE)</f>
        <v>Janet Leverling</v>
      </c>
      <c r="G2934" s="6">
        <v>10536</v>
      </c>
      <c r="H2934" s="9">
        <v>41800</v>
      </c>
      <c r="I2934" s="9">
        <v>41817</v>
      </c>
      <c r="J2934" s="9">
        <v>41820</v>
      </c>
      <c r="K2934" s="7">
        <v>4</v>
      </c>
      <c r="L2934" s="9" t="str">
        <f>VLOOKUP(T_[[#This Row],[Réf catégorie]],ListeCATEGORIES,2,FALSE)</f>
        <v>Produits laitiers</v>
      </c>
      <c r="M2934" s="6">
        <v>31</v>
      </c>
      <c r="N2934" s="6" t="str">
        <f>VLOOKUP(T_[[#This Row],[Réf prod]],ListePRODUITS,2,FALSE)</f>
        <v>Gorgonzola Telino</v>
      </c>
      <c r="O2934" s="13">
        <v>62.5</v>
      </c>
      <c r="P2934" s="6">
        <v>66</v>
      </c>
      <c r="Q2934" s="13">
        <f t="shared" si="45"/>
        <v>4125</v>
      </c>
      <c r="R2934" s="15">
        <v>0.05</v>
      </c>
      <c r="S2934" s="13">
        <v>3918.75</v>
      </c>
      <c r="T2934" s="13">
        <v>105.80625000000001</v>
      </c>
      <c r="U2934" s="48">
        <f>T_[[#This Row],[CA tarif]]-T_[[#This Row],[CA HT]]</f>
        <v>206.25</v>
      </c>
      <c r="V2934" s="13"/>
      <c r="W2934" s="13"/>
      <c r="X2934"/>
      <c r="AA2934"/>
      <c r="AB2934"/>
    </row>
    <row r="2935" spans="1:28" ht="15" customHeight="1" x14ac:dyDescent="0.25">
      <c r="A2935" s="6" t="s">
        <v>235</v>
      </c>
      <c r="B2935" s="6" t="s">
        <v>236</v>
      </c>
      <c r="C2935" s="6" t="s">
        <v>237</v>
      </c>
      <c r="D2935" s="6" t="s">
        <v>238</v>
      </c>
      <c r="E2935" s="6">
        <v>8</v>
      </c>
      <c r="F2935" s="6" t="str">
        <f>VLOOKUP(T_[[#This Row],[N° représ]],ListeREPRESENTANTS,2,FALSE)</f>
        <v>Hicham Esmal</v>
      </c>
      <c r="G2935" s="6">
        <v>10550</v>
      </c>
      <c r="H2935" s="9">
        <v>41800</v>
      </c>
      <c r="I2935" s="9">
        <v>41820</v>
      </c>
      <c r="J2935" s="9">
        <v>41815</v>
      </c>
      <c r="K2935" s="7">
        <v>3</v>
      </c>
      <c r="L2935" s="9" t="str">
        <f>VLOOKUP(T_[[#This Row],[Réf catégorie]],ListeCATEGORIES,2,FALSE)</f>
        <v>Desserts</v>
      </c>
      <c r="M2935" s="6">
        <v>19</v>
      </c>
      <c r="N2935" s="6" t="str">
        <f>VLOOKUP(T_[[#This Row],[Réf prod]],ListePRODUITS,2,FALSE)</f>
        <v>Teatime Chocolate Biscuits</v>
      </c>
      <c r="O2935" s="13">
        <v>46</v>
      </c>
      <c r="P2935" s="6">
        <v>49</v>
      </c>
      <c r="Q2935" s="13">
        <f t="shared" si="45"/>
        <v>2254</v>
      </c>
      <c r="R2935" s="15">
        <v>0.19</v>
      </c>
      <c r="S2935" s="13">
        <v>1825.74</v>
      </c>
      <c r="T2935" s="13">
        <v>62.075160000000004</v>
      </c>
      <c r="U2935" s="48">
        <f>T_[[#This Row],[CA tarif]]-T_[[#This Row],[CA HT]]</f>
        <v>428.26</v>
      </c>
      <c r="V2935" s="13"/>
      <c r="W2935" s="13"/>
      <c r="X2935"/>
      <c r="AA2935"/>
      <c r="AB2935"/>
    </row>
    <row r="2936" spans="1:28" ht="15" customHeight="1" x14ac:dyDescent="0.25">
      <c r="A2936" s="6" t="s">
        <v>194</v>
      </c>
      <c r="B2936" s="6" t="s">
        <v>195</v>
      </c>
      <c r="C2936" s="6" t="s">
        <v>97</v>
      </c>
      <c r="D2936" s="6" t="s">
        <v>98</v>
      </c>
      <c r="E2936" s="6">
        <v>1</v>
      </c>
      <c r="F2936" s="6" t="str">
        <f>VLOOKUP(T_[[#This Row],[N° représ]],ListeREPRESENTANTS,2,FALSE)</f>
        <v>Francis Rivière</v>
      </c>
      <c r="G2936" s="6">
        <v>10676</v>
      </c>
      <c r="H2936" s="9">
        <v>41800</v>
      </c>
      <c r="I2936" s="9">
        <v>41812</v>
      </c>
      <c r="J2936" s="9">
        <v>41815</v>
      </c>
      <c r="K2936" s="7">
        <v>8</v>
      </c>
      <c r="L2936" s="9" t="str">
        <f>VLOOKUP(T_[[#This Row],[Réf catégorie]],ListeCATEGORIES,2,FALSE)</f>
        <v>Poissons et fruits de mer</v>
      </c>
      <c r="M2936" s="6">
        <v>10</v>
      </c>
      <c r="N2936" s="6" t="str">
        <f>VLOOKUP(T_[[#This Row],[Réf prod]],ListePRODUITS,2,FALSE)</f>
        <v>Ikura</v>
      </c>
      <c r="O2936" s="13">
        <v>155</v>
      </c>
      <c r="P2936" s="6">
        <v>71</v>
      </c>
      <c r="Q2936" s="13">
        <f t="shared" si="45"/>
        <v>11005</v>
      </c>
      <c r="R2936" s="15">
        <v>0.1</v>
      </c>
      <c r="S2936" s="13">
        <v>9904.5</v>
      </c>
      <c r="T2936" s="13">
        <v>168.37649999999999</v>
      </c>
      <c r="U2936" s="48">
        <f>T_[[#This Row],[CA tarif]]-T_[[#This Row],[CA HT]]</f>
        <v>1100.5</v>
      </c>
      <c r="V2936" s="13"/>
      <c r="W2936" s="13"/>
      <c r="X2936"/>
      <c r="AA2936"/>
      <c r="AB2936"/>
    </row>
    <row r="2937" spans="1:28" ht="15" customHeight="1" x14ac:dyDescent="0.25">
      <c r="A2937" s="6" t="s">
        <v>166</v>
      </c>
      <c r="B2937" s="6" t="s">
        <v>167</v>
      </c>
      <c r="C2937" s="6" t="s">
        <v>168</v>
      </c>
      <c r="D2937" s="6" t="s">
        <v>169</v>
      </c>
      <c r="E2937" s="6">
        <v>2</v>
      </c>
      <c r="F2937" s="6" t="str">
        <f>VLOOKUP(T_[[#This Row],[N° représ]],ListeREPRESENTANTS,2,FALSE)</f>
        <v>Anne Dodsworth</v>
      </c>
      <c r="G2937" s="6">
        <v>10687</v>
      </c>
      <c r="H2937" s="9">
        <v>41800</v>
      </c>
      <c r="I2937" s="9">
        <v>41826</v>
      </c>
      <c r="J2937" s="9">
        <v>41829</v>
      </c>
      <c r="K2937" s="7">
        <v>6</v>
      </c>
      <c r="L2937" s="9" t="str">
        <f>VLOOKUP(T_[[#This Row],[Réf catégorie]],ListeCATEGORIES,2,FALSE)</f>
        <v>Viandes</v>
      </c>
      <c r="M2937" s="6">
        <v>9</v>
      </c>
      <c r="N2937" s="6" t="str">
        <f>VLOOKUP(T_[[#This Row],[Réf prod]],ListePRODUITS,2,FALSE)</f>
        <v>Mishi Kobe Niku</v>
      </c>
      <c r="O2937" s="13">
        <v>485</v>
      </c>
      <c r="P2937" s="6">
        <v>68</v>
      </c>
      <c r="Q2937" s="13">
        <f t="shared" si="45"/>
        <v>32980</v>
      </c>
      <c r="R2937" s="15">
        <v>0.06</v>
      </c>
      <c r="S2937" s="13">
        <v>31001.199999999997</v>
      </c>
      <c r="T2937" s="13">
        <v>899.0347999999999</v>
      </c>
      <c r="U2937" s="48">
        <f>T_[[#This Row],[CA tarif]]-T_[[#This Row],[CA HT]]</f>
        <v>1978.8000000000029</v>
      </c>
      <c r="V2937" s="13"/>
      <c r="W2937" s="13"/>
      <c r="X2937"/>
      <c r="AA2937"/>
      <c r="AB2937"/>
    </row>
    <row r="2938" spans="1:28" ht="15" customHeight="1" x14ac:dyDescent="0.25">
      <c r="A2938" s="6" t="s">
        <v>205</v>
      </c>
      <c r="B2938" s="6" t="s">
        <v>206</v>
      </c>
      <c r="C2938" s="6" t="s">
        <v>207</v>
      </c>
      <c r="D2938" s="6" t="s">
        <v>208</v>
      </c>
      <c r="E2938" s="6">
        <v>7</v>
      </c>
      <c r="F2938" s="6" t="str">
        <f>VLOOKUP(T_[[#This Row],[N° représ]],ListeREPRESENTANTS,2,FALSE)</f>
        <v>Jaime Dos Santos</v>
      </c>
      <c r="G2938" s="6">
        <v>10733</v>
      </c>
      <c r="H2938" s="9">
        <v>41800</v>
      </c>
      <c r="I2938" s="9">
        <v>41820</v>
      </c>
      <c r="J2938" s="9">
        <v>41815</v>
      </c>
      <c r="K2938" s="7">
        <v>5</v>
      </c>
      <c r="L2938" s="9" t="str">
        <f>VLOOKUP(T_[[#This Row],[Réf catégorie]],ListeCATEGORIES,2,FALSE)</f>
        <v>Pâtes et céréales</v>
      </c>
      <c r="M2938" s="6">
        <v>52</v>
      </c>
      <c r="N2938" s="6" t="str">
        <f>VLOOKUP(T_[[#This Row],[Réf prod]],ListePRODUITS,2,FALSE)</f>
        <v>Filo Mix</v>
      </c>
      <c r="O2938" s="13">
        <v>35</v>
      </c>
      <c r="P2938" s="6">
        <v>37</v>
      </c>
      <c r="Q2938" s="13">
        <f t="shared" si="45"/>
        <v>1295</v>
      </c>
      <c r="R2938" s="15">
        <v>0.05</v>
      </c>
      <c r="S2938" s="13">
        <v>1230.25</v>
      </c>
      <c r="T2938" s="13">
        <v>24.605</v>
      </c>
      <c r="U2938" s="48">
        <f>T_[[#This Row],[CA tarif]]-T_[[#This Row],[CA HT]]</f>
        <v>64.75</v>
      </c>
      <c r="V2938" s="13"/>
      <c r="W2938" s="13"/>
      <c r="X2938"/>
      <c r="AA2938"/>
      <c r="AB2938"/>
    </row>
    <row r="2939" spans="1:28" ht="15" customHeight="1" x14ac:dyDescent="0.25">
      <c r="A2939" s="6" t="s">
        <v>198</v>
      </c>
      <c r="B2939" s="6" t="s">
        <v>199</v>
      </c>
      <c r="C2939" s="6" t="s">
        <v>54</v>
      </c>
      <c r="D2939" s="6" t="s">
        <v>200</v>
      </c>
      <c r="E2939" s="6">
        <v>3</v>
      </c>
      <c r="F2939" s="6" t="str">
        <f>VLOOKUP(T_[[#This Row],[N° représ]],ListeREPRESENTANTS,2,FALSE)</f>
        <v>Janet Leverling</v>
      </c>
      <c r="G2939" s="6">
        <v>10831</v>
      </c>
      <c r="H2939" s="9">
        <v>41800</v>
      </c>
      <c r="I2939" s="9">
        <v>41828</v>
      </c>
      <c r="J2939" s="9">
        <v>41824</v>
      </c>
      <c r="K2939" s="7">
        <v>3</v>
      </c>
      <c r="L2939" s="9" t="str">
        <f>VLOOKUP(T_[[#This Row],[Réf catégorie]],ListeCATEGORIES,2,FALSE)</f>
        <v>Desserts</v>
      </c>
      <c r="M2939" s="6">
        <v>19</v>
      </c>
      <c r="N2939" s="6" t="str">
        <f>VLOOKUP(T_[[#This Row],[Réf prod]],ListePRODUITS,2,FALSE)</f>
        <v>Teatime Chocolate Biscuits</v>
      </c>
      <c r="O2939" s="13">
        <v>46</v>
      </c>
      <c r="P2939" s="6">
        <v>91</v>
      </c>
      <c r="Q2939" s="13">
        <f t="shared" si="45"/>
        <v>4186</v>
      </c>
      <c r="R2939" s="15">
        <v>0.04</v>
      </c>
      <c r="S2939" s="13">
        <v>4018.56</v>
      </c>
      <c r="T2939" s="13">
        <v>116.53824</v>
      </c>
      <c r="U2939" s="48">
        <f>T_[[#This Row],[CA tarif]]-T_[[#This Row],[CA HT]]</f>
        <v>167.44000000000005</v>
      </c>
      <c r="V2939" s="13"/>
      <c r="W2939" s="13"/>
      <c r="X2939"/>
      <c r="AA2939"/>
      <c r="AB2939"/>
    </row>
    <row r="2940" spans="1:28" ht="15" customHeight="1" x14ac:dyDescent="0.25">
      <c r="A2940" s="6" t="s">
        <v>78</v>
      </c>
      <c r="B2940" s="6" t="s">
        <v>79</v>
      </c>
      <c r="C2940" s="6" t="s">
        <v>80</v>
      </c>
      <c r="D2940" s="6" t="s">
        <v>81</v>
      </c>
      <c r="E2940" s="6">
        <v>7</v>
      </c>
      <c r="F2940" s="6" t="str">
        <f>VLOOKUP(T_[[#This Row],[N° représ]],ListeREPRESENTANTS,2,FALSE)</f>
        <v>Jaime Dos Santos</v>
      </c>
      <c r="G2940" s="6">
        <v>10469</v>
      </c>
      <c r="H2940" s="9">
        <v>41801</v>
      </c>
      <c r="I2940" s="9">
        <v>41823</v>
      </c>
      <c r="J2940" s="9">
        <v>41819</v>
      </c>
      <c r="K2940" s="7">
        <v>2</v>
      </c>
      <c r="L2940" s="9" t="str">
        <f>VLOOKUP(T_[[#This Row],[Réf catégorie]],ListeCATEGORIES,2,FALSE)</f>
        <v>Condiments</v>
      </c>
      <c r="M2940" s="6">
        <v>44</v>
      </c>
      <c r="N2940" s="6" t="str">
        <f>VLOOKUP(T_[[#This Row],[Réf prod]],ListePRODUITS,2,FALSE)</f>
        <v>Gula Malacca</v>
      </c>
      <c r="O2940" s="13">
        <v>77.5</v>
      </c>
      <c r="P2940" s="6">
        <v>28</v>
      </c>
      <c r="Q2940" s="13">
        <f t="shared" si="45"/>
        <v>2170</v>
      </c>
      <c r="R2940" s="15">
        <v>0.2</v>
      </c>
      <c r="S2940" s="13">
        <v>1736</v>
      </c>
      <c r="T2940" s="13">
        <v>1.736</v>
      </c>
      <c r="U2940" s="48">
        <f>T_[[#This Row],[CA tarif]]-T_[[#This Row],[CA HT]]</f>
        <v>434</v>
      </c>
      <c r="V2940" s="13"/>
      <c r="W2940" s="13"/>
      <c r="X2940"/>
      <c r="AA2940"/>
      <c r="AB2940"/>
    </row>
    <row r="2941" spans="1:28" ht="15" customHeight="1" x14ac:dyDescent="0.25">
      <c r="A2941" s="6" t="s">
        <v>189</v>
      </c>
      <c r="B2941" s="6" t="s">
        <v>190</v>
      </c>
      <c r="C2941" s="6" t="s">
        <v>191</v>
      </c>
      <c r="D2941" s="6" t="s">
        <v>136</v>
      </c>
      <c r="E2941" s="6">
        <v>1</v>
      </c>
      <c r="F2941" s="6" t="str">
        <f>VLOOKUP(T_[[#This Row],[N° représ]],ListeREPRESENTANTS,2,FALSE)</f>
        <v>Francis Rivière</v>
      </c>
      <c r="G2941" s="6">
        <v>10691</v>
      </c>
      <c r="H2941" s="9">
        <v>41801</v>
      </c>
      <c r="I2941" s="9">
        <v>41817</v>
      </c>
      <c r="J2941" s="9">
        <v>41813</v>
      </c>
      <c r="K2941" s="7">
        <v>1</v>
      </c>
      <c r="L2941" s="9" t="str">
        <f>VLOOKUP(T_[[#This Row],[Réf catégorie]],ListeCATEGORIES,2,FALSE)</f>
        <v>Boissons</v>
      </c>
      <c r="M2941" s="6">
        <v>43</v>
      </c>
      <c r="N2941" s="6" t="str">
        <f>VLOOKUP(T_[[#This Row],[Réf prod]],ListePRODUITS,2,FALSE)</f>
        <v>Ipoh Coffee</v>
      </c>
      <c r="O2941" s="13">
        <v>230</v>
      </c>
      <c r="P2941" s="6">
        <v>68</v>
      </c>
      <c r="Q2941" s="13">
        <f t="shared" si="45"/>
        <v>15640</v>
      </c>
      <c r="R2941" s="15">
        <v>-0.02</v>
      </c>
      <c r="S2941" s="13">
        <v>15952.800000000001</v>
      </c>
      <c r="T2941" s="13">
        <v>542.39520000000005</v>
      </c>
      <c r="U2941" s="48">
        <f>T_[[#This Row],[CA tarif]]-T_[[#This Row],[CA HT]]</f>
        <v>-312.80000000000109</v>
      </c>
      <c r="V2941" s="13"/>
      <c r="W2941" s="13"/>
      <c r="X2941"/>
      <c r="AA2941"/>
      <c r="AB2941"/>
    </row>
    <row r="2942" spans="1:28" ht="15" customHeight="1" x14ac:dyDescent="0.25">
      <c r="A2942" s="6" t="s">
        <v>189</v>
      </c>
      <c r="B2942" s="6" t="s">
        <v>190</v>
      </c>
      <c r="C2942" s="6" t="s">
        <v>191</v>
      </c>
      <c r="D2942" s="6" t="s">
        <v>136</v>
      </c>
      <c r="E2942" s="6">
        <v>4</v>
      </c>
      <c r="F2942" s="6" t="str">
        <f>VLOOKUP(T_[[#This Row],[N° représ]],ListeREPRESENTANTS,2,FALSE)</f>
        <v>Laura Callahan</v>
      </c>
      <c r="G2942" s="6">
        <v>10845</v>
      </c>
      <c r="H2942" s="9">
        <v>41802</v>
      </c>
      <c r="I2942" s="9">
        <v>41829</v>
      </c>
      <c r="J2942" s="9">
        <v>41826</v>
      </c>
      <c r="K2942" s="7">
        <v>8</v>
      </c>
      <c r="L2942" s="9" t="str">
        <f>VLOOKUP(T_[[#This Row],[Réf catégorie]],ListeCATEGORIES,2,FALSE)</f>
        <v>Poissons et fruits de mer</v>
      </c>
      <c r="M2942" s="6">
        <v>58</v>
      </c>
      <c r="N2942" s="6" t="str">
        <f>VLOOKUP(T_[[#This Row],[Réf prod]],ListePRODUITS,2,FALSE)</f>
        <v>Escargots de Bourgogne</v>
      </c>
      <c r="O2942" s="13">
        <v>66.25</v>
      </c>
      <c r="P2942" s="6">
        <v>84</v>
      </c>
      <c r="Q2942" s="13">
        <f t="shared" si="45"/>
        <v>5565</v>
      </c>
      <c r="R2942" s="15">
        <v>0.16</v>
      </c>
      <c r="S2942" s="13">
        <v>4674.5999999999995</v>
      </c>
      <c r="T2942" s="13">
        <v>32.722199999999994</v>
      </c>
      <c r="U2942" s="48">
        <f>T_[[#This Row],[CA tarif]]-T_[[#This Row],[CA HT]]</f>
        <v>890.40000000000055</v>
      </c>
      <c r="V2942" s="13"/>
      <c r="W2942" s="13"/>
      <c r="X2942"/>
      <c r="AA2942"/>
      <c r="AB2942"/>
    </row>
    <row r="2943" spans="1:28" ht="15" customHeight="1" x14ac:dyDescent="0.25">
      <c r="A2943" s="6" t="s">
        <v>228</v>
      </c>
      <c r="B2943" s="6" t="s">
        <v>229</v>
      </c>
      <c r="C2943" s="6" t="s">
        <v>122</v>
      </c>
      <c r="D2943" s="6" t="s">
        <v>123</v>
      </c>
      <c r="E2943" s="6">
        <v>3</v>
      </c>
      <c r="F2943" s="6" t="str">
        <f>VLOOKUP(T_[[#This Row],[N° représ]],ListeREPRESENTANTS,2,FALSE)</f>
        <v>Janet Leverling</v>
      </c>
      <c r="G2943" s="6">
        <v>10903</v>
      </c>
      <c r="H2943" s="9">
        <v>41802</v>
      </c>
      <c r="I2943" s="9">
        <v>41813</v>
      </c>
      <c r="J2943" s="9">
        <v>41813</v>
      </c>
      <c r="K2943" s="7">
        <v>3</v>
      </c>
      <c r="L2943" s="9" t="str">
        <f>VLOOKUP(T_[[#This Row],[Réf catégorie]],ListeCATEGORIES,2,FALSE)</f>
        <v>Desserts</v>
      </c>
      <c r="M2943" s="6">
        <v>68</v>
      </c>
      <c r="N2943" s="6" t="str">
        <f>VLOOKUP(T_[[#This Row],[Réf prod]],ListePRODUITS,2,FALSE)</f>
        <v>Scottish Longbreads</v>
      </c>
      <c r="O2943" s="13">
        <v>62.5</v>
      </c>
      <c r="P2943" s="6">
        <v>2</v>
      </c>
      <c r="Q2943" s="13">
        <f t="shared" si="45"/>
        <v>125</v>
      </c>
      <c r="R2943" s="15">
        <v>-0.02</v>
      </c>
      <c r="S2943" s="13">
        <v>127.5</v>
      </c>
      <c r="T2943" s="13">
        <v>3.9525000000000001</v>
      </c>
      <c r="U2943" s="48">
        <f>T_[[#This Row],[CA tarif]]-T_[[#This Row],[CA HT]]</f>
        <v>-2.5</v>
      </c>
      <c r="V2943" s="13"/>
      <c r="W2943" s="13"/>
      <c r="X2943"/>
      <c r="AA2943"/>
      <c r="AB2943"/>
    </row>
    <row r="2944" spans="1:28" ht="15" customHeight="1" x14ac:dyDescent="0.25">
      <c r="A2944" s="6" t="s">
        <v>303</v>
      </c>
      <c r="B2944" s="6" t="s">
        <v>304</v>
      </c>
      <c r="C2944" s="6" t="s">
        <v>232</v>
      </c>
      <c r="D2944" s="6" t="s">
        <v>81</v>
      </c>
      <c r="E2944" s="6">
        <v>6</v>
      </c>
      <c r="F2944" s="6" t="str">
        <f>VLOOKUP(T_[[#This Row],[N° représ]],ListeREPRESENTANTS,2,FALSE)</f>
        <v>Ernst Junge</v>
      </c>
      <c r="G2944" s="6">
        <v>10708</v>
      </c>
      <c r="H2944" s="9">
        <v>41803</v>
      </c>
      <c r="I2944" s="9">
        <v>41833</v>
      </c>
      <c r="J2944" s="9">
        <v>41832</v>
      </c>
      <c r="K2944" s="7">
        <v>2</v>
      </c>
      <c r="L2944" s="9" t="str">
        <f>VLOOKUP(T_[[#This Row],[Réf catégorie]],ListeCATEGORIES,2,FALSE)</f>
        <v>Condiments</v>
      </c>
      <c r="M2944" s="6">
        <v>5</v>
      </c>
      <c r="N2944" s="6" t="str">
        <f>VLOOKUP(T_[[#This Row],[Réf prod]],ListePRODUITS,2,FALSE)</f>
        <v>Chef Anton's Gumbo Mix</v>
      </c>
      <c r="O2944" s="13">
        <v>106.75</v>
      </c>
      <c r="P2944" s="6">
        <v>77</v>
      </c>
      <c r="Q2944" s="13">
        <f t="shared" si="45"/>
        <v>8219.75</v>
      </c>
      <c r="R2944" s="15">
        <v>7.0000000000000007E-2</v>
      </c>
      <c r="S2944" s="13">
        <v>7644.3674999999994</v>
      </c>
      <c r="T2944" s="13">
        <v>183.46481999999997</v>
      </c>
      <c r="U2944" s="48">
        <f>T_[[#This Row],[CA tarif]]-T_[[#This Row],[CA HT]]</f>
        <v>575.38250000000062</v>
      </c>
      <c r="V2944" s="13"/>
      <c r="W2944" s="13"/>
      <c r="X2944"/>
      <c r="AA2944"/>
      <c r="AB2944"/>
    </row>
    <row r="2945" spans="1:28" ht="15" customHeight="1" x14ac:dyDescent="0.25">
      <c r="A2945" s="6" t="s">
        <v>103</v>
      </c>
      <c r="B2945" s="6" t="s">
        <v>104</v>
      </c>
      <c r="C2945" s="6" t="s">
        <v>105</v>
      </c>
      <c r="D2945" s="6" t="s">
        <v>106</v>
      </c>
      <c r="E2945" s="6">
        <v>5</v>
      </c>
      <c r="F2945" s="6" t="str">
        <f>VLOOKUP(T_[[#This Row],[N° représ]],ListeREPRESENTANTS,2,FALSE)</f>
        <v>Mohamed Ben Arfa</v>
      </c>
      <c r="G2945" s="6">
        <v>10641</v>
      </c>
      <c r="H2945" s="9">
        <v>41804</v>
      </c>
      <c r="I2945" s="9">
        <v>41831</v>
      </c>
      <c r="J2945" s="9">
        <v>41830</v>
      </c>
      <c r="K2945" s="7">
        <v>8</v>
      </c>
      <c r="L2945" s="9" t="str">
        <f>VLOOKUP(T_[[#This Row],[Réf catégorie]],ListeCATEGORIES,2,FALSE)</f>
        <v>Poissons et fruits de mer</v>
      </c>
      <c r="M2945" s="6">
        <v>40</v>
      </c>
      <c r="N2945" s="6" t="str">
        <f>VLOOKUP(T_[[#This Row],[Réf prod]],ListePRODUITS,2,FALSE)</f>
        <v>Boston Crab Meat</v>
      </c>
      <c r="O2945" s="13">
        <v>92</v>
      </c>
      <c r="P2945" s="6">
        <v>86</v>
      </c>
      <c r="Q2945" s="13">
        <f t="shared" si="45"/>
        <v>7912</v>
      </c>
      <c r="R2945" s="15">
        <v>0.05</v>
      </c>
      <c r="S2945" s="13">
        <v>7516.4</v>
      </c>
      <c r="T2945" s="13">
        <v>22.549199999999995</v>
      </c>
      <c r="U2945" s="48">
        <f>T_[[#This Row],[CA tarif]]-T_[[#This Row],[CA HT]]</f>
        <v>395.60000000000036</v>
      </c>
      <c r="V2945" s="13"/>
      <c r="W2945" s="13"/>
      <c r="X2945"/>
      <c r="AA2945"/>
      <c r="AB2945"/>
    </row>
    <row r="2946" spans="1:28" ht="15" customHeight="1" x14ac:dyDescent="0.25">
      <c r="A2946" s="6" t="s">
        <v>209</v>
      </c>
      <c r="B2946" s="6" t="s">
        <v>210</v>
      </c>
      <c r="C2946" s="6" t="s">
        <v>211</v>
      </c>
      <c r="D2946" s="6" t="s">
        <v>212</v>
      </c>
      <c r="E2946" s="6">
        <v>1</v>
      </c>
      <c r="F2946" s="6" t="str">
        <f>VLOOKUP(T_[[#This Row],[N° représ]],ListeREPRESENTANTS,2,FALSE)</f>
        <v>Francis Rivière</v>
      </c>
      <c r="G2946" s="6">
        <v>10781</v>
      </c>
      <c r="H2946" s="9">
        <v>41804</v>
      </c>
      <c r="I2946" s="9">
        <v>41816</v>
      </c>
      <c r="J2946" s="9">
        <v>41812</v>
      </c>
      <c r="K2946" s="7">
        <v>6</v>
      </c>
      <c r="L2946" s="9" t="str">
        <f>VLOOKUP(T_[[#This Row],[Réf catégorie]],ListeCATEGORIES,2,FALSE)</f>
        <v>Viandes</v>
      </c>
      <c r="M2946" s="6">
        <v>54</v>
      </c>
      <c r="N2946" s="6" t="str">
        <f>VLOOKUP(T_[[#This Row],[Réf prod]],ListePRODUITS,2,FALSE)</f>
        <v>Tourtière</v>
      </c>
      <c r="O2946" s="13">
        <v>37.25</v>
      </c>
      <c r="P2946" s="6">
        <v>77</v>
      </c>
      <c r="Q2946" s="13">
        <f t="shared" si="45"/>
        <v>2868.25</v>
      </c>
      <c r="R2946" s="15">
        <v>-0.01</v>
      </c>
      <c r="S2946" s="13">
        <v>2896.9324999999999</v>
      </c>
      <c r="T2946" s="13">
        <v>66.629447499999998</v>
      </c>
      <c r="U2946" s="48">
        <f>T_[[#This Row],[CA tarif]]-T_[[#This Row],[CA HT]]</f>
        <v>-28.682499999999891</v>
      </c>
      <c r="V2946" s="13"/>
      <c r="W2946" s="13"/>
      <c r="X2946"/>
      <c r="AA2946"/>
      <c r="AB2946"/>
    </row>
    <row r="2947" spans="1:28" ht="15" customHeight="1" x14ac:dyDescent="0.25">
      <c r="A2947" s="6" t="s">
        <v>243</v>
      </c>
      <c r="B2947" s="6" t="s">
        <v>244</v>
      </c>
      <c r="C2947" s="6" t="s">
        <v>88</v>
      </c>
      <c r="D2947" s="6" t="s">
        <v>89</v>
      </c>
      <c r="E2947" s="6">
        <v>3</v>
      </c>
      <c r="F2947" s="6" t="str">
        <f>VLOOKUP(T_[[#This Row],[N° représ]],ListeREPRESENTANTS,2,FALSE)</f>
        <v>Janet Leverling</v>
      </c>
      <c r="G2947" s="6">
        <v>10793</v>
      </c>
      <c r="H2947" s="9">
        <v>41804</v>
      </c>
      <c r="I2947" s="9">
        <v>41821</v>
      </c>
      <c r="J2947" s="9">
        <v>41818</v>
      </c>
      <c r="K2947" s="7">
        <v>8</v>
      </c>
      <c r="L2947" s="9" t="str">
        <f>VLOOKUP(T_[[#This Row],[Réf catégorie]],ListeCATEGORIES,2,FALSE)</f>
        <v>Poissons et fruits de mer</v>
      </c>
      <c r="M2947" s="6">
        <v>41</v>
      </c>
      <c r="N2947" s="6" t="str">
        <f>VLOOKUP(T_[[#This Row],[Réf prod]],ListePRODUITS,2,FALSE)</f>
        <v>Jack's New England Clam Chowder</v>
      </c>
      <c r="O2947" s="13">
        <v>48.25</v>
      </c>
      <c r="P2947" s="6">
        <v>42</v>
      </c>
      <c r="Q2947" s="13">
        <f t="shared" si="45"/>
        <v>2026.5</v>
      </c>
      <c r="R2947" s="15">
        <v>0.18</v>
      </c>
      <c r="S2947" s="13">
        <v>1661.73</v>
      </c>
      <c r="T2947" s="13">
        <v>39.881520000000002</v>
      </c>
      <c r="U2947" s="48">
        <f>T_[[#This Row],[CA tarif]]-T_[[#This Row],[CA HT]]</f>
        <v>364.77</v>
      </c>
      <c r="V2947" s="13"/>
      <c r="W2947" s="13"/>
      <c r="X2947"/>
      <c r="AA2947"/>
      <c r="AB2947"/>
    </row>
    <row r="2948" spans="1:28" ht="15" customHeight="1" x14ac:dyDescent="0.25">
      <c r="A2948" s="6" t="s">
        <v>243</v>
      </c>
      <c r="B2948" s="6" t="s">
        <v>244</v>
      </c>
      <c r="C2948" s="6" t="s">
        <v>88</v>
      </c>
      <c r="D2948" s="6" t="s">
        <v>89</v>
      </c>
      <c r="E2948" s="6">
        <v>3</v>
      </c>
      <c r="F2948" s="6" t="str">
        <f>VLOOKUP(T_[[#This Row],[N° représ]],ListeREPRESENTANTS,2,FALSE)</f>
        <v>Janet Leverling</v>
      </c>
      <c r="G2948" s="6">
        <v>10793</v>
      </c>
      <c r="H2948" s="9">
        <v>41804</v>
      </c>
      <c r="I2948" s="9">
        <v>41825</v>
      </c>
      <c r="J2948" s="9">
        <v>41827</v>
      </c>
      <c r="K2948" s="7">
        <v>5</v>
      </c>
      <c r="L2948" s="9" t="str">
        <f>VLOOKUP(T_[[#This Row],[Réf catégorie]],ListeCATEGORIES,2,FALSE)</f>
        <v>Pâtes et céréales</v>
      </c>
      <c r="M2948" s="6">
        <v>52</v>
      </c>
      <c r="N2948" s="6" t="str">
        <f>VLOOKUP(T_[[#This Row],[Réf prod]],ListePRODUITS,2,FALSE)</f>
        <v>Filo Mix</v>
      </c>
      <c r="O2948" s="13">
        <v>35</v>
      </c>
      <c r="P2948" s="6">
        <v>93</v>
      </c>
      <c r="Q2948" s="13">
        <f t="shared" si="45"/>
        <v>3255</v>
      </c>
      <c r="R2948" s="15">
        <v>0.11</v>
      </c>
      <c r="S2948" s="13">
        <v>2896.95</v>
      </c>
      <c r="T2948" s="13">
        <v>0</v>
      </c>
      <c r="U2948" s="48">
        <f>T_[[#This Row],[CA tarif]]-T_[[#This Row],[CA HT]]</f>
        <v>358.05000000000018</v>
      </c>
      <c r="V2948" s="13"/>
      <c r="W2948" s="13"/>
      <c r="X2948"/>
      <c r="AA2948"/>
      <c r="AB2948"/>
    </row>
    <row r="2949" spans="1:28" ht="15" customHeight="1" x14ac:dyDescent="0.25">
      <c r="A2949" s="6" t="s">
        <v>95</v>
      </c>
      <c r="B2949" s="6" t="s">
        <v>96</v>
      </c>
      <c r="C2949" s="6" t="s">
        <v>97</v>
      </c>
      <c r="D2949" s="6" t="s">
        <v>98</v>
      </c>
      <c r="E2949" s="6">
        <v>9</v>
      </c>
      <c r="F2949" s="6" t="str">
        <f>VLOOKUP(T_[[#This Row],[N° représ]],ListeREPRESENTANTS,2,FALSE)</f>
        <v>Steven Buchanan</v>
      </c>
      <c r="G2949" s="6">
        <v>10474</v>
      </c>
      <c r="H2949" s="9">
        <v>41805</v>
      </c>
      <c r="I2949" s="9">
        <v>41830</v>
      </c>
      <c r="J2949" s="9">
        <v>41825</v>
      </c>
      <c r="K2949" s="7">
        <v>1</v>
      </c>
      <c r="L2949" s="9" t="str">
        <f>VLOOKUP(T_[[#This Row],[Réf catégorie]],ListeCATEGORIES,2,FALSE)</f>
        <v>Boissons</v>
      </c>
      <c r="M2949" s="6">
        <v>75</v>
      </c>
      <c r="N2949" s="6" t="str">
        <f>VLOOKUP(T_[[#This Row],[Réf prod]],ListePRODUITS,2,FALSE)</f>
        <v>Rhönbräu Klosterbier</v>
      </c>
      <c r="O2949" s="13">
        <v>31</v>
      </c>
      <c r="P2949" s="6">
        <v>18</v>
      </c>
      <c r="Q2949" s="13">
        <f t="shared" ref="Q2949:Q3012" si="46">O2949*P2949</f>
        <v>558</v>
      </c>
      <c r="R2949" s="15">
        <v>0.13</v>
      </c>
      <c r="S2949" s="13">
        <v>485.46</v>
      </c>
      <c r="T2949" s="13">
        <v>1.4563799999999998</v>
      </c>
      <c r="U2949" s="48">
        <f>T_[[#This Row],[CA tarif]]-T_[[#This Row],[CA HT]]</f>
        <v>72.54000000000002</v>
      </c>
      <c r="V2949" s="13"/>
      <c r="W2949" s="13"/>
      <c r="X2949"/>
      <c r="AA2949"/>
      <c r="AB2949"/>
    </row>
    <row r="2950" spans="1:28" ht="15" customHeight="1" x14ac:dyDescent="0.25">
      <c r="A2950" s="6" t="s">
        <v>192</v>
      </c>
      <c r="B2950" s="6" t="s">
        <v>193</v>
      </c>
      <c r="C2950" s="6" t="s">
        <v>88</v>
      </c>
      <c r="D2950" s="6" t="s">
        <v>89</v>
      </c>
      <c r="E2950" s="6">
        <v>3</v>
      </c>
      <c r="F2950" s="6" t="str">
        <f>VLOOKUP(T_[[#This Row],[N° représ]],ListeREPRESENTANTS,2,FALSE)</f>
        <v>Janet Leverling</v>
      </c>
      <c r="G2950" s="6">
        <v>10517</v>
      </c>
      <c r="H2950" s="9">
        <v>41805</v>
      </c>
      <c r="I2950" s="9">
        <v>41817</v>
      </c>
      <c r="J2950" s="9">
        <v>41820</v>
      </c>
      <c r="K2950" s="7">
        <v>1</v>
      </c>
      <c r="L2950" s="9" t="str">
        <f>VLOOKUP(T_[[#This Row],[Réf catégorie]],ListeCATEGORIES,2,FALSE)</f>
        <v>Boissons</v>
      </c>
      <c r="M2950" s="6">
        <v>70</v>
      </c>
      <c r="N2950" s="6" t="str">
        <f>VLOOKUP(T_[[#This Row],[Réf prod]],ListePRODUITS,2,FALSE)</f>
        <v>Outback Lager</v>
      </c>
      <c r="O2950" s="13">
        <v>75</v>
      </c>
      <c r="P2950" s="6">
        <v>38</v>
      </c>
      <c r="Q2950" s="13">
        <f t="shared" si="46"/>
        <v>2850</v>
      </c>
      <c r="R2950" s="15">
        <v>0.09</v>
      </c>
      <c r="S2950" s="13">
        <v>2593.5</v>
      </c>
      <c r="T2950" s="13">
        <v>67.430999999999997</v>
      </c>
      <c r="U2950" s="48">
        <f>T_[[#This Row],[CA tarif]]-T_[[#This Row],[CA HT]]</f>
        <v>256.5</v>
      </c>
      <c r="V2950" s="13"/>
      <c r="W2950" s="13"/>
      <c r="X2950"/>
      <c r="AA2950"/>
      <c r="AB2950"/>
    </row>
    <row r="2951" spans="1:28" ht="15" customHeight="1" x14ac:dyDescent="0.25">
      <c r="A2951" s="6" t="s">
        <v>99</v>
      </c>
      <c r="B2951" s="6" t="s">
        <v>100</v>
      </c>
      <c r="C2951" s="6" t="s">
        <v>101</v>
      </c>
      <c r="D2951" s="6" t="s">
        <v>102</v>
      </c>
      <c r="E2951" s="6">
        <v>6</v>
      </c>
      <c r="F2951" s="6" t="str">
        <f>VLOOKUP(T_[[#This Row],[N° représ]],ListeREPRESENTANTS,2,FALSE)</f>
        <v>Ernst Junge</v>
      </c>
      <c r="G2951" s="6">
        <v>10885</v>
      </c>
      <c r="H2951" s="9">
        <v>41805</v>
      </c>
      <c r="I2951" s="9">
        <v>41828</v>
      </c>
      <c r="J2951" s="9">
        <v>41831</v>
      </c>
      <c r="K2951" s="7">
        <v>2</v>
      </c>
      <c r="L2951" s="9" t="str">
        <f>VLOOKUP(T_[[#This Row],[Réf catégorie]],ListeCATEGORIES,2,FALSE)</f>
        <v>Condiments</v>
      </c>
      <c r="M2951" s="6">
        <v>77</v>
      </c>
      <c r="N2951" s="6" t="str">
        <f>VLOOKUP(T_[[#This Row],[Réf prod]],ListePRODUITS,2,FALSE)</f>
        <v>Original Frankfurter grüne Soße</v>
      </c>
      <c r="O2951" s="13">
        <v>65</v>
      </c>
      <c r="P2951" s="6">
        <v>8</v>
      </c>
      <c r="Q2951" s="13">
        <f t="shared" si="46"/>
        <v>520</v>
      </c>
      <c r="R2951" s="15">
        <v>0.14000000000000001</v>
      </c>
      <c r="S2951" s="13">
        <v>447.2</v>
      </c>
      <c r="T2951" s="13">
        <v>8.0495999999999999</v>
      </c>
      <c r="U2951" s="48">
        <f>T_[[#This Row],[CA tarif]]-T_[[#This Row],[CA HT]]</f>
        <v>72.800000000000011</v>
      </c>
      <c r="V2951" s="13"/>
      <c r="W2951" s="13"/>
      <c r="X2951"/>
      <c r="AA2951"/>
      <c r="AB2951"/>
    </row>
    <row r="2952" spans="1:28" ht="15" customHeight="1" x14ac:dyDescent="0.25">
      <c r="A2952" s="6" t="s">
        <v>198</v>
      </c>
      <c r="B2952" s="6" t="s">
        <v>199</v>
      </c>
      <c r="C2952" s="6" t="s">
        <v>54</v>
      </c>
      <c r="D2952" s="6" t="s">
        <v>200</v>
      </c>
      <c r="E2952" s="6">
        <v>7</v>
      </c>
      <c r="F2952" s="6" t="str">
        <f>VLOOKUP(T_[[#This Row],[N° représ]],ListeREPRESENTANTS,2,FALSE)</f>
        <v>Jaime Dos Santos</v>
      </c>
      <c r="G2952" s="6">
        <v>10909</v>
      </c>
      <c r="H2952" s="9">
        <v>41805</v>
      </c>
      <c r="I2952" s="9">
        <v>41822</v>
      </c>
      <c r="J2952" s="9">
        <v>41821</v>
      </c>
      <c r="K2952" s="7">
        <v>8</v>
      </c>
      <c r="L2952" s="9" t="str">
        <f>VLOOKUP(T_[[#This Row],[Réf catégorie]],ListeCATEGORIES,2,FALSE)</f>
        <v>Poissons et fruits de mer</v>
      </c>
      <c r="M2952" s="6">
        <v>41</v>
      </c>
      <c r="N2952" s="6" t="str">
        <f>VLOOKUP(T_[[#This Row],[Réf prod]],ListePRODUITS,2,FALSE)</f>
        <v>Jack's New England Clam Chowder</v>
      </c>
      <c r="O2952" s="13">
        <v>48.25</v>
      </c>
      <c r="P2952" s="6">
        <v>48</v>
      </c>
      <c r="Q2952" s="13">
        <f t="shared" si="46"/>
        <v>2316</v>
      </c>
      <c r="R2952" s="15">
        <v>0.04</v>
      </c>
      <c r="S2952" s="13">
        <v>2223.36</v>
      </c>
      <c r="T2952" s="13">
        <v>15.56352</v>
      </c>
      <c r="U2952" s="48">
        <f>T_[[#This Row],[CA tarif]]-T_[[#This Row],[CA HT]]</f>
        <v>92.639999999999873</v>
      </c>
      <c r="V2952" s="13"/>
      <c r="W2952" s="13"/>
      <c r="X2952"/>
      <c r="AA2952"/>
      <c r="AB2952"/>
    </row>
    <row r="2953" spans="1:28" ht="15" customHeight="1" x14ac:dyDescent="0.25">
      <c r="A2953" s="6" t="s">
        <v>245</v>
      </c>
      <c r="B2953" s="6" t="s">
        <v>246</v>
      </c>
      <c r="C2953" s="6" t="s">
        <v>247</v>
      </c>
      <c r="D2953" s="6" t="s">
        <v>85</v>
      </c>
      <c r="E2953" s="6">
        <v>2</v>
      </c>
      <c r="F2953" s="6" t="str">
        <f>VLOOKUP(T_[[#This Row],[N° représ]],ListeREPRESENTANTS,2,FALSE)</f>
        <v>Anne Dodsworth</v>
      </c>
      <c r="G2953" s="6">
        <v>10566</v>
      </c>
      <c r="H2953" s="9">
        <v>41806</v>
      </c>
      <c r="I2953" s="9">
        <v>41820</v>
      </c>
      <c r="J2953" s="9">
        <v>41816</v>
      </c>
      <c r="K2953" s="7">
        <v>1</v>
      </c>
      <c r="L2953" s="9" t="str">
        <f>VLOOKUP(T_[[#This Row],[Réf catégorie]],ListeCATEGORIES,2,FALSE)</f>
        <v>Boissons</v>
      </c>
      <c r="M2953" s="6">
        <v>76</v>
      </c>
      <c r="N2953" s="6" t="str">
        <f>VLOOKUP(T_[[#This Row],[Réf prod]],ListePRODUITS,2,FALSE)</f>
        <v>Lakkalikööri</v>
      </c>
      <c r="O2953" s="13">
        <v>90</v>
      </c>
      <c r="P2953" s="6">
        <v>79</v>
      </c>
      <c r="Q2953" s="13">
        <f t="shared" si="46"/>
        <v>7110</v>
      </c>
      <c r="R2953" s="15">
        <v>0.04</v>
      </c>
      <c r="S2953" s="13">
        <v>6825.5999999999995</v>
      </c>
      <c r="T2953" s="13">
        <v>27.302399999999999</v>
      </c>
      <c r="U2953" s="48">
        <f>T_[[#This Row],[CA tarif]]-T_[[#This Row],[CA HT]]</f>
        <v>284.40000000000055</v>
      </c>
      <c r="V2953" s="13"/>
      <c r="W2953" s="13"/>
      <c r="X2953"/>
      <c r="AA2953"/>
      <c r="AB2953"/>
    </row>
    <row r="2954" spans="1:28" ht="15" customHeight="1" x14ac:dyDescent="0.25">
      <c r="A2954" s="6" t="s">
        <v>281</v>
      </c>
      <c r="B2954" s="6" t="s">
        <v>282</v>
      </c>
      <c r="C2954" s="6" t="s">
        <v>283</v>
      </c>
      <c r="D2954" s="6" t="s">
        <v>284</v>
      </c>
      <c r="E2954" s="6">
        <v>7</v>
      </c>
      <c r="F2954" s="6" t="str">
        <f>VLOOKUP(T_[[#This Row],[N° représ]],ListeREPRESENTANTS,2,FALSE)</f>
        <v>Jaime Dos Santos</v>
      </c>
      <c r="G2954" s="6">
        <v>10792</v>
      </c>
      <c r="H2954" s="9">
        <v>41806</v>
      </c>
      <c r="I2954" s="9">
        <v>41829</v>
      </c>
      <c r="J2954" s="9">
        <v>41830</v>
      </c>
      <c r="K2954" s="7">
        <v>6</v>
      </c>
      <c r="L2954" s="9" t="str">
        <f>VLOOKUP(T_[[#This Row],[Réf catégorie]],ListeCATEGORIES,2,FALSE)</f>
        <v>Viandes</v>
      </c>
      <c r="M2954" s="6">
        <v>54</v>
      </c>
      <c r="N2954" s="6" t="str">
        <f>VLOOKUP(T_[[#This Row],[Réf prod]],ListePRODUITS,2,FALSE)</f>
        <v>Tourtière</v>
      </c>
      <c r="O2954" s="13">
        <v>37.25</v>
      </c>
      <c r="P2954" s="6">
        <v>12</v>
      </c>
      <c r="Q2954" s="13">
        <f t="shared" si="46"/>
        <v>447</v>
      </c>
      <c r="R2954" s="15">
        <v>0.18</v>
      </c>
      <c r="S2954" s="13">
        <v>366.54</v>
      </c>
      <c r="T2954" s="13">
        <v>7.3308</v>
      </c>
      <c r="U2954" s="48">
        <f>T_[[#This Row],[CA tarif]]-T_[[#This Row],[CA HT]]</f>
        <v>80.45999999999998</v>
      </c>
      <c r="V2954" s="13"/>
      <c r="W2954" s="13"/>
      <c r="X2954"/>
      <c r="AA2954"/>
      <c r="AB2954"/>
    </row>
    <row r="2955" spans="1:28" ht="15" customHeight="1" x14ac:dyDescent="0.25">
      <c r="A2955" s="6" t="s">
        <v>299</v>
      </c>
      <c r="B2955" s="6" t="s">
        <v>300</v>
      </c>
      <c r="C2955" s="6" t="s">
        <v>280</v>
      </c>
      <c r="D2955" s="6" t="s">
        <v>85</v>
      </c>
      <c r="E2955" s="6">
        <v>3</v>
      </c>
      <c r="F2955" s="6" t="str">
        <f>VLOOKUP(T_[[#This Row],[N° représ]],ListeREPRESENTANTS,2,FALSE)</f>
        <v>Janet Leverling</v>
      </c>
      <c r="G2955" s="6">
        <v>10860</v>
      </c>
      <c r="H2955" s="9">
        <v>41806</v>
      </c>
      <c r="I2955" s="9">
        <v>41820</v>
      </c>
      <c r="J2955" s="9">
        <v>41818</v>
      </c>
      <c r="K2955" s="7">
        <v>1</v>
      </c>
      <c r="L2955" s="9" t="str">
        <f>VLOOKUP(T_[[#This Row],[Réf catégorie]],ListeCATEGORIES,2,FALSE)</f>
        <v>Boissons</v>
      </c>
      <c r="M2955" s="6">
        <v>76</v>
      </c>
      <c r="N2955" s="6" t="str">
        <f>VLOOKUP(T_[[#This Row],[Réf prod]],ListePRODUITS,2,FALSE)</f>
        <v>Lakkalikööri</v>
      </c>
      <c r="O2955" s="13">
        <v>90</v>
      </c>
      <c r="P2955" s="6">
        <v>37</v>
      </c>
      <c r="Q2955" s="13">
        <f t="shared" si="46"/>
        <v>3330</v>
      </c>
      <c r="R2955" s="15">
        <v>0.03</v>
      </c>
      <c r="S2955" s="13">
        <v>3230.1</v>
      </c>
      <c r="T2955" s="13">
        <v>83.982599999999991</v>
      </c>
      <c r="U2955" s="48">
        <f>T_[[#This Row],[CA tarif]]-T_[[#This Row],[CA HT]]</f>
        <v>99.900000000000091</v>
      </c>
      <c r="V2955" s="13"/>
      <c r="W2955" s="13"/>
      <c r="X2955"/>
      <c r="AA2955"/>
      <c r="AB2955"/>
    </row>
    <row r="2956" spans="1:28" ht="15" customHeight="1" x14ac:dyDescent="0.25">
      <c r="A2956" s="6" t="s">
        <v>173</v>
      </c>
      <c r="B2956" s="6" t="s">
        <v>174</v>
      </c>
      <c r="C2956" s="6" t="s">
        <v>135</v>
      </c>
      <c r="D2956" s="6" t="s">
        <v>136</v>
      </c>
      <c r="E2956" s="6">
        <v>2</v>
      </c>
      <c r="F2956" s="6" t="str">
        <f>VLOOKUP(T_[[#This Row],[N° représ]],ListeREPRESENTANTS,2,FALSE)</f>
        <v>Anne Dodsworth</v>
      </c>
      <c r="G2956" s="6">
        <v>10893</v>
      </c>
      <c r="H2956" s="9">
        <v>41806</v>
      </c>
      <c r="I2956" s="9">
        <v>41827</v>
      </c>
      <c r="J2956" s="9">
        <v>41823</v>
      </c>
      <c r="K2956" s="7">
        <v>1</v>
      </c>
      <c r="L2956" s="9" t="str">
        <f>VLOOKUP(T_[[#This Row],[Réf catégorie]],ListeCATEGORIES,2,FALSE)</f>
        <v>Boissons</v>
      </c>
      <c r="M2956" s="6">
        <v>24</v>
      </c>
      <c r="N2956" s="6" t="str">
        <f>VLOOKUP(T_[[#This Row],[Réf prod]],ListePRODUITS,2,FALSE)</f>
        <v>Guaraná Fantástica</v>
      </c>
      <c r="O2956" s="13">
        <v>22.5</v>
      </c>
      <c r="P2956" s="6">
        <v>8</v>
      </c>
      <c r="Q2956" s="13">
        <f t="shared" si="46"/>
        <v>180</v>
      </c>
      <c r="R2956" s="15">
        <v>0.13</v>
      </c>
      <c r="S2956" s="13">
        <v>156.6</v>
      </c>
      <c r="T2956" s="13">
        <v>0.78300000000000003</v>
      </c>
      <c r="U2956" s="48">
        <f>T_[[#This Row],[CA tarif]]-T_[[#This Row],[CA HT]]</f>
        <v>23.400000000000006</v>
      </c>
      <c r="V2956" s="13"/>
      <c r="W2956" s="13"/>
      <c r="X2956"/>
      <c r="AA2956"/>
      <c r="AB2956"/>
    </row>
    <row r="2957" spans="1:28" ht="15" customHeight="1" x14ac:dyDescent="0.25">
      <c r="A2957" s="6" t="s">
        <v>99</v>
      </c>
      <c r="B2957" s="6" t="s">
        <v>100</v>
      </c>
      <c r="C2957" s="6" t="s">
        <v>101</v>
      </c>
      <c r="D2957" s="6" t="s">
        <v>102</v>
      </c>
      <c r="E2957" s="6">
        <v>5</v>
      </c>
      <c r="F2957" s="6" t="str">
        <f>VLOOKUP(T_[[#This Row],[N° représ]],ListeREPRESENTANTS,2,FALSE)</f>
        <v>Mohamed Ben Arfa</v>
      </c>
      <c r="G2957" s="6">
        <v>10930</v>
      </c>
      <c r="H2957" s="9">
        <v>41806</v>
      </c>
      <c r="I2957" s="9">
        <v>41820</v>
      </c>
      <c r="J2957" s="9">
        <v>41819</v>
      </c>
      <c r="K2957" s="7">
        <v>8</v>
      </c>
      <c r="L2957" s="9" t="str">
        <f>VLOOKUP(T_[[#This Row],[Réf catégorie]],ListeCATEGORIES,2,FALSE)</f>
        <v>Poissons et fruits de mer</v>
      </c>
      <c r="M2957" s="6">
        <v>58</v>
      </c>
      <c r="N2957" s="6" t="str">
        <f>VLOOKUP(T_[[#This Row],[Réf prod]],ListePRODUITS,2,FALSE)</f>
        <v>Escargots de Bourgogne</v>
      </c>
      <c r="O2957" s="13">
        <v>66.25</v>
      </c>
      <c r="P2957" s="6">
        <v>7</v>
      </c>
      <c r="Q2957" s="13">
        <f t="shared" si="46"/>
        <v>463.75</v>
      </c>
      <c r="R2957" s="15">
        <v>7.0000000000000007E-2</v>
      </c>
      <c r="S2957" s="13">
        <v>431.28749999999997</v>
      </c>
      <c r="T2957" s="13">
        <v>6.9005999999999998</v>
      </c>
      <c r="U2957" s="48">
        <f>T_[[#This Row],[CA tarif]]-T_[[#This Row],[CA HT]]</f>
        <v>32.462500000000034</v>
      </c>
      <c r="V2957" s="13"/>
      <c r="W2957" s="13"/>
      <c r="X2957"/>
      <c r="AA2957"/>
      <c r="AB2957"/>
    </row>
    <row r="2958" spans="1:28" ht="15" customHeight="1" x14ac:dyDescent="0.25">
      <c r="A2958" s="6" t="s">
        <v>107</v>
      </c>
      <c r="B2958" s="6" t="s">
        <v>108</v>
      </c>
      <c r="C2958" s="6" t="s">
        <v>109</v>
      </c>
      <c r="D2958" s="6" t="s">
        <v>110</v>
      </c>
      <c r="E2958" s="6">
        <v>9</v>
      </c>
      <c r="F2958" s="6" t="str">
        <f>VLOOKUP(T_[[#This Row],[N° représ]],ListeREPRESENTANTS,2,FALSE)</f>
        <v>Steven Buchanan</v>
      </c>
      <c r="G2958" s="6">
        <v>10477</v>
      </c>
      <c r="H2958" s="9">
        <v>41807</v>
      </c>
      <c r="I2958" s="9">
        <v>41835</v>
      </c>
      <c r="J2958" s="9">
        <v>41835</v>
      </c>
      <c r="K2958" s="7">
        <v>1</v>
      </c>
      <c r="L2958" s="9" t="str">
        <f>VLOOKUP(T_[[#This Row],[Réf catégorie]],ListeCATEGORIES,2,FALSE)</f>
        <v>Boissons</v>
      </c>
      <c r="M2958" s="6">
        <v>39</v>
      </c>
      <c r="N2958" s="6" t="str">
        <f>VLOOKUP(T_[[#This Row],[Réf prod]],ListePRODUITS,2,FALSE)</f>
        <v>Chartreuse verte</v>
      </c>
      <c r="O2958" s="13">
        <v>72</v>
      </c>
      <c r="P2958" s="6">
        <v>62</v>
      </c>
      <c r="Q2958" s="13">
        <f t="shared" si="46"/>
        <v>4464</v>
      </c>
      <c r="R2958" s="15">
        <v>0.14000000000000001</v>
      </c>
      <c r="S2958" s="13">
        <v>3839.04</v>
      </c>
      <c r="T2958" s="13">
        <v>111.33216</v>
      </c>
      <c r="U2958" s="48">
        <f>T_[[#This Row],[CA tarif]]-T_[[#This Row],[CA HT]]</f>
        <v>624.96</v>
      </c>
      <c r="V2958" s="13"/>
      <c r="W2958" s="13"/>
      <c r="X2958"/>
      <c r="AA2958"/>
      <c r="AB2958"/>
    </row>
    <row r="2959" spans="1:28" ht="15" customHeight="1" x14ac:dyDescent="0.25">
      <c r="A2959" s="6" t="s">
        <v>114</v>
      </c>
      <c r="B2959" s="6" t="s">
        <v>115</v>
      </c>
      <c r="C2959" s="6" t="s">
        <v>116</v>
      </c>
      <c r="D2959" s="6" t="s">
        <v>81</v>
      </c>
      <c r="E2959" s="6">
        <v>3</v>
      </c>
      <c r="F2959" s="6" t="str">
        <f>VLOOKUP(T_[[#This Row],[N° représ]],ListeREPRESENTANTS,2,FALSE)</f>
        <v>Janet Leverling</v>
      </c>
      <c r="G2959" s="6">
        <v>10479</v>
      </c>
      <c r="H2959" s="9">
        <v>41807</v>
      </c>
      <c r="I2959" s="9">
        <v>41823</v>
      </c>
      <c r="J2959" s="9">
        <v>41819</v>
      </c>
      <c r="K2959" s="7">
        <v>1</v>
      </c>
      <c r="L2959" s="9" t="str">
        <f>VLOOKUP(T_[[#This Row],[Réf catégorie]],ListeCATEGORIES,2,FALSE)</f>
        <v>Boissons</v>
      </c>
      <c r="M2959" s="6">
        <v>38</v>
      </c>
      <c r="N2959" s="6" t="str">
        <f>VLOOKUP(T_[[#This Row],[Réf prod]],ListePRODUITS,2,FALSE)</f>
        <v>Côte de Blaye</v>
      </c>
      <c r="O2959" s="13">
        <v>1054</v>
      </c>
      <c r="P2959" s="6">
        <v>27</v>
      </c>
      <c r="Q2959" s="13">
        <f t="shared" si="46"/>
        <v>28458</v>
      </c>
      <c r="R2959" s="15">
        <v>0.11</v>
      </c>
      <c r="S2959" s="13">
        <v>25327.62</v>
      </c>
      <c r="T2959" s="13">
        <v>151.96572</v>
      </c>
      <c r="U2959" s="48">
        <f>T_[[#This Row],[CA tarif]]-T_[[#This Row],[CA HT]]</f>
        <v>3130.380000000001</v>
      </c>
      <c r="V2959" s="13"/>
      <c r="W2959" s="13"/>
      <c r="X2959"/>
      <c r="AA2959"/>
      <c r="AB2959"/>
    </row>
    <row r="2960" spans="1:28" ht="15" customHeight="1" x14ac:dyDescent="0.25">
      <c r="A2960" s="6" t="s">
        <v>166</v>
      </c>
      <c r="B2960" s="6" t="s">
        <v>167</v>
      </c>
      <c r="C2960" s="6" t="s">
        <v>168</v>
      </c>
      <c r="D2960" s="6" t="s">
        <v>169</v>
      </c>
      <c r="E2960" s="6">
        <v>6</v>
      </c>
      <c r="F2960" s="6" t="str">
        <f>VLOOKUP(T_[[#This Row],[N° représ]],ListeREPRESENTANTS,2,FALSE)</f>
        <v>Ernst Junge</v>
      </c>
      <c r="G2960" s="6">
        <v>10701</v>
      </c>
      <c r="H2960" s="9">
        <v>41807</v>
      </c>
      <c r="I2960" s="9">
        <v>41824</v>
      </c>
      <c r="J2960" s="9">
        <v>41820</v>
      </c>
      <c r="K2960" s="7">
        <v>4</v>
      </c>
      <c r="L2960" s="9" t="str">
        <f>VLOOKUP(T_[[#This Row],[Réf catégorie]],ListeCATEGORIES,2,FALSE)</f>
        <v>Produits laitiers</v>
      </c>
      <c r="M2960" s="6">
        <v>71</v>
      </c>
      <c r="N2960" s="6" t="str">
        <f>VLOOKUP(T_[[#This Row],[Réf prod]],ListePRODUITS,2,FALSE)</f>
        <v>Fløtemysost</v>
      </c>
      <c r="O2960" s="13">
        <v>107.5</v>
      </c>
      <c r="P2960" s="6">
        <v>19</v>
      </c>
      <c r="Q2960" s="13">
        <f t="shared" si="46"/>
        <v>2042.5</v>
      </c>
      <c r="R2960" s="15">
        <v>0.05</v>
      </c>
      <c r="S2960" s="13">
        <v>1940.375</v>
      </c>
      <c r="T2960" s="13">
        <v>29.105625</v>
      </c>
      <c r="U2960" s="48">
        <f>T_[[#This Row],[CA tarif]]-T_[[#This Row],[CA HT]]</f>
        <v>102.125</v>
      </c>
      <c r="V2960" s="13"/>
      <c r="W2960" s="13"/>
      <c r="X2960"/>
      <c r="AA2960"/>
      <c r="AB2960"/>
    </row>
    <row r="2961" spans="1:28" ht="15" customHeight="1" x14ac:dyDescent="0.25">
      <c r="A2961" s="6" t="s">
        <v>78</v>
      </c>
      <c r="B2961" s="6" t="s">
        <v>79</v>
      </c>
      <c r="C2961" s="6" t="s">
        <v>80</v>
      </c>
      <c r="D2961" s="6" t="s">
        <v>81</v>
      </c>
      <c r="E2961" s="6">
        <v>5</v>
      </c>
      <c r="F2961" s="6" t="str">
        <f>VLOOKUP(T_[[#This Row],[N° représ]],ListeREPRESENTANTS,2,FALSE)</f>
        <v>Mohamed Ben Arfa</v>
      </c>
      <c r="G2961" s="6">
        <v>10740</v>
      </c>
      <c r="H2961" s="9">
        <v>41807</v>
      </c>
      <c r="I2961" s="9">
        <v>41824</v>
      </c>
      <c r="J2961" s="9">
        <v>41819</v>
      </c>
      <c r="K2961" s="7">
        <v>7</v>
      </c>
      <c r="L2961" s="9" t="str">
        <f>VLOOKUP(T_[[#This Row],[Réf catégorie]],ListeCATEGORIES,2,FALSE)</f>
        <v>Produits secs</v>
      </c>
      <c r="M2961" s="6">
        <v>28</v>
      </c>
      <c r="N2961" s="6" t="str">
        <f>VLOOKUP(T_[[#This Row],[Réf prod]],ListePRODUITS,2,FALSE)</f>
        <v>Rössle Sauerkraut</v>
      </c>
      <c r="O2961" s="13">
        <v>228</v>
      </c>
      <c r="P2961" s="6">
        <v>16</v>
      </c>
      <c r="Q2961" s="13">
        <f t="shared" si="46"/>
        <v>3648</v>
      </c>
      <c r="R2961" s="15">
        <v>0.2</v>
      </c>
      <c r="S2961" s="13">
        <v>2918.4</v>
      </c>
      <c r="T2961" s="13">
        <v>14.592000000000001</v>
      </c>
      <c r="U2961" s="48">
        <f>T_[[#This Row],[CA tarif]]-T_[[#This Row],[CA HT]]</f>
        <v>729.59999999999991</v>
      </c>
      <c r="V2961" s="13"/>
      <c r="W2961" s="13"/>
      <c r="X2961"/>
      <c r="AA2961"/>
      <c r="AB2961"/>
    </row>
    <row r="2962" spans="1:28" ht="15" customHeight="1" x14ac:dyDescent="0.25">
      <c r="A2962" s="6" t="s">
        <v>130</v>
      </c>
      <c r="B2962" s="6" t="s">
        <v>131</v>
      </c>
      <c r="C2962" s="6" t="s">
        <v>132</v>
      </c>
      <c r="D2962" s="6" t="s">
        <v>123</v>
      </c>
      <c r="E2962" s="6">
        <v>1</v>
      </c>
      <c r="F2962" s="6" t="str">
        <f>VLOOKUP(T_[[#This Row],[N° représ]],ListeREPRESENTANTS,2,FALSE)</f>
        <v>Francis Rivière</v>
      </c>
      <c r="G2962" s="6">
        <v>10487</v>
      </c>
      <c r="H2962" s="9">
        <v>41808</v>
      </c>
      <c r="I2962" s="9">
        <v>41832</v>
      </c>
      <c r="J2962" s="9">
        <v>41832</v>
      </c>
      <c r="K2962" s="7">
        <v>6</v>
      </c>
      <c r="L2962" s="9" t="str">
        <f>VLOOKUP(T_[[#This Row],[Réf catégorie]],ListeCATEGORIES,2,FALSE)</f>
        <v>Viandes</v>
      </c>
      <c r="M2962" s="6">
        <v>54</v>
      </c>
      <c r="N2962" s="6" t="str">
        <f>VLOOKUP(T_[[#This Row],[Réf prod]],ListePRODUITS,2,FALSE)</f>
        <v>Tourtière</v>
      </c>
      <c r="O2962" s="13">
        <v>29.5</v>
      </c>
      <c r="P2962" s="6">
        <v>38</v>
      </c>
      <c r="Q2962" s="13">
        <f t="shared" si="46"/>
        <v>1121</v>
      </c>
      <c r="R2962" s="15">
        <v>0.08</v>
      </c>
      <c r="S2962" s="13">
        <v>1031.32</v>
      </c>
      <c r="T2962" s="13">
        <v>17.532439999999998</v>
      </c>
      <c r="U2962" s="48">
        <f>T_[[#This Row],[CA tarif]]-T_[[#This Row],[CA HT]]</f>
        <v>89.680000000000064</v>
      </c>
      <c r="V2962" s="13"/>
      <c r="W2962" s="13"/>
      <c r="X2962"/>
      <c r="AA2962"/>
      <c r="AB2962"/>
    </row>
    <row r="2963" spans="1:28" ht="15" customHeight="1" x14ac:dyDescent="0.25">
      <c r="A2963" s="6" t="s">
        <v>173</v>
      </c>
      <c r="B2963" s="6" t="s">
        <v>174</v>
      </c>
      <c r="C2963" s="6" t="s">
        <v>135</v>
      </c>
      <c r="D2963" s="6" t="s">
        <v>136</v>
      </c>
      <c r="E2963" s="6">
        <v>2</v>
      </c>
      <c r="F2963" s="6" t="str">
        <f>VLOOKUP(T_[[#This Row],[N° représ]],ListeREPRESENTANTS,2,FALSE)</f>
        <v>Anne Dodsworth</v>
      </c>
      <c r="G2963" s="6">
        <v>10893</v>
      </c>
      <c r="H2963" s="9">
        <v>41808</v>
      </c>
      <c r="I2963" s="9">
        <v>41831</v>
      </c>
      <c r="J2963" s="9">
        <v>41828</v>
      </c>
      <c r="K2963" s="7">
        <v>2</v>
      </c>
      <c r="L2963" s="9" t="str">
        <f>VLOOKUP(T_[[#This Row],[Réf catégorie]],ListeCATEGORIES,2,FALSE)</f>
        <v>Condiments</v>
      </c>
      <c r="M2963" s="6">
        <v>8</v>
      </c>
      <c r="N2963" s="6" t="str">
        <f>VLOOKUP(T_[[#This Row],[Réf prod]],ListePRODUITS,2,FALSE)</f>
        <v>Northwoods Cranberry Sauce</v>
      </c>
      <c r="O2963" s="13">
        <v>200</v>
      </c>
      <c r="P2963" s="6">
        <v>91</v>
      </c>
      <c r="Q2963" s="13">
        <f t="shared" si="46"/>
        <v>18200</v>
      </c>
      <c r="R2963" s="15">
        <v>0.13</v>
      </c>
      <c r="S2963" s="13">
        <v>15834</v>
      </c>
      <c r="T2963" s="13">
        <v>142.506</v>
      </c>
      <c r="U2963" s="48">
        <f>T_[[#This Row],[CA tarif]]-T_[[#This Row],[CA HT]]</f>
        <v>2366</v>
      </c>
      <c r="V2963" s="13"/>
      <c r="W2963" s="13"/>
      <c r="X2963"/>
      <c r="AA2963"/>
      <c r="AB2963"/>
    </row>
    <row r="2964" spans="1:28" ht="15" customHeight="1" x14ac:dyDescent="0.25">
      <c r="A2964" s="6" t="s">
        <v>103</v>
      </c>
      <c r="B2964" s="6" t="s">
        <v>104</v>
      </c>
      <c r="C2964" s="6" t="s">
        <v>105</v>
      </c>
      <c r="D2964" s="6" t="s">
        <v>106</v>
      </c>
      <c r="E2964" s="6">
        <v>2</v>
      </c>
      <c r="F2964" s="6" t="str">
        <f>VLOOKUP(T_[[#This Row],[N° représ]],ListeREPRESENTANTS,2,FALSE)</f>
        <v>Anne Dodsworth</v>
      </c>
      <c r="G2964" s="6">
        <v>10705</v>
      </c>
      <c r="H2964" s="9">
        <v>41809</v>
      </c>
      <c r="I2964" s="9">
        <v>41819</v>
      </c>
      <c r="J2964" s="9">
        <v>41818</v>
      </c>
      <c r="K2964" s="7">
        <v>4</v>
      </c>
      <c r="L2964" s="9" t="str">
        <f>VLOOKUP(T_[[#This Row],[Réf catégorie]],ListeCATEGORIES,2,FALSE)</f>
        <v>Produits laitiers</v>
      </c>
      <c r="M2964" s="6">
        <v>32</v>
      </c>
      <c r="N2964" s="6" t="str">
        <f>VLOOKUP(T_[[#This Row],[Réf prod]],ListePRODUITS,2,FALSE)</f>
        <v>Mascarpone Fabioli</v>
      </c>
      <c r="O2964" s="13">
        <v>160</v>
      </c>
      <c r="P2964" s="6">
        <v>47</v>
      </c>
      <c r="Q2964" s="13">
        <f t="shared" si="46"/>
        <v>7520</v>
      </c>
      <c r="R2964" s="15">
        <v>-0.02</v>
      </c>
      <c r="S2964" s="13">
        <v>7670.4000000000005</v>
      </c>
      <c r="T2964" s="13">
        <v>7.6704000000000008</v>
      </c>
      <c r="U2964" s="48">
        <f>T_[[#This Row],[CA tarif]]-T_[[#This Row],[CA HT]]</f>
        <v>-150.40000000000055</v>
      </c>
      <c r="V2964" s="13"/>
      <c r="W2964" s="13"/>
      <c r="X2964"/>
      <c r="AA2964"/>
      <c r="AB2964"/>
    </row>
    <row r="2965" spans="1:28" ht="15" customHeight="1" x14ac:dyDescent="0.25">
      <c r="A2965" s="6" t="s">
        <v>243</v>
      </c>
      <c r="B2965" s="6" t="s">
        <v>244</v>
      </c>
      <c r="C2965" s="6" t="s">
        <v>88</v>
      </c>
      <c r="D2965" s="6" t="s">
        <v>89</v>
      </c>
      <c r="E2965" s="6">
        <v>5</v>
      </c>
      <c r="F2965" s="6" t="str">
        <f>VLOOKUP(T_[[#This Row],[N° représ]],ListeREPRESENTANTS,2,FALSE)</f>
        <v>Mohamed Ben Arfa</v>
      </c>
      <c r="G2965" s="6">
        <v>10707</v>
      </c>
      <c r="H2965" s="9">
        <v>41809</v>
      </c>
      <c r="I2965" s="9">
        <v>41831</v>
      </c>
      <c r="J2965" s="9">
        <v>41826</v>
      </c>
      <c r="K2965" s="7">
        <v>5</v>
      </c>
      <c r="L2965" s="9" t="str">
        <f>VLOOKUP(T_[[#This Row],[Réf catégorie]],ListeCATEGORIES,2,FALSE)</f>
        <v>Pâtes et céréales</v>
      </c>
      <c r="M2965" s="6">
        <v>57</v>
      </c>
      <c r="N2965" s="6" t="str">
        <f>VLOOKUP(T_[[#This Row],[Réf prod]],ListePRODUITS,2,FALSE)</f>
        <v>Ravioli Angelo</v>
      </c>
      <c r="O2965" s="13">
        <v>97.5</v>
      </c>
      <c r="P2965" s="6">
        <v>28</v>
      </c>
      <c r="Q2965" s="13">
        <f t="shared" si="46"/>
        <v>2730</v>
      </c>
      <c r="R2965" s="15">
        <v>0.08</v>
      </c>
      <c r="S2965" s="13">
        <v>2511.6</v>
      </c>
      <c r="T2965" s="13">
        <v>30.139199999999995</v>
      </c>
      <c r="U2965" s="48">
        <f>T_[[#This Row],[CA tarif]]-T_[[#This Row],[CA HT]]</f>
        <v>218.40000000000009</v>
      </c>
      <c r="V2965" s="13"/>
      <c r="W2965" s="13"/>
      <c r="X2965"/>
      <c r="AA2965"/>
      <c r="AB2965"/>
    </row>
    <row r="2966" spans="1:28" ht="15" customHeight="1" x14ac:dyDescent="0.25">
      <c r="A2966" s="6" t="s">
        <v>305</v>
      </c>
      <c r="B2966" s="6" t="s">
        <v>306</v>
      </c>
      <c r="C2966" s="6" t="s">
        <v>307</v>
      </c>
      <c r="D2966" s="6" t="s">
        <v>251</v>
      </c>
      <c r="E2966" s="6">
        <v>7</v>
      </c>
      <c r="F2966" s="6" t="str">
        <f>VLOOKUP(T_[[#This Row],[N° représ]],ListeREPRESENTANTS,2,FALSE)</f>
        <v>Jaime Dos Santos</v>
      </c>
      <c r="G2966" s="6">
        <v>10710</v>
      </c>
      <c r="H2966" s="9">
        <v>41809</v>
      </c>
      <c r="I2966" s="9">
        <v>41831</v>
      </c>
      <c r="J2966" s="9">
        <v>41826</v>
      </c>
      <c r="K2966" s="7">
        <v>3</v>
      </c>
      <c r="L2966" s="9" t="str">
        <f>VLOOKUP(T_[[#This Row],[Réf catégorie]],ListeCATEGORIES,2,FALSE)</f>
        <v>Desserts</v>
      </c>
      <c r="M2966" s="6">
        <v>47</v>
      </c>
      <c r="N2966" s="6" t="str">
        <f>VLOOKUP(T_[[#This Row],[Réf prod]],ListePRODUITS,2,FALSE)</f>
        <v>Zaanse koeken</v>
      </c>
      <c r="O2966" s="13">
        <v>47.5</v>
      </c>
      <c r="P2966" s="6">
        <v>91</v>
      </c>
      <c r="Q2966" s="13">
        <f t="shared" si="46"/>
        <v>4322.5</v>
      </c>
      <c r="R2966" s="15">
        <v>0.12</v>
      </c>
      <c r="S2966" s="13">
        <v>3803.8</v>
      </c>
      <c r="T2966" s="13">
        <v>129.32920000000001</v>
      </c>
      <c r="U2966" s="48">
        <f>T_[[#This Row],[CA tarif]]-T_[[#This Row],[CA HT]]</f>
        <v>518.69999999999982</v>
      </c>
      <c r="V2966" s="13"/>
      <c r="W2966" s="13"/>
      <c r="X2966"/>
      <c r="AA2966"/>
      <c r="AB2966"/>
    </row>
    <row r="2967" spans="1:28" ht="15" customHeight="1" x14ac:dyDescent="0.25">
      <c r="A2967" s="6" t="s">
        <v>133</v>
      </c>
      <c r="B2967" s="6" t="s">
        <v>134</v>
      </c>
      <c r="C2967" s="6" t="s">
        <v>135</v>
      </c>
      <c r="D2967" s="6" t="s">
        <v>136</v>
      </c>
      <c r="E2967" s="6">
        <v>7</v>
      </c>
      <c r="F2967" s="6" t="str">
        <f>VLOOKUP(T_[[#This Row],[N° représ]],ListeREPRESENTANTS,2,FALSE)</f>
        <v>Jaime Dos Santos</v>
      </c>
      <c r="G2967" s="6">
        <v>10653</v>
      </c>
      <c r="H2967" s="9">
        <v>41810</v>
      </c>
      <c r="I2967" s="9">
        <v>41839</v>
      </c>
      <c r="J2967" s="9">
        <v>41839</v>
      </c>
      <c r="K2967" s="7">
        <v>3</v>
      </c>
      <c r="L2967" s="9" t="str">
        <f>VLOOKUP(T_[[#This Row],[Réf catégorie]],ListeCATEGORIES,2,FALSE)</f>
        <v>Desserts</v>
      </c>
      <c r="M2967" s="6">
        <v>16</v>
      </c>
      <c r="N2967" s="6" t="str">
        <f>VLOOKUP(T_[[#This Row],[Réf prod]],ListePRODUITS,2,FALSE)</f>
        <v>Pavlova</v>
      </c>
      <c r="O2967" s="13">
        <v>87.25</v>
      </c>
      <c r="P2967" s="6">
        <v>23</v>
      </c>
      <c r="Q2967" s="13">
        <f t="shared" si="46"/>
        <v>2006.75</v>
      </c>
      <c r="R2967" s="15">
        <v>0.15</v>
      </c>
      <c r="S2967" s="13">
        <v>1705.7375</v>
      </c>
      <c r="T2967" s="13">
        <v>3.4114749999999998</v>
      </c>
      <c r="U2967" s="48">
        <f>T_[[#This Row],[CA tarif]]-T_[[#This Row],[CA HT]]</f>
        <v>301.01250000000005</v>
      </c>
      <c r="V2967" s="13"/>
      <c r="W2967" s="13"/>
      <c r="X2967"/>
      <c r="AA2967"/>
      <c r="AB2967"/>
    </row>
    <row r="2968" spans="1:28" ht="15" customHeight="1" x14ac:dyDescent="0.25">
      <c r="A2968" s="6" t="s">
        <v>130</v>
      </c>
      <c r="B2968" s="6" t="s">
        <v>131</v>
      </c>
      <c r="C2968" s="6" t="s">
        <v>132</v>
      </c>
      <c r="D2968" s="6" t="s">
        <v>123</v>
      </c>
      <c r="E2968" s="6">
        <v>8</v>
      </c>
      <c r="F2968" s="6" t="str">
        <f>VLOOKUP(T_[[#This Row],[N° représ]],ListeREPRESENTANTS,2,FALSE)</f>
        <v>Hicham Esmal</v>
      </c>
      <c r="G2968" s="6">
        <v>10659</v>
      </c>
      <c r="H2968" s="9">
        <v>41810</v>
      </c>
      <c r="I2968" s="9">
        <v>41820</v>
      </c>
      <c r="J2968" s="9">
        <v>41823</v>
      </c>
      <c r="K2968" s="7">
        <v>1</v>
      </c>
      <c r="L2968" s="9" t="str">
        <f>VLOOKUP(T_[[#This Row],[Réf catégorie]],ListeCATEGORIES,2,FALSE)</f>
        <v>Boissons</v>
      </c>
      <c r="M2968" s="6">
        <v>70</v>
      </c>
      <c r="N2968" s="6" t="str">
        <f>VLOOKUP(T_[[#This Row],[Réf prod]],ListePRODUITS,2,FALSE)</f>
        <v>Outback Lager</v>
      </c>
      <c r="O2968" s="13">
        <v>75</v>
      </c>
      <c r="P2968" s="6">
        <v>29</v>
      </c>
      <c r="Q2968" s="13">
        <f t="shared" si="46"/>
        <v>2175</v>
      </c>
      <c r="R2968" s="15">
        <v>0.1</v>
      </c>
      <c r="S2968" s="13">
        <v>1957.5</v>
      </c>
      <c r="T2968" s="13">
        <v>7.83</v>
      </c>
      <c r="U2968" s="48">
        <f>T_[[#This Row],[CA tarif]]-T_[[#This Row],[CA HT]]</f>
        <v>217.5</v>
      </c>
      <c r="V2968" s="13"/>
      <c r="W2968" s="13"/>
      <c r="X2968"/>
      <c r="AA2968"/>
      <c r="AB2968"/>
    </row>
    <row r="2969" spans="1:28" ht="15" customHeight="1" x14ac:dyDescent="0.25">
      <c r="A2969" s="6" t="s">
        <v>255</v>
      </c>
      <c r="B2969" s="6" t="s">
        <v>256</v>
      </c>
      <c r="C2969" s="6" t="s">
        <v>257</v>
      </c>
      <c r="D2969" s="6" t="s">
        <v>81</v>
      </c>
      <c r="E2969" s="6">
        <v>2</v>
      </c>
      <c r="F2969" s="6" t="str">
        <f>VLOOKUP(T_[[#This Row],[N° représ]],ListeREPRESENTANTS,2,FALSE)</f>
        <v>Anne Dodsworth</v>
      </c>
      <c r="G2969" s="6">
        <v>10577</v>
      </c>
      <c r="H2969" s="9">
        <v>41811</v>
      </c>
      <c r="I2969" s="9">
        <v>41829</v>
      </c>
      <c r="J2969" s="9">
        <v>41826</v>
      </c>
      <c r="K2969" s="7">
        <v>1</v>
      </c>
      <c r="L2969" s="9" t="str">
        <f>VLOOKUP(T_[[#This Row],[Réf catégorie]],ListeCATEGORIES,2,FALSE)</f>
        <v>Boissons</v>
      </c>
      <c r="M2969" s="6">
        <v>75</v>
      </c>
      <c r="N2969" s="6" t="str">
        <f>VLOOKUP(T_[[#This Row],[Réf prod]],ListePRODUITS,2,FALSE)</f>
        <v>Rhönbräu Klosterbier</v>
      </c>
      <c r="O2969" s="13">
        <v>38.75</v>
      </c>
      <c r="P2969" s="6">
        <v>17</v>
      </c>
      <c r="Q2969" s="13">
        <f t="shared" si="46"/>
        <v>658.75</v>
      </c>
      <c r="R2969" s="15">
        <v>0.01</v>
      </c>
      <c r="S2969" s="13">
        <v>652.16250000000002</v>
      </c>
      <c r="T2969" s="13">
        <v>9.1302749999999993</v>
      </c>
      <c r="U2969" s="48">
        <f>T_[[#This Row],[CA tarif]]-T_[[#This Row],[CA HT]]</f>
        <v>6.5874999999999773</v>
      </c>
      <c r="V2969" s="13"/>
      <c r="W2969" s="13"/>
      <c r="X2969"/>
      <c r="AA2969"/>
      <c r="AB2969"/>
    </row>
    <row r="2970" spans="1:28" ht="15" customHeight="1" x14ac:dyDescent="0.25">
      <c r="A2970" s="6" t="s">
        <v>296</v>
      </c>
      <c r="B2970" s="6" t="s">
        <v>297</v>
      </c>
      <c r="C2970" s="6" t="s">
        <v>298</v>
      </c>
      <c r="D2970" s="6" t="s">
        <v>123</v>
      </c>
      <c r="E2970" s="6">
        <v>1</v>
      </c>
      <c r="F2970" s="6" t="str">
        <f>VLOOKUP(T_[[#This Row],[N° représ]],ListeREPRESENTANTS,2,FALSE)</f>
        <v>Francis Rivière</v>
      </c>
      <c r="G2970" s="6">
        <v>10734</v>
      </c>
      <c r="H2970" s="9">
        <v>41811</v>
      </c>
      <c r="I2970" s="9">
        <v>41826</v>
      </c>
      <c r="J2970" s="9">
        <v>41823</v>
      </c>
      <c r="K2970" s="7">
        <v>1</v>
      </c>
      <c r="L2970" s="9" t="str">
        <f>VLOOKUP(T_[[#This Row],[Réf catégorie]],ListeCATEGORIES,2,FALSE)</f>
        <v>Boissons</v>
      </c>
      <c r="M2970" s="6">
        <v>76</v>
      </c>
      <c r="N2970" s="6" t="str">
        <f>VLOOKUP(T_[[#This Row],[Réf prod]],ListePRODUITS,2,FALSE)</f>
        <v>Lakkalikööri</v>
      </c>
      <c r="O2970" s="13">
        <v>90</v>
      </c>
      <c r="P2970" s="6">
        <v>78</v>
      </c>
      <c r="Q2970" s="13">
        <f t="shared" si="46"/>
        <v>7020</v>
      </c>
      <c r="R2970" s="15">
        <v>0.2</v>
      </c>
      <c r="S2970" s="13">
        <v>5616</v>
      </c>
      <c r="T2970" s="13">
        <v>78.623999999999995</v>
      </c>
      <c r="U2970" s="48">
        <f>T_[[#This Row],[CA tarif]]-T_[[#This Row],[CA HT]]</f>
        <v>1404</v>
      </c>
      <c r="V2970" s="13"/>
      <c r="W2970" s="13"/>
      <c r="X2970"/>
      <c r="AA2970"/>
      <c r="AB2970"/>
    </row>
    <row r="2971" spans="1:28" ht="15" customHeight="1" x14ac:dyDescent="0.25">
      <c r="A2971" s="6" t="s">
        <v>291</v>
      </c>
      <c r="B2971" s="6" t="s">
        <v>292</v>
      </c>
      <c r="C2971" s="6" t="s">
        <v>97</v>
      </c>
      <c r="D2971" s="6" t="s">
        <v>98</v>
      </c>
      <c r="E2971" s="6">
        <v>5</v>
      </c>
      <c r="F2971" s="6" t="str">
        <f>VLOOKUP(T_[[#This Row],[N° représ]],ListeREPRESENTANTS,2,FALSE)</f>
        <v>Mohamed Ben Arfa</v>
      </c>
      <c r="G2971" s="6">
        <v>10926</v>
      </c>
      <c r="H2971" s="9">
        <v>41811</v>
      </c>
      <c r="I2971" s="9">
        <v>41826</v>
      </c>
      <c r="J2971" s="9">
        <v>41823</v>
      </c>
      <c r="K2971" s="7">
        <v>8</v>
      </c>
      <c r="L2971" s="9" t="str">
        <f>VLOOKUP(T_[[#This Row],[Réf catégorie]],ListeCATEGORIES,2,FALSE)</f>
        <v>Poissons et fruits de mer</v>
      </c>
      <c r="M2971" s="6">
        <v>13</v>
      </c>
      <c r="N2971" s="6" t="str">
        <f>VLOOKUP(T_[[#This Row],[Réf prod]],ListePRODUITS,2,FALSE)</f>
        <v>Konbu</v>
      </c>
      <c r="O2971" s="13">
        <v>30</v>
      </c>
      <c r="P2971" s="6">
        <v>87</v>
      </c>
      <c r="Q2971" s="13">
        <f t="shared" si="46"/>
        <v>2610</v>
      </c>
      <c r="R2971" s="15">
        <v>0.08</v>
      </c>
      <c r="S2971" s="13">
        <v>2401.2000000000003</v>
      </c>
      <c r="T2971" s="13">
        <v>33.616800000000005</v>
      </c>
      <c r="U2971" s="48">
        <f>T_[[#This Row],[CA tarif]]-T_[[#This Row],[CA HT]]</f>
        <v>208.79999999999973</v>
      </c>
      <c r="V2971" s="13"/>
      <c r="W2971" s="13"/>
      <c r="X2971"/>
      <c r="AA2971"/>
      <c r="AB2971"/>
    </row>
    <row r="2972" spans="1:28" ht="15" customHeight="1" x14ac:dyDescent="0.25">
      <c r="A2972" s="6" t="s">
        <v>127</v>
      </c>
      <c r="B2972" s="6" t="s">
        <v>128</v>
      </c>
      <c r="C2972" s="6" t="s">
        <v>129</v>
      </c>
      <c r="D2972" s="6" t="s">
        <v>106</v>
      </c>
      <c r="E2972" s="6">
        <v>5</v>
      </c>
      <c r="F2972" s="6" t="str">
        <f>VLOOKUP(T_[[#This Row],[N° représ]],ListeREPRESENTANTS,2,FALSE)</f>
        <v>Mohamed Ben Arfa</v>
      </c>
      <c r="G2972" s="6">
        <v>10485</v>
      </c>
      <c r="H2972" s="9">
        <v>41812</v>
      </c>
      <c r="I2972" s="9">
        <v>41825</v>
      </c>
      <c r="J2972" s="9">
        <v>41828</v>
      </c>
      <c r="K2972" s="7">
        <v>1</v>
      </c>
      <c r="L2972" s="9" t="str">
        <f>VLOOKUP(T_[[#This Row],[Réf catégorie]],ListeCATEGORIES,2,FALSE)</f>
        <v>Boissons</v>
      </c>
      <c r="M2972" s="6">
        <v>70</v>
      </c>
      <c r="N2972" s="6" t="str">
        <f>VLOOKUP(T_[[#This Row],[Réf prod]],ListePRODUITS,2,FALSE)</f>
        <v>Outback Lager</v>
      </c>
      <c r="O2972" s="13">
        <v>60</v>
      </c>
      <c r="P2972" s="6">
        <v>11</v>
      </c>
      <c r="Q2972" s="13">
        <f t="shared" si="46"/>
        <v>660</v>
      </c>
      <c r="R2972" s="15">
        <v>0.02</v>
      </c>
      <c r="S2972" s="13">
        <v>646.79999999999995</v>
      </c>
      <c r="T2972" s="13">
        <v>6.468</v>
      </c>
      <c r="U2972" s="48">
        <f>T_[[#This Row],[CA tarif]]-T_[[#This Row],[CA HT]]</f>
        <v>13.200000000000045</v>
      </c>
      <c r="V2972" s="13"/>
      <c r="W2972" s="13"/>
      <c r="X2972"/>
      <c r="AA2972"/>
      <c r="AB2972"/>
    </row>
    <row r="2973" spans="1:28" ht="15" customHeight="1" x14ac:dyDescent="0.25">
      <c r="A2973" s="6" t="s">
        <v>230</v>
      </c>
      <c r="B2973" s="6" t="s">
        <v>231</v>
      </c>
      <c r="C2973" s="6" t="s">
        <v>232</v>
      </c>
      <c r="D2973" s="6" t="s">
        <v>81</v>
      </c>
      <c r="E2973" s="6">
        <v>5</v>
      </c>
      <c r="F2973" s="6" t="str">
        <f>VLOOKUP(T_[[#This Row],[N° représ]],ListeREPRESENTANTS,2,FALSE)</f>
        <v>Mohamed Ben Arfa</v>
      </c>
      <c r="G2973" s="6">
        <v>10544</v>
      </c>
      <c r="H2973" s="9">
        <v>41812</v>
      </c>
      <c r="I2973" s="9">
        <v>41822</v>
      </c>
      <c r="J2973" s="9">
        <v>41819</v>
      </c>
      <c r="K2973" s="7">
        <v>1</v>
      </c>
      <c r="L2973" s="9" t="str">
        <f>VLOOKUP(T_[[#This Row],[Réf catégorie]],ListeCATEGORIES,2,FALSE)</f>
        <v>Boissons</v>
      </c>
      <c r="M2973" s="6">
        <v>67</v>
      </c>
      <c r="N2973" s="6" t="str">
        <f>VLOOKUP(T_[[#This Row],[Réf prod]],ListePRODUITS,2,FALSE)</f>
        <v>Laughing Lumberjack Lager</v>
      </c>
      <c r="O2973" s="13">
        <v>70</v>
      </c>
      <c r="P2973" s="6">
        <v>23</v>
      </c>
      <c r="Q2973" s="13">
        <f t="shared" si="46"/>
        <v>1610</v>
      </c>
      <c r="R2973" s="15">
        <v>0.05</v>
      </c>
      <c r="S2973" s="13">
        <v>1529.5</v>
      </c>
      <c r="T2973" s="13">
        <v>45.884999999999998</v>
      </c>
      <c r="U2973" s="48">
        <f>T_[[#This Row],[CA tarif]]-T_[[#This Row],[CA HT]]</f>
        <v>80.5</v>
      </c>
      <c r="V2973" s="13"/>
      <c r="W2973" s="13"/>
      <c r="X2973"/>
      <c r="AA2973"/>
      <c r="AB2973"/>
    </row>
    <row r="2974" spans="1:28" ht="15" customHeight="1" x14ac:dyDescent="0.25">
      <c r="A2974" s="6" t="s">
        <v>175</v>
      </c>
      <c r="B2974" s="6" t="s">
        <v>176</v>
      </c>
      <c r="C2974" s="6" t="s">
        <v>97</v>
      </c>
      <c r="D2974" s="6" t="s">
        <v>98</v>
      </c>
      <c r="E2974" s="6">
        <v>3</v>
      </c>
      <c r="F2974" s="6" t="str">
        <f>VLOOKUP(T_[[#This Row],[N° représ]],ListeREPRESENTANTS,2,FALSE)</f>
        <v>Janet Leverling</v>
      </c>
      <c r="G2974" s="6">
        <v>10682</v>
      </c>
      <c r="H2974" s="9">
        <v>41812</v>
      </c>
      <c r="I2974" s="9">
        <v>41832</v>
      </c>
      <c r="J2974" s="9">
        <v>41832</v>
      </c>
      <c r="K2974" s="7">
        <v>4</v>
      </c>
      <c r="L2974" s="9" t="str">
        <f>VLOOKUP(T_[[#This Row],[Réf catégorie]],ListeCATEGORIES,2,FALSE)</f>
        <v>Produits laitiers</v>
      </c>
      <c r="M2974" s="6">
        <v>33</v>
      </c>
      <c r="N2974" s="6" t="str">
        <f>VLOOKUP(T_[[#This Row],[Réf prod]],ListePRODUITS,2,FALSE)</f>
        <v>Geitost</v>
      </c>
      <c r="O2974" s="13">
        <v>12.5</v>
      </c>
      <c r="P2974" s="6">
        <v>81</v>
      </c>
      <c r="Q2974" s="13">
        <f t="shared" si="46"/>
        <v>1012.5</v>
      </c>
      <c r="R2974" s="15">
        <v>0.16</v>
      </c>
      <c r="S2974" s="13">
        <v>850.5</v>
      </c>
      <c r="T2974" s="13">
        <v>17.010000000000002</v>
      </c>
      <c r="U2974" s="48">
        <f>T_[[#This Row],[CA tarif]]-T_[[#This Row],[CA HT]]</f>
        <v>162</v>
      </c>
      <c r="V2974" s="13"/>
      <c r="W2974" s="13"/>
      <c r="X2974"/>
      <c r="AA2974"/>
      <c r="AB2974"/>
    </row>
    <row r="2975" spans="1:28" ht="15" customHeight="1" x14ac:dyDescent="0.25">
      <c r="A2975" s="6" t="s">
        <v>272</v>
      </c>
      <c r="B2975" s="6" t="s">
        <v>273</v>
      </c>
      <c r="C2975" s="6" t="s">
        <v>274</v>
      </c>
      <c r="D2975" s="6" t="s">
        <v>81</v>
      </c>
      <c r="E2975" s="6">
        <v>1</v>
      </c>
      <c r="F2975" s="6" t="str">
        <f>VLOOKUP(T_[[#This Row],[N° représ]],ListeREPRESENTANTS,2,FALSE)</f>
        <v>Francis Rivière</v>
      </c>
      <c r="G2975" s="6">
        <v>10808</v>
      </c>
      <c r="H2975" s="9">
        <v>41812</v>
      </c>
      <c r="I2975" s="9">
        <v>41834</v>
      </c>
      <c r="J2975" s="9">
        <v>41835</v>
      </c>
      <c r="K2975" s="7">
        <v>1</v>
      </c>
      <c r="L2975" s="9" t="str">
        <f>VLOOKUP(T_[[#This Row],[Réf catégorie]],ListeCATEGORIES,2,FALSE)</f>
        <v>Boissons</v>
      </c>
      <c r="M2975" s="6">
        <v>76</v>
      </c>
      <c r="N2975" s="6" t="str">
        <f>VLOOKUP(T_[[#This Row],[Réf prod]],ListePRODUITS,2,FALSE)</f>
        <v>Lakkalikööri</v>
      </c>
      <c r="O2975" s="13">
        <v>90</v>
      </c>
      <c r="P2975" s="6">
        <v>67</v>
      </c>
      <c r="Q2975" s="13">
        <f t="shared" si="46"/>
        <v>6030</v>
      </c>
      <c r="R2975" s="15">
        <v>0.16</v>
      </c>
      <c r="S2975" s="13">
        <v>5065.2</v>
      </c>
      <c r="T2975" s="13">
        <v>162.0864</v>
      </c>
      <c r="U2975" s="48">
        <f>T_[[#This Row],[CA tarif]]-T_[[#This Row],[CA HT]]</f>
        <v>964.80000000000018</v>
      </c>
      <c r="V2975" s="13"/>
      <c r="W2975" s="13"/>
      <c r="X2975"/>
      <c r="AA2975"/>
      <c r="AB2975"/>
    </row>
    <row r="2976" spans="1:28" ht="15" customHeight="1" x14ac:dyDescent="0.25">
      <c r="A2976" s="6" t="s">
        <v>186</v>
      </c>
      <c r="B2976" s="6" t="s">
        <v>187</v>
      </c>
      <c r="C2976" s="6" t="s">
        <v>188</v>
      </c>
      <c r="D2976" s="6" t="s">
        <v>140</v>
      </c>
      <c r="E2976" s="6">
        <v>1</v>
      </c>
      <c r="F2976" s="6" t="str">
        <f>VLOOKUP(T_[[#This Row],[N° représ]],ListeREPRESENTANTS,2,FALSE)</f>
        <v>Francis Rivière</v>
      </c>
      <c r="G2976" s="6">
        <v>10595</v>
      </c>
      <c r="H2976" s="9">
        <v>41813</v>
      </c>
      <c r="I2976" s="9">
        <v>41841</v>
      </c>
      <c r="J2976" s="9">
        <v>41839</v>
      </c>
      <c r="K2976" s="7">
        <v>2</v>
      </c>
      <c r="L2976" s="9" t="str">
        <f>VLOOKUP(T_[[#This Row],[Réf catégorie]],ListeCATEGORIES,2,FALSE)</f>
        <v>Condiments</v>
      </c>
      <c r="M2976" s="6">
        <v>61</v>
      </c>
      <c r="N2976" s="6" t="str">
        <f>VLOOKUP(T_[[#This Row],[Réf prod]],ListePRODUITS,2,FALSE)</f>
        <v>Sirop d'érable</v>
      </c>
      <c r="O2976" s="13">
        <v>142.5</v>
      </c>
      <c r="P2976" s="6">
        <v>99</v>
      </c>
      <c r="Q2976" s="13">
        <f t="shared" si="46"/>
        <v>14107.5</v>
      </c>
      <c r="R2976" s="15">
        <v>0.2</v>
      </c>
      <c r="S2976" s="13">
        <v>11286</v>
      </c>
      <c r="T2976" s="13">
        <v>383.72399999999999</v>
      </c>
      <c r="U2976" s="48">
        <f>T_[[#This Row],[CA tarif]]-T_[[#This Row],[CA HT]]</f>
        <v>2821.5</v>
      </c>
      <c r="V2976" s="13"/>
      <c r="W2976" s="13"/>
      <c r="X2976"/>
      <c r="AA2976"/>
      <c r="AB2976"/>
    </row>
    <row r="2977" spans="1:28" ht="15" customHeight="1" x14ac:dyDescent="0.25">
      <c r="A2977" s="6" t="s">
        <v>127</v>
      </c>
      <c r="B2977" s="6" t="s">
        <v>128</v>
      </c>
      <c r="C2977" s="6" t="s">
        <v>129</v>
      </c>
      <c r="D2977" s="6" t="s">
        <v>106</v>
      </c>
      <c r="E2977" s="6">
        <v>3</v>
      </c>
      <c r="F2977" s="6" t="str">
        <f>VLOOKUP(T_[[#This Row],[N° représ]],ListeREPRESENTANTS,2,FALSE)</f>
        <v>Janet Leverling</v>
      </c>
      <c r="G2977" s="6">
        <v>10697</v>
      </c>
      <c r="H2977" s="9">
        <v>41813</v>
      </c>
      <c r="I2977" s="9">
        <v>41841</v>
      </c>
      <c r="J2977" s="9">
        <v>41841</v>
      </c>
      <c r="K2977" s="7">
        <v>1</v>
      </c>
      <c r="L2977" s="9" t="str">
        <f>VLOOKUP(T_[[#This Row],[Réf catégorie]],ListeCATEGORIES,2,FALSE)</f>
        <v>Boissons</v>
      </c>
      <c r="M2977" s="6">
        <v>70</v>
      </c>
      <c r="N2977" s="6" t="str">
        <f>VLOOKUP(T_[[#This Row],[Réf prod]],ListePRODUITS,2,FALSE)</f>
        <v>Outback Lager</v>
      </c>
      <c r="O2977" s="13">
        <v>75</v>
      </c>
      <c r="P2977" s="6">
        <v>9</v>
      </c>
      <c r="Q2977" s="13">
        <f t="shared" si="46"/>
        <v>675</v>
      </c>
      <c r="R2977" s="15">
        <v>0.04</v>
      </c>
      <c r="S2977" s="13">
        <v>648</v>
      </c>
      <c r="T2977" s="13">
        <v>6.48</v>
      </c>
      <c r="U2977" s="48">
        <f>T_[[#This Row],[CA tarif]]-T_[[#This Row],[CA HT]]</f>
        <v>27</v>
      </c>
      <c r="V2977" s="13"/>
      <c r="W2977" s="13"/>
      <c r="X2977"/>
      <c r="AA2977"/>
      <c r="AB2977"/>
    </row>
    <row r="2978" spans="1:28" ht="15" customHeight="1" x14ac:dyDescent="0.25">
      <c r="A2978" s="6" t="s">
        <v>261</v>
      </c>
      <c r="B2978" s="6" t="s">
        <v>262</v>
      </c>
      <c r="C2978" s="6" t="s">
        <v>263</v>
      </c>
      <c r="D2978" s="6" t="s">
        <v>81</v>
      </c>
      <c r="E2978" s="6">
        <v>5</v>
      </c>
      <c r="F2978" s="6" t="str">
        <f>VLOOKUP(T_[[#This Row],[N° représ]],ListeREPRESENTANTS,2,FALSE)</f>
        <v>Mohamed Ben Arfa</v>
      </c>
      <c r="G2978" s="6">
        <v>10884</v>
      </c>
      <c r="H2978" s="9">
        <v>41813</v>
      </c>
      <c r="I2978" s="9">
        <v>41839</v>
      </c>
      <c r="J2978" s="9">
        <v>41840</v>
      </c>
      <c r="K2978" s="7">
        <v>2</v>
      </c>
      <c r="L2978" s="9" t="str">
        <f>VLOOKUP(T_[[#This Row],[Réf catégorie]],ListeCATEGORIES,2,FALSE)</f>
        <v>Condiments</v>
      </c>
      <c r="M2978" s="6">
        <v>65</v>
      </c>
      <c r="N2978" s="6" t="str">
        <f>VLOOKUP(T_[[#This Row],[Réf prod]],ListePRODUITS,2,FALSE)</f>
        <v>Louisiana Fiery Hot Pepper Sauce</v>
      </c>
      <c r="O2978" s="13">
        <v>105.25</v>
      </c>
      <c r="P2978" s="6">
        <v>22</v>
      </c>
      <c r="Q2978" s="13">
        <f t="shared" si="46"/>
        <v>2315.5</v>
      </c>
      <c r="R2978" s="15">
        <v>0.17</v>
      </c>
      <c r="S2978" s="13">
        <v>1921.865</v>
      </c>
      <c r="T2978" s="13">
        <v>0</v>
      </c>
      <c r="U2978" s="48">
        <f>T_[[#This Row],[CA tarif]]-T_[[#This Row],[CA HT]]</f>
        <v>393.63499999999999</v>
      </c>
      <c r="V2978" s="13"/>
      <c r="W2978" s="13"/>
      <c r="X2978"/>
      <c r="AA2978"/>
      <c r="AB2978"/>
    </row>
    <row r="2979" spans="1:28" ht="15" customHeight="1" x14ac:dyDescent="0.25">
      <c r="A2979" s="6" t="s">
        <v>209</v>
      </c>
      <c r="B2979" s="6" t="s">
        <v>210</v>
      </c>
      <c r="C2979" s="6" t="s">
        <v>211</v>
      </c>
      <c r="D2979" s="6" t="s">
        <v>212</v>
      </c>
      <c r="E2979" s="6">
        <v>5</v>
      </c>
      <c r="F2979" s="6" t="str">
        <f>VLOOKUP(T_[[#This Row],[N° représ]],ListeREPRESENTANTS,2,FALSE)</f>
        <v>Mohamed Ben Arfa</v>
      </c>
      <c r="G2979" s="6">
        <v>10636</v>
      </c>
      <c r="H2979" s="9">
        <v>41814</v>
      </c>
      <c r="I2979" s="9">
        <v>41827</v>
      </c>
      <c r="J2979" s="9">
        <v>41830</v>
      </c>
      <c r="K2979" s="7">
        <v>2</v>
      </c>
      <c r="L2979" s="9" t="str">
        <f>VLOOKUP(T_[[#This Row],[Réf catégorie]],ListeCATEGORIES,2,FALSE)</f>
        <v>Condiments</v>
      </c>
      <c r="M2979" s="6">
        <v>4</v>
      </c>
      <c r="N2979" s="6" t="str">
        <f>VLOOKUP(T_[[#This Row],[Réf prod]],ListePRODUITS,2,FALSE)</f>
        <v>Chef Anton's Cajun Seasoning</v>
      </c>
      <c r="O2979" s="13">
        <v>110</v>
      </c>
      <c r="P2979" s="6">
        <v>32</v>
      </c>
      <c r="Q2979" s="13">
        <f t="shared" si="46"/>
        <v>3520</v>
      </c>
      <c r="R2979" s="15">
        <v>0.13</v>
      </c>
      <c r="S2979" s="13">
        <v>3062.4</v>
      </c>
      <c r="T2979" s="13">
        <v>52.0608</v>
      </c>
      <c r="U2979" s="48">
        <f>T_[[#This Row],[CA tarif]]-T_[[#This Row],[CA HT]]</f>
        <v>457.59999999999991</v>
      </c>
      <c r="V2979" s="13"/>
      <c r="W2979" s="13"/>
      <c r="X2979"/>
      <c r="AA2979"/>
      <c r="AB2979"/>
    </row>
    <row r="2980" spans="1:28" ht="15" customHeight="1" x14ac:dyDescent="0.25">
      <c r="A2980" s="6" t="s">
        <v>130</v>
      </c>
      <c r="B2980" s="6" t="s">
        <v>131</v>
      </c>
      <c r="C2980" s="6" t="s">
        <v>132</v>
      </c>
      <c r="D2980" s="6" t="s">
        <v>123</v>
      </c>
      <c r="E2980" s="6">
        <v>4</v>
      </c>
      <c r="F2980" s="6" t="str">
        <f>VLOOKUP(T_[[#This Row],[N° représ]],ListeREPRESENTANTS,2,FALSE)</f>
        <v>Laura Callahan</v>
      </c>
      <c r="G2980" s="6">
        <v>10786</v>
      </c>
      <c r="H2980" s="9">
        <v>41814</v>
      </c>
      <c r="I2980" s="9">
        <v>41830</v>
      </c>
      <c r="J2980" s="9">
        <v>41832</v>
      </c>
      <c r="K2980" s="7">
        <v>1</v>
      </c>
      <c r="L2980" s="9" t="str">
        <f>VLOOKUP(T_[[#This Row],[Réf catégorie]],ListeCATEGORIES,2,FALSE)</f>
        <v>Boissons</v>
      </c>
      <c r="M2980" s="6">
        <v>75</v>
      </c>
      <c r="N2980" s="6" t="str">
        <f>VLOOKUP(T_[[#This Row],[Réf prod]],ListePRODUITS,2,FALSE)</f>
        <v>Rhönbräu Klosterbier</v>
      </c>
      <c r="O2980" s="13">
        <v>38.75</v>
      </c>
      <c r="P2980" s="6">
        <v>33</v>
      </c>
      <c r="Q2980" s="13">
        <f t="shared" si="46"/>
        <v>1278.75</v>
      </c>
      <c r="R2980" s="15">
        <v>0.14000000000000001</v>
      </c>
      <c r="S2980" s="13">
        <v>1099.7249999999999</v>
      </c>
      <c r="T2980" s="13">
        <v>37.390649999999994</v>
      </c>
      <c r="U2980" s="48">
        <f>T_[[#This Row],[CA tarif]]-T_[[#This Row],[CA HT]]</f>
        <v>179.02500000000009</v>
      </c>
      <c r="V2980" s="13"/>
      <c r="W2980" s="13"/>
      <c r="X2980"/>
      <c r="AA2980"/>
      <c r="AB2980"/>
    </row>
    <row r="2981" spans="1:28" ht="15" customHeight="1" x14ac:dyDescent="0.25">
      <c r="A2981" s="6" t="s">
        <v>303</v>
      </c>
      <c r="B2981" s="6" t="s">
        <v>304</v>
      </c>
      <c r="C2981" s="6" t="s">
        <v>232</v>
      </c>
      <c r="D2981" s="6" t="s">
        <v>81</v>
      </c>
      <c r="E2981" s="6">
        <v>1</v>
      </c>
      <c r="F2981" s="6" t="str">
        <f>VLOOKUP(T_[[#This Row],[N° représ]],ListeREPRESENTANTS,2,FALSE)</f>
        <v>Francis Rivière</v>
      </c>
      <c r="G2981" s="6">
        <v>10805</v>
      </c>
      <c r="H2981" s="9">
        <v>41814</v>
      </c>
      <c r="I2981" s="9">
        <v>41827</v>
      </c>
      <c r="J2981" s="9">
        <v>41829</v>
      </c>
      <c r="K2981" s="7">
        <v>1</v>
      </c>
      <c r="L2981" s="9" t="str">
        <f>VLOOKUP(T_[[#This Row],[Réf catégorie]],ListeCATEGORIES,2,FALSE)</f>
        <v>Boissons</v>
      </c>
      <c r="M2981" s="6">
        <v>34</v>
      </c>
      <c r="N2981" s="6" t="str">
        <f>VLOOKUP(T_[[#This Row],[Réf prod]],ListePRODUITS,2,FALSE)</f>
        <v>Sasquatch Ale</v>
      </c>
      <c r="O2981" s="13">
        <v>70</v>
      </c>
      <c r="P2981" s="6">
        <v>67</v>
      </c>
      <c r="Q2981" s="13">
        <f t="shared" si="46"/>
        <v>4690</v>
      </c>
      <c r="R2981" s="15">
        <v>0.04</v>
      </c>
      <c r="S2981" s="13">
        <v>4502.3999999999996</v>
      </c>
      <c r="T2981" s="13">
        <v>72.038399999999996</v>
      </c>
      <c r="U2981" s="48">
        <f>T_[[#This Row],[CA tarif]]-T_[[#This Row],[CA HT]]</f>
        <v>187.60000000000036</v>
      </c>
      <c r="V2981" s="13"/>
      <c r="W2981" s="13"/>
      <c r="X2981"/>
      <c r="AA2981"/>
      <c r="AB2981"/>
    </row>
    <row r="2982" spans="1:28" ht="15" customHeight="1" x14ac:dyDescent="0.25">
      <c r="A2982" s="6" t="s">
        <v>130</v>
      </c>
      <c r="B2982" s="6" t="s">
        <v>131</v>
      </c>
      <c r="C2982" s="6" t="s">
        <v>132</v>
      </c>
      <c r="D2982" s="6" t="s">
        <v>123</v>
      </c>
      <c r="E2982" s="6">
        <v>5</v>
      </c>
      <c r="F2982" s="6" t="str">
        <f>VLOOKUP(T_[[#This Row],[N° représ]],ListeREPRESENTANTS,2,FALSE)</f>
        <v>Mohamed Ben Arfa</v>
      </c>
      <c r="G2982" s="6">
        <v>10913</v>
      </c>
      <c r="H2982" s="9">
        <v>41815</v>
      </c>
      <c r="I2982" s="9">
        <v>41843</v>
      </c>
      <c r="J2982" s="9">
        <v>41841</v>
      </c>
      <c r="K2982" s="7">
        <v>4</v>
      </c>
      <c r="L2982" s="9" t="str">
        <f>VLOOKUP(T_[[#This Row],[Réf catégorie]],ListeCATEGORIES,2,FALSE)</f>
        <v>Produits laitiers</v>
      </c>
      <c r="M2982" s="6">
        <v>33</v>
      </c>
      <c r="N2982" s="6" t="str">
        <f>VLOOKUP(T_[[#This Row],[Réf prod]],ListePRODUITS,2,FALSE)</f>
        <v>Geitost</v>
      </c>
      <c r="O2982" s="13">
        <v>12.5</v>
      </c>
      <c r="P2982" s="6">
        <v>67</v>
      </c>
      <c r="Q2982" s="13">
        <f t="shared" si="46"/>
        <v>837.5</v>
      </c>
      <c r="R2982" s="15">
        <v>0.13</v>
      </c>
      <c r="S2982" s="13">
        <v>728.625</v>
      </c>
      <c r="T2982" s="13">
        <v>2.1858749999999998</v>
      </c>
      <c r="U2982" s="48">
        <f>T_[[#This Row],[CA tarif]]-T_[[#This Row],[CA HT]]</f>
        <v>108.875</v>
      </c>
      <c r="V2982" s="13"/>
      <c r="W2982" s="13"/>
      <c r="X2982"/>
      <c r="AA2982"/>
      <c r="AB2982"/>
    </row>
    <row r="2983" spans="1:28" ht="15" customHeight="1" x14ac:dyDescent="0.25">
      <c r="A2983" s="6" t="s">
        <v>170</v>
      </c>
      <c r="B2983" s="6" t="s">
        <v>171</v>
      </c>
      <c r="C2983" s="6" t="s">
        <v>172</v>
      </c>
      <c r="D2983" s="6" t="s">
        <v>146</v>
      </c>
      <c r="E2983" s="6">
        <v>4</v>
      </c>
      <c r="F2983" s="6" t="str">
        <f>VLOOKUP(T_[[#This Row],[N° représ]],ListeREPRESENTANTS,2,FALSE)</f>
        <v>Laura Callahan</v>
      </c>
      <c r="G2983" s="6">
        <v>10724</v>
      </c>
      <c r="H2983" s="9">
        <v>41816</v>
      </c>
      <c r="I2983" s="9">
        <v>41827</v>
      </c>
      <c r="J2983" s="9">
        <v>41823</v>
      </c>
      <c r="K2983" s="7">
        <v>2</v>
      </c>
      <c r="L2983" s="9" t="str">
        <f>VLOOKUP(T_[[#This Row],[Réf catégorie]],ListeCATEGORIES,2,FALSE)</f>
        <v>Condiments</v>
      </c>
      <c r="M2983" s="6">
        <v>61</v>
      </c>
      <c r="N2983" s="6" t="str">
        <f>VLOOKUP(T_[[#This Row],[Réf prod]],ListePRODUITS,2,FALSE)</f>
        <v>Sirop d'érable</v>
      </c>
      <c r="O2983" s="13">
        <v>142.5</v>
      </c>
      <c r="P2983" s="6">
        <v>8</v>
      </c>
      <c r="Q2983" s="13">
        <f t="shared" si="46"/>
        <v>1140</v>
      </c>
      <c r="R2983" s="15">
        <v>7.0000000000000007E-2</v>
      </c>
      <c r="S2983" s="13">
        <v>1060.1999999999998</v>
      </c>
      <c r="T2983" s="13">
        <v>33.926399999999994</v>
      </c>
      <c r="U2983" s="48">
        <f>T_[[#This Row],[CA tarif]]-T_[[#This Row],[CA HT]]</f>
        <v>79.800000000000182</v>
      </c>
      <c r="V2983" s="13"/>
      <c r="W2983" s="13"/>
      <c r="X2983"/>
      <c r="AA2983"/>
      <c r="AB2983"/>
    </row>
    <row r="2984" spans="1:28" ht="15" customHeight="1" x14ac:dyDescent="0.25">
      <c r="A2984" s="6" t="s">
        <v>82</v>
      </c>
      <c r="B2984" s="6" t="s">
        <v>83</v>
      </c>
      <c r="C2984" s="6" t="s">
        <v>84</v>
      </c>
      <c r="D2984" s="6" t="s">
        <v>85</v>
      </c>
      <c r="E2984" s="6">
        <v>9</v>
      </c>
      <c r="F2984" s="6" t="str">
        <f>VLOOKUP(T_[[#This Row],[N° représ]],ListeREPRESENTANTS,2,FALSE)</f>
        <v>Steven Buchanan</v>
      </c>
      <c r="G2984" s="6">
        <v>10730</v>
      </c>
      <c r="H2984" s="9">
        <v>41816</v>
      </c>
      <c r="I2984" s="9">
        <v>41829</v>
      </c>
      <c r="J2984" s="9">
        <v>41828</v>
      </c>
      <c r="K2984" s="7">
        <v>2</v>
      </c>
      <c r="L2984" s="9" t="str">
        <f>VLOOKUP(T_[[#This Row],[Réf catégorie]],ListeCATEGORIES,2,FALSE)</f>
        <v>Condiments</v>
      </c>
      <c r="M2984" s="6">
        <v>65</v>
      </c>
      <c r="N2984" s="6" t="str">
        <f>VLOOKUP(T_[[#This Row],[Réf prod]],ListePRODUITS,2,FALSE)</f>
        <v>Louisiana Fiery Hot Pepper Sauce</v>
      </c>
      <c r="O2984" s="13">
        <v>105.25</v>
      </c>
      <c r="P2984" s="6">
        <v>35</v>
      </c>
      <c r="Q2984" s="13">
        <f t="shared" si="46"/>
        <v>3683.75</v>
      </c>
      <c r="R2984" s="15">
        <v>0.14000000000000001</v>
      </c>
      <c r="S2984" s="13">
        <v>3168.0250000000001</v>
      </c>
      <c r="T2984" s="13">
        <v>25.344200000000001</v>
      </c>
      <c r="U2984" s="48">
        <f>T_[[#This Row],[CA tarif]]-T_[[#This Row],[CA HT]]</f>
        <v>515.72499999999991</v>
      </c>
      <c r="V2984" s="13"/>
      <c r="W2984" s="13"/>
      <c r="X2984"/>
      <c r="AA2984"/>
      <c r="AB2984"/>
    </row>
    <row r="2985" spans="1:28" ht="15" customHeight="1" x14ac:dyDescent="0.25">
      <c r="A2985" s="6" t="s">
        <v>82</v>
      </c>
      <c r="B2985" s="6" t="s">
        <v>83</v>
      </c>
      <c r="C2985" s="6" t="s">
        <v>84</v>
      </c>
      <c r="D2985" s="6" t="s">
        <v>85</v>
      </c>
      <c r="E2985" s="6">
        <v>3</v>
      </c>
      <c r="F2985" s="6" t="str">
        <f>VLOOKUP(T_[[#This Row],[N° représ]],ListeREPRESENTANTS,2,FALSE)</f>
        <v>Janet Leverling</v>
      </c>
      <c r="G2985" s="6">
        <v>10732</v>
      </c>
      <c r="H2985" s="9">
        <v>41816</v>
      </c>
      <c r="I2985" s="9">
        <v>41836</v>
      </c>
      <c r="J2985" s="9">
        <v>41838</v>
      </c>
      <c r="K2985" s="7">
        <v>1</v>
      </c>
      <c r="L2985" s="9" t="str">
        <f>VLOOKUP(T_[[#This Row],[Réf catégorie]],ListeCATEGORIES,2,FALSE)</f>
        <v>Boissons</v>
      </c>
      <c r="M2985" s="6">
        <v>76</v>
      </c>
      <c r="N2985" s="6" t="str">
        <f>VLOOKUP(T_[[#This Row],[Réf prod]],ListePRODUITS,2,FALSE)</f>
        <v>Lakkalikööri</v>
      </c>
      <c r="O2985" s="13">
        <v>90</v>
      </c>
      <c r="P2985" s="6">
        <v>93</v>
      </c>
      <c r="Q2985" s="13">
        <f t="shared" si="46"/>
        <v>8370</v>
      </c>
      <c r="R2985" s="15">
        <v>0.05</v>
      </c>
      <c r="S2985" s="13">
        <v>7951.5</v>
      </c>
      <c r="T2985" s="13">
        <v>214.69049999999999</v>
      </c>
      <c r="U2985" s="48">
        <f>T_[[#This Row],[CA tarif]]-T_[[#This Row],[CA HT]]</f>
        <v>418.5</v>
      </c>
      <c r="V2985" s="13"/>
      <c r="W2985" s="13"/>
      <c r="X2985"/>
      <c r="AA2985"/>
      <c r="AB2985"/>
    </row>
    <row r="2986" spans="1:28" ht="15" customHeight="1" x14ac:dyDescent="0.25">
      <c r="A2986" s="6" t="s">
        <v>196</v>
      </c>
      <c r="B2986" s="6" t="s">
        <v>197</v>
      </c>
      <c r="C2986" s="6" t="s">
        <v>52</v>
      </c>
      <c r="D2986" s="6" t="s">
        <v>51</v>
      </c>
      <c r="E2986" s="6">
        <v>7</v>
      </c>
      <c r="F2986" s="6" t="str">
        <f>VLOOKUP(T_[[#This Row],[N° représ]],ListeREPRESENTANTS,2,FALSE)</f>
        <v>Jaime Dos Santos</v>
      </c>
      <c r="G2986" s="6">
        <v>10746</v>
      </c>
      <c r="H2986" s="9">
        <v>41816</v>
      </c>
      <c r="I2986" s="9">
        <v>41833</v>
      </c>
      <c r="J2986" s="9">
        <v>41830</v>
      </c>
      <c r="K2986" s="7">
        <v>4</v>
      </c>
      <c r="L2986" s="9" t="str">
        <f>VLOOKUP(T_[[#This Row],[Réf catégorie]],ListeCATEGORIES,2,FALSE)</f>
        <v>Produits laitiers</v>
      </c>
      <c r="M2986" s="6">
        <v>69</v>
      </c>
      <c r="N2986" s="6" t="str">
        <f>VLOOKUP(T_[[#This Row],[Réf prod]],ListePRODUITS,2,FALSE)</f>
        <v>Gudbrandsdalsost</v>
      </c>
      <c r="O2986" s="13">
        <v>180</v>
      </c>
      <c r="P2986" s="6">
        <v>98</v>
      </c>
      <c r="Q2986" s="13">
        <f t="shared" si="46"/>
        <v>17640</v>
      </c>
      <c r="R2986" s="15">
        <v>0.09</v>
      </c>
      <c r="S2986" s="13">
        <v>16052.400000000001</v>
      </c>
      <c r="T2986" s="13">
        <v>481.57200000000006</v>
      </c>
      <c r="U2986" s="48">
        <f>T_[[#This Row],[CA tarif]]-T_[[#This Row],[CA HT]]</f>
        <v>1587.5999999999985</v>
      </c>
      <c r="V2986" s="13"/>
      <c r="W2986" s="13"/>
      <c r="X2986"/>
      <c r="AA2986"/>
      <c r="AB2986"/>
    </row>
    <row r="2987" spans="1:28" ht="15" customHeight="1" x14ac:dyDescent="0.25">
      <c r="A2987" s="6" t="s">
        <v>216</v>
      </c>
      <c r="B2987" s="6" t="s">
        <v>217</v>
      </c>
      <c r="C2987" s="6" t="s">
        <v>218</v>
      </c>
      <c r="D2987" s="6" t="s">
        <v>102</v>
      </c>
      <c r="E2987" s="6">
        <v>5</v>
      </c>
      <c r="F2987" s="6" t="str">
        <f>VLOOKUP(T_[[#This Row],[N° représ]],ListeREPRESENTANTS,2,FALSE)</f>
        <v>Mohamed Ben Arfa</v>
      </c>
      <c r="G2987" s="6">
        <v>10760</v>
      </c>
      <c r="H2987" s="9">
        <v>41816</v>
      </c>
      <c r="I2987" s="9">
        <v>41840</v>
      </c>
      <c r="J2987" s="9">
        <v>41835</v>
      </c>
      <c r="K2987" s="7">
        <v>3</v>
      </c>
      <c r="L2987" s="9" t="str">
        <f>VLOOKUP(T_[[#This Row],[Réf catégorie]],ListeCATEGORIES,2,FALSE)</f>
        <v>Desserts</v>
      </c>
      <c r="M2987" s="6">
        <v>27</v>
      </c>
      <c r="N2987" s="6" t="str">
        <f>VLOOKUP(T_[[#This Row],[Réf prod]],ListePRODUITS,2,FALSE)</f>
        <v>Schoggi Schokolade</v>
      </c>
      <c r="O2987" s="13">
        <v>219.5</v>
      </c>
      <c r="P2987" s="6">
        <v>97</v>
      </c>
      <c r="Q2987" s="13">
        <f t="shared" si="46"/>
        <v>21291.5</v>
      </c>
      <c r="R2987" s="15">
        <v>0.17</v>
      </c>
      <c r="S2987" s="13">
        <v>17671.945</v>
      </c>
      <c r="T2987" s="13">
        <v>88.359725000000012</v>
      </c>
      <c r="U2987" s="48">
        <f>T_[[#This Row],[CA tarif]]-T_[[#This Row],[CA HT]]</f>
        <v>3619.5550000000003</v>
      </c>
      <c r="V2987" s="13"/>
      <c r="W2987" s="13"/>
      <c r="X2987"/>
      <c r="AA2987"/>
      <c r="AB2987"/>
    </row>
    <row r="2988" spans="1:28" ht="15" customHeight="1" x14ac:dyDescent="0.25">
      <c r="A2988" s="6" t="s">
        <v>130</v>
      </c>
      <c r="B2988" s="6" t="s">
        <v>131</v>
      </c>
      <c r="C2988" s="6" t="s">
        <v>132</v>
      </c>
      <c r="D2988" s="6" t="s">
        <v>123</v>
      </c>
      <c r="E2988" s="6">
        <v>1</v>
      </c>
      <c r="F2988" s="6" t="str">
        <f>VLOOKUP(T_[[#This Row],[N° représ]],ListeREPRESENTANTS,2,FALSE)</f>
        <v>Francis Rivière</v>
      </c>
      <c r="G2988" s="6">
        <v>10487</v>
      </c>
      <c r="H2988" s="9">
        <v>41817</v>
      </c>
      <c r="I2988" s="9">
        <v>41835</v>
      </c>
      <c r="J2988" s="9">
        <v>41838</v>
      </c>
      <c r="K2988" s="7">
        <v>3</v>
      </c>
      <c r="L2988" s="9" t="str">
        <f>VLOOKUP(T_[[#This Row],[Réf catégorie]],ListeCATEGORIES,2,FALSE)</f>
        <v>Desserts</v>
      </c>
      <c r="M2988" s="6">
        <v>19</v>
      </c>
      <c r="N2988" s="6" t="str">
        <f>VLOOKUP(T_[[#This Row],[Réf prod]],ListePRODUITS,2,FALSE)</f>
        <v>Teatime Chocolate Biscuits</v>
      </c>
      <c r="O2988" s="13">
        <v>36.5</v>
      </c>
      <c r="P2988" s="6">
        <v>12</v>
      </c>
      <c r="Q2988" s="13">
        <f t="shared" si="46"/>
        <v>438</v>
      </c>
      <c r="R2988" s="15">
        <v>0.12</v>
      </c>
      <c r="S2988" s="13">
        <v>385.44</v>
      </c>
      <c r="T2988" s="13">
        <v>3.08352</v>
      </c>
      <c r="U2988" s="48">
        <f>T_[[#This Row],[CA tarif]]-T_[[#This Row],[CA HT]]</f>
        <v>52.56</v>
      </c>
      <c r="V2988" s="13"/>
      <c r="W2988" s="13"/>
      <c r="X2988"/>
      <c r="AA2988"/>
      <c r="AB2988"/>
    </row>
    <row r="2989" spans="1:28" ht="15" customHeight="1" x14ac:dyDescent="0.25">
      <c r="A2989" s="6" t="s">
        <v>245</v>
      </c>
      <c r="B2989" s="6" t="s">
        <v>246</v>
      </c>
      <c r="C2989" s="6" t="s">
        <v>247</v>
      </c>
      <c r="D2989" s="6" t="s">
        <v>85</v>
      </c>
      <c r="E2989" s="6">
        <v>4</v>
      </c>
      <c r="F2989" s="6" t="str">
        <f>VLOOKUP(T_[[#This Row],[N° représ]],ListeREPRESENTANTS,2,FALSE)</f>
        <v>Laura Callahan</v>
      </c>
      <c r="G2989" s="6">
        <v>10679</v>
      </c>
      <c r="H2989" s="9">
        <v>41817</v>
      </c>
      <c r="I2989" s="9">
        <v>41847</v>
      </c>
      <c r="J2989" s="9">
        <v>41846</v>
      </c>
      <c r="K2989" s="7">
        <v>4</v>
      </c>
      <c r="L2989" s="9" t="str">
        <f>VLOOKUP(T_[[#This Row],[Réf catégorie]],ListeCATEGORIES,2,FALSE)</f>
        <v>Produits laitiers</v>
      </c>
      <c r="M2989" s="6">
        <v>59</v>
      </c>
      <c r="N2989" s="6" t="str">
        <f>VLOOKUP(T_[[#This Row],[Réf prod]],ListePRODUITS,2,FALSE)</f>
        <v>Raclette Courdavault</v>
      </c>
      <c r="O2989" s="13">
        <v>275</v>
      </c>
      <c r="P2989" s="6">
        <v>98</v>
      </c>
      <c r="Q2989" s="13">
        <f t="shared" si="46"/>
        <v>26950</v>
      </c>
      <c r="R2989" s="15">
        <v>7.0000000000000007E-2</v>
      </c>
      <c r="S2989" s="13">
        <v>25063.5</v>
      </c>
      <c r="T2989" s="13">
        <v>701.77800000000002</v>
      </c>
      <c r="U2989" s="48">
        <f>T_[[#This Row],[CA tarif]]-T_[[#This Row],[CA HT]]</f>
        <v>1886.5</v>
      </c>
      <c r="V2989" s="13"/>
      <c r="W2989" s="13"/>
      <c r="X2989"/>
      <c r="AA2989"/>
      <c r="AB2989"/>
    </row>
    <row r="2990" spans="1:28" ht="15" customHeight="1" x14ac:dyDescent="0.25">
      <c r="A2990" s="6" t="s">
        <v>86</v>
      </c>
      <c r="B2990" s="6" t="s">
        <v>87</v>
      </c>
      <c r="C2990" s="6" t="s">
        <v>88</v>
      </c>
      <c r="D2990" s="6" t="s">
        <v>89</v>
      </c>
      <c r="E2990" s="6">
        <v>5</v>
      </c>
      <c r="F2990" s="6" t="str">
        <f>VLOOKUP(T_[[#This Row],[N° représ]],ListeREPRESENTANTS,2,FALSE)</f>
        <v>Mohamed Ben Arfa</v>
      </c>
      <c r="G2990" s="6">
        <v>10578</v>
      </c>
      <c r="H2990" s="9">
        <v>41818</v>
      </c>
      <c r="I2990" s="9">
        <v>41848</v>
      </c>
      <c r="J2990" s="9">
        <v>41847</v>
      </c>
      <c r="K2990" s="7">
        <v>5</v>
      </c>
      <c r="L2990" s="9" t="str">
        <f>VLOOKUP(T_[[#This Row],[Réf catégorie]],ListeCATEGORIES,2,FALSE)</f>
        <v>Pâtes et céréales</v>
      </c>
      <c r="M2990" s="6">
        <v>57</v>
      </c>
      <c r="N2990" s="6" t="str">
        <f>VLOOKUP(T_[[#This Row],[Réf prod]],ListePRODUITS,2,FALSE)</f>
        <v>Ravioli Angelo</v>
      </c>
      <c r="O2990" s="13">
        <v>97.5</v>
      </c>
      <c r="P2990" s="6">
        <v>89</v>
      </c>
      <c r="Q2990" s="13">
        <f t="shared" si="46"/>
        <v>8677.5</v>
      </c>
      <c r="R2990" s="15">
        <v>0</v>
      </c>
      <c r="S2990" s="13">
        <v>8677.5</v>
      </c>
      <c r="T2990" s="13">
        <v>104.13</v>
      </c>
      <c r="U2990" s="48">
        <f>T_[[#This Row],[CA tarif]]-T_[[#This Row],[CA HT]]</f>
        <v>0</v>
      </c>
      <c r="V2990" s="13"/>
      <c r="W2990" s="13"/>
      <c r="X2990"/>
      <c r="AA2990"/>
      <c r="AB2990"/>
    </row>
    <row r="2991" spans="1:28" ht="15" customHeight="1" x14ac:dyDescent="0.25">
      <c r="A2991" s="6" t="s">
        <v>205</v>
      </c>
      <c r="B2991" s="6" t="s">
        <v>206</v>
      </c>
      <c r="C2991" s="6" t="s">
        <v>207</v>
      </c>
      <c r="D2991" s="6" t="s">
        <v>208</v>
      </c>
      <c r="E2991" s="6">
        <v>7</v>
      </c>
      <c r="F2991" s="6" t="str">
        <f>VLOOKUP(T_[[#This Row],[N° représ]],ListeREPRESENTANTS,2,FALSE)</f>
        <v>Jaime Dos Santos</v>
      </c>
      <c r="G2991" s="6">
        <v>10626</v>
      </c>
      <c r="H2991" s="9">
        <v>41818</v>
      </c>
      <c r="I2991" s="9">
        <v>41838</v>
      </c>
      <c r="J2991" s="9">
        <v>41833</v>
      </c>
      <c r="K2991" s="7">
        <v>4</v>
      </c>
      <c r="L2991" s="9" t="str">
        <f>VLOOKUP(T_[[#This Row],[Réf catégorie]],ListeCATEGORIES,2,FALSE)</f>
        <v>Produits laitiers</v>
      </c>
      <c r="M2991" s="6">
        <v>60</v>
      </c>
      <c r="N2991" s="6" t="str">
        <f>VLOOKUP(T_[[#This Row],[Réf prod]],ListePRODUITS,2,FALSE)</f>
        <v>Camembert Pierrot</v>
      </c>
      <c r="O2991" s="13">
        <v>170</v>
      </c>
      <c r="P2991" s="6">
        <v>58</v>
      </c>
      <c r="Q2991" s="13">
        <f t="shared" si="46"/>
        <v>9860</v>
      </c>
      <c r="R2991" s="15">
        <v>0.03</v>
      </c>
      <c r="S2991" s="13">
        <v>9564.1999999999989</v>
      </c>
      <c r="T2991" s="13">
        <v>306.05439999999999</v>
      </c>
      <c r="U2991" s="48">
        <f>T_[[#This Row],[CA tarif]]-T_[[#This Row],[CA HT]]</f>
        <v>295.80000000000109</v>
      </c>
      <c r="V2991" s="13"/>
      <c r="W2991" s="13"/>
      <c r="X2991"/>
      <c r="AA2991"/>
      <c r="AB2991"/>
    </row>
    <row r="2992" spans="1:28" ht="15" customHeight="1" x14ac:dyDescent="0.25">
      <c r="A2992" s="6" t="s">
        <v>186</v>
      </c>
      <c r="B2992" s="6" t="s">
        <v>187</v>
      </c>
      <c r="C2992" s="6" t="s">
        <v>188</v>
      </c>
      <c r="D2992" s="6" t="s">
        <v>140</v>
      </c>
      <c r="E2992" s="6">
        <v>8</v>
      </c>
      <c r="F2992" s="6" t="str">
        <f>VLOOKUP(T_[[#This Row],[N° représ]],ListeREPRESENTANTS,2,FALSE)</f>
        <v>Hicham Esmal</v>
      </c>
      <c r="G2992" s="6">
        <v>10836</v>
      </c>
      <c r="H2992" s="9">
        <v>41818</v>
      </c>
      <c r="I2992" s="9">
        <v>41833</v>
      </c>
      <c r="J2992" s="9">
        <v>41831</v>
      </c>
      <c r="K2992" s="7">
        <v>5</v>
      </c>
      <c r="L2992" s="9" t="str">
        <f>VLOOKUP(T_[[#This Row],[Réf catégorie]],ListeCATEGORIES,2,FALSE)</f>
        <v>Pâtes et céréales</v>
      </c>
      <c r="M2992" s="6">
        <v>57</v>
      </c>
      <c r="N2992" s="6" t="str">
        <f>VLOOKUP(T_[[#This Row],[Réf prod]],ListePRODUITS,2,FALSE)</f>
        <v>Ravioli Angelo</v>
      </c>
      <c r="O2992" s="13">
        <v>97.5</v>
      </c>
      <c r="P2992" s="6">
        <v>29</v>
      </c>
      <c r="Q2992" s="13">
        <f t="shared" si="46"/>
        <v>2827.5</v>
      </c>
      <c r="R2992" s="15">
        <v>0.01</v>
      </c>
      <c r="S2992" s="13">
        <v>2799.2249999999999</v>
      </c>
      <c r="T2992" s="13">
        <v>22.393799999999999</v>
      </c>
      <c r="U2992" s="48">
        <f>T_[[#This Row],[CA tarif]]-T_[[#This Row],[CA HT]]</f>
        <v>28.275000000000091</v>
      </c>
      <c r="V2992" s="13"/>
      <c r="W2992" s="13"/>
      <c r="X2992"/>
      <c r="AA2992"/>
      <c r="AB2992"/>
    </row>
    <row r="2993" spans="1:28" ht="15" customHeight="1" x14ac:dyDescent="0.25">
      <c r="A2993" s="6" t="s">
        <v>258</v>
      </c>
      <c r="B2993" s="6" t="s">
        <v>259</v>
      </c>
      <c r="C2993" s="6" t="s">
        <v>260</v>
      </c>
      <c r="D2993" s="6" t="s">
        <v>136</v>
      </c>
      <c r="E2993" s="6">
        <v>9</v>
      </c>
      <c r="F2993" s="6" t="str">
        <f>VLOOKUP(T_[[#This Row],[N° représ]],ListeREPRESENTANTS,2,FALSE)</f>
        <v>Steven Buchanan</v>
      </c>
      <c r="G2993" s="6">
        <v>10575</v>
      </c>
      <c r="H2993" s="9">
        <v>41819</v>
      </c>
      <c r="I2993" s="9">
        <v>41839</v>
      </c>
      <c r="J2993" s="9">
        <v>41838</v>
      </c>
      <c r="K2993" s="7">
        <v>4</v>
      </c>
      <c r="L2993" s="9" t="str">
        <f>VLOOKUP(T_[[#This Row],[Réf catégorie]],ListeCATEGORIES,2,FALSE)</f>
        <v>Produits laitiers</v>
      </c>
      <c r="M2993" s="6">
        <v>59</v>
      </c>
      <c r="N2993" s="6" t="str">
        <f>VLOOKUP(T_[[#This Row],[Réf prod]],ListePRODUITS,2,FALSE)</f>
        <v>Raclette Courdavault</v>
      </c>
      <c r="O2993" s="13">
        <v>275</v>
      </c>
      <c r="P2993" s="6">
        <v>35</v>
      </c>
      <c r="Q2993" s="13">
        <f t="shared" si="46"/>
        <v>9625</v>
      </c>
      <c r="R2993" s="15">
        <v>0.16</v>
      </c>
      <c r="S2993" s="13">
        <v>8085</v>
      </c>
      <c r="T2993" s="13">
        <v>97.02</v>
      </c>
      <c r="U2993" s="48">
        <f>T_[[#This Row],[CA tarif]]-T_[[#This Row],[CA HT]]</f>
        <v>1540</v>
      </c>
      <c r="V2993" s="13"/>
      <c r="W2993" s="13"/>
      <c r="X2993"/>
      <c r="AA2993"/>
      <c r="AB2993"/>
    </row>
    <row r="2994" spans="1:28" ht="15" customHeight="1" x14ac:dyDescent="0.25">
      <c r="A2994" s="6" t="s">
        <v>130</v>
      </c>
      <c r="B2994" s="6" t="s">
        <v>131</v>
      </c>
      <c r="C2994" s="6" t="s">
        <v>132</v>
      </c>
      <c r="D2994" s="6" t="s">
        <v>123</v>
      </c>
      <c r="E2994" s="6">
        <v>5</v>
      </c>
      <c r="F2994" s="6" t="str">
        <f>VLOOKUP(T_[[#This Row],[N° représ]],ListeREPRESENTANTS,2,FALSE)</f>
        <v>Mohamed Ben Arfa</v>
      </c>
      <c r="G2994" s="6">
        <v>10728</v>
      </c>
      <c r="H2994" s="9">
        <v>41819</v>
      </c>
      <c r="I2994" s="9">
        <v>41842</v>
      </c>
      <c r="J2994" s="9">
        <v>41842</v>
      </c>
      <c r="K2994" s="7">
        <v>8</v>
      </c>
      <c r="L2994" s="9" t="str">
        <f>VLOOKUP(T_[[#This Row],[Réf catégorie]],ListeCATEGORIES,2,FALSE)</f>
        <v>Poissons et fruits de mer</v>
      </c>
      <c r="M2994" s="6">
        <v>30</v>
      </c>
      <c r="N2994" s="6" t="str">
        <f>VLOOKUP(T_[[#This Row],[Réf prod]],ListePRODUITS,2,FALSE)</f>
        <v>Nord-Ost Matjeshering</v>
      </c>
      <c r="O2994" s="13">
        <v>129.44999999999999</v>
      </c>
      <c r="P2994" s="6">
        <v>54</v>
      </c>
      <c r="Q2994" s="13">
        <f t="shared" si="46"/>
        <v>6990.2999999999993</v>
      </c>
      <c r="R2994" s="15">
        <v>0</v>
      </c>
      <c r="S2994" s="13">
        <v>6990.2999999999993</v>
      </c>
      <c r="T2994" s="13">
        <v>41.941799999999994</v>
      </c>
      <c r="U2994" s="48">
        <f>T_[[#This Row],[CA tarif]]-T_[[#This Row],[CA HT]]</f>
        <v>0</v>
      </c>
      <c r="V2994" s="13"/>
      <c r="W2994" s="13"/>
      <c r="X2994"/>
      <c r="AA2994"/>
      <c r="AB2994"/>
    </row>
    <row r="2995" spans="1:28" ht="15" customHeight="1" x14ac:dyDescent="0.25">
      <c r="A2995" s="6" t="s">
        <v>269</v>
      </c>
      <c r="B2995" s="6" t="s">
        <v>270</v>
      </c>
      <c r="C2995" s="6" t="s">
        <v>271</v>
      </c>
      <c r="D2995" s="6" t="s">
        <v>242</v>
      </c>
      <c r="E2995" s="6">
        <v>3</v>
      </c>
      <c r="F2995" s="6" t="str">
        <f>VLOOKUP(T_[[#This Row],[N° représ]],ListeREPRESENTANTS,2,FALSE)</f>
        <v>Janet Leverling</v>
      </c>
      <c r="G2995" s="6">
        <v>10769</v>
      </c>
      <c r="H2995" s="9">
        <v>41819</v>
      </c>
      <c r="I2995" s="9">
        <v>41840</v>
      </c>
      <c r="J2995" s="9">
        <v>41842</v>
      </c>
      <c r="K2995" s="7">
        <v>8</v>
      </c>
      <c r="L2995" s="9" t="str">
        <f>VLOOKUP(T_[[#This Row],[Réf catégorie]],ListeCATEGORIES,2,FALSE)</f>
        <v>Poissons et fruits de mer</v>
      </c>
      <c r="M2995" s="6">
        <v>41</v>
      </c>
      <c r="N2995" s="6" t="str">
        <f>VLOOKUP(T_[[#This Row],[Réf prod]],ListePRODUITS,2,FALSE)</f>
        <v>Jack's New England Clam Chowder</v>
      </c>
      <c r="O2995" s="13">
        <v>48.25</v>
      </c>
      <c r="P2995" s="6">
        <v>82</v>
      </c>
      <c r="Q2995" s="13">
        <f t="shared" si="46"/>
        <v>3956.5</v>
      </c>
      <c r="R2995" s="15">
        <v>0.09</v>
      </c>
      <c r="S2995" s="13">
        <v>3600.415</v>
      </c>
      <c r="T2995" s="13">
        <v>72.008300000000006</v>
      </c>
      <c r="U2995" s="48">
        <f>T_[[#This Row],[CA tarif]]-T_[[#This Row],[CA HT]]</f>
        <v>356.08500000000004</v>
      </c>
      <c r="V2995" s="13"/>
      <c r="W2995" s="13"/>
      <c r="X2995"/>
      <c r="AA2995"/>
      <c r="AB2995"/>
    </row>
    <row r="2996" spans="1:28" ht="15" customHeight="1" x14ac:dyDescent="0.25">
      <c r="A2996" s="6" t="s">
        <v>155</v>
      </c>
      <c r="B2996" s="6" t="s">
        <v>156</v>
      </c>
      <c r="C2996" s="6" t="s">
        <v>132</v>
      </c>
      <c r="D2996" s="6" t="s">
        <v>123</v>
      </c>
      <c r="E2996" s="6">
        <v>7</v>
      </c>
      <c r="F2996" s="6" t="str">
        <f>VLOOKUP(T_[[#This Row],[N° représ]],ListeREPRESENTANTS,2,FALSE)</f>
        <v>Jaime Dos Santos</v>
      </c>
      <c r="G2996" s="6">
        <v>10834</v>
      </c>
      <c r="H2996" s="9">
        <v>41819</v>
      </c>
      <c r="I2996" s="9">
        <v>41831</v>
      </c>
      <c r="J2996" s="9">
        <v>41831</v>
      </c>
      <c r="K2996" s="7">
        <v>6</v>
      </c>
      <c r="L2996" s="9" t="str">
        <f>VLOOKUP(T_[[#This Row],[Réf catégorie]],ListeCATEGORIES,2,FALSE)</f>
        <v>Viandes</v>
      </c>
      <c r="M2996" s="6">
        <v>29</v>
      </c>
      <c r="N2996" s="6" t="str">
        <f>VLOOKUP(T_[[#This Row],[Réf prod]],ListePRODUITS,2,FALSE)</f>
        <v>Thüringer Rostbratwurst</v>
      </c>
      <c r="O2996" s="13">
        <v>618.95000000000005</v>
      </c>
      <c r="P2996" s="6">
        <v>12</v>
      </c>
      <c r="Q2996" s="13">
        <f t="shared" si="46"/>
        <v>7427.4000000000005</v>
      </c>
      <c r="R2996" s="15">
        <v>0.18</v>
      </c>
      <c r="S2996" s="13">
        <v>6090.4680000000008</v>
      </c>
      <c r="T2996" s="13">
        <v>85.266552000000004</v>
      </c>
      <c r="U2996" s="48">
        <f>T_[[#This Row],[CA tarif]]-T_[[#This Row],[CA HT]]</f>
        <v>1336.9319999999998</v>
      </c>
      <c r="V2996" s="13"/>
      <c r="W2996" s="13"/>
      <c r="X2996"/>
      <c r="AA2996"/>
      <c r="AB2996"/>
    </row>
    <row r="2997" spans="1:28" ht="15" customHeight="1" x14ac:dyDescent="0.25">
      <c r="A2997" s="6" t="s">
        <v>205</v>
      </c>
      <c r="B2997" s="6" t="s">
        <v>206</v>
      </c>
      <c r="C2997" s="6" t="s">
        <v>207</v>
      </c>
      <c r="D2997" s="6" t="s">
        <v>208</v>
      </c>
      <c r="E2997" s="6">
        <v>4</v>
      </c>
      <c r="F2997" s="6" t="str">
        <f>VLOOKUP(T_[[#This Row],[N° représ]],ListeREPRESENTANTS,2,FALSE)</f>
        <v>Laura Callahan</v>
      </c>
      <c r="G2997" s="6">
        <v>10857</v>
      </c>
      <c r="H2997" s="9">
        <v>41819</v>
      </c>
      <c r="I2997" s="9">
        <v>41836</v>
      </c>
      <c r="J2997" s="9">
        <v>41832</v>
      </c>
      <c r="K2997" s="7">
        <v>3</v>
      </c>
      <c r="L2997" s="9" t="str">
        <f>VLOOKUP(T_[[#This Row],[Réf catégorie]],ListeCATEGORIES,2,FALSE)</f>
        <v>Desserts</v>
      </c>
      <c r="M2997" s="6">
        <v>26</v>
      </c>
      <c r="N2997" s="6" t="str">
        <f>VLOOKUP(T_[[#This Row],[Réf prod]],ListePRODUITS,2,FALSE)</f>
        <v>Gumbär Gummibärchen</v>
      </c>
      <c r="O2997" s="13">
        <v>156.15</v>
      </c>
      <c r="P2997" s="6">
        <v>17</v>
      </c>
      <c r="Q2997" s="13">
        <f t="shared" si="46"/>
        <v>2654.55</v>
      </c>
      <c r="R2997" s="15">
        <v>0.09</v>
      </c>
      <c r="S2997" s="13">
        <v>2415.6405000000004</v>
      </c>
      <c r="T2997" s="13">
        <v>50.728450500000008</v>
      </c>
      <c r="U2997" s="48">
        <f>T_[[#This Row],[CA tarif]]-T_[[#This Row],[CA HT]]</f>
        <v>238.90949999999975</v>
      </c>
      <c r="V2997" s="13"/>
      <c r="W2997" s="13"/>
      <c r="X2997"/>
      <c r="AA2997"/>
      <c r="AB2997"/>
    </row>
    <row r="2998" spans="1:28" ht="15" customHeight="1" x14ac:dyDescent="0.25">
      <c r="A2998" s="6" t="s">
        <v>103</v>
      </c>
      <c r="B2998" s="6" t="s">
        <v>104</v>
      </c>
      <c r="C2998" s="6" t="s">
        <v>105</v>
      </c>
      <c r="D2998" s="6" t="s">
        <v>106</v>
      </c>
      <c r="E2998" s="6">
        <v>7</v>
      </c>
      <c r="F2998" s="6" t="str">
        <f>VLOOKUP(T_[[#This Row],[N° représ]],ListeREPRESENTANTS,2,FALSE)</f>
        <v>Jaime Dos Santos</v>
      </c>
      <c r="G2998" s="6">
        <v>10486</v>
      </c>
      <c r="H2998" s="9">
        <v>41820</v>
      </c>
      <c r="I2998" s="9">
        <v>41840</v>
      </c>
      <c r="J2998" s="9">
        <v>41837</v>
      </c>
      <c r="K2998" s="7">
        <v>7</v>
      </c>
      <c r="L2998" s="9" t="str">
        <f>VLOOKUP(T_[[#This Row],[Réf catégorie]],ListeCATEGORIES,2,FALSE)</f>
        <v>Produits secs</v>
      </c>
      <c r="M2998" s="6">
        <v>74</v>
      </c>
      <c r="N2998" s="6" t="str">
        <f>VLOOKUP(T_[[#This Row],[Réf prod]],ListePRODUITS,2,FALSE)</f>
        <v>Longlife Tofu</v>
      </c>
      <c r="O2998" s="13">
        <v>40</v>
      </c>
      <c r="P2998" s="6">
        <v>61</v>
      </c>
      <c r="Q2998" s="13">
        <f t="shared" si="46"/>
        <v>2440</v>
      </c>
      <c r="R2998" s="15">
        <v>0.2</v>
      </c>
      <c r="S2998" s="13">
        <v>1952</v>
      </c>
      <c r="T2998" s="13">
        <v>1.952</v>
      </c>
      <c r="U2998" s="48">
        <f>T_[[#This Row],[CA tarif]]-T_[[#This Row],[CA HT]]</f>
        <v>488</v>
      </c>
      <c r="V2998" s="13"/>
      <c r="W2998" s="13"/>
      <c r="X2998"/>
      <c r="AA2998"/>
      <c r="AB2998"/>
    </row>
    <row r="2999" spans="1:28" ht="15" customHeight="1" x14ac:dyDescent="0.25">
      <c r="A2999" s="6" t="s">
        <v>179</v>
      </c>
      <c r="B2999" s="6" t="s">
        <v>180</v>
      </c>
      <c r="C2999" s="6" t="s">
        <v>181</v>
      </c>
      <c r="D2999" s="6" t="s">
        <v>81</v>
      </c>
      <c r="E2999" s="6">
        <v>9</v>
      </c>
      <c r="F2999" s="6" t="str">
        <f>VLOOKUP(T_[[#This Row],[N° représ]],ListeREPRESENTANTS,2,FALSE)</f>
        <v>Steven Buchanan</v>
      </c>
      <c r="G2999" s="6">
        <v>10607</v>
      </c>
      <c r="H2999" s="9">
        <v>41820</v>
      </c>
      <c r="I2999" s="9">
        <v>41844</v>
      </c>
      <c r="J2999" s="9">
        <v>41845</v>
      </c>
      <c r="K2999" s="7">
        <v>7</v>
      </c>
      <c r="L2999" s="9" t="str">
        <f>VLOOKUP(T_[[#This Row],[Réf catégorie]],ListeCATEGORIES,2,FALSE)</f>
        <v>Produits secs</v>
      </c>
      <c r="M2999" s="6">
        <v>7</v>
      </c>
      <c r="N2999" s="6" t="str">
        <f>VLOOKUP(T_[[#This Row],[Réf prod]],ListePRODUITS,2,FALSE)</f>
        <v>Uncle Bob's Organic Dried Pears</v>
      </c>
      <c r="O2999" s="13">
        <v>150</v>
      </c>
      <c r="P2999" s="6">
        <v>49</v>
      </c>
      <c r="Q2999" s="13">
        <f t="shared" si="46"/>
        <v>7350</v>
      </c>
      <c r="R2999" s="15">
        <v>0.2</v>
      </c>
      <c r="S2999" s="13">
        <v>5880</v>
      </c>
      <c r="T2999" s="13">
        <v>123.48</v>
      </c>
      <c r="U2999" s="48">
        <f>T_[[#This Row],[CA tarif]]-T_[[#This Row],[CA HT]]</f>
        <v>1470</v>
      </c>
      <c r="V2999" s="13"/>
      <c r="W2999" s="13"/>
      <c r="X2999"/>
      <c r="AA2999"/>
      <c r="AB2999"/>
    </row>
    <row r="3000" spans="1:28" ht="15" customHeight="1" x14ac:dyDescent="0.25">
      <c r="A3000" s="6" t="s">
        <v>184</v>
      </c>
      <c r="B3000" s="6" t="s">
        <v>185</v>
      </c>
      <c r="C3000" s="6" t="s">
        <v>159</v>
      </c>
      <c r="D3000" s="6" t="s">
        <v>136</v>
      </c>
      <c r="E3000" s="6">
        <v>4</v>
      </c>
      <c r="F3000" s="6" t="str">
        <f>VLOOKUP(T_[[#This Row],[N° représ]],ListeREPRESENTANTS,2,FALSE)</f>
        <v>Laura Callahan</v>
      </c>
      <c r="G3000" s="6">
        <v>10632</v>
      </c>
      <c r="H3000" s="9">
        <v>41820</v>
      </c>
      <c r="I3000" s="9">
        <v>41830</v>
      </c>
      <c r="J3000" s="9">
        <v>41830</v>
      </c>
      <c r="K3000" s="7">
        <v>4</v>
      </c>
      <c r="L3000" s="9" t="str">
        <f>VLOOKUP(T_[[#This Row],[Réf catégorie]],ListeCATEGORIES,2,FALSE)</f>
        <v>Produits laitiers</v>
      </c>
      <c r="M3000" s="6">
        <v>33</v>
      </c>
      <c r="N3000" s="6" t="str">
        <f>VLOOKUP(T_[[#This Row],[Réf prod]],ListePRODUITS,2,FALSE)</f>
        <v>Geitost</v>
      </c>
      <c r="O3000" s="13">
        <v>12.5</v>
      </c>
      <c r="P3000" s="6">
        <v>32</v>
      </c>
      <c r="Q3000" s="13">
        <f t="shared" si="46"/>
        <v>400</v>
      </c>
      <c r="R3000" s="15">
        <v>0.17</v>
      </c>
      <c r="S3000" s="13">
        <v>332</v>
      </c>
      <c r="T3000" s="13">
        <v>8.3000000000000007</v>
      </c>
      <c r="U3000" s="48">
        <f>T_[[#This Row],[CA tarif]]-T_[[#This Row],[CA HT]]</f>
        <v>68</v>
      </c>
      <c r="V3000" s="13"/>
      <c r="W3000" s="13"/>
      <c r="X3000"/>
      <c r="AA3000"/>
      <c r="AB3000"/>
    </row>
    <row r="3001" spans="1:28" ht="15" customHeight="1" x14ac:dyDescent="0.25">
      <c r="A3001" s="6" t="s">
        <v>186</v>
      </c>
      <c r="B3001" s="6" t="s">
        <v>187</v>
      </c>
      <c r="C3001" s="6" t="s">
        <v>188</v>
      </c>
      <c r="D3001" s="6" t="s">
        <v>140</v>
      </c>
      <c r="E3001" s="6">
        <v>4</v>
      </c>
      <c r="F3001" s="6" t="str">
        <f>VLOOKUP(T_[[#This Row],[N° représ]],ListeREPRESENTANTS,2,FALSE)</f>
        <v>Laura Callahan</v>
      </c>
      <c r="G3001" s="6">
        <v>10795</v>
      </c>
      <c r="H3001" s="9">
        <v>41820</v>
      </c>
      <c r="I3001" s="9">
        <v>41846</v>
      </c>
      <c r="J3001" s="9">
        <v>41843</v>
      </c>
      <c r="K3001" s="7">
        <v>6</v>
      </c>
      <c r="L3001" s="9" t="str">
        <f>VLOOKUP(T_[[#This Row],[Réf catégorie]],ListeCATEGORIES,2,FALSE)</f>
        <v>Viandes</v>
      </c>
      <c r="M3001" s="6">
        <v>17</v>
      </c>
      <c r="N3001" s="6" t="str">
        <f>VLOOKUP(T_[[#This Row],[Réf prod]],ListePRODUITS,2,FALSE)</f>
        <v>Alice Mutton</v>
      </c>
      <c r="O3001" s="13">
        <v>195</v>
      </c>
      <c r="P3001" s="6">
        <v>60</v>
      </c>
      <c r="Q3001" s="13">
        <f t="shared" si="46"/>
        <v>11700</v>
      </c>
      <c r="R3001" s="15">
        <v>0.09</v>
      </c>
      <c r="S3001" s="13">
        <v>10647</v>
      </c>
      <c r="T3001" s="13">
        <v>53.234999999999999</v>
      </c>
      <c r="U3001" s="48">
        <f>T_[[#This Row],[CA tarif]]-T_[[#This Row],[CA HT]]</f>
        <v>1053</v>
      </c>
      <c r="V3001" s="13"/>
      <c r="W3001" s="13"/>
      <c r="X3001"/>
      <c r="AA3001"/>
      <c r="AB3001"/>
    </row>
    <row r="3002" spans="1:28" ht="15" customHeight="1" x14ac:dyDescent="0.25">
      <c r="A3002" s="6" t="s">
        <v>103</v>
      </c>
      <c r="B3002" s="6" t="s">
        <v>104</v>
      </c>
      <c r="C3002" s="6" t="s">
        <v>105</v>
      </c>
      <c r="D3002" s="6" t="s">
        <v>106</v>
      </c>
      <c r="E3002" s="6">
        <v>5</v>
      </c>
      <c r="F3002" s="6" t="str">
        <f>VLOOKUP(T_[[#This Row],[N° représ]],ListeREPRESENTANTS,2,FALSE)</f>
        <v>Mohamed Ben Arfa</v>
      </c>
      <c r="G3002" s="6">
        <v>10863</v>
      </c>
      <c r="H3002" s="9">
        <v>41820</v>
      </c>
      <c r="I3002" s="9">
        <v>41836</v>
      </c>
      <c r="J3002" s="9">
        <v>41839</v>
      </c>
      <c r="K3002" s="7">
        <v>8</v>
      </c>
      <c r="L3002" s="9" t="str">
        <f>VLOOKUP(T_[[#This Row],[Réf catégorie]],ListeCATEGORIES,2,FALSE)</f>
        <v>Poissons et fruits de mer</v>
      </c>
      <c r="M3002" s="6">
        <v>58</v>
      </c>
      <c r="N3002" s="6" t="str">
        <f>VLOOKUP(T_[[#This Row],[Réf prod]],ListePRODUITS,2,FALSE)</f>
        <v>Escargots de Bourgogne</v>
      </c>
      <c r="O3002" s="13">
        <v>66.25</v>
      </c>
      <c r="P3002" s="6">
        <v>10</v>
      </c>
      <c r="Q3002" s="13">
        <f t="shared" si="46"/>
        <v>662.5</v>
      </c>
      <c r="R3002" s="15">
        <v>0.09</v>
      </c>
      <c r="S3002" s="13">
        <v>602.875</v>
      </c>
      <c r="T3002" s="13">
        <v>7.2344999999999997</v>
      </c>
      <c r="U3002" s="48">
        <f>T_[[#This Row],[CA tarif]]-T_[[#This Row],[CA HT]]</f>
        <v>59.625</v>
      </c>
      <c r="V3002" s="13"/>
      <c r="W3002" s="13"/>
      <c r="X3002"/>
      <c r="AA3002"/>
      <c r="AB3002"/>
    </row>
    <row r="3003" spans="1:28" ht="15" customHeight="1" x14ac:dyDescent="0.25">
      <c r="A3003" s="6" t="s">
        <v>147</v>
      </c>
      <c r="B3003" s="6" t="s">
        <v>148</v>
      </c>
      <c r="C3003" s="6" t="s">
        <v>149</v>
      </c>
      <c r="D3003" s="6" t="s">
        <v>85</v>
      </c>
      <c r="E3003" s="6">
        <v>8</v>
      </c>
      <c r="F3003" s="6" t="str">
        <f>VLOOKUP(T_[[#This Row],[N° représ]],ListeREPRESENTANTS,2,FALSE)</f>
        <v>Hicham Esmal</v>
      </c>
      <c r="G3003" s="6">
        <v>10923</v>
      </c>
      <c r="H3003" s="9">
        <v>41820</v>
      </c>
      <c r="I3003" s="9">
        <v>41840</v>
      </c>
      <c r="J3003" s="9">
        <v>41840</v>
      </c>
      <c r="K3003" s="7">
        <v>1</v>
      </c>
      <c r="L3003" s="9" t="str">
        <f>VLOOKUP(T_[[#This Row],[Réf catégorie]],ListeCATEGORIES,2,FALSE)</f>
        <v>Boissons</v>
      </c>
      <c r="M3003" s="6">
        <v>43</v>
      </c>
      <c r="N3003" s="6" t="str">
        <f>VLOOKUP(T_[[#This Row],[Réf prod]],ListePRODUITS,2,FALSE)</f>
        <v>Ipoh Coffee</v>
      </c>
      <c r="O3003" s="13">
        <v>230</v>
      </c>
      <c r="P3003" s="6">
        <v>30</v>
      </c>
      <c r="Q3003" s="13">
        <f t="shared" si="46"/>
        <v>6900</v>
      </c>
      <c r="R3003" s="15">
        <v>0.02</v>
      </c>
      <c r="S3003" s="13">
        <v>6762</v>
      </c>
      <c r="T3003" s="13">
        <v>135.24</v>
      </c>
      <c r="U3003" s="48">
        <f>T_[[#This Row],[CA tarif]]-T_[[#This Row],[CA HT]]</f>
        <v>138</v>
      </c>
      <c r="V3003" s="13"/>
      <c r="W3003" s="13"/>
      <c r="X3003"/>
      <c r="AA3003"/>
      <c r="AB3003"/>
    </row>
    <row r="3004" spans="1:28" ht="15" customHeight="1" x14ac:dyDescent="0.25">
      <c r="A3004" s="6" t="s">
        <v>213</v>
      </c>
      <c r="B3004" s="6" t="s">
        <v>214</v>
      </c>
      <c r="C3004" s="6" t="s">
        <v>215</v>
      </c>
      <c r="D3004" s="6" t="s">
        <v>81</v>
      </c>
      <c r="E3004" s="6">
        <v>3</v>
      </c>
      <c r="F3004" s="6" t="str">
        <f>VLOOKUP(T_[[#This Row],[N° représ]],ListeREPRESENTANTS,2,FALSE)</f>
        <v>Janet Leverling</v>
      </c>
      <c r="G3004" s="6">
        <v>10936</v>
      </c>
      <c r="H3004" s="9">
        <v>41820</v>
      </c>
      <c r="I3004" s="9">
        <v>41838</v>
      </c>
      <c r="J3004" s="9">
        <v>41836</v>
      </c>
      <c r="K3004" s="7">
        <v>8</v>
      </c>
      <c r="L3004" s="9" t="str">
        <f>VLOOKUP(T_[[#This Row],[Réf catégorie]],ListeCATEGORIES,2,FALSE)</f>
        <v>Poissons et fruits de mer</v>
      </c>
      <c r="M3004" s="6">
        <v>36</v>
      </c>
      <c r="N3004" s="6" t="str">
        <f>VLOOKUP(T_[[#This Row],[Réf prod]],ListePRODUITS,2,FALSE)</f>
        <v>Inlagd Sill</v>
      </c>
      <c r="O3004" s="13">
        <v>95</v>
      </c>
      <c r="P3004" s="6">
        <v>4</v>
      </c>
      <c r="Q3004" s="13">
        <f t="shared" si="46"/>
        <v>380</v>
      </c>
      <c r="R3004" s="15">
        <v>0</v>
      </c>
      <c r="S3004" s="13">
        <v>380</v>
      </c>
      <c r="T3004" s="13">
        <v>9.1199999999999992</v>
      </c>
      <c r="U3004" s="48">
        <f>T_[[#This Row],[CA tarif]]-T_[[#This Row],[CA HT]]</f>
        <v>0</v>
      </c>
      <c r="V3004" s="13"/>
      <c r="W3004" s="13"/>
      <c r="X3004"/>
      <c r="AA3004"/>
      <c r="AB3004"/>
    </row>
    <row r="3005" spans="1:28" ht="15" customHeight="1" x14ac:dyDescent="0.25">
      <c r="A3005" s="6" t="s">
        <v>301</v>
      </c>
      <c r="B3005" s="6" t="s">
        <v>302</v>
      </c>
      <c r="C3005" s="6" t="s">
        <v>260</v>
      </c>
      <c r="D3005" s="6" t="s">
        <v>136</v>
      </c>
      <c r="E3005" s="6">
        <v>7</v>
      </c>
      <c r="F3005" s="6" t="str">
        <f>VLOOKUP(T_[[#This Row],[N° représ]],ListeREPRESENTANTS,2,FALSE)</f>
        <v>Jaime Dos Santos</v>
      </c>
      <c r="G3005" s="6">
        <v>10835</v>
      </c>
      <c r="H3005" s="9">
        <v>41821</v>
      </c>
      <c r="I3005" s="9">
        <v>41841</v>
      </c>
      <c r="J3005" s="9">
        <v>41842</v>
      </c>
      <c r="K3005" s="7">
        <v>4</v>
      </c>
      <c r="L3005" s="9" t="str">
        <f>VLOOKUP(T_[[#This Row],[Réf catégorie]],ListeCATEGORIES,2,FALSE)</f>
        <v>Produits laitiers</v>
      </c>
      <c r="M3005" s="6">
        <v>59</v>
      </c>
      <c r="N3005" s="6" t="str">
        <f>VLOOKUP(T_[[#This Row],[Réf prod]],ListePRODUITS,2,FALSE)</f>
        <v>Raclette Courdavault</v>
      </c>
      <c r="O3005" s="13">
        <v>275</v>
      </c>
      <c r="P3005" s="6">
        <v>50</v>
      </c>
      <c r="Q3005" s="13">
        <f t="shared" si="46"/>
        <v>13750</v>
      </c>
      <c r="R3005" s="15">
        <v>0.2</v>
      </c>
      <c r="S3005" s="13">
        <v>11000</v>
      </c>
      <c r="T3005" s="13">
        <v>319</v>
      </c>
      <c r="U3005" s="48">
        <f>T_[[#This Row],[CA tarif]]-T_[[#This Row],[CA HT]]</f>
        <v>2750</v>
      </c>
      <c r="V3005" s="13"/>
      <c r="W3005" s="13"/>
      <c r="X3005"/>
      <c r="AA3005"/>
      <c r="AB3005"/>
    </row>
    <row r="3006" spans="1:28" ht="15" customHeight="1" x14ac:dyDescent="0.25">
      <c r="A3006" s="6" t="s">
        <v>186</v>
      </c>
      <c r="B3006" s="6" t="s">
        <v>187</v>
      </c>
      <c r="C3006" s="6" t="s">
        <v>188</v>
      </c>
      <c r="D3006" s="6" t="s">
        <v>140</v>
      </c>
      <c r="E3006" s="6">
        <v>1</v>
      </c>
      <c r="F3006" s="6" t="str">
        <f>VLOOKUP(T_[[#This Row],[N° représ]],ListeREPRESENTANTS,2,FALSE)</f>
        <v>Francis Rivière</v>
      </c>
      <c r="G3006" s="6">
        <v>10595</v>
      </c>
      <c r="H3006" s="9">
        <v>41822</v>
      </c>
      <c r="I3006" s="9">
        <v>41845</v>
      </c>
      <c r="J3006" s="9">
        <v>41844</v>
      </c>
      <c r="K3006" s="7">
        <v>1</v>
      </c>
      <c r="L3006" s="9" t="str">
        <f>VLOOKUP(T_[[#This Row],[Réf catégorie]],ListeCATEGORIES,2,FALSE)</f>
        <v>Boissons</v>
      </c>
      <c r="M3006" s="6">
        <v>35</v>
      </c>
      <c r="N3006" s="6" t="str">
        <f>VLOOKUP(T_[[#This Row],[Réf prod]],ListePRODUITS,2,FALSE)</f>
        <v>Steeleye Stout</v>
      </c>
      <c r="O3006" s="13">
        <v>90</v>
      </c>
      <c r="P3006" s="6">
        <v>77</v>
      </c>
      <c r="Q3006" s="13">
        <f t="shared" si="46"/>
        <v>6930</v>
      </c>
      <c r="R3006" s="15">
        <v>7.0000000000000007E-2</v>
      </c>
      <c r="S3006" s="13">
        <v>6444.9</v>
      </c>
      <c r="T3006" s="13">
        <v>90.228599999999986</v>
      </c>
      <c r="U3006" s="48">
        <f>T_[[#This Row],[CA tarif]]-T_[[#This Row],[CA HT]]</f>
        <v>485.10000000000036</v>
      </c>
      <c r="V3006" s="13"/>
      <c r="W3006" s="13"/>
      <c r="X3006"/>
      <c r="AA3006"/>
      <c r="AB3006"/>
    </row>
    <row r="3007" spans="1:28" ht="15" customHeight="1" x14ac:dyDescent="0.25">
      <c r="A3007" s="6" t="s">
        <v>189</v>
      </c>
      <c r="B3007" s="6" t="s">
        <v>190</v>
      </c>
      <c r="C3007" s="6" t="s">
        <v>191</v>
      </c>
      <c r="D3007" s="6" t="s">
        <v>136</v>
      </c>
      <c r="E3007" s="6">
        <v>5</v>
      </c>
      <c r="F3007" s="6" t="str">
        <f>VLOOKUP(T_[[#This Row],[N° représ]],ListeREPRESENTANTS,2,FALSE)</f>
        <v>Mohamed Ben Arfa</v>
      </c>
      <c r="G3007" s="6">
        <v>10658</v>
      </c>
      <c r="H3007" s="9">
        <v>41822</v>
      </c>
      <c r="I3007" s="9">
        <v>41845</v>
      </c>
      <c r="J3007" s="9">
        <v>41847</v>
      </c>
      <c r="K3007" s="7">
        <v>2</v>
      </c>
      <c r="L3007" s="9" t="str">
        <f>VLOOKUP(T_[[#This Row],[Réf catégorie]],ListeCATEGORIES,2,FALSE)</f>
        <v>Condiments</v>
      </c>
      <c r="M3007" s="6">
        <v>77</v>
      </c>
      <c r="N3007" s="6" t="str">
        <f>VLOOKUP(T_[[#This Row],[Réf prod]],ListePRODUITS,2,FALSE)</f>
        <v>Original Frankfurter grüne Soße</v>
      </c>
      <c r="O3007" s="13">
        <v>65</v>
      </c>
      <c r="P3007" s="6">
        <v>13</v>
      </c>
      <c r="Q3007" s="13">
        <f t="shared" si="46"/>
        <v>845</v>
      </c>
      <c r="R3007" s="15">
        <v>0.15</v>
      </c>
      <c r="S3007" s="13">
        <v>718.25</v>
      </c>
      <c r="T3007" s="13">
        <v>0.71825000000000006</v>
      </c>
      <c r="U3007" s="48">
        <f>T_[[#This Row],[CA tarif]]-T_[[#This Row],[CA HT]]</f>
        <v>126.75</v>
      </c>
      <c r="V3007" s="13"/>
      <c r="W3007" s="13"/>
      <c r="X3007"/>
      <c r="AA3007"/>
      <c r="AB3007"/>
    </row>
    <row r="3008" spans="1:28" ht="15" customHeight="1" x14ac:dyDescent="0.25">
      <c r="A3008" s="6" t="s">
        <v>189</v>
      </c>
      <c r="B3008" s="6" t="s">
        <v>190</v>
      </c>
      <c r="C3008" s="6" t="s">
        <v>191</v>
      </c>
      <c r="D3008" s="6" t="s">
        <v>136</v>
      </c>
      <c r="E3008" s="6">
        <v>7</v>
      </c>
      <c r="F3008" s="6" t="str">
        <f>VLOOKUP(T_[[#This Row],[N° représ]],ListeREPRESENTANTS,2,FALSE)</f>
        <v>Jaime Dos Santos</v>
      </c>
      <c r="G3008" s="6">
        <v>10788</v>
      </c>
      <c r="H3008" s="9">
        <v>41822</v>
      </c>
      <c r="I3008" s="9">
        <v>41840</v>
      </c>
      <c r="J3008" s="9">
        <v>41836</v>
      </c>
      <c r="K3008" s="7">
        <v>3</v>
      </c>
      <c r="L3008" s="9" t="str">
        <f>VLOOKUP(T_[[#This Row],[Réf catégorie]],ListeCATEGORIES,2,FALSE)</f>
        <v>Desserts</v>
      </c>
      <c r="M3008" s="6">
        <v>19</v>
      </c>
      <c r="N3008" s="6" t="str">
        <f>VLOOKUP(T_[[#This Row],[Réf prod]],ListePRODUITS,2,FALSE)</f>
        <v>Teatime Chocolate Biscuits</v>
      </c>
      <c r="O3008" s="13">
        <v>46</v>
      </c>
      <c r="P3008" s="6">
        <v>86</v>
      </c>
      <c r="Q3008" s="13">
        <f t="shared" si="46"/>
        <v>3956</v>
      </c>
      <c r="R3008" s="15">
        <v>-0.01</v>
      </c>
      <c r="S3008" s="13">
        <v>3995.56</v>
      </c>
      <c r="T3008" s="13">
        <v>7.9911199999999996</v>
      </c>
      <c r="U3008" s="48">
        <f>T_[[#This Row],[CA tarif]]-T_[[#This Row],[CA HT]]</f>
        <v>-39.559999999999945</v>
      </c>
      <c r="V3008" s="13"/>
      <c r="W3008" s="13"/>
      <c r="X3008"/>
      <c r="AA3008"/>
      <c r="AB3008"/>
    </row>
    <row r="3009" spans="1:28" ht="15" customHeight="1" x14ac:dyDescent="0.25">
      <c r="A3009" s="6" t="s">
        <v>296</v>
      </c>
      <c r="B3009" s="6" t="s">
        <v>297</v>
      </c>
      <c r="C3009" s="6" t="s">
        <v>298</v>
      </c>
      <c r="D3009" s="6" t="s">
        <v>123</v>
      </c>
      <c r="E3009" s="6">
        <v>5</v>
      </c>
      <c r="F3009" s="6" t="str">
        <f>VLOOKUP(T_[[#This Row],[N° représ]],ListeREPRESENTANTS,2,FALSE)</f>
        <v>Mohamed Ben Arfa</v>
      </c>
      <c r="G3009" s="6">
        <v>10685</v>
      </c>
      <c r="H3009" s="9">
        <v>41823</v>
      </c>
      <c r="I3009" s="9">
        <v>41836</v>
      </c>
      <c r="J3009" s="9">
        <v>41835</v>
      </c>
      <c r="K3009" s="7">
        <v>3</v>
      </c>
      <c r="L3009" s="9" t="str">
        <f>VLOOKUP(T_[[#This Row],[Réf catégorie]],ListeCATEGORIES,2,FALSE)</f>
        <v>Desserts</v>
      </c>
      <c r="M3009" s="6">
        <v>47</v>
      </c>
      <c r="N3009" s="6" t="str">
        <f>VLOOKUP(T_[[#This Row],[Réf prod]],ListePRODUITS,2,FALSE)</f>
        <v>Zaanse koeken</v>
      </c>
      <c r="O3009" s="13">
        <v>47.5</v>
      </c>
      <c r="P3009" s="6">
        <v>37</v>
      </c>
      <c r="Q3009" s="13">
        <f t="shared" si="46"/>
        <v>1757.5</v>
      </c>
      <c r="R3009" s="15">
        <v>0.09</v>
      </c>
      <c r="S3009" s="13">
        <v>1599.325</v>
      </c>
      <c r="T3009" s="13">
        <v>43.181775000000002</v>
      </c>
      <c r="U3009" s="48">
        <f>T_[[#This Row],[CA tarif]]-T_[[#This Row],[CA HT]]</f>
        <v>158.17499999999995</v>
      </c>
      <c r="V3009" s="13"/>
      <c r="W3009" s="13"/>
      <c r="X3009"/>
      <c r="AA3009"/>
      <c r="AB3009"/>
    </row>
    <row r="3010" spans="1:28" ht="15" customHeight="1" x14ac:dyDescent="0.25">
      <c r="A3010" s="6" t="s">
        <v>175</v>
      </c>
      <c r="B3010" s="6" t="s">
        <v>176</v>
      </c>
      <c r="C3010" s="6" t="s">
        <v>97</v>
      </c>
      <c r="D3010" s="6" t="s">
        <v>98</v>
      </c>
      <c r="E3010" s="6">
        <v>3</v>
      </c>
      <c r="F3010" s="6" t="str">
        <f>VLOOKUP(T_[[#This Row],[N° représ]],ListeREPRESENTANTS,2,FALSE)</f>
        <v>Janet Leverling</v>
      </c>
      <c r="G3010" s="6">
        <v>10682</v>
      </c>
      <c r="H3010" s="9">
        <v>41825</v>
      </c>
      <c r="I3010" s="9">
        <v>41855</v>
      </c>
      <c r="J3010" s="9">
        <v>41857</v>
      </c>
      <c r="K3010" s="7">
        <v>2</v>
      </c>
      <c r="L3010" s="9" t="str">
        <f>VLOOKUP(T_[[#This Row],[Réf catégorie]],ListeCATEGORIES,2,FALSE)</f>
        <v>Condiments</v>
      </c>
      <c r="M3010" s="6">
        <v>66</v>
      </c>
      <c r="N3010" s="6" t="str">
        <f>VLOOKUP(T_[[#This Row],[Réf prod]],ListePRODUITS,2,FALSE)</f>
        <v>Louisiana Hot Spiced Okra</v>
      </c>
      <c r="O3010" s="13">
        <v>85</v>
      </c>
      <c r="P3010" s="6">
        <v>41</v>
      </c>
      <c r="Q3010" s="13">
        <f t="shared" si="46"/>
        <v>3485</v>
      </c>
      <c r="R3010" s="15">
        <v>0.14000000000000001</v>
      </c>
      <c r="S3010" s="13">
        <v>2997.1</v>
      </c>
      <c r="T3010" s="13">
        <v>44.956499999999998</v>
      </c>
      <c r="U3010" s="48">
        <f>T_[[#This Row],[CA tarif]]-T_[[#This Row],[CA HT]]</f>
        <v>487.90000000000009</v>
      </c>
      <c r="V3010" s="13"/>
      <c r="W3010" s="13"/>
      <c r="X3010"/>
      <c r="AA3010"/>
      <c r="AB3010"/>
    </row>
    <row r="3011" spans="1:28" ht="15" customHeight="1" x14ac:dyDescent="0.25">
      <c r="A3011" s="6" t="s">
        <v>186</v>
      </c>
      <c r="B3011" s="6" t="s">
        <v>187</v>
      </c>
      <c r="C3011" s="6" t="s">
        <v>188</v>
      </c>
      <c r="D3011" s="6" t="s">
        <v>140</v>
      </c>
      <c r="E3011" s="6">
        <v>5</v>
      </c>
      <c r="F3011" s="6" t="str">
        <f>VLOOKUP(T_[[#This Row],[N° représ]],ListeREPRESENTANTS,2,FALSE)</f>
        <v>Mohamed Ben Arfa</v>
      </c>
      <c r="G3011" s="6">
        <v>10698</v>
      </c>
      <c r="H3011" s="9">
        <v>41825</v>
      </c>
      <c r="I3011" s="9">
        <v>41855</v>
      </c>
      <c r="J3011" s="9">
        <v>41856</v>
      </c>
      <c r="K3011" s="7">
        <v>1</v>
      </c>
      <c r="L3011" s="9" t="str">
        <f>VLOOKUP(T_[[#This Row],[Réf catégorie]],ListeCATEGORIES,2,FALSE)</f>
        <v>Boissons</v>
      </c>
      <c r="M3011" s="6">
        <v>70</v>
      </c>
      <c r="N3011" s="6" t="str">
        <f>VLOOKUP(T_[[#This Row],[Réf prod]],ListePRODUITS,2,FALSE)</f>
        <v>Outback Lager</v>
      </c>
      <c r="O3011" s="13">
        <v>75</v>
      </c>
      <c r="P3011" s="6">
        <v>57</v>
      </c>
      <c r="Q3011" s="13">
        <f t="shared" si="46"/>
        <v>4275</v>
      </c>
      <c r="R3011" s="15">
        <v>0.15</v>
      </c>
      <c r="S3011" s="13">
        <v>3633.75</v>
      </c>
      <c r="T3011" s="13">
        <v>29.07</v>
      </c>
      <c r="U3011" s="48">
        <f>T_[[#This Row],[CA tarif]]-T_[[#This Row],[CA HT]]</f>
        <v>641.25</v>
      </c>
      <c r="V3011" s="13"/>
      <c r="W3011" s="13"/>
      <c r="X3011"/>
      <c r="AA3011"/>
      <c r="AB3011"/>
    </row>
    <row r="3012" spans="1:28" ht="15" customHeight="1" x14ac:dyDescent="0.25">
      <c r="A3012" s="6" t="s">
        <v>182</v>
      </c>
      <c r="B3012" s="6" t="s">
        <v>183</v>
      </c>
      <c r="C3012" s="6" t="s">
        <v>132</v>
      </c>
      <c r="D3012" s="6" t="s">
        <v>123</v>
      </c>
      <c r="E3012" s="6">
        <v>5</v>
      </c>
      <c r="F3012" s="6" t="str">
        <f>VLOOKUP(T_[[#This Row],[N° représ]],ListeREPRESENTANTS,2,FALSE)</f>
        <v>Mohamed Ben Arfa</v>
      </c>
      <c r="G3012" s="6">
        <v>10725</v>
      </c>
      <c r="H3012" s="9">
        <v>41825</v>
      </c>
      <c r="I3012" s="9">
        <v>41848</v>
      </c>
      <c r="J3012" s="9">
        <v>41843</v>
      </c>
      <c r="K3012" s="7">
        <v>6</v>
      </c>
      <c r="L3012" s="9" t="str">
        <f>VLOOKUP(T_[[#This Row],[Réf catégorie]],ListeCATEGORIES,2,FALSE)</f>
        <v>Viandes</v>
      </c>
      <c r="M3012" s="6">
        <v>55</v>
      </c>
      <c r="N3012" s="6" t="str">
        <f>VLOOKUP(T_[[#This Row],[Réf prod]],ListePRODUITS,2,FALSE)</f>
        <v>Pâté chinois</v>
      </c>
      <c r="O3012" s="13">
        <v>120</v>
      </c>
      <c r="P3012" s="6">
        <v>82</v>
      </c>
      <c r="Q3012" s="13">
        <f t="shared" si="46"/>
        <v>9840</v>
      </c>
      <c r="R3012" s="15">
        <v>0.11</v>
      </c>
      <c r="S3012" s="13">
        <v>8757.6</v>
      </c>
      <c r="T3012" s="13">
        <v>122.60640000000001</v>
      </c>
      <c r="U3012" s="48">
        <f>T_[[#This Row],[CA tarif]]-T_[[#This Row],[CA HT]]</f>
        <v>1082.3999999999996</v>
      </c>
      <c r="V3012" s="13"/>
      <c r="W3012" s="13"/>
      <c r="X3012"/>
      <c r="AA3012"/>
      <c r="AB3012"/>
    </row>
    <row r="3013" spans="1:28" ht="15" customHeight="1" x14ac:dyDescent="0.25">
      <c r="A3013" s="6" t="s">
        <v>261</v>
      </c>
      <c r="B3013" s="6" t="s">
        <v>262</v>
      </c>
      <c r="C3013" s="6" t="s">
        <v>263</v>
      </c>
      <c r="D3013" s="6" t="s">
        <v>81</v>
      </c>
      <c r="E3013" s="6">
        <v>6</v>
      </c>
      <c r="F3013" s="6" t="str">
        <f>VLOOKUP(T_[[#This Row],[N° représ]],ListeREPRESENTANTS,2,FALSE)</f>
        <v>Ernst Junge</v>
      </c>
      <c r="G3013" s="6">
        <v>10735</v>
      </c>
      <c r="H3013" s="9">
        <v>41825</v>
      </c>
      <c r="I3013" s="9">
        <v>41841</v>
      </c>
      <c r="J3013" s="9">
        <v>41842</v>
      </c>
      <c r="K3013" s="7">
        <v>2</v>
      </c>
      <c r="L3013" s="9" t="str">
        <f>VLOOKUP(T_[[#This Row],[Réf catégorie]],ListeCATEGORIES,2,FALSE)</f>
        <v>Condiments</v>
      </c>
      <c r="M3013" s="6">
        <v>77</v>
      </c>
      <c r="N3013" s="6" t="str">
        <f>VLOOKUP(T_[[#This Row],[Réf prod]],ListePRODUITS,2,FALSE)</f>
        <v>Original Frankfurter grüne Soße</v>
      </c>
      <c r="O3013" s="13">
        <v>65</v>
      </c>
      <c r="P3013" s="6">
        <v>58</v>
      </c>
      <c r="Q3013" s="13">
        <f t="shared" ref="Q3013:Q3076" si="47">O3013*P3013</f>
        <v>3770</v>
      </c>
      <c r="R3013" s="15">
        <v>0.09</v>
      </c>
      <c r="S3013" s="13">
        <v>3430.7000000000003</v>
      </c>
      <c r="T3013" s="13">
        <v>65.183300000000003</v>
      </c>
      <c r="U3013" s="48">
        <f>T_[[#This Row],[CA tarif]]-T_[[#This Row],[CA HT]]</f>
        <v>339.29999999999973</v>
      </c>
      <c r="V3013" s="13"/>
      <c r="W3013" s="13"/>
      <c r="X3013"/>
      <c r="AA3013"/>
      <c r="AB3013"/>
    </row>
    <row r="3014" spans="1:28" ht="15" customHeight="1" x14ac:dyDescent="0.25">
      <c r="A3014" s="6" t="s">
        <v>223</v>
      </c>
      <c r="B3014" s="6" t="s">
        <v>224</v>
      </c>
      <c r="C3014" s="6" t="s">
        <v>225</v>
      </c>
      <c r="D3014" s="6" t="s">
        <v>208</v>
      </c>
      <c r="E3014" s="6">
        <v>3</v>
      </c>
      <c r="F3014" s="6" t="str">
        <f>VLOOKUP(T_[[#This Row],[N° représ]],ListeREPRESENTANTS,2,FALSE)</f>
        <v>Janet Leverling</v>
      </c>
      <c r="G3014" s="6">
        <v>10762</v>
      </c>
      <c r="H3014" s="9">
        <v>41825</v>
      </c>
      <c r="I3014" s="9">
        <v>41855</v>
      </c>
      <c r="J3014" s="9">
        <v>41855</v>
      </c>
      <c r="K3014" s="7">
        <v>1</v>
      </c>
      <c r="L3014" s="9" t="str">
        <f>VLOOKUP(T_[[#This Row],[Réf catégorie]],ListeCATEGORIES,2,FALSE)</f>
        <v>Boissons</v>
      </c>
      <c r="M3014" s="6">
        <v>39</v>
      </c>
      <c r="N3014" s="6" t="str">
        <f>VLOOKUP(T_[[#This Row],[Réf prod]],ListePRODUITS,2,FALSE)</f>
        <v>Chartreuse verte</v>
      </c>
      <c r="O3014" s="13">
        <v>90</v>
      </c>
      <c r="P3014" s="6">
        <v>50</v>
      </c>
      <c r="Q3014" s="13">
        <f t="shared" si="47"/>
        <v>4500</v>
      </c>
      <c r="R3014" s="15">
        <v>0.2</v>
      </c>
      <c r="S3014" s="13">
        <v>3600</v>
      </c>
      <c r="T3014" s="13">
        <v>0</v>
      </c>
      <c r="U3014" s="48">
        <f>T_[[#This Row],[CA tarif]]-T_[[#This Row],[CA HT]]</f>
        <v>900</v>
      </c>
      <c r="V3014" s="13"/>
      <c r="W3014" s="13"/>
      <c r="X3014"/>
      <c r="AA3014"/>
      <c r="AB3014"/>
    </row>
    <row r="3015" spans="1:28" ht="15" customHeight="1" x14ac:dyDescent="0.25">
      <c r="A3015" s="6" t="s">
        <v>223</v>
      </c>
      <c r="B3015" s="6" t="s">
        <v>224</v>
      </c>
      <c r="C3015" s="6" t="s">
        <v>225</v>
      </c>
      <c r="D3015" s="6" t="s">
        <v>208</v>
      </c>
      <c r="E3015" s="6">
        <v>3</v>
      </c>
      <c r="F3015" s="6" t="str">
        <f>VLOOKUP(T_[[#This Row],[N° représ]],ListeREPRESENTANTS,2,FALSE)</f>
        <v>Janet Leverling</v>
      </c>
      <c r="G3015" s="6">
        <v>10762</v>
      </c>
      <c r="H3015" s="9">
        <v>41825</v>
      </c>
      <c r="I3015" s="9">
        <v>41846</v>
      </c>
      <c r="J3015" s="9">
        <v>41842</v>
      </c>
      <c r="K3015" s="7">
        <v>7</v>
      </c>
      <c r="L3015" s="9" t="str">
        <f>VLOOKUP(T_[[#This Row],[Réf catégorie]],ListeCATEGORIES,2,FALSE)</f>
        <v>Produits secs</v>
      </c>
      <c r="M3015" s="6">
        <v>51</v>
      </c>
      <c r="N3015" s="6" t="str">
        <f>VLOOKUP(T_[[#This Row],[Réf prod]],ListePRODUITS,2,FALSE)</f>
        <v>Manjimup Dried Apples</v>
      </c>
      <c r="O3015" s="13">
        <v>265</v>
      </c>
      <c r="P3015" s="6">
        <v>47</v>
      </c>
      <c r="Q3015" s="13">
        <f t="shared" si="47"/>
        <v>12455</v>
      </c>
      <c r="R3015" s="15">
        <v>-0.02</v>
      </c>
      <c r="S3015" s="13">
        <v>12704.1</v>
      </c>
      <c r="T3015" s="13">
        <v>241.37789999999998</v>
      </c>
      <c r="U3015" s="48">
        <f>T_[[#This Row],[CA tarif]]-T_[[#This Row],[CA HT]]</f>
        <v>-249.10000000000036</v>
      </c>
      <c r="V3015" s="13"/>
      <c r="W3015" s="13"/>
      <c r="X3015"/>
      <c r="AA3015"/>
      <c r="AB3015"/>
    </row>
    <row r="3016" spans="1:28" ht="15" customHeight="1" x14ac:dyDescent="0.25">
      <c r="A3016" s="6" t="s">
        <v>189</v>
      </c>
      <c r="B3016" s="6" t="s">
        <v>190</v>
      </c>
      <c r="C3016" s="6" t="s">
        <v>191</v>
      </c>
      <c r="D3016" s="6" t="s">
        <v>136</v>
      </c>
      <c r="E3016" s="6">
        <v>1</v>
      </c>
      <c r="F3016" s="6" t="str">
        <f>VLOOKUP(T_[[#This Row],[N° représ]],ListeREPRESENTANTS,2,FALSE)</f>
        <v>Francis Rivière</v>
      </c>
      <c r="G3016" s="6">
        <v>10865</v>
      </c>
      <c r="H3016" s="9">
        <v>41825</v>
      </c>
      <c r="I3016" s="9">
        <v>41846</v>
      </c>
      <c r="J3016" s="9">
        <v>41844</v>
      </c>
      <c r="K3016" s="7">
        <v>1</v>
      </c>
      <c r="L3016" s="9" t="str">
        <f>VLOOKUP(T_[[#This Row],[Réf catégorie]],ListeCATEGORIES,2,FALSE)</f>
        <v>Boissons</v>
      </c>
      <c r="M3016" s="6">
        <v>38</v>
      </c>
      <c r="N3016" s="6" t="str">
        <f>VLOOKUP(T_[[#This Row],[Réf prod]],ListePRODUITS,2,FALSE)</f>
        <v>Côte de Blaye</v>
      </c>
      <c r="O3016" s="13">
        <v>1317.5</v>
      </c>
      <c r="P3016" s="6">
        <v>45</v>
      </c>
      <c r="Q3016" s="13">
        <f t="shared" si="47"/>
        <v>59287.5</v>
      </c>
      <c r="R3016" s="15">
        <v>0.05</v>
      </c>
      <c r="S3016" s="13">
        <v>56323.125</v>
      </c>
      <c r="T3016" s="13">
        <v>1239.1087500000001</v>
      </c>
      <c r="U3016" s="48">
        <f>T_[[#This Row],[CA tarif]]-T_[[#This Row],[CA HT]]</f>
        <v>2964.375</v>
      </c>
      <c r="V3016" s="13"/>
      <c r="W3016" s="13"/>
      <c r="X3016"/>
      <c r="AA3016"/>
      <c r="AB3016"/>
    </row>
    <row r="3017" spans="1:28" ht="15" customHeight="1" x14ac:dyDescent="0.25">
      <c r="A3017" s="6" t="s">
        <v>117</v>
      </c>
      <c r="B3017" s="6" t="s">
        <v>118</v>
      </c>
      <c r="C3017" s="6" t="s">
        <v>119</v>
      </c>
      <c r="D3017" s="6" t="s">
        <v>85</v>
      </c>
      <c r="E3017" s="6">
        <v>6</v>
      </c>
      <c r="F3017" s="6" t="str">
        <f>VLOOKUP(T_[[#This Row],[N° représ]],ListeREPRESENTANTS,2,FALSE)</f>
        <v>Ernst Junge</v>
      </c>
      <c r="G3017" s="6">
        <v>10480</v>
      </c>
      <c r="H3017" s="9">
        <v>41826</v>
      </c>
      <c r="I3017" s="9">
        <v>41838</v>
      </c>
      <c r="J3017" s="9">
        <v>41838</v>
      </c>
      <c r="K3017" s="7">
        <v>3</v>
      </c>
      <c r="L3017" s="9" t="str">
        <f>VLOOKUP(T_[[#This Row],[Réf catégorie]],ListeCATEGORIES,2,FALSE)</f>
        <v>Desserts</v>
      </c>
      <c r="M3017" s="6">
        <v>47</v>
      </c>
      <c r="N3017" s="6" t="str">
        <f>VLOOKUP(T_[[#This Row],[Réf prod]],ListePRODUITS,2,FALSE)</f>
        <v>Zaanse koeken</v>
      </c>
      <c r="O3017" s="13">
        <v>38</v>
      </c>
      <c r="P3017" s="6">
        <v>20</v>
      </c>
      <c r="Q3017" s="13">
        <f t="shared" si="47"/>
        <v>760</v>
      </c>
      <c r="R3017" s="15">
        <v>0</v>
      </c>
      <c r="S3017" s="13">
        <v>760</v>
      </c>
      <c r="T3017" s="13">
        <v>18.239999999999998</v>
      </c>
      <c r="U3017" s="48">
        <f>T_[[#This Row],[CA tarif]]-T_[[#This Row],[CA HT]]</f>
        <v>0</v>
      </c>
      <c r="V3017" s="13"/>
      <c r="W3017" s="13"/>
      <c r="X3017"/>
      <c r="AA3017"/>
      <c r="AB3017"/>
    </row>
    <row r="3018" spans="1:28" ht="15" customHeight="1" x14ac:dyDescent="0.25">
      <c r="A3018" s="6" t="s">
        <v>228</v>
      </c>
      <c r="B3018" s="6" t="s">
        <v>229</v>
      </c>
      <c r="C3018" s="6" t="s">
        <v>122</v>
      </c>
      <c r="D3018" s="6" t="s">
        <v>123</v>
      </c>
      <c r="E3018" s="6">
        <v>7</v>
      </c>
      <c r="F3018" s="6" t="str">
        <f>VLOOKUP(T_[[#This Row],[N° représ]],ListeREPRESENTANTS,2,FALSE)</f>
        <v>Jaime Dos Santos</v>
      </c>
      <c r="G3018" s="6">
        <v>10690</v>
      </c>
      <c r="H3018" s="9">
        <v>41826</v>
      </c>
      <c r="I3018" s="9">
        <v>41836</v>
      </c>
      <c r="J3018" s="9">
        <v>41838</v>
      </c>
      <c r="K3018" s="7">
        <v>5</v>
      </c>
      <c r="L3018" s="9" t="str">
        <f>VLOOKUP(T_[[#This Row],[Réf catégorie]],ListeCATEGORIES,2,FALSE)</f>
        <v>Pâtes et céréales</v>
      </c>
      <c r="M3018" s="6">
        <v>56</v>
      </c>
      <c r="N3018" s="6" t="str">
        <f>VLOOKUP(T_[[#This Row],[Réf prod]],ListePRODUITS,2,FALSE)</f>
        <v>Gnocchi di nonna Alice</v>
      </c>
      <c r="O3018" s="13">
        <v>190</v>
      </c>
      <c r="P3018" s="6">
        <v>29</v>
      </c>
      <c r="Q3018" s="13">
        <f t="shared" si="47"/>
        <v>5510</v>
      </c>
      <c r="R3018" s="15">
        <v>-0.02</v>
      </c>
      <c r="S3018" s="13">
        <v>5620.2</v>
      </c>
      <c r="T3018" s="13">
        <v>84.302999999999997</v>
      </c>
      <c r="U3018" s="48">
        <f>T_[[#This Row],[CA tarif]]-T_[[#This Row],[CA HT]]</f>
        <v>-110.19999999999982</v>
      </c>
      <c r="V3018" s="13"/>
      <c r="W3018" s="13"/>
      <c r="X3018"/>
      <c r="AA3018"/>
      <c r="AB3018"/>
    </row>
    <row r="3019" spans="1:28" ht="15" customHeight="1" x14ac:dyDescent="0.25">
      <c r="A3019" s="6" t="s">
        <v>269</v>
      </c>
      <c r="B3019" s="6" t="s">
        <v>270</v>
      </c>
      <c r="C3019" s="6" t="s">
        <v>271</v>
      </c>
      <c r="D3019" s="6" t="s">
        <v>242</v>
      </c>
      <c r="E3019" s="6">
        <v>7</v>
      </c>
      <c r="F3019" s="6" t="str">
        <f>VLOOKUP(T_[[#This Row],[N° représ]],ListeREPRESENTANTS,2,FALSE)</f>
        <v>Jaime Dos Santos</v>
      </c>
      <c r="G3019" s="6">
        <v>10921</v>
      </c>
      <c r="H3019" s="9">
        <v>41826</v>
      </c>
      <c r="I3019" s="9">
        <v>41853</v>
      </c>
      <c r="J3019" s="9">
        <v>41853</v>
      </c>
      <c r="K3019" s="7">
        <v>2</v>
      </c>
      <c r="L3019" s="9" t="str">
        <f>VLOOKUP(T_[[#This Row],[Réf catégorie]],ListeCATEGORIES,2,FALSE)</f>
        <v>Condiments</v>
      </c>
      <c r="M3019" s="6">
        <v>63</v>
      </c>
      <c r="N3019" s="6" t="str">
        <f>VLOOKUP(T_[[#This Row],[Réf prod]],ListePRODUITS,2,FALSE)</f>
        <v>Vegie-spread</v>
      </c>
      <c r="O3019" s="13">
        <v>219.5</v>
      </c>
      <c r="P3019" s="6">
        <v>21</v>
      </c>
      <c r="Q3019" s="13">
        <f t="shared" si="47"/>
        <v>4609.5</v>
      </c>
      <c r="R3019" s="15">
        <v>0.11</v>
      </c>
      <c r="S3019" s="13">
        <v>4102.4549999999999</v>
      </c>
      <c r="T3019" s="13">
        <v>45.127004999999997</v>
      </c>
      <c r="U3019" s="48">
        <f>T_[[#This Row],[CA tarif]]-T_[[#This Row],[CA HT]]</f>
        <v>507.04500000000007</v>
      </c>
      <c r="V3019" s="13"/>
      <c r="W3019" s="13"/>
      <c r="X3019"/>
      <c r="AA3019"/>
      <c r="AB3019"/>
    </row>
    <row r="3020" spans="1:28" ht="15" customHeight="1" x14ac:dyDescent="0.25">
      <c r="A3020" s="6" t="s">
        <v>223</v>
      </c>
      <c r="B3020" s="6" t="s">
        <v>224</v>
      </c>
      <c r="C3020" s="6" t="s">
        <v>225</v>
      </c>
      <c r="D3020" s="6" t="s">
        <v>208</v>
      </c>
      <c r="E3020" s="6">
        <v>5</v>
      </c>
      <c r="F3020" s="6" t="str">
        <f>VLOOKUP(T_[[#This Row],[N° représ]],ListeREPRESENTANTS,2,FALSE)</f>
        <v>Mohamed Ben Arfa</v>
      </c>
      <c r="G3020" s="6">
        <v>10774</v>
      </c>
      <c r="H3020" s="9">
        <v>41827</v>
      </c>
      <c r="I3020" s="9">
        <v>41854</v>
      </c>
      <c r="J3020" s="9">
        <v>41853</v>
      </c>
      <c r="K3020" s="7">
        <v>2</v>
      </c>
      <c r="L3020" s="9" t="str">
        <f>VLOOKUP(T_[[#This Row],[Réf catégorie]],ListeCATEGORIES,2,FALSE)</f>
        <v>Condiments</v>
      </c>
      <c r="M3020" s="6">
        <v>66</v>
      </c>
      <c r="N3020" s="6" t="str">
        <f>VLOOKUP(T_[[#This Row],[Réf prod]],ListePRODUITS,2,FALSE)</f>
        <v>Louisiana Hot Spiced Okra</v>
      </c>
      <c r="O3020" s="13">
        <v>85</v>
      </c>
      <c r="P3020" s="6">
        <v>7</v>
      </c>
      <c r="Q3020" s="13">
        <f t="shared" si="47"/>
        <v>595</v>
      </c>
      <c r="R3020" s="15">
        <v>-0.01</v>
      </c>
      <c r="S3020" s="13">
        <v>600.95000000000005</v>
      </c>
      <c r="T3020" s="13">
        <v>7.2114000000000003</v>
      </c>
      <c r="U3020" s="48">
        <f>T_[[#This Row],[CA tarif]]-T_[[#This Row],[CA HT]]</f>
        <v>-5.9500000000000455</v>
      </c>
      <c r="V3020" s="13"/>
      <c r="W3020" s="13"/>
      <c r="X3020"/>
      <c r="AA3020"/>
      <c r="AB3020"/>
    </row>
    <row r="3021" spans="1:28" ht="15" customHeight="1" x14ac:dyDescent="0.25">
      <c r="A3021" s="6" t="s">
        <v>205</v>
      </c>
      <c r="B3021" s="6" t="s">
        <v>206</v>
      </c>
      <c r="C3021" s="6" t="s">
        <v>207</v>
      </c>
      <c r="D3021" s="6" t="s">
        <v>208</v>
      </c>
      <c r="E3021" s="6">
        <v>2</v>
      </c>
      <c r="F3021" s="6" t="str">
        <f>VLOOKUP(T_[[#This Row],[N° représ]],ListeREPRESENTANTS,2,FALSE)</f>
        <v>Anne Dodsworth</v>
      </c>
      <c r="G3021" s="6">
        <v>10837</v>
      </c>
      <c r="H3021" s="9">
        <v>41827</v>
      </c>
      <c r="I3021" s="9">
        <v>41843</v>
      </c>
      <c r="J3021" s="9">
        <v>41842</v>
      </c>
      <c r="K3021" s="7">
        <v>3</v>
      </c>
      <c r="L3021" s="9" t="str">
        <f>VLOOKUP(T_[[#This Row],[Réf catégorie]],ListeCATEGORIES,2,FALSE)</f>
        <v>Desserts</v>
      </c>
      <c r="M3021" s="6">
        <v>47</v>
      </c>
      <c r="N3021" s="6" t="str">
        <f>VLOOKUP(T_[[#This Row],[Réf prod]],ListePRODUITS,2,FALSE)</f>
        <v>Zaanse koeken</v>
      </c>
      <c r="O3021" s="13">
        <v>47.5</v>
      </c>
      <c r="P3021" s="6">
        <v>39</v>
      </c>
      <c r="Q3021" s="13">
        <f t="shared" si="47"/>
        <v>1852.5</v>
      </c>
      <c r="R3021" s="15">
        <v>7.0000000000000007E-2</v>
      </c>
      <c r="S3021" s="13">
        <v>1722.8249999999998</v>
      </c>
      <c r="T3021" s="13">
        <v>60.298874999999995</v>
      </c>
      <c r="U3021" s="48">
        <f>T_[[#This Row],[CA tarif]]-T_[[#This Row],[CA HT]]</f>
        <v>129.67500000000018</v>
      </c>
      <c r="V3021" s="13"/>
      <c r="W3021" s="13"/>
      <c r="X3021"/>
      <c r="AA3021"/>
      <c r="AB3021"/>
    </row>
    <row r="3022" spans="1:28" ht="15" customHeight="1" x14ac:dyDescent="0.25">
      <c r="A3022" s="6" t="s">
        <v>90</v>
      </c>
      <c r="B3022" s="6" t="s">
        <v>91</v>
      </c>
      <c r="C3022" s="6" t="s">
        <v>88</v>
      </c>
      <c r="D3022" s="6" t="s">
        <v>89</v>
      </c>
      <c r="E3022" s="6">
        <v>3</v>
      </c>
      <c r="F3022" s="6" t="str">
        <f>VLOOKUP(T_[[#This Row],[N° représ]],ListeREPRESENTANTS,2,FALSE)</f>
        <v>Janet Leverling</v>
      </c>
      <c r="G3022" s="6">
        <v>10547</v>
      </c>
      <c r="H3022" s="9">
        <v>41828</v>
      </c>
      <c r="I3022" s="9">
        <v>41845</v>
      </c>
      <c r="J3022" s="9">
        <v>41840</v>
      </c>
      <c r="K3022" s="7">
        <v>4</v>
      </c>
      <c r="L3022" s="9" t="str">
        <f>VLOOKUP(T_[[#This Row],[Réf catégorie]],ListeCATEGORIES,2,FALSE)</f>
        <v>Produits laitiers</v>
      </c>
      <c r="M3022" s="6">
        <v>32</v>
      </c>
      <c r="N3022" s="6" t="str">
        <f>VLOOKUP(T_[[#This Row],[Réf prod]],ListePRODUITS,2,FALSE)</f>
        <v>Mascarpone Fabioli</v>
      </c>
      <c r="O3022" s="13">
        <v>160</v>
      </c>
      <c r="P3022" s="6">
        <v>65</v>
      </c>
      <c r="Q3022" s="13">
        <f t="shared" si="47"/>
        <v>10400</v>
      </c>
      <c r="R3022" s="15">
        <v>0.09</v>
      </c>
      <c r="S3022" s="13">
        <v>9464</v>
      </c>
      <c r="T3022" s="13">
        <v>104.104</v>
      </c>
      <c r="U3022" s="48">
        <f>T_[[#This Row],[CA tarif]]-T_[[#This Row],[CA HT]]</f>
        <v>936</v>
      </c>
      <c r="V3022" s="13"/>
      <c r="W3022" s="13"/>
      <c r="X3022"/>
      <c r="AA3022"/>
      <c r="AB3022"/>
    </row>
    <row r="3023" spans="1:28" ht="15" customHeight="1" x14ac:dyDescent="0.25">
      <c r="A3023" s="6" t="s">
        <v>90</v>
      </c>
      <c r="B3023" s="6" t="s">
        <v>91</v>
      </c>
      <c r="C3023" s="6" t="s">
        <v>88</v>
      </c>
      <c r="D3023" s="6" t="s">
        <v>89</v>
      </c>
      <c r="E3023" s="6">
        <v>6</v>
      </c>
      <c r="F3023" s="6" t="str">
        <f>VLOOKUP(T_[[#This Row],[N° représ]],ListeREPRESENTANTS,2,FALSE)</f>
        <v>Ernst Junge</v>
      </c>
      <c r="G3023" s="6">
        <v>10804</v>
      </c>
      <c r="H3023" s="9">
        <v>41828</v>
      </c>
      <c r="I3023" s="9">
        <v>41845</v>
      </c>
      <c r="J3023" s="9">
        <v>41843</v>
      </c>
      <c r="K3023" s="7">
        <v>8</v>
      </c>
      <c r="L3023" s="9" t="str">
        <f>VLOOKUP(T_[[#This Row],[Réf catégorie]],ListeCATEGORIES,2,FALSE)</f>
        <v>Poissons et fruits de mer</v>
      </c>
      <c r="M3023" s="6">
        <v>10</v>
      </c>
      <c r="N3023" s="6" t="str">
        <f>VLOOKUP(T_[[#This Row],[Réf prod]],ListePRODUITS,2,FALSE)</f>
        <v>Ikura</v>
      </c>
      <c r="O3023" s="13">
        <v>155</v>
      </c>
      <c r="P3023" s="6">
        <v>78</v>
      </c>
      <c r="Q3023" s="13">
        <f t="shared" si="47"/>
        <v>12090</v>
      </c>
      <c r="R3023" s="15">
        <v>0.15</v>
      </c>
      <c r="S3023" s="13">
        <v>10276.5</v>
      </c>
      <c r="T3023" s="13">
        <v>174.70050000000001</v>
      </c>
      <c r="U3023" s="48">
        <f>T_[[#This Row],[CA tarif]]-T_[[#This Row],[CA HT]]</f>
        <v>1813.5</v>
      </c>
      <c r="V3023" s="13"/>
      <c r="W3023" s="13"/>
      <c r="X3023"/>
      <c r="AA3023"/>
      <c r="AB3023"/>
    </row>
    <row r="3024" spans="1:28" ht="15" customHeight="1" x14ac:dyDescent="0.25">
      <c r="A3024" s="6" t="s">
        <v>170</v>
      </c>
      <c r="B3024" s="6" t="s">
        <v>171</v>
      </c>
      <c r="C3024" s="6" t="s">
        <v>172</v>
      </c>
      <c r="D3024" s="6" t="s">
        <v>146</v>
      </c>
      <c r="E3024" s="6">
        <v>5</v>
      </c>
      <c r="F3024" s="6" t="str">
        <f>VLOOKUP(T_[[#This Row],[N° représ]],ListeREPRESENTANTS,2,FALSE)</f>
        <v>Mohamed Ben Arfa</v>
      </c>
      <c r="G3024" s="6">
        <v>10590</v>
      </c>
      <c r="H3024" s="9">
        <v>41829</v>
      </c>
      <c r="I3024" s="9">
        <v>41840</v>
      </c>
      <c r="J3024" s="9">
        <v>41838</v>
      </c>
      <c r="K3024" s="7">
        <v>1</v>
      </c>
      <c r="L3024" s="9" t="str">
        <f>VLOOKUP(T_[[#This Row],[Réf catégorie]],ListeCATEGORIES,2,FALSE)</f>
        <v>Boissons</v>
      </c>
      <c r="M3024" s="6">
        <v>1</v>
      </c>
      <c r="N3024" s="6" t="str">
        <f>VLOOKUP(T_[[#This Row],[Réf prod]],ListePRODUITS,2,FALSE)</f>
        <v>Chai</v>
      </c>
      <c r="O3024" s="13">
        <v>90</v>
      </c>
      <c r="P3024" s="6">
        <v>22</v>
      </c>
      <c r="Q3024" s="13">
        <f t="shared" si="47"/>
        <v>1980</v>
      </c>
      <c r="R3024" s="15">
        <v>0.12</v>
      </c>
      <c r="S3024" s="13">
        <v>1742.4</v>
      </c>
      <c r="T3024" s="13">
        <v>38.332800000000006</v>
      </c>
      <c r="U3024" s="48">
        <f>T_[[#This Row],[CA tarif]]-T_[[#This Row],[CA HT]]</f>
        <v>237.59999999999991</v>
      </c>
      <c r="V3024" s="13"/>
      <c r="W3024" s="13"/>
      <c r="X3024"/>
      <c r="AA3024"/>
      <c r="AB3024"/>
    </row>
    <row r="3025" spans="1:28" ht="15" customHeight="1" x14ac:dyDescent="0.25">
      <c r="A3025" s="6" t="s">
        <v>103</v>
      </c>
      <c r="B3025" s="6" t="s">
        <v>104</v>
      </c>
      <c r="C3025" s="6" t="s">
        <v>105</v>
      </c>
      <c r="D3025" s="6" t="s">
        <v>106</v>
      </c>
      <c r="E3025" s="6">
        <v>8</v>
      </c>
      <c r="F3025" s="6" t="str">
        <f>VLOOKUP(T_[[#This Row],[N° représ]],ListeREPRESENTANTS,2,FALSE)</f>
        <v>Hicham Esmal</v>
      </c>
      <c r="G3025" s="6">
        <v>10601</v>
      </c>
      <c r="H3025" s="9">
        <v>41829</v>
      </c>
      <c r="I3025" s="9">
        <v>41841</v>
      </c>
      <c r="J3025" s="9">
        <v>41844</v>
      </c>
      <c r="K3025" s="7">
        <v>8</v>
      </c>
      <c r="L3025" s="9" t="str">
        <f>VLOOKUP(T_[[#This Row],[Réf catégorie]],ListeCATEGORIES,2,FALSE)</f>
        <v>Poissons et fruits de mer</v>
      </c>
      <c r="M3025" s="6">
        <v>13</v>
      </c>
      <c r="N3025" s="6" t="str">
        <f>VLOOKUP(T_[[#This Row],[Réf prod]],ListePRODUITS,2,FALSE)</f>
        <v>Konbu</v>
      </c>
      <c r="O3025" s="13">
        <v>30</v>
      </c>
      <c r="P3025" s="6">
        <v>61</v>
      </c>
      <c r="Q3025" s="13">
        <f t="shared" si="47"/>
        <v>1830</v>
      </c>
      <c r="R3025" s="15">
        <v>0.04</v>
      </c>
      <c r="S3025" s="13">
        <v>1756.8</v>
      </c>
      <c r="T3025" s="13">
        <v>22.838399999999996</v>
      </c>
      <c r="U3025" s="48">
        <f>T_[[#This Row],[CA tarif]]-T_[[#This Row],[CA HT]]</f>
        <v>73.200000000000045</v>
      </c>
      <c r="V3025" s="13"/>
      <c r="W3025" s="13"/>
      <c r="X3025"/>
      <c r="AA3025"/>
      <c r="AB3025"/>
    </row>
    <row r="3026" spans="1:28" ht="15" customHeight="1" x14ac:dyDescent="0.25">
      <c r="A3026" s="6" t="s">
        <v>332</v>
      </c>
      <c r="B3026" s="6" t="s">
        <v>333</v>
      </c>
      <c r="C3026" s="6" t="s">
        <v>326</v>
      </c>
      <c r="D3026" s="6" t="s">
        <v>238</v>
      </c>
      <c r="E3026" s="6">
        <v>5</v>
      </c>
      <c r="F3026" s="6" t="str">
        <f>VLOOKUP(T_[[#This Row],[N° représ]],ListeREPRESENTANTS,2,FALSE)</f>
        <v>Mohamed Ben Arfa</v>
      </c>
      <c r="G3026" s="6">
        <v>10917</v>
      </c>
      <c r="H3026" s="9">
        <v>41829</v>
      </c>
      <c r="I3026" s="9">
        <v>41854</v>
      </c>
      <c r="J3026" s="9">
        <v>41851</v>
      </c>
      <c r="K3026" s="7">
        <v>4</v>
      </c>
      <c r="L3026" s="9" t="str">
        <f>VLOOKUP(T_[[#This Row],[Réf catégorie]],ListeCATEGORIES,2,FALSE)</f>
        <v>Produits laitiers</v>
      </c>
      <c r="M3026" s="6">
        <v>60</v>
      </c>
      <c r="N3026" s="6" t="str">
        <f>VLOOKUP(T_[[#This Row],[Réf prod]],ListePRODUITS,2,FALSE)</f>
        <v>Camembert Pierrot</v>
      </c>
      <c r="O3026" s="13">
        <v>170</v>
      </c>
      <c r="P3026" s="6">
        <v>45</v>
      </c>
      <c r="Q3026" s="13">
        <f t="shared" si="47"/>
        <v>7650</v>
      </c>
      <c r="R3026" s="15">
        <v>0.05</v>
      </c>
      <c r="S3026" s="13">
        <v>7267.5</v>
      </c>
      <c r="T3026" s="13">
        <v>159.88499999999999</v>
      </c>
      <c r="U3026" s="48">
        <f>T_[[#This Row],[CA tarif]]-T_[[#This Row],[CA HT]]</f>
        <v>382.5</v>
      </c>
      <c r="V3026" s="13"/>
      <c r="W3026" s="13"/>
      <c r="X3026"/>
      <c r="AA3026"/>
      <c r="AB3026"/>
    </row>
    <row r="3027" spans="1:28" ht="15" customHeight="1" x14ac:dyDescent="0.25">
      <c r="A3027" s="6" t="s">
        <v>133</v>
      </c>
      <c r="B3027" s="6" t="s">
        <v>134</v>
      </c>
      <c r="C3027" s="6" t="s">
        <v>135</v>
      </c>
      <c r="D3027" s="6" t="s">
        <v>136</v>
      </c>
      <c r="E3027" s="6">
        <v>6</v>
      </c>
      <c r="F3027" s="6" t="str">
        <f>VLOOKUP(T_[[#This Row],[N° représ]],ListeREPRESENTANTS,2,FALSE)</f>
        <v>Ernst Junge</v>
      </c>
      <c r="G3027" s="6">
        <v>10929</v>
      </c>
      <c r="H3027" s="9">
        <v>41829</v>
      </c>
      <c r="I3027" s="9">
        <v>41854</v>
      </c>
      <c r="J3027" s="9">
        <v>41854</v>
      </c>
      <c r="K3027" s="7">
        <v>1</v>
      </c>
      <c r="L3027" s="9" t="str">
        <f>VLOOKUP(T_[[#This Row],[Réf catégorie]],ListeCATEGORIES,2,FALSE)</f>
        <v>Boissons</v>
      </c>
      <c r="M3027" s="6">
        <v>75</v>
      </c>
      <c r="N3027" s="6" t="str">
        <f>VLOOKUP(T_[[#This Row],[Réf prod]],ListePRODUITS,2,FALSE)</f>
        <v>Rhönbräu Klosterbier</v>
      </c>
      <c r="O3027" s="13">
        <v>38.75</v>
      </c>
      <c r="P3027" s="6">
        <v>26</v>
      </c>
      <c r="Q3027" s="13">
        <f t="shared" si="47"/>
        <v>1007.5</v>
      </c>
      <c r="R3027" s="15">
        <v>0.05</v>
      </c>
      <c r="S3027" s="13">
        <v>957.125</v>
      </c>
      <c r="T3027" s="13">
        <v>30.628</v>
      </c>
      <c r="U3027" s="48">
        <f>T_[[#This Row],[CA tarif]]-T_[[#This Row],[CA HT]]</f>
        <v>50.375</v>
      </c>
      <c r="V3027" s="13"/>
      <c r="W3027" s="13"/>
      <c r="X3027"/>
      <c r="AA3027"/>
      <c r="AB3027"/>
    </row>
    <row r="3028" spans="1:28" ht="15" customHeight="1" x14ac:dyDescent="0.25">
      <c r="A3028" s="6" t="s">
        <v>189</v>
      </c>
      <c r="B3028" s="6" t="s">
        <v>190</v>
      </c>
      <c r="C3028" s="6" t="s">
        <v>191</v>
      </c>
      <c r="D3028" s="6" t="s">
        <v>136</v>
      </c>
      <c r="E3028" s="6">
        <v>1</v>
      </c>
      <c r="F3028" s="6" t="str">
        <f>VLOOKUP(T_[[#This Row],[N° représ]],ListeREPRESENTANTS,2,FALSE)</f>
        <v>Francis Rivière</v>
      </c>
      <c r="G3028" s="6">
        <v>10588</v>
      </c>
      <c r="H3028" s="9">
        <v>41830</v>
      </c>
      <c r="I3028" s="9">
        <v>41854</v>
      </c>
      <c r="J3028" s="9">
        <v>41852</v>
      </c>
      <c r="K3028" s="7">
        <v>5</v>
      </c>
      <c r="L3028" s="9" t="str">
        <f>VLOOKUP(T_[[#This Row],[Réf catégorie]],ListeCATEGORIES,2,FALSE)</f>
        <v>Pâtes et céréales</v>
      </c>
      <c r="M3028" s="6">
        <v>42</v>
      </c>
      <c r="N3028" s="6" t="str">
        <f>VLOOKUP(T_[[#This Row],[Réf prod]],ListePRODUITS,2,FALSE)</f>
        <v>Singaporean Hokkien Fried Mee</v>
      </c>
      <c r="O3028" s="13">
        <v>70</v>
      </c>
      <c r="P3028" s="6">
        <v>42</v>
      </c>
      <c r="Q3028" s="13">
        <f t="shared" si="47"/>
        <v>2940</v>
      </c>
      <c r="R3028" s="15">
        <v>0.12</v>
      </c>
      <c r="S3028" s="13">
        <v>2587.1999999999998</v>
      </c>
      <c r="T3028" s="13">
        <v>56.918399999999991</v>
      </c>
      <c r="U3028" s="48">
        <f>T_[[#This Row],[CA tarif]]-T_[[#This Row],[CA HT]]</f>
        <v>352.80000000000018</v>
      </c>
      <c r="V3028" s="13"/>
      <c r="W3028" s="13"/>
      <c r="X3028"/>
      <c r="AA3028"/>
      <c r="AB3028"/>
    </row>
    <row r="3029" spans="1:28" ht="15" customHeight="1" x14ac:dyDescent="0.25">
      <c r="A3029" s="6" t="s">
        <v>95</v>
      </c>
      <c r="B3029" s="6" t="s">
        <v>96</v>
      </c>
      <c r="C3029" s="6" t="s">
        <v>97</v>
      </c>
      <c r="D3029" s="6" t="s">
        <v>98</v>
      </c>
      <c r="E3029" s="6">
        <v>9</v>
      </c>
      <c r="F3029" s="6" t="str">
        <f>VLOOKUP(T_[[#This Row],[N° représ]],ListeREPRESENTANTS,2,FALSE)</f>
        <v>Steven Buchanan</v>
      </c>
      <c r="G3029" s="6">
        <v>10474</v>
      </c>
      <c r="H3029" s="9">
        <v>41831</v>
      </c>
      <c r="I3029" s="9">
        <v>41853</v>
      </c>
      <c r="J3029" s="9">
        <v>41849</v>
      </c>
      <c r="K3029" s="7">
        <v>7</v>
      </c>
      <c r="L3029" s="9" t="str">
        <f>VLOOKUP(T_[[#This Row],[Réf catégorie]],ListeCATEGORIES,2,FALSE)</f>
        <v>Produits secs</v>
      </c>
      <c r="M3029" s="6">
        <v>28</v>
      </c>
      <c r="N3029" s="6" t="str">
        <f>VLOOKUP(T_[[#This Row],[Réf prod]],ListePRODUITS,2,FALSE)</f>
        <v>Rössle Sauerkraut</v>
      </c>
      <c r="O3029" s="13">
        <v>182</v>
      </c>
      <c r="P3029" s="6">
        <v>66</v>
      </c>
      <c r="Q3029" s="13">
        <f t="shared" si="47"/>
        <v>12012</v>
      </c>
      <c r="R3029" s="15">
        <v>0.2</v>
      </c>
      <c r="S3029" s="13">
        <v>9609.6</v>
      </c>
      <c r="T3029" s="13">
        <v>115.31520000000002</v>
      </c>
      <c r="U3029" s="48">
        <f>T_[[#This Row],[CA tarif]]-T_[[#This Row],[CA HT]]</f>
        <v>2402.3999999999996</v>
      </c>
      <c r="V3029" s="13"/>
      <c r="W3029" s="13"/>
      <c r="X3029"/>
      <c r="AA3029"/>
      <c r="AB3029"/>
    </row>
    <row r="3030" spans="1:28" ht="15" customHeight="1" x14ac:dyDescent="0.25">
      <c r="A3030" s="6" t="s">
        <v>209</v>
      </c>
      <c r="B3030" s="6" t="s">
        <v>210</v>
      </c>
      <c r="C3030" s="6" t="s">
        <v>211</v>
      </c>
      <c r="D3030" s="6" t="s">
        <v>212</v>
      </c>
      <c r="E3030" s="6">
        <v>5</v>
      </c>
      <c r="F3030" s="6" t="str">
        <f>VLOOKUP(T_[[#This Row],[N° représ]],ListeREPRESENTANTS,2,FALSE)</f>
        <v>Mohamed Ben Arfa</v>
      </c>
      <c r="G3030" s="6">
        <v>10636</v>
      </c>
      <c r="H3030" s="9">
        <v>41831</v>
      </c>
      <c r="I3030" s="9">
        <v>41860</v>
      </c>
      <c r="J3030" s="9">
        <v>41855</v>
      </c>
      <c r="K3030" s="7">
        <v>8</v>
      </c>
      <c r="L3030" s="9" t="str">
        <f>VLOOKUP(T_[[#This Row],[Réf catégorie]],ListeCATEGORIES,2,FALSE)</f>
        <v>Poissons et fruits de mer</v>
      </c>
      <c r="M3030" s="6">
        <v>58</v>
      </c>
      <c r="N3030" s="6" t="str">
        <f>VLOOKUP(T_[[#This Row],[Réf prod]],ListePRODUITS,2,FALSE)</f>
        <v>Escargots de Bourgogne</v>
      </c>
      <c r="O3030" s="13">
        <v>66.25</v>
      </c>
      <c r="P3030" s="6">
        <v>93</v>
      </c>
      <c r="Q3030" s="13">
        <f t="shared" si="47"/>
        <v>6161.25</v>
      </c>
      <c r="R3030" s="15">
        <v>0.08</v>
      </c>
      <c r="S3030" s="13">
        <v>5668.35</v>
      </c>
      <c r="T3030" s="13">
        <v>153.04545000000002</v>
      </c>
      <c r="U3030" s="48">
        <f>T_[[#This Row],[CA tarif]]-T_[[#This Row],[CA HT]]</f>
        <v>492.89999999999964</v>
      </c>
      <c r="V3030" s="13"/>
      <c r="W3030" s="13"/>
      <c r="X3030"/>
      <c r="AA3030"/>
      <c r="AB3030"/>
    </row>
    <row r="3031" spans="1:28" ht="15" customHeight="1" x14ac:dyDescent="0.25">
      <c r="A3031" s="6" t="s">
        <v>189</v>
      </c>
      <c r="B3031" s="6" t="s">
        <v>190</v>
      </c>
      <c r="C3031" s="6" t="s">
        <v>191</v>
      </c>
      <c r="D3031" s="6" t="s">
        <v>136</v>
      </c>
      <c r="E3031" s="6">
        <v>1</v>
      </c>
      <c r="F3031" s="6" t="str">
        <f>VLOOKUP(T_[[#This Row],[N° représ]],ListeREPRESENTANTS,2,FALSE)</f>
        <v>Francis Rivière</v>
      </c>
      <c r="G3031" s="6">
        <v>10691</v>
      </c>
      <c r="H3031" s="9">
        <v>41831</v>
      </c>
      <c r="I3031" s="9">
        <v>41842</v>
      </c>
      <c r="J3031" s="9">
        <v>41845</v>
      </c>
      <c r="K3031" s="7">
        <v>1</v>
      </c>
      <c r="L3031" s="9" t="str">
        <f>VLOOKUP(T_[[#This Row],[Réf catégorie]],ListeCATEGORIES,2,FALSE)</f>
        <v>Boissons</v>
      </c>
      <c r="M3031" s="6">
        <v>1</v>
      </c>
      <c r="N3031" s="6" t="str">
        <f>VLOOKUP(T_[[#This Row],[Réf prod]],ListePRODUITS,2,FALSE)</f>
        <v>Chai</v>
      </c>
      <c r="O3031" s="13">
        <v>90</v>
      </c>
      <c r="P3031" s="6">
        <v>34</v>
      </c>
      <c r="Q3031" s="13">
        <f t="shared" si="47"/>
        <v>3060</v>
      </c>
      <c r="R3031" s="15">
        <v>0.09</v>
      </c>
      <c r="S3031" s="13">
        <v>2784.6</v>
      </c>
      <c r="T3031" s="13">
        <v>36.199799999999996</v>
      </c>
      <c r="U3031" s="48">
        <f>T_[[#This Row],[CA tarif]]-T_[[#This Row],[CA HT]]</f>
        <v>275.40000000000009</v>
      </c>
      <c r="V3031" s="13"/>
      <c r="W3031" s="13"/>
      <c r="X3031"/>
      <c r="AA3031"/>
      <c r="AB3031"/>
    </row>
    <row r="3032" spans="1:28" ht="15" customHeight="1" x14ac:dyDescent="0.25">
      <c r="A3032" s="6" t="s">
        <v>194</v>
      </c>
      <c r="B3032" s="6" t="s">
        <v>195</v>
      </c>
      <c r="C3032" s="6" t="s">
        <v>97</v>
      </c>
      <c r="D3032" s="6" t="s">
        <v>98</v>
      </c>
      <c r="E3032" s="6">
        <v>1</v>
      </c>
      <c r="F3032" s="6" t="str">
        <f>VLOOKUP(T_[[#This Row],[N° représ]],ListeREPRESENTANTS,2,FALSE)</f>
        <v>Francis Rivière</v>
      </c>
      <c r="G3032" s="6">
        <v>10915</v>
      </c>
      <c r="H3032" s="9">
        <v>41831</v>
      </c>
      <c r="I3032" s="9">
        <v>41859</v>
      </c>
      <c r="J3032" s="9">
        <v>41857</v>
      </c>
      <c r="K3032" s="7">
        <v>6</v>
      </c>
      <c r="L3032" s="9" t="str">
        <f>VLOOKUP(T_[[#This Row],[Réf catégorie]],ListeCATEGORIES,2,FALSE)</f>
        <v>Viandes</v>
      </c>
      <c r="M3032" s="6">
        <v>17</v>
      </c>
      <c r="N3032" s="6" t="str">
        <f>VLOOKUP(T_[[#This Row],[Réf prod]],ListePRODUITS,2,FALSE)</f>
        <v>Alice Mutton</v>
      </c>
      <c r="O3032" s="13">
        <v>195</v>
      </c>
      <c r="P3032" s="6">
        <v>7</v>
      </c>
      <c r="Q3032" s="13">
        <f t="shared" si="47"/>
        <v>1365</v>
      </c>
      <c r="R3032" s="15">
        <v>0.03</v>
      </c>
      <c r="S3032" s="13">
        <v>1324.05</v>
      </c>
      <c r="T3032" s="13">
        <v>29.129099999999998</v>
      </c>
      <c r="U3032" s="48">
        <f>T_[[#This Row],[CA tarif]]-T_[[#This Row],[CA HT]]</f>
        <v>40.950000000000045</v>
      </c>
      <c r="V3032" s="13"/>
      <c r="W3032" s="13"/>
      <c r="X3032"/>
      <c r="AA3032"/>
      <c r="AB3032"/>
    </row>
    <row r="3033" spans="1:28" ht="15" customHeight="1" x14ac:dyDescent="0.25">
      <c r="A3033" s="6" t="s">
        <v>230</v>
      </c>
      <c r="B3033" s="6" t="s">
        <v>231</v>
      </c>
      <c r="C3033" s="6" t="s">
        <v>232</v>
      </c>
      <c r="D3033" s="6" t="s">
        <v>81</v>
      </c>
      <c r="E3033" s="6">
        <v>7</v>
      </c>
      <c r="F3033" s="6" t="str">
        <f>VLOOKUP(T_[[#This Row],[N° représ]],ListeREPRESENTANTS,2,FALSE)</f>
        <v>Jaime Dos Santos</v>
      </c>
      <c r="G3033" s="6">
        <v>10665</v>
      </c>
      <c r="H3033" s="9">
        <v>41832</v>
      </c>
      <c r="I3033" s="9">
        <v>41858</v>
      </c>
      <c r="J3033" s="9">
        <v>41854</v>
      </c>
      <c r="K3033" s="7">
        <v>4</v>
      </c>
      <c r="L3033" s="9" t="str">
        <f>VLOOKUP(T_[[#This Row],[Réf catégorie]],ListeCATEGORIES,2,FALSE)</f>
        <v>Produits laitiers</v>
      </c>
      <c r="M3033" s="6">
        <v>59</v>
      </c>
      <c r="N3033" s="6" t="str">
        <f>VLOOKUP(T_[[#This Row],[Réf prod]],ListePRODUITS,2,FALSE)</f>
        <v>Raclette Courdavault</v>
      </c>
      <c r="O3033" s="13">
        <v>275</v>
      </c>
      <c r="P3033" s="6">
        <v>35</v>
      </c>
      <c r="Q3033" s="13">
        <f t="shared" si="47"/>
        <v>9625</v>
      </c>
      <c r="R3033" s="15">
        <v>0.02</v>
      </c>
      <c r="S3033" s="13">
        <v>9432.5</v>
      </c>
      <c r="T3033" s="13">
        <v>141.48750000000001</v>
      </c>
      <c r="U3033" s="48">
        <f>T_[[#This Row],[CA tarif]]-T_[[#This Row],[CA HT]]</f>
        <v>192.5</v>
      </c>
      <c r="V3033" s="13"/>
      <c r="W3033" s="13"/>
      <c r="X3033"/>
      <c r="AA3033"/>
      <c r="AB3033"/>
    </row>
    <row r="3034" spans="1:28" ht="15" customHeight="1" x14ac:dyDescent="0.25">
      <c r="A3034" s="6" t="s">
        <v>114</v>
      </c>
      <c r="B3034" s="6" t="s">
        <v>115</v>
      </c>
      <c r="C3034" s="6" t="s">
        <v>116</v>
      </c>
      <c r="D3034" s="6" t="s">
        <v>81</v>
      </c>
      <c r="E3034" s="6">
        <v>5</v>
      </c>
      <c r="F3034" s="6" t="str">
        <f>VLOOKUP(T_[[#This Row],[N° représ]],ListeREPRESENTANTS,2,FALSE)</f>
        <v>Mohamed Ben Arfa</v>
      </c>
      <c r="G3034" s="6">
        <v>10564</v>
      </c>
      <c r="H3034" s="9">
        <v>41833</v>
      </c>
      <c r="I3034" s="9">
        <v>41850</v>
      </c>
      <c r="J3034" s="9">
        <v>41852</v>
      </c>
      <c r="K3034" s="7">
        <v>6</v>
      </c>
      <c r="L3034" s="9" t="str">
        <f>VLOOKUP(T_[[#This Row],[Réf catégorie]],ListeCATEGORIES,2,FALSE)</f>
        <v>Viandes</v>
      </c>
      <c r="M3034" s="6">
        <v>55</v>
      </c>
      <c r="N3034" s="6" t="str">
        <f>VLOOKUP(T_[[#This Row],[Réf prod]],ListePRODUITS,2,FALSE)</f>
        <v>Pâté chinois</v>
      </c>
      <c r="O3034" s="13">
        <v>120</v>
      </c>
      <c r="P3034" s="6">
        <v>5</v>
      </c>
      <c r="Q3034" s="13">
        <f t="shared" si="47"/>
        <v>600</v>
      </c>
      <c r="R3034" s="15">
        <v>-0.01</v>
      </c>
      <c r="S3034" s="13">
        <v>606</v>
      </c>
      <c r="T3034" s="13">
        <v>5.4539999999999997</v>
      </c>
      <c r="U3034" s="48">
        <f>T_[[#This Row],[CA tarif]]-T_[[#This Row],[CA HT]]</f>
        <v>-6</v>
      </c>
      <c r="V3034" s="13"/>
      <c r="W3034" s="13"/>
      <c r="X3034"/>
      <c r="AA3034"/>
      <c r="AB3034"/>
    </row>
    <row r="3035" spans="1:28" ht="15" customHeight="1" x14ac:dyDescent="0.25">
      <c r="A3035" s="6" t="s">
        <v>133</v>
      </c>
      <c r="B3035" s="6" t="s">
        <v>134</v>
      </c>
      <c r="C3035" s="6" t="s">
        <v>135</v>
      </c>
      <c r="D3035" s="6" t="s">
        <v>136</v>
      </c>
      <c r="E3035" s="6">
        <v>4</v>
      </c>
      <c r="F3035" s="6" t="str">
        <f>VLOOKUP(T_[[#This Row],[N° représ]],ListeREPRESENTANTS,2,FALSE)</f>
        <v>Laura Callahan</v>
      </c>
      <c r="G3035" s="6">
        <v>10623</v>
      </c>
      <c r="H3035" s="9">
        <v>41833</v>
      </c>
      <c r="I3035" s="9">
        <v>41849</v>
      </c>
      <c r="J3035" s="9">
        <v>41849</v>
      </c>
      <c r="K3035" s="7">
        <v>7</v>
      </c>
      <c r="L3035" s="9" t="str">
        <f>VLOOKUP(T_[[#This Row],[Réf catégorie]],ListeCATEGORIES,2,FALSE)</f>
        <v>Produits secs</v>
      </c>
      <c r="M3035" s="6">
        <v>14</v>
      </c>
      <c r="N3035" s="6" t="str">
        <f>VLOOKUP(T_[[#This Row],[Réf prod]],ListePRODUITS,2,FALSE)</f>
        <v>Tofu</v>
      </c>
      <c r="O3035" s="13">
        <v>116.25</v>
      </c>
      <c r="P3035" s="6">
        <v>23</v>
      </c>
      <c r="Q3035" s="13">
        <f t="shared" si="47"/>
        <v>2673.75</v>
      </c>
      <c r="R3035" s="15">
        <v>0.18</v>
      </c>
      <c r="S3035" s="13">
        <v>2192.4750000000004</v>
      </c>
      <c r="T3035" s="13">
        <v>2.1924750000000004</v>
      </c>
      <c r="U3035" s="48">
        <f>T_[[#This Row],[CA tarif]]-T_[[#This Row],[CA HT]]</f>
        <v>481.27499999999964</v>
      </c>
      <c r="V3035" s="13"/>
      <c r="W3035" s="13"/>
      <c r="X3035"/>
      <c r="AA3035"/>
      <c r="AB3035"/>
    </row>
    <row r="3036" spans="1:28" ht="15" customHeight="1" x14ac:dyDescent="0.25">
      <c r="A3036" s="6" t="s">
        <v>133</v>
      </c>
      <c r="B3036" s="6" t="s">
        <v>134</v>
      </c>
      <c r="C3036" s="6" t="s">
        <v>135</v>
      </c>
      <c r="D3036" s="6" t="s">
        <v>136</v>
      </c>
      <c r="E3036" s="6">
        <v>4</v>
      </c>
      <c r="F3036" s="6" t="str">
        <f>VLOOKUP(T_[[#This Row],[N° représ]],ListeREPRESENTANTS,2,FALSE)</f>
        <v>Laura Callahan</v>
      </c>
      <c r="G3036" s="6">
        <v>10623</v>
      </c>
      <c r="H3036" s="9">
        <v>41833</v>
      </c>
      <c r="I3036" s="9">
        <v>41846</v>
      </c>
      <c r="J3036" s="9">
        <v>41846</v>
      </c>
      <c r="K3036" s="7">
        <v>3</v>
      </c>
      <c r="L3036" s="9" t="str">
        <f>VLOOKUP(T_[[#This Row],[Réf catégorie]],ListeCATEGORIES,2,FALSE)</f>
        <v>Desserts</v>
      </c>
      <c r="M3036" s="6">
        <v>19</v>
      </c>
      <c r="N3036" s="6" t="str">
        <f>VLOOKUP(T_[[#This Row],[Réf prod]],ListePRODUITS,2,FALSE)</f>
        <v>Teatime Chocolate Biscuits</v>
      </c>
      <c r="O3036" s="13">
        <v>46</v>
      </c>
      <c r="P3036" s="6">
        <v>100</v>
      </c>
      <c r="Q3036" s="13">
        <f t="shared" si="47"/>
        <v>4600</v>
      </c>
      <c r="R3036" s="15">
        <v>-0.02</v>
      </c>
      <c r="S3036" s="13">
        <v>4692</v>
      </c>
      <c r="T3036" s="13">
        <v>89.147999999999996</v>
      </c>
      <c r="U3036" s="48">
        <f>T_[[#This Row],[CA tarif]]-T_[[#This Row],[CA HT]]</f>
        <v>-92</v>
      </c>
      <c r="V3036" s="13"/>
      <c r="W3036" s="13"/>
      <c r="X3036"/>
      <c r="AA3036"/>
      <c r="AB3036"/>
    </row>
    <row r="3037" spans="1:28" ht="15" customHeight="1" x14ac:dyDescent="0.25">
      <c r="A3037" s="6" t="s">
        <v>143</v>
      </c>
      <c r="B3037" s="6" t="s">
        <v>144</v>
      </c>
      <c r="C3037" s="6" t="s">
        <v>145</v>
      </c>
      <c r="D3037" s="6" t="s">
        <v>146</v>
      </c>
      <c r="E3037" s="6">
        <v>3</v>
      </c>
      <c r="F3037" s="6" t="str">
        <f>VLOOKUP(T_[[#This Row],[N° représ]],ListeREPRESENTANTS,2,FALSE)</f>
        <v>Janet Leverling</v>
      </c>
      <c r="G3037" s="6">
        <v>10742</v>
      </c>
      <c r="H3037" s="9">
        <v>41833</v>
      </c>
      <c r="I3037" s="9">
        <v>41843</v>
      </c>
      <c r="J3037" s="9">
        <v>41845</v>
      </c>
      <c r="K3037" s="7">
        <v>2</v>
      </c>
      <c r="L3037" s="9" t="str">
        <f>VLOOKUP(T_[[#This Row],[Réf catégorie]],ListeCATEGORIES,2,FALSE)</f>
        <v>Condiments</v>
      </c>
      <c r="M3037" s="6">
        <v>3</v>
      </c>
      <c r="N3037" s="6" t="str">
        <f>VLOOKUP(T_[[#This Row],[Réf prod]],ListePRODUITS,2,FALSE)</f>
        <v>Aniseed Syrup</v>
      </c>
      <c r="O3037" s="13">
        <v>50</v>
      </c>
      <c r="P3037" s="6">
        <v>57</v>
      </c>
      <c r="Q3037" s="13">
        <f t="shared" si="47"/>
        <v>2850</v>
      </c>
      <c r="R3037" s="15">
        <v>0</v>
      </c>
      <c r="S3037" s="13">
        <v>2850</v>
      </c>
      <c r="T3037" s="13">
        <v>0</v>
      </c>
      <c r="U3037" s="48">
        <f>T_[[#This Row],[CA tarif]]-T_[[#This Row],[CA HT]]</f>
        <v>0</v>
      </c>
      <c r="V3037" s="13"/>
      <c r="W3037" s="13"/>
      <c r="X3037"/>
      <c r="AA3037"/>
      <c r="AB3037"/>
    </row>
    <row r="3038" spans="1:28" ht="15" customHeight="1" x14ac:dyDescent="0.25">
      <c r="A3038" s="6" t="s">
        <v>147</v>
      </c>
      <c r="B3038" s="6" t="s">
        <v>148</v>
      </c>
      <c r="C3038" s="6" t="s">
        <v>149</v>
      </c>
      <c r="D3038" s="6" t="s">
        <v>85</v>
      </c>
      <c r="E3038" s="6">
        <v>1</v>
      </c>
      <c r="F3038" s="6" t="str">
        <f>VLOOKUP(T_[[#This Row],[N° représ]],ListeREPRESENTANTS,2,FALSE)</f>
        <v>Francis Rivière</v>
      </c>
      <c r="G3038" s="6">
        <v>10832</v>
      </c>
      <c r="H3038" s="9">
        <v>41833</v>
      </c>
      <c r="I3038" s="9">
        <v>41846</v>
      </c>
      <c r="J3038" s="9">
        <v>41847</v>
      </c>
      <c r="K3038" s="7">
        <v>2</v>
      </c>
      <c r="L3038" s="9" t="str">
        <f>VLOOKUP(T_[[#This Row],[Réf catégorie]],ListeCATEGORIES,2,FALSE)</f>
        <v>Condiments</v>
      </c>
      <c r="M3038" s="6">
        <v>44</v>
      </c>
      <c r="N3038" s="6" t="str">
        <f>VLOOKUP(T_[[#This Row],[Réf prod]],ListePRODUITS,2,FALSE)</f>
        <v>Gula Malacca</v>
      </c>
      <c r="O3038" s="13">
        <v>97.25</v>
      </c>
      <c r="P3038" s="6">
        <v>97</v>
      </c>
      <c r="Q3038" s="13">
        <f t="shared" si="47"/>
        <v>9433.25</v>
      </c>
      <c r="R3038" s="15">
        <v>0</v>
      </c>
      <c r="S3038" s="13">
        <v>9433.25</v>
      </c>
      <c r="T3038" s="13">
        <v>66.032749999999993</v>
      </c>
      <c r="U3038" s="48">
        <f>T_[[#This Row],[CA tarif]]-T_[[#This Row],[CA HT]]</f>
        <v>0</v>
      </c>
      <c r="V3038" s="13"/>
      <c r="W3038" s="13"/>
      <c r="X3038"/>
      <c r="AA3038"/>
      <c r="AB3038"/>
    </row>
    <row r="3039" spans="1:28" ht="15" customHeight="1" x14ac:dyDescent="0.25">
      <c r="A3039" s="6" t="s">
        <v>103</v>
      </c>
      <c r="B3039" s="6" t="s">
        <v>104</v>
      </c>
      <c r="C3039" s="6" t="s">
        <v>105</v>
      </c>
      <c r="D3039" s="6" t="s">
        <v>106</v>
      </c>
      <c r="E3039" s="6">
        <v>4</v>
      </c>
      <c r="F3039" s="6" t="str">
        <f>VLOOKUP(T_[[#This Row],[N° représ]],ListeREPRESENTANTS,2,FALSE)</f>
        <v>Laura Callahan</v>
      </c>
      <c r="G3039" s="6">
        <v>10476</v>
      </c>
      <c r="H3039" s="9">
        <v>41834</v>
      </c>
      <c r="I3039" s="9">
        <v>41854</v>
      </c>
      <c r="J3039" s="9">
        <v>41849</v>
      </c>
      <c r="K3039" s="7">
        <v>1</v>
      </c>
      <c r="L3039" s="9" t="str">
        <f>VLOOKUP(T_[[#This Row],[Réf catégorie]],ListeCATEGORIES,2,FALSE)</f>
        <v>Boissons</v>
      </c>
      <c r="M3039" s="6">
        <v>70</v>
      </c>
      <c r="N3039" s="6" t="str">
        <f>VLOOKUP(T_[[#This Row],[Réf prod]],ListePRODUITS,2,FALSE)</f>
        <v>Outback Lager</v>
      </c>
      <c r="O3039" s="13">
        <v>60</v>
      </c>
      <c r="P3039" s="6">
        <v>35</v>
      </c>
      <c r="Q3039" s="13">
        <f t="shared" si="47"/>
        <v>2100</v>
      </c>
      <c r="R3039" s="15">
        <v>0.19</v>
      </c>
      <c r="S3039" s="13">
        <v>1701</v>
      </c>
      <c r="T3039" s="13">
        <v>5.1029999999999998</v>
      </c>
      <c r="U3039" s="48">
        <f>T_[[#This Row],[CA tarif]]-T_[[#This Row],[CA HT]]</f>
        <v>399</v>
      </c>
      <c r="V3039" s="13"/>
      <c r="W3039" s="13"/>
      <c r="X3039"/>
      <c r="AA3039"/>
      <c r="AB3039"/>
    </row>
    <row r="3040" spans="1:28" ht="15" customHeight="1" x14ac:dyDescent="0.25">
      <c r="A3040" s="6" t="s">
        <v>175</v>
      </c>
      <c r="B3040" s="6" t="s">
        <v>176</v>
      </c>
      <c r="C3040" s="6" t="s">
        <v>97</v>
      </c>
      <c r="D3040" s="6" t="s">
        <v>98</v>
      </c>
      <c r="E3040" s="6">
        <v>5</v>
      </c>
      <c r="F3040" s="6" t="str">
        <f>VLOOKUP(T_[[#This Row],[N° représ]],ListeREPRESENTANTS,2,FALSE)</f>
        <v>Mohamed Ben Arfa</v>
      </c>
      <c r="G3040" s="6">
        <v>10535</v>
      </c>
      <c r="H3040" s="9">
        <v>41834</v>
      </c>
      <c r="I3040" s="9">
        <v>41853</v>
      </c>
      <c r="J3040" s="9">
        <v>41855</v>
      </c>
      <c r="K3040" s="7">
        <v>8</v>
      </c>
      <c r="L3040" s="9" t="str">
        <f>VLOOKUP(T_[[#This Row],[Réf catégorie]],ListeCATEGORIES,2,FALSE)</f>
        <v>Poissons et fruits de mer</v>
      </c>
      <c r="M3040" s="6">
        <v>40</v>
      </c>
      <c r="N3040" s="6" t="str">
        <f>VLOOKUP(T_[[#This Row],[Réf prod]],ListePRODUITS,2,FALSE)</f>
        <v>Boston Crab Meat</v>
      </c>
      <c r="O3040" s="13">
        <v>92</v>
      </c>
      <c r="P3040" s="6">
        <v>39</v>
      </c>
      <c r="Q3040" s="13">
        <f t="shared" si="47"/>
        <v>3588</v>
      </c>
      <c r="R3040" s="15">
        <v>0.05</v>
      </c>
      <c r="S3040" s="13">
        <v>3408.6</v>
      </c>
      <c r="T3040" s="13">
        <v>13.634399999999999</v>
      </c>
      <c r="U3040" s="48">
        <f>T_[[#This Row],[CA tarif]]-T_[[#This Row],[CA HT]]</f>
        <v>179.40000000000009</v>
      </c>
      <c r="V3040" s="13"/>
      <c r="W3040" s="13"/>
      <c r="X3040"/>
      <c r="AA3040"/>
      <c r="AB3040"/>
    </row>
    <row r="3041" spans="1:28" ht="15" customHeight="1" x14ac:dyDescent="0.25">
      <c r="A3041" s="6" t="s">
        <v>133</v>
      </c>
      <c r="B3041" s="6" t="s">
        <v>134</v>
      </c>
      <c r="C3041" s="6" t="s">
        <v>135</v>
      </c>
      <c r="D3041" s="6" t="s">
        <v>136</v>
      </c>
      <c r="E3041" s="6">
        <v>6</v>
      </c>
      <c r="F3041" s="6" t="str">
        <f>VLOOKUP(T_[[#This Row],[N° représ]],ListeREPRESENTANTS,2,FALSE)</f>
        <v>Ernst Junge</v>
      </c>
      <c r="G3041" s="6">
        <v>10791</v>
      </c>
      <c r="H3041" s="9">
        <v>41834</v>
      </c>
      <c r="I3041" s="9">
        <v>41856</v>
      </c>
      <c r="J3041" s="9">
        <v>41853</v>
      </c>
      <c r="K3041" s="7">
        <v>6</v>
      </c>
      <c r="L3041" s="9" t="str">
        <f>VLOOKUP(T_[[#This Row],[Réf catégorie]],ListeCATEGORIES,2,FALSE)</f>
        <v>Viandes</v>
      </c>
      <c r="M3041" s="6">
        <v>29</v>
      </c>
      <c r="N3041" s="6" t="str">
        <f>VLOOKUP(T_[[#This Row],[Réf prod]],ListePRODUITS,2,FALSE)</f>
        <v>Thüringer Rostbratwurst</v>
      </c>
      <c r="O3041" s="13">
        <v>618.95000000000005</v>
      </c>
      <c r="P3041" s="6">
        <v>9</v>
      </c>
      <c r="Q3041" s="13">
        <f t="shared" si="47"/>
        <v>5570.55</v>
      </c>
      <c r="R3041" s="15">
        <v>0.02</v>
      </c>
      <c r="S3041" s="13">
        <v>5459.1390000000001</v>
      </c>
      <c r="T3041" s="13">
        <v>185.610726</v>
      </c>
      <c r="U3041" s="48">
        <f>T_[[#This Row],[CA tarif]]-T_[[#This Row],[CA HT]]</f>
        <v>111.41100000000006</v>
      </c>
      <c r="V3041" s="13"/>
      <c r="W3041" s="13"/>
      <c r="X3041"/>
      <c r="AA3041"/>
      <c r="AB3041"/>
    </row>
    <row r="3042" spans="1:28" ht="15" customHeight="1" x14ac:dyDescent="0.25">
      <c r="A3042" s="6" t="s">
        <v>127</v>
      </c>
      <c r="B3042" s="6" t="s">
        <v>128</v>
      </c>
      <c r="C3042" s="6" t="s">
        <v>129</v>
      </c>
      <c r="D3042" s="6" t="s">
        <v>106</v>
      </c>
      <c r="E3042" s="6">
        <v>4</v>
      </c>
      <c r="F3042" s="6" t="str">
        <f>VLOOKUP(T_[[#This Row],[N° représ]],ListeREPRESENTANTS,2,FALSE)</f>
        <v>Laura Callahan</v>
      </c>
      <c r="G3042" s="6">
        <v>10811</v>
      </c>
      <c r="H3042" s="9">
        <v>41834</v>
      </c>
      <c r="I3042" s="9">
        <v>41846</v>
      </c>
      <c r="J3042" s="9">
        <v>41849</v>
      </c>
      <c r="K3042" s="7">
        <v>3</v>
      </c>
      <c r="L3042" s="9" t="str">
        <f>VLOOKUP(T_[[#This Row],[Réf catégorie]],ListeCATEGORIES,2,FALSE)</f>
        <v>Desserts</v>
      </c>
      <c r="M3042" s="6">
        <v>19</v>
      </c>
      <c r="N3042" s="6" t="str">
        <f>VLOOKUP(T_[[#This Row],[Réf prod]],ListePRODUITS,2,FALSE)</f>
        <v>Teatime Chocolate Biscuits</v>
      </c>
      <c r="O3042" s="13">
        <v>46</v>
      </c>
      <c r="P3042" s="6">
        <v>14</v>
      </c>
      <c r="Q3042" s="13">
        <f t="shared" si="47"/>
        <v>644</v>
      </c>
      <c r="R3042" s="15">
        <v>0.13</v>
      </c>
      <c r="S3042" s="13">
        <v>560.28</v>
      </c>
      <c r="T3042" s="13">
        <v>13.446719999999999</v>
      </c>
      <c r="U3042" s="48">
        <f>T_[[#This Row],[CA tarif]]-T_[[#This Row],[CA HT]]</f>
        <v>83.720000000000027</v>
      </c>
      <c r="V3042" s="13"/>
      <c r="W3042" s="13"/>
      <c r="X3042"/>
      <c r="AA3042"/>
      <c r="AB3042"/>
    </row>
    <row r="3043" spans="1:28" ht="15" customHeight="1" x14ac:dyDescent="0.25">
      <c r="A3043" s="6" t="s">
        <v>179</v>
      </c>
      <c r="B3043" s="6" t="s">
        <v>180</v>
      </c>
      <c r="C3043" s="6" t="s">
        <v>181</v>
      </c>
      <c r="D3043" s="6" t="s">
        <v>81</v>
      </c>
      <c r="E3043" s="6">
        <v>5</v>
      </c>
      <c r="F3043" s="6" t="str">
        <f>VLOOKUP(T_[[#This Row],[N° représ]],ListeREPRESENTANTS,2,FALSE)</f>
        <v>Mohamed Ben Arfa</v>
      </c>
      <c r="G3043" s="6">
        <v>10882</v>
      </c>
      <c r="H3043" s="9">
        <v>41834</v>
      </c>
      <c r="I3043" s="9">
        <v>41860</v>
      </c>
      <c r="J3043" s="9">
        <v>41857</v>
      </c>
      <c r="K3043" s="7">
        <v>5</v>
      </c>
      <c r="L3043" s="9" t="str">
        <f>VLOOKUP(T_[[#This Row],[Réf catégorie]],ListeCATEGORIES,2,FALSE)</f>
        <v>Pâtes et céréales</v>
      </c>
      <c r="M3043" s="6">
        <v>42</v>
      </c>
      <c r="N3043" s="6" t="str">
        <f>VLOOKUP(T_[[#This Row],[Réf prod]],ListePRODUITS,2,FALSE)</f>
        <v>Singaporean Hokkien Fried Mee</v>
      </c>
      <c r="O3043" s="13">
        <v>70</v>
      </c>
      <c r="P3043" s="6">
        <v>59</v>
      </c>
      <c r="Q3043" s="13">
        <f t="shared" si="47"/>
        <v>4130</v>
      </c>
      <c r="R3043" s="15">
        <v>0.1</v>
      </c>
      <c r="S3043" s="13">
        <v>3717</v>
      </c>
      <c r="T3043" s="13">
        <v>59.472000000000001</v>
      </c>
      <c r="U3043" s="48">
        <f>T_[[#This Row],[CA tarif]]-T_[[#This Row],[CA HT]]</f>
        <v>413</v>
      </c>
      <c r="V3043" s="13"/>
      <c r="W3043" s="13"/>
      <c r="X3043"/>
      <c r="AA3043"/>
      <c r="AB3043"/>
    </row>
    <row r="3044" spans="1:28" ht="15" customHeight="1" x14ac:dyDescent="0.25">
      <c r="A3044" s="6" t="s">
        <v>313</v>
      </c>
      <c r="B3044" s="6" t="s">
        <v>314</v>
      </c>
      <c r="C3044" s="6" t="s">
        <v>315</v>
      </c>
      <c r="D3044" s="6" t="s">
        <v>85</v>
      </c>
      <c r="E3044" s="6">
        <v>6</v>
      </c>
      <c r="F3044" s="6" t="str">
        <f>VLOOKUP(T_[[#This Row],[N° représ]],ListeREPRESENTANTS,2,FALSE)</f>
        <v>Ernst Junge</v>
      </c>
      <c r="G3044" s="6">
        <v>10907</v>
      </c>
      <c r="H3044" s="9">
        <v>41834</v>
      </c>
      <c r="I3044" s="9">
        <v>41848</v>
      </c>
      <c r="J3044" s="9">
        <v>41843</v>
      </c>
      <c r="K3044" s="7">
        <v>1</v>
      </c>
      <c r="L3044" s="9" t="str">
        <f>VLOOKUP(T_[[#This Row],[Réf catégorie]],ListeCATEGORIES,2,FALSE)</f>
        <v>Boissons</v>
      </c>
      <c r="M3044" s="6">
        <v>75</v>
      </c>
      <c r="N3044" s="6" t="str">
        <f>VLOOKUP(T_[[#This Row],[Réf prod]],ListePRODUITS,2,FALSE)</f>
        <v>Rhönbräu Klosterbier</v>
      </c>
      <c r="O3044" s="13">
        <v>38.75</v>
      </c>
      <c r="P3044" s="6">
        <v>73</v>
      </c>
      <c r="Q3044" s="13">
        <f t="shared" si="47"/>
        <v>2828.75</v>
      </c>
      <c r="R3044" s="15">
        <v>-0.01</v>
      </c>
      <c r="S3044" s="13">
        <v>2857.0374999999999</v>
      </c>
      <c r="T3044" s="13">
        <v>14.285187499999999</v>
      </c>
      <c r="U3044" s="48">
        <f>T_[[#This Row],[CA tarif]]-T_[[#This Row],[CA HT]]</f>
        <v>-28.287499999999909</v>
      </c>
      <c r="V3044" s="13"/>
      <c r="W3044" s="13"/>
      <c r="X3044"/>
      <c r="AA3044"/>
      <c r="AB3044"/>
    </row>
    <row r="3045" spans="1:28" ht="15" customHeight="1" x14ac:dyDescent="0.25">
      <c r="A3045" s="6" t="s">
        <v>267</v>
      </c>
      <c r="B3045" s="6" t="s">
        <v>268</v>
      </c>
      <c r="C3045" s="6" t="s">
        <v>122</v>
      </c>
      <c r="D3045" s="6" t="s">
        <v>123</v>
      </c>
      <c r="E3045" s="6">
        <v>5</v>
      </c>
      <c r="F3045" s="6" t="str">
        <f>VLOOKUP(T_[[#This Row],[N° représ]],ListeREPRESENTANTS,2,FALSE)</f>
        <v>Mohamed Ben Arfa</v>
      </c>
      <c r="G3045" s="6">
        <v>10647</v>
      </c>
      <c r="H3045" s="9">
        <v>41835</v>
      </c>
      <c r="I3045" s="9">
        <v>41858</v>
      </c>
      <c r="J3045" s="9">
        <v>41856</v>
      </c>
      <c r="K3045" s="7">
        <v>1</v>
      </c>
      <c r="L3045" s="9" t="str">
        <f>VLOOKUP(T_[[#This Row],[Réf catégorie]],ListeCATEGORIES,2,FALSE)</f>
        <v>Boissons</v>
      </c>
      <c r="M3045" s="6">
        <v>39</v>
      </c>
      <c r="N3045" s="6" t="str">
        <f>VLOOKUP(T_[[#This Row],[Réf prod]],ListePRODUITS,2,FALSE)</f>
        <v>Chartreuse verte</v>
      </c>
      <c r="O3045" s="13">
        <v>90</v>
      </c>
      <c r="P3045" s="6">
        <v>24</v>
      </c>
      <c r="Q3045" s="13">
        <f t="shared" si="47"/>
        <v>2160</v>
      </c>
      <c r="R3045" s="15">
        <v>0.02</v>
      </c>
      <c r="S3045" s="13">
        <v>2116.8000000000002</v>
      </c>
      <c r="T3045" s="13">
        <v>29.635200000000005</v>
      </c>
      <c r="U3045" s="48">
        <f>T_[[#This Row],[CA tarif]]-T_[[#This Row],[CA HT]]</f>
        <v>43.199999999999818</v>
      </c>
      <c r="V3045" s="13"/>
      <c r="W3045" s="13"/>
      <c r="X3045"/>
      <c r="AA3045"/>
      <c r="AB3045"/>
    </row>
    <row r="3046" spans="1:28" ht="15" customHeight="1" x14ac:dyDescent="0.25">
      <c r="A3046" s="6" t="s">
        <v>186</v>
      </c>
      <c r="B3046" s="6" t="s">
        <v>187</v>
      </c>
      <c r="C3046" s="6" t="s">
        <v>188</v>
      </c>
      <c r="D3046" s="6" t="s">
        <v>140</v>
      </c>
      <c r="E3046" s="6">
        <v>5</v>
      </c>
      <c r="F3046" s="6" t="str">
        <f>VLOOKUP(T_[[#This Row],[N° représ]],ListeREPRESENTANTS,2,FALSE)</f>
        <v>Mohamed Ben Arfa</v>
      </c>
      <c r="G3046" s="6">
        <v>10698</v>
      </c>
      <c r="H3046" s="9">
        <v>41835</v>
      </c>
      <c r="I3046" s="9">
        <v>41848</v>
      </c>
      <c r="J3046" s="9">
        <v>41848</v>
      </c>
      <c r="K3046" s="7">
        <v>6</v>
      </c>
      <c r="L3046" s="9" t="str">
        <f>VLOOKUP(T_[[#This Row],[Réf catégorie]],ListeCATEGORIES,2,FALSE)</f>
        <v>Viandes</v>
      </c>
      <c r="M3046" s="6">
        <v>17</v>
      </c>
      <c r="N3046" s="6" t="str">
        <f>VLOOKUP(T_[[#This Row],[Réf prod]],ListePRODUITS,2,FALSE)</f>
        <v>Alice Mutton</v>
      </c>
      <c r="O3046" s="13">
        <v>195</v>
      </c>
      <c r="P3046" s="6">
        <v>31</v>
      </c>
      <c r="Q3046" s="13">
        <f t="shared" si="47"/>
        <v>6045</v>
      </c>
      <c r="R3046" s="15">
        <v>0.18</v>
      </c>
      <c r="S3046" s="13">
        <v>4956.9000000000005</v>
      </c>
      <c r="T3046" s="13">
        <v>173.49150000000003</v>
      </c>
      <c r="U3046" s="48">
        <f>T_[[#This Row],[CA tarif]]-T_[[#This Row],[CA HT]]</f>
        <v>1088.0999999999995</v>
      </c>
      <c r="V3046" s="13"/>
      <c r="W3046" s="13"/>
      <c r="X3046"/>
      <c r="AA3046"/>
      <c r="AB3046"/>
    </row>
    <row r="3047" spans="1:28" ht="15" customHeight="1" x14ac:dyDescent="0.25">
      <c r="A3047" s="6" t="s">
        <v>255</v>
      </c>
      <c r="B3047" s="6" t="s">
        <v>256</v>
      </c>
      <c r="C3047" s="6" t="s">
        <v>257</v>
      </c>
      <c r="D3047" s="6" t="s">
        <v>81</v>
      </c>
      <c r="E3047" s="6">
        <v>5</v>
      </c>
      <c r="F3047" s="6" t="str">
        <f>VLOOKUP(T_[[#This Row],[N° représ]],ListeREPRESENTANTS,2,FALSE)</f>
        <v>Mohamed Ben Arfa</v>
      </c>
      <c r="G3047" s="6">
        <v>10574</v>
      </c>
      <c r="H3047" s="9">
        <v>41836</v>
      </c>
      <c r="I3047" s="9">
        <v>41863</v>
      </c>
      <c r="J3047" s="9">
        <v>41859</v>
      </c>
      <c r="K3047" s="7">
        <v>8</v>
      </c>
      <c r="L3047" s="9" t="str">
        <f>VLOOKUP(T_[[#This Row],[Réf catégorie]],ListeCATEGORIES,2,FALSE)</f>
        <v>Poissons et fruits de mer</v>
      </c>
      <c r="M3047" s="6">
        <v>40</v>
      </c>
      <c r="N3047" s="6" t="str">
        <f>VLOOKUP(T_[[#This Row],[Réf prod]],ListePRODUITS,2,FALSE)</f>
        <v>Boston Crab Meat</v>
      </c>
      <c r="O3047" s="13">
        <v>92</v>
      </c>
      <c r="P3047" s="6">
        <v>84</v>
      </c>
      <c r="Q3047" s="13">
        <f t="shared" si="47"/>
        <v>7728</v>
      </c>
      <c r="R3047" s="15">
        <v>0.15</v>
      </c>
      <c r="S3047" s="13">
        <v>6568.8</v>
      </c>
      <c r="T3047" s="13">
        <v>144.5136</v>
      </c>
      <c r="U3047" s="48">
        <f>T_[[#This Row],[CA tarif]]-T_[[#This Row],[CA HT]]</f>
        <v>1159.1999999999998</v>
      </c>
      <c r="V3047" s="13"/>
      <c r="W3047" s="13"/>
      <c r="X3047"/>
      <c r="AA3047"/>
      <c r="AB3047"/>
    </row>
    <row r="3048" spans="1:28" ht="15" customHeight="1" x14ac:dyDescent="0.25">
      <c r="A3048" s="6" t="s">
        <v>267</v>
      </c>
      <c r="B3048" s="6" t="s">
        <v>268</v>
      </c>
      <c r="C3048" s="6" t="s">
        <v>122</v>
      </c>
      <c r="D3048" s="6" t="s">
        <v>123</v>
      </c>
      <c r="E3048" s="6">
        <v>6</v>
      </c>
      <c r="F3048" s="6" t="str">
        <f>VLOOKUP(T_[[#This Row],[N° représ]],ListeREPRESENTANTS,2,FALSE)</f>
        <v>Ernst Junge</v>
      </c>
      <c r="G3048" s="6">
        <v>10794</v>
      </c>
      <c r="H3048" s="9">
        <v>41836</v>
      </c>
      <c r="I3048" s="9">
        <v>41855</v>
      </c>
      <c r="J3048" s="9">
        <v>41850</v>
      </c>
      <c r="K3048" s="7">
        <v>6</v>
      </c>
      <c r="L3048" s="9" t="str">
        <f>VLOOKUP(T_[[#This Row],[Réf catégorie]],ListeCATEGORIES,2,FALSE)</f>
        <v>Viandes</v>
      </c>
      <c r="M3048" s="6">
        <v>54</v>
      </c>
      <c r="N3048" s="6" t="str">
        <f>VLOOKUP(T_[[#This Row],[Réf prod]],ListePRODUITS,2,FALSE)</f>
        <v>Tourtière</v>
      </c>
      <c r="O3048" s="13">
        <v>37.25</v>
      </c>
      <c r="P3048" s="6">
        <v>1</v>
      </c>
      <c r="Q3048" s="13">
        <f t="shared" si="47"/>
        <v>37.25</v>
      </c>
      <c r="R3048" s="15">
        <v>0.06</v>
      </c>
      <c r="S3048" s="13">
        <v>35.015000000000001</v>
      </c>
      <c r="T3048" s="13">
        <v>0.35014999999999996</v>
      </c>
      <c r="U3048" s="48">
        <f>T_[[#This Row],[CA tarif]]-T_[[#This Row],[CA HT]]</f>
        <v>2.2349999999999994</v>
      </c>
      <c r="V3048" s="13"/>
      <c r="W3048" s="13"/>
      <c r="X3048"/>
      <c r="AA3048"/>
      <c r="AB3048"/>
    </row>
    <row r="3049" spans="1:28" ht="15" customHeight="1" x14ac:dyDescent="0.25">
      <c r="A3049" s="6" t="s">
        <v>213</v>
      </c>
      <c r="B3049" s="6" t="s">
        <v>214</v>
      </c>
      <c r="C3049" s="6" t="s">
        <v>215</v>
      </c>
      <c r="D3049" s="6" t="s">
        <v>81</v>
      </c>
      <c r="E3049" s="6">
        <v>5</v>
      </c>
      <c r="F3049" s="6" t="str">
        <f>VLOOKUP(T_[[#This Row],[N° représ]],ListeREPRESENTANTS,2,FALSE)</f>
        <v>Mohamed Ben Arfa</v>
      </c>
      <c r="G3049" s="6">
        <v>10816</v>
      </c>
      <c r="H3049" s="9">
        <v>41836</v>
      </c>
      <c r="I3049" s="9">
        <v>41855</v>
      </c>
      <c r="J3049" s="9">
        <v>41857</v>
      </c>
      <c r="K3049" s="7">
        <v>1</v>
      </c>
      <c r="L3049" s="9" t="str">
        <f>VLOOKUP(T_[[#This Row],[Réf catégorie]],ListeCATEGORIES,2,FALSE)</f>
        <v>Boissons</v>
      </c>
      <c r="M3049" s="6">
        <v>38</v>
      </c>
      <c r="N3049" s="6" t="str">
        <f>VLOOKUP(T_[[#This Row],[Réf prod]],ListePRODUITS,2,FALSE)</f>
        <v>Côte de Blaye</v>
      </c>
      <c r="O3049" s="13">
        <v>1317.5</v>
      </c>
      <c r="P3049" s="6">
        <v>66</v>
      </c>
      <c r="Q3049" s="13">
        <f t="shared" si="47"/>
        <v>86955</v>
      </c>
      <c r="R3049" s="15">
        <v>0.01</v>
      </c>
      <c r="S3049" s="13">
        <v>86085.45</v>
      </c>
      <c r="T3049" s="13">
        <v>2238.2216999999996</v>
      </c>
      <c r="U3049" s="48">
        <f>T_[[#This Row],[CA tarif]]-T_[[#This Row],[CA HT]]</f>
        <v>869.55000000000291</v>
      </c>
      <c r="V3049" s="13"/>
      <c r="W3049" s="13"/>
      <c r="X3049"/>
      <c r="AA3049"/>
      <c r="AB3049"/>
    </row>
    <row r="3050" spans="1:28" ht="15" customHeight="1" x14ac:dyDescent="0.25">
      <c r="A3050" s="6" t="s">
        <v>293</v>
      </c>
      <c r="B3050" s="6" t="s">
        <v>294</v>
      </c>
      <c r="C3050" s="6" t="s">
        <v>295</v>
      </c>
      <c r="D3050" s="6" t="s">
        <v>251</v>
      </c>
      <c r="E3050" s="6">
        <v>4</v>
      </c>
      <c r="F3050" s="6" t="str">
        <f>VLOOKUP(T_[[#This Row],[N° représ]],ListeREPRESENTANTS,2,FALSE)</f>
        <v>Laura Callahan</v>
      </c>
      <c r="G3050" s="6">
        <v>10635</v>
      </c>
      <c r="H3050" s="9">
        <v>41837</v>
      </c>
      <c r="I3050" s="9">
        <v>41859</v>
      </c>
      <c r="J3050" s="9">
        <v>41856</v>
      </c>
      <c r="K3050" s="7">
        <v>5</v>
      </c>
      <c r="L3050" s="9" t="str">
        <f>VLOOKUP(T_[[#This Row],[Réf catégorie]],ListeCATEGORIES,2,FALSE)</f>
        <v>Pâtes et céréales</v>
      </c>
      <c r="M3050" s="6">
        <v>22</v>
      </c>
      <c r="N3050" s="6" t="str">
        <f>VLOOKUP(T_[[#This Row],[Réf prod]],ListePRODUITS,2,FALSE)</f>
        <v>Gustaf's Knäckebröd</v>
      </c>
      <c r="O3050" s="13">
        <v>105</v>
      </c>
      <c r="P3050" s="6">
        <v>21</v>
      </c>
      <c r="Q3050" s="13">
        <f t="shared" si="47"/>
        <v>2205</v>
      </c>
      <c r="R3050" s="15">
        <v>0.18</v>
      </c>
      <c r="S3050" s="13">
        <v>1808.1000000000001</v>
      </c>
      <c r="T3050" s="13">
        <v>18.081</v>
      </c>
      <c r="U3050" s="48">
        <f>T_[[#This Row],[CA tarif]]-T_[[#This Row],[CA HT]]</f>
        <v>396.89999999999986</v>
      </c>
      <c r="V3050" s="13"/>
      <c r="W3050" s="13"/>
      <c r="X3050"/>
      <c r="AA3050"/>
      <c r="AB3050"/>
    </row>
    <row r="3051" spans="1:28" ht="15" customHeight="1" x14ac:dyDescent="0.25">
      <c r="A3051" s="6" t="s">
        <v>103</v>
      </c>
      <c r="B3051" s="6" t="s">
        <v>104</v>
      </c>
      <c r="C3051" s="6" t="s">
        <v>105</v>
      </c>
      <c r="D3051" s="6" t="s">
        <v>106</v>
      </c>
      <c r="E3051" s="6">
        <v>3</v>
      </c>
      <c r="F3051" s="6" t="str">
        <f>VLOOKUP(T_[[#This Row],[N° représ]],ListeREPRESENTANTS,2,FALSE)</f>
        <v>Janet Leverling</v>
      </c>
      <c r="G3051" s="6">
        <v>10796</v>
      </c>
      <c r="H3051" s="9">
        <v>41837</v>
      </c>
      <c r="I3051" s="9">
        <v>41866</v>
      </c>
      <c r="J3051" s="9">
        <v>41861</v>
      </c>
      <c r="K3051" s="7">
        <v>4</v>
      </c>
      <c r="L3051" s="9" t="str">
        <f>VLOOKUP(T_[[#This Row],[Réf catégorie]],ListeCATEGORIES,2,FALSE)</f>
        <v>Produits laitiers</v>
      </c>
      <c r="M3051" s="6">
        <v>69</v>
      </c>
      <c r="N3051" s="6" t="str">
        <f>VLOOKUP(T_[[#This Row],[Réf prod]],ListePRODUITS,2,FALSE)</f>
        <v>Gudbrandsdalsost</v>
      </c>
      <c r="O3051" s="13">
        <v>180</v>
      </c>
      <c r="P3051" s="6">
        <v>92</v>
      </c>
      <c r="Q3051" s="13">
        <f t="shared" si="47"/>
        <v>16560</v>
      </c>
      <c r="R3051" s="15">
        <v>0.03</v>
      </c>
      <c r="S3051" s="13">
        <v>16063.199999999999</v>
      </c>
      <c r="T3051" s="13">
        <v>96.379199999999997</v>
      </c>
      <c r="U3051" s="48">
        <f>T_[[#This Row],[CA tarif]]-T_[[#This Row],[CA HT]]</f>
        <v>496.80000000000109</v>
      </c>
      <c r="V3051" s="13"/>
      <c r="W3051" s="13"/>
      <c r="X3051"/>
      <c r="AA3051"/>
      <c r="AB3051"/>
    </row>
    <row r="3052" spans="1:28" ht="15" customHeight="1" x14ac:dyDescent="0.25">
      <c r="A3052" s="6" t="s">
        <v>194</v>
      </c>
      <c r="B3052" s="6" t="s">
        <v>195</v>
      </c>
      <c r="C3052" s="6" t="s">
        <v>97</v>
      </c>
      <c r="D3052" s="6" t="s">
        <v>98</v>
      </c>
      <c r="E3052" s="6">
        <v>7</v>
      </c>
      <c r="F3052" s="6" t="str">
        <f>VLOOKUP(T_[[#This Row],[N° représ]],ListeREPRESENTANTS,2,FALSE)</f>
        <v>Jaime Dos Santos</v>
      </c>
      <c r="G3052" s="6">
        <v>10842</v>
      </c>
      <c r="H3052" s="9">
        <v>41837</v>
      </c>
      <c r="I3052" s="9">
        <v>41850</v>
      </c>
      <c r="J3052" s="9">
        <v>41849</v>
      </c>
      <c r="K3052" s="7">
        <v>3</v>
      </c>
      <c r="L3052" s="9" t="str">
        <f>VLOOKUP(T_[[#This Row],[Réf catégorie]],ListeCATEGORIES,2,FALSE)</f>
        <v>Desserts</v>
      </c>
      <c r="M3052" s="6">
        <v>68</v>
      </c>
      <c r="N3052" s="6" t="str">
        <f>VLOOKUP(T_[[#This Row],[Réf prod]],ListePRODUITS,2,FALSE)</f>
        <v>Scottish Longbreads</v>
      </c>
      <c r="O3052" s="13">
        <v>62.5</v>
      </c>
      <c r="P3052" s="6">
        <v>4</v>
      </c>
      <c r="Q3052" s="13">
        <f t="shared" si="47"/>
        <v>250</v>
      </c>
      <c r="R3052" s="15">
        <v>0.04</v>
      </c>
      <c r="S3052" s="13">
        <v>240</v>
      </c>
      <c r="T3052" s="13">
        <v>6.48</v>
      </c>
      <c r="U3052" s="48">
        <f>T_[[#This Row],[CA tarif]]-T_[[#This Row],[CA HT]]</f>
        <v>10</v>
      </c>
      <c r="V3052" s="13"/>
      <c r="W3052" s="13"/>
      <c r="X3052"/>
      <c r="AA3052"/>
      <c r="AB3052"/>
    </row>
    <row r="3053" spans="1:28" ht="15" customHeight="1" x14ac:dyDescent="0.25">
      <c r="A3053" s="6" t="s">
        <v>179</v>
      </c>
      <c r="B3053" s="6" t="s">
        <v>180</v>
      </c>
      <c r="C3053" s="6" t="s">
        <v>181</v>
      </c>
      <c r="D3053" s="6" t="s">
        <v>81</v>
      </c>
      <c r="E3053" s="6">
        <v>5</v>
      </c>
      <c r="F3053" s="6" t="str">
        <f>VLOOKUP(T_[[#This Row],[N° représ]],ListeREPRESENTANTS,2,FALSE)</f>
        <v>Mohamed Ben Arfa</v>
      </c>
      <c r="G3053" s="6">
        <v>10847</v>
      </c>
      <c r="H3053" s="9">
        <v>41837</v>
      </c>
      <c r="I3053" s="9">
        <v>41857</v>
      </c>
      <c r="J3053" s="9">
        <v>41855</v>
      </c>
      <c r="K3053" s="7">
        <v>8</v>
      </c>
      <c r="L3053" s="9" t="str">
        <f>VLOOKUP(T_[[#This Row],[Réf catégorie]],ListeCATEGORIES,2,FALSE)</f>
        <v>Poissons et fruits de mer</v>
      </c>
      <c r="M3053" s="6">
        <v>45</v>
      </c>
      <c r="N3053" s="6" t="str">
        <f>VLOOKUP(T_[[#This Row],[Réf prod]],ListePRODUITS,2,FALSE)</f>
        <v>Røgede sild</v>
      </c>
      <c r="O3053" s="13">
        <v>47.5</v>
      </c>
      <c r="P3053" s="6">
        <v>80</v>
      </c>
      <c r="Q3053" s="13">
        <f t="shared" si="47"/>
        <v>3800</v>
      </c>
      <c r="R3053" s="15">
        <v>0.15</v>
      </c>
      <c r="S3053" s="13">
        <v>3230</v>
      </c>
      <c r="T3053" s="13">
        <v>90.44</v>
      </c>
      <c r="U3053" s="48">
        <f>T_[[#This Row],[CA tarif]]-T_[[#This Row],[CA HT]]</f>
        <v>570</v>
      </c>
      <c r="V3053" s="13"/>
      <c r="W3053" s="13"/>
      <c r="X3053"/>
      <c r="AA3053"/>
      <c r="AB3053"/>
    </row>
    <row r="3054" spans="1:28" ht="15" customHeight="1" x14ac:dyDescent="0.25">
      <c r="A3054" s="6" t="s">
        <v>198</v>
      </c>
      <c r="B3054" s="6" t="s">
        <v>199</v>
      </c>
      <c r="C3054" s="6" t="s">
        <v>54</v>
      </c>
      <c r="D3054" s="6" t="s">
        <v>200</v>
      </c>
      <c r="E3054" s="6">
        <v>7</v>
      </c>
      <c r="F3054" s="6" t="str">
        <f>VLOOKUP(T_[[#This Row],[N° représ]],ListeREPRESENTANTS,2,FALSE)</f>
        <v>Jaime Dos Santos</v>
      </c>
      <c r="G3054" s="6">
        <v>10909</v>
      </c>
      <c r="H3054" s="9">
        <v>41837</v>
      </c>
      <c r="I3054" s="9">
        <v>41859</v>
      </c>
      <c r="J3054" s="9">
        <v>41854</v>
      </c>
      <c r="K3054" s="7">
        <v>7</v>
      </c>
      <c r="L3054" s="9" t="str">
        <f>VLOOKUP(T_[[#This Row],[Réf catégorie]],ListeCATEGORIES,2,FALSE)</f>
        <v>Produits secs</v>
      </c>
      <c r="M3054" s="6">
        <v>7</v>
      </c>
      <c r="N3054" s="6" t="str">
        <f>VLOOKUP(T_[[#This Row],[Réf prod]],ListePRODUITS,2,FALSE)</f>
        <v>Uncle Bob's Organic Dried Pears</v>
      </c>
      <c r="O3054" s="13">
        <v>150</v>
      </c>
      <c r="P3054" s="6">
        <v>82</v>
      </c>
      <c r="Q3054" s="13">
        <f t="shared" si="47"/>
        <v>12300</v>
      </c>
      <c r="R3054" s="15">
        <v>0.18</v>
      </c>
      <c r="S3054" s="13">
        <v>10086</v>
      </c>
      <c r="T3054" s="13">
        <v>70.602000000000004</v>
      </c>
      <c r="U3054" s="48">
        <f>T_[[#This Row],[CA tarif]]-T_[[#This Row],[CA HT]]</f>
        <v>2214</v>
      </c>
      <c r="V3054" s="13"/>
      <c r="W3054" s="13"/>
      <c r="X3054"/>
      <c r="AA3054"/>
      <c r="AB3054"/>
    </row>
    <row r="3055" spans="1:28" ht="15" customHeight="1" x14ac:dyDescent="0.25">
      <c r="A3055" s="6" t="s">
        <v>177</v>
      </c>
      <c r="B3055" s="6" t="s">
        <v>178</v>
      </c>
      <c r="C3055" s="6" t="s">
        <v>159</v>
      </c>
      <c r="D3055" s="6" t="s">
        <v>136</v>
      </c>
      <c r="E3055" s="6">
        <v>7</v>
      </c>
      <c r="F3055" s="6" t="str">
        <f>VLOOKUP(T_[[#This Row],[N° représ]],ListeREPRESENTANTS,2,FALSE)</f>
        <v>Jaime Dos Santos</v>
      </c>
      <c r="G3055" s="6">
        <v>10508</v>
      </c>
      <c r="H3055" s="9">
        <v>41838</v>
      </c>
      <c r="I3055" s="9">
        <v>41859</v>
      </c>
      <c r="J3055" s="9">
        <v>41859</v>
      </c>
      <c r="K3055" s="7">
        <v>8</v>
      </c>
      <c r="L3055" s="9" t="str">
        <f>VLOOKUP(T_[[#This Row],[Réf catégorie]],ListeCATEGORIES,2,FALSE)</f>
        <v>Poissons et fruits de mer</v>
      </c>
      <c r="M3055" s="6">
        <v>13</v>
      </c>
      <c r="N3055" s="6" t="str">
        <f>VLOOKUP(T_[[#This Row],[Réf prod]],ListePRODUITS,2,FALSE)</f>
        <v>Konbu</v>
      </c>
      <c r="O3055" s="13">
        <v>30</v>
      </c>
      <c r="P3055" s="6">
        <v>85</v>
      </c>
      <c r="Q3055" s="13">
        <f t="shared" si="47"/>
        <v>2550</v>
      </c>
      <c r="R3055" s="15">
        <v>0.05</v>
      </c>
      <c r="S3055" s="13">
        <v>2422.5</v>
      </c>
      <c r="T3055" s="13">
        <v>41.182499999999997</v>
      </c>
      <c r="U3055" s="48">
        <f>T_[[#This Row],[CA tarif]]-T_[[#This Row],[CA HT]]</f>
        <v>127.5</v>
      </c>
      <c r="V3055" s="13"/>
      <c r="W3055" s="13"/>
      <c r="X3055"/>
      <c r="AA3055"/>
      <c r="AB3055"/>
    </row>
    <row r="3056" spans="1:28" ht="15" customHeight="1" x14ac:dyDescent="0.25">
      <c r="A3056" s="6" t="s">
        <v>86</v>
      </c>
      <c r="B3056" s="6" t="s">
        <v>87</v>
      </c>
      <c r="C3056" s="6" t="s">
        <v>88</v>
      </c>
      <c r="D3056" s="6" t="s">
        <v>89</v>
      </c>
      <c r="E3056" s="6">
        <v>6</v>
      </c>
      <c r="F3056" s="6" t="str">
        <f>VLOOKUP(T_[[#This Row],[N° représ]],ListeREPRESENTANTS,2,FALSE)</f>
        <v>Ernst Junge</v>
      </c>
      <c r="G3056" s="6">
        <v>10539</v>
      </c>
      <c r="H3056" s="9">
        <v>41838</v>
      </c>
      <c r="I3056" s="9">
        <v>41863</v>
      </c>
      <c r="J3056" s="9">
        <v>41864</v>
      </c>
      <c r="K3056" s="7">
        <v>3</v>
      </c>
      <c r="L3056" s="9" t="str">
        <f>VLOOKUP(T_[[#This Row],[Réf catégorie]],ListeCATEGORIES,2,FALSE)</f>
        <v>Desserts</v>
      </c>
      <c r="M3056" s="6">
        <v>49</v>
      </c>
      <c r="N3056" s="6" t="str">
        <f>VLOOKUP(T_[[#This Row],[Réf prod]],ListePRODUITS,2,FALSE)</f>
        <v>Maxilaku</v>
      </c>
      <c r="O3056" s="13">
        <v>100</v>
      </c>
      <c r="P3056" s="6">
        <v>88</v>
      </c>
      <c r="Q3056" s="13">
        <f t="shared" si="47"/>
        <v>8800</v>
      </c>
      <c r="R3056" s="15">
        <v>0.08</v>
      </c>
      <c r="S3056" s="13">
        <v>8096</v>
      </c>
      <c r="T3056" s="13">
        <v>226.68799999999999</v>
      </c>
      <c r="U3056" s="48">
        <f>T_[[#This Row],[CA tarif]]-T_[[#This Row],[CA HT]]</f>
        <v>704</v>
      </c>
      <c r="V3056" s="13"/>
      <c r="W3056" s="13"/>
      <c r="X3056"/>
      <c r="AA3056"/>
      <c r="AB3056"/>
    </row>
    <row r="3057" spans="1:28" ht="15" customHeight="1" x14ac:dyDescent="0.25">
      <c r="A3057" s="6" t="s">
        <v>189</v>
      </c>
      <c r="B3057" s="6" t="s">
        <v>190</v>
      </c>
      <c r="C3057" s="6" t="s">
        <v>191</v>
      </c>
      <c r="D3057" s="6" t="s">
        <v>136</v>
      </c>
      <c r="E3057" s="6">
        <v>9</v>
      </c>
      <c r="F3057" s="6" t="str">
        <f>VLOOKUP(T_[[#This Row],[N° représ]],ListeREPRESENTANTS,2,FALSE)</f>
        <v>Steven Buchanan</v>
      </c>
      <c r="G3057" s="6">
        <v>10549</v>
      </c>
      <c r="H3057" s="9">
        <v>41838</v>
      </c>
      <c r="I3057" s="9">
        <v>41854</v>
      </c>
      <c r="J3057" s="9">
        <v>41855</v>
      </c>
      <c r="K3057" s="7">
        <v>4</v>
      </c>
      <c r="L3057" s="9" t="str">
        <f>VLOOKUP(T_[[#This Row],[Réf catégorie]],ListeCATEGORIES,2,FALSE)</f>
        <v>Produits laitiers</v>
      </c>
      <c r="M3057" s="6">
        <v>31</v>
      </c>
      <c r="N3057" s="6" t="str">
        <f>VLOOKUP(T_[[#This Row],[Réf prod]],ListePRODUITS,2,FALSE)</f>
        <v>Gorgonzola Telino</v>
      </c>
      <c r="O3057" s="13">
        <v>62.5</v>
      </c>
      <c r="P3057" s="6">
        <v>32</v>
      </c>
      <c r="Q3057" s="13">
        <f t="shared" si="47"/>
        <v>2000</v>
      </c>
      <c r="R3057" s="15">
        <v>0.04</v>
      </c>
      <c r="S3057" s="13">
        <v>1920</v>
      </c>
      <c r="T3057" s="13">
        <v>26.88</v>
      </c>
      <c r="U3057" s="48">
        <f>T_[[#This Row],[CA tarif]]-T_[[#This Row],[CA HT]]</f>
        <v>80</v>
      </c>
      <c r="V3057" s="13"/>
      <c r="W3057" s="13"/>
      <c r="X3057"/>
      <c r="AA3057"/>
      <c r="AB3057"/>
    </row>
    <row r="3058" spans="1:28" ht="15" customHeight="1" x14ac:dyDescent="0.25">
      <c r="A3058" s="6" t="s">
        <v>267</v>
      </c>
      <c r="B3058" s="6" t="s">
        <v>268</v>
      </c>
      <c r="C3058" s="6" t="s">
        <v>122</v>
      </c>
      <c r="D3058" s="6" t="s">
        <v>123</v>
      </c>
      <c r="E3058" s="6">
        <v>7</v>
      </c>
      <c r="F3058" s="6" t="str">
        <f>VLOOKUP(T_[[#This Row],[N° représ]],ListeREPRESENTANTS,2,FALSE)</f>
        <v>Jaime Dos Santos</v>
      </c>
      <c r="G3058" s="6">
        <v>10587</v>
      </c>
      <c r="H3058" s="9">
        <v>41838</v>
      </c>
      <c r="I3058" s="9">
        <v>41851</v>
      </c>
      <c r="J3058" s="9">
        <v>41854</v>
      </c>
      <c r="K3058" s="7">
        <v>1</v>
      </c>
      <c r="L3058" s="9" t="str">
        <f>VLOOKUP(T_[[#This Row],[Réf catégorie]],ListeCATEGORIES,2,FALSE)</f>
        <v>Boissons</v>
      </c>
      <c r="M3058" s="6">
        <v>35</v>
      </c>
      <c r="N3058" s="6" t="str">
        <f>VLOOKUP(T_[[#This Row],[Réf prod]],ListePRODUITS,2,FALSE)</f>
        <v>Steeleye Stout</v>
      </c>
      <c r="O3058" s="13">
        <v>90</v>
      </c>
      <c r="P3058" s="6">
        <v>91</v>
      </c>
      <c r="Q3058" s="13">
        <f t="shared" si="47"/>
        <v>8190</v>
      </c>
      <c r="R3058" s="15">
        <v>0.11</v>
      </c>
      <c r="S3058" s="13">
        <v>7289.1</v>
      </c>
      <c r="T3058" s="13">
        <v>145.78200000000001</v>
      </c>
      <c r="U3058" s="48">
        <f>T_[[#This Row],[CA tarif]]-T_[[#This Row],[CA HT]]</f>
        <v>900.89999999999964</v>
      </c>
      <c r="V3058" s="13"/>
      <c r="W3058" s="13"/>
      <c r="X3058"/>
      <c r="AA3058"/>
      <c r="AB3058"/>
    </row>
    <row r="3059" spans="1:28" ht="15" customHeight="1" x14ac:dyDescent="0.25">
      <c r="A3059" s="6" t="s">
        <v>173</v>
      </c>
      <c r="B3059" s="6" t="s">
        <v>174</v>
      </c>
      <c r="C3059" s="6" t="s">
        <v>135</v>
      </c>
      <c r="D3059" s="6" t="s">
        <v>136</v>
      </c>
      <c r="E3059" s="6">
        <v>2</v>
      </c>
      <c r="F3059" s="6" t="str">
        <f>VLOOKUP(T_[[#This Row],[N° représ]],ListeREPRESENTANTS,2,FALSE)</f>
        <v>Anne Dodsworth</v>
      </c>
      <c r="G3059" s="6">
        <v>10799</v>
      </c>
      <c r="H3059" s="9">
        <v>41838</v>
      </c>
      <c r="I3059" s="9">
        <v>41850</v>
      </c>
      <c r="J3059" s="9">
        <v>41851</v>
      </c>
      <c r="K3059" s="7">
        <v>8</v>
      </c>
      <c r="L3059" s="9" t="str">
        <f>VLOOKUP(T_[[#This Row],[Réf catégorie]],ListeCATEGORIES,2,FALSE)</f>
        <v>Poissons et fruits de mer</v>
      </c>
      <c r="M3059" s="6">
        <v>13</v>
      </c>
      <c r="N3059" s="6" t="str">
        <f>VLOOKUP(T_[[#This Row],[Réf prod]],ListePRODUITS,2,FALSE)</f>
        <v>Konbu</v>
      </c>
      <c r="O3059" s="13">
        <v>30</v>
      </c>
      <c r="P3059" s="6">
        <v>53</v>
      </c>
      <c r="Q3059" s="13">
        <f t="shared" si="47"/>
        <v>1590</v>
      </c>
      <c r="R3059" s="15">
        <v>0.08</v>
      </c>
      <c r="S3059" s="13">
        <v>1462.8</v>
      </c>
      <c r="T3059" s="13">
        <v>0</v>
      </c>
      <c r="U3059" s="48">
        <f>T_[[#This Row],[CA tarif]]-T_[[#This Row],[CA HT]]</f>
        <v>127.20000000000005</v>
      </c>
      <c r="V3059" s="13"/>
      <c r="W3059" s="13"/>
      <c r="X3059"/>
      <c r="AA3059"/>
      <c r="AB3059"/>
    </row>
    <row r="3060" spans="1:28" ht="15" customHeight="1" x14ac:dyDescent="0.25">
      <c r="A3060" s="6" t="s">
        <v>213</v>
      </c>
      <c r="B3060" s="6" t="s">
        <v>214</v>
      </c>
      <c r="C3060" s="6" t="s">
        <v>215</v>
      </c>
      <c r="D3060" s="6" t="s">
        <v>81</v>
      </c>
      <c r="E3060" s="6">
        <v>7</v>
      </c>
      <c r="F3060" s="6" t="str">
        <f>VLOOKUP(T_[[#This Row],[N° représ]],ListeREPRESENTANTS,2,FALSE)</f>
        <v>Jaime Dos Santos</v>
      </c>
      <c r="G3060" s="6">
        <v>10616</v>
      </c>
      <c r="H3060" s="9">
        <v>41840</v>
      </c>
      <c r="I3060" s="9">
        <v>41863</v>
      </c>
      <c r="J3060" s="9">
        <v>41861</v>
      </c>
      <c r="K3060" s="7">
        <v>1</v>
      </c>
      <c r="L3060" s="9" t="str">
        <f>VLOOKUP(T_[[#This Row],[Réf catégorie]],ListeCATEGORIES,2,FALSE)</f>
        <v>Boissons</v>
      </c>
      <c r="M3060" s="6">
        <v>70</v>
      </c>
      <c r="N3060" s="6" t="str">
        <f>VLOOKUP(T_[[#This Row],[Réf prod]],ListePRODUITS,2,FALSE)</f>
        <v>Outback Lager</v>
      </c>
      <c r="O3060" s="13">
        <v>75</v>
      </c>
      <c r="P3060" s="6">
        <v>88</v>
      </c>
      <c r="Q3060" s="13">
        <f t="shared" si="47"/>
        <v>6600</v>
      </c>
      <c r="R3060" s="15">
        <v>-0.03</v>
      </c>
      <c r="S3060" s="13">
        <v>6798</v>
      </c>
      <c r="T3060" s="13">
        <v>129.16200000000001</v>
      </c>
      <c r="U3060" s="48">
        <f>T_[[#This Row],[CA tarif]]-T_[[#This Row],[CA HT]]</f>
        <v>-198</v>
      </c>
      <c r="V3060" s="13"/>
      <c r="W3060" s="13"/>
      <c r="X3060"/>
      <c r="AA3060"/>
      <c r="AB3060"/>
    </row>
    <row r="3061" spans="1:28" ht="15" customHeight="1" x14ac:dyDescent="0.25">
      <c r="A3061" s="6" t="s">
        <v>141</v>
      </c>
      <c r="B3061" s="6" t="s">
        <v>142</v>
      </c>
      <c r="C3061" s="6" t="s">
        <v>109</v>
      </c>
      <c r="D3061" s="6" t="s">
        <v>110</v>
      </c>
      <c r="E3061" s="6">
        <v>7</v>
      </c>
      <c r="F3061" s="6" t="str">
        <f>VLOOKUP(T_[[#This Row],[N° représ]],ListeREPRESENTANTS,2,FALSE)</f>
        <v>Jaime Dos Santos</v>
      </c>
      <c r="G3061" s="6">
        <v>10664</v>
      </c>
      <c r="H3061" s="9">
        <v>41840</v>
      </c>
      <c r="I3061" s="9">
        <v>41869</v>
      </c>
      <c r="J3061" s="9">
        <v>41868</v>
      </c>
      <c r="K3061" s="7">
        <v>8</v>
      </c>
      <c r="L3061" s="9" t="str">
        <f>VLOOKUP(T_[[#This Row],[Réf catégorie]],ListeCATEGORIES,2,FALSE)</f>
        <v>Poissons et fruits de mer</v>
      </c>
      <c r="M3061" s="6">
        <v>10</v>
      </c>
      <c r="N3061" s="6" t="str">
        <f>VLOOKUP(T_[[#This Row],[Réf prod]],ListePRODUITS,2,FALSE)</f>
        <v>Ikura</v>
      </c>
      <c r="O3061" s="13">
        <v>155</v>
      </c>
      <c r="P3061" s="6">
        <v>91</v>
      </c>
      <c r="Q3061" s="13">
        <f t="shared" si="47"/>
        <v>14105</v>
      </c>
      <c r="R3061" s="15">
        <v>0.12</v>
      </c>
      <c r="S3061" s="13">
        <v>12412.4</v>
      </c>
      <c r="T3061" s="13">
        <v>223.42319999999998</v>
      </c>
      <c r="U3061" s="48">
        <f>T_[[#This Row],[CA tarif]]-T_[[#This Row],[CA HT]]</f>
        <v>1692.6000000000004</v>
      </c>
      <c r="V3061" s="13"/>
      <c r="W3061" s="13"/>
      <c r="X3061"/>
      <c r="AA3061"/>
      <c r="AB3061"/>
    </row>
    <row r="3062" spans="1:28" ht="15" customHeight="1" x14ac:dyDescent="0.25">
      <c r="A3062" s="6" t="s">
        <v>221</v>
      </c>
      <c r="B3062" s="6" t="s">
        <v>222</v>
      </c>
      <c r="C3062" s="6" t="s">
        <v>88</v>
      </c>
      <c r="D3062" s="6" t="s">
        <v>89</v>
      </c>
      <c r="E3062" s="6">
        <v>5</v>
      </c>
      <c r="F3062" s="6" t="str">
        <f>VLOOKUP(T_[[#This Row],[N° représ]],ListeREPRESENTANTS,2,FALSE)</f>
        <v>Mohamed Ben Arfa</v>
      </c>
      <c r="G3062" s="6">
        <v>10726</v>
      </c>
      <c r="H3062" s="9">
        <v>41840</v>
      </c>
      <c r="I3062" s="9">
        <v>41858</v>
      </c>
      <c r="J3062" s="9">
        <v>41853</v>
      </c>
      <c r="K3062" s="7">
        <v>4</v>
      </c>
      <c r="L3062" s="9" t="str">
        <f>VLOOKUP(T_[[#This Row],[Réf catégorie]],ListeCATEGORIES,2,FALSE)</f>
        <v>Produits laitiers</v>
      </c>
      <c r="M3062" s="6">
        <v>11</v>
      </c>
      <c r="N3062" s="6" t="str">
        <f>VLOOKUP(T_[[#This Row],[Réf prod]],ListePRODUITS,2,FALSE)</f>
        <v>Queso Cabrales</v>
      </c>
      <c r="O3062" s="13">
        <v>105</v>
      </c>
      <c r="P3062" s="6">
        <v>21</v>
      </c>
      <c r="Q3062" s="13">
        <f t="shared" si="47"/>
        <v>2205</v>
      </c>
      <c r="R3062" s="15">
        <v>0.15</v>
      </c>
      <c r="S3062" s="13">
        <v>1874.25</v>
      </c>
      <c r="T3062" s="13">
        <v>48.730499999999999</v>
      </c>
      <c r="U3062" s="48">
        <f>T_[[#This Row],[CA tarif]]-T_[[#This Row],[CA HT]]</f>
        <v>330.75</v>
      </c>
      <c r="V3062" s="13"/>
      <c r="W3062" s="13"/>
      <c r="X3062"/>
      <c r="AA3062"/>
      <c r="AB3062"/>
    </row>
    <row r="3063" spans="1:28" ht="15" customHeight="1" x14ac:dyDescent="0.25">
      <c r="A3063" s="6" t="s">
        <v>155</v>
      </c>
      <c r="B3063" s="6" t="s">
        <v>156</v>
      </c>
      <c r="C3063" s="6" t="s">
        <v>132</v>
      </c>
      <c r="D3063" s="6" t="s">
        <v>123</v>
      </c>
      <c r="E3063" s="6">
        <v>5</v>
      </c>
      <c r="F3063" s="6" t="str">
        <f>VLOOKUP(T_[[#This Row],[N° représ]],ListeREPRESENTANTS,2,FALSE)</f>
        <v>Mohamed Ben Arfa</v>
      </c>
      <c r="G3063" s="6">
        <v>10830</v>
      </c>
      <c r="H3063" s="9">
        <v>41840</v>
      </c>
      <c r="I3063" s="9">
        <v>41869</v>
      </c>
      <c r="J3063" s="9">
        <v>41867</v>
      </c>
      <c r="K3063" s="7">
        <v>4</v>
      </c>
      <c r="L3063" s="9" t="str">
        <f>VLOOKUP(T_[[#This Row],[Réf catégorie]],ListeCATEGORIES,2,FALSE)</f>
        <v>Produits laitiers</v>
      </c>
      <c r="M3063" s="6">
        <v>60</v>
      </c>
      <c r="N3063" s="6" t="str">
        <f>VLOOKUP(T_[[#This Row],[Réf prod]],ListePRODUITS,2,FALSE)</f>
        <v>Camembert Pierrot</v>
      </c>
      <c r="O3063" s="13">
        <v>170</v>
      </c>
      <c r="P3063" s="6">
        <v>43</v>
      </c>
      <c r="Q3063" s="13">
        <f t="shared" si="47"/>
        <v>7310</v>
      </c>
      <c r="R3063" s="15">
        <v>-0.03</v>
      </c>
      <c r="S3063" s="13">
        <v>7529.3</v>
      </c>
      <c r="T3063" s="13">
        <v>45.175800000000002</v>
      </c>
      <c r="U3063" s="48">
        <f>T_[[#This Row],[CA tarif]]-T_[[#This Row],[CA HT]]</f>
        <v>-219.30000000000018</v>
      </c>
      <c r="V3063" s="13"/>
      <c r="W3063" s="13"/>
      <c r="X3063"/>
      <c r="AA3063"/>
      <c r="AB3063"/>
    </row>
    <row r="3064" spans="1:28" ht="15" customHeight="1" x14ac:dyDescent="0.25">
      <c r="A3064" s="6" t="s">
        <v>147</v>
      </c>
      <c r="B3064" s="6" t="s">
        <v>148</v>
      </c>
      <c r="C3064" s="6" t="s">
        <v>149</v>
      </c>
      <c r="D3064" s="6" t="s">
        <v>85</v>
      </c>
      <c r="E3064" s="6">
        <v>1</v>
      </c>
      <c r="F3064" s="6" t="str">
        <f>VLOOKUP(T_[[#This Row],[N° représ]],ListeREPRESENTANTS,2,FALSE)</f>
        <v>Francis Rivière</v>
      </c>
      <c r="G3064" s="6">
        <v>10832</v>
      </c>
      <c r="H3064" s="9">
        <v>41840</v>
      </c>
      <c r="I3064" s="9">
        <v>41869</v>
      </c>
      <c r="J3064" s="9">
        <v>41865</v>
      </c>
      <c r="K3064" s="7">
        <v>3</v>
      </c>
      <c r="L3064" s="9" t="str">
        <f>VLOOKUP(T_[[#This Row],[Réf catégorie]],ListeCATEGORIES,2,FALSE)</f>
        <v>Desserts</v>
      </c>
      <c r="M3064" s="6">
        <v>25</v>
      </c>
      <c r="N3064" s="6" t="str">
        <f>VLOOKUP(T_[[#This Row],[Réf prod]],ListePRODUITS,2,FALSE)</f>
        <v>NuNuCa Nuß-Nougat-Creme</v>
      </c>
      <c r="O3064" s="13">
        <v>70</v>
      </c>
      <c r="P3064" s="6">
        <v>25</v>
      </c>
      <c r="Q3064" s="13">
        <f t="shared" si="47"/>
        <v>1750</v>
      </c>
      <c r="R3064" s="15">
        <v>0.14000000000000001</v>
      </c>
      <c r="S3064" s="13">
        <v>1505</v>
      </c>
      <c r="T3064" s="13">
        <v>40.634999999999998</v>
      </c>
      <c r="U3064" s="48">
        <f>T_[[#This Row],[CA tarif]]-T_[[#This Row],[CA HT]]</f>
        <v>245</v>
      </c>
      <c r="V3064" s="13"/>
      <c r="W3064" s="13"/>
      <c r="X3064"/>
      <c r="AA3064"/>
      <c r="AB3064"/>
    </row>
    <row r="3065" spans="1:28" ht="15" customHeight="1" x14ac:dyDescent="0.25">
      <c r="A3065" s="6" t="s">
        <v>111</v>
      </c>
      <c r="B3065" s="6" t="s">
        <v>112</v>
      </c>
      <c r="C3065" s="6" t="s">
        <v>113</v>
      </c>
      <c r="D3065" s="6" t="s">
        <v>85</v>
      </c>
      <c r="E3065" s="6">
        <v>7</v>
      </c>
      <c r="F3065" s="6" t="str">
        <f>VLOOKUP(T_[[#This Row],[N° représ]],ListeREPRESENTANTS,2,FALSE)</f>
        <v>Jaime Dos Santos</v>
      </c>
      <c r="G3065" s="6">
        <v>10850</v>
      </c>
      <c r="H3065" s="9">
        <v>41840</v>
      </c>
      <c r="I3065" s="9">
        <v>41857</v>
      </c>
      <c r="J3065" s="9">
        <v>41856</v>
      </c>
      <c r="K3065" s="7">
        <v>3</v>
      </c>
      <c r="L3065" s="9" t="str">
        <f>VLOOKUP(T_[[#This Row],[Réf catégorie]],ListeCATEGORIES,2,FALSE)</f>
        <v>Desserts</v>
      </c>
      <c r="M3065" s="6">
        <v>25</v>
      </c>
      <c r="N3065" s="6" t="str">
        <f>VLOOKUP(T_[[#This Row],[Réf prod]],ListePRODUITS,2,FALSE)</f>
        <v>NuNuCa Nuß-Nougat-Creme</v>
      </c>
      <c r="O3065" s="13">
        <v>70</v>
      </c>
      <c r="P3065" s="6">
        <v>27</v>
      </c>
      <c r="Q3065" s="13">
        <f t="shared" si="47"/>
        <v>1890</v>
      </c>
      <c r="R3065" s="15">
        <v>0.13</v>
      </c>
      <c r="S3065" s="13">
        <v>1644.3</v>
      </c>
      <c r="T3065" s="13">
        <v>34.530299999999997</v>
      </c>
      <c r="U3065" s="48">
        <f>T_[[#This Row],[CA tarif]]-T_[[#This Row],[CA HT]]</f>
        <v>245.70000000000005</v>
      </c>
      <c r="V3065" s="13"/>
      <c r="W3065" s="13"/>
      <c r="X3065"/>
      <c r="AA3065"/>
      <c r="AB3065"/>
    </row>
    <row r="3066" spans="1:28" ht="15" customHeight="1" x14ac:dyDescent="0.25">
      <c r="A3066" s="6" t="s">
        <v>157</v>
      </c>
      <c r="B3066" s="6" t="s">
        <v>158</v>
      </c>
      <c r="C3066" s="6" t="s">
        <v>159</v>
      </c>
      <c r="D3066" s="6" t="s">
        <v>136</v>
      </c>
      <c r="E3066" s="6">
        <v>5</v>
      </c>
      <c r="F3066" s="6" t="str">
        <f>VLOOKUP(T_[[#This Row],[N° représ]],ListeREPRESENTANTS,2,FALSE)</f>
        <v>Mohamed Ben Arfa</v>
      </c>
      <c r="G3066" s="6">
        <v>10522</v>
      </c>
      <c r="H3066" s="9">
        <v>41842</v>
      </c>
      <c r="I3066" s="9">
        <v>41856</v>
      </c>
      <c r="J3066" s="9">
        <v>41852</v>
      </c>
      <c r="K3066" s="7">
        <v>2</v>
      </c>
      <c r="L3066" s="9" t="str">
        <f>VLOOKUP(T_[[#This Row],[Réf catégorie]],ListeCATEGORIES,2,FALSE)</f>
        <v>Condiments</v>
      </c>
      <c r="M3066" s="6">
        <v>8</v>
      </c>
      <c r="N3066" s="6" t="str">
        <f>VLOOKUP(T_[[#This Row],[Réf prod]],ListePRODUITS,2,FALSE)</f>
        <v>Northwoods Cranberry Sauce</v>
      </c>
      <c r="O3066" s="13">
        <v>200</v>
      </c>
      <c r="P3066" s="6">
        <v>41</v>
      </c>
      <c r="Q3066" s="13">
        <f t="shared" si="47"/>
        <v>8200</v>
      </c>
      <c r="R3066" s="15">
        <v>0.18</v>
      </c>
      <c r="S3066" s="13">
        <v>6724.0000000000009</v>
      </c>
      <c r="T3066" s="13">
        <v>60.516000000000005</v>
      </c>
      <c r="U3066" s="48">
        <f>T_[[#This Row],[CA tarif]]-T_[[#This Row],[CA HT]]</f>
        <v>1475.9999999999991</v>
      </c>
      <c r="V3066" s="13"/>
      <c r="W3066" s="13"/>
      <c r="X3066"/>
      <c r="AA3066"/>
      <c r="AB3066"/>
    </row>
    <row r="3067" spans="1:28" ht="15" customHeight="1" x14ac:dyDescent="0.25">
      <c r="A3067" s="6" t="s">
        <v>213</v>
      </c>
      <c r="B3067" s="6" t="s">
        <v>214</v>
      </c>
      <c r="C3067" s="6" t="s">
        <v>215</v>
      </c>
      <c r="D3067" s="6" t="s">
        <v>81</v>
      </c>
      <c r="E3067" s="6">
        <v>3</v>
      </c>
      <c r="F3067" s="6" t="str">
        <f>VLOOKUP(T_[[#This Row],[N° représ]],ListeREPRESENTANTS,2,FALSE)</f>
        <v>Janet Leverling</v>
      </c>
      <c r="G3067" s="6">
        <v>10681</v>
      </c>
      <c r="H3067" s="9">
        <v>41842</v>
      </c>
      <c r="I3067" s="9">
        <v>41858</v>
      </c>
      <c r="J3067" s="9">
        <v>41858</v>
      </c>
      <c r="K3067" s="7">
        <v>3</v>
      </c>
      <c r="L3067" s="9" t="str">
        <f>VLOOKUP(T_[[#This Row],[Réf catégorie]],ListeCATEGORIES,2,FALSE)</f>
        <v>Desserts</v>
      </c>
      <c r="M3067" s="6">
        <v>19</v>
      </c>
      <c r="N3067" s="6" t="str">
        <f>VLOOKUP(T_[[#This Row],[Réf prod]],ListePRODUITS,2,FALSE)</f>
        <v>Teatime Chocolate Biscuits</v>
      </c>
      <c r="O3067" s="13">
        <v>46</v>
      </c>
      <c r="P3067" s="6">
        <v>70</v>
      </c>
      <c r="Q3067" s="13">
        <f t="shared" si="47"/>
        <v>3220</v>
      </c>
      <c r="R3067" s="15">
        <v>0.15</v>
      </c>
      <c r="S3067" s="13">
        <v>2737</v>
      </c>
      <c r="T3067" s="13">
        <v>71.162000000000006</v>
      </c>
      <c r="U3067" s="48">
        <f>T_[[#This Row],[CA tarif]]-T_[[#This Row],[CA HT]]</f>
        <v>483</v>
      </c>
      <c r="V3067" s="13"/>
      <c r="W3067" s="13"/>
      <c r="X3067"/>
      <c r="AA3067"/>
      <c r="AB3067"/>
    </row>
    <row r="3068" spans="1:28" ht="15" customHeight="1" x14ac:dyDescent="0.25">
      <c r="A3068" s="6" t="s">
        <v>243</v>
      </c>
      <c r="B3068" s="6" t="s">
        <v>244</v>
      </c>
      <c r="C3068" s="6" t="s">
        <v>88</v>
      </c>
      <c r="D3068" s="6" t="s">
        <v>89</v>
      </c>
      <c r="E3068" s="6">
        <v>5</v>
      </c>
      <c r="F3068" s="6" t="str">
        <f>VLOOKUP(T_[[#This Row],[N° représ]],ListeREPRESENTANTS,2,FALSE)</f>
        <v>Mohamed Ben Arfa</v>
      </c>
      <c r="G3068" s="6">
        <v>10707</v>
      </c>
      <c r="H3068" s="9">
        <v>41842</v>
      </c>
      <c r="I3068" s="9">
        <v>41866</v>
      </c>
      <c r="J3068" s="9">
        <v>41863</v>
      </c>
      <c r="K3068" s="7">
        <v>6</v>
      </c>
      <c r="L3068" s="9" t="str">
        <f>VLOOKUP(T_[[#This Row],[Réf catégorie]],ListeCATEGORIES,2,FALSE)</f>
        <v>Viandes</v>
      </c>
      <c r="M3068" s="6">
        <v>55</v>
      </c>
      <c r="N3068" s="6" t="str">
        <f>VLOOKUP(T_[[#This Row],[Réf prod]],ListePRODUITS,2,FALSE)</f>
        <v>Pâté chinois</v>
      </c>
      <c r="O3068" s="13">
        <v>120</v>
      </c>
      <c r="P3068" s="6">
        <v>38</v>
      </c>
      <c r="Q3068" s="13">
        <f t="shared" si="47"/>
        <v>4560</v>
      </c>
      <c r="R3068" s="15">
        <v>-0.02</v>
      </c>
      <c r="S3068" s="13">
        <v>4651.2</v>
      </c>
      <c r="T3068" s="13">
        <v>18.604800000000001</v>
      </c>
      <c r="U3068" s="48">
        <f>T_[[#This Row],[CA tarif]]-T_[[#This Row],[CA HT]]</f>
        <v>-91.199999999999818</v>
      </c>
      <c r="V3068" s="13"/>
      <c r="W3068" s="13"/>
      <c r="X3068"/>
      <c r="AA3068"/>
      <c r="AB3068"/>
    </row>
    <row r="3069" spans="1:28" ht="15" customHeight="1" x14ac:dyDescent="0.25">
      <c r="A3069" s="6" t="s">
        <v>264</v>
      </c>
      <c r="B3069" s="6" t="s">
        <v>265</v>
      </c>
      <c r="C3069" s="6" t="s">
        <v>266</v>
      </c>
      <c r="D3069" s="6" t="s">
        <v>123</v>
      </c>
      <c r="E3069" s="6">
        <v>8</v>
      </c>
      <c r="F3069" s="6" t="str">
        <f>VLOOKUP(T_[[#This Row],[N° représ]],ListeREPRESENTANTS,2,FALSE)</f>
        <v>Hicham Esmal</v>
      </c>
      <c r="G3069" s="6">
        <v>10809</v>
      </c>
      <c r="H3069" s="9">
        <v>41842</v>
      </c>
      <c r="I3069" s="9">
        <v>41856</v>
      </c>
      <c r="J3069" s="9">
        <v>41855</v>
      </c>
      <c r="K3069" s="7">
        <v>5</v>
      </c>
      <c r="L3069" s="9" t="str">
        <f>VLOOKUP(T_[[#This Row],[Réf catégorie]],ListeCATEGORIES,2,FALSE)</f>
        <v>Pâtes et céréales</v>
      </c>
      <c r="M3069" s="6">
        <v>52</v>
      </c>
      <c r="N3069" s="6" t="str">
        <f>VLOOKUP(T_[[#This Row],[Réf prod]],ListePRODUITS,2,FALSE)</f>
        <v>Filo Mix</v>
      </c>
      <c r="O3069" s="13">
        <v>35</v>
      </c>
      <c r="P3069" s="6">
        <v>25</v>
      </c>
      <c r="Q3069" s="13">
        <f t="shared" si="47"/>
        <v>875</v>
      </c>
      <c r="R3069" s="15">
        <v>0.04</v>
      </c>
      <c r="S3069" s="13">
        <v>840</v>
      </c>
      <c r="T3069" s="13">
        <v>10.92</v>
      </c>
      <c r="U3069" s="48">
        <f>T_[[#This Row],[CA tarif]]-T_[[#This Row],[CA HT]]</f>
        <v>35</v>
      </c>
      <c r="V3069" s="13"/>
      <c r="W3069" s="13"/>
      <c r="X3069"/>
      <c r="AA3069"/>
      <c r="AB3069"/>
    </row>
    <row r="3070" spans="1:28" ht="15" customHeight="1" x14ac:dyDescent="0.25">
      <c r="A3070" s="6" t="s">
        <v>175</v>
      </c>
      <c r="B3070" s="6" t="s">
        <v>176</v>
      </c>
      <c r="C3070" s="6" t="s">
        <v>97</v>
      </c>
      <c r="D3070" s="6" t="s">
        <v>98</v>
      </c>
      <c r="E3070" s="6">
        <v>8</v>
      </c>
      <c r="F3070" s="6" t="str">
        <f>VLOOKUP(T_[[#This Row],[N° représ]],ListeREPRESENTANTS,2,FALSE)</f>
        <v>Hicham Esmal</v>
      </c>
      <c r="G3070" s="6">
        <v>10507</v>
      </c>
      <c r="H3070" s="9">
        <v>41843</v>
      </c>
      <c r="I3070" s="9">
        <v>41857</v>
      </c>
      <c r="J3070" s="9">
        <v>41859</v>
      </c>
      <c r="K3070" s="7">
        <v>3</v>
      </c>
      <c r="L3070" s="9" t="str">
        <f>VLOOKUP(T_[[#This Row],[Réf catégorie]],ListeCATEGORIES,2,FALSE)</f>
        <v>Desserts</v>
      </c>
      <c r="M3070" s="6">
        <v>48</v>
      </c>
      <c r="N3070" s="6" t="str">
        <f>VLOOKUP(T_[[#This Row],[Réf prod]],ListePRODUITS,2,FALSE)</f>
        <v>Chocolade</v>
      </c>
      <c r="O3070" s="13">
        <v>63.75</v>
      </c>
      <c r="P3070" s="6">
        <v>17</v>
      </c>
      <c r="Q3070" s="13">
        <f t="shared" si="47"/>
        <v>1083.75</v>
      </c>
      <c r="R3070" s="15">
        <v>0.08</v>
      </c>
      <c r="S3070" s="13">
        <v>997.05000000000007</v>
      </c>
      <c r="T3070" s="13">
        <v>15.952800000000002</v>
      </c>
      <c r="U3070" s="48">
        <f>T_[[#This Row],[CA tarif]]-T_[[#This Row],[CA HT]]</f>
        <v>86.699999999999932</v>
      </c>
      <c r="V3070" s="13"/>
      <c r="W3070" s="13"/>
      <c r="X3070"/>
      <c r="AA3070"/>
      <c r="AB3070"/>
    </row>
    <row r="3071" spans="1:28" ht="15" customHeight="1" x14ac:dyDescent="0.25">
      <c r="A3071" s="6" t="s">
        <v>166</v>
      </c>
      <c r="B3071" s="6" t="s">
        <v>167</v>
      </c>
      <c r="C3071" s="6" t="s">
        <v>168</v>
      </c>
      <c r="D3071" s="6" t="s">
        <v>169</v>
      </c>
      <c r="E3071" s="6">
        <v>3</v>
      </c>
      <c r="F3071" s="6" t="str">
        <f>VLOOKUP(T_[[#This Row],[N° représ]],ListeREPRESENTANTS,2,FALSE)</f>
        <v>Janet Leverling</v>
      </c>
      <c r="G3071" s="6">
        <v>10897</v>
      </c>
      <c r="H3071" s="9">
        <v>41843</v>
      </c>
      <c r="I3071" s="9">
        <v>41871</v>
      </c>
      <c r="J3071" s="9">
        <v>41868</v>
      </c>
      <c r="K3071" s="7">
        <v>6</v>
      </c>
      <c r="L3071" s="9" t="str">
        <f>VLOOKUP(T_[[#This Row],[Réf catégorie]],ListeCATEGORIES,2,FALSE)</f>
        <v>Viandes</v>
      </c>
      <c r="M3071" s="6">
        <v>29</v>
      </c>
      <c r="N3071" s="6" t="str">
        <f>VLOOKUP(T_[[#This Row],[Réf prod]],ListePRODUITS,2,FALSE)</f>
        <v>Thüringer Rostbratwurst</v>
      </c>
      <c r="O3071" s="13">
        <v>618.95000000000005</v>
      </c>
      <c r="P3071" s="6">
        <v>87</v>
      </c>
      <c r="Q3071" s="13">
        <f t="shared" si="47"/>
        <v>53848.65</v>
      </c>
      <c r="R3071" s="15">
        <v>0.11</v>
      </c>
      <c r="S3071" s="13">
        <v>47925.298500000004</v>
      </c>
      <c r="T3071" s="13">
        <v>239.62649250000001</v>
      </c>
      <c r="U3071" s="48">
        <f>T_[[#This Row],[CA tarif]]-T_[[#This Row],[CA HT]]</f>
        <v>5923.351499999997</v>
      </c>
      <c r="V3071" s="13"/>
      <c r="W3071" s="13"/>
      <c r="X3071"/>
      <c r="AA3071"/>
      <c r="AB3071"/>
    </row>
    <row r="3072" spans="1:28" ht="15" customHeight="1" x14ac:dyDescent="0.25">
      <c r="A3072" s="6" t="s">
        <v>239</v>
      </c>
      <c r="B3072" s="6" t="s">
        <v>240</v>
      </c>
      <c r="C3072" s="6" t="s">
        <v>241</v>
      </c>
      <c r="D3072" s="6" t="s">
        <v>242</v>
      </c>
      <c r="E3072" s="6">
        <v>1</v>
      </c>
      <c r="F3072" s="6" t="str">
        <f>VLOOKUP(T_[[#This Row],[N° représ]],ListeREPRESENTANTS,2,FALSE)</f>
        <v>Francis Rivière</v>
      </c>
      <c r="G3072" s="6">
        <v>10556</v>
      </c>
      <c r="H3072" s="9">
        <v>41844</v>
      </c>
      <c r="I3072" s="9">
        <v>41863</v>
      </c>
      <c r="J3072" s="9">
        <v>41861</v>
      </c>
      <c r="K3072" s="7">
        <v>4</v>
      </c>
      <c r="L3072" s="9" t="str">
        <f>VLOOKUP(T_[[#This Row],[Réf catégorie]],ListeCATEGORIES,2,FALSE)</f>
        <v>Produits laitiers</v>
      </c>
      <c r="M3072" s="6">
        <v>72</v>
      </c>
      <c r="N3072" s="6" t="str">
        <f>VLOOKUP(T_[[#This Row],[Réf prod]],ListePRODUITS,2,FALSE)</f>
        <v>Mozzarella di Giovanni</v>
      </c>
      <c r="O3072" s="13">
        <v>174</v>
      </c>
      <c r="P3072" s="6">
        <v>69</v>
      </c>
      <c r="Q3072" s="13">
        <f t="shared" si="47"/>
        <v>12006</v>
      </c>
      <c r="R3072" s="15">
        <v>0.01</v>
      </c>
      <c r="S3072" s="13">
        <v>11885.94</v>
      </c>
      <c r="T3072" s="13">
        <v>261.49068</v>
      </c>
      <c r="U3072" s="48">
        <f>T_[[#This Row],[CA tarif]]-T_[[#This Row],[CA HT]]</f>
        <v>120.05999999999949</v>
      </c>
      <c r="V3072" s="13"/>
      <c r="W3072" s="13"/>
      <c r="X3072"/>
      <c r="AA3072"/>
      <c r="AB3072"/>
    </row>
    <row r="3073" spans="1:28" ht="15" customHeight="1" x14ac:dyDescent="0.25">
      <c r="A3073" s="6" t="s">
        <v>205</v>
      </c>
      <c r="B3073" s="6" t="s">
        <v>206</v>
      </c>
      <c r="C3073" s="6" t="s">
        <v>207</v>
      </c>
      <c r="D3073" s="6" t="s">
        <v>208</v>
      </c>
      <c r="E3073" s="6">
        <v>9</v>
      </c>
      <c r="F3073" s="6" t="str">
        <f>VLOOKUP(T_[[#This Row],[N° représ]],ListeREPRESENTANTS,2,FALSE)</f>
        <v>Steven Buchanan</v>
      </c>
      <c r="G3073" s="6">
        <v>10654</v>
      </c>
      <c r="H3073" s="9">
        <v>41844</v>
      </c>
      <c r="I3073" s="9">
        <v>41862</v>
      </c>
      <c r="J3073" s="9">
        <v>41865</v>
      </c>
      <c r="K3073" s="7">
        <v>6</v>
      </c>
      <c r="L3073" s="9" t="str">
        <f>VLOOKUP(T_[[#This Row],[Réf catégorie]],ListeCATEGORIES,2,FALSE)</f>
        <v>Viandes</v>
      </c>
      <c r="M3073" s="6">
        <v>54</v>
      </c>
      <c r="N3073" s="6" t="str">
        <f>VLOOKUP(T_[[#This Row],[Réf prod]],ListePRODUITS,2,FALSE)</f>
        <v>Tourtière</v>
      </c>
      <c r="O3073" s="13">
        <v>37.25</v>
      </c>
      <c r="P3073" s="6">
        <v>1</v>
      </c>
      <c r="Q3073" s="13">
        <f t="shared" si="47"/>
        <v>37.25</v>
      </c>
      <c r="R3073" s="15">
        <v>0.06</v>
      </c>
      <c r="S3073" s="13">
        <v>35.015000000000001</v>
      </c>
      <c r="T3073" s="13">
        <v>0.98042000000000007</v>
      </c>
      <c r="U3073" s="48">
        <f>T_[[#This Row],[CA tarif]]-T_[[#This Row],[CA HT]]</f>
        <v>2.2349999999999994</v>
      </c>
      <c r="V3073" s="13"/>
      <c r="W3073" s="13"/>
      <c r="X3073"/>
      <c r="AA3073"/>
      <c r="AB3073"/>
    </row>
    <row r="3074" spans="1:28" ht="15" customHeight="1" x14ac:dyDescent="0.25">
      <c r="A3074" s="6" t="s">
        <v>252</v>
      </c>
      <c r="B3074" s="6" t="s">
        <v>253</v>
      </c>
      <c r="C3074" s="6" t="s">
        <v>254</v>
      </c>
      <c r="D3074" s="6" t="s">
        <v>238</v>
      </c>
      <c r="E3074" s="6">
        <v>7</v>
      </c>
      <c r="F3074" s="6" t="str">
        <f>VLOOKUP(T_[[#This Row],[N° représ]],ListeREPRESENTANTS,2,FALSE)</f>
        <v>Jaime Dos Santos</v>
      </c>
      <c r="G3074" s="6">
        <v>10928</v>
      </c>
      <c r="H3074" s="9">
        <v>41845</v>
      </c>
      <c r="I3074" s="9">
        <v>41870</v>
      </c>
      <c r="J3074" s="9">
        <v>41872</v>
      </c>
      <c r="K3074" s="7">
        <v>3</v>
      </c>
      <c r="L3074" s="9" t="str">
        <f>VLOOKUP(T_[[#This Row],[Réf catégorie]],ListeCATEGORIES,2,FALSE)</f>
        <v>Desserts</v>
      </c>
      <c r="M3074" s="6">
        <v>47</v>
      </c>
      <c r="N3074" s="6" t="str">
        <f>VLOOKUP(T_[[#This Row],[Réf prod]],ListePRODUITS,2,FALSE)</f>
        <v>Zaanse koeken</v>
      </c>
      <c r="O3074" s="13">
        <v>47.5</v>
      </c>
      <c r="P3074" s="6">
        <v>41</v>
      </c>
      <c r="Q3074" s="13">
        <f t="shared" si="47"/>
        <v>1947.5</v>
      </c>
      <c r="R3074" s="15">
        <v>-0.02</v>
      </c>
      <c r="S3074" s="13">
        <v>1986.45</v>
      </c>
      <c r="T3074" s="13">
        <v>17.878049999999998</v>
      </c>
      <c r="U3074" s="48">
        <f>T_[[#This Row],[CA tarif]]-T_[[#This Row],[CA HT]]</f>
        <v>-38.950000000000045</v>
      </c>
      <c r="V3074" s="13"/>
      <c r="W3074" s="13"/>
      <c r="X3074"/>
      <c r="AA3074"/>
      <c r="AB3074"/>
    </row>
    <row r="3075" spans="1:28" ht="15" customHeight="1" x14ac:dyDescent="0.25">
      <c r="A3075" s="6" t="s">
        <v>189</v>
      </c>
      <c r="B3075" s="6" t="s">
        <v>190</v>
      </c>
      <c r="C3075" s="6" t="s">
        <v>191</v>
      </c>
      <c r="D3075" s="6" t="s">
        <v>136</v>
      </c>
      <c r="E3075" s="6">
        <v>1</v>
      </c>
      <c r="F3075" s="6" t="str">
        <f>VLOOKUP(T_[[#This Row],[N° représ]],ListeREPRESENTANTS,2,FALSE)</f>
        <v>Francis Rivière</v>
      </c>
      <c r="G3075" s="6">
        <v>10515</v>
      </c>
      <c r="H3075" s="9">
        <v>41846</v>
      </c>
      <c r="I3075" s="9">
        <v>41875</v>
      </c>
      <c r="J3075" s="9">
        <v>41875</v>
      </c>
      <c r="K3075" s="7">
        <v>3</v>
      </c>
      <c r="L3075" s="9" t="str">
        <f>VLOOKUP(T_[[#This Row],[Réf catégorie]],ListeCATEGORIES,2,FALSE)</f>
        <v>Desserts</v>
      </c>
      <c r="M3075" s="6">
        <v>16</v>
      </c>
      <c r="N3075" s="6" t="str">
        <f>VLOOKUP(T_[[#This Row],[Réf prod]],ListePRODUITS,2,FALSE)</f>
        <v>Pavlova</v>
      </c>
      <c r="O3075" s="13">
        <v>87.25</v>
      </c>
      <c r="P3075" s="6">
        <v>19</v>
      </c>
      <c r="Q3075" s="13">
        <f t="shared" si="47"/>
        <v>1657.75</v>
      </c>
      <c r="R3075" s="15">
        <v>0.18</v>
      </c>
      <c r="S3075" s="13">
        <v>1359.355</v>
      </c>
      <c r="T3075" s="13">
        <v>31.265165</v>
      </c>
      <c r="U3075" s="48">
        <f>T_[[#This Row],[CA tarif]]-T_[[#This Row],[CA HT]]</f>
        <v>298.39499999999998</v>
      </c>
      <c r="V3075" s="13"/>
      <c r="W3075" s="13"/>
      <c r="X3075"/>
      <c r="AA3075"/>
      <c r="AB3075"/>
    </row>
    <row r="3076" spans="1:28" ht="15" customHeight="1" x14ac:dyDescent="0.25">
      <c r="A3076" s="6" t="s">
        <v>184</v>
      </c>
      <c r="B3076" s="6" t="s">
        <v>185</v>
      </c>
      <c r="C3076" s="6" t="s">
        <v>159</v>
      </c>
      <c r="D3076" s="6" t="s">
        <v>136</v>
      </c>
      <c r="E3076" s="6">
        <v>4</v>
      </c>
      <c r="F3076" s="6" t="str">
        <f>VLOOKUP(T_[[#This Row],[N° représ]],ListeREPRESENTANTS,2,FALSE)</f>
        <v>Laura Callahan</v>
      </c>
      <c r="G3076" s="6">
        <v>10651</v>
      </c>
      <c r="H3076" s="9">
        <v>41846</v>
      </c>
      <c r="I3076" s="9">
        <v>41856</v>
      </c>
      <c r="J3076" s="9">
        <v>41853</v>
      </c>
      <c r="K3076" s="7">
        <v>3</v>
      </c>
      <c r="L3076" s="9" t="str">
        <f>VLOOKUP(T_[[#This Row],[Réf catégorie]],ListeCATEGORIES,2,FALSE)</f>
        <v>Desserts</v>
      </c>
      <c r="M3076" s="6">
        <v>19</v>
      </c>
      <c r="N3076" s="6" t="str">
        <f>VLOOKUP(T_[[#This Row],[Réf prod]],ListePRODUITS,2,FALSE)</f>
        <v>Teatime Chocolate Biscuits</v>
      </c>
      <c r="O3076" s="13">
        <v>46</v>
      </c>
      <c r="P3076" s="6">
        <v>16</v>
      </c>
      <c r="Q3076" s="13">
        <f t="shared" si="47"/>
        <v>736</v>
      </c>
      <c r="R3076" s="15">
        <v>0.06</v>
      </c>
      <c r="S3076" s="13">
        <v>691.83999999999992</v>
      </c>
      <c r="T3076" s="13">
        <v>21.447039999999998</v>
      </c>
      <c r="U3076" s="48">
        <f>T_[[#This Row],[CA tarif]]-T_[[#This Row],[CA HT]]</f>
        <v>44.160000000000082</v>
      </c>
      <c r="V3076" s="13"/>
      <c r="W3076" s="13"/>
      <c r="X3076"/>
      <c r="AA3076"/>
      <c r="AB3076"/>
    </row>
    <row r="3077" spans="1:28" ht="15" customHeight="1" x14ac:dyDescent="0.25">
      <c r="A3077" s="6" t="s">
        <v>186</v>
      </c>
      <c r="B3077" s="6" t="s">
        <v>187</v>
      </c>
      <c r="C3077" s="6" t="s">
        <v>188</v>
      </c>
      <c r="D3077" s="6" t="s">
        <v>140</v>
      </c>
      <c r="E3077" s="6">
        <v>8</v>
      </c>
      <c r="F3077" s="6" t="str">
        <f>VLOOKUP(T_[[#This Row],[N° représ]],ListeREPRESENTANTS,2,FALSE)</f>
        <v>Hicham Esmal</v>
      </c>
      <c r="G3077" s="6">
        <v>10667</v>
      </c>
      <c r="H3077" s="9">
        <v>41846</v>
      </c>
      <c r="I3077" s="9">
        <v>41856</v>
      </c>
      <c r="J3077" s="9">
        <v>41855</v>
      </c>
      <c r="K3077" s="7">
        <v>4</v>
      </c>
      <c r="L3077" s="9" t="str">
        <f>VLOOKUP(T_[[#This Row],[Réf catégorie]],ListeCATEGORIES,2,FALSE)</f>
        <v>Produits laitiers</v>
      </c>
      <c r="M3077" s="6">
        <v>71</v>
      </c>
      <c r="N3077" s="6" t="str">
        <f>VLOOKUP(T_[[#This Row],[Réf prod]],ListePRODUITS,2,FALSE)</f>
        <v>Fløtemysost</v>
      </c>
      <c r="O3077" s="13">
        <v>107.5</v>
      </c>
      <c r="P3077" s="6">
        <v>27</v>
      </c>
      <c r="Q3077" s="13">
        <f t="shared" ref="Q3077:Q3140" si="48">O3077*P3077</f>
        <v>2902.5</v>
      </c>
      <c r="R3077" s="15">
        <v>7.0000000000000007E-2</v>
      </c>
      <c r="S3077" s="13">
        <v>2699.3249999999998</v>
      </c>
      <c r="T3077" s="13">
        <v>80.979749999999996</v>
      </c>
      <c r="U3077" s="48">
        <f>T_[[#This Row],[CA tarif]]-T_[[#This Row],[CA HT]]</f>
        <v>203.17500000000018</v>
      </c>
      <c r="V3077" s="13"/>
      <c r="W3077" s="13"/>
      <c r="X3077"/>
      <c r="AA3077"/>
      <c r="AB3077"/>
    </row>
    <row r="3078" spans="1:28" ht="15" customHeight="1" x14ac:dyDescent="0.25">
      <c r="A3078" s="6" t="s">
        <v>192</v>
      </c>
      <c r="B3078" s="6" t="s">
        <v>193</v>
      </c>
      <c r="C3078" s="6" t="s">
        <v>88</v>
      </c>
      <c r="D3078" s="6" t="s">
        <v>89</v>
      </c>
      <c r="E3078" s="6">
        <v>1</v>
      </c>
      <c r="F3078" s="6" t="str">
        <f>VLOOKUP(T_[[#This Row],[N° représ]],ListeREPRESENTANTS,2,FALSE)</f>
        <v>Francis Rivière</v>
      </c>
      <c r="G3078" s="6">
        <v>10752</v>
      </c>
      <c r="H3078" s="9">
        <v>41846</v>
      </c>
      <c r="I3078" s="9">
        <v>41862</v>
      </c>
      <c r="J3078" s="9">
        <v>41860</v>
      </c>
      <c r="K3078" s="7">
        <v>4</v>
      </c>
      <c r="L3078" s="9" t="str">
        <f>VLOOKUP(T_[[#This Row],[Réf catégorie]],ListeCATEGORIES,2,FALSE)</f>
        <v>Produits laitiers</v>
      </c>
      <c r="M3078" s="6">
        <v>69</v>
      </c>
      <c r="N3078" s="6" t="str">
        <f>VLOOKUP(T_[[#This Row],[Réf prod]],ListePRODUITS,2,FALSE)</f>
        <v>Gudbrandsdalsost</v>
      </c>
      <c r="O3078" s="13">
        <v>180</v>
      </c>
      <c r="P3078" s="6">
        <v>63</v>
      </c>
      <c r="Q3078" s="13">
        <f t="shared" si="48"/>
        <v>11340</v>
      </c>
      <c r="R3078" s="15">
        <v>0.11</v>
      </c>
      <c r="S3078" s="13">
        <v>10092.6</v>
      </c>
      <c r="T3078" s="13">
        <v>201.852</v>
      </c>
      <c r="U3078" s="48">
        <f>T_[[#This Row],[CA tarif]]-T_[[#This Row],[CA HT]]</f>
        <v>1247.3999999999996</v>
      </c>
      <c r="V3078" s="13"/>
      <c r="W3078" s="13"/>
      <c r="X3078"/>
      <c r="AA3078"/>
      <c r="AB3078"/>
    </row>
    <row r="3079" spans="1:28" ht="15" customHeight="1" x14ac:dyDescent="0.25">
      <c r="A3079" s="6" t="s">
        <v>92</v>
      </c>
      <c r="B3079" s="6" t="s">
        <v>93</v>
      </c>
      <c r="C3079" s="6" t="s">
        <v>94</v>
      </c>
      <c r="D3079" s="6" t="s">
        <v>89</v>
      </c>
      <c r="E3079" s="6">
        <v>5</v>
      </c>
      <c r="F3079" s="6" t="str">
        <f>VLOOKUP(T_[[#This Row],[N° représ]],ListeREPRESENTANTS,2,FALSE)</f>
        <v>Mohamed Ben Arfa</v>
      </c>
      <c r="G3079" s="6">
        <v>10621</v>
      </c>
      <c r="H3079" s="9">
        <v>41847</v>
      </c>
      <c r="I3079" s="9">
        <v>41877</v>
      </c>
      <c r="J3079" s="9">
        <v>41877</v>
      </c>
      <c r="K3079" s="7">
        <v>1</v>
      </c>
      <c r="L3079" s="9" t="str">
        <f>VLOOKUP(T_[[#This Row],[Réf catégorie]],ListeCATEGORIES,2,FALSE)</f>
        <v>Boissons</v>
      </c>
      <c r="M3079" s="6">
        <v>70</v>
      </c>
      <c r="N3079" s="6" t="str">
        <f>VLOOKUP(T_[[#This Row],[Réf prod]],ListePRODUITS,2,FALSE)</f>
        <v>Outback Lager</v>
      </c>
      <c r="O3079" s="13">
        <v>75</v>
      </c>
      <c r="P3079" s="6">
        <v>22</v>
      </c>
      <c r="Q3079" s="13">
        <f t="shared" si="48"/>
        <v>1650</v>
      </c>
      <c r="R3079" s="15">
        <v>0.14000000000000001</v>
      </c>
      <c r="S3079" s="13">
        <v>1419</v>
      </c>
      <c r="T3079" s="13">
        <v>45.408000000000001</v>
      </c>
      <c r="U3079" s="48">
        <f>T_[[#This Row],[CA tarif]]-T_[[#This Row],[CA HT]]</f>
        <v>231</v>
      </c>
      <c r="V3079" s="13"/>
      <c r="W3079" s="13"/>
      <c r="X3079"/>
      <c r="AA3079"/>
      <c r="AB3079"/>
    </row>
    <row r="3080" spans="1:28" ht="15" customHeight="1" x14ac:dyDescent="0.25">
      <c r="A3080" s="6" t="s">
        <v>177</v>
      </c>
      <c r="B3080" s="6" t="s">
        <v>178</v>
      </c>
      <c r="C3080" s="6" t="s">
        <v>159</v>
      </c>
      <c r="D3080" s="6" t="s">
        <v>136</v>
      </c>
      <c r="E3080" s="6">
        <v>5</v>
      </c>
      <c r="F3080" s="6" t="str">
        <f>VLOOKUP(T_[[#This Row],[N° représ]],ListeREPRESENTANTS,2,FALSE)</f>
        <v>Mohamed Ben Arfa</v>
      </c>
      <c r="G3080" s="6">
        <v>10766</v>
      </c>
      <c r="H3080" s="9">
        <v>41847</v>
      </c>
      <c r="I3080" s="9">
        <v>41865</v>
      </c>
      <c r="J3080" s="9">
        <v>41860</v>
      </c>
      <c r="K3080" s="7">
        <v>1</v>
      </c>
      <c r="L3080" s="9" t="str">
        <f>VLOOKUP(T_[[#This Row],[Réf catégorie]],ListeCATEGORIES,2,FALSE)</f>
        <v>Boissons</v>
      </c>
      <c r="M3080" s="6">
        <v>2</v>
      </c>
      <c r="N3080" s="6" t="str">
        <f>VLOOKUP(T_[[#This Row],[Réf prod]],ListePRODUITS,2,FALSE)</f>
        <v>Chang</v>
      </c>
      <c r="O3080" s="13">
        <v>95</v>
      </c>
      <c r="P3080" s="6">
        <v>73</v>
      </c>
      <c r="Q3080" s="13">
        <f t="shared" si="48"/>
        <v>6935</v>
      </c>
      <c r="R3080" s="15">
        <v>0.02</v>
      </c>
      <c r="S3080" s="13">
        <v>6796.3</v>
      </c>
      <c r="T3080" s="13">
        <v>13.592600000000001</v>
      </c>
      <c r="U3080" s="48">
        <f>T_[[#This Row],[CA tarif]]-T_[[#This Row],[CA HT]]</f>
        <v>138.69999999999982</v>
      </c>
      <c r="V3080" s="13"/>
      <c r="W3080" s="13"/>
      <c r="X3080"/>
      <c r="AA3080"/>
      <c r="AB3080"/>
    </row>
    <row r="3081" spans="1:28" ht="15" customHeight="1" x14ac:dyDescent="0.25">
      <c r="A3081" s="6" t="s">
        <v>248</v>
      </c>
      <c r="B3081" s="6" t="s">
        <v>249</v>
      </c>
      <c r="C3081" s="6" t="s">
        <v>250</v>
      </c>
      <c r="D3081" s="6" t="s">
        <v>251</v>
      </c>
      <c r="E3081" s="6">
        <v>5</v>
      </c>
      <c r="F3081" s="6" t="str">
        <f>VLOOKUP(T_[[#This Row],[N° représ]],ListeREPRESENTANTS,2,FALSE)</f>
        <v>Mohamed Ben Arfa</v>
      </c>
      <c r="G3081" s="6">
        <v>10908</v>
      </c>
      <c r="H3081" s="9">
        <v>41847</v>
      </c>
      <c r="I3081" s="9">
        <v>41863</v>
      </c>
      <c r="J3081" s="9">
        <v>41863</v>
      </c>
      <c r="K3081" s="7">
        <v>5</v>
      </c>
      <c r="L3081" s="9" t="str">
        <f>VLOOKUP(T_[[#This Row],[Réf catégorie]],ListeCATEGORIES,2,FALSE)</f>
        <v>Pâtes et céréales</v>
      </c>
      <c r="M3081" s="6">
        <v>52</v>
      </c>
      <c r="N3081" s="6" t="str">
        <f>VLOOKUP(T_[[#This Row],[Réf prod]],ListePRODUITS,2,FALSE)</f>
        <v>Filo Mix</v>
      </c>
      <c r="O3081" s="13">
        <v>35</v>
      </c>
      <c r="P3081" s="6">
        <v>30</v>
      </c>
      <c r="Q3081" s="13">
        <f t="shared" si="48"/>
        <v>1050</v>
      </c>
      <c r="R3081" s="15">
        <v>0</v>
      </c>
      <c r="S3081" s="13">
        <v>1050</v>
      </c>
      <c r="T3081" s="13">
        <v>23.1</v>
      </c>
      <c r="U3081" s="48">
        <f>T_[[#This Row],[CA tarif]]-T_[[#This Row],[CA HT]]</f>
        <v>0</v>
      </c>
      <c r="V3081" s="13"/>
      <c r="W3081" s="13"/>
      <c r="X3081"/>
      <c r="AA3081"/>
      <c r="AB3081"/>
    </row>
    <row r="3082" spans="1:28" ht="15" customHeight="1" x14ac:dyDescent="0.25">
      <c r="A3082" s="6" t="s">
        <v>189</v>
      </c>
      <c r="B3082" s="6" t="s">
        <v>190</v>
      </c>
      <c r="C3082" s="6" t="s">
        <v>191</v>
      </c>
      <c r="D3082" s="6" t="s">
        <v>136</v>
      </c>
      <c r="E3082" s="6">
        <v>3</v>
      </c>
      <c r="F3082" s="6" t="str">
        <f>VLOOKUP(T_[[#This Row],[N° représ]],ListeREPRESENTANTS,2,FALSE)</f>
        <v>Janet Leverling</v>
      </c>
      <c r="G3082" s="6">
        <v>10540</v>
      </c>
      <c r="H3082" s="9">
        <v>41848</v>
      </c>
      <c r="I3082" s="9">
        <v>41860</v>
      </c>
      <c r="J3082" s="9">
        <v>41860</v>
      </c>
      <c r="K3082" s="7">
        <v>1</v>
      </c>
      <c r="L3082" s="9" t="str">
        <f>VLOOKUP(T_[[#This Row],[Réf catégorie]],ListeCATEGORIES,2,FALSE)</f>
        <v>Boissons</v>
      </c>
      <c r="M3082" s="6">
        <v>38</v>
      </c>
      <c r="N3082" s="6" t="str">
        <f>VLOOKUP(T_[[#This Row],[Réf prod]],ListePRODUITS,2,FALSE)</f>
        <v>Côte de Blaye</v>
      </c>
      <c r="O3082" s="13">
        <v>1317.5</v>
      </c>
      <c r="P3082" s="6">
        <v>85</v>
      </c>
      <c r="Q3082" s="13">
        <f t="shared" si="48"/>
        <v>111987.5</v>
      </c>
      <c r="R3082" s="15">
        <v>0.11</v>
      </c>
      <c r="S3082" s="13">
        <v>99668.875</v>
      </c>
      <c r="T3082" s="13">
        <v>3289.0728749999998</v>
      </c>
      <c r="U3082" s="48">
        <f>T_[[#This Row],[CA tarif]]-T_[[#This Row],[CA HT]]</f>
        <v>12318.625</v>
      </c>
      <c r="V3082" s="13"/>
      <c r="W3082" s="13"/>
      <c r="X3082"/>
      <c r="AA3082"/>
      <c r="AB3082"/>
    </row>
    <row r="3083" spans="1:28" ht="15" customHeight="1" x14ac:dyDescent="0.25">
      <c r="A3083" s="6" t="s">
        <v>272</v>
      </c>
      <c r="B3083" s="6" t="s">
        <v>273</v>
      </c>
      <c r="C3083" s="6" t="s">
        <v>274</v>
      </c>
      <c r="D3083" s="6" t="s">
        <v>81</v>
      </c>
      <c r="E3083" s="6">
        <v>3</v>
      </c>
      <c r="F3083" s="6" t="str">
        <f>VLOOKUP(T_[[#This Row],[N° représ]],ListeREPRESENTANTS,2,FALSE)</f>
        <v>Janet Leverling</v>
      </c>
      <c r="G3083" s="6">
        <v>10594</v>
      </c>
      <c r="H3083" s="9">
        <v>41848</v>
      </c>
      <c r="I3083" s="9">
        <v>41865</v>
      </c>
      <c r="J3083" s="9">
        <v>41862</v>
      </c>
      <c r="K3083" s="7">
        <v>5</v>
      </c>
      <c r="L3083" s="9" t="str">
        <f>VLOOKUP(T_[[#This Row],[Réf catégorie]],ListeCATEGORIES,2,FALSE)</f>
        <v>Pâtes et céréales</v>
      </c>
      <c r="M3083" s="6">
        <v>52</v>
      </c>
      <c r="N3083" s="6" t="str">
        <f>VLOOKUP(T_[[#This Row],[Réf prod]],ListePRODUITS,2,FALSE)</f>
        <v>Filo Mix</v>
      </c>
      <c r="O3083" s="13">
        <v>35</v>
      </c>
      <c r="P3083" s="6">
        <v>84</v>
      </c>
      <c r="Q3083" s="13">
        <f t="shared" si="48"/>
        <v>2940</v>
      </c>
      <c r="R3083" s="15">
        <v>0.11</v>
      </c>
      <c r="S3083" s="13">
        <v>2616.6</v>
      </c>
      <c r="T3083" s="13">
        <v>13.083</v>
      </c>
      <c r="U3083" s="48">
        <f>T_[[#This Row],[CA tarif]]-T_[[#This Row],[CA HT]]</f>
        <v>323.40000000000009</v>
      </c>
      <c r="V3083" s="13"/>
      <c r="W3083" s="13"/>
      <c r="X3083"/>
      <c r="AA3083"/>
      <c r="AB3083"/>
    </row>
    <row r="3084" spans="1:28" ht="15" customHeight="1" x14ac:dyDescent="0.25">
      <c r="A3084" s="6" t="s">
        <v>285</v>
      </c>
      <c r="B3084" s="6" t="s">
        <v>286</v>
      </c>
      <c r="C3084" s="6" t="s">
        <v>287</v>
      </c>
      <c r="D3084" s="6" t="s">
        <v>212</v>
      </c>
      <c r="E3084" s="6">
        <v>8</v>
      </c>
      <c r="F3084" s="6" t="str">
        <f>VLOOKUP(T_[[#This Row],[N° représ]],ListeREPRESENTANTS,2,FALSE)</f>
        <v>Hicham Esmal</v>
      </c>
      <c r="G3084" s="6">
        <v>10695</v>
      </c>
      <c r="H3084" s="9">
        <v>41848</v>
      </c>
      <c r="I3084" s="9">
        <v>41862</v>
      </c>
      <c r="J3084" s="9">
        <v>41865</v>
      </c>
      <c r="K3084" s="7">
        <v>2</v>
      </c>
      <c r="L3084" s="9" t="str">
        <f>VLOOKUP(T_[[#This Row],[Réf catégorie]],ListeCATEGORIES,2,FALSE)</f>
        <v>Condiments</v>
      </c>
      <c r="M3084" s="6">
        <v>8</v>
      </c>
      <c r="N3084" s="6" t="str">
        <f>VLOOKUP(T_[[#This Row],[Réf prod]],ListePRODUITS,2,FALSE)</f>
        <v>Northwoods Cranberry Sauce</v>
      </c>
      <c r="O3084" s="13">
        <v>200</v>
      </c>
      <c r="P3084" s="6">
        <v>41</v>
      </c>
      <c r="Q3084" s="13">
        <f t="shared" si="48"/>
        <v>8200</v>
      </c>
      <c r="R3084" s="15">
        <v>0.03</v>
      </c>
      <c r="S3084" s="13">
        <v>7954</v>
      </c>
      <c r="T3084" s="13">
        <v>246.57400000000001</v>
      </c>
      <c r="U3084" s="48">
        <f>T_[[#This Row],[CA tarif]]-T_[[#This Row],[CA HT]]</f>
        <v>246</v>
      </c>
      <c r="V3084" s="13"/>
      <c r="W3084" s="13"/>
      <c r="X3084"/>
      <c r="AA3084"/>
      <c r="AB3084"/>
    </row>
    <row r="3085" spans="1:28" ht="15" customHeight="1" x14ac:dyDescent="0.25">
      <c r="A3085" s="6" t="s">
        <v>329</v>
      </c>
      <c r="B3085" s="6" t="s">
        <v>330</v>
      </c>
      <c r="C3085" s="6" t="s">
        <v>331</v>
      </c>
      <c r="D3085" s="6" t="s">
        <v>85</v>
      </c>
      <c r="E3085" s="6">
        <v>1</v>
      </c>
      <c r="F3085" s="6" t="str">
        <f>VLOOKUP(T_[[#This Row],[N° représ]],ListeREPRESENTANTS,2,FALSE)</f>
        <v>Francis Rivière</v>
      </c>
      <c r="G3085" s="6">
        <v>10858</v>
      </c>
      <c r="H3085" s="9">
        <v>41848</v>
      </c>
      <c r="I3085" s="9">
        <v>41858</v>
      </c>
      <c r="J3085" s="9">
        <v>41859</v>
      </c>
      <c r="K3085" s="7">
        <v>3</v>
      </c>
      <c r="L3085" s="9" t="str">
        <f>VLOOKUP(T_[[#This Row],[Réf catégorie]],ListeCATEGORIES,2,FALSE)</f>
        <v>Desserts</v>
      </c>
      <c r="M3085" s="6">
        <v>27</v>
      </c>
      <c r="N3085" s="6" t="str">
        <f>VLOOKUP(T_[[#This Row],[Réf prod]],ListePRODUITS,2,FALSE)</f>
        <v>Schoggi Schokolade</v>
      </c>
      <c r="O3085" s="13">
        <v>219.5</v>
      </c>
      <c r="P3085" s="6">
        <v>75</v>
      </c>
      <c r="Q3085" s="13">
        <f t="shared" si="48"/>
        <v>16462.5</v>
      </c>
      <c r="R3085" s="15">
        <v>0.2</v>
      </c>
      <c r="S3085" s="13">
        <v>13170</v>
      </c>
      <c r="T3085" s="13">
        <v>26.34</v>
      </c>
      <c r="U3085" s="48">
        <f>T_[[#This Row],[CA tarif]]-T_[[#This Row],[CA HT]]</f>
        <v>3292.5</v>
      </c>
      <c r="V3085" s="13"/>
      <c r="W3085" s="13"/>
      <c r="X3085"/>
      <c r="AA3085"/>
      <c r="AB3085"/>
    </row>
    <row r="3086" spans="1:28" ht="15" customHeight="1" x14ac:dyDescent="0.25">
      <c r="A3086" s="6" t="s">
        <v>248</v>
      </c>
      <c r="B3086" s="6" t="s">
        <v>249</v>
      </c>
      <c r="C3086" s="6" t="s">
        <v>250</v>
      </c>
      <c r="D3086" s="6" t="s">
        <v>251</v>
      </c>
      <c r="E3086" s="6">
        <v>1</v>
      </c>
      <c r="F3086" s="6" t="str">
        <f>VLOOKUP(T_[[#This Row],[N° représ]],ListeREPRESENTANTS,2,FALSE)</f>
        <v>Francis Rivière</v>
      </c>
      <c r="G3086" s="6">
        <v>10727</v>
      </c>
      <c r="H3086" s="9">
        <v>41849</v>
      </c>
      <c r="I3086" s="9">
        <v>41864</v>
      </c>
      <c r="J3086" s="9">
        <v>41866</v>
      </c>
      <c r="K3086" s="7">
        <v>5</v>
      </c>
      <c r="L3086" s="9" t="str">
        <f>VLOOKUP(T_[[#This Row],[Réf catégorie]],ListeCATEGORIES,2,FALSE)</f>
        <v>Pâtes et céréales</v>
      </c>
      <c r="M3086" s="6">
        <v>56</v>
      </c>
      <c r="N3086" s="6" t="str">
        <f>VLOOKUP(T_[[#This Row],[Réf prod]],ListePRODUITS,2,FALSE)</f>
        <v>Gnocchi di nonna Alice</v>
      </c>
      <c r="O3086" s="13">
        <v>190</v>
      </c>
      <c r="P3086" s="6">
        <v>49</v>
      </c>
      <c r="Q3086" s="13">
        <f t="shared" si="48"/>
        <v>9310</v>
      </c>
      <c r="R3086" s="15">
        <v>0.06</v>
      </c>
      <c r="S3086" s="13">
        <v>8751.4</v>
      </c>
      <c r="T3086" s="13">
        <v>271.29339999999996</v>
      </c>
      <c r="U3086" s="48">
        <f>T_[[#This Row],[CA tarif]]-T_[[#This Row],[CA HT]]</f>
        <v>558.60000000000036</v>
      </c>
      <c r="V3086" s="13"/>
      <c r="W3086" s="13"/>
      <c r="X3086"/>
      <c r="AA3086"/>
      <c r="AB3086"/>
    </row>
    <row r="3087" spans="1:28" ht="15" customHeight="1" x14ac:dyDescent="0.25">
      <c r="A3087" s="6" t="s">
        <v>111</v>
      </c>
      <c r="B3087" s="6" t="s">
        <v>112</v>
      </c>
      <c r="C3087" s="6" t="s">
        <v>113</v>
      </c>
      <c r="D3087" s="6" t="s">
        <v>85</v>
      </c>
      <c r="E3087" s="6">
        <v>3</v>
      </c>
      <c r="F3087" s="6" t="str">
        <f>VLOOKUP(T_[[#This Row],[N° représ]],ListeREPRESENTANTS,2,FALSE)</f>
        <v>Janet Leverling</v>
      </c>
      <c r="G3087" s="6">
        <v>10806</v>
      </c>
      <c r="H3087" s="9">
        <v>41849</v>
      </c>
      <c r="I3087" s="9">
        <v>41872</v>
      </c>
      <c r="J3087" s="9">
        <v>41875</v>
      </c>
      <c r="K3087" s="7">
        <v>7</v>
      </c>
      <c r="L3087" s="9" t="str">
        <f>VLOOKUP(T_[[#This Row],[Réf catégorie]],ListeCATEGORIES,2,FALSE)</f>
        <v>Produits secs</v>
      </c>
      <c r="M3087" s="6">
        <v>74</v>
      </c>
      <c r="N3087" s="6" t="str">
        <f>VLOOKUP(T_[[#This Row],[Réf prod]],ListePRODUITS,2,FALSE)</f>
        <v>Longlife Tofu</v>
      </c>
      <c r="O3087" s="13">
        <v>50</v>
      </c>
      <c r="P3087" s="6">
        <v>82</v>
      </c>
      <c r="Q3087" s="13">
        <f t="shared" si="48"/>
        <v>4100</v>
      </c>
      <c r="R3087" s="15">
        <v>0.01</v>
      </c>
      <c r="S3087" s="13">
        <v>4059</v>
      </c>
      <c r="T3087" s="13">
        <v>109.593</v>
      </c>
      <c r="U3087" s="48">
        <f>T_[[#This Row],[CA tarif]]-T_[[#This Row],[CA HT]]</f>
        <v>41</v>
      </c>
      <c r="V3087" s="13"/>
      <c r="W3087" s="13"/>
      <c r="X3087"/>
      <c r="AA3087"/>
      <c r="AB3087"/>
    </row>
    <row r="3088" spans="1:28" ht="15" customHeight="1" x14ac:dyDescent="0.25">
      <c r="A3088" s="6" t="s">
        <v>86</v>
      </c>
      <c r="B3088" s="6" t="s">
        <v>87</v>
      </c>
      <c r="C3088" s="6" t="s">
        <v>88</v>
      </c>
      <c r="D3088" s="6" t="s">
        <v>89</v>
      </c>
      <c r="E3088" s="6">
        <v>2</v>
      </c>
      <c r="F3088" s="6" t="str">
        <f>VLOOKUP(T_[[#This Row],[N° représ]],ListeREPRESENTANTS,2,FALSE)</f>
        <v>Anne Dodsworth</v>
      </c>
      <c r="G3088" s="6">
        <v>10538</v>
      </c>
      <c r="H3088" s="9">
        <v>41850</v>
      </c>
      <c r="I3088" s="9">
        <v>41877</v>
      </c>
      <c r="J3088" s="9">
        <v>41876</v>
      </c>
      <c r="K3088" s="7">
        <v>4</v>
      </c>
      <c r="L3088" s="9" t="str">
        <f>VLOOKUP(T_[[#This Row],[Réf catégorie]],ListeCATEGORIES,2,FALSE)</f>
        <v>Produits laitiers</v>
      </c>
      <c r="M3088" s="6">
        <v>72</v>
      </c>
      <c r="N3088" s="6" t="str">
        <f>VLOOKUP(T_[[#This Row],[Réf prod]],ListePRODUITS,2,FALSE)</f>
        <v>Mozzarella di Giovanni</v>
      </c>
      <c r="O3088" s="13">
        <v>174</v>
      </c>
      <c r="P3088" s="6">
        <v>17</v>
      </c>
      <c r="Q3088" s="13">
        <f t="shared" si="48"/>
        <v>2958</v>
      </c>
      <c r="R3088" s="15">
        <v>0.14000000000000001</v>
      </c>
      <c r="S3088" s="13">
        <v>2543.88</v>
      </c>
      <c r="T3088" s="13">
        <v>63.597000000000001</v>
      </c>
      <c r="U3088" s="48">
        <f>T_[[#This Row],[CA tarif]]-T_[[#This Row],[CA HT]]</f>
        <v>414.11999999999989</v>
      </c>
      <c r="V3088" s="13"/>
      <c r="W3088" s="13"/>
      <c r="X3088"/>
      <c r="AA3088"/>
      <c r="AB3088"/>
    </row>
    <row r="3089" spans="1:28" ht="15" customHeight="1" x14ac:dyDescent="0.25">
      <c r="A3089" s="6" t="s">
        <v>275</v>
      </c>
      <c r="B3089" s="6" t="s">
        <v>276</v>
      </c>
      <c r="C3089" s="6" t="s">
        <v>277</v>
      </c>
      <c r="D3089" s="6" t="s">
        <v>81</v>
      </c>
      <c r="E3089" s="6">
        <v>5</v>
      </c>
      <c r="F3089" s="6" t="str">
        <f>VLOOKUP(T_[[#This Row],[N° représ]],ListeREPRESENTANTS,2,FALSE)</f>
        <v>Mohamed Ben Arfa</v>
      </c>
      <c r="G3089" s="6">
        <v>10600</v>
      </c>
      <c r="H3089" s="9">
        <v>41850</v>
      </c>
      <c r="I3089" s="9">
        <v>41877</v>
      </c>
      <c r="J3089" s="9">
        <v>41876</v>
      </c>
      <c r="K3089" s="7">
        <v>6</v>
      </c>
      <c r="L3089" s="9" t="str">
        <f>VLOOKUP(T_[[#This Row],[Réf catégorie]],ListeCATEGORIES,2,FALSE)</f>
        <v>Viandes</v>
      </c>
      <c r="M3089" s="6">
        <v>54</v>
      </c>
      <c r="N3089" s="6" t="str">
        <f>VLOOKUP(T_[[#This Row],[Réf prod]],ListePRODUITS,2,FALSE)</f>
        <v>Tourtière</v>
      </c>
      <c r="O3089" s="13">
        <v>37.25</v>
      </c>
      <c r="P3089" s="6">
        <v>31</v>
      </c>
      <c r="Q3089" s="13">
        <f t="shared" si="48"/>
        <v>1154.75</v>
      </c>
      <c r="R3089" s="15">
        <v>0.12</v>
      </c>
      <c r="S3089" s="13">
        <v>1016.18</v>
      </c>
      <c r="T3089" s="13">
        <v>10.161799999999999</v>
      </c>
      <c r="U3089" s="48">
        <f>T_[[#This Row],[CA tarif]]-T_[[#This Row],[CA HT]]</f>
        <v>138.57000000000005</v>
      </c>
      <c r="V3089" s="13"/>
      <c r="W3089" s="13"/>
      <c r="X3089"/>
      <c r="AA3089"/>
      <c r="AB3089"/>
    </row>
    <row r="3090" spans="1:28" ht="15" customHeight="1" x14ac:dyDescent="0.25">
      <c r="A3090" s="6" t="s">
        <v>90</v>
      </c>
      <c r="B3090" s="6" t="s">
        <v>91</v>
      </c>
      <c r="C3090" s="6" t="s">
        <v>88</v>
      </c>
      <c r="D3090" s="6" t="s">
        <v>89</v>
      </c>
      <c r="E3090" s="6">
        <v>9</v>
      </c>
      <c r="F3090" s="6" t="str">
        <f>VLOOKUP(T_[[#This Row],[N° représ]],ListeREPRESENTANTS,2,FALSE)</f>
        <v>Steven Buchanan</v>
      </c>
      <c r="G3090" s="6">
        <v>10869</v>
      </c>
      <c r="H3090" s="9">
        <v>41850</v>
      </c>
      <c r="I3090" s="9">
        <v>41870</v>
      </c>
      <c r="J3090" s="9">
        <v>41872</v>
      </c>
      <c r="K3090" s="7">
        <v>3</v>
      </c>
      <c r="L3090" s="9" t="str">
        <f>VLOOKUP(T_[[#This Row],[Réf catégorie]],ListeCATEGORIES,2,FALSE)</f>
        <v>Desserts</v>
      </c>
      <c r="M3090" s="6">
        <v>68</v>
      </c>
      <c r="N3090" s="6" t="str">
        <f>VLOOKUP(T_[[#This Row],[Réf prod]],ListePRODUITS,2,FALSE)</f>
        <v>Scottish Longbreads</v>
      </c>
      <c r="O3090" s="13">
        <v>62.5</v>
      </c>
      <c r="P3090" s="6">
        <v>14</v>
      </c>
      <c r="Q3090" s="13">
        <f t="shared" si="48"/>
        <v>875</v>
      </c>
      <c r="R3090" s="15">
        <v>7.0000000000000007E-2</v>
      </c>
      <c r="S3090" s="13">
        <v>813.75</v>
      </c>
      <c r="T3090" s="13">
        <v>20.34375</v>
      </c>
      <c r="U3090" s="48">
        <f>T_[[#This Row],[CA tarif]]-T_[[#This Row],[CA HT]]</f>
        <v>61.25</v>
      </c>
      <c r="V3090" s="13"/>
      <c r="W3090" s="13"/>
      <c r="X3090"/>
      <c r="AA3090"/>
      <c r="AB3090"/>
    </row>
    <row r="3091" spans="1:28" ht="15" customHeight="1" x14ac:dyDescent="0.25">
      <c r="A3091" s="6" t="s">
        <v>186</v>
      </c>
      <c r="B3091" s="6" t="s">
        <v>187</v>
      </c>
      <c r="C3091" s="6" t="s">
        <v>188</v>
      </c>
      <c r="D3091" s="6" t="s">
        <v>140</v>
      </c>
      <c r="E3091" s="6">
        <v>3</v>
      </c>
      <c r="F3091" s="6" t="str">
        <f>VLOOKUP(T_[[#This Row],[N° représ]],ListeREPRESENTANTS,2,FALSE)</f>
        <v>Janet Leverling</v>
      </c>
      <c r="G3091" s="6">
        <v>10895</v>
      </c>
      <c r="H3091" s="9">
        <v>41850</v>
      </c>
      <c r="I3091" s="9">
        <v>41878</v>
      </c>
      <c r="J3091" s="9">
        <v>41878</v>
      </c>
      <c r="K3091" s="7">
        <v>8</v>
      </c>
      <c r="L3091" s="9" t="str">
        <f>VLOOKUP(T_[[#This Row],[Réf catégorie]],ListeCATEGORIES,2,FALSE)</f>
        <v>Poissons et fruits de mer</v>
      </c>
      <c r="M3091" s="6">
        <v>40</v>
      </c>
      <c r="N3091" s="6" t="str">
        <f>VLOOKUP(T_[[#This Row],[Réf prod]],ListePRODUITS,2,FALSE)</f>
        <v>Boston Crab Meat</v>
      </c>
      <c r="O3091" s="13">
        <v>92</v>
      </c>
      <c r="P3091" s="6">
        <v>31</v>
      </c>
      <c r="Q3091" s="13">
        <f t="shared" si="48"/>
        <v>2852</v>
      </c>
      <c r="R3091" s="15">
        <v>0.03</v>
      </c>
      <c r="S3091" s="13">
        <v>2766.44</v>
      </c>
      <c r="T3091" s="13">
        <v>85.759640000000005</v>
      </c>
      <c r="U3091" s="48">
        <f>T_[[#This Row],[CA tarif]]-T_[[#This Row],[CA HT]]</f>
        <v>85.559999999999945</v>
      </c>
      <c r="V3091" s="13"/>
      <c r="W3091" s="13"/>
      <c r="X3091"/>
      <c r="AA3091"/>
      <c r="AB3091"/>
    </row>
    <row r="3092" spans="1:28" ht="15" customHeight="1" x14ac:dyDescent="0.25">
      <c r="A3092" s="6" t="s">
        <v>205</v>
      </c>
      <c r="B3092" s="6" t="s">
        <v>206</v>
      </c>
      <c r="C3092" s="6" t="s">
        <v>207</v>
      </c>
      <c r="D3092" s="6" t="s">
        <v>208</v>
      </c>
      <c r="E3092" s="6">
        <v>3</v>
      </c>
      <c r="F3092" s="6" t="str">
        <f>VLOOKUP(T_[[#This Row],[N° représ]],ListeREPRESENTANTS,2,FALSE)</f>
        <v>Janet Leverling</v>
      </c>
      <c r="G3092" s="6">
        <v>10572</v>
      </c>
      <c r="H3092" s="9">
        <v>41851</v>
      </c>
      <c r="I3092" s="9">
        <v>41873</v>
      </c>
      <c r="J3092" s="9">
        <v>41868</v>
      </c>
      <c r="K3092" s="7">
        <v>4</v>
      </c>
      <c r="L3092" s="9" t="str">
        <f>VLOOKUP(T_[[#This Row],[Réf catégorie]],ListeCATEGORIES,2,FALSE)</f>
        <v>Produits laitiers</v>
      </c>
      <c r="M3092" s="6">
        <v>32</v>
      </c>
      <c r="N3092" s="6" t="str">
        <f>VLOOKUP(T_[[#This Row],[Réf prod]],ListePRODUITS,2,FALSE)</f>
        <v>Mascarpone Fabioli</v>
      </c>
      <c r="O3092" s="13">
        <v>160</v>
      </c>
      <c r="P3092" s="6">
        <v>88</v>
      </c>
      <c r="Q3092" s="13">
        <f t="shared" si="48"/>
        <v>14080</v>
      </c>
      <c r="R3092" s="15">
        <v>0.16</v>
      </c>
      <c r="S3092" s="13">
        <v>11827.199999999999</v>
      </c>
      <c r="T3092" s="13">
        <v>307.50719999999995</v>
      </c>
      <c r="U3092" s="48">
        <f>T_[[#This Row],[CA tarif]]-T_[[#This Row],[CA HT]]</f>
        <v>2252.8000000000011</v>
      </c>
      <c r="V3092" s="13"/>
      <c r="W3092" s="13"/>
      <c r="X3092"/>
      <c r="AA3092"/>
      <c r="AB3092"/>
    </row>
    <row r="3093" spans="1:28" ht="15" customHeight="1" x14ac:dyDescent="0.25">
      <c r="A3093" s="6" t="s">
        <v>147</v>
      </c>
      <c r="B3093" s="6" t="s">
        <v>148</v>
      </c>
      <c r="C3093" s="6" t="s">
        <v>149</v>
      </c>
      <c r="D3093" s="6" t="s">
        <v>85</v>
      </c>
      <c r="E3093" s="6">
        <v>1</v>
      </c>
      <c r="F3093" s="6" t="str">
        <f>VLOOKUP(T_[[#This Row],[N° représ]],ListeREPRESENTANTS,2,FALSE)</f>
        <v>Francis Rivière</v>
      </c>
      <c r="G3093" s="6">
        <v>10832</v>
      </c>
      <c r="H3093" s="9">
        <v>41851</v>
      </c>
      <c r="I3093" s="9">
        <v>41877</v>
      </c>
      <c r="J3093" s="9">
        <v>41873</v>
      </c>
      <c r="K3093" s="7">
        <v>8</v>
      </c>
      <c r="L3093" s="9" t="str">
        <f>VLOOKUP(T_[[#This Row],[Réf catégorie]],ListeCATEGORIES,2,FALSE)</f>
        <v>Poissons et fruits de mer</v>
      </c>
      <c r="M3093" s="6">
        <v>13</v>
      </c>
      <c r="N3093" s="6" t="str">
        <f>VLOOKUP(T_[[#This Row],[Réf prod]],ListePRODUITS,2,FALSE)</f>
        <v>Konbu</v>
      </c>
      <c r="O3093" s="13">
        <v>30</v>
      </c>
      <c r="P3093" s="6">
        <v>36</v>
      </c>
      <c r="Q3093" s="13">
        <f t="shared" si="48"/>
        <v>1080</v>
      </c>
      <c r="R3093" s="15">
        <v>-0.03</v>
      </c>
      <c r="S3093" s="13">
        <v>1112.4000000000001</v>
      </c>
      <c r="T3093" s="13">
        <v>3.3372000000000002</v>
      </c>
      <c r="U3093" s="48">
        <f>T_[[#This Row],[CA tarif]]-T_[[#This Row],[CA HT]]</f>
        <v>-32.400000000000091</v>
      </c>
      <c r="V3093" s="13"/>
      <c r="W3093" s="13"/>
      <c r="X3093"/>
      <c r="AA3093"/>
      <c r="AB3093"/>
    </row>
    <row r="3094" spans="1:28" ht="15" customHeight="1" x14ac:dyDescent="0.25">
      <c r="A3094" s="6" t="s">
        <v>120</v>
      </c>
      <c r="B3094" s="6" t="s">
        <v>121</v>
      </c>
      <c r="C3094" s="6" t="s">
        <v>122</v>
      </c>
      <c r="D3094" s="6" t="s">
        <v>123</v>
      </c>
      <c r="E3094" s="6">
        <v>9</v>
      </c>
      <c r="F3094" s="6" t="str">
        <f>VLOOKUP(T_[[#This Row],[N° représ]],ListeREPRESENTANTS,2,FALSE)</f>
        <v>Steven Buchanan</v>
      </c>
      <c r="G3094" s="6">
        <v>10851</v>
      </c>
      <c r="H3094" s="9">
        <v>41852</v>
      </c>
      <c r="I3094" s="9">
        <v>41877</v>
      </c>
      <c r="J3094" s="9">
        <v>41877</v>
      </c>
      <c r="K3094" s="7">
        <v>5</v>
      </c>
      <c r="L3094" s="9" t="str">
        <f>VLOOKUP(T_[[#This Row],[Réf catégorie]],ListeCATEGORIES,2,FALSE)</f>
        <v>Pâtes et céréales</v>
      </c>
      <c r="M3094" s="6">
        <v>57</v>
      </c>
      <c r="N3094" s="6" t="str">
        <f>VLOOKUP(T_[[#This Row],[Réf prod]],ListePRODUITS,2,FALSE)</f>
        <v>Ravioli Angelo</v>
      </c>
      <c r="O3094" s="13">
        <v>97.5</v>
      </c>
      <c r="P3094" s="6">
        <v>74</v>
      </c>
      <c r="Q3094" s="13">
        <f t="shared" si="48"/>
        <v>7215</v>
      </c>
      <c r="R3094" s="15">
        <v>0.09</v>
      </c>
      <c r="S3094" s="13">
        <v>6565.6500000000005</v>
      </c>
      <c r="T3094" s="13">
        <v>26.262600000000003</v>
      </c>
      <c r="U3094" s="48">
        <f>T_[[#This Row],[CA tarif]]-T_[[#This Row],[CA HT]]</f>
        <v>649.34999999999945</v>
      </c>
      <c r="V3094" s="13"/>
      <c r="W3094" s="13"/>
      <c r="X3094"/>
      <c r="AA3094"/>
      <c r="AB3094"/>
    </row>
    <row r="3095" spans="1:28" ht="15" customHeight="1" x14ac:dyDescent="0.25">
      <c r="A3095" s="6" t="s">
        <v>235</v>
      </c>
      <c r="B3095" s="6" t="s">
        <v>236</v>
      </c>
      <c r="C3095" s="6" t="s">
        <v>237</v>
      </c>
      <c r="D3095" s="6" t="s">
        <v>238</v>
      </c>
      <c r="E3095" s="6">
        <v>3</v>
      </c>
      <c r="F3095" s="6" t="str">
        <f>VLOOKUP(T_[[#This Row],[N° représ]],ListeREPRESENTANTS,2,FALSE)</f>
        <v>Janet Leverling</v>
      </c>
      <c r="G3095" s="6">
        <v>10911</v>
      </c>
      <c r="H3095" s="9">
        <v>41852</v>
      </c>
      <c r="I3095" s="9">
        <v>41865</v>
      </c>
      <c r="J3095" s="9">
        <v>41861</v>
      </c>
      <c r="K3095" s="7">
        <v>1</v>
      </c>
      <c r="L3095" s="9" t="str">
        <f>VLOOKUP(T_[[#This Row],[Réf catégorie]],ListeCATEGORIES,2,FALSE)</f>
        <v>Boissons</v>
      </c>
      <c r="M3095" s="6">
        <v>1</v>
      </c>
      <c r="N3095" s="6" t="str">
        <f>VLOOKUP(T_[[#This Row],[Réf prod]],ListePRODUITS,2,FALSE)</f>
        <v>Chai</v>
      </c>
      <c r="O3095" s="13">
        <v>90</v>
      </c>
      <c r="P3095" s="6">
        <v>58</v>
      </c>
      <c r="Q3095" s="13">
        <f t="shared" si="48"/>
        <v>5220</v>
      </c>
      <c r="R3095" s="15">
        <v>0.2</v>
      </c>
      <c r="S3095" s="13">
        <v>4176</v>
      </c>
      <c r="T3095" s="13">
        <v>4.1760000000000002</v>
      </c>
      <c r="U3095" s="48">
        <f>T_[[#This Row],[CA tarif]]-T_[[#This Row],[CA HT]]</f>
        <v>1044</v>
      </c>
      <c r="V3095" s="13"/>
      <c r="W3095" s="13"/>
      <c r="X3095"/>
      <c r="AA3095"/>
      <c r="AB3095"/>
    </row>
    <row r="3096" spans="1:28" ht="15" customHeight="1" x14ac:dyDescent="0.25">
      <c r="A3096" s="6" t="s">
        <v>216</v>
      </c>
      <c r="B3096" s="6" t="s">
        <v>217</v>
      </c>
      <c r="C3096" s="6" t="s">
        <v>218</v>
      </c>
      <c r="D3096" s="6" t="s">
        <v>102</v>
      </c>
      <c r="E3096" s="6">
        <v>9</v>
      </c>
      <c r="F3096" s="6" t="str">
        <f>VLOOKUP(T_[[#This Row],[N° représ]],ListeREPRESENTANTS,2,FALSE)</f>
        <v>Steven Buchanan</v>
      </c>
      <c r="G3096" s="6">
        <v>10649</v>
      </c>
      <c r="H3096" s="9">
        <v>41853</v>
      </c>
      <c r="I3096" s="9">
        <v>41871</v>
      </c>
      <c r="J3096" s="9">
        <v>41872</v>
      </c>
      <c r="K3096" s="7">
        <v>4</v>
      </c>
      <c r="L3096" s="9" t="str">
        <f>VLOOKUP(T_[[#This Row],[Réf catégorie]],ListeCATEGORIES,2,FALSE)</f>
        <v>Produits laitiers</v>
      </c>
      <c r="M3096" s="6">
        <v>72</v>
      </c>
      <c r="N3096" s="6" t="str">
        <f>VLOOKUP(T_[[#This Row],[Réf prod]],ListePRODUITS,2,FALSE)</f>
        <v>Mozzarella di Giovanni</v>
      </c>
      <c r="O3096" s="13">
        <v>174</v>
      </c>
      <c r="P3096" s="6">
        <v>80</v>
      </c>
      <c r="Q3096" s="13">
        <f t="shared" si="48"/>
        <v>13920</v>
      </c>
      <c r="R3096" s="15">
        <v>-0.02</v>
      </c>
      <c r="S3096" s="13">
        <v>14198.4</v>
      </c>
      <c r="T3096" s="13">
        <v>184.57919999999999</v>
      </c>
      <c r="U3096" s="48">
        <f>T_[[#This Row],[CA tarif]]-T_[[#This Row],[CA HT]]</f>
        <v>-278.39999999999964</v>
      </c>
      <c r="V3096" s="13"/>
      <c r="W3096" s="13"/>
      <c r="X3096"/>
      <c r="AA3096"/>
      <c r="AB3096"/>
    </row>
    <row r="3097" spans="1:28" ht="15" customHeight="1" x14ac:dyDescent="0.25">
      <c r="A3097" s="6" t="s">
        <v>179</v>
      </c>
      <c r="B3097" s="6" t="s">
        <v>180</v>
      </c>
      <c r="C3097" s="6" t="s">
        <v>181</v>
      </c>
      <c r="D3097" s="6" t="s">
        <v>81</v>
      </c>
      <c r="E3097" s="6">
        <v>9</v>
      </c>
      <c r="F3097" s="6" t="str">
        <f>VLOOKUP(T_[[#This Row],[N° représ]],ListeREPRESENTANTS,2,FALSE)</f>
        <v>Steven Buchanan</v>
      </c>
      <c r="G3097" s="6">
        <v>10711</v>
      </c>
      <c r="H3097" s="9">
        <v>41853</v>
      </c>
      <c r="I3097" s="9">
        <v>41881</v>
      </c>
      <c r="J3097" s="9">
        <v>41877</v>
      </c>
      <c r="K3097" s="7">
        <v>6</v>
      </c>
      <c r="L3097" s="9" t="str">
        <f>VLOOKUP(T_[[#This Row],[Réf catégorie]],ListeCATEGORIES,2,FALSE)</f>
        <v>Viandes</v>
      </c>
      <c r="M3097" s="6">
        <v>53</v>
      </c>
      <c r="N3097" s="6" t="str">
        <f>VLOOKUP(T_[[#This Row],[Réf prod]],ListePRODUITS,2,FALSE)</f>
        <v>Perth Pasties</v>
      </c>
      <c r="O3097" s="13">
        <v>164</v>
      </c>
      <c r="P3097" s="6">
        <v>87</v>
      </c>
      <c r="Q3097" s="13">
        <f t="shared" si="48"/>
        <v>14268</v>
      </c>
      <c r="R3097" s="15">
        <v>7.0000000000000007E-2</v>
      </c>
      <c r="S3097" s="13">
        <v>13269.24</v>
      </c>
      <c r="T3097" s="13">
        <v>92.884679999999989</v>
      </c>
      <c r="U3097" s="48">
        <f>T_[[#This Row],[CA tarif]]-T_[[#This Row],[CA HT]]</f>
        <v>998.76000000000022</v>
      </c>
      <c r="V3097" s="13"/>
      <c r="W3097" s="13"/>
      <c r="X3097"/>
      <c r="AA3097"/>
      <c r="AB3097"/>
    </row>
    <row r="3098" spans="1:28" ht="15" customHeight="1" x14ac:dyDescent="0.25">
      <c r="A3098" s="6" t="s">
        <v>209</v>
      </c>
      <c r="B3098" s="6" t="s">
        <v>210</v>
      </c>
      <c r="C3098" s="6" t="s">
        <v>211</v>
      </c>
      <c r="D3098" s="6" t="s">
        <v>212</v>
      </c>
      <c r="E3098" s="6">
        <v>1</v>
      </c>
      <c r="F3098" s="6" t="str">
        <f>VLOOKUP(T_[[#This Row],[N° représ]],ListeREPRESENTANTS,2,FALSE)</f>
        <v>Francis Rivière</v>
      </c>
      <c r="G3098" s="6">
        <v>10583</v>
      </c>
      <c r="H3098" s="9">
        <v>41854</v>
      </c>
      <c r="I3098" s="9">
        <v>41875</v>
      </c>
      <c r="J3098" s="9">
        <v>41875</v>
      </c>
      <c r="K3098" s="7">
        <v>4</v>
      </c>
      <c r="L3098" s="9" t="str">
        <f>VLOOKUP(T_[[#This Row],[Réf catégorie]],ListeCATEGORIES,2,FALSE)</f>
        <v>Produits laitiers</v>
      </c>
      <c r="M3098" s="6">
        <v>69</v>
      </c>
      <c r="N3098" s="6" t="str">
        <f>VLOOKUP(T_[[#This Row],[Réf prod]],ListePRODUITS,2,FALSE)</f>
        <v>Gudbrandsdalsost</v>
      </c>
      <c r="O3098" s="13">
        <v>180</v>
      </c>
      <c r="P3098" s="6">
        <v>53</v>
      </c>
      <c r="Q3098" s="13">
        <f t="shared" si="48"/>
        <v>9540</v>
      </c>
      <c r="R3098" s="15">
        <v>0.11</v>
      </c>
      <c r="S3098" s="13">
        <v>8490.6</v>
      </c>
      <c r="T3098" s="13">
        <v>0</v>
      </c>
      <c r="U3098" s="48">
        <f>T_[[#This Row],[CA tarif]]-T_[[#This Row],[CA HT]]</f>
        <v>1049.3999999999996</v>
      </c>
      <c r="V3098" s="13"/>
      <c r="W3098" s="13"/>
      <c r="X3098"/>
      <c r="AA3098"/>
      <c r="AB3098"/>
    </row>
    <row r="3099" spans="1:28" ht="15" customHeight="1" x14ac:dyDescent="0.25">
      <c r="A3099" s="6" t="s">
        <v>133</v>
      </c>
      <c r="B3099" s="6" t="s">
        <v>134</v>
      </c>
      <c r="C3099" s="6" t="s">
        <v>135</v>
      </c>
      <c r="D3099" s="6" t="s">
        <v>136</v>
      </c>
      <c r="E3099" s="6">
        <v>5</v>
      </c>
      <c r="F3099" s="6" t="str">
        <f>VLOOKUP(T_[[#This Row],[N° représ]],ListeREPRESENTANTS,2,FALSE)</f>
        <v>Mohamed Ben Arfa</v>
      </c>
      <c r="G3099" s="6">
        <v>10670</v>
      </c>
      <c r="H3099" s="9">
        <v>41854</v>
      </c>
      <c r="I3099" s="9">
        <v>41875</v>
      </c>
      <c r="J3099" s="9">
        <v>41870</v>
      </c>
      <c r="K3099" s="7">
        <v>8</v>
      </c>
      <c r="L3099" s="9" t="str">
        <f>VLOOKUP(T_[[#This Row],[Réf catégorie]],ListeCATEGORIES,2,FALSE)</f>
        <v>Poissons et fruits de mer</v>
      </c>
      <c r="M3099" s="6">
        <v>73</v>
      </c>
      <c r="N3099" s="6" t="str">
        <f>VLOOKUP(T_[[#This Row],[Réf prod]],ListePRODUITS,2,FALSE)</f>
        <v>Röd Kaviar</v>
      </c>
      <c r="O3099" s="13">
        <v>75</v>
      </c>
      <c r="P3099" s="6">
        <v>5</v>
      </c>
      <c r="Q3099" s="13">
        <f t="shared" si="48"/>
        <v>375</v>
      </c>
      <c r="R3099" s="15">
        <v>0.17</v>
      </c>
      <c r="S3099" s="13">
        <v>311.25</v>
      </c>
      <c r="T3099" s="13">
        <v>10.27125</v>
      </c>
      <c r="U3099" s="48">
        <f>T_[[#This Row],[CA tarif]]-T_[[#This Row],[CA HT]]</f>
        <v>63.75</v>
      </c>
      <c r="V3099" s="13"/>
      <c r="W3099" s="13"/>
      <c r="X3099"/>
      <c r="AA3099"/>
      <c r="AB3099"/>
    </row>
    <row r="3100" spans="1:28" ht="15" customHeight="1" x14ac:dyDescent="0.25">
      <c r="A3100" s="6" t="s">
        <v>78</v>
      </c>
      <c r="B3100" s="6" t="s">
        <v>79</v>
      </c>
      <c r="C3100" s="6" t="s">
        <v>80</v>
      </c>
      <c r="D3100" s="6" t="s">
        <v>81</v>
      </c>
      <c r="E3100" s="6">
        <v>7</v>
      </c>
      <c r="F3100" s="6" t="str">
        <f>VLOOKUP(T_[[#This Row],[N° représ]],ListeREPRESENTANTS,2,FALSE)</f>
        <v>Jaime Dos Santos</v>
      </c>
      <c r="G3100" s="6">
        <v>10469</v>
      </c>
      <c r="H3100" s="9">
        <v>41855</v>
      </c>
      <c r="I3100" s="9">
        <v>41871</v>
      </c>
      <c r="J3100" s="9">
        <v>41874</v>
      </c>
      <c r="K3100" s="7">
        <v>3</v>
      </c>
      <c r="L3100" s="9" t="str">
        <f>VLOOKUP(T_[[#This Row],[Réf catégorie]],ListeCATEGORIES,2,FALSE)</f>
        <v>Desserts</v>
      </c>
      <c r="M3100" s="6">
        <v>16</v>
      </c>
      <c r="N3100" s="6" t="str">
        <f>VLOOKUP(T_[[#This Row],[Réf prod]],ListePRODUITS,2,FALSE)</f>
        <v>Pavlova</v>
      </c>
      <c r="O3100" s="13">
        <v>69.5</v>
      </c>
      <c r="P3100" s="6">
        <v>72</v>
      </c>
      <c r="Q3100" s="13">
        <f t="shared" si="48"/>
        <v>5004</v>
      </c>
      <c r="R3100" s="15">
        <v>-0.03</v>
      </c>
      <c r="S3100" s="13">
        <v>5154.12</v>
      </c>
      <c r="T3100" s="13">
        <v>139.16123999999999</v>
      </c>
      <c r="U3100" s="48">
        <f>T_[[#This Row],[CA tarif]]-T_[[#This Row],[CA HT]]</f>
        <v>-150.11999999999989</v>
      </c>
      <c r="V3100" s="13"/>
      <c r="W3100" s="13"/>
      <c r="X3100"/>
      <c r="AA3100"/>
      <c r="AB3100"/>
    </row>
    <row r="3101" spans="1:28" ht="15" customHeight="1" x14ac:dyDescent="0.25">
      <c r="A3101" s="6" t="s">
        <v>120</v>
      </c>
      <c r="B3101" s="6" t="s">
        <v>121</v>
      </c>
      <c r="C3101" s="6" t="s">
        <v>122</v>
      </c>
      <c r="D3101" s="6" t="s">
        <v>123</v>
      </c>
      <c r="E3101" s="6">
        <v>5</v>
      </c>
      <c r="F3101" s="6" t="str">
        <f>VLOOKUP(T_[[#This Row],[N° représ]],ListeREPRESENTANTS,2,FALSE)</f>
        <v>Mohamed Ben Arfa</v>
      </c>
      <c r="G3101" s="6">
        <v>10622</v>
      </c>
      <c r="H3101" s="9">
        <v>41855</v>
      </c>
      <c r="I3101" s="9">
        <v>41878</v>
      </c>
      <c r="J3101" s="9">
        <v>41879</v>
      </c>
      <c r="K3101" s="7">
        <v>1</v>
      </c>
      <c r="L3101" s="9" t="str">
        <f>VLOOKUP(T_[[#This Row],[Réf catégorie]],ListeCATEGORIES,2,FALSE)</f>
        <v>Boissons</v>
      </c>
      <c r="M3101" s="6">
        <v>2</v>
      </c>
      <c r="N3101" s="6" t="str">
        <f>VLOOKUP(T_[[#This Row],[Réf prod]],ListePRODUITS,2,FALSE)</f>
        <v>Chang</v>
      </c>
      <c r="O3101" s="13">
        <v>95</v>
      </c>
      <c r="P3101" s="6">
        <v>69</v>
      </c>
      <c r="Q3101" s="13">
        <f t="shared" si="48"/>
        <v>6555</v>
      </c>
      <c r="R3101" s="15">
        <v>0.1</v>
      </c>
      <c r="S3101" s="13">
        <v>5899.5</v>
      </c>
      <c r="T3101" s="13">
        <v>88.492500000000007</v>
      </c>
      <c r="U3101" s="48">
        <f>T_[[#This Row],[CA tarif]]-T_[[#This Row],[CA HT]]</f>
        <v>655.5</v>
      </c>
      <c r="V3101" s="13"/>
      <c r="W3101" s="13"/>
      <c r="X3101"/>
      <c r="AA3101"/>
      <c r="AB3101"/>
    </row>
    <row r="3102" spans="1:28" ht="15" customHeight="1" x14ac:dyDescent="0.25">
      <c r="A3102" s="6" t="s">
        <v>209</v>
      </c>
      <c r="B3102" s="6" t="s">
        <v>210</v>
      </c>
      <c r="C3102" s="6" t="s">
        <v>211</v>
      </c>
      <c r="D3102" s="6" t="s">
        <v>212</v>
      </c>
      <c r="E3102" s="6">
        <v>1</v>
      </c>
      <c r="F3102" s="6" t="str">
        <f>VLOOKUP(T_[[#This Row],[N° représ]],ListeREPRESENTANTS,2,FALSE)</f>
        <v>Francis Rivière</v>
      </c>
      <c r="G3102" s="6">
        <v>10781</v>
      </c>
      <c r="H3102" s="9">
        <v>41855</v>
      </c>
      <c r="I3102" s="9">
        <v>41882</v>
      </c>
      <c r="J3102" s="9">
        <v>41879</v>
      </c>
      <c r="K3102" s="7">
        <v>5</v>
      </c>
      <c r="L3102" s="9" t="str">
        <f>VLOOKUP(T_[[#This Row],[Réf catégorie]],ListeCATEGORIES,2,FALSE)</f>
        <v>Pâtes et céréales</v>
      </c>
      <c r="M3102" s="6">
        <v>56</v>
      </c>
      <c r="N3102" s="6" t="str">
        <f>VLOOKUP(T_[[#This Row],[Réf prod]],ListePRODUITS,2,FALSE)</f>
        <v>Gnocchi di nonna Alice</v>
      </c>
      <c r="O3102" s="13">
        <v>190</v>
      </c>
      <c r="P3102" s="6">
        <v>9</v>
      </c>
      <c r="Q3102" s="13">
        <f t="shared" si="48"/>
        <v>1710</v>
      </c>
      <c r="R3102" s="15">
        <v>0.04</v>
      </c>
      <c r="S3102" s="13">
        <v>1641.6</v>
      </c>
      <c r="T3102" s="13">
        <v>57.456000000000003</v>
      </c>
      <c r="U3102" s="48">
        <f>T_[[#This Row],[CA tarif]]-T_[[#This Row],[CA HT]]</f>
        <v>68.400000000000091</v>
      </c>
      <c r="V3102" s="13"/>
      <c r="W3102" s="13"/>
      <c r="X3102"/>
      <c r="AA3102"/>
      <c r="AB3102"/>
    </row>
    <row r="3103" spans="1:28" ht="15" customHeight="1" x14ac:dyDescent="0.25">
      <c r="A3103" s="6" t="s">
        <v>235</v>
      </c>
      <c r="B3103" s="6" t="s">
        <v>236</v>
      </c>
      <c r="C3103" s="6" t="s">
        <v>237</v>
      </c>
      <c r="D3103" s="6" t="s">
        <v>238</v>
      </c>
      <c r="E3103" s="6">
        <v>9</v>
      </c>
      <c r="F3103" s="6" t="str">
        <f>VLOOKUP(T_[[#This Row],[N° représ]],ListeREPRESENTANTS,2,FALSE)</f>
        <v>Steven Buchanan</v>
      </c>
      <c r="G3103" s="6">
        <v>10872</v>
      </c>
      <c r="H3103" s="9">
        <v>41855</v>
      </c>
      <c r="I3103" s="9">
        <v>41873</v>
      </c>
      <c r="J3103" s="9">
        <v>41870</v>
      </c>
      <c r="K3103" s="7">
        <v>2</v>
      </c>
      <c r="L3103" s="9" t="str">
        <f>VLOOKUP(T_[[#This Row],[Réf catégorie]],ListeCATEGORIES,2,FALSE)</f>
        <v>Condiments</v>
      </c>
      <c r="M3103" s="6">
        <v>65</v>
      </c>
      <c r="N3103" s="6" t="str">
        <f>VLOOKUP(T_[[#This Row],[Réf prod]],ListePRODUITS,2,FALSE)</f>
        <v>Louisiana Fiery Hot Pepper Sauce</v>
      </c>
      <c r="O3103" s="13">
        <v>105.25</v>
      </c>
      <c r="P3103" s="6">
        <v>18</v>
      </c>
      <c r="Q3103" s="13">
        <f t="shared" si="48"/>
        <v>1894.5</v>
      </c>
      <c r="R3103" s="15">
        <v>0.09</v>
      </c>
      <c r="S3103" s="13">
        <v>1723.9950000000001</v>
      </c>
      <c r="T3103" s="13">
        <v>34.479900000000001</v>
      </c>
      <c r="U3103" s="48">
        <f>T_[[#This Row],[CA tarif]]-T_[[#This Row],[CA HT]]</f>
        <v>170.50499999999988</v>
      </c>
      <c r="V3103" s="13"/>
      <c r="W3103" s="13"/>
      <c r="X3103"/>
      <c r="AA3103"/>
      <c r="AB3103"/>
    </row>
    <row r="3104" spans="1:28" ht="15" customHeight="1" x14ac:dyDescent="0.25">
      <c r="A3104" s="6" t="s">
        <v>186</v>
      </c>
      <c r="B3104" s="6" t="s">
        <v>187</v>
      </c>
      <c r="C3104" s="6" t="s">
        <v>188</v>
      </c>
      <c r="D3104" s="6" t="s">
        <v>140</v>
      </c>
      <c r="E3104" s="6">
        <v>3</v>
      </c>
      <c r="F3104" s="6" t="str">
        <f>VLOOKUP(T_[[#This Row],[N° représ]],ListeREPRESENTANTS,2,FALSE)</f>
        <v>Janet Leverling</v>
      </c>
      <c r="G3104" s="6">
        <v>10895</v>
      </c>
      <c r="H3104" s="9">
        <v>41855</v>
      </c>
      <c r="I3104" s="9">
        <v>41885</v>
      </c>
      <c r="J3104" s="9">
        <v>41884</v>
      </c>
      <c r="K3104" s="7">
        <v>4</v>
      </c>
      <c r="L3104" s="9" t="str">
        <f>VLOOKUP(T_[[#This Row],[Réf catégorie]],ListeCATEGORIES,2,FALSE)</f>
        <v>Produits laitiers</v>
      </c>
      <c r="M3104" s="6">
        <v>60</v>
      </c>
      <c r="N3104" s="6" t="str">
        <f>VLOOKUP(T_[[#This Row],[Réf prod]],ListePRODUITS,2,FALSE)</f>
        <v>Camembert Pierrot</v>
      </c>
      <c r="O3104" s="13">
        <v>170</v>
      </c>
      <c r="P3104" s="6">
        <v>18</v>
      </c>
      <c r="Q3104" s="13">
        <f t="shared" si="48"/>
        <v>3060</v>
      </c>
      <c r="R3104" s="15">
        <v>0.04</v>
      </c>
      <c r="S3104" s="13">
        <v>2937.6</v>
      </c>
      <c r="T3104" s="13">
        <v>8.8127999999999993</v>
      </c>
      <c r="U3104" s="48">
        <f>T_[[#This Row],[CA tarif]]-T_[[#This Row],[CA HT]]</f>
        <v>122.40000000000009</v>
      </c>
      <c r="V3104" s="13"/>
      <c r="W3104" s="13"/>
      <c r="X3104"/>
      <c r="AA3104"/>
      <c r="AB3104"/>
    </row>
    <row r="3105" spans="1:28" ht="15" customHeight="1" x14ac:dyDescent="0.25">
      <c r="A3105" s="6" t="s">
        <v>189</v>
      </c>
      <c r="B3105" s="6" t="s">
        <v>190</v>
      </c>
      <c r="C3105" s="6" t="s">
        <v>191</v>
      </c>
      <c r="D3105" s="6" t="s">
        <v>136</v>
      </c>
      <c r="E3105" s="6">
        <v>4</v>
      </c>
      <c r="F3105" s="6" t="str">
        <f>VLOOKUP(T_[[#This Row],[N° représ]],ListeREPRESENTANTS,2,FALSE)</f>
        <v>Laura Callahan</v>
      </c>
      <c r="G3105" s="6">
        <v>10694</v>
      </c>
      <c r="H3105" s="9">
        <v>41856</v>
      </c>
      <c r="I3105" s="9">
        <v>41884</v>
      </c>
      <c r="J3105" s="9">
        <v>41886</v>
      </c>
      <c r="K3105" s="7">
        <v>4</v>
      </c>
      <c r="L3105" s="9" t="str">
        <f>VLOOKUP(T_[[#This Row],[Réf catégorie]],ListeCATEGORIES,2,FALSE)</f>
        <v>Produits laitiers</v>
      </c>
      <c r="M3105" s="6">
        <v>59</v>
      </c>
      <c r="N3105" s="6" t="str">
        <f>VLOOKUP(T_[[#This Row],[Réf prod]],ListePRODUITS,2,FALSE)</f>
        <v>Raclette Courdavault</v>
      </c>
      <c r="O3105" s="13">
        <v>275</v>
      </c>
      <c r="P3105" s="6">
        <v>46</v>
      </c>
      <c r="Q3105" s="13">
        <f t="shared" si="48"/>
        <v>12650</v>
      </c>
      <c r="R3105" s="15">
        <v>0.01</v>
      </c>
      <c r="S3105" s="13">
        <v>12523.5</v>
      </c>
      <c r="T3105" s="13">
        <v>137.7585</v>
      </c>
      <c r="U3105" s="48">
        <f>T_[[#This Row],[CA tarif]]-T_[[#This Row],[CA HT]]</f>
        <v>126.5</v>
      </c>
      <c r="V3105" s="13"/>
      <c r="W3105" s="13"/>
      <c r="X3105"/>
      <c r="AA3105"/>
      <c r="AB3105"/>
    </row>
    <row r="3106" spans="1:28" ht="15" customHeight="1" x14ac:dyDescent="0.25">
      <c r="A3106" s="6" t="s">
        <v>120</v>
      </c>
      <c r="B3106" s="6" t="s">
        <v>121</v>
      </c>
      <c r="C3106" s="6" t="s">
        <v>122</v>
      </c>
      <c r="D3106" s="6" t="s">
        <v>123</v>
      </c>
      <c r="E3106" s="6">
        <v>7</v>
      </c>
      <c r="F3106" s="6" t="str">
        <f>VLOOKUP(T_[[#This Row],[N° représ]],ListeREPRESENTANTS,2,FALSE)</f>
        <v>Jaime Dos Santos</v>
      </c>
      <c r="G3106" s="6">
        <v>10813</v>
      </c>
      <c r="H3106" s="9">
        <v>41857</v>
      </c>
      <c r="I3106" s="9">
        <v>41875</v>
      </c>
      <c r="J3106" s="9">
        <v>41874</v>
      </c>
      <c r="K3106" s="7">
        <v>1</v>
      </c>
      <c r="L3106" s="9" t="str">
        <f>VLOOKUP(T_[[#This Row],[Réf catégorie]],ListeCATEGORIES,2,FALSE)</f>
        <v>Boissons</v>
      </c>
      <c r="M3106" s="6">
        <v>2</v>
      </c>
      <c r="N3106" s="6" t="str">
        <f>VLOOKUP(T_[[#This Row],[Réf prod]],ListePRODUITS,2,FALSE)</f>
        <v>Chang</v>
      </c>
      <c r="O3106" s="13">
        <v>95</v>
      </c>
      <c r="P3106" s="6">
        <v>76</v>
      </c>
      <c r="Q3106" s="13">
        <f t="shared" si="48"/>
        <v>7220</v>
      </c>
      <c r="R3106" s="15">
        <v>0.16</v>
      </c>
      <c r="S3106" s="13">
        <v>6064.8</v>
      </c>
      <c r="T3106" s="13">
        <v>36.388800000000003</v>
      </c>
      <c r="U3106" s="48">
        <f>T_[[#This Row],[CA tarif]]-T_[[#This Row],[CA HT]]</f>
        <v>1155.1999999999998</v>
      </c>
      <c r="V3106" s="13"/>
      <c r="W3106" s="13"/>
      <c r="X3106"/>
      <c r="AA3106"/>
      <c r="AB3106"/>
    </row>
    <row r="3107" spans="1:28" ht="15" customHeight="1" x14ac:dyDescent="0.25">
      <c r="A3107" s="6" t="s">
        <v>278</v>
      </c>
      <c r="B3107" s="6" t="s">
        <v>279</v>
      </c>
      <c r="C3107" s="6" t="s">
        <v>280</v>
      </c>
      <c r="D3107" s="6" t="s">
        <v>85</v>
      </c>
      <c r="E3107" s="6">
        <v>8</v>
      </c>
      <c r="F3107" s="6" t="str">
        <f>VLOOKUP(T_[[#This Row],[N° représ]],ListeREPRESENTANTS,2,FALSE)</f>
        <v>Hicham Esmal</v>
      </c>
      <c r="G3107" s="6">
        <v>10890</v>
      </c>
      <c r="H3107" s="9">
        <v>41857</v>
      </c>
      <c r="I3107" s="9">
        <v>41872</v>
      </c>
      <c r="J3107" s="9">
        <v>41872</v>
      </c>
      <c r="K3107" s="7">
        <v>8</v>
      </c>
      <c r="L3107" s="9" t="str">
        <f>VLOOKUP(T_[[#This Row],[Réf catégorie]],ListeCATEGORIES,2,FALSE)</f>
        <v>Poissons et fruits de mer</v>
      </c>
      <c r="M3107" s="6">
        <v>41</v>
      </c>
      <c r="N3107" s="6" t="str">
        <f>VLOOKUP(T_[[#This Row],[Réf prod]],ListePRODUITS,2,FALSE)</f>
        <v>Jack's New England Clam Chowder</v>
      </c>
      <c r="O3107" s="13">
        <v>48.25</v>
      </c>
      <c r="P3107" s="6">
        <v>60</v>
      </c>
      <c r="Q3107" s="13">
        <f t="shared" si="48"/>
        <v>2895</v>
      </c>
      <c r="R3107" s="15">
        <v>0.12</v>
      </c>
      <c r="S3107" s="13">
        <v>2547.6</v>
      </c>
      <c r="T3107" s="13">
        <v>71.332800000000006</v>
      </c>
      <c r="U3107" s="48">
        <f>T_[[#This Row],[CA tarif]]-T_[[#This Row],[CA HT]]</f>
        <v>347.40000000000009</v>
      </c>
      <c r="V3107" s="13"/>
      <c r="W3107" s="13"/>
      <c r="X3107"/>
      <c r="AA3107"/>
      <c r="AB3107"/>
    </row>
    <row r="3108" spans="1:28" ht="15" customHeight="1" x14ac:dyDescent="0.25">
      <c r="A3108" s="6" t="s">
        <v>281</v>
      </c>
      <c r="B3108" s="6" t="s">
        <v>282</v>
      </c>
      <c r="C3108" s="6" t="s">
        <v>283</v>
      </c>
      <c r="D3108" s="6" t="s">
        <v>284</v>
      </c>
      <c r="E3108" s="6">
        <v>6</v>
      </c>
      <c r="F3108" s="6" t="str">
        <f>VLOOKUP(T_[[#This Row],[N° représ]],ListeREPRESENTANTS,2,FALSE)</f>
        <v>Ernst Junge</v>
      </c>
      <c r="G3108" s="6">
        <v>10611</v>
      </c>
      <c r="H3108" s="9">
        <v>41858</v>
      </c>
      <c r="I3108" s="9">
        <v>41878</v>
      </c>
      <c r="J3108" s="9">
        <v>41876</v>
      </c>
      <c r="K3108" s="7">
        <v>1</v>
      </c>
      <c r="L3108" s="9" t="str">
        <f>VLOOKUP(T_[[#This Row],[Réf catégorie]],ListeCATEGORIES,2,FALSE)</f>
        <v>Boissons</v>
      </c>
      <c r="M3108" s="6">
        <v>2</v>
      </c>
      <c r="N3108" s="6" t="str">
        <f>VLOOKUP(T_[[#This Row],[Réf prod]],ListePRODUITS,2,FALSE)</f>
        <v>Chang</v>
      </c>
      <c r="O3108" s="13">
        <v>95</v>
      </c>
      <c r="P3108" s="6">
        <v>66</v>
      </c>
      <c r="Q3108" s="13">
        <f t="shared" si="48"/>
        <v>6270</v>
      </c>
      <c r="R3108" s="15">
        <v>0.08</v>
      </c>
      <c r="S3108" s="13">
        <v>5768.4000000000005</v>
      </c>
      <c r="T3108" s="13">
        <v>0</v>
      </c>
      <c r="U3108" s="48">
        <f>T_[[#This Row],[CA tarif]]-T_[[#This Row],[CA HT]]</f>
        <v>501.59999999999945</v>
      </c>
      <c r="V3108" s="13"/>
      <c r="W3108" s="13"/>
      <c r="X3108"/>
      <c r="AA3108"/>
      <c r="AB3108"/>
    </row>
    <row r="3109" spans="1:28" ht="15" customHeight="1" x14ac:dyDescent="0.25">
      <c r="A3109" s="6" t="s">
        <v>184</v>
      </c>
      <c r="B3109" s="6" t="s">
        <v>185</v>
      </c>
      <c r="C3109" s="6" t="s">
        <v>159</v>
      </c>
      <c r="D3109" s="6" t="s">
        <v>136</v>
      </c>
      <c r="E3109" s="6">
        <v>7</v>
      </c>
      <c r="F3109" s="6" t="str">
        <f>VLOOKUP(T_[[#This Row],[N° représ]],ListeREPRESENTANTS,2,FALSE)</f>
        <v>Jaime Dos Santos</v>
      </c>
      <c r="G3109" s="6">
        <v>10668</v>
      </c>
      <c r="H3109" s="9">
        <v>41858</v>
      </c>
      <c r="I3109" s="9">
        <v>41875</v>
      </c>
      <c r="J3109" s="9">
        <v>41877</v>
      </c>
      <c r="K3109" s="7">
        <v>4</v>
      </c>
      <c r="L3109" s="9" t="str">
        <f>VLOOKUP(T_[[#This Row],[Réf catégorie]],ListeCATEGORIES,2,FALSE)</f>
        <v>Produits laitiers</v>
      </c>
      <c r="M3109" s="6">
        <v>31</v>
      </c>
      <c r="N3109" s="6" t="str">
        <f>VLOOKUP(T_[[#This Row],[Réf prod]],ListePRODUITS,2,FALSE)</f>
        <v>Gorgonzola Telino</v>
      </c>
      <c r="O3109" s="13">
        <v>62.5</v>
      </c>
      <c r="P3109" s="6">
        <v>48</v>
      </c>
      <c r="Q3109" s="13">
        <f t="shared" si="48"/>
        <v>3000</v>
      </c>
      <c r="R3109" s="15">
        <v>0.19</v>
      </c>
      <c r="S3109" s="13">
        <v>2430</v>
      </c>
      <c r="T3109" s="13">
        <v>38.880000000000003</v>
      </c>
      <c r="U3109" s="48">
        <f>T_[[#This Row],[CA tarif]]-T_[[#This Row],[CA HT]]</f>
        <v>570</v>
      </c>
      <c r="V3109" s="13"/>
      <c r="W3109" s="13"/>
      <c r="X3109"/>
      <c r="AA3109"/>
      <c r="AB3109"/>
    </row>
    <row r="3110" spans="1:28" ht="15" customHeight="1" x14ac:dyDescent="0.25">
      <c r="A3110" s="6" t="s">
        <v>133</v>
      </c>
      <c r="B3110" s="6" t="s">
        <v>134</v>
      </c>
      <c r="C3110" s="6" t="s">
        <v>135</v>
      </c>
      <c r="D3110" s="6" t="s">
        <v>136</v>
      </c>
      <c r="E3110" s="6">
        <v>9</v>
      </c>
      <c r="F3110" s="6" t="str">
        <f>VLOOKUP(T_[[#This Row],[N° représ]],ListeREPRESENTANTS,2,FALSE)</f>
        <v>Steven Buchanan</v>
      </c>
      <c r="G3110" s="6">
        <v>10675</v>
      </c>
      <c r="H3110" s="9">
        <v>41858</v>
      </c>
      <c r="I3110" s="9">
        <v>41869</v>
      </c>
      <c r="J3110" s="9">
        <v>41866</v>
      </c>
      <c r="K3110" s="7">
        <v>8</v>
      </c>
      <c r="L3110" s="9" t="str">
        <f>VLOOKUP(T_[[#This Row],[Réf catégorie]],ListeCATEGORIES,2,FALSE)</f>
        <v>Poissons et fruits de mer</v>
      </c>
      <c r="M3110" s="6">
        <v>58</v>
      </c>
      <c r="N3110" s="6" t="str">
        <f>VLOOKUP(T_[[#This Row],[Réf prod]],ListePRODUITS,2,FALSE)</f>
        <v>Escargots de Bourgogne</v>
      </c>
      <c r="O3110" s="13">
        <v>66.25</v>
      </c>
      <c r="P3110" s="6">
        <v>62</v>
      </c>
      <c r="Q3110" s="13">
        <f t="shared" si="48"/>
        <v>4107.5</v>
      </c>
      <c r="R3110" s="15">
        <v>0.13</v>
      </c>
      <c r="S3110" s="13">
        <v>3573.5250000000001</v>
      </c>
      <c r="T3110" s="13">
        <v>85.764600000000002</v>
      </c>
      <c r="U3110" s="48">
        <f>T_[[#This Row],[CA tarif]]-T_[[#This Row],[CA HT]]</f>
        <v>533.97499999999991</v>
      </c>
      <c r="V3110" s="13"/>
      <c r="W3110" s="13"/>
      <c r="X3110"/>
      <c r="AA3110"/>
      <c r="AB3110"/>
    </row>
    <row r="3111" spans="1:28" ht="15" customHeight="1" x14ac:dyDescent="0.25">
      <c r="A3111" s="6" t="s">
        <v>230</v>
      </c>
      <c r="B3111" s="6" t="s">
        <v>231</v>
      </c>
      <c r="C3111" s="6" t="s">
        <v>232</v>
      </c>
      <c r="D3111" s="6" t="s">
        <v>81</v>
      </c>
      <c r="E3111" s="6">
        <v>5</v>
      </c>
      <c r="F3111" s="6" t="str">
        <f>VLOOKUP(T_[[#This Row],[N° représ]],ListeREPRESENTANTS,2,FALSE)</f>
        <v>Mohamed Ben Arfa</v>
      </c>
      <c r="G3111" s="6">
        <v>10544</v>
      </c>
      <c r="H3111" s="9">
        <v>41859</v>
      </c>
      <c r="I3111" s="9">
        <v>41885</v>
      </c>
      <c r="J3111" s="9">
        <v>41884</v>
      </c>
      <c r="K3111" s="7">
        <v>7</v>
      </c>
      <c r="L3111" s="9" t="str">
        <f>VLOOKUP(T_[[#This Row],[Réf catégorie]],ListeCATEGORIES,2,FALSE)</f>
        <v>Produits secs</v>
      </c>
      <c r="M3111" s="6">
        <v>28</v>
      </c>
      <c r="N3111" s="6" t="str">
        <f>VLOOKUP(T_[[#This Row],[Réf prod]],ListePRODUITS,2,FALSE)</f>
        <v>Rössle Sauerkraut</v>
      </c>
      <c r="O3111" s="13">
        <v>228</v>
      </c>
      <c r="P3111" s="6">
        <v>77</v>
      </c>
      <c r="Q3111" s="13">
        <f t="shared" si="48"/>
        <v>17556</v>
      </c>
      <c r="R3111" s="15">
        <v>0.2</v>
      </c>
      <c r="S3111" s="13">
        <v>14044.800000000001</v>
      </c>
      <c r="T3111" s="13">
        <v>140.44800000000001</v>
      </c>
      <c r="U3111" s="48">
        <f>T_[[#This Row],[CA tarif]]-T_[[#This Row],[CA HT]]</f>
        <v>3511.1999999999989</v>
      </c>
      <c r="V3111" s="13"/>
      <c r="W3111" s="13"/>
      <c r="X3111"/>
      <c r="AA3111"/>
      <c r="AB3111"/>
    </row>
    <row r="3112" spans="1:28" ht="15" customHeight="1" x14ac:dyDescent="0.25">
      <c r="A3112" s="6" t="s">
        <v>228</v>
      </c>
      <c r="B3112" s="6" t="s">
        <v>229</v>
      </c>
      <c r="C3112" s="6" t="s">
        <v>122</v>
      </c>
      <c r="D3112" s="6" t="s">
        <v>123</v>
      </c>
      <c r="E3112" s="6">
        <v>7</v>
      </c>
      <c r="F3112" s="6" t="str">
        <f>VLOOKUP(T_[[#This Row],[N° représ]],ListeREPRESENTANTS,2,FALSE)</f>
        <v>Jaime Dos Santos</v>
      </c>
      <c r="G3112" s="6">
        <v>10690</v>
      </c>
      <c r="H3112" s="9">
        <v>41859</v>
      </c>
      <c r="I3112" s="9">
        <v>41887</v>
      </c>
      <c r="J3112" s="9">
        <v>41884</v>
      </c>
      <c r="K3112" s="7">
        <v>2</v>
      </c>
      <c r="L3112" s="9" t="str">
        <f>VLOOKUP(T_[[#This Row],[Réf catégorie]],ListeCATEGORIES,2,FALSE)</f>
        <v>Condiments</v>
      </c>
      <c r="M3112" s="6">
        <v>77</v>
      </c>
      <c r="N3112" s="6" t="str">
        <f>VLOOKUP(T_[[#This Row],[Réf prod]],ListePRODUITS,2,FALSE)</f>
        <v>Original Frankfurter grüne Soße</v>
      </c>
      <c r="O3112" s="13">
        <v>65</v>
      </c>
      <c r="P3112" s="6">
        <v>28</v>
      </c>
      <c r="Q3112" s="13">
        <f t="shared" si="48"/>
        <v>1820</v>
      </c>
      <c r="R3112" s="15">
        <v>7.0000000000000007E-2</v>
      </c>
      <c r="S3112" s="13">
        <v>1692.6</v>
      </c>
      <c r="T3112" s="13">
        <v>13.540799999999999</v>
      </c>
      <c r="U3112" s="48">
        <f>T_[[#This Row],[CA tarif]]-T_[[#This Row],[CA HT]]</f>
        <v>127.40000000000009</v>
      </c>
      <c r="V3112" s="13"/>
      <c r="W3112" s="13"/>
      <c r="X3112"/>
      <c r="AA3112"/>
      <c r="AB3112"/>
    </row>
    <row r="3113" spans="1:28" ht="15" customHeight="1" x14ac:dyDescent="0.25">
      <c r="A3113" s="6" t="s">
        <v>157</v>
      </c>
      <c r="B3113" s="6" t="s">
        <v>158</v>
      </c>
      <c r="C3113" s="6" t="s">
        <v>159</v>
      </c>
      <c r="D3113" s="6" t="s">
        <v>136</v>
      </c>
      <c r="E3113" s="6">
        <v>8</v>
      </c>
      <c r="F3113" s="6" t="str">
        <f>VLOOKUP(T_[[#This Row],[N° représ]],ListeREPRESENTANTS,2,FALSE)</f>
        <v>Hicham Esmal</v>
      </c>
      <c r="G3113" s="6">
        <v>10497</v>
      </c>
      <c r="H3113" s="9">
        <v>41860</v>
      </c>
      <c r="I3113" s="9">
        <v>41873</v>
      </c>
      <c r="J3113" s="9">
        <v>41875</v>
      </c>
      <c r="K3113" s="7">
        <v>2</v>
      </c>
      <c r="L3113" s="9" t="str">
        <f>VLOOKUP(T_[[#This Row],[Réf catégorie]],ListeCATEGORIES,2,FALSE)</f>
        <v>Condiments</v>
      </c>
      <c r="M3113" s="6">
        <v>77</v>
      </c>
      <c r="N3113" s="6" t="str">
        <f>VLOOKUP(T_[[#This Row],[Réf prod]],ListePRODUITS,2,FALSE)</f>
        <v>Original Frankfurter grüne Soße</v>
      </c>
      <c r="O3113" s="13">
        <v>52</v>
      </c>
      <c r="P3113" s="6">
        <v>90</v>
      </c>
      <c r="Q3113" s="13">
        <f t="shared" si="48"/>
        <v>4680</v>
      </c>
      <c r="R3113" s="15">
        <v>0.18</v>
      </c>
      <c r="S3113" s="13">
        <v>3837.6000000000004</v>
      </c>
      <c r="T3113" s="13">
        <v>34.538400000000003</v>
      </c>
      <c r="U3113" s="48">
        <f>T_[[#This Row],[CA tarif]]-T_[[#This Row],[CA HT]]</f>
        <v>842.39999999999964</v>
      </c>
      <c r="V3113" s="13"/>
      <c r="W3113" s="13"/>
      <c r="X3113"/>
      <c r="AA3113"/>
      <c r="AB3113"/>
    </row>
    <row r="3114" spans="1:28" ht="15" customHeight="1" x14ac:dyDescent="0.25">
      <c r="A3114" s="6" t="s">
        <v>92</v>
      </c>
      <c r="B3114" s="6" t="s">
        <v>93</v>
      </c>
      <c r="C3114" s="6" t="s">
        <v>94</v>
      </c>
      <c r="D3114" s="6" t="s">
        <v>89</v>
      </c>
      <c r="E3114" s="6">
        <v>5</v>
      </c>
      <c r="F3114" s="6" t="str">
        <f>VLOOKUP(T_[[#This Row],[N° représ]],ListeREPRESENTANTS,2,FALSE)</f>
        <v>Mohamed Ben Arfa</v>
      </c>
      <c r="G3114" s="6">
        <v>10621</v>
      </c>
      <c r="H3114" s="9">
        <v>41860</v>
      </c>
      <c r="I3114" s="9">
        <v>41879</v>
      </c>
      <c r="J3114" s="9">
        <v>41877</v>
      </c>
      <c r="K3114" s="7">
        <v>5</v>
      </c>
      <c r="L3114" s="9" t="str">
        <f>VLOOKUP(T_[[#This Row],[Réf catégorie]],ListeCATEGORIES,2,FALSE)</f>
        <v>Pâtes et céréales</v>
      </c>
      <c r="M3114" s="6">
        <v>23</v>
      </c>
      <c r="N3114" s="6" t="str">
        <f>VLOOKUP(T_[[#This Row],[Réf prod]],ListePRODUITS,2,FALSE)</f>
        <v>Tunnbröd</v>
      </c>
      <c r="O3114" s="13">
        <v>45</v>
      </c>
      <c r="P3114" s="6">
        <v>70</v>
      </c>
      <c r="Q3114" s="13">
        <f t="shared" si="48"/>
        <v>3150</v>
      </c>
      <c r="R3114" s="15">
        <v>0.11</v>
      </c>
      <c r="S3114" s="13">
        <v>2803.5</v>
      </c>
      <c r="T3114" s="13">
        <v>16.821000000000002</v>
      </c>
      <c r="U3114" s="48">
        <f>T_[[#This Row],[CA tarif]]-T_[[#This Row],[CA HT]]</f>
        <v>346.5</v>
      </c>
      <c r="V3114" s="13"/>
      <c r="W3114" s="13"/>
      <c r="X3114"/>
      <c r="AA3114"/>
      <c r="AB3114"/>
    </row>
    <row r="3115" spans="1:28" ht="15" customHeight="1" x14ac:dyDescent="0.25">
      <c r="A3115" s="6" t="s">
        <v>133</v>
      </c>
      <c r="B3115" s="6" t="s">
        <v>134</v>
      </c>
      <c r="C3115" s="6" t="s">
        <v>135</v>
      </c>
      <c r="D3115" s="6" t="s">
        <v>136</v>
      </c>
      <c r="E3115" s="6">
        <v>5</v>
      </c>
      <c r="F3115" s="6" t="str">
        <f>VLOOKUP(T_[[#This Row],[N° représ]],ListeREPRESENTANTS,2,FALSE)</f>
        <v>Mohamed Ben Arfa</v>
      </c>
      <c r="G3115" s="6">
        <v>10670</v>
      </c>
      <c r="H3115" s="9">
        <v>41860</v>
      </c>
      <c r="I3115" s="9">
        <v>41881</v>
      </c>
      <c r="J3115" s="9">
        <v>41881</v>
      </c>
      <c r="K3115" s="7">
        <v>1</v>
      </c>
      <c r="L3115" s="9" t="str">
        <f>VLOOKUP(T_[[#This Row],[Réf catégorie]],ListeCATEGORIES,2,FALSE)</f>
        <v>Boissons</v>
      </c>
      <c r="M3115" s="6">
        <v>67</v>
      </c>
      <c r="N3115" s="6" t="str">
        <f>VLOOKUP(T_[[#This Row],[Réf prod]],ListePRODUITS,2,FALSE)</f>
        <v>Laughing Lumberjack Lager</v>
      </c>
      <c r="O3115" s="13">
        <v>70</v>
      </c>
      <c r="P3115" s="6">
        <v>53</v>
      </c>
      <c r="Q3115" s="13">
        <f t="shared" si="48"/>
        <v>3710</v>
      </c>
      <c r="R3115" s="15">
        <v>-0.02</v>
      </c>
      <c r="S3115" s="13">
        <v>3784.2000000000003</v>
      </c>
      <c r="T3115" s="13">
        <v>98.389200000000017</v>
      </c>
      <c r="U3115" s="48">
        <f>T_[[#This Row],[CA tarif]]-T_[[#This Row],[CA HT]]</f>
        <v>-74.200000000000273</v>
      </c>
      <c r="V3115" s="13"/>
      <c r="W3115" s="13"/>
      <c r="X3115"/>
      <c r="AA3115"/>
      <c r="AB3115"/>
    </row>
    <row r="3116" spans="1:28" ht="15" customHeight="1" x14ac:dyDescent="0.25">
      <c r="A3116" s="6" t="s">
        <v>157</v>
      </c>
      <c r="B3116" s="6" t="s">
        <v>158</v>
      </c>
      <c r="C3116" s="6" t="s">
        <v>159</v>
      </c>
      <c r="D3116" s="6" t="s">
        <v>136</v>
      </c>
      <c r="E3116" s="6">
        <v>3</v>
      </c>
      <c r="F3116" s="6" t="str">
        <f>VLOOKUP(T_[[#This Row],[N° représ]],ListeREPRESENTANTS,2,FALSE)</f>
        <v>Janet Leverling</v>
      </c>
      <c r="G3116" s="6">
        <v>10934</v>
      </c>
      <c r="H3116" s="9">
        <v>41860</v>
      </c>
      <c r="I3116" s="9">
        <v>41884</v>
      </c>
      <c r="J3116" s="9">
        <v>41882</v>
      </c>
      <c r="K3116" s="7">
        <v>2</v>
      </c>
      <c r="L3116" s="9" t="str">
        <f>VLOOKUP(T_[[#This Row],[Réf catégorie]],ListeCATEGORIES,2,FALSE)</f>
        <v>Condiments</v>
      </c>
      <c r="M3116" s="6">
        <v>6</v>
      </c>
      <c r="N3116" s="6" t="str">
        <f>VLOOKUP(T_[[#This Row],[Réf prod]],ListePRODUITS,2,FALSE)</f>
        <v>Grandma's Boysenberry Spread</v>
      </c>
      <c r="O3116" s="13">
        <v>125</v>
      </c>
      <c r="P3116" s="6">
        <v>53</v>
      </c>
      <c r="Q3116" s="13">
        <f t="shared" si="48"/>
        <v>6625</v>
      </c>
      <c r="R3116" s="15">
        <v>0.17</v>
      </c>
      <c r="S3116" s="13">
        <v>5498.75</v>
      </c>
      <c r="T3116" s="13">
        <v>126.47125</v>
      </c>
      <c r="U3116" s="48">
        <f>T_[[#This Row],[CA tarif]]-T_[[#This Row],[CA HT]]</f>
        <v>1126.25</v>
      </c>
      <c r="V3116" s="13"/>
      <c r="W3116" s="13"/>
      <c r="X3116"/>
      <c r="AA3116"/>
      <c r="AB3116"/>
    </row>
    <row r="3117" spans="1:28" ht="15" customHeight="1" x14ac:dyDescent="0.25">
      <c r="A3117" s="6" t="s">
        <v>182</v>
      </c>
      <c r="B3117" s="6" t="s">
        <v>183</v>
      </c>
      <c r="C3117" s="6" t="s">
        <v>132</v>
      </c>
      <c r="D3117" s="6" t="s">
        <v>123</v>
      </c>
      <c r="E3117" s="6">
        <v>9</v>
      </c>
      <c r="F3117" s="6" t="str">
        <f>VLOOKUP(T_[[#This Row],[N° représ]],ListeREPRESENTANTS,2,FALSE)</f>
        <v>Steven Buchanan</v>
      </c>
      <c r="G3117" s="6">
        <v>10650</v>
      </c>
      <c r="H3117" s="9">
        <v>41861</v>
      </c>
      <c r="I3117" s="9">
        <v>41880</v>
      </c>
      <c r="J3117" s="9">
        <v>41883</v>
      </c>
      <c r="K3117" s="7">
        <v>6</v>
      </c>
      <c r="L3117" s="9" t="str">
        <f>VLOOKUP(T_[[#This Row],[Réf catégorie]],ListeCATEGORIES,2,FALSE)</f>
        <v>Viandes</v>
      </c>
      <c r="M3117" s="6">
        <v>54</v>
      </c>
      <c r="N3117" s="6" t="str">
        <f>VLOOKUP(T_[[#This Row],[Réf prod]],ListePRODUITS,2,FALSE)</f>
        <v>Tourtière</v>
      </c>
      <c r="O3117" s="13">
        <v>37.25</v>
      </c>
      <c r="P3117" s="6">
        <v>38</v>
      </c>
      <c r="Q3117" s="13">
        <f t="shared" si="48"/>
        <v>1415.5</v>
      </c>
      <c r="R3117" s="15">
        <v>0.14000000000000001</v>
      </c>
      <c r="S3117" s="13">
        <v>1217.33</v>
      </c>
      <c r="T3117" s="13">
        <v>27.998589999999997</v>
      </c>
      <c r="U3117" s="48">
        <f>T_[[#This Row],[CA tarif]]-T_[[#This Row],[CA HT]]</f>
        <v>198.17000000000007</v>
      </c>
      <c r="V3117" s="13"/>
      <c r="W3117" s="13"/>
      <c r="X3117"/>
      <c r="AA3117"/>
      <c r="AB3117"/>
    </row>
    <row r="3118" spans="1:28" ht="15" customHeight="1" x14ac:dyDescent="0.25">
      <c r="A3118" s="6" t="s">
        <v>269</v>
      </c>
      <c r="B3118" s="6" t="s">
        <v>270</v>
      </c>
      <c r="C3118" s="6" t="s">
        <v>271</v>
      </c>
      <c r="D3118" s="6" t="s">
        <v>242</v>
      </c>
      <c r="E3118" s="6">
        <v>3</v>
      </c>
      <c r="F3118" s="6" t="str">
        <f>VLOOKUP(T_[[#This Row],[N° représ]],ListeREPRESENTANTS,2,FALSE)</f>
        <v>Janet Leverling</v>
      </c>
      <c r="G3118" s="6">
        <v>10769</v>
      </c>
      <c r="H3118" s="9">
        <v>41861</v>
      </c>
      <c r="I3118" s="9">
        <v>41877</v>
      </c>
      <c r="J3118" s="9">
        <v>41878</v>
      </c>
      <c r="K3118" s="7">
        <v>5</v>
      </c>
      <c r="L3118" s="9" t="str">
        <f>VLOOKUP(T_[[#This Row],[Réf catégorie]],ListeCATEGORIES,2,FALSE)</f>
        <v>Pâtes et céréales</v>
      </c>
      <c r="M3118" s="6">
        <v>52</v>
      </c>
      <c r="N3118" s="6" t="str">
        <f>VLOOKUP(T_[[#This Row],[Réf prod]],ListePRODUITS,2,FALSE)</f>
        <v>Filo Mix</v>
      </c>
      <c r="O3118" s="13">
        <v>35</v>
      </c>
      <c r="P3118" s="6">
        <v>78</v>
      </c>
      <c r="Q3118" s="13">
        <f t="shared" si="48"/>
        <v>2730</v>
      </c>
      <c r="R3118" s="15">
        <v>0.14000000000000001</v>
      </c>
      <c r="S3118" s="13">
        <v>2347.8000000000002</v>
      </c>
      <c r="T3118" s="13">
        <v>61.0428</v>
      </c>
      <c r="U3118" s="48">
        <f>T_[[#This Row],[CA tarif]]-T_[[#This Row],[CA HT]]</f>
        <v>382.19999999999982</v>
      </c>
      <c r="V3118" s="13"/>
      <c r="W3118" s="13"/>
      <c r="X3118"/>
      <c r="AA3118"/>
      <c r="AB3118"/>
    </row>
    <row r="3119" spans="1:28" ht="15" customHeight="1" x14ac:dyDescent="0.25">
      <c r="A3119" s="6" t="s">
        <v>264</v>
      </c>
      <c r="B3119" s="6" t="s">
        <v>265</v>
      </c>
      <c r="C3119" s="6" t="s">
        <v>266</v>
      </c>
      <c r="D3119" s="6" t="s">
        <v>123</v>
      </c>
      <c r="E3119" s="6">
        <v>5</v>
      </c>
      <c r="F3119" s="6" t="str">
        <f>VLOOKUP(T_[[#This Row],[N° représ]],ListeREPRESENTANTS,2,FALSE)</f>
        <v>Mohamed Ben Arfa</v>
      </c>
      <c r="G3119" s="6">
        <v>10803</v>
      </c>
      <c r="H3119" s="9">
        <v>41861</v>
      </c>
      <c r="I3119" s="9">
        <v>41880</v>
      </c>
      <c r="J3119" s="9">
        <v>41877</v>
      </c>
      <c r="K3119" s="7">
        <v>4</v>
      </c>
      <c r="L3119" s="9" t="str">
        <f>VLOOKUP(T_[[#This Row],[Réf catégorie]],ListeCATEGORIES,2,FALSE)</f>
        <v>Produits laitiers</v>
      </c>
      <c r="M3119" s="6">
        <v>59</v>
      </c>
      <c r="N3119" s="6" t="str">
        <f>VLOOKUP(T_[[#This Row],[Réf prod]],ListePRODUITS,2,FALSE)</f>
        <v>Raclette Courdavault</v>
      </c>
      <c r="O3119" s="13">
        <v>275</v>
      </c>
      <c r="P3119" s="6">
        <v>30</v>
      </c>
      <c r="Q3119" s="13">
        <f t="shared" si="48"/>
        <v>8250</v>
      </c>
      <c r="R3119" s="15">
        <v>0.03</v>
      </c>
      <c r="S3119" s="13">
        <v>8002.5</v>
      </c>
      <c r="T3119" s="13">
        <v>280.08749999999998</v>
      </c>
      <c r="U3119" s="48">
        <f>T_[[#This Row],[CA tarif]]-T_[[#This Row],[CA HT]]</f>
        <v>247.5</v>
      </c>
      <c r="V3119" s="13"/>
      <c r="W3119" s="13"/>
      <c r="X3119"/>
      <c r="AA3119"/>
      <c r="AB3119"/>
    </row>
    <row r="3120" spans="1:28" ht="15" customHeight="1" x14ac:dyDescent="0.25">
      <c r="A3120" s="6" t="s">
        <v>198</v>
      </c>
      <c r="B3120" s="6" t="s">
        <v>199</v>
      </c>
      <c r="C3120" s="6" t="s">
        <v>54</v>
      </c>
      <c r="D3120" s="6" t="s">
        <v>200</v>
      </c>
      <c r="E3120" s="6">
        <v>7</v>
      </c>
      <c r="F3120" s="6" t="str">
        <f>VLOOKUP(T_[[#This Row],[N° représ]],ListeREPRESENTANTS,2,FALSE)</f>
        <v>Jaime Dos Santos</v>
      </c>
      <c r="G3120" s="6">
        <v>10909</v>
      </c>
      <c r="H3120" s="9">
        <v>41861</v>
      </c>
      <c r="I3120" s="9">
        <v>41877</v>
      </c>
      <c r="J3120" s="9">
        <v>41873</v>
      </c>
      <c r="K3120" s="7">
        <v>3</v>
      </c>
      <c r="L3120" s="9" t="str">
        <f>VLOOKUP(T_[[#This Row],[Réf catégorie]],ListeCATEGORIES,2,FALSE)</f>
        <v>Desserts</v>
      </c>
      <c r="M3120" s="6">
        <v>16</v>
      </c>
      <c r="N3120" s="6" t="str">
        <f>VLOOKUP(T_[[#This Row],[Réf prod]],ListePRODUITS,2,FALSE)</f>
        <v>Pavlova</v>
      </c>
      <c r="O3120" s="13">
        <v>87.25</v>
      </c>
      <c r="P3120" s="6">
        <v>63</v>
      </c>
      <c r="Q3120" s="13">
        <f t="shared" si="48"/>
        <v>5496.75</v>
      </c>
      <c r="R3120" s="15">
        <v>0.13</v>
      </c>
      <c r="S3120" s="13">
        <v>4782.1724999999997</v>
      </c>
      <c r="T3120" s="13">
        <v>71.732587499999994</v>
      </c>
      <c r="U3120" s="48">
        <f>T_[[#This Row],[CA tarif]]-T_[[#This Row],[CA HT]]</f>
        <v>714.57750000000033</v>
      </c>
      <c r="V3120" s="13"/>
      <c r="W3120" s="13"/>
      <c r="X3120"/>
      <c r="AA3120"/>
      <c r="AB3120"/>
    </row>
    <row r="3121" spans="1:28" ht="15" customHeight="1" x14ac:dyDescent="0.25">
      <c r="A3121" s="6" t="s">
        <v>252</v>
      </c>
      <c r="B3121" s="6" t="s">
        <v>253</v>
      </c>
      <c r="C3121" s="6" t="s">
        <v>254</v>
      </c>
      <c r="D3121" s="6" t="s">
        <v>238</v>
      </c>
      <c r="E3121" s="6">
        <v>7</v>
      </c>
      <c r="F3121" s="6" t="str">
        <f>VLOOKUP(T_[[#This Row],[N° représ]],ListeREPRESENTANTS,2,FALSE)</f>
        <v>Jaime Dos Santos</v>
      </c>
      <c r="G3121" s="6">
        <v>10928</v>
      </c>
      <c r="H3121" s="9">
        <v>41861</v>
      </c>
      <c r="I3121" s="9">
        <v>41890</v>
      </c>
      <c r="J3121" s="9">
        <v>41885</v>
      </c>
      <c r="K3121" s="7">
        <v>1</v>
      </c>
      <c r="L3121" s="9" t="str">
        <f>VLOOKUP(T_[[#This Row],[Réf catégorie]],ListeCATEGORIES,2,FALSE)</f>
        <v>Boissons</v>
      </c>
      <c r="M3121" s="6">
        <v>76</v>
      </c>
      <c r="N3121" s="6" t="str">
        <f>VLOOKUP(T_[[#This Row],[Réf prod]],ListePRODUITS,2,FALSE)</f>
        <v>Lakkalikööri</v>
      </c>
      <c r="O3121" s="13">
        <v>90</v>
      </c>
      <c r="P3121" s="6">
        <v>87</v>
      </c>
      <c r="Q3121" s="13">
        <f t="shared" si="48"/>
        <v>7830</v>
      </c>
      <c r="R3121" s="15">
        <v>-0.01</v>
      </c>
      <c r="S3121" s="13">
        <v>7908.3</v>
      </c>
      <c r="T3121" s="13">
        <v>126.53280000000001</v>
      </c>
      <c r="U3121" s="48">
        <f>T_[[#This Row],[CA tarif]]-T_[[#This Row],[CA HT]]</f>
        <v>-78.300000000000182</v>
      </c>
      <c r="V3121" s="13"/>
      <c r="W3121" s="13"/>
      <c r="X3121"/>
      <c r="AA3121"/>
      <c r="AB3121"/>
    </row>
    <row r="3122" spans="1:28" ht="15" customHeight="1" x14ac:dyDescent="0.25">
      <c r="A3122" s="6" t="s">
        <v>186</v>
      </c>
      <c r="B3122" s="6" t="s">
        <v>187</v>
      </c>
      <c r="C3122" s="6" t="s">
        <v>188</v>
      </c>
      <c r="D3122" s="6" t="s">
        <v>140</v>
      </c>
      <c r="E3122" s="6">
        <v>5</v>
      </c>
      <c r="F3122" s="6" t="str">
        <f>VLOOKUP(T_[[#This Row],[N° représ]],ListeREPRESENTANTS,2,FALSE)</f>
        <v>Mohamed Ben Arfa</v>
      </c>
      <c r="G3122" s="6">
        <v>10698</v>
      </c>
      <c r="H3122" s="9">
        <v>41862</v>
      </c>
      <c r="I3122" s="9">
        <v>41876</v>
      </c>
      <c r="J3122" s="9">
        <v>41873</v>
      </c>
      <c r="K3122" s="7">
        <v>2</v>
      </c>
      <c r="L3122" s="9" t="str">
        <f>VLOOKUP(T_[[#This Row],[Réf catégorie]],ListeCATEGORIES,2,FALSE)</f>
        <v>Condiments</v>
      </c>
      <c r="M3122" s="6">
        <v>65</v>
      </c>
      <c r="N3122" s="6" t="str">
        <f>VLOOKUP(T_[[#This Row],[Réf prod]],ListePRODUITS,2,FALSE)</f>
        <v>Louisiana Fiery Hot Pepper Sauce</v>
      </c>
      <c r="O3122" s="13">
        <v>105.25</v>
      </c>
      <c r="P3122" s="6">
        <v>82</v>
      </c>
      <c r="Q3122" s="13">
        <f t="shared" si="48"/>
        <v>8630.5</v>
      </c>
      <c r="R3122" s="15">
        <v>0.05</v>
      </c>
      <c r="S3122" s="13">
        <v>8198.9750000000004</v>
      </c>
      <c r="T3122" s="13">
        <v>278.76515000000001</v>
      </c>
      <c r="U3122" s="48">
        <f>T_[[#This Row],[CA tarif]]-T_[[#This Row],[CA HT]]</f>
        <v>431.52499999999964</v>
      </c>
      <c r="V3122" s="13"/>
      <c r="W3122" s="13"/>
      <c r="X3122"/>
      <c r="AA3122"/>
      <c r="AB3122"/>
    </row>
    <row r="3123" spans="1:28" ht="15" customHeight="1" x14ac:dyDescent="0.25">
      <c r="A3123" s="6" t="s">
        <v>177</v>
      </c>
      <c r="B3123" s="6" t="s">
        <v>178</v>
      </c>
      <c r="C3123" s="6" t="s">
        <v>159</v>
      </c>
      <c r="D3123" s="6" t="s">
        <v>136</v>
      </c>
      <c r="E3123" s="6">
        <v>5</v>
      </c>
      <c r="F3123" s="6" t="str">
        <f>VLOOKUP(T_[[#This Row],[N° représ]],ListeREPRESENTANTS,2,FALSE)</f>
        <v>Mohamed Ben Arfa</v>
      </c>
      <c r="G3123" s="6">
        <v>10766</v>
      </c>
      <c r="H3123" s="9">
        <v>41862</v>
      </c>
      <c r="I3123" s="9">
        <v>41881</v>
      </c>
      <c r="J3123" s="9">
        <v>41876</v>
      </c>
      <c r="K3123" s="7">
        <v>7</v>
      </c>
      <c r="L3123" s="9" t="str">
        <f>VLOOKUP(T_[[#This Row],[Réf catégorie]],ListeCATEGORIES,2,FALSE)</f>
        <v>Produits secs</v>
      </c>
      <c r="M3123" s="6">
        <v>7</v>
      </c>
      <c r="N3123" s="6" t="str">
        <f>VLOOKUP(T_[[#This Row],[Réf prod]],ListePRODUITS,2,FALSE)</f>
        <v>Uncle Bob's Organic Dried Pears</v>
      </c>
      <c r="O3123" s="13">
        <v>150</v>
      </c>
      <c r="P3123" s="6">
        <v>73</v>
      </c>
      <c r="Q3123" s="13">
        <f t="shared" si="48"/>
        <v>10950</v>
      </c>
      <c r="R3123" s="15">
        <v>0.01</v>
      </c>
      <c r="S3123" s="13">
        <v>10840.5</v>
      </c>
      <c r="T3123" s="13">
        <v>173.44800000000001</v>
      </c>
      <c r="U3123" s="48">
        <f>T_[[#This Row],[CA tarif]]-T_[[#This Row],[CA HT]]</f>
        <v>109.5</v>
      </c>
      <c r="V3123" s="13"/>
      <c r="W3123" s="13"/>
      <c r="X3123"/>
      <c r="AA3123"/>
      <c r="AB3123"/>
    </row>
    <row r="3124" spans="1:28" ht="15" customHeight="1" x14ac:dyDescent="0.25">
      <c r="A3124" s="6" t="s">
        <v>194</v>
      </c>
      <c r="B3124" s="6" t="s">
        <v>195</v>
      </c>
      <c r="C3124" s="6" t="s">
        <v>97</v>
      </c>
      <c r="D3124" s="6" t="s">
        <v>98</v>
      </c>
      <c r="E3124" s="6">
        <v>7</v>
      </c>
      <c r="F3124" s="6" t="str">
        <f>VLOOKUP(T_[[#This Row],[N° représ]],ListeREPRESENTANTS,2,FALSE)</f>
        <v>Jaime Dos Santos</v>
      </c>
      <c r="G3124" s="6">
        <v>10842</v>
      </c>
      <c r="H3124" s="9">
        <v>41862</v>
      </c>
      <c r="I3124" s="9">
        <v>41886</v>
      </c>
      <c r="J3124" s="9">
        <v>41881</v>
      </c>
      <c r="K3124" s="7">
        <v>1</v>
      </c>
      <c r="L3124" s="9" t="str">
        <f>VLOOKUP(T_[[#This Row],[Réf catégorie]],ListeCATEGORIES,2,FALSE)</f>
        <v>Boissons</v>
      </c>
      <c r="M3124" s="6">
        <v>43</v>
      </c>
      <c r="N3124" s="6" t="str">
        <f>VLOOKUP(T_[[#This Row],[Réf prod]],ListePRODUITS,2,FALSE)</f>
        <v>Ipoh Coffee</v>
      </c>
      <c r="O3124" s="13">
        <v>230</v>
      </c>
      <c r="P3124" s="6">
        <v>7</v>
      </c>
      <c r="Q3124" s="13">
        <f t="shared" si="48"/>
        <v>1610</v>
      </c>
      <c r="R3124" s="15">
        <v>0.11</v>
      </c>
      <c r="S3124" s="13">
        <v>1432.9</v>
      </c>
      <c r="T3124" s="13">
        <v>22.926400000000001</v>
      </c>
      <c r="U3124" s="48">
        <f>T_[[#This Row],[CA tarif]]-T_[[#This Row],[CA HT]]</f>
        <v>177.09999999999991</v>
      </c>
      <c r="V3124" s="13"/>
      <c r="W3124" s="13"/>
      <c r="X3124"/>
      <c r="AA3124"/>
      <c r="AB3124"/>
    </row>
    <row r="3125" spans="1:28" ht="15" customHeight="1" x14ac:dyDescent="0.25">
      <c r="A3125" s="6" t="s">
        <v>189</v>
      </c>
      <c r="B3125" s="6" t="s">
        <v>190</v>
      </c>
      <c r="C3125" s="6" t="s">
        <v>191</v>
      </c>
      <c r="D3125" s="6" t="s">
        <v>136</v>
      </c>
      <c r="E3125" s="6">
        <v>1</v>
      </c>
      <c r="F3125" s="6" t="str">
        <f>VLOOKUP(T_[[#This Row],[N° représ]],ListeREPRESENTANTS,2,FALSE)</f>
        <v>Francis Rivière</v>
      </c>
      <c r="G3125" s="6">
        <v>10691</v>
      </c>
      <c r="H3125" s="9">
        <v>41863</v>
      </c>
      <c r="I3125" s="9">
        <v>41878</v>
      </c>
      <c r="J3125" s="9">
        <v>41878</v>
      </c>
      <c r="K3125" s="7">
        <v>6</v>
      </c>
      <c r="L3125" s="9" t="str">
        <f>VLOOKUP(T_[[#This Row],[Réf catégorie]],ListeCATEGORIES,2,FALSE)</f>
        <v>Viandes</v>
      </c>
      <c r="M3125" s="6">
        <v>29</v>
      </c>
      <c r="N3125" s="6" t="str">
        <f>VLOOKUP(T_[[#This Row],[Réf prod]],ListePRODUITS,2,FALSE)</f>
        <v>Thüringer Rostbratwurst</v>
      </c>
      <c r="O3125" s="13">
        <v>618.95000000000005</v>
      </c>
      <c r="P3125" s="6">
        <v>66</v>
      </c>
      <c r="Q3125" s="13">
        <f t="shared" si="48"/>
        <v>40850.700000000004</v>
      </c>
      <c r="R3125" s="15">
        <v>0.12</v>
      </c>
      <c r="S3125" s="13">
        <v>35948.616000000002</v>
      </c>
      <c r="T3125" s="13">
        <v>1150.355712</v>
      </c>
      <c r="U3125" s="48">
        <f>T_[[#This Row],[CA tarif]]-T_[[#This Row],[CA HT]]</f>
        <v>4902.0840000000026</v>
      </c>
      <c r="V3125" s="13"/>
      <c r="W3125" s="13"/>
      <c r="X3125"/>
      <c r="AA3125"/>
      <c r="AB3125"/>
    </row>
    <row r="3126" spans="1:28" ht="15" customHeight="1" x14ac:dyDescent="0.25">
      <c r="A3126" s="6" t="s">
        <v>205</v>
      </c>
      <c r="B3126" s="6" t="s">
        <v>206</v>
      </c>
      <c r="C3126" s="6" t="s">
        <v>207</v>
      </c>
      <c r="D3126" s="6" t="s">
        <v>208</v>
      </c>
      <c r="E3126" s="6">
        <v>4</v>
      </c>
      <c r="F3126" s="6" t="str">
        <f>VLOOKUP(T_[[#This Row],[N° représ]],ListeREPRESENTANTS,2,FALSE)</f>
        <v>Laura Callahan</v>
      </c>
      <c r="G3126" s="6">
        <v>10857</v>
      </c>
      <c r="H3126" s="9">
        <v>41863</v>
      </c>
      <c r="I3126" s="9">
        <v>41879</v>
      </c>
      <c r="J3126" s="9">
        <v>41876</v>
      </c>
      <c r="K3126" s="7">
        <v>6</v>
      </c>
      <c r="L3126" s="9" t="str">
        <f>VLOOKUP(T_[[#This Row],[Réf catégorie]],ListeCATEGORIES,2,FALSE)</f>
        <v>Viandes</v>
      </c>
      <c r="M3126" s="6">
        <v>29</v>
      </c>
      <c r="N3126" s="6" t="str">
        <f>VLOOKUP(T_[[#This Row],[Réf prod]],ListePRODUITS,2,FALSE)</f>
        <v>Thüringer Rostbratwurst</v>
      </c>
      <c r="O3126" s="13">
        <v>618.95000000000005</v>
      </c>
      <c r="P3126" s="6">
        <v>79</v>
      </c>
      <c r="Q3126" s="13">
        <f t="shared" si="48"/>
        <v>48897.05</v>
      </c>
      <c r="R3126" s="15">
        <v>0.19</v>
      </c>
      <c r="S3126" s="13">
        <v>39606.610500000003</v>
      </c>
      <c r="T3126" s="13">
        <v>1108.9850940000001</v>
      </c>
      <c r="U3126" s="48">
        <f>T_[[#This Row],[CA tarif]]-T_[[#This Row],[CA HT]]</f>
        <v>9290.4395000000004</v>
      </c>
      <c r="V3126" s="13"/>
      <c r="W3126" s="13"/>
      <c r="X3126"/>
      <c r="AA3126"/>
      <c r="AB3126"/>
    </row>
    <row r="3127" spans="1:28" ht="15" customHeight="1" x14ac:dyDescent="0.25">
      <c r="A3127" s="6" t="s">
        <v>285</v>
      </c>
      <c r="B3127" s="6" t="s">
        <v>286</v>
      </c>
      <c r="C3127" s="6" t="s">
        <v>287</v>
      </c>
      <c r="D3127" s="6" t="s">
        <v>212</v>
      </c>
      <c r="E3127" s="6">
        <v>3</v>
      </c>
      <c r="F3127" s="6" t="str">
        <f>VLOOKUP(T_[[#This Row],[N° représ]],ListeREPRESENTANTS,2,FALSE)</f>
        <v>Janet Leverling</v>
      </c>
      <c r="G3127" s="6">
        <v>10879</v>
      </c>
      <c r="H3127" s="9">
        <v>41863</v>
      </c>
      <c r="I3127" s="9">
        <v>41882</v>
      </c>
      <c r="J3127" s="9">
        <v>41884</v>
      </c>
      <c r="K3127" s="7">
        <v>1</v>
      </c>
      <c r="L3127" s="9" t="str">
        <f>VLOOKUP(T_[[#This Row],[Réf catégorie]],ListeCATEGORIES,2,FALSE)</f>
        <v>Boissons</v>
      </c>
      <c r="M3127" s="6">
        <v>76</v>
      </c>
      <c r="N3127" s="6" t="str">
        <f>VLOOKUP(T_[[#This Row],[Réf prod]],ListePRODUITS,2,FALSE)</f>
        <v>Lakkalikööri</v>
      </c>
      <c r="O3127" s="13">
        <v>90</v>
      </c>
      <c r="P3127" s="6">
        <v>10</v>
      </c>
      <c r="Q3127" s="13">
        <f t="shared" si="48"/>
        <v>900</v>
      </c>
      <c r="R3127" s="15">
        <v>0</v>
      </c>
      <c r="S3127" s="13">
        <v>900</v>
      </c>
      <c r="T3127" s="13">
        <v>3.6</v>
      </c>
      <c r="U3127" s="48">
        <f>T_[[#This Row],[CA tarif]]-T_[[#This Row],[CA HT]]</f>
        <v>0</v>
      </c>
      <c r="V3127" s="13"/>
      <c r="W3127" s="13"/>
      <c r="X3127"/>
      <c r="AA3127"/>
      <c r="AB3127"/>
    </row>
    <row r="3128" spans="1:28" ht="15" customHeight="1" x14ac:dyDescent="0.25">
      <c r="A3128" s="6" t="s">
        <v>95</v>
      </c>
      <c r="B3128" s="6" t="s">
        <v>96</v>
      </c>
      <c r="C3128" s="6" t="s">
        <v>97</v>
      </c>
      <c r="D3128" s="6" t="s">
        <v>98</v>
      </c>
      <c r="E3128" s="6">
        <v>9</v>
      </c>
      <c r="F3128" s="6" t="str">
        <f>VLOOKUP(T_[[#This Row],[N° représ]],ListeREPRESENTANTS,2,FALSE)</f>
        <v>Steven Buchanan</v>
      </c>
      <c r="G3128" s="6">
        <v>10474</v>
      </c>
      <c r="H3128" s="9">
        <v>41864</v>
      </c>
      <c r="I3128" s="9">
        <v>41879</v>
      </c>
      <c r="J3128" s="9">
        <v>41880</v>
      </c>
      <c r="K3128" s="7">
        <v>8</v>
      </c>
      <c r="L3128" s="9" t="str">
        <f>VLOOKUP(T_[[#This Row],[Réf catégorie]],ListeCATEGORIES,2,FALSE)</f>
        <v>Poissons et fruits de mer</v>
      </c>
      <c r="M3128" s="6">
        <v>40</v>
      </c>
      <c r="N3128" s="6" t="str">
        <f>VLOOKUP(T_[[#This Row],[Réf prod]],ListePRODUITS,2,FALSE)</f>
        <v>Boston Crab Meat</v>
      </c>
      <c r="O3128" s="13">
        <v>73.5</v>
      </c>
      <c r="P3128" s="6">
        <v>51</v>
      </c>
      <c r="Q3128" s="13">
        <f t="shared" si="48"/>
        <v>3748.5</v>
      </c>
      <c r="R3128" s="15">
        <v>0.11</v>
      </c>
      <c r="S3128" s="13">
        <v>3336.165</v>
      </c>
      <c r="T3128" s="13">
        <v>116.76577499999999</v>
      </c>
      <c r="U3128" s="48">
        <f>T_[[#This Row],[CA tarif]]-T_[[#This Row],[CA HT]]</f>
        <v>412.33500000000004</v>
      </c>
      <c r="V3128" s="13"/>
      <c r="W3128" s="13"/>
      <c r="X3128"/>
      <c r="AA3128"/>
      <c r="AB3128"/>
    </row>
    <row r="3129" spans="1:28" ht="15" customHeight="1" x14ac:dyDescent="0.25">
      <c r="A3129" s="6" t="s">
        <v>175</v>
      </c>
      <c r="B3129" s="6" t="s">
        <v>176</v>
      </c>
      <c r="C3129" s="6" t="s">
        <v>97</v>
      </c>
      <c r="D3129" s="6" t="s">
        <v>98</v>
      </c>
      <c r="E3129" s="6">
        <v>8</v>
      </c>
      <c r="F3129" s="6" t="str">
        <f>VLOOKUP(T_[[#This Row],[N° représ]],ListeREPRESENTANTS,2,FALSE)</f>
        <v>Hicham Esmal</v>
      </c>
      <c r="G3129" s="6">
        <v>10573</v>
      </c>
      <c r="H3129" s="9">
        <v>41864</v>
      </c>
      <c r="I3129" s="9">
        <v>41880</v>
      </c>
      <c r="J3129" s="9">
        <v>41883</v>
      </c>
      <c r="K3129" s="7">
        <v>1</v>
      </c>
      <c r="L3129" s="9" t="str">
        <f>VLOOKUP(T_[[#This Row],[Réf catégorie]],ListeCATEGORIES,2,FALSE)</f>
        <v>Boissons</v>
      </c>
      <c r="M3129" s="6">
        <v>34</v>
      </c>
      <c r="N3129" s="6" t="str">
        <f>VLOOKUP(T_[[#This Row],[Réf prod]],ListePRODUITS,2,FALSE)</f>
        <v>Sasquatch Ale</v>
      </c>
      <c r="O3129" s="13">
        <v>70</v>
      </c>
      <c r="P3129" s="6">
        <v>34</v>
      </c>
      <c r="Q3129" s="13">
        <f t="shared" si="48"/>
        <v>2380</v>
      </c>
      <c r="R3129" s="15">
        <v>0.2</v>
      </c>
      <c r="S3129" s="13">
        <v>1904</v>
      </c>
      <c r="T3129" s="13">
        <v>39.984000000000002</v>
      </c>
      <c r="U3129" s="48">
        <f>T_[[#This Row],[CA tarif]]-T_[[#This Row],[CA HT]]</f>
        <v>476</v>
      </c>
      <c r="V3129" s="13"/>
      <c r="W3129" s="13"/>
      <c r="X3129"/>
      <c r="AA3129"/>
      <c r="AB3129"/>
    </row>
    <row r="3130" spans="1:28" ht="15" customHeight="1" x14ac:dyDescent="0.25">
      <c r="A3130" s="6" t="s">
        <v>179</v>
      </c>
      <c r="B3130" s="6" t="s">
        <v>180</v>
      </c>
      <c r="C3130" s="6" t="s">
        <v>181</v>
      </c>
      <c r="D3130" s="6" t="s">
        <v>81</v>
      </c>
      <c r="E3130" s="6">
        <v>4</v>
      </c>
      <c r="F3130" s="6" t="str">
        <f>VLOOKUP(T_[[#This Row],[N° représ]],ListeREPRESENTANTS,2,FALSE)</f>
        <v>Laura Callahan</v>
      </c>
      <c r="G3130" s="6">
        <v>10603</v>
      </c>
      <c r="H3130" s="9">
        <v>41864</v>
      </c>
      <c r="I3130" s="9">
        <v>41874</v>
      </c>
      <c r="J3130" s="9">
        <v>41870</v>
      </c>
      <c r="K3130" s="7">
        <v>5</v>
      </c>
      <c r="L3130" s="9" t="str">
        <f>VLOOKUP(T_[[#This Row],[Réf catégorie]],ListeCATEGORIES,2,FALSE)</f>
        <v>Pâtes et céréales</v>
      </c>
      <c r="M3130" s="6">
        <v>22</v>
      </c>
      <c r="N3130" s="6" t="str">
        <f>VLOOKUP(T_[[#This Row],[Réf prod]],ListePRODUITS,2,FALSE)</f>
        <v>Gustaf's Knäckebröd</v>
      </c>
      <c r="O3130" s="13">
        <v>105</v>
      </c>
      <c r="P3130" s="6">
        <v>37</v>
      </c>
      <c r="Q3130" s="13">
        <f t="shared" si="48"/>
        <v>3885</v>
      </c>
      <c r="R3130" s="15">
        <v>7.0000000000000007E-2</v>
      </c>
      <c r="S3130" s="13">
        <v>3613.0499999999997</v>
      </c>
      <c r="T3130" s="13">
        <v>3.6130499999999999</v>
      </c>
      <c r="U3130" s="48">
        <f>T_[[#This Row],[CA tarif]]-T_[[#This Row],[CA HT]]</f>
        <v>271.95000000000027</v>
      </c>
      <c r="V3130" s="13"/>
      <c r="W3130" s="13"/>
      <c r="X3130"/>
      <c r="AA3130"/>
      <c r="AB3130"/>
    </row>
    <row r="3131" spans="1:28" ht="15" customHeight="1" x14ac:dyDescent="0.25">
      <c r="A3131" s="6" t="s">
        <v>103</v>
      </c>
      <c r="B3131" s="6" t="s">
        <v>104</v>
      </c>
      <c r="C3131" s="6" t="s">
        <v>105</v>
      </c>
      <c r="D3131" s="6" t="s">
        <v>106</v>
      </c>
      <c r="E3131" s="6">
        <v>5</v>
      </c>
      <c r="F3131" s="6" t="str">
        <f>VLOOKUP(T_[[#This Row],[N° représ]],ListeREPRESENTANTS,2,FALSE)</f>
        <v>Mohamed Ben Arfa</v>
      </c>
      <c r="G3131" s="6">
        <v>10613</v>
      </c>
      <c r="H3131" s="9">
        <v>41864</v>
      </c>
      <c r="I3131" s="9">
        <v>41884</v>
      </c>
      <c r="J3131" s="9">
        <v>41885</v>
      </c>
      <c r="K3131" s="7">
        <v>8</v>
      </c>
      <c r="L3131" s="9" t="str">
        <f>VLOOKUP(T_[[#This Row],[Réf catégorie]],ListeCATEGORIES,2,FALSE)</f>
        <v>Poissons et fruits de mer</v>
      </c>
      <c r="M3131" s="6">
        <v>13</v>
      </c>
      <c r="N3131" s="6" t="str">
        <f>VLOOKUP(T_[[#This Row],[Réf prod]],ListePRODUITS,2,FALSE)</f>
        <v>Konbu</v>
      </c>
      <c r="O3131" s="13">
        <v>30</v>
      </c>
      <c r="P3131" s="6">
        <v>42</v>
      </c>
      <c r="Q3131" s="13">
        <f t="shared" si="48"/>
        <v>1260</v>
      </c>
      <c r="R3131" s="15">
        <v>0.08</v>
      </c>
      <c r="S3131" s="13">
        <v>1159.2</v>
      </c>
      <c r="T3131" s="13">
        <v>30.139200000000002</v>
      </c>
      <c r="U3131" s="48">
        <f>T_[[#This Row],[CA tarif]]-T_[[#This Row],[CA HT]]</f>
        <v>100.79999999999995</v>
      </c>
      <c r="V3131" s="13"/>
      <c r="W3131" s="13"/>
      <c r="X3131"/>
      <c r="AA3131"/>
      <c r="AB3131"/>
    </row>
    <row r="3132" spans="1:28" ht="15" customHeight="1" x14ac:dyDescent="0.25">
      <c r="A3132" s="6" t="s">
        <v>219</v>
      </c>
      <c r="B3132" s="6" t="s">
        <v>220</v>
      </c>
      <c r="C3132" s="6" t="s">
        <v>203</v>
      </c>
      <c r="D3132" s="6" t="s">
        <v>204</v>
      </c>
      <c r="E3132" s="6">
        <v>5</v>
      </c>
      <c r="F3132" s="6" t="str">
        <f>VLOOKUP(T_[[#This Row],[N° représ]],ListeREPRESENTANTS,2,FALSE)</f>
        <v>Mohamed Ben Arfa</v>
      </c>
      <c r="G3132" s="6">
        <v>10898</v>
      </c>
      <c r="H3132" s="9">
        <v>41864</v>
      </c>
      <c r="I3132" s="9">
        <v>41890</v>
      </c>
      <c r="J3132" s="9">
        <v>41889</v>
      </c>
      <c r="K3132" s="7">
        <v>8</v>
      </c>
      <c r="L3132" s="9" t="str">
        <f>VLOOKUP(T_[[#This Row],[Réf catégorie]],ListeCATEGORIES,2,FALSE)</f>
        <v>Poissons et fruits de mer</v>
      </c>
      <c r="M3132" s="6">
        <v>13</v>
      </c>
      <c r="N3132" s="6" t="str">
        <f>VLOOKUP(T_[[#This Row],[Réf prod]],ListePRODUITS,2,FALSE)</f>
        <v>Konbu</v>
      </c>
      <c r="O3132" s="13">
        <v>30</v>
      </c>
      <c r="P3132" s="6">
        <v>56</v>
      </c>
      <c r="Q3132" s="13">
        <f t="shared" si="48"/>
        <v>1680</v>
      </c>
      <c r="R3132" s="15">
        <v>0</v>
      </c>
      <c r="S3132" s="13">
        <v>1680</v>
      </c>
      <c r="T3132" s="13">
        <v>13.44</v>
      </c>
      <c r="U3132" s="48">
        <f>T_[[#This Row],[CA tarif]]-T_[[#This Row],[CA HT]]</f>
        <v>0</v>
      </c>
      <c r="V3132" s="13"/>
      <c r="W3132" s="13"/>
      <c r="X3132"/>
      <c r="AA3132"/>
      <c r="AB3132"/>
    </row>
    <row r="3133" spans="1:28" ht="15" customHeight="1" x14ac:dyDescent="0.25">
      <c r="A3133" s="6" t="s">
        <v>157</v>
      </c>
      <c r="B3133" s="6" t="s">
        <v>158</v>
      </c>
      <c r="C3133" s="6" t="s">
        <v>159</v>
      </c>
      <c r="D3133" s="6" t="s">
        <v>136</v>
      </c>
      <c r="E3133" s="6">
        <v>3</v>
      </c>
      <c r="F3133" s="6" t="str">
        <f>VLOOKUP(T_[[#This Row],[N° représ]],ListeREPRESENTANTS,2,FALSE)</f>
        <v>Janet Leverling</v>
      </c>
      <c r="G3133" s="6">
        <v>10592</v>
      </c>
      <c r="H3133" s="9">
        <v>41865</v>
      </c>
      <c r="I3133" s="9">
        <v>41895</v>
      </c>
      <c r="J3133" s="9">
        <v>41892</v>
      </c>
      <c r="K3133" s="7">
        <v>2</v>
      </c>
      <c r="L3133" s="9" t="str">
        <f>VLOOKUP(T_[[#This Row],[Réf catégorie]],ListeCATEGORIES,2,FALSE)</f>
        <v>Condiments</v>
      </c>
      <c r="M3133" s="6">
        <v>15</v>
      </c>
      <c r="N3133" s="6" t="str">
        <f>VLOOKUP(T_[[#This Row],[Réf prod]],ListePRODUITS,2,FALSE)</f>
        <v>Genen Shouyu</v>
      </c>
      <c r="O3133" s="13">
        <v>77.5</v>
      </c>
      <c r="P3133" s="6">
        <v>83</v>
      </c>
      <c r="Q3133" s="13">
        <f t="shared" si="48"/>
        <v>6432.5</v>
      </c>
      <c r="R3133" s="15">
        <v>0.02</v>
      </c>
      <c r="S3133" s="13">
        <v>6303.8499999999995</v>
      </c>
      <c r="T3133" s="13">
        <v>157.59625</v>
      </c>
      <c r="U3133" s="48">
        <f>T_[[#This Row],[CA tarif]]-T_[[#This Row],[CA HT]]</f>
        <v>128.65000000000055</v>
      </c>
      <c r="V3133" s="13"/>
      <c r="W3133" s="13"/>
      <c r="X3133"/>
      <c r="AA3133"/>
      <c r="AB3133"/>
    </row>
    <row r="3134" spans="1:28" ht="15" customHeight="1" x14ac:dyDescent="0.25">
      <c r="A3134" s="6" t="s">
        <v>78</v>
      </c>
      <c r="B3134" s="6" t="s">
        <v>79</v>
      </c>
      <c r="C3134" s="6" t="s">
        <v>80</v>
      </c>
      <c r="D3134" s="6" t="s">
        <v>81</v>
      </c>
      <c r="E3134" s="6">
        <v>4</v>
      </c>
      <c r="F3134" s="6" t="str">
        <f>VLOOKUP(T_[[#This Row],[N° représ]],ListeREPRESENTANTS,2,FALSE)</f>
        <v>Laura Callahan</v>
      </c>
      <c r="G3134" s="6">
        <v>10596</v>
      </c>
      <c r="H3134" s="9">
        <v>41865</v>
      </c>
      <c r="I3134" s="9">
        <v>41884</v>
      </c>
      <c r="J3134" s="9">
        <v>41884</v>
      </c>
      <c r="K3134" s="7">
        <v>2</v>
      </c>
      <c r="L3134" s="9" t="str">
        <f>VLOOKUP(T_[[#This Row],[Réf catégorie]],ListeCATEGORIES,2,FALSE)</f>
        <v>Condiments</v>
      </c>
      <c r="M3134" s="6">
        <v>63</v>
      </c>
      <c r="N3134" s="6" t="str">
        <f>VLOOKUP(T_[[#This Row],[Réf prod]],ListePRODUITS,2,FALSE)</f>
        <v>Vegie-spread</v>
      </c>
      <c r="O3134" s="13">
        <v>219.5</v>
      </c>
      <c r="P3134" s="6">
        <v>90</v>
      </c>
      <c r="Q3134" s="13">
        <f t="shared" si="48"/>
        <v>19755</v>
      </c>
      <c r="R3134" s="15">
        <v>0.1</v>
      </c>
      <c r="S3134" s="13">
        <v>17779.5</v>
      </c>
      <c r="T3134" s="13">
        <v>480.04649999999998</v>
      </c>
      <c r="U3134" s="48">
        <f>T_[[#This Row],[CA tarif]]-T_[[#This Row],[CA HT]]</f>
        <v>1975.5</v>
      </c>
      <c r="V3134" s="13"/>
      <c r="W3134" s="13"/>
      <c r="X3134"/>
      <c r="AA3134"/>
      <c r="AB3134"/>
    </row>
    <row r="3135" spans="1:28" ht="15" customHeight="1" x14ac:dyDescent="0.25">
      <c r="A3135" s="6" t="s">
        <v>213</v>
      </c>
      <c r="B3135" s="6" t="s">
        <v>214</v>
      </c>
      <c r="C3135" s="6" t="s">
        <v>215</v>
      </c>
      <c r="D3135" s="6" t="s">
        <v>81</v>
      </c>
      <c r="E3135" s="6">
        <v>7</v>
      </c>
      <c r="F3135" s="6" t="str">
        <f>VLOOKUP(T_[[#This Row],[N° représ]],ListeREPRESENTANTS,2,FALSE)</f>
        <v>Jaime Dos Santos</v>
      </c>
      <c r="G3135" s="6">
        <v>10616</v>
      </c>
      <c r="H3135" s="9">
        <v>41866</v>
      </c>
      <c r="I3135" s="9">
        <v>41890</v>
      </c>
      <c r="J3135" s="9">
        <v>41885</v>
      </c>
      <c r="K3135" s="7">
        <v>5</v>
      </c>
      <c r="L3135" s="9" t="str">
        <f>VLOOKUP(T_[[#This Row],[Réf catégorie]],ListeCATEGORIES,2,FALSE)</f>
        <v>Pâtes et céréales</v>
      </c>
      <c r="M3135" s="6">
        <v>56</v>
      </c>
      <c r="N3135" s="6" t="str">
        <f>VLOOKUP(T_[[#This Row],[Réf prod]],ListePRODUITS,2,FALSE)</f>
        <v>Gnocchi di nonna Alice</v>
      </c>
      <c r="O3135" s="13">
        <v>190</v>
      </c>
      <c r="P3135" s="6">
        <v>55</v>
      </c>
      <c r="Q3135" s="13">
        <f t="shared" si="48"/>
        <v>10450</v>
      </c>
      <c r="R3135" s="15">
        <v>0.12</v>
      </c>
      <c r="S3135" s="13">
        <v>9196</v>
      </c>
      <c r="T3135" s="13">
        <v>294.27199999999999</v>
      </c>
      <c r="U3135" s="48">
        <f>T_[[#This Row],[CA tarif]]-T_[[#This Row],[CA HT]]</f>
        <v>1254</v>
      </c>
      <c r="V3135" s="13"/>
      <c r="W3135" s="13"/>
      <c r="X3135"/>
      <c r="AA3135"/>
      <c r="AB3135"/>
    </row>
    <row r="3136" spans="1:28" ht="15" customHeight="1" x14ac:dyDescent="0.25">
      <c r="A3136" s="6" t="s">
        <v>157</v>
      </c>
      <c r="B3136" s="6" t="s">
        <v>158</v>
      </c>
      <c r="C3136" s="6" t="s">
        <v>159</v>
      </c>
      <c r="D3136" s="6" t="s">
        <v>136</v>
      </c>
      <c r="E3136" s="6">
        <v>4</v>
      </c>
      <c r="F3136" s="6" t="str">
        <f>VLOOKUP(T_[[#This Row],[N° représ]],ListeREPRESENTANTS,2,FALSE)</f>
        <v>Laura Callahan</v>
      </c>
      <c r="G3136" s="6">
        <v>10862</v>
      </c>
      <c r="H3136" s="9">
        <v>41866</v>
      </c>
      <c r="I3136" s="9">
        <v>41891</v>
      </c>
      <c r="J3136" s="9">
        <v>41893</v>
      </c>
      <c r="K3136" s="7">
        <v>4</v>
      </c>
      <c r="L3136" s="9" t="str">
        <f>VLOOKUP(T_[[#This Row],[Réf catégorie]],ListeCATEGORIES,2,FALSE)</f>
        <v>Produits laitiers</v>
      </c>
      <c r="M3136" s="6">
        <v>11</v>
      </c>
      <c r="N3136" s="6" t="str">
        <f>VLOOKUP(T_[[#This Row],[Réf prod]],ListePRODUITS,2,FALSE)</f>
        <v>Queso Cabrales</v>
      </c>
      <c r="O3136" s="13">
        <v>105</v>
      </c>
      <c r="P3136" s="6">
        <v>70</v>
      </c>
      <c r="Q3136" s="13">
        <f t="shared" si="48"/>
        <v>7350</v>
      </c>
      <c r="R3136" s="15">
        <v>0.11</v>
      </c>
      <c r="S3136" s="13">
        <v>6541.5</v>
      </c>
      <c r="T3136" s="13">
        <v>111.2055</v>
      </c>
      <c r="U3136" s="48">
        <f>T_[[#This Row],[CA tarif]]-T_[[#This Row],[CA HT]]</f>
        <v>808.5</v>
      </c>
      <c r="V3136" s="13"/>
      <c r="W3136" s="13"/>
      <c r="X3136"/>
      <c r="AA3136"/>
      <c r="AB3136"/>
    </row>
    <row r="3137" spans="1:28" ht="15" customHeight="1" x14ac:dyDescent="0.25">
      <c r="A3137" s="6" t="s">
        <v>223</v>
      </c>
      <c r="B3137" s="6" t="s">
        <v>224</v>
      </c>
      <c r="C3137" s="6" t="s">
        <v>225</v>
      </c>
      <c r="D3137" s="6" t="s">
        <v>208</v>
      </c>
      <c r="E3137" s="6">
        <v>4</v>
      </c>
      <c r="F3137" s="6" t="str">
        <f>VLOOKUP(T_[[#This Row],[N° représ]],ListeREPRESENTANTS,2,FALSE)</f>
        <v>Laura Callahan</v>
      </c>
      <c r="G3137" s="6">
        <v>10533</v>
      </c>
      <c r="H3137" s="9">
        <v>41867</v>
      </c>
      <c r="I3137" s="9">
        <v>41883</v>
      </c>
      <c r="J3137" s="9">
        <v>41885</v>
      </c>
      <c r="K3137" s="7">
        <v>8</v>
      </c>
      <c r="L3137" s="9" t="str">
        <f>VLOOKUP(T_[[#This Row],[Réf catégorie]],ListeCATEGORIES,2,FALSE)</f>
        <v>Poissons et fruits de mer</v>
      </c>
      <c r="M3137" s="6">
        <v>73</v>
      </c>
      <c r="N3137" s="6" t="str">
        <f>VLOOKUP(T_[[#This Row],[Réf prod]],ListePRODUITS,2,FALSE)</f>
        <v>Röd Kaviar</v>
      </c>
      <c r="O3137" s="13">
        <v>75</v>
      </c>
      <c r="P3137" s="6">
        <v>72</v>
      </c>
      <c r="Q3137" s="13">
        <f t="shared" si="48"/>
        <v>5400</v>
      </c>
      <c r="R3137" s="15">
        <v>0.17</v>
      </c>
      <c r="S3137" s="13">
        <v>4482</v>
      </c>
      <c r="T3137" s="13">
        <v>80.676000000000002</v>
      </c>
      <c r="U3137" s="48">
        <f>T_[[#This Row],[CA tarif]]-T_[[#This Row],[CA HT]]</f>
        <v>918</v>
      </c>
      <c r="V3137" s="13"/>
      <c r="W3137" s="13"/>
      <c r="X3137"/>
      <c r="AA3137"/>
      <c r="AB3137"/>
    </row>
    <row r="3138" spans="1:28" ht="15" customHeight="1" x14ac:dyDescent="0.25">
      <c r="A3138" s="6" t="s">
        <v>117</v>
      </c>
      <c r="B3138" s="6" t="s">
        <v>118</v>
      </c>
      <c r="C3138" s="6" t="s">
        <v>119</v>
      </c>
      <c r="D3138" s="6" t="s">
        <v>85</v>
      </c>
      <c r="E3138" s="6">
        <v>7</v>
      </c>
      <c r="F3138" s="6" t="str">
        <f>VLOOKUP(T_[[#This Row],[N° représ]],ListeREPRESENTANTS,2,FALSE)</f>
        <v>Jaime Dos Santos</v>
      </c>
      <c r="G3138" s="6">
        <v>10789</v>
      </c>
      <c r="H3138" s="9">
        <v>41867</v>
      </c>
      <c r="I3138" s="9">
        <v>41880</v>
      </c>
      <c r="J3138" s="9">
        <v>41882</v>
      </c>
      <c r="K3138" s="7">
        <v>8</v>
      </c>
      <c r="L3138" s="9" t="str">
        <f>VLOOKUP(T_[[#This Row],[Réf catégorie]],ListeCATEGORIES,2,FALSE)</f>
        <v>Poissons et fruits de mer</v>
      </c>
      <c r="M3138" s="6">
        <v>18</v>
      </c>
      <c r="N3138" s="6" t="str">
        <f>VLOOKUP(T_[[#This Row],[Réf prod]],ListePRODUITS,2,FALSE)</f>
        <v>Carnarvon Tigers</v>
      </c>
      <c r="O3138" s="13">
        <v>312.5</v>
      </c>
      <c r="P3138" s="6">
        <v>53</v>
      </c>
      <c r="Q3138" s="13">
        <f t="shared" si="48"/>
        <v>16562.5</v>
      </c>
      <c r="R3138" s="15">
        <v>0.01</v>
      </c>
      <c r="S3138" s="13">
        <v>16396.875</v>
      </c>
      <c r="T3138" s="13">
        <v>278.74687499999999</v>
      </c>
      <c r="U3138" s="48">
        <f>T_[[#This Row],[CA tarif]]-T_[[#This Row],[CA HT]]</f>
        <v>165.625</v>
      </c>
      <c r="V3138" s="13"/>
      <c r="W3138" s="13"/>
      <c r="X3138"/>
      <c r="AA3138"/>
      <c r="AB3138"/>
    </row>
    <row r="3139" spans="1:28" ht="15" customHeight="1" x14ac:dyDescent="0.25">
      <c r="A3139" s="6" t="s">
        <v>92</v>
      </c>
      <c r="B3139" s="6" t="s">
        <v>93</v>
      </c>
      <c r="C3139" s="6" t="s">
        <v>94</v>
      </c>
      <c r="D3139" s="6" t="s">
        <v>89</v>
      </c>
      <c r="E3139" s="6">
        <v>6</v>
      </c>
      <c r="F3139" s="6" t="str">
        <f>VLOOKUP(T_[[#This Row],[N° représ]],ListeREPRESENTANTS,2,FALSE)</f>
        <v>Ernst Junge</v>
      </c>
      <c r="G3139" s="6">
        <v>10933</v>
      </c>
      <c r="H3139" s="9">
        <v>41867</v>
      </c>
      <c r="I3139" s="9">
        <v>41891</v>
      </c>
      <c r="J3139" s="9">
        <v>41891</v>
      </c>
      <c r="K3139" s="7">
        <v>2</v>
      </c>
      <c r="L3139" s="9" t="str">
        <f>VLOOKUP(T_[[#This Row],[Réf catégorie]],ListeCATEGORIES,2,FALSE)</f>
        <v>Condiments</v>
      </c>
      <c r="M3139" s="6">
        <v>61</v>
      </c>
      <c r="N3139" s="6" t="str">
        <f>VLOOKUP(T_[[#This Row],[Réf prod]],ListePRODUITS,2,FALSE)</f>
        <v>Sirop d'érable</v>
      </c>
      <c r="O3139" s="13">
        <v>142.5</v>
      </c>
      <c r="P3139" s="6">
        <v>40</v>
      </c>
      <c r="Q3139" s="13">
        <f t="shared" si="48"/>
        <v>5700</v>
      </c>
      <c r="R3139" s="15">
        <v>-0.02</v>
      </c>
      <c r="S3139" s="13">
        <v>5814</v>
      </c>
      <c r="T3139" s="13">
        <v>11.628</v>
      </c>
      <c r="U3139" s="48">
        <f>T_[[#This Row],[CA tarif]]-T_[[#This Row],[CA HT]]</f>
        <v>-114</v>
      </c>
      <c r="V3139" s="13"/>
      <c r="W3139" s="13"/>
      <c r="X3139"/>
      <c r="AA3139"/>
      <c r="AB3139"/>
    </row>
    <row r="3140" spans="1:28" ht="15" customHeight="1" x14ac:dyDescent="0.25">
      <c r="A3140" s="6" t="s">
        <v>157</v>
      </c>
      <c r="B3140" s="6" t="s">
        <v>158</v>
      </c>
      <c r="C3140" s="6" t="s">
        <v>159</v>
      </c>
      <c r="D3140" s="6" t="s">
        <v>136</v>
      </c>
      <c r="E3140" s="6">
        <v>3</v>
      </c>
      <c r="F3140" s="6" t="str">
        <f>VLOOKUP(T_[[#This Row],[N° représ]],ListeREPRESENTANTS,2,FALSE)</f>
        <v>Janet Leverling</v>
      </c>
      <c r="G3140" s="6">
        <v>10536</v>
      </c>
      <c r="H3140" s="9">
        <v>41868</v>
      </c>
      <c r="I3140" s="9">
        <v>41881</v>
      </c>
      <c r="J3140" s="9">
        <v>41878</v>
      </c>
      <c r="K3140" s="7">
        <v>4</v>
      </c>
      <c r="L3140" s="9" t="str">
        <f>VLOOKUP(T_[[#This Row],[Réf catégorie]],ListeCATEGORIES,2,FALSE)</f>
        <v>Produits laitiers</v>
      </c>
      <c r="M3140" s="6">
        <v>60</v>
      </c>
      <c r="N3140" s="6" t="str">
        <f>VLOOKUP(T_[[#This Row],[Réf prod]],ListePRODUITS,2,FALSE)</f>
        <v>Camembert Pierrot</v>
      </c>
      <c r="O3140" s="13">
        <v>170</v>
      </c>
      <c r="P3140" s="6">
        <v>34</v>
      </c>
      <c r="Q3140" s="13">
        <f t="shared" si="48"/>
        <v>5780</v>
      </c>
      <c r="R3140" s="15">
        <v>0.05</v>
      </c>
      <c r="S3140" s="13">
        <v>5491</v>
      </c>
      <c r="T3140" s="13">
        <v>131.78399999999999</v>
      </c>
      <c r="U3140" s="48">
        <f>T_[[#This Row],[CA tarif]]-T_[[#This Row],[CA HT]]</f>
        <v>289</v>
      </c>
      <c r="V3140" s="13"/>
      <c r="W3140" s="13"/>
      <c r="X3140"/>
      <c r="AA3140"/>
      <c r="AB3140"/>
    </row>
    <row r="3141" spans="1:28" ht="15" customHeight="1" x14ac:dyDescent="0.25">
      <c r="A3141" s="6" t="s">
        <v>269</v>
      </c>
      <c r="B3141" s="6" t="s">
        <v>270</v>
      </c>
      <c r="C3141" s="6" t="s">
        <v>271</v>
      </c>
      <c r="D3141" s="6" t="s">
        <v>242</v>
      </c>
      <c r="E3141" s="6">
        <v>6</v>
      </c>
      <c r="F3141" s="6" t="str">
        <f>VLOOKUP(T_[[#This Row],[N° représ]],ListeREPRESENTANTS,2,FALSE)</f>
        <v>Ernst Junge</v>
      </c>
      <c r="G3141" s="6">
        <v>10744</v>
      </c>
      <c r="H3141" s="9">
        <v>41868</v>
      </c>
      <c r="I3141" s="9">
        <v>41894</v>
      </c>
      <c r="J3141" s="9">
        <v>41897</v>
      </c>
      <c r="K3141" s="7">
        <v>8</v>
      </c>
      <c r="L3141" s="9" t="str">
        <f>VLOOKUP(T_[[#This Row],[Réf catégorie]],ListeCATEGORIES,2,FALSE)</f>
        <v>Poissons et fruits de mer</v>
      </c>
      <c r="M3141" s="6">
        <v>40</v>
      </c>
      <c r="N3141" s="6" t="str">
        <f>VLOOKUP(T_[[#This Row],[Réf prod]],ListePRODUITS,2,FALSE)</f>
        <v>Boston Crab Meat</v>
      </c>
      <c r="O3141" s="13">
        <v>92</v>
      </c>
      <c r="P3141" s="6">
        <v>94</v>
      </c>
      <c r="Q3141" s="13">
        <f t="shared" ref="Q3141:Q3204" si="49">O3141*P3141</f>
        <v>8648</v>
      </c>
      <c r="R3141" s="15">
        <v>-0.02</v>
      </c>
      <c r="S3141" s="13">
        <v>8820.9600000000009</v>
      </c>
      <c r="T3141" s="13">
        <v>88.209600000000009</v>
      </c>
      <c r="U3141" s="48">
        <f>T_[[#This Row],[CA tarif]]-T_[[#This Row],[CA HT]]</f>
        <v>-172.96000000000095</v>
      </c>
      <c r="V3141" s="13"/>
      <c r="W3141" s="13"/>
      <c r="X3141"/>
      <c r="AA3141"/>
      <c r="AB3141"/>
    </row>
    <row r="3142" spans="1:28" ht="15" customHeight="1" x14ac:dyDescent="0.25">
      <c r="A3142" s="6" t="s">
        <v>264</v>
      </c>
      <c r="B3142" s="6" t="s">
        <v>265</v>
      </c>
      <c r="C3142" s="6" t="s">
        <v>266</v>
      </c>
      <c r="D3142" s="6" t="s">
        <v>123</v>
      </c>
      <c r="E3142" s="6">
        <v>5</v>
      </c>
      <c r="F3142" s="6" t="str">
        <f>VLOOKUP(T_[[#This Row],[N° représ]],ListeREPRESENTANTS,2,FALSE)</f>
        <v>Mohamed Ben Arfa</v>
      </c>
      <c r="G3142" s="6">
        <v>10803</v>
      </c>
      <c r="H3142" s="9">
        <v>41868</v>
      </c>
      <c r="I3142" s="9">
        <v>41892</v>
      </c>
      <c r="J3142" s="9">
        <v>41889</v>
      </c>
      <c r="K3142" s="7">
        <v>3</v>
      </c>
      <c r="L3142" s="9" t="str">
        <f>VLOOKUP(T_[[#This Row],[Réf catégorie]],ListeCATEGORIES,2,FALSE)</f>
        <v>Desserts</v>
      </c>
      <c r="M3142" s="6">
        <v>25</v>
      </c>
      <c r="N3142" s="6" t="str">
        <f>VLOOKUP(T_[[#This Row],[Réf prod]],ListePRODUITS,2,FALSE)</f>
        <v>NuNuCa Nuß-Nougat-Creme</v>
      </c>
      <c r="O3142" s="13">
        <v>70</v>
      </c>
      <c r="P3142" s="6">
        <v>73</v>
      </c>
      <c r="Q3142" s="13">
        <f t="shared" si="49"/>
        <v>5110</v>
      </c>
      <c r="R3142" s="15">
        <v>-0.03</v>
      </c>
      <c r="S3142" s="13">
        <v>5263.3</v>
      </c>
      <c r="T3142" s="13">
        <v>94.739400000000003</v>
      </c>
      <c r="U3142" s="48">
        <f>T_[[#This Row],[CA tarif]]-T_[[#This Row],[CA HT]]</f>
        <v>-153.30000000000018</v>
      </c>
      <c r="V3142" s="13"/>
      <c r="W3142" s="13"/>
      <c r="X3142"/>
      <c r="AA3142"/>
      <c r="AB3142"/>
    </row>
    <row r="3143" spans="1:28" ht="15" customHeight="1" x14ac:dyDescent="0.25">
      <c r="A3143" s="6" t="s">
        <v>213</v>
      </c>
      <c r="B3143" s="6" t="s">
        <v>214</v>
      </c>
      <c r="C3143" s="6" t="s">
        <v>215</v>
      </c>
      <c r="D3143" s="6" t="s">
        <v>81</v>
      </c>
      <c r="E3143" s="6">
        <v>5</v>
      </c>
      <c r="F3143" s="6" t="str">
        <f>VLOOKUP(T_[[#This Row],[N° représ]],ListeREPRESENTANTS,2,FALSE)</f>
        <v>Mohamed Ben Arfa</v>
      </c>
      <c r="G3143" s="6">
        <v>10816</v>
      </c>
      <c r="H3143" s="9">
        <v>41868</v>
      </c>
      <c r="I3143" s="9">
        <v>41878</v>
      </c>
      <c r="J3143" s="9">
        <v>41881</v>
      </c>
      <c r="K3143" s="7">
        <v>3</v>
      </c>
      <c r="L3143" s="9" t="str">
        <f>VLOOKUP(T_[[#This Row],[Réf catégorie]],ListeCATEGORIES,2,FALSE)</f>
        <v>Desserts</v>
      </c>
      <c r="M3143" s="6">
        <v>62</v>
      </c>
      <c r="N3143" s="6" t="str">
        <f>VLOOKUP(T_[[#This Row],[Réf prod]],ListePRODUITS,2,FALSE)</f>
        <v>Tarte au sucre</v>
      </c>
      <c r="O3143" s="13">
        <v>246.5</v>
      </c>
      <c r="P3143" s="6">
        <v>28</v>
      </c>
      <c r="Q3143" s="13">
        <f t="shared" si="49"/>
        <v>6902</v>
      </c>
      <c r="R3143" s="15">
        <v>0.2</v>
      </c>
      <c r="S3143" s="13">
        <v>5521.6</v>
      </c>
      <c r="T3143" s="13">
        <v>149.08320000000001</v>
      </c>
      <c r="U3143" s="48">
        <f>T_[[#This Row],[CA tarif]]-T_[[#This Row],[CA HT]]</f>
        <v>1380.3999999999996</v>
      </c>
      <c r="V3143" s="13"/>
      <c r="W3143" s="13"/>
      <c r="X3143"/>
      <c r="AA3143"/>
      <c r="AB3143"/>
    </row>
    <row r="3144" spans="1:28" ht="15" customHeight="1" x14ac:dyDescent="0.25">
      <c r="A3144" s="6" t="s">
        <v>78</v>
      </c>
      <c r="B3144" s="6" t="s">
        <v>79</v>
      </c>
      <c r="C3144" s="6" t="s">
        <v>80</v>
      </c>
      <c r="D3144" s="6" t="s">
        <v>81</v>
      </c>
      <c r="E3144" s="6">
        <v>5</v>
      </c>
      <c r="F3144" s="6" t="str">
        <f>VLOOKUP(T_[[#This Row],[N° représ]],ListeREPRESENTANTS,2,FALSE)</f>
        <v>Mohamed Ben Arfa</v>
      </c>
      <c r="G3144" s="6">
        <v>10861</v>
      </c>
      <c r="H3144" s="9">
        <v>41868</v>
      </c>
      <c r="I3144" s="9">
        <v>41894</v>
      </c>
      <c r="J3144" s="9">
        <v>41892</v>
      </c>
      <c r="K3144" s="7">
        <v>3</v>
      </c>
      <c r="L3144" s="9" t="str">
        <f>VLOOKUP(T_[[#This Row],[Réf catégorie]],ListeCATEGORIES,2,FALSE)</f>
        <v>Desserts</v>
      </c>
      <c r="M3144" s="6">
        <v>62</v>
      </c>
      <c r="N3144" s="6" t="str">
        <f>VLOOKUP(T_[[#This Row],[Réf prod]],ListePRODUITS,2,FALSE)</f>
        <v>Tarte au sucre</v>
      </c>
      <c r="O3144" s="13">
        <v>246.5</v>
      </c>
      <c r="P3144" s="6">
        <v>87</v>
      </c>
      <c r="Q3144" s="13">
        <f t="shared" si="49"/>
        <v>21445.5</v>
      </c>
      <c r="R3144" s="15">
        <v>0.03</v>
      </c>
      <c r="S3144" s="13">
        <v>20802.134999999998</v>
      </c>
      <c r="T3144" s="13">
        <v>665.66831999999999</v>
      </c>
      <c r="U3144" s="48">
        <f>T_[[#This Row],[CA tarif]]-T_[[#This Row],[CA HT]]</f>
        <v>643.3650000000016</v>
      </c>
      <c r="V3144" s="13"/>
      <c r="W3144" s="13"/>
      <c r="X3144"/>
      <c r="AA3144"/>
      <c r="AB3144"/>
    </row>
    <row r="3145" spans="1:28" ht="15" customHeight="1" x14ac:dyDescent="0.25">
      <c r="A3145" s="6" t="s">
        <v>281</v>
      </c>
      <c r="B3145" s="6" t="s">
        <v>282</v>
      </c>
      <c r="C3145" s="6" t="s">
        <v>283</v>
      </c>
      <c r="D3145" s="6" t="s">
        <v>284</v>
      </c>
      <c r="E3145" s="6">
        <v>9</v>
      </c>
      <c r="F3145" s="6" t="str">
        <f>VLOOKUP(T_[[#This Row],[N° représ]],ListeREPRESENTANTS,2,FALSE)</f>
        <v>Steven Buchanan</v>
      </c>
      <c r="G3145" s="6">
        <v>10870</v>
      </c>
      <c r="H3145" s="9">
        <v>41868</v>
      </c>
      <c r="I3145" s="9">
        <v>41895</v>
      </c>
      <c r="J3145" s="9">
        <v>41890</v>
      </c>
      <c r="K3145" s="7">
        <v>1</v>
      </c>
      <c r="L3145" s="9" t="str">
        <f>VLOOKUP(T_[[#This Row],[Réf catégorie]],ListeCATEGORIES,2,FALSE)</f>
        <v>Boissons</v>
      </c>
      <c r="M3145" s="6">
        <v>35</v>
      </c>
      <c r="N3145" s="6" t="str">
        <f>VLOOKUP(T_[[#This Row],[Réf prod]],ListePRODUITS,2,FALSE)</f>
        <v>Steeleye Stout</v>
      </c>
      <c r="O3145" s="13">
        <v>90</v>
      </c>
      <c r="P3145" s="6">
        <v>20</v>
      </c>
      <c r="Q3145" s="13">
        <f t="shared" si="49"/>
        <v>1800</v>
      </c>
      <c r="R3145" s="15">
        <v>0.1</v>
      </c>
      <c r="S3145" s="13">
        <v>1620</v>
      </c>
      <c r="T3145" s="13">
        <v>16.2</v>
      </c>
      <c r="U3145" s="48">
        <f>T_[[#This Row],[CA tarif]]-T_[[#This Row],[CA HT]]</f>
        <v>180</v>
      </c>
      <c r="V3145" s="13"/>
      <c r="W3145" s="13"/>
      <c r="X3145"/>
      <c r="AA3145"/>
      <c r="AB3145"/>
    </row>
    <row r="3146" spans="1:28" ht="15" customHeight="1" x14ac:dyDescent="0.25">
      <c r="A3146" s="6" t="s">
        <v>120</v>
      </c>
      <c r="B3146" s="6" t="s">
        <v>121</v>
      </c>
      <c r="C3146" s="6" t="s">
        <v>122</v>
      </c>
      <c r="D3146" s="6" t="s">
        <v>123</v>
      </c>
      <c r="E3146" s="6">
        <v>9</v>
      </c>
      <c r="F3146" s="6" t="str">
        <f>VLOOKUP(T_[[#This Row],[N° représ]],ListeREPRESENTANTS,2,FALSE)</f>
        <v>Steven Buchanan</v>
      </c>
      <c r="G3146" s="6">
        <v>10851</v>
      </c>
      <c r="H3146" s="9">
        <v>41869</v>
      </c>
      <c r="I3146" s="9">
        <v>41892</v>
      </c>
      <c r="J3146" s="9">
        <v>41891</v>
      </c>
      <c r="K3146" s="7">
        <v>1</v>
      </c>
      <c r="L3146" s="9" t="str">
        <f>VLOOKUP(T_[[#This Row],[Réf catégorie]],ListeCATEGORIES,2,FALSE)</f>
        <v>Boissons</v>
      </c>
      <c r="M3146" s="6">
        <v>2</v>
      </c>
      <c r="N3146" s="6" t="str">
        <f>VLOOKUP(T_[[#This Row],[Réf prod]],ListePRODUITS,2,FALSE)</f>
        <v>Chang</v>
      </c>
      <c r="O3146" s="13">
        <v>95</v>
      </c>
      <c r="P3146" s="6">
        <v>91</v>
      </c>
      <c r="Q3146" s="13">
        <f t="shared" si="49"/>
        <v>8645</v>
      </c>
      <c r="R3146" s="15">
        <v>0.06</v>
      </c>
      <c r="S3146" s="13">
        <v>8126.2999999999993</v>
      </c>
      <c r="T3146" s="13">
        <v>154.3997</v>
      </c>
      <c r="U3146" s="48">
        <f>T_[[#This Row],[CA tarif]]-T_[[#This Row],[CA HT]]</f>
        <v>518.70000000000073</v>
      </c>
      <c r="V3146" s="13"/>
      <c r="W3146" s="13"/>
      <c r="X3146"/>
      <c r="AA3146"/>
      <c r="AB3146"/>
    </row>
    <row r="3147" spans="1:28" ht="15" customHeight="1" x14ac:dyDescent="0.25">
      <c r="A3147" s="6" t="s">
        <v>111</v>
      </c>
      <c r="B3147" s="6" t="s">
        <v>112</v>
      </c>
      <c r="C3147" s="6" t="s">
        <v>113</v>
      </c>
      <c r="D3147" s="6" t="s">
        <v>85</v>
      </c>
      <c r="E3147" s="6">
        <v>3</v>
      </c>
      <c r="F3147" s="6" t="str">
        <f>VLOOKUP(T_[[#This Row],[N° représ]],ListeREPRESENTANTS,2,FALSE)</f>
        <v>Janet Leverling</v>
      </c>
      <c r="G3147" s="6">
        <v>10806</v>
      </c>
      <c r="H3147" s="9">
        <v>41870</v>
      </c>
      <c r="I3147" s="9">
        <v>41882</v>
      </c>
      <c r="J3147" s="9">
        <v>41885</v>
      </c>
      <c r="K3147" s="7">
        <v>2</v>
      </c>
      <c r="L3147" s="9" t="str">
        <f>VLOOKUP(T_[[#This Row],[Réf catégorie]],ListeCATEGORIES,2,FALSE)</f>
        <v>Condiments</v>
      </c>
      <c r="M3147" s="6">
        <v>65</v>
      </c>
      <c r="N3147" s="6" t="str">
        <f>VLOOKUP(T_[[#This Row],[Réf prod]],ListePRODUITS,2,FALSE)</f>
        <v>Louisiana Fiery Hot Pepper Sauce</v>
      </c>
      <c r="O3147" s="13">
        <v>105.25</v>
      </c>
      <c r="P3147" s="6">
        <v>36</v>
      </c>
      <c r="Q3147" s="13">
        <f t="shared" si="49"/>
        <v>3789</v>
      </c>
      <c r="R3147" s="15">
        <v>0.17</v>
      </c>
      <c r="S3147" s="13">
        <v>3144.87</v>
      </c>
      <c r="T3147" s="13">
        <v>62.897399999999998</v>
      </c>
      <c r="U3147" s="48">
        <f>T_[[#This Row],[CA tarif]]-T_[[#This Row],[CA HT]]</f>
        <v>644.13000000000011</v>
      </c>
      <c r="V3147" s="13"/>
      <c r="W3147" s="13"/>
      <c r="X3147"/>
      <c r="AA3147"/>
      <c r="AB3147"/>
    </row>
    <row r="3148" spans="1:28" ht="15" customHeight="1" x14ac:dyDescent="0.25">
      <c r="A3148" s="6" t="s">
        <v>205</v>
      </c>
      <c r="B3148" s="6" t="s">
        <v>206</v>
      </c>
      <c r="C3148" s="6" t="s">
        <v>207</v>
      </c>
      <c r="D3148" s="6" t="s">
        <v>208</v>
      </c>
      <c r="E3148" s="6">
        <v>3</v>
      </c>
      <c r="F3148" s="6" t="str">
        <f>VLOOKUP(T_[[#This Row],[N° représ]],ListeREPRESENTANTS,2,FALSE)</f>
        <v>Janet Leverling</v>
      </c>
      <c r="G3148" s="6">
        <v>10924</v>
      </c>
      <c r="H3148" s="9">
        <v>41870</v>
      </c>
      <c r="I3148" s="9">
        <v>41886</v>
      </c>
      <c r="J3148" s="9">
        <v>41883</v>
      </c>
      <c r="K3148" s="7">
        <v>8</v>
      </c>
      <c r="L3148" s="9" t="str">
        <f>VLOOKUP(T_[[#This Row],[Réf catégorie]],ListeCATEGORIES,2,FALSE)</f>
        <v>Poissons et fruits de mer</v>
      </c>
      <c r="M3148" s="6">
        <v>10</v>
      </c>
      <c r="N3148" s="6" t="str">
        <f>VLOOKUP(T_[[#This Row],[Réf prod]],ListePRODUITS,2,FALSE)</f>
        <v>Ikura</v>
      </c>
      <c r="O3148" s="13">
        <v>155</v>
      </c>
      <c r="P3148" s="6">
        <v>49</v>
      </c>
      <c r="Q3148" s="13">
        <f t="shared" si="49"/>
        <v>7595</v>
      </c>
      <c r="R3148" s="15">
        <v>0.02</v>
      </c>
      <c r="S3148" s="13">
        <v>7443.0999999999995</v>
      </c>
      <c r="T3148" s="13">
        <v>119.08959999999999</v>
      </c>
      <c r="U3148" s="48">
        <f>T_[[#This Row],[CA tarif]]-T_[[#This Row],[CA HT]]</f>
        <v>151.90000000000055</v>
      </c>
      <c r="V3148" s="13"/>
      <c r="W3148" s="13"/>
      <c r="X3148"/>
      <c r="AA3148"/>
      <c r="AB3148"/>
    </row>
    <row r="3149" spans="1:28" ht="15" customHeight="1" x14ac:dyDescent="0.25">
      <c r="A3149" s="6" t="s">
        <v>141</v>
      </c>
      <c r="B3149" s="6" t="s">
        <v>142</v>
      </c>
      <c r="C3149" s="6" t="s">
        <v>109</v>
      </c>
      <c r="D3149" s="6" t="s">
        <v>110</v>
      </c>
      <c r="E3149" s="6">
        <v>4</v>
      </c>
      <c r="F3149" s="6" t="str">
        <f>VLOOKUP(T_[[#This Row],[N° représ]],ListeREPRESENTANTS,2,FALSE)</f>
        <v>Laura Callahan</v>
      </c>
      <c r="G3149" s="6">
        <v>10491</v>
      </c>
      <c r="H3149" s="9">
        <v>41871</v>
      </c>
      <c r="I3149" s="9">
        <v>41897</v>
      </c>
      <c r="J3149" s="9">
        <v>41899</v>
      </c>
      <c r="K3149" s="7">
        <v>2</v>
      </c>
      <c r="L3149" s="9" t="str">
        <f>VLOOKUP(T_[[#This Row],[Réf catégorie]],ListeCATEGORIES,2,FALSE)</f>
        <v>Condiments</v>
      </c>
      <c r="M3149" s="6">
        <v>44</v>
      </c>
      <c r="N3149" s="6" t="str">
        <f>VLOOKUP(T_[[#This Row],[Réf prod]],ListePRODUITS,2,FALSE)</f>
        <v>Gula Malacca</v>
      </c>
      <c r="O3149" s="13">
        <v>77.5</v>
      </c>
      <c r="P3149" s="6">
        <v>80</v>
      </c>
      <c r="Q3149" s="13">
        <f t="shared" si="49"/>
        <v>6200</v>
      </c>
      <c r="R3149" s="15">
        <v>0.01</v>
      </c>
      <c r="S3149" s="13">
        <v>6138</v>
      </c>
      <c r="T3149" s="13">
        <v>135.036</v>
      </c>
      <c r="U3149" s="48">
        <f>T_[[#This Row],[CA tarif]]-T_[[#This Row],[CA HT]]</f>
        <v>62</v>
      </c>
      <c r="V3149" s="13"/>
      <c r="W3149" s="13"/>
      <c r="X3149"/>
      <c r="AA3149"/>
      <c r="AB3149"/>
    </row>
    <row r="3150" spans="1:28" ht="15" customHeight="1" x14ac:dyDescent="0.25">
      <c r="A3150" s="6" t="s">
        <v>269</v>
      </c>
      <c r="B3150" s="6" t="s">
        <v>270</v>
      </c>
      <c r="C3150" s="6" t="s">
        <v>271</v>
      </c>
      <c r="D3150" s="6" t="s">
        <v>242</v>
      </c>
      <c r="E3150" s="6">
        <v>7</v>
      </c>
      <c r="F3150" s="6" t="str">
        <f>VLOOKUP(T_[[#This Row],[N° représ]],ListeREPRESENTANTS,2,FALSE)</f>
        <v>Jaime Dos Santos</v>
      </c>
      <c r="G3150" s="6">
        <v>10591</v>
      </c>
      <c r="H3150" s="9">
        <v>41871</v>
      </c>
      <c r="I3150" s="9">
        <v>41891</v>
      </c>
      <c r="J3150" s="9">
        <v>41889</v>
      </c>
      <c r="K3150" s="7">
        <v>7</v>
      </c>
      <c r="L3150" s="9" t="str">
        <f>VLOOKUP(T_[[#This Row],[Réf catégorie]],ListeCATEGORIES,2,FALSE)</f>
        <v>Produits secs</v>
      </c>
      <c r="M3150" s="6">
        <v>7</v>
      </c>
      <c r="N3150" s="6" t="str">
        <f>VLOOKUP(T_[[#This Row],[Réf prod]],ListePRODUITS,2,FALSE)</f>
        <v>Uncle Bob's Organic Dried Pears</v>
      </c>
      <c r="O3150" s="13">
        <v>150</v>
      </c>
      <c r="P3150" s="6">
        <v>8</v>
      </c>
      <c r="Q3150" s="13">
        <f t="shared" si="49"/>
        <v>1200</v>
      </c>
      <c r="R3150" s="15">
        <v>0.08</v>
      </c>
      <c r="S3150" s="13">
        <v>1104</v>
      </c>
      <c r="T3150" s="13">
        <v>24.288</v>
      </c>
      <c r="U3150" s="48">
        <f>T_[[#This Row],[CA tarif]]-T_[[#This Row],[CA HT]]</f>
        <v>96</v>
      </c>
      <c r="V3150" s="13"/>
      <c r="W3150" s="13"/>
      <c r="X3150"/>
      <c r="AA3150"/>
      <c r="AB3150"/>
    </row>
    <row r="3151" spans="1:28" ht="15" customHeight="1" x14ac:dyDescent="0.25">
      <c r="A3151" s="6" t="s">
        <v>99</v>
      </c>
      <c r="B3151" s="6" t="s">
        <v>100</v>
      </c>
      <c r="C3151" s="6" t="s">
        <v>101</v>
      </c>
      <c r="D3151" s="6" t="s">
        <v>102</v>
      </c>
      <c r="E3151" s="6">
        <v>9</v>
      </c>
      <c r="F3151" s="6" t="str">
        <f>VLOOKUP(T_[[#This Row],[N° représ]],ListeREPRESENTANTS,2,FALSE)</f>
        <v>Steven Buchanan</v>
      </c>
      <c r="G3151" s="6">
        <v>10841</v>
      </c>
      <c r="H3151" s="9">
        <v>41871</v>
      </c>
      <c r="I3151" s="9">
        <v>41901</v>
      </c>
      <c r="J3151" s="9">
        <v>41899</v>
      </c>
      <c r="K3151" s="7">
        <v>5</v>
      </c>
      <c r="L3151" s="9" t="str">
        <f>VLOOKUP(T_[[#This Row],[Réf catégorie]],ListeCATEGORIES,2,FALSE)</f>
        <v>Pâtes et céréales</v>
      </c>
      <c r="M3151" s="6">
        <v>56</v>
      </c>
      <c r="N3151" s="6" t="str">
        <f>VLOOKUP(T_[[#This Row],[Réf prod]],ListePRODUITS,2,FALSE)</f>
        <v>Gnocchi di nonna Alice</v>
      </c>
      <c r="O3151" s="13">
        <v>190</v>
      </c>
      <c r="P3151" s="6">
        <v>82</v>
      </c>
      <c r="Q3151" s="13">
        <f t="shared" si="49"/>
        <v>15580</v>
      </c>
      <c r="R3151" s="15">
        <v>0.04</v>
      </c>
      <c r="S3151" s="13">
        <v>14956.8</v>
      </c>
      <c r="T3151" s="13">
        <v>224.352</v>
      </c>
      <c r="U3151" s="48">
        <f>T_[[#This Row],[CA tarif]]-T_[[#This Row],[CA HT]]</f>
        <v>623.20000000000073</v>
      </c>
      <c r="V3151" s="13"/>
      <c r="W3151" s="13"/>
      <c r="X3151"/>
      <c r="AA3151"/>
      <c r="AB3151"/>
    </row>
    <row r="3152" spans="1:28" ht="15" customHeight="1" x14ac:dyDescent="0.25">
      <c r="A3152" s="6" t="s">
        <v>239</v>
      </c>
      <c r="B3152" s="6" t="s">
        <v>240</v>
      </c>
      <c r="C3152" s="6" t="s">
        <v>241</v>
      </c>
      <c r="D3152" s="6" t="s">
        <v>242</v>
      </c>
      <c r="E3152" s="6">
        <v>8</v>
      </c>
      <c r="F3152" s="6" t="str">
        <f>VLOOKUP(T_[[#This Row],[N° représ]],ListeREPRESENTANTS,2,FALSE)</f>
        <v>Hicham Esmal</v>
      </c>
      <c r="G3152" s="6">
        <v>10642</v>
      </c>
      <c r="H3152" s="9">
        <v>41872</v>
      </c>
      <c r="I3152" s="9">
        <v>41897</v>
      </c>
      <c r="J3152" s="9">
        <v>41897</v>
      </c>
      <c r="K3152" s="7">
        <v>3</v>
      </c>
      <c r="L3152" s="9" t="str">
        <f>VLOOKUP(T_[[#This Row],[Réf catégorie]],ListeCATEGORIES,2,FALSE)</f>
        <v>Desserts</v>
      </c>
      <c r="M3152" s="6">
        <v>21</v>
      </c>
      <c r="N3152" s="6" t="str">
        <f>VLOOKUP(T_[[#This Row],[Réf prod]],ListePRODUITS,2,FALSE)</f>
        <v>Sir Rodney's Scones</v>
      </c>
      <c r="O3152" s="13">
        <v>50</v>
      </c>
      <c r="P3152" s="6">
        <v>10</v>
      </c>
      <c r="Q3152" s="13">
        <f t="shared" si="49"/>
        <v>500</v>
      </c>
      <c r="R3152" s="15">
        <v>0.02</v>
      </c>
      <c r="S3152" s="13">
        <v>490</v>
      </c>
      <c r="T3152" s="13">
        <v>4.9000000000000004</v>
      </c>
      <c r="U3152" s="48">
        <f>T_[[#This Row],[CA tarif]]-T_[[#This Row],[CA HT]]</f>
        <v>10</v>
      </c>
      <c r="V3152" s="13"/>
      <c r="W3152" s="13"/>
      <c r="X3152"/>
      <c r="AA3152"/>
      <c r="AB3152"/>
    </row>
    <row r="3153" spans="1:28" ht="15" customHeight="1" x14ac:dyDescent="0.25">
      <c r="A3153" s="6" t="s">
        <v>184</v>
      </c>
      <c r="B3153" s="6" t="s">
        <v>185</v>
      </c>
      <c r="C3153" s="6" t="s">
        <v>159</v>
      </c>
      <c r="D3153" s="6" t="s">
        <v>136</v>
      </c>
      <c r="E3153" s="6">
        <v>4</v>
      </c>
      <c r="F3153" s="6" t="str">
        <f>VLOOKUP(T_[[#This Row],[N° représ]],ListeREPRESENTANTS,2,FALSE)</f>
        <v>Laura Callahan</v>
      </c>
      <c r="G3153" s="6">
        <v>10651</v>
      </c>
      <c r="H3153" s="9">
        <v>41872</v>
      </c>
      <c r="I3153" s="9">
        <v>41891</v>
      </c>
      <c r="J3153" s="9">
        <v>41894</v>
      </c>
      <c r="K3153" s="7">
        <v>5</v>
      </c>
      <c r="L3153" s="9" t="str">
        <f>VLOOKUP(T_[[#This Row],[Réf catégorie]],ListeCATEGORIES,2,FALSE)</f>
        <v>Pâtes et céréales</v>
      </c>
      <c r="M3153" s="6">
        <v>22</v>
      </c>
      <c r="N3153" s="6" t="str">
        <f>VLOOKUP(T_[[#This Row],[Réf prod]],ListePRODUITS,2,FALSE)</f>
        <v>Gustaf's Knäckebröd</v>
      </c>
      <c r="O3153" s="13">
        <v>105</v>
      </c>
      <c r="P3153" s="6">
        <v>5</v>
      </c>
      <c r="Q3153" s="13">
        <f t="shared" si="49"/>
        <v>525</v>
      </c>
      <c r="R3153" s="15">
        <v>0.14000000000000001</v>
      </c>
      <c r="S3153" s="13">
        <v>451.5</v>
      </c>
      <c r="T3153" s="13">
        <v>8.1270000000000007</v>
      </c>
      <c r="U3153" s="48">
        <f>T_[[#This Row],[CA tarif]]-T_[[#This Row],[CA HT]]</f>
        <v>73.5</v>
      </c>
      <c r="V3153" s="13"/>
      <c r="W3153" s="13"/>
      <c r="X3153"/>
      <c r="AA3153"/>
      <c r="AB3153"/>
    </row>
    <row r="3154" spans="1:28" ht="15" customHeight="1" x14ac:dyDescent="0.25">
      <c r="A3154" s="6" t="s">
        <v>173</v>
      </c>
      <c r="B3154" s="6" t="s">
        <v>174</v>
      </c>
      <c r="C3154" s="6" t="s">
        <v>135</v>
      </c>
      <c r="D3154" s="6" t="s">
        <v>136</v>
      </c>
      <c r="E3154" s="6">
        <v>7</v>
      </c>
      <c r="F3154" s="6" t="str">
        <f>VLOOKUP(T_[[#This Row],[N° représ]],ListeREPRESENTANTS,2,FALSE)</f>
        <v>Jaime Dos Santos</v>
      </c>
      <c r="G3154" s="6">
        <v>10718</v>
      </c>
      <c r="H3154" s="9">
        <v>41872</v>
      </c>
      <c r="I3154" s="9">
        <v>41895</v>
      </c>
      <c r="J3154" s="9">
        <v>41898</v>
      </c>
      <c r="K3154" s="7">
        <v>3</v>
      </c>
      <c r="L3154" s="9" t="str">
        <f>VLOOKUP(T_[[#This Row],[Réf catégorie]],ListeCATEGORIES,2,FALSE)</f>
        <v>Desserts</v>
      </c>
      <c r="M3154" s="6">
        <v>16</v>
      </c>
      <c r="N3154" s="6" t="str">
        <f>VLOOKUP(T_[[#This Row],[Réf prod]],ListePRODUITS,2,FALSE)</f>
        <v>Pavlova</v>
      </c>
      <c r="O3154" s="13">
        <v>87.25</v>
      </c>
      <c r="P3154" s="6">
        <v>91</v>
      </c>
      <c r="Q3154" s="13">
        <f t="shared" si="49"/>
        <v>7939.75</v>
      </c>
      <c r="R3154" s="15">
        <v>0.11</v>
      </c>
      <c r="S3154" s="13">
        <v>7066.3775000000005</v>
      </c>
      <c r="T3154" s="13">
        <v>14.132755000000001</v>
      </c>
      <c r="U3154" s="48">
        <f>T_[[#This Row],[CA tarif]]-T_[[#This Row],[CA HT]]</f>
        <v>873.37249999999949</v>
      </c>
      <c r="V3154" s="13"/>
      <c r="W3154" s="13"/>
      <c r="X3154"/>
      <c r="AA3154"/>
      <c r="AB3154"/>
    </row>
    <row r="3155" spans="1:28" ht="15" customHeight="1" x14ac:dyDescent="0.25">
      <c r="A3155" s="6" t="s">
        <v>117</v>
      </c>
      <c r="B3155" s="6" t="s">
        <v>118</v>
      </c>
      <c r="C3155" s="6" t="s">
        <v>119</v>
      </c>
      <c r="D3155" s="6" t="s">
        <v>85</v>
      </c>
      <c r="E3155" s="6">
        <v>7</v>
      </c>
      <c r="F3155" s="6" t="str">
        <f>VLOOKUP(T_[[#This Row],[N° représ]],ListeREPRESENTANTS,2,FALSE)</f>
        <v>Jaime Dos Santos</v>
      </c>
      <c r="G3155" s="6">
        <v>10789</v>
      </c>
      <c r="H3155" s="9">
        <v>41872</v>
      </c>
      <c r="I3155" s="9">
        <v>41896</v>
      </c>
      <c r="J3155" s="9">
        <v>41894</v>
      </c>
      <c r="K3155" s="7">
        <v>1</v>
      </c>
      <c r="L3155" s="9" t="str">
        <f>VLOOKUP(T_[[#This Row],[Réf catégorie]],ListeCATEGORIES,2,FALSE)</f>
        <v>Boissons</v>
      </c>
      <c r="M3155" s="6">
        <v>35</v>
      </c>
      <c r="N3155" s="6" t="str">
        <f>VLOOKUP(T_[[#This Row],[Réf prod]],ListePRODUITS,2,FALSE)</f>
        <v>Steeleye Stout</v>
      </c>
      <c r="O3155" s="13">
        <v>90</v>
      </c>
      <c r="P3155" s="6">
        <v>84</v>
      </c>
      <c r="Q3155" s="13">
        <f t="shared" si="49"/>
        <v>7560</v>
      </c>
      <c r="R3155" s="15">
        <v>7.0000000000000007E-2</v>
      </c>
      <c r="S3155" s="13">
        <v>7030.7999999999993</v>
      </c>
      <c r="T3155" s="13">
        <v>232.01639999999998</v>
      </c>
      <c r="U3155" s="48">
        <f>T_[[#This Row],[CA tarif]]-T_[[#This Row],[CA HT]]</f>
        <v>529.20000000000073</v>
      </c>
      <c r="V3155" s="13"/>
      <c r="W3155" s="13"/>
      <c r="X3155"/>
      <c r="AA3155"/>
      <c r="AB3155"/>
    </row>
    <row r="3156" spans="1:28" ht="15" customHeight="1" x14ac:dyDescent="0.25">
      <c r="A3156" s="6" t="s">
        <v>173</v>
      </c>
      <c r="B3156" s="6" t="s">
        <v>174</v>
      </c>
      <c r="C3156" s="6" t="s">
        <v>135</v>
      </c>
      <c r="D3156" s="6" t="s">
        <v>136</v>
      </c>
      <c r="E3156" s="6">
        <v>7</v>
      </c>
      <c r="F3156" s="6" t="str">
        <f>VLOOKUP(T_[[#This Row],[N° représ]],ListeREPRESENTANTS,2,FALSE)</f>
        <v>Jaime Dos Santos</v>
      </c>
      <c r="G3156" s="6">
        <v>10718</v>
      </c>
      <c r="H3156" s="9">
        <v>41873</v>
      </c>
      <c r="I3156" s="9">
        <v>41893</v>
      </c>
      <c r="J3156" s="9">
        <v>41893</v>
      </c>
      <c r="K3156" s="7">
        <v>3</v>
      </c>
      <c r="L3156" s="9" t="str">
        <f>VLOOKUP(T_[[#This Row],[Réf catégorie]],ListeCATEGORIES,2,FALSE)</f>
        <v>Desserts</v>
      </c>
      <c r="M3156" s="6">
        <v>62</v>
      </c>
      <c r="N3156" s="6" t="str">
        <f>VLOOKUP(T_[[#This Row],[Réf prod]],ListePRODUITS,2,FALSE)</f>
        <v>Tarte au sucre</v>
      </c>
      <c r="O3156" s="13">
        <v>246.5</v>
      </c>
      <c r="P3156" s="6">
        <v>87</v>
      </c>
      <c r="Q3156" s="13">
        <f t="shared" si="49"/>
        <v>21445.5</v>
      </c>
      <c r="R3156" s="15">
        <v>0.09</v>
      </c>
      <c r="S3156" s="13">
        <v>19515.405000000002</v>
      </c>
      <c r="T3156" s="13">
        <v>331.76188500000006</v>
      </c>
      <c r="U3156" s="48">
        <f>T_[[#This Row],[CA tarif]]-T_[[#This Row],[CA HT]]</f>
        <v>1930.0949999999975</v>
      </c>
      <c r="V3156" s="13"/>
      <c r="W3156" s="13"/>
      <c r="X3156"/>
      <c r="AA3156"/>
      <c r="AB3156"/>
    </row>
    <row r="3157" spans="1:28" ht="15" customHeight="1" x14ac:dyDescent="0.25">
      <c r="A3157" s="6" t="s">
        <v>92</v>
      </c>
      <c r="B3157" s="6" t="s">
        <v>93</v>
      </c>
      <c r="C3157" s="6" t="s">
        <v>94</v>
      </c>
      <c r="D3157" s="6" t="s">
        <v>89</v>
      </c>
      <c r="E3157" s="6">
        <v>5</v>
      </c>
      <c r="F3157" s="6" t="str">
        <f>VLOOKUP(T_[[#This Row],[N° représ]],ListeREPRESENTANTS,2,FALSE)</f>
        <v>Mohamed Ben Arfa</v>
      </c>
      <c r="G3157" s="6">
        <v>10749</v>
      </c>
      <c r="H3157" s="9">
        <v>41873</v>
      </c>
      <c r="I3157" s="9">
        <v>41901</v>
      </c>
      <c r="J3157" s="9">
        <v>41896</v>
      </c>
      <c r="K3157" s="7">
        <v>5</v>
      </c>
      <c r="L3157" s="9" t="str">
        <f>VLOOKUP(T_[[#This Row],[Réf catégorie]],ListeCATEGORIES,2,FALSE)</f>
        <v>Pâtes et céréales</v>
      </c>
      <c r="M3157" s="6">
        <v>56</v>
      </c>
      <c r="N3157" s="6" t="str">
        <f>VLOOKUP(T_[[#This Row],[Réf prod]],ListePRODUITS,2,FALSE)</f>
        <v>Gnocchi di nonna Alice</v>
      </c>
      <c r="O3157" s="13">
        <v>190</v>
      </c>
      <c r="P3157" s="6">
        <v>100</v>
      </c>
      <c r="Q3157" s="13">
        <f t="shared" si="49"/>
        <v>19000</v>
      </c>
      <c r="R3157" s="15">
        <v>0.13</v>
      </c>
      <c r="S3157" s="13">
        <v>16530</v>
      </c>
      <c r="T3157" s="13">
        <v>264.48</v>
      </c>
      <c r="U3157" s="48">
        <f>T_[[#This Row],[CA tarif]]-T_[[#This Row],[CA HT]]</f>
        <v>2470</v>
      </c>
      <c r="V3157" s="13"/>
      <c r="W3157" s="13"/>
      <c r="X3157"/>
      <c r="AA3157"/>
      <c r="AB3157"/>
    </row>
    <row r="3158" spans="1:28" ht="15" customHeight="1" x14ac:dyDescent="0.25">
      <c r="A3158" s="6" t="s">
        <v>179</v>
      </c>
      <c r="B3158" s="6" t="s">
        <v>180</v>
      </c>
      <c r="C3158" s="6" t="s">
        <v>181</v>
      </c>
      <c r="D3158" s="6" t="s">
        <v>81</v>
      </c>
      <c r="E3158" s="6">
        <v>6</v>
      </c>
      <c r="F3158" s="6" t="str">
        <f>VLOOKUP(T_[[#This Row],[N° représ]],ListeREPRESENTANTS,2,FALSE)</f>
        <v>Ernst Junge</v>
      </c>
      <c r="G3158" s="6">
        <v>10555</v>
      </c>
      <c r="H3158" s="9">
        <v>41874</v>
      </c>
      <c r="I3158" s="9">
        <v>41886</v>
      </c>
      <c r="J3158" s="9">
        <v>41886</v>
      </c>
      <c r="K3158" s="7">
        <v>7</v>
      </c>
      <c r="L3158" s="9" t="str">
        <f>VLOOKUP(T_[[#This Row],[Réf catégorie]],ListeCATEGORIES,2,FALSE)</f>
        <v>Produits secs</v>
      </c>
      <c r="M3158" s="6">
        <v>51</v>
      </c>
      <c r="N3158" s="6" t="str">
        <f>VLOOKUP(T_[[#This Row],[Réf prod]],ListePRODUITS,2,FALSE)</f>
        <v>Manjimup Dried Apples</v>
      </c>
      <c r="O3158" s="13">
        <v>265</v>
      </c>
      <c r="P3158" s="6">
        <v>32</v>
      </c>
      <c r="Q3158" s="13">
        <f t="shared" si="49"/>
        <v>8480</v>
      </c>
      <c r="R3158" s="15">
        <v>0.16</v>
      </c>
      <c r="S3158" s="13">
        <v>7123.2</v>
      </c>
      <c r="T3158" s="13">
        <v>49.862400000000001</v>
      </c>
      <c r="U3158" s="48">
        <f>T_[[#This Row],[CA tarif]]-T_[[#This Row],[CA HT]]</f>
        <v>1356.8000000000002</v>
      </c>
      <c r="V3158" s="13"/>
      <c r="W3158" s="13"/>
      <c r="X3158"/>
      <c r="AA3158"/>
      <c r="AB3158"/>
    </row>
    <row r="3159" spans="1:28" ht="15" customHeight="1" x14ac:dyDescent="0.25">
      <c r="A3159" s="6" t="s">
        <v>189</v>
      </c>
      <c r="B3159" s="6" t="s">
        <v>190</v>
      </c>
      <c r="C3159" s="6" t="s">
        <v>191</v>
      </c>
      <c r="D3159" s="6" t="s">
        <v>136</v>
      </c>
      <c r="E3159" s="6">
        <v>2</v>
      </c>
      <c r="F3159" s="6" t="str">
        <f>VLOOKUP(T_[[#This Row],[N° représ]],ListeREPRESENTANTS,2,FALSE)</f>
        <v>Anne Dodsworth</v>
      </c>
      <c r="G3159" s="6">
        <v>10745</v>
      </c>
      <c r="H3159" s="9">
        <v>41874</v>
      </c>
      <c r="I3159" s="9">
        <v>41885</v>
      </c>
      <c r="J3159" s="9">
        <v>41886</v>
      </c>
      <c r="K3159" s="7">
        <v>2</v>
      </c>
      <c r="L3159" s="9" t="str">
        <f>VLOOKUP(T_[[#This Row],[Réf catégorie]],ListeCATEGORIES,2,FALSE)</f>
        <v>Condiments</v>
      </c>
      <c r="M3159" s="6">
        <v>44</v>
      </c>
      <c r="N3159" s="6" t="str">
        <f>VLOOKUP(T_[[#This Row],[Réf prod]],ListePRODUITS,2,FALSE)</f>
        <v>Gula Malacca</v>
      </c>
      <c r="O3159" s="13">
        <v>97.25</v>
      </c>
      <c r="P3159" s="6">
        <v>3</v>
      </c>
      <c r="Q3159" s="13">
        <f t="shared" si="49"/>
        <v>291.75</v>
      </c>
      <c r="R3159" s="15">
        <v>0.14000000000000001</v>
      </c>
      <c r="S3159" s="13">
        <v>250.905</v>
      </c>
      <c r="T3159" s="13">
        <v>4.7671950000000001</v>
      </c>
      <c r="U3159" s="48">
        <f>T_[[#This Row],[CA tarif]]-T_[[#This Row],[CA HT]]</f>
        <v>40.844999999999999</v>
      </c>
      <c r="V3159" s="13"/>
      <c r="W3159" s="13"/>
      <c r="X3159"/>
      <c r="AA3159"/>
      <c r="AB3159"/>
    </row>
    <row r="3160" spans="1:28" ht="15" customHeight="1" x14ac:dyDescent="0.25">
      <c r="A3160" s="6" t="s">
        <v>103</v>
      </c>
      <c r="B3160" s="6" t="s">
        <v>104</v>
      </c>
      <c r="C3160" s="6" t="s">
        <v>105</v>
      </c>
      <c r="D3160" s="6" t="s">
        <v>106</v>
      </c>
      <c r="E3160" s="6">
        <v>5</v>
      </c>
      <c r="F3160" s="6" t="str">
        <f>VLOOKUP(T_[[#This Row],[N° représ]],ListeREPRESENTANTS,2,FALSE)</f>
        <v>Mohamed Ben Arfa</v>
      </c>
      <c r="G3160" s="6">
        <v>10863</v>
      </c>
      <c r="H3160" s="9">
        <v>41874</v>
      </c>
      <c r="I3160" s="9">
        <v>41886</v>
      </c>
      <c r="J3160" s="9">
        <v>41881</v>
      </c>
      <c r="K3160" s="7">
        <v>1</v>
      </c>
      <c r="L3160" s="9" t="str">
        <f>VLOOKUP(T_[[#This Row],[Réf catégorie]],ListeCATEGORIES,2,FALSE)</f>
        <v>Boissons</v>
      </c>
      <c r="M3160" s="6">
        <v>1</v>
      </c>
      <c r="N3160" s="6" t="str">
        <f>VLOOKUP(T_[[#This Row],[Réf prod]],ListePRODUITS,2,FALSE)</f>
        <v>Chai</v>
      </c>
      <c r="O3160" s="13">
        <v>90</v>
      </c>
      <c r="P3160" s="6">
        <v>34</v>
      </c>
      <c r="Q3160" s="13">
        <f t="shared" si="49"/>
        <v>3060</v>
      </c>
      <c r="R3160" s="15">
        <v>-0.02</v>
      </c>
      <c r="S3160" s="13">
        <v>3121.2000000000003</v>
      </c>
      <c r="T3160" s="13">
        <v>59.302800000000005</v>
      </c>
      <c r="U3160" s="48">
        <f>T_[[#This Row],[CA tarif]]-T_[[#This Row],[CA HT]]</f>
        <v>-61.200000000000273</v>
      </c>
      <c r="V3160" s="13"/>
      <c r="W3160" s="13"/>
      <c r="X3160"/>
      <c r="AA3160"/>
      <c r="AB3160"/>
    </row>
    <row r="3161" spans="1:28" ht="15" customHeight="1" x14ac:dyDescent="0.25">
      <c r="A3161" s="6" t="s">
        <v>201</v>
      </c>
      <c r="B3161" s="6" t="s">
        <v>202</v>
      </c>
      <c r="C3161" s="6" t="s">
        <v>203</v>
      </c>
      <c r="D3161" s="6" t="s">
        <v>204</v>
      </c>
      <c r="E3161" s="6">
        <v>5</v>
      </c>
      <c r="F3161" s="6" t="str">
        <f>VLOOKUP(T_[[#This Row],[N° représ]],ListeREPRESENTANTS,2,FALSE)</f>
        <v>Mohamed Ben Arfa</v>
      </c>
      <c r="G3161" s="6">
        <v>10881</v>
      </c>
      <c r="H3161" s="9">
        <v>41874</v>
      </c>
      <c r="I3161" s="9">
        <v>41898</v>
      </c>
      <c r="J3161" s="9">
        <v>41895</v>
      </c>
      <c r="K3161" s="7">
        <v>8</v>
      </c>
      <c r="L3161" s="9" t="str">
        <f>VLOOKUP(T_[[#This Row],[Réf catégorie]],ListeCATEGORIES,2,FALSE)</f>
        <v>Poissons et fruits de mer</v>
      </c>
      <c r="M3161" s="6">
        <v>73</v>
      </c>
      <c r="N3161" s="6" t="str">
        <f>VLOOKUP(T_[[#This Row],[Réf prod]],ListePRODUITS,2,FALSE)</f>
        <v>Röd Kaviar</v>
      </c>
      <c r="O3161" s="13">
        <v>75</v>
      </c>
      <c r="P3161" s="6">
        <v>50</v>
      </c>
      <c r="Q3161" s="13">
        <f t="shared" si="49"/>
        <v>3750</v>
      </c>
      <c r="R3161" s="15">
        <v>0.11</v>
      </c>
      <c r="S3161" s="13">
        <v>3337.5</v>
      </c>
      <c r="T3161" s="13">
        <v>86.775000000000006</v>
      </c>
      <c r="U3161" s="48">
        <f>T_[[#This Row],[CA tarif]]-T_[[#This Row],[CA HT]]</f>
        <v>412.5</v>
      </c>
      <c r="V3161" s="13"/>
      <c r="W3161" s="13"/>
      <c r="X3161"/>
      <c r="AA3161"/>
      <c r="AB3161"/>
    </row>
    <row r="3162" spans="1:28" ht="15" customHeight="1" x14ac:dyDescent="0.25">
      <c r="A3162" s="6" t="s">
        <v>332</v>
      </c>
      <c r="B3162" s="6" t="s">
        <v>333</v>
      </c>
      <c r="C3162" s="6" t="s">
        <v>326</v>
      </c>
      <c r="D3162" s="6" t="s">
        <v>238</v>
      </c>
      <c r="E3162" s="6">
        <v>5</v>
      </c>
      <c r="F3162" s="6" t="str">
        <f>VLOOKUP(T_[[#This Row],[N° représ]],ListeREPRESENTANTS,2,FALSE)</f>
        <v>Mohamed Ben Arfa</v>
      </c>
      <c r="G3162" s="6">
        <v>10917</v>
      </c>
      <c r="H3162" s="9">
        <v>41874</v>
      </c>
      <c r="I3162" s="9">
        <v>41901</v>
      </c>
      <c r="J3162" s="9">
        <v>41899</v>
      </c>
      <c r="K3162" s="7">
        <v>8</v>
      </c>
      <c r="L3162" s="9" t="str">
        <f>VLOOKUP(T_[[#This Row],[Réf catégorie]],ListeCATEGORIES,2,FALSE)</f>
        <v>Poissons et fruits de mer</v>
      </c>
      <c r="M3162" s="6">
        <v>30</v>
      </c>
      <c r="N3162" s="6" t="str">
        <f>VLOOKUP(T_[[#This Row],[Réf prod]],ListePRODUITS,2,FALSE)</f>
        <v>Nord-Ost Matjeshering</v>
      </c>
      <c r="O3162" s="13">
        <v>129.44999999999999</v>
      </c>
      <c r="P3162" s="6">
        <v>68</v>
      </c>
      <c r="Q3162" s="13">
        <f t="shared" si="49"/>
        <v>8802.5999999999985</v>
      </c>
      <c r="R3162" s="15">
        <v>-0.03</v>
      </c>
      <c r="S3162" s="13">
        <v>9066.6779999999981</v>
      </c>
      <c r="T3162" s="13">
        <v>317.33372999999995</v>
      </c>
      <c r="U3162" s="48">
        <f>T_[[#This Row],[CA tarif]]-T_[[#This Row],[CA HT]]</f>
        <v>-264.07799999999952</v>
      </c>
      <c r="V3162" s="13"/>
      <c r="W3162" s="13"/>
      <c r="X3162"/>
      <c r="AA3162"/>
      <c r="AB3162"/>
    </row>
    <row r="3163" spans="1:28" ht="15" customHeight="1" x14ac:dyDescent="0.25">
      <c r="A3163" s="6" t="s">
        <v>189</v>
      </c>
      <c r="B3163" s="6" t="s">
        <v>190</v>
      </c>
      <c r="C3163" s="6" t="s">
        <v>191</v>
      </c>
      <c r="D3163" s="6" t="s">
        <v>136</v>
      </c>
      <c r="E3163" s="6">
        <v>3</v>
      </c>
      <c r="F3163" s="6" t="str">
        <f>VLOOKUP(T_[[#This Row],[N° représ]],ListeREPRESENTANTS,2,FALSE)</f>
        <v>Janet Leverling</v>
      </c>
      <c r="G3163" s="6">
        <v>10540</v>
      </c>
      <c r="H3163" s="9">
        <v>41875</v>
      </c>
      <c r="I3163" s="9">
        <v>41895</v>
      </c>
      <c r="J3163" s="9">
        <v>41898</v>
      </c>
      <c r="K3163" s="7">
        <v>2</v>
      </c>
      <c r="L3163" s="9" t="str">
        <f>VLOOKUP(T_[[#This Row],[Réf catégorie]],ListeCATEGORIES,2,FALSE)</f>
        <v>Condiments</v>
      </c>
      <c r="M3163" s="6">
        <v>3</v>
      </c>
      <c r="N3163" s="6" t="str">
        <f>VLOOKUP(T_[[#This Row],[Réf prod]],ListePRODUITS,2,FALSE)</f>
        <v>Aniseed Syrup</v>
      </c>
      <c r="O3163" s="13">
        <v>50</v>
      </c>
      <c r="P3163" s="6">
        <v>64</v>
      </c>
      <c r="Q3163" s="13">
        <f t="shared" si="49"/>
        <v>3200</v>
      </c>
      <c r="R3163" s="15">
        <v>0.06</v>
      </c>
      <c r="S3163" s="13">
        <v>3008</v>
      </c>
      <c r="T3163" s="13">
        <v>36.095999999999997</v>
      </c>
      <c r="U3163" s="48">
        <f>T_[[#This Row],[CA tarif]]-T_[[#This Row],[CA HT]]</f>
        <v>192</v>
      </c>
      <c r="V3163" s="13"/>
      <c r="W3163" s="13"/>
      <c r="X3163"/>
      <c r="AA3163"/>
      <c r="AB3163"/>
    </row>
    <row r="3164" spans="1:28" ht="15" customHeight="1" x14ac:dyDescent="0.25">
      <c r="A3164" s="6" t="s">
        <v>243</v>
      </c>
      <c r="B3164" s="6" t="s">
        <v>244</v>
      </c>
      <c r="C3164" s="6" t="s">
        <v>88</v>
      </c>
      <c r="D3164" s="6" t="s">
        <v>89</v>
      </c>
      <c r="E3164" s="6">
        <v>5</v>
      </c>
      <c r="F3164" s="6" t="str">
        <f>VLOOKUP(T_[[#This Row],[N° représ]],ListeREPRESENTANTS,2,FALSE)</f>
        <v>Mohamed Ben Arfa</v>
      </c>
      <c r="G3164" s="6">
        <v>10707</v>
      </c>
      <c r="H3164" s="9">
        <v>41875</v>
      </c>
      <c r="I3164" s="9">
        <v>41903</v>
      </c>
      <c r="J3164" s="9">
        <v>41904</v>
      </c>
      <c r="K3164" s="7">
        <v>1</v>
      </c>
      <c r="L3164" s="9" t="str">
        <f>VLOOKUP(T_[[#This Row],[Réf catégorie]],ListeCATEGORIES,2,FALSE)</f>
        <v>Boissons</v>
      </c>
      <c r="M3164" s="6">
        <v>70</v>
      </c>
      <c r="N3164" s="6" t="str">
        <f>VLOOKUP(T_[[#This Row],[Réf prod]],ListePRODUITS,2,FALSE)</f>
        <v>Outback Lager</v>
      </c>
      <c r="O3164" s="13">
        <v>75</v>
      </c>
      <c r="P3164" s="6">
        <v>32</v>
      </c>
      <c r="Q3164" s="13">
        <f t="shared" si="49"/>
        <v>2400</v>
      </c>
      <c r="R3164" s="15">
        <v>0.14000000000000001</v>
      </c>
      <c r="S3164" s="13">
        <v>2064</v>
      </c>
      <c r="T3164" s="13">
        <v>72.239999999999995</v>
      </c>
      <c r="U3164" s="48">
        <f>T_[[#This Row],[CA tarif]]-T_[[#This Row],[CA HT]]</f>
        <v>336</v>
      </c>
      <c r="V3164" s="13"/>
      <c r="W3164" s="13"/>
      <c r="X3164"/>
      <c r="AA3164"/>
      <c r="AB3164"/>
    </row>
    <row r="3165" spans="1:28" ht="15" customHeight="1" x14ac:dyDescent="0.25">
      <c r="A3165" s="6" t="s">
        <v>228</v>
      </c>
      <c r="B3165" s="6" t="s">
        <v>229</v>
      </c>
      <c r="C3165" s="6" t="s">
        <v>122</v>
      </c>
      <c r="D3165" s="6" t="s">
        <v>123</v>
      </c>
      <c r="E3165" s="6">
        <v>4</v>
      </c>
      <c r="F3165" s="6" t="str">
        <f>VLOOKUP(T_[[#This Row],[N° représ]],ListeREPRESENTANTS,2,FALSE)</f>
        <v>Laura Callahan</v>
      </c>
      <c r="G3165" s="6">
        <v>10770</v>
      </c>
      <c r="H3165" s="9">
        <v>41875</v>
      </c>
      <c r="I3165" s="9">
        <v>41892</v>
      </c>
      <c r="J3165" s="9">
        <v>41888</v>
      </c>
      <c r="K3165" s="7">
        <v>4</v>
      </c>
      <c r="L3165" s="9" t="str">
        <f>VLOOKUP(T_[[#This Row],[Réf catégorie]],ListeCATEGORIES,2,FALSE)</f>
        <v>Produits laitiers</v>
      </c>
      <c r="M3165" s="6">
        <v>11</v>
      </c>
      <c r="N3165" s="6" t="str">
        <f>VLOOKUP(T_[[#This Row],[Réf prod]],ListePRODUITS,2,FALSE)</f>
        <v>Queso Cabrales</v>
      </c>
      <c r="O3165" s="13">
        <v>105</v>
      </c>
      <c r="P3165" s="6">
        <v>52</v>
      </c>
      <c r="Q3165" s="13">
        <f t="shared" si="49"/>
        <v>5460</v>
      </c>
      <c r="R3165" s="15">
        <v>0.11</v>
      </c>
      <c r="S3165" s="13">
        <v>4859.3999999999996</v>
      </c>
      <c r="T3165" s="13">
        <v>131.2038</v>
      </c>
      <c r="U3165" s="48">
        <f>T_[[#This Row],[CA tarif]]-T_[[#This Row],[CA HT]]</f>
        <v>600.60000000000036</v>
      </c>
      <c r="V3165" s="13"/>
      <c r="W3165" s="13"/>
      <c r="X3165"/>
      <c r="AA3165"/>
      <c r="AB3165"/>
    </row>
    <row r="3166" spans="1:28" ht="15" customHeight="1" x14ac:dyDescent="0.25">
      <c r="A3166" s="6" t="s">
        <v>99</v>
      </c>
      <c r="B3166" s="6" t="s">
        <v>100</v>
      </c>
      <c r="C3166" s="6" t="s">
        <v>101</v>
      </c>
      <c r="D3166" s="6" t="s">
        <v>102</v>
      </c>
      <c r="E3166" s="6">
        <v>9</v>
      </c>
      <c r="F3166" s="6" t="str">
        <f>VLOOKUP(T_[[#This Row],[N° représ]],ListeREPRESENTANTS,2,FALSE)</f>
        <v>Steven Buchanan</v>
      </c>
      <c r="G3166" s="6">
        <v>10841</v>
      </c>
      <c r="H3166" s="9">
        <v>41876</v>
      </c>
      <c r="I3166" s="9">
        <v>41905</v>
      </c>
      <c r="J3166" s="9">
        <v>41902</v>
      </c>
      <c r="K3166" s="7">
        <v>8</v>
      </c>
      <c r="L3166" s="9" t="str">
        <f>VLOOKUP(T_[[#This Row],[Réf catégorie]],ListeCATEGORIES,2,FALSE)</f>
        <v>Poissons et fruits de mer</v>
      </c>
      <c r="M3166" s="6">
        <v>10</v>
      </c>
      <c r="N3166" s="6" t="str">
        <f>VLOOKUP(T_[[#This Row],[Réf prod]],ListePRODUITS,2,FALSE)</f>
        <v>Ikura</v>
      </c>
      <c r="O3166" s="13">
        <v>155</v>
      </c>
      <c r="P3166" s="6">
        <v>79</v>
      </c>
      <c r="Q3166" s="13">
        <f t="shared" si="49"/>
        <v>12245</v>
      </c>
      <c r="R3166" s="15">
        <v>0.02</v>
      </c>
      <c r="S3166" s="13">
        <v>12000.1</v>
      </c>
      <c r="T3166" s="13">
        <v>132.00110000000001</v>
      </c>
      <c r="U3166" s="48">
        <f>T_[[#This Row],[CA tarif]]-T_[[#This Row],[CA HT]]</f>
        <v>244.89999999999964</v>
      </c>
      <c r="V3166" s="13"/>
      <c r="W3166" s="13"/>
      <c r="X3166"/>
      <c r="AA3166"/>
      <c r="AB3166"/>
    </row>
    <row r="3167" spans="1:28" ht="15" customHeight="1" x14ac:dyDescent="0.25">
      <c r="A3167" s="6" t="s">
        <v>92</v>
      </c>
      <c r="B3167" s="6" t="s">
        <v>93</v>
      </c>
      <c r="C3167" s="6" t="s">
        <v>94</v>
      </c>
      <c r="D3167" s="6" t="s">
        <v>89</v>
      </c>
      <c r="E3167" s="6">
        <v>6</v>
      </c>
      <c r="F3167" s="6" t="str">
        <f>VLOOKUP(T_[[#This Row],[N° représ]],ListeREPRESENTANTS,2,FALSE)</f>
        <v>Ernst Junge</v>
      </c>
      <c r="G3167" s="6">
        <v>10933</v>
      </c>
      <c r="H3167" s="9">
        <v>41876</v>
      </c>
      <c r="I3167" s="9">
        <v>41906</v>
      </c>
      <c r="J3167" s="9">
        <v>41903</v>
      </c>
      <c r="K3167" s="7">
        <v>6</v>
      </c>
      <c r="L3167" s="9" t="str">
        <f>VLOOKUP(T_[[#This Row],[Réf catégorie]],ListeCATEGORIES,2,FALSE)</f>
        <v>Viandes</v>
      </c>
      <c r="M3167" s="6">
        <v>53</v>
      </c>
      <c r="N3167" s="6" t="str">
        <f>VLOOKUP(T_[[#This Row],[Réf prod]],ListePRODUITS,2,FALSE)</f>
        <v>Perth Pasties</v>
      </c>
      <c r="O3167" s="13">
        <v>164</v>
      </c>
      <c r="P3167" s="6">
        <v>66</v>
      </c>
      <c r="Q3167" s="13">
        <f t="shared" si="49"/>
        <v>10824</v>
      </c>
      <c r="R3167" s="15">
        <v>0.14000000000000001</v>
      </c>
      <c r="S3167" s="13">
        <v>9308.64</v>
      </c>
      <c r="T3167" s="13">
        <v>18.617279999999997</v>
      </c>
      <c r="U3167" s="48">
        <f>T_[[#This Row],[CA tarif]]-T_[[#This Row],[CA HT]]</f>
        <v>1515.3600000000006</v>
      </c>
      <c r="V3167" s="13"/>
      <c r="W3167" s="13"/>
      <c r="X3167"/>
      <c r="AA3167"/>
      <c r="AB3167"/>
    </row>
    <row r="3168" spans="1:28" ht="15" customHeight="1" x14ac:dyDescent="0.25">
      <c r="A3168" s="6" t="s">
        <v>99</v>
      </c>
      <c r="B3168" s="6" t="s">
        <v>100</v>
      </c>
      <c r="C3168" s="6" t="s">
        <v>101</v>
      </c>
      <c r="D3168" s="6" t="s">
        <v>102</v>
      </c>
      <c r="E3168" s="6">
        <v>2</v>
      </c>
      <c r="F3168" s="6" t="str">
        <f>VLOOKUP(T_[[#This Row],[N° représ]],ListeREPRESENTANTS,2,FALSE)</f>
        <v>Anne Dodsworth</v>
      </c>
      <c r="G3168" s="6">
        <v>10475</v>
      </c>
      <c r="H3168" s="9">
        <v>41877</v>
      </c>
      <c r="I3168" s="9">
        <v>41903</v>
      </c>
      <c r="J3168" s="9">
        <v>41902</v>
      </c>
      <c r="K3168" s="7">
        <v>4</v>
      </c>
      <c r="L3168" s="9" t="str">
        <f>VLOOKUP(T_[[#This Row],[Réf catégorie]],ListeCATEGORIES,2,FALSE)</f>
        <v>Produits laitiers</v>
      </c>
      <c r="M3168" s="6">
        <v>31</v>
      </c>
      <c r="N3168" s="6" t="str">
        <f>VLOOKUP(T_[[#This Row],[Réf prod]],ListePRODUITS,2,FALSE)</f>
        <v>Gorgonzola Telino</v>
      </c>
      <c r="O3168" s="13">
        <v>50</v>
      </c>
      <c r="P3168" s="6">
        <v>82</v>
      </c>
      <c r="Q3168" s="13">
        <f t="shared" si="49"/>
        <v>4100</v>
      </c>
      <c r="R3168" s="15">
        <v>0</v>
      </c>
      <c r="S3168" s="13">
        <v>4100</v>
      </c>
      <c r="T3168" s="13">
        <v>73.8</v>
      </c>
      <c r="U3168" s="48">
        <f>T_[[#This Row],[CA tarif]]-T_[[#This Row],[CA HT]]</f>
        <v>0</v>
      </c>
      <c r="V3168" s="13"/>
      <c r="W3168" s="13"/>
      <c r="X3168"/>
      <c r="AA3168"/>
      <c r="AB3168"/>
    </row>
    <row r="3169" spans="1:28" ht="15" customHeight="1" x14ac:dyDescent="0.25">
      <c r="A3169" s="6" t="s">
        <v>90</v>
      </c>
      <c r="B3169" s="6" t="s">
        <v>91</v>
      </c>
      <c r="C3169" s="6" t="s">
        <v>88</v>
      </c>
      <c r="D3169" s="6" t="s">
        <v>89</v>
      </c>
      <c r="E3169" s="6">
        <v>8</v>
      </c>
      <c r="F3169" s="6" t="str">
        <f>VLOOKUP(T_[[#This Row],[N° représ]],ListeREPRESENTANTS,2,FALSE)</f>
        <v>Hicham Esmal</v>
      </c>
      <c r="G3169" s="6">
        <v>10523</v>
      </c>
      <c r="H3169" s="9">
        <v>41877</v>
      </c>
      <c r="I3169" s="9">
        <v>41892</v>
      </c>
      <c r="J3169" s="9">
        <v>41894</v>
      </c>
      <c r="K3169" s="7">
        <v>3</v>
      </c>
      <c r="L3169" s="9" t="str">
        <f>VLOOKUP(T_[[#This Row],[Réf catégorie]],ListeCATEGORIES,2,FALSE)</f>
        <v>Desserts</v>
      </c>
      <c r="M3169" s="6">
        <v>20</v>
      </c>
      <c r="N3169" s="6" t="str">
        <f>VLOOKUP(T_[[#This Row],[Réf prod]],ListePRODUITS,2,FALSE)</f>
        <v>Sir Rodney's Marmalade</v>
      </c>
      <c r="O3169" s="13">
        <v>405</v>
      </c>
      <c r="P3169" s="6">
        <v>51</v>
      </c>
      <c r="Q3169" s="13">
        <f t="shared" si="49"/>
        <v>20655</v>
      </c>
      <c r="R3169" s="15">
        <v>0</v>
      </c>
      <c r="S3169" s="13">
        <v>20655</v>
      </c>
      <c r="T3169" s="13">
        <v>702.27</v>
      </c>
      <c r="U3169" s="48">
        <f>T_[[#This Row],[CA tarif]]-T_[[#This Row],[CA HT]]</f>
        <v>0</v>
      </c>
      <c r="V3169" s="13"/>
      <c r="W3169" s="13"/>
      <c r="X3169"/>
      <c r="AA3169"/>
      <c r="AB3169"/>
    </row>
    <row r="3170" spans="1:28" ht="15" customHeight="1" x14ac:dyDescent="0.25">
      <c r="A3170" s="6" t="s">
        <v>272</v>
      </c>
      <c r="B3170" s="6" t="s">
        <v>273</v>
      </c>
      <c r="C3170" s="6" t="s">
        <v>274</v>
      </c>
      <c r="D3170" s="6" t="s">
        <v>81</v>
      </c>
      <c r="E3170" s="6">
        <v>3</v>
      </c>
      <c r="F3170" s="6" t="str">
        <f>VLOOKUP(T_[[#This Row],[N° représ]],ListeREPRESENTANTS,2,FALSE)</f>
        <v>Janet Leverling</v>
      </c>
      <c r="G3170" s="6">
        <v>10594</v>
      </c>
      <c r="H3170" s="9">
        <v>41877</v>
      </c>
      <c r="I3170" s="9">
        <v>41906</v>
      </c>
      <c r="J3170" s="9">
        <v>41907</v>
      </c>
      <c r="K3170" s="7">
        <v>8</v>
      </c>
      <c r="L3170" s="9" t="str">
        <f>VLOOKUP(T_[[#This Row],[Réf catégorie]],ListeCATEGORIES,2,FALSE)</f>
        <v>Poissons et fruits de mer</v>
      </c>
      <c r="M3170" s="6">
        <v>58</v>
      </c>
      <c r="N3170" s="6" t="str">
        <f>VLOOKUP(T_[[#This Row],[Réf prod]],ListePRODUITS,2,FALSE)</f>
        <v>Escargots de Bourgogne</v>
      </c>
      <c r="O3170" s="13">
        <v>66.25</v>
      </c>
      <c r="P3170" s="6">
        <v>74</v>
      </c>
      <c r="Q3170" s="13">
        <f t="shared" si="49"/>
        <v>4902.5</v>
      </c>
      <c r="R3170" s="15">
        <v>0.12</v>
      </c>
      <c r="S3170" s="13">
        <v>4314.2</v>
      </c>
      <c r="T3170" s="13">
        <v>51.770399999999995</v>
      </c>
      <c r="U3170" s="48">
        <f>T_[[#This Row],[CA tarif]]-T_[[#This Row],[CA HT]]</f>
        <v>588.30000000000018</v>
      </c>
      <c r="V3170" s="13"/>
      <c r="W3170" s="13"/>
      <c r="X3170"/>
      <c r="AA3170"/>
      <c r="AB3170"/>
    </row>
    <row r="3171" spans="1:28" ht="15" customHeight="1" x14ac:dyDescent="0.25">
      <c r="A3171" s="6" t="s">
        <v>198</v>
      </c>
      <c r="B3171" s="6" t="s">
        <v>199</v>
      </c>
      <c r="C3171" s="6" t="s">
        <v>54</v>
      </c>
      <c r="D3171" s="6" t="s">
        <v>200</v>
      </c>
      <c r="E3171" s="6">
        <v>3</v>
      </c>
      <c r="F3171" s="6" t="str">
        <f>VLOOKUP(T_[[#This Row],[N° représ]],ListeREPRESENTANTS,2,FALSE)</f>
        <v>Janet Leverling</v>
      </c>
      <c r="G3171" s="6">
        <v>10831</v>
      </c>
      <c r="H3171" s="9">
        <v>41877</v>
      </c>
      <c r="I3171" s="9">
        <v>41903</v>
      </c>
      <c r="J3171" s="9">
        <v>41906</v>
      </c>
      <c r="K3171" s="7">
        <v>1</v>
      </c>
      <c r="L3171" s="9" t="str">
        <f>VLOOKUP(T_[[#This Row],[Réf catégorie]],ListeCATEGORIES,2,FALSE)</f>
        <v>Boissons</v>
      </c>
      <c r="M3171" s="6">
        <v>43</v>
      </c>
      <c r="N3171" s="6" t="str">
        <f>VLOOKUP(T_[[#This Row],[Réf prod]],ListePRODUITS,2,FALSE)</f>
        <v>Ipoh Coffee</v>
      </c>
      <c r="O3171" s="13">
        <v>230</v>
      </c>
      <c r="P3171" s="6">
        <v>78</v>
      </c>
      <c r="Q3171" s="13">
        <f t="shared" si="49"/>
        <v>17940</v>
      </c>
      <c r="R3171" s="15">
        <v>0.01</v>
      </c>
      <c r="S3171" s="13">
        <v>17760.599999999999</v>
      </c>
      <c r="T3171" s="13">
        <v>124.32419999999998</v>
      </c>
      <c r="U3171" s="48">
        <f>T_[[#This Row],[CA tarif]]-T_[[#This Row],[CA HT]]</f>
        <v>179.40000000000146</v>
      </c>
      <c r="V3171" s="13"/>
      <c r="W3171" s="13"/>
      <c r="X3171"/>
      <c r="AA3171"/>
      <c r="AB3171"/>
    </row>
    <row r="3172" spans="1:28" ht="15" customHeight="1" x14ac:dyDescent="0.25">
      <c r="A3172" s="6" t="s">
        <v>184</v>
      </c>
      <c r="B3172" s="6" t="s">
        <v>185</v>
      </c>
      <c r="C3172" s="6" t="s">
        <v>159</v>
      </c>
      <c r="D3172" s="6" t="s">
        <v>136</v>
      </c>
      <c r="E3172" s="6">
        <v>7</v>
      </c>
      <c r="F3172" s="6" t="str">
        <f>VLOOKUP(T_[[#This Row],[N° représ]],ListeREPRESENTANTS,2,FALSE)</f>
        <v>Jaime Dos Santos</v>
      </c>
      <c r="G3172" s="6">
        <v>10668</v>
      </c>
      <c r="H3172" s="9">
        <v>41878</v>
      </c>
      <c r="I3172" s="9">
        <v>41903</v>
      </c>
      <c r="J3172" s="9">
        <v>41900</v>
      </c>
      <c r="K3172" s="7">
        <v>6</v>
      </c>
      <c r="L3172" s="9" t="str">
        <f>VLOOKUP(T_[[#This Row],[Réf catégorie]],ListeCATEGORIES,2,FALSE)</f>
        <v>Viandes</v>
      </c>
      <c r="M3172" s="6">
        <v>55</v>
      </c>
      <c r="N3172" s="6" t="str">
        <f>VLOOKUP(T_[[#This Row],[Réf prod]],ListePRODUITS,2,FALSE)</f>
        <v>Pâté chinois</v>
      </c>
      <c r="O3172" s="13">
        <v>120</v>
      </c>
      <c r="P3172" s="6">
        <v>21</v>
      </c>
      <c r="Q3172" s="13">
        <f t="shared" si="49"/>
        <v>2520</v>
      </c>
      <c r="R3172" s="15">
        <v>0.18</v>
      </c>
      <c r="S3172" s="13">
        <v>2066.4</v>
      </c>
      <c r="T3172" s="13">
        <v>14.4648</v>
      </c>
      <c r="U3172" s="48">
        <f>T_[[#This Row],[CA tarif]]-T_[[#This Row],[CA HT]]</f>
        <v>453.59999999999991</v>
      </c>
      <c r="V3172" s="13"/>
      <c r="W3172" s="13"/>
      <c r="X3172"/>
      <c r="AA3172"/>
      <c r="AB3172"/>
    </row>
    <row r="3173" spans="1:28" ht="15" customHeight="1" x14ac:dyDescent="0.25">
      <c r="A3173" s="6" t="s">
        <v>177</v>
      </c>
      <c r="B3173" s="6" t="s">
        <v>178</v>
      </c>
      <c r="C3173" s="6" t="s">
        <v>159</v>
      </c>
      <c r="D3173" s="6" t="s">
        <v>136</v>
      </c>
      <c r="E3173" s="6">
        <v>3</v>
      </c>
      <c r="F3173" s="6" t="str">
        <f>VLOOKUP(T_[[#This Row],[N° représ]],ListeREPRESENTANTS,2,FALSE)</f>
        <v>Janet Leverling</v>
      </c>
      <c r="G3173" s="6">
        <v>10684</v>
      </c>
      <c r="H3173" s="9">
        <v>41878</v>
      </c>
      <c r="I3173" s="9">
        <v>41894</v>
      </c>
      <c r="J3173" s="9">
        <v>41892</v>
      </c>
      <c r="K3173" s="7">
        <v>8</v>
      </c>
      <c r="L3173" s="9" t="str">
        <f>VLOOKUP(T_[[#This Row],[Réf catégorie]],ListeCATEGORIES,2,FALSE)</f>
        <v>Poissons et fruits de mer</v>
      </c>
      <c r="M3173" s="6">
        <v>40</v>
      </c>
      <c r="N3173" s="6" t="str">
        <f>VLOOKUP(T_[[#This Row],[Réf prod]],ListePRODUITS,2,FALSE)</f>
        <v>Boston Crab Meat</v>
      </c>
      <c r="O3173" s="13">
        <v>92</v>
      </c>
      <c r="P3173" s="6">
        <v>30</v>
      </c>
      <c r="Q3173" s="13">
        <f t="shared" si="49"/>
        <v>2760</v>
      </c>
      <c r="R3173" s="15">
        <v>0.05</v>
      </c>
      <c r="S3173" s="13">
        <v>2622</v>
      </c>
      <c r="T3173" s="13">
        <v>26.22</v>
      </c>
      <c r="U3173" s="48">
        <f>T_[[#This Row],[CA tarif]]-T_[[#This Row],[CA HT]]</f>
        <v>138</v>
      </c>
      <c r="V3173" s="13"/>
      <c r="W3173" s="13"/>
      <c r="X3173"/>
      <c r="AA3173"/>
      <c r="AB3173"/>
    </row>
    <row r="3174" spans="1:28" ht="15" customHeight="1" x14ac:dyDescent="0.25">
      <c r="A3174" s="6" t="s">
        <v>179</v>
      </c>
      <c r="B3174" s="6" t="s">
        <v>180</v>
      </c>
      <c r="C3174" s="6" t="s">
        <v>181</v>
      </c>
      <c r="D3174" s="6" t="s">
        <v>81</v>
      </c>
      <c r="E3174" s="6">
        <v>9</v>
      </c>
      <c r="F3174" s="6" t="str">
        <f>VLOOKUP(T_[[#This Row],[N° représ]],ListeREPRESENTANTS,2,FALSE)</f>
        <v>Steven Buchanan</v>
      </c>
      <c r="G3174" s="6">
        <v>10711</v>
      </c>
      <c r="H3174" s="9">
        <v>41878</v>
      </c>
      <c r="I3174" s="9">
        <v>41891</v>
      </c>
      <c r="J3174" s="9">
        <v>41891</v>
      </c>
      <c r="K3174" s="7">
        <v>3</v>
      </c>
      <c r="L3174" s="9" t="str">
        <f>VLOOKUP(T_[[#This Row],[Réf catégorie]],ListeCATEGORIES,2,FALSE)</f>
        <v>Desserts</v>
      </c>
      <c r="M3174" s="6">
        <v>19</v>
      </c>
      <c r="N3174" s="6" t="str">
        <f>VLOOKUP(T_[[#This Row],[Réf prod]],ListePRODUITS,2,FALSE)</f>
        <v>Teatime Chocolate Biscuits</v>
      </c>
      <c r="O3174" s="13">
        <v>46</v>
      </c>
      <c r="P3174" s="6">
        <v>16</v>
      </c>
      <c r="Q3174" s="13">
        <f t="shared" si="49"/>
        <v>736</v>
      </c>
      <c r="R3174" s="15">
        <v>0.17</v>
      </c>
      <c r="S3174" s="13">
        <v>610.88</v>
      </c>
      <c r="T3174" s="13">
        <v>17.715520000000001</v>
      </c>
      <c r="U3174" s="48">
        <f>T_[[#This Row],[CA tarif]]-T_[[#This Row],[CA HT]]</f>
        <v>125.12</v>
      </c>
      <c r="V3174" s="13"/>
      <c r="W3174" s="13"/>
      <c r="X3174"/>
      <c r="AA3174"/>
      <c r="AB3174"/>
    </row>
    <row r="3175" spans="1:28" ht="15" customHeight="1" x14ac:dyDescent="0.25">
      <c r="A3175" s="6" t="s">
        <v>179</v>
      </c>
      <c r="B3175" s="6" t="s">
        <v>180</v>
      </c>
      <c r="C3175" s="6" t="s">
        <v>181</v>
      </c>
      <c r="D3175" s="6" t="s">
        <v>81</v>
      </c>
      <c r="E3175" s="6">
        <v>5</v>
      </c>
      <c r="F3175" s="6" t="str">
        <f>VLOOKUP(T_[[#This Row],[N° représ]],ListeREPRESENTANTS,2,FALSE)</f>
        <v>Mohamed Ben Arfa</v>
      </c>
      <c r="G3175" s="6">
        <v>10882</v>
      </c>
      <c r="H3175" s="9">
        <v>41878</v>
      </c>
      <c r="I3175" s="9">
        <v>41907</v>
      </c>
      <c r="J3175" s="9">
        <v>41903</v>
      </c>
      <c r="K3175" s="7">
        <v>3</v>
      </c>
      <c r="L3175" s="9" t="str">
        <f>VLOOKUP(T_[[#This Row],[Réf catégorie]],ListeCATEGORIES,2,FALSE)</f>
        <v>Desserts</v>
      </c>
      <c r="M3175" s="6">
        <v>49</v>
      </c>
      <c r="N3175" s="6" t="str">
        <f>VLOOKUP(T_[[#This Row],[Réf prod]],ListePRODUITS,2,FALSE)</f>
        <v>Maxilaku</v>
      </c>
      <c r="O3175" s="13">
        <v>100</v>
      </c>
      <c r="P3175" s="6">
        <v>2</v>
      </c>
      <c r="Q3175" s="13">
        <f t="shared" si="49"/>
        <v>200</v>
      </c>
      <c r="R3175" s="15">
        <v>0.09</v>
      </c>
      <c r="S3175" s="13">
        <v>182</v>
      </c>
      <c r="T3175" s="13">
        <v>2.3660000000000001</v>
      </c>
      <c r="U3175" s="48">
        <f>T_[[#This Row],[CA tarif]]-T_[[#This Row],[CA HT]]</f>
        <v>18</v>
      </c>
      <c r="V3175" s="13"/>
      <c r="W3175" s="13"/>
      <c r="X3175"/>
      <c r="AA3175"/>
      <c r="AB3175"/>
    </row>
    <row r="3176" spans="1:28" ht="15" customHeight="1" x14ac:dyDescent="0.25">
      <c r="A3176" s="6" t="s">
        <v>194</v>
      </c>
      <c r="B3176" s="6" t="s">
        <v>195</v>
      </c>
      <c r="C3176" s="6" t="s">
        <v>97</v>
      </c>
      <c r="D3176" s="6" t="s">
        <v>98</v>
      </c>
      <c r="E3176" s="6">
        <v>1</v>
      </c>
      <c r="F3176" s="6" t="str">
        <f>VLOOKUP(T_[[#This Row],[N° représ]],ListeREPRESENTANTS,2,FALSE)</f>
        <v>Francis Rivière</v>
      </c>
      <c r="G3176" s="6">
        <v>10915</v>
      </c>
      <c r="H3176" s="9">
        <v>41878</v>
      </c>
      <c r="I3176" s="9">
        <v>41903</v>
      </c>
      <c r="J3176" s="9">
        <v>41901</v>
      </c>
      <c r="K3176" s="7">
        <v>4</v>
      </c>
      <c r="L3176" s="9" t="str">
        <f>VLOOKUP(T_[[#This Row],[Réf catégorie]],ListeCATEGORIES,2,FALSE)</f>
        <v>Produits laitiers</v>
      </c>
      <c r="M3176" s="6">
        <v>33</v>
      </c>
      <c r="N3176" s="6" t="str">
        <f>VLOOKUP(T_[[#This Row],[Réf prod]],ListePRODUITS,2,FALSE)</f>
        <v>Geitost</v>
      </c>
      <c r="O3176" s="13">
        <v>12.5</v>
      </c>
      <c r="P3176" s="6">
        <v>32</v>
      </c>
      <c r="Q3176" s="13">
        <f t="shared" si="49"/>
        <v>400</v>
      </c>
      <c r="R3176" s="15">
        <v>0</v>
      </c>
      <c r="S3176" s="13">
        <v>400</v>
      </c>
      <c r="T3176" s="13">
        <v>8.4</v>
      </c>
      <c r="U3176" s="48">
        <f>T_[[#This Row],[CA tarif]]-T_[[#This Row],[CA HT]]</f>
        <v>0</v>
      </c>
      <c r="V3176" s="13"/>
      <c r="W3176" s="13"/>
      <c r="X3176"/>
      <c r="AA3176"/>
      <c r="AB3176"/>
    </row>
    <row r="3177" spans="1:28" ht="15" customHeight="1" x14ac:dyDescent="0.25">
      <c r="A3177" s="6" t="s">
        <v>228</v>
      </c>
      <c r="B3177" s="6" t="s">
        <v>229</v>
      </c>
      <c r="C3177" s="6" t="s">
        <v>122</v>
      </c>
      <c r="D3177" s="6" t="s">
        <v>123</v>
      </c>
      <c r="E3177" s="6">
        <v>9</v>
      </c>
      <c r="F3177" s="6" t="str">
        <f>VLOOKUP(T_[[#This Row],[N° représ]],ListeREPRESENTANTS,2,FALSE)</f>
        <v>Steven Buchanan</v>
      </c>
      <c r="G3177" s="6">
        <v>10922</v>
      </c>
      <c r="H3177" s="9">
        <v>41878</v>
      </c>
      <c r="I3177" s="9">
        <v>41904</v>
      </c>
      <c r="J3177" s="9">
        <v>41900</v>
      </c>
      <c r="K3177" s="7">
        <v>6</v>
      </c>
      <c r="L3177" s="9" t="str">
        <f>VLOOKUP(T_[[#This Row],[Réf catégorie]],ListeCATEGORIES,2,FALSE)</f>
        <v>Viandes</v>
      </c>
      <c r="M3177" s="6">
        <v>17</v>
      </c>
      <c r="N3177" s="6" t="str">
        <f>VLOOKUP(T_[[#This Row],[Réf prod]],ListePRODUITS,2,FALSE)</f>
        <v>Alice Mutton</v>
      </c>
      <c r="O3177" s="13">
        <v>195</v>
      </c>
      <c r="P3177" s="6">
        <v>91</v>
      </c>
      <c r="Q3177" s="13">
        <f t="shared" si="49"/>
        <v>17745</v>
      </c>
      <c r="R3177" s="15">
        <v>-0.02</v>
      </c>
      <c r="S3177" s="13">
        <v>18099.900000000001</v>
      </c>
      <c r="T3177" s="13">
        <v>36.199800000000003</v>
      </c>
      <c r="U3177" s="48">
        <f>T_[[#This Row],[CA tarif]]-T_[[#This Row],[CA HT]]</f>
        <v>-354.90000000000146</v>
      </c>
      <c r="V3177" s="13"/>
      <c r="W3177" s="13"/>
      <c r="X3177"/>
      <c r="AA3177"/>
      <c r="AB3177"/>
    </row>
    <row r="3178" spans="1:28" ht="15" customHeight="1" x14ac:dyDescent="0.25">
      <c r="A3178" s="6" t="s">
        <v>95</v>
      </c>
      <c r="B3178" s="6" t="s">
        <v>96</v>
      </c>
      <c r="C3178" s="6" t="s">
        <v>97</v>
      </c>
      <c r="D3178" s="6" t="s">
        <v>98</v>
      </c>
      <c r="E3178" s="6">
        <v>1</v>
      </c>
      <c r="F3178" s="6" t="str">
        <f>VLOOKUP(T_[[#This Row],[N° représ]],ListeREPRESENTANTS,2,FALSE)</f>
        <v>Francis Rivière</v>
      </c>
      <c r="G3178" s="6">
        <v>10502</v>
      </c>
      <c r="H3178" s="9">
        <v>41879</v>
      </c>
      <c r="I3178" s="9">
        <v>41893</v>
      </c>
      <c r="J3178" s="9">
        <v>41896</v>
      </c>
      <c r="K3178" s="7">
        <v>6</v>
      </c>
      <c r="L3178" s="9" t="str">
        <f>VLOOKUP(T_[[#This Row],[Réf catégorie]],ListeCATEGORIES,2,FALSE)</f>
        <v>Viandes</v>
      </c>
      <c r="M3178" s="6">
        <v>53</v>
      </c>
      <c r="N3178" s="6" t="str">
        <f>VLOOKUP(T_[[#This Row],[Réf prod]],ListePRODUITS,2,FALSE)</f>
        <v>Perth Pasties</v>
      </c>
      <c r="O3178" s="13">
        <v>164</v>
      </c>
      <c r="P3178" s="6">
        <v>1</v>
      </c>
      <c r="Q3178" s="13">
        <f t="shared" si="49"/>
        <v>164</v>
      </c>
      <c r="R3178" s="15">
        <v>0.04</v>
      </c>
      <c r="S3178" s="13">
        <v>157.44</v>
      </c>
      <c r="T3178" s="13">
        <v>3.6211199999999999</v>
      </c>
      <c r="U3178" s="48">
        <f>T_[[#This Row],[CA tarif]]-T_[[#This Row],[CA HT]]</f>
        <v>6.5600000000000023</v>
      </c>
      <c r="V3178" s="13"/>
      <c r="W3178" s="13"/>
      <c r="X3178"/>
      <c r="AA3178"/>
      <c r="AB3178"/>
    </row>
    <row r="3179" spans="1:28" ht="15" customHeight="1" x14ac:dyDescent="0.25">
      <c r="A3179" s="6" t="s">
        <v>209</v>
      </c>
      <c r="B3179" s="6" t="s">
        <v>210</v>
      </c>
      <c r="C3179" s="6" t="s">
        <v>211</v>
      </c>
      <c r="D3179" s="6" t="s">
        <v>212</v>
      </c>
      <c r="E3179" s="6">
        <v>1</v>
      </c>
      <c r="F3179" s="6" t="str">
        <f>VLOOKUP(T_[[#This Row],[N° représ]],ListeREPRESENTANTS,2,FALSE)</f>
        <v>Francis Rivière</v>
      </c>
      <c r="G3179" s="6">
        <v>10583</v>
      </c>
      <c r="H3179" s="9">
        <v>41879</v>
      </c>
      <c r="I3179" s="9">
        <v>41906</v>
      </c>
      <c r="J3179" s="9">
        <v>41904</v>
      </c>
      <c r="K3179" s="7">
        <v>6</v>
      </c>
      <c r="L3179" s="9" t="str">
        <f>VLOOKUP(T_[[#This Row],[Réf catégorie]],ListeCATEGORIES,2,FALSE)</f>
        <v>Viandes</v>
      </c>
      <c r="M3179" s="6">
        <v>29</v>
      </c>
      <c r="N3179" s="6" t="str">
        <f>VLOOKUP(T_[[#This Row],[Réf prod]],ListePRODUITS,2,FALSE)</f>
        <v>Thüringer Rostbratwurst</v>
      </c>
      <c r="O3179" s="13">
        <v>618.95000000000005</v>
      </c>
      <c r="P3179" s="6">
        <v>100</v>
      </c>
      <c r="Q3179" s="13">
        <f t="shared" si="49"/>
        <v>61895.000000000007</v>
      </c>
      <c r="R3179" s="15">
        <v>0.02</v>
      </c>
      <c r="S3179" s="13">
        <v>60657.100000000006</v>
      </c>
      <c r="T3179" s="13">
        <v>606.57100000000003</v>
      </c>
      <c r="U3179" s="48">
        <f>T_[[#This Row],[CA tarif]]-T_[[#This Row],[CA HT]]</f>
        <v>1237.9000000000015</v>
      </c>
      <c r="V3179" s="13"/>
      <c r="W3179" s="13"/>
      <c r="X3179"/>
      <c r="AA3179"/>
      <c r="AB3179"/>
    </row>
    <row r="3180" spans="1:28" ht="15" customHeight="1" x14ac:dyDescent="0.25">
      <c r="A3180" s="6" t="s">
        <v>90</v>
      </c>
      <c r="B3180" s="6" t="s">
        <v>91</v>
      </c>
      <c r="C3180" s="6" t="s">
        <v>88</v>
      </c>
      <c r="D3180" s="6" t="s">
        <v>89</v>
      </c>
      <c r="E3180" s="6">
        <v>7</v>
      </c>
      <c r="F3180" s="6" t="str">
        <f>VLOOKUP(T_[[#This Row],[N° représ]],ListeREPRESENTANTS,2,FALSE)</f>
        <v>Jaime Dos Santos</v>
      </c>
      <c r="G3180" s="6">
        <v>10800</v>
      </c>
      <c r="H3180" s="9">
        <v>41879</v>
      </c>
      <c r="I3180" s="9">
        <v>41893</v>
      </c>
      <c r="J3180" s="9">
        <v>41896</v>
      </c>
      <c r="K3180" s="7">
        <v>6</v>
      </c>
      <c r="L3180" s="9" t="str">
        <f>VLOOKUP(T_[[#This Row],[Réf catégorie]],ListeCATEGORIES,2,FALSE)</f>
        <v>Viandes</v>
      </c>
      <c r="M3180" s="6">
        <v>54</v>
      </c>
      <c r="N3180" s="6" t="str">
        <f>VLOOKUP(T_[[#This Row],[Réf prod]],ListePRODUITS,2,FALSE)</f>
        <v>Tourtière</v>
      </c>
      <c r="O3180" s="13">
        <v>37.25</v>
      </c>
      <c r="P3180" s="6">
        <v>40</v>
      </c>
      <c r="Q3180" s="13">
        <f t="shared" si="49"/>
        <v>1490</v>
      </c>
      <c r="R3180" s="15">
        <v>7.0000000000000007E-2</v>
      </c>
      <c r="S3180" s="13">
        <v>1385.6999999999998</v>
      </c>
      <c r="T3180" s="13">
        <v>37.413899999999991</v>
      </c>
      <c r="U3180" s="48">
        <f>T_[[#This Row],[CA tarif]]-T_[[#This Row],[CA HT]]</f>
        <v>104.30000000000018</v>
      </c>
      <c r="V3180" s="13"/>
      <c r="W3180" s="13"/>
      <c r="X3180"/>
      <c r="AA3180"/>
      <c r="AB3180"/>
    </row>
    <row r="3181" spans="1:28" ht="15" customHeight="1" x14ac:dyDescent="0.25">
      <c r="A3181" s="6" t="s">
        <v>152</v>
      </c>
      <c r="B3181" s="6" t="s">
        <v>153</v>
      </c>
      <c r="C3181" s="6" t="s">
        <v>154</v>
      </c>
      <c r="D3181" s="6" t="s">
        <v>146</v>
      </c>
      <c r="E3181" s="6">
        <v>1</v>
      </c>
      <c r="F3181" s="6" t="str">
        <f>VLOOKUP(T_[[#This Row],[N° représ]],ListeREPRESENTANTS,2,FALSE)</f>
        <v>Francis Rivière</v>
      </c>
      <c r="G3181" s="6">
        <v>10810</v>
      </c>
      <c r="H3181" s="9">
        <v>41879</v>
      </c>
      <c r="I3181" s="9">
        <v>41893</v>
      </c>
      <c r="J3181" s="9">
        <v>41896</v>
      </c>
      <c r="K3181" s="7">
        <v>8</v>
      </c>
      <c r="L3181" s="9" t="str">
        <f>VLOOKUP(T_[[#This Row],[Réf catégorie]],ListeCATEGORIES,2,FALSE)</f>
        <v>Poissons et fruits de mer</v>
      </c>
      <c r="M3181" s="6">
        <v>13</v>
      </c>
      <c r="N3181" s="6" t="str">
        <f>VLOOKUP(T_[[#This Row],[Réf prod]],ListePRODUITS,2,FALSE)</f>
        <v>Konbu</v>
      </c>
      <c r="O3181" s="13">
        <v>30</v>
      </c>
      <c r="P3181" s="6">
        <v>95</v>
      </c>
      <c r="Q3181" s="13">
        <f t="shared" si="49"/>
        <v>2850</v>
      </c>
      <c r="R3181" s="15">
        <v>0</v>
      </c>
      <c r="S3181" s="13">
        <v>2850</v>
      </c>
      <c r="T3181" s="13">
        <v>59.85</v>
      </c>
      <c r="U3181" s="48">
        <f>T_[[#This Row],[CA tarif]]-T_[[#This Row],[CA HT]]</f>
        <v>0</v>
      </c>
      <c r="V3181" s="13"/>
      <c r="W3181" s="13"/>
      <c r="X3181"/>
      <c r="AA3181"/>
      <c r="AB3181"/>
    </row>
    <row r="3182" spans="1:28" ht="15" customHeight="1" x14ac:dyDescent="0.25">
      <c r="A3182" s="6" t="s">
        <v>99</v>
      </c>
      <c r="B3182" s="6" t="s">
        <v>100</v>
      </c>
      <c r="C3182" s="6" t="s">
        <v>101</v>
      </c>
      <c r="D3182" s="6" t="s">
        <v>102</v>
      </c>
      <c r="E3182" s="6">
        <v>2</v>
      </c>
      <c r="F3182" s="6" t="str">
        <f>VLOOKUP(T_[[#This Row],[N° représ]],ListeREPRESENTANTS,2,FALSE)</f>
        <v>Anne Dodsworth</v>
      </c>
      <c r="G3182" s="6">
        <v>10475</v>
      </c>
      <c r="H3182" s="9">
        <v>41880</v>
      </c>
      <c r="I3182" s="9">
        <v>41895</v>
      </c>
      <c r="J3182" s="9">
        <v>41898</v>
      </c>
      <c r="K3182" s="7">
        <v>1</v>
      </c>
      <c r="L3182" s="9" t="str">
        <f>VLOOKUP(T_[[#This Row],[Réf catégorie]],ListeCATEGORIES,2,FALSE)</f>
        <v>Boissons</v>
      </c>
      <c r="M3182" s="6">
        <v>76</v>
      </c>
      <c r="N3182" s="6" t="str">
        <f>VLOOKUP(T_[[#This Row],[Réf prod]],ListePRODUITS,2,FALSE)</f>
        <v>Lakkalikööri</v>
      </c>
      <c r="O3182" s="13">
        <v>72</v>
      </c>
      <c r="P3182" s="6">
        <v>81</v>
      </c>
      <c r="Q3182" s="13">
        <f t="shared" si="49"/>
        <v>5832</v>
      </c>
      <c r="R3182" s="15">
        <v>0.12</v>
      </c>
      <c r="S3182" s="13">
        <v>5132.16</v>
      </c>
      <c r="T3182" s="13">
        <v>159.09696</v>
      </c>
      <c r="U3182" s="48">
        <f>T_[[#This Row],[CA tarif]]-T_[[#This Row],[CA HT]]</f>
        <v>699.84000000000015</v>
      </c>
      <c r="V3182" s="13"/>
      <c r="W3182" s="13"/>
      <c r="X3182"/>
      <c r="AA3182"/>
      <c r="AB3182"/>
    </row>
    <row r="3183" spans="1:28" ht="15" customHeight="1" x14ac:dyDescent="0.25">
      <c r="A3183" s="6" t="s">
        <v>137</v>
      </c>
      <c r="B3183" s="6" t="s">
        <v>138</v>
      </c>
      <c r="C3183" s="6" t="s">
        <v>139</v>
      </c>
      <c r="D3183" s="6" t="s">
        <v>140</v>
      </c>
      <c r="E3183" s="6">
        <v>3</v>
      </c>
      <c r="F3183" s="6" t="str">
        <f>VLOOKUP(T_[[#This Row],[N° représ]],ListeREPRESENTANTS,2,FALSE)</f>
        <v>Janet Leverling</v>
      </c>
      <c r="G3183" s="6">
        <v>10530</v>
      </c>
      <c r="H3183" s="9">
        <v>41880</v>
      </c>
      <c r="I3183" s="9">
        <v>41899</v>
      </c>
      <c r="J3183" s="9">
        <v>41897</v>
      </c>
      <c r="K3183" s="7">
        <v>1</v>
      </c>
      <c r="L3183" s="9" t="str">
        <f>VLOOKUP(T_[[#This Row],[Réf catégorie]],ListeCATEGORIES,2,FALSE)</f>
        <v>Boissons</v>
      </c>
      <c r="M3183" s="6">
        <v>43</v>
      </c>
      <c r="N3183" s="6" t="str">
        <f>VLOOKUP(T_[[#This Row],[Réf prod]],ListePRODUITS,2,FALSE)</f>
        <v>Ipoh Coffee</v>
      </c>
      <c r="O3183" s="13">
        <v>230</v>
      </c>
      <c r="P3183" s="6">
        <v>63</v>
      </c>
      <c r="Q3183" s="13">
        <f t="shared" si="49"/>
        <v>14490</v>
      </c>
      <c r="R3183" s="15">
        <v>0.13</v>
      </c>
      <c r="S3183" s="13">
        <v>12606.3</v>
      </c>
      <c r="T3183" s="13">
        <v>113.4567</v>
      </c>
      <c r="U3183" s="48">
        <f>T_[[#This Row],[CA tarif]]-T_[[#This Row],[CA HT]]</f>
        <v>1883.7000000000007</v>
      </c>
      <c r="V3183" s="13"/>
      <c r="W3183" s="13"/>
      <c r="X3183"/>
      <c r="AA3183"/>
      <c r="AB3183"/>
    </row>
    <row r="3184" spans="1:28" ht="15" customHeight="1" x14ac:dyDescent="0.25">
      <c r="A3184" s="6" t="s">
        <v>179</v>
      </c>
      <c r="B3184" s="6" t="s">
        <v>180</v>
      </c>
      <c r="C3184" s="6" t="s">
        <v>181</v>
      </c>
      <c r="D3184" s="6" t="s">
        <v>81</v>
      </c>
      <c r="E3184" s="6">
        <v>7</v>
      </c>
      <c r="F3184" s="6" t="str">
        <f>VLOOKUP(T_[[#This Row],[N° représ]],ListeREPRESENTANTS,2,FALSE)</f>
        <v>Jaime Dos Santos</v>
      </c>
      <c r="G3184" s="6">
        <v>10612</v>
      </c>
      <c r="H3184" s="9">
        <v>41880</v>
      </c>
      <c r="I3184" s="9">
        <v>41907</v>
      </c>
      <c r="J3184" s="9">
        <v>41905</v>
      </c>
      <c r="K3184" s="7">
        <v>1</v>
      </c>
      <c r="L3184" s="9" t="str">
        <f>VLOOKUP(T_[[#This Row],[Réf catégorie]],ListeCATEGORIES,2,FALSE)</f>
        <v>Boissons</v>
      </c>
      <c r="M3184" s="6">
        <v>76</v>
      </c>
      <c r="N3184" s="6" t="str">
        <f>VLOOKUP(T_[[#This Row],[Réf prod]],ListePRODUITS,2,FALSE)</f>
        <v>Lakkalikööri</v>
      </c>
      <c r="O3184" s="13">
        <v>90</v>
      </c>
      <c r="P3184" s="6">
        <v>44</v>
      </c>
      <c r="Q3184" s="13">
        <f t="shared" si="49"/>
        <v>3960</v>
      </c>
      <c r="R3184" s="15">
        <v>-0.01</v>
      </c>
      <c r="S3184" s="13">
        <v>3999.6</v>
      </c>
      <c r="T3184" s="13">
        <v>91.990800000000007</v>
      </c>
      <c r="U3184" s="48">
        <f>T_[[#This Row],[CA tarif]]-T_[[#This Row],[CA HT]]</f>
        <v>-39.599999999999909</v>
      </c>
      <c r="V3184" s="13"/>
      <c r="W3184" s="13"/>
      <c r="X3184"/>
      <c r="AA3184"/>
      <c r="AB3184"/>
    </row>
    <row r="3185" spans="1:28" ht="15" customHeight="1" x14ac:dyDescent="0.25">
      <c r="A3185" s="6" t="s">
        <v>82</v>
      </c>
      <c r="B3185" s="6" t="s">
        <v>83</v>
      </c>
      <c r="C3185" s="6" t="s">
        <v>84</v>
      </c>
      <c r="D3185" s="6" t="s">
        <v>85</v>
      </c>
      <c r="E3185" s="6">
        <v>1</v>
      </c>
      <c r="F3185" s="6" t="str">
        <f>VLOOKUP(T_[[#This Row],[N° représ]],ListeREPRESENTANTS,2,FALSE)</f>
        <v>Francis Rivière</v>
      </c>
      <c r="G3185" s="6">
        <v>10663</v>
      </c>
      <c r="H3185" s="9">
        <v>41880</v>
      </c>
      <c r="I3185" s="9">
        <v>41897</v>
      </c>
      <c r="J3185" s="9">
        <v>41899</v>
      </c>
      <c r="K3185" s="7">
        <v>8</v>
      </c>
      <c r="L3185" s="9" t="str">
        <f>VLOOKUP(T_[[#This Row],[Réf catégorie]],ListeCATEGORIES,2,FALSE)</f>
        <v>Poissons et fruits de mer</v>
      </c>
      <c r="M3185" s="6">
        <v>40</v>
      </c>
      <c r="N3185" s="6" t="str">
        <f>VLOOKUP(T_[[#This Row],[Réf prod]],ListePRODUITS,2,FALSE)</f>
        <v>Boston Crab Meat</v>
      </c>
      <c r="O3185" s="13">
        <v>92</v>
      </c>
      <c r="P3185" s="6">
        <v>3</v>
      </c>
      <c r="Q3185" s="13">
        <f t="shared" si="49"/>
        <v>276</v>
      </c>
      <c r="R3185" s="15">
        <v>0.16</v>
      </c>
      <c r="S3185" s="13">
        <v>231.84</v>
      </c>
      <c r="T3185" s="13">
        <v>7.1870399999999997</v>
      </c>
      <c r="U3185" s="48">
        <f>T_[[#This Row],[CA tarif]]-T_[[#This Row],[CA HT]]</f>
        <v>44.16</v>
      </c>
      <c r="V3185" s="13"/>
      <c r="W3185" s="13"/>
      <c r="X3185"/>
      <c r="AA3185"/>
      <c r="AB3185"/>
    </row>
    <row r="3186" spans="1:28" ht="15" customHeight="1" x14ac:dyDescent="0.25">
      <c r="A3186" s="6" t="s">
        <v>166</v>
      </c>
      <c r="B3186" s="6" t="s">
        <v>167</v>
      </c>
      <c r="C3186" s="6" t="s">
        <v>168</v>
      </c>
      <c r="D3186" s="6" t="s">
        <v>169</v>
      </c>
      <c r="E3186" s="6">
        <v>2</v>
      </c>
      <c r="F3186" s="6" t="str">
        <f>VLOOKUP(T_[[#This Row],[N° représ]],ListeREPRESENTANTS,2,FALSE)</f>
        <v>Anne Dodsworth</v>
      </c>
      <c r="G3186" s="6">
        <v>10687</v>
      </c>
      <c r="H3186" s="9">
        <v>41880</v>
      </c>
      <c r="I3186" s="9">
        <v>41892</v>
      </c>
      <c r="J3186" s="9">
        <v>41895</v>
      </c>
      <c r="K3186" s="7">
        <v>6</v>
      </c>
      <c r="L3186" s="9" t="str">
        <f>VLOOKUP(T_[[#This Row],[Réf catégorie]],ListeCATEGORIES,2,FALSE)</f>
        <v>Viandes</v>
      </c>
      <c r="M3186" s="6">
        <v>29</v>
      </c>
      <c r="N3186" s="6" t="str">
        <f>VLOOKUP(T_[[#This Row],[Réf prod]],ListePRODUITS,2,FALSE)</f>
        <v>Thüringer Rostbratwurst</v>
      </c>
      <c r="O3186" s="13">
        <v>618.95000000000005</v>
      </c>
      <c r="P3186" s="6">
        <v>22</v>
      </c>
      <c r="Q3186" s="13">
        <f t="shared" si="49"/>
        <v>13616.900000000001</v>
      </c>
      <c r="R3186" s="15">
        <v>0.16</v>
      </c>
      <c r="S3186" s="13">
        <v>11438.196</v>
      </c>
      <c r="T3186" s="13">
        <v>320.26948800000002</v>
      </c>
      <c r="U3186" s="48">
        <f>T_[[#This Row],[CA tarif]]-T_[[#This Row],[CA HT]]</f>
        <v>2178.7040000000015</v>
      </c>
      <c r="V3186" s="13"/>
      <c r="W3186" s="13"/>
      <c r="X3186"/>
      <c r="AA3186"/>
      <c r="AB3186"/>
    </row>
    <row r="3187" spans="1:28" ht="15" customHeight="1" x14ac:dyDescent="0.25">
      <c r="A3187" s="6" t="s">
        <v>285</v>
      </c>
      <c r="B3187" s="6" t="s">
        <v>286</v>
      </c>
      <c r="C3187" s="6" t="s">
        <v>287</v>
      </c>
      <c r="D3187" s="6" t="s">
        <v>212</v>
      </c>
      <c r="E3187" s="6">
        <v>1</v>
      </c>
      <c r="F3187" s="6" t="str">
        <f>VLOOKUP(T_[[#This Row],[N° représ]],ListeREPRESENTANTS,2,FALSE)</f>
        <v>Francis Rivière</v>
      </c>
      <c r="G3187" s="6">
        <v>10673</v>
      </c>
      <c r="H3187" s="9">
        <v>41881</v>
      </c>
      <c r="I3187" s="9">
        <v>41907</v>
      </c>
      <c r="J3187" s="9">
        <v>41905</v>
      </c>
      <c r="K3187" s="7">
        <v>5</v>
      </c>
      <c r="L3187" s="9" t="str">
        <f>VLOOKUP(T_[[#This Row],[Réf catégorie]],ListeCATEGORIES,2,FALSE)</f>
        <v>Pâtes et céréales</v>
      </c>
      <c r="M3187" s="6">
        <v>42</v>
      </c>
      <c r="N3187" s="6" t="str">
        <f>VLOOKUP(T_[[#This Row],[Réf prod]],ListePRODUITS,2,FALSE)</f>
        <v>Singaporean Hokkien Fried Mee</v>
      </c>
      <c r="O3187" s="13">
        <v>70</v>
      </c>
      <c r="P3187" s="6">
        <v>27</v>
      </c>
      <c r="Q3187" s="13">
        <f t="shared" si="49"/>
        <v>1890</v>
      </c>
      <c r="R3187" s="15">
        <v>0.19</v>
      </c>
      <c r="S3187" s="13">
        <v>1530.9</v>
      </c>
      <c r="T3187" s="13">
        <v>15.308999999999999</v>
      </c>
      <c r="U3187" s="48">
        <f>T_[[#This Row],[CA tarif]]-T_[[#This Row],[CA HT]]</f>
        <v>359.09999999999991</v>
      </c>
      <c r="V3187" s="13"/>
      <c r="W3187" s="13"/>
      <c r="X3187"/>
      <c r="AA3187"/>
      <c r="AB3187"/>
    </row>
    <row r="3188" spans="1:28" ht="15" customHeight="1" x14ac:dyDescent="0.25">
      <c r="A3188" s="6" t="s">
        <v>173</v>
      </c>
      <c r="B3188" s="6" t="s">
        <v>174</v>
      </c>
      <c r="C3188" s="6" t="s">
        <v>135</v>
      </c>
      <c r="D3188" s="6" t="s">
        <v>136</v>
      </c>
      <c r="E3188" s="6">
        <v>7</v>
      </c>
      <c r="F3188" s="6" t="str">
        <f>VLOOKUP(T_[[#This Row],[N° représ]],ListeREPRESENTANTS,2,FALSE)</f>
        <v>Jaime Dos Santos</v>
      </c>
      <c r="G3188" s="6">
        <v>10718</v>
      </c>
      <c r="H3188" s="9">
        <v>41881</v>
      </c>
      <c r="I3188" s="9">
        <v>41911</v>
      </c>
      <c r="J3188" s="9">
        <v>41909</v>
      </c>
      <c r="K3188" s="7">
        <v>8</v>
      </c>
      <c r="L3188" s="9" t="str">
        <f>VLOOKUP(T_[[#This Row],[Réf catégorie]],ListeCATEGORIES,2,FALSE)</f>
        <v>Poissons et fruits de mer</v>
      </c>
      <c r="M3188" s="6">
        <v>36</v>
      </c>
      <c r="N3188" s="6" t="str">
        <f>VLOOKUP(T_[[#This Row],[Réf prod]],ListePRODUITS,2,FALSE)</f>
        <v>Inlagd Sill</v>
      </c>
      <c r="O3188" s="13">
        <v>95</v>
      </c>
      <c r="P3188" s="6">
        <v>88</v>
      </c>
      <c r="Q3188" s="13">
        <f t="shared" si="49"/>
        <v>8360</v>
      </c>
      <c r="R3188" s="15">
        <v>0.14000000000000001</v>
      </c>
      <c r="S3188" s="13">
        <v>7189.5999999999995</v>
      </c>
      <c r="T3188" s="13">
        <v>50.327199999999998</v>
      </c>
      <c r="U3188" s="48">
        <f>T_[[#This Row],[CA tarif]]-T_[[#This Row],[CA HT]]</f>
        <v>1170.4000000000005</v>
      </c>
      <c r="V3188" s="13"/>
      <c r="W3188" s="13"/>
      <c r="X3188"/>
      <c r="AA3188"/>
      <c r="AB3188"/>
    </row>
    <row r="3189" spans="1:28" ht="15" customHeight="1" x14ac:dyDescent="0.25">
      <c r="A3189" s="6" t="s">
        <v>133</v>
      </c>
      <c r="B3189" s="6" t="s">
        <v>134</v>
      </c>
      <c r="C3189" s="6" t="s">
        <v>135</v>
      </c>
      <c r="D3189" s="6" t="s">
        <v>136</v>
      </c>
      <c r="E3189" s="6">
        <v>7</v>
      </c>
      <c r="F3189" s="6" t="str">
        <f>VLOOKUP(T_[[#This Row],[N° représ]],ListeREPRESENTANTS,2,FALSE)</f>
        <v>Jaime Dos Santos</v>
      </c>
      <c r="G3189" s="6">
        <v>10717</v>
      </c>
      <c r="H3189" s="9">
        <v>41882</v>
      </c>
      <c r="I3189" s="9">
        <v>41910</v>
      </c>
      <c r="J3189" s="9">
        <v>41911</v>
      </c>
      <c r="K3189" s="7">
        <v>3</v>
      </c>
      <c r="L3189" s="9" t="str">
        <f>VLOOKUP(T_[[#This Row],[Réf catégorie]],ListeCATEGORIES,2,FALSE)</f>
        <v>Desserts</v>
      </c>
      <c r="M3189" s="6">
        <v>21</v>
      </c>
      <c r="N3189" s="6" t="str">
        <f>VLOOKUP(T_[[#This Row],[Réf prod]],ListePRODUITS,2,FALSE)</f>
        <v>Sir Rodney's Scones</v>
      </c>
      <c r="O3189" s="13">
        <v>50</v>
      </c>
      <c r="P3189" s="6">
        <v>52</v>
      </c>
      <c r="Q3189" s="13">
        <f t="shared" si="49"/>
        <v>2600</v>
      </c>
      <c r="R3189" s="15">
        <v>-0.01</v>
      </c>
      <c r="S3189" s="13">
        <v>2626</v>
      </c>
      <c r="T3189" s="13">
        <v>7.8780000000000001</v>
      </c>
      <c r="U3189" s="48">
        <f>T_[[#This Row],[CA tarif]]-T_[[#This Row],[CA HT]]</f>
        <v>-26</v>
      </c>
      <c r="V3189" s="13"/>
      <c r="W3189" s="13"/>
      <c r="X3189"/>
      <c r="AA3189"/>
      <c r="AB3189"/>
    </row>
    <row r="3190" spans="1:28" ht="15" customHeight="1" x14ac:dyDescent="0.25">
      <c r="A3190" s="6" t="s">
        <v>179</v>
      </c>
      <c r="B3190" s="6" t="s">
        <v>180</v>
      </c>
      <c r="C3190" s="6" t="s">
        <v>181</v>
      </c>
      <c r="D3190" s="6" t="s">
        <v>81</v>
      </c>
      <c r="E3190" s="6">
        <v>6</v>
      </c>
      <c r="F3190" s="6" t="str">
        <f>VLOOKUP(T_[[#This Row],[N° représ]],ListeREPRESENTANTS,2,FALSE)</f>
        <v>Ernst Junge</v>
      </c>
      <c r="G3190" s="6">
        <v>10757</v>
      </c>
      <c r="H3190" s="9">
        <v>41883</v>
      </c>
      <c r="I3190" s="9">
        <v>41899</v>
      </c>
      <c r="J3190" s="9">
        <v>41902</v>
      </c>
      <c r="K3190" s="7">
        <v>1</v>
      </c>
      <c r="L3190" s="9" t="str">
        <f>VLOOKUP(T_[[#This Row],[Réf catégorie]],ListeCATEGORIES,2,FALSE)</f>
        <v>Boissons</v>
      </c>
      <c r="M3190" s="6">
        <v>34</v>
      </c>
      <c r="N3190" s="6" t="str">
        <f>VLOOKUP(T_[[#This Row],[Réf prod]],ListePRODUITS,2,FALSE)</f>
        <v>Sasquatch Ale</v>
      </c>
      <c r="O3190" s="13">
        <v>70</v>
      </c>
      <c r="P3190" s="6">
        <v>53</v>
      </c>
      <c r="Q3190" s="13">
        <f t="shared" si="49"/>
        <v>3710</v>
      </c>
      <c r="R3190" s="15">
        <v>0.19</v>
      </c>
      <c r="S3190" s="13">
        <v>3005.1000000000004</v>
      </c>
      <c r="T3190" s="13">
        <v>45.07650000000001</v>
      </c>
      <c r="U3190" s="48">
        <f>T_[[#This Row],[CA tarif]]-T_[[#This Row],[CA HT]]</f>
        <v>704.89999999999964</v>
      </c>
      <c r="V3190" s="13"/>
      <c r="W3190" s="13"/>
      <c r="X3190"/>
      <c r="AA3190"/>
      <c r="AB3190"/>
    </row>
    <row r="3191" spans="1:28" ht="15" customHeight="1" x14ac:dyDescent="0.25">
      <c r="A3191" s="6" t="s">
        <v>179</v>
      </c>
      <c r="B3191" s="6" t="s">
        <v>180</v>
      </c>
      <c r="C3191" s="6" t="s">
        <v>181</v>
      </c>
      <c r="D3191" s="6" t="s">
        <v>81</v>
      </c>
      <c r="E3191" s="6">
        <v>6</v>
      </c>
      <c r="F3191" s="6" t="str">
        <f>VLOOKUP(T_[[#This Row],[N° représ]],ListeREPRESENTANTS,2,FALSE)</f>
        <v>Ernst Junge</v>
      </c>
      <c r="G3191" s="6">
        <v>10757</v>
      </c>
      <c r="H3191" s="9">
        <v>41883</v>
      </c>
      <c r="I3191" s="9">
        <v>41904</v>
      </c>
      <c r="J3191" s="9">
        <v>41902</v>
      </c>
      <c r="K3191" s="7">
        <v>4</v>
      </c>
      <c r="L3191" s="9" t="str">
        <f>VLOOKUP(T_[[#This Row],[Réf catégorie]],ListeCATEGORIES,2,FALSE)</f>
        <v>Produits laitiers</v>
      </c>
      <c r="M3191" s="6">
        <v>59</v>
      </c>
      <c r="N3191" s="6" t="str">
        <f>VLOOKUP(T_[[#This Row],[Réf prod]],ListePRODUITS,2,FALSE)</f>
        <v>Raclette Courdavault</v>
      </c>
      <c r="O3191" s="13">
        <v>275</v>
      </c>
      <c r="P3191" s="6">
        <v>22</v>
      </c>
      <c r="Q3191" s="13">
        <f t="shared" si="49"/>
        <v>6050</v>
      </c>
      <c r="R3191" s="15">
        <v>0.2</v>
      </c>
      <c r="S3191" s="13">
        <v>4840</v>
      </c>
      <c r="T3191" s="13">
        <v>72.599999999999994</v>
      </c>
      <c r="U3191" s="48">
        <f>T_[[#This Row],[CA tarif]]-T_[[#This Row],[CA HT]]</f>
        <v>1210</v>
      </c>
      <c r="V3191" s="13"/>
      <c r="W3191" s="13"/>
      <c r="X3191"/>
      <c r="AA3191"/>
      <c r="AB3191"/>
    </row>
    <row r="3192" spans="1:28" ht="15" customHeight="1" x14ac:dyDescent="0.25">
      <c r="A3192" s="6" t="s">
        <v>179</v>
      </c>
      <c r="B3192" s="6" t="s">
        <v>180</v>
      </c>
      <c r="C3192" s="6" t="s">
        <v>181</v>
      </c>
      <c r="D3192" s="6" t="s">
        <v>81</v>
      </c>
      <c r="E3192" s="6">
        <v>9</v>
      </c>
      <c r="F3192" s="6" t="str">
        <f>VLOOKUP(T_[[#This Row],[N° représ]],ListeREPRESENTANTS,2,FALSE)</f>
        <v>Steven Buchanan</v>
      </c>
      <c r="G3192" s="6">
        <v>10607</v>
      </c>
      <c r="H3192" s="9">
        <v>41885</v>
      </c>
      <c r="I3192" s="9">
        <v>41910</v>
      </c>
      <c r="J3192" s="9">
        <v>41910</v>
      </c>
      <c r="K3192" s="7">
        <v>4</v>
      </c>
      <c r="L3192" s="9" t="str">
        <f>VLOOKUP(T_[[#This Row],[Réf catégorie]],ListeCATEGORIES,2,FALSE)</f>
        <v>Produits laitiers</v>
      </c>
      <c r="M3192" s="6">
        <v>72</v>
      </c>
      <c r="N3192" s="6" t="str">
        <f>VLOOKUP(T_[[#This Row],[Réf prod]],ListePRODUITS,2,FALSE)</f>
        <v>Mozzarella di Giovanni</v>
      </c>
      <c r="O3192" s="13">
        <v>174</v>
      </c>
      <c r="P3192" s="6">
        <v>69</v>
      </c>
      <c r="Q3192" s="13">
        <f t="shared" si="49"/>
        <v>12006</v>
      </c>
      <c r="R3192" s="15">
        <v>0.1</v>
      </c>
      <c r="S3192" s="13">
        <v>10805.4</v>
      </c>
      <c r="T3192" s="13">
        <v>270.13499999999999</v>
      </c>
      <c r="U3192" s="48">
        <f>T_[[#This Row],[CA tarif]]-T_[[#This Row],[CA HT]]</f>
        <v>1200.6000000000004</v>
      </c>
      <c r="V3192" s="13"/>
      <c r="W3192" s="13"/>
      <c r="X3192"/>
      <c r="AA3192"/>
      <c r="AB3192"/>
    </row>
    <row r="3193" spans="1:28" ht="15" customHeight="1" x14ac:dyDescent="0.25">
      <c r="A3193" s="6" t="s">
        <v>117</v>
      </c>
      <c r="B3193" s="6" t="s">
        <v>118</v>
      </c>
      <c r="C3193" s="6" t="s">
        <v>119</v>
      </c>
      <c r="D3193" s="6" t="s">
        <v>85</v>
      </c>
      <c r="E3193" s="6">
        <v>6</v>
      </c>
      <c r="F3193" s="6" t="str">
        <f>VLOOKUP(T_[[#This Row],[N° représ]],ListeREPRESENTANTS,2,FALSE)</f>
        <v>Ernst Junge</v>
      </c>
      <c r="G3193" s="6">
        <v>10480</v>
      </c>
      <c r="H3193" s="9">
        <v>41886</v>
      </c>
      <c r="I3193" s="9">
        <v>41908</v>
      </c>
      <c r="J3193" s="9">
        <v>41904</v>
      </c>
      <c r="K3193" s="7">
        <v>4</v>
      </c>
      <c r="L3193" s="9" t="str">
        <f>VLOOKUP(T_[[#This Row],[Réf catégorie]],ListeCATEGORIES,2,FALSE)</f>
        <v>Produits laitiers</v>
      </c>
      <c r="M3193" s="6">
        <v>59</v>
      </c>
      <c r="N3193" s="6" t="str">
        <f>VLOOKUP(T_[[#This Row],[Réf prod]],ListePRODUITS,2,FALSE)</f>
        <v>Raclette Courdavault</v>
      </c>
      <c r="O3193" s="13">
        <v>220</v>
      </c>
      <c r="P3193" s="6">
        <v>20</v>
      </c>
      <c r="Q3193" s="13">
        <f t="shared" si="49"/>
        <v>4400</v>
      </c>
      <c r="R3193" s="15">
        <v>0.08</v>
      </c>
      <c r="S3193" s="13">
        <v>4048</v>
      </c>
      <c r="T3193" s="13">
        <v>68.816000000000003</v>
      </c>
      <c r="U3193" s="48">
        <f>T_[[#This Row],[CA tarif]]-T_[[#This Row],[CA HT]]</f>
        <v>352</v>
      </c>
      <c r="V3193" s="13"/>
      <c r="W3193" s="13"/>
      <c r="X3193"/>
      <c r="AA3193"/>
      <c r="AB3193"/>
    </row>
    <row r="3194" spans="1:28" ht="15" customHeight="1" x14ac:dyDescent="0.25">
      <c r="A3194" s="6" t="s">
        <v>175</v>
      </c>
      <c r="B3194" s="6" t="s">
        <v>176</v>
      </c>
      <c r="C3194" s="6" t="s">
        <v>97</v>
      </c>
      <c r="D3194" s="6" t="s">
        <v>98</v>
      </c>
      <c r="E3194" s="6">
        <v>5</v>
      </c>
      <c r="F3194" s="6" t="str">
        <f>VLOOKUP(T_[[#This Row],[N° représ]],ListeREPRESENTANTS,2,FALSE)</f>
        <v>Mohamed Ben Arfa</v>
      </c>
      <c r="G3194" s="6">
        <v>10535</v>
      </c>
      <c r="H3194" s="9">
        <v>41886</v>
      </c>
      <c r="I3194" s="9">
        <v>41911</v>
      </c>
      <c r="J3194" s="9">
        <v>41911</v>
      </c>
      <c r="K3194" s="7">
        <v>5</v>
      </c>
      <c r="L3194" s="9" t="str">
        <f>VLOOKUP(T_[[#This Row],[Réf catégorie]],ListeCATEGORIES,2,FALSE)</f>
        <v>Pâtes et céréales</v>
      </c>
      <c r="M3194" s="6">
        <v>57</v>
      </c>
      <c r="N3194" s="6" t="str">
        <f>VLOOKUP(T_[[#This Row],[Réf prod]],ListePRODUITS,2,FALSE)</f>
        <v>Ravioli Angelo</v>
      </c>
      <c r="O3194" s="13">
        <v>97.5</v>
      </c>
      <c r="P3194" s="6">
        <v>15</v>
      </c>
      <c r="Q3194" s="13">
        <f t="shared" si="49"/>
        <v>1462.5</v>
      </c>
      <c r="R3194" s="15">
        <v>0.19</v>
      </c>
      <c r="S3194" s="13">
        <v>1184.625</v>
      </c>
      <c r="T3194" s="13">
        <v>15.400124999999999</v>
      </c>
      <c r="U3194" s="48">
        <f>T_[[#This Row],[CA tarif]]-T_[[#This Row],[CA HT]]</f>
        <v>277.875</v>
      </c>
      <c r="V3194" s="13"/>
      <c r="W3194" s="13"/>
      <c r="X3194"/>
      <c r="AA3194"/>
      <c r="AB3194"/>
    </row>
    <row r="3195" spans="1:28" ht="15" customHeight="1" x14ac:dyDescent="0.25">
      <c r="A3195" s="6" t="s">
        <v>103</v>
      </c>
      <c r="B3195" s="6" t="s">
        <v>104</v>
      </c>
      <c r="C3195" s="6" t="s">
        <v>105</v>
      </c>
      <c r="D3195" s="6" t="s">
        <v>106</v>
      </c>
      <c r="E3195" s="6">
        <v>8</v>
      </c>
      <c r="F3195" s="6" t="str">
        <f>VLOOKUP(T_[[#This Row],[N° représ]],ListeREPRESENTANTS,2,FALSE)</f>
        <v>Hicham Esmal</v>
      </c>
      <c r="G3195" s="6">
        <v>10601</v>
      </c>
      <c r="H3195" s="9">
        <v>41886</v>
      </c>
      <c r="I3195" s="9">
        <v>41906</v>
      </c>
      <c r="J3195" s="9">
        <v>41901</v>
      </c>
      <c r="K3195" s="7">
        <v>4</v>
      </c>
      <c r="L3195" s="9" t="str">
        <f>VLOOKUP(T_[[#This Row],[Réf catégorie]],ListeCATEGORIES,2,FALSE)</f>
        <v>Produits laitiers</v>
      </c>
      <c r="M3195" s="6">
        <v>59</v>
      </c>
      <c r="N3195" s="6" t="str">
        <f>VLOOKUP(T_[[#This Row],[Réf prod]],ListePRODUITS,2,FALSE)</f>
        <v>Raclette Courdavault</v>
      </c>
      <c r="O3195" s="13">
        <v>275</v>
      </c>
      <c r="P3195" s="6">
        <v>18</v>
      </c>
      <c r="Q3195" s="13">
        <f t="shared" si="49"/>
        <v>4950</v>
      </c>
      <c r="R3195" s="15">
        <v>0.13</v>
      </c>
      <c r="S3195" s="13">
        <v>4306.5</v>
      </c>
      <c r="T3195" s="13">
        <v>137.80799999999999</v>
      </c>
      <c r="U3195" s="48">
        <f>T_[[#This Row],[CA tarif]]-T_[[#This Row],[CA HT]]</f>
        <v>643.5</v>
      </c>
      <c r="V3195" s="13"/>
      <c r="W3195" s="13"/>
      <c r="X3195"/>
      <c r="AA3195"/>
      <c r="AB3195"/>
    </row>
    <row r="3196" spans="1:28" ht="15" customHeight="1" x14ac:dyDescent="0.25">
      <c r="A3196" s="6" t="s">
        <v>166</v>
      </c>
      <c r="B3196" s="6" t="s">
        <v>167</v>
      </c>
      <c r="C3196" s="6" t="s">
        <v>168</v>
      </c>
      <c r="D3196" s="6" t="s">
        <v>169</v>
      </c>
      <c r="E3196" s="6">
        <v>6</v>
      </c>
      <c r="F3196" s="6" t="str">
        <f>VLOOKUP(T_[[#This Row],[N° représ]],ListeREPRESENTANTS,2,FALSE)</f>
        <v>Ernst Junge</v>
      </c>
      <c r="G3196" s="6">
        <v>10701</v>
      </c>
      <c r="H3196" s="9">
        <v>41886</v>
      </c>
      <c r="I3196" s="9">
        <v>41909</v>
      </c>
      <c r="J3196" s="9">
        <v>41905</v>
      </c>
      <c r="K3196" s="7">
        <v>1</v>
      </c>
      <c r="L3196" s="9" t="str">
        <f>VLOOKUP(T_[[#This Row],[Réf catégorie]],ListeCATEGORIES,2,FALSE)</f>
        <v>Boissons</v>
      </c>
      <c r="M3196" s="6">
        <v>76</v>
      </c>
      <c r="N3196" s="6" t="str">
        <f>VLOOKUP(T_[[#This Row],[Réf prod]],ListePRODUITS,2,FALSE)</f>
        <v>Lakkalikööri</v>
      </c>
      <c r="O3196" s="13">
        <v>90</v>
      </c>
      <c r="P3196" s="6">
        <v>60</v>
      </c>
      <c r="Q3196" s="13">
        <f t="shared" si="49"/>
        <v>5400</v>
      </c>
      <c r="R3196" s="15">
        <v>0.14000000000000001</v>
      </c>
      <c r="S3196" s="13">
        <v>4644</v>
      </c>
      <c r="T3196" s="13">
        <v>4.6440000000000001</v>
      </c>
      <c r="U3196" s="48">
        <f>T_[[#This Row],[CA tarif]]-T_[[#This Row],[CA HT]]</f>
        <v>756</v>
      </c>
      <c r="V3196" s="13"/>
      <c r="W3196" s="13"/>
      <c r="X3196"/>
      <c r="AA3196"/>
      <c r="AB3196"/>
    </row>
    <row r="3197" spans="1:28" ht="15" customHeight="1" x14ac:dyDescent="0.25">
      <c r="A3197" s="6" t="s">
        <v>308</v>
      </c>
      <c r="B3197" s="6" t="s">
        <v>309</v>
      </c>
      <c r="C3197" s="6" t="s">
        <v>203</v>
      </c>
      <c r="D3197" s="6" t="s">
        <v>204</v>
      </c>
      <c r="E3197" s="6">
        <v>5</v>
      </c>
      <c r="F3197" s="6" t="str">
        <f>VLOOKUP(T_[[#This Row],[N° représ]],ListeREPRESENTANTS,2,FALSE)</f>
        <v>Mohamed Ben Arfa</v>
      </c>
      <c r="G3197" s="6">
        <v>10716</v>
      </c>
      <c r="H3197" s="9">
        <v>41886</v>
      </c>
      <c r="I3197" s="9">
        <v>41904</v>
      </c>
      <c r="J3197" s="9">
        <v>41906</v>
      </c>
      <c r="K3197" s="7">
        <v>7</v>
      </c>
      <c r="L3197" s="9" t="str">
        <f>VLOOKUP(T_[[#This Row],[Réf catégorie]],ListeCATEGORIES,2,FALSE)</f>
        <v>Produits secs</v>
      </c>
      <c r="M3197" s="6">
        <v>51</v>
      </c>
      <c r="N3197" s="6" t="str">
        <f>VLOOKUP(T_[[#This Row],[Réf prod]],ListePRODUITS,2,FALSE)</f>
        <v>Manjimup Dried Apples</v>
      </c>
      <c r="O3197" s="13">
        <v>265</v>
      </c>
      <c r="P3197" s="6">
        <v>23</v>
      </c>
      <c r="Q3197" s="13">
        <f t="shared" si="49"/>
        <v>6095</v>
      </c>
      <c r="R3197" s="15">
        <v>0.11</v>
      </c>
      <c r="S3197" s="13">
        <v>5424.55</v>
      </c>
      <c r="T3197" s="13">
        <v>0</v>
      </c>
      <c r="U3197" s="48">
        <f>T_[[#This Row],[CA tarif]]-T_[[#This Row],[CA HT]]</f>
        <v>670.44999999999982</v>
      </c>
      <c r="V3197" s="13"/>
      <c r="W3197" s="13"/>
      <c r="X3197"/>
      <c r="AA3197"/>
      <c r="AB3197"/>
    </row>
    <row r="3198" spans="1:28" ht="15" customHeight="1" x14ac:dyDescent="0.25">
      <c r="A3198" s="6" t="s">
        <v>239</v>
      </c>
      <c r="B3198" s="6" t="s">
        <v>240</v>
      </c>
      <c r="C3198" s="6" t="s">
        <v>241</v>
      </c>
      <c r="D3198" s="6" t="s">
        <v>242</v>
      </c>
      <c r="E3198" s="6">
        <v>5</v>
      </c>
      <c r="F3198" s="6" t="str">
        <f>VLOOKUP(T_[[#This Row],[N° représ]],ListeREPRESENTANTS,2,FALSE)</f>
        <v>Mohamed Ben Arfa</v>
      </c>
      <c r="G3198" s="6">
        <v>10802</v>
      </c>
      <c r="H3198" s="9">
        <v>41886</v>
      </c>
      <c r="I3198" s="9">
        <v>41899</v>
      </c>
      <c r="J3198" s="9">
        <v>41899</v>
      </c>
      <c r="K3198" s="7">
        <v>7</v>
      </c>
      <c r="L3198" s="9" t="str">
        <f>VLOOKUP(T_[[#This Row],[Réf catégorie]],ListeCATEGORIES,2,FALSE)</f>
        <v>Produits secs</v>
      </c>
      <c r="M3198" s="6">
        <v>51</v>
      </c>
      <c r="N3198" s="6" t="str">
        <f>VLOOKUP(T_[[#This Row],[Réf prod]],ListePRODUITS,2,FALSE)</f>
        <v>Manjimup Dried Apples</v>
      </c>
      <c r="O3198" s="13">
        <v>265</v>
      </c>
      <c r="P3198" s="6">
        <v>31</v>
      </c>
      <c r="Q3198" s="13">
        <f t="shared" si="49"/>
        <v>8215</v>
      </c>
      <c r="R3198" s="15">
        <v>7.0000000000000007E-2</v>
      </c>
      <c r="S3198" s="13">
        <v>7639.95</v>
      </c>
      <c r="T3198" s="13">
        <v>152.79900000000001</v>
      </c>
      <c r="U3198" s="48">
        <f>T_[[#This Row],[CA tarif]]-T_[[#This Row],[CA HT]]</f>
        <v>575.05000000000018</v>
      </c>
      <c r="V3198" s="13"/>
      <c r="W3198" s="13"/>
      <c r="X3198"/>
      <c r="AA3198"/>
      <c r="AB3198"/>
    </row>
    <row r="3199" spans="1:28" ht="15" customHeight="1" x14ac:dyDescent="0.25">
      <c r="A3199" s="6" t="s">
        <v>111</v>
      </c>
      <c r="B3199" s="6" t="s">
        <v>112</v>
      </c>
      <c r="C3199" s="6" t="s">
        <v>113</v>
      </c>
      <c r="D3199" s="6" t="s">
        <v>85</v>
      </c>
      <c r="E3199" s="6">
        <v>7</v>
      </c>
      <c r="F3199" s="6" t="str">
        <f>VLOOKUP(T_[[#This Row],[N° représ]],ListeREPRESENTANTS,2,FALSE)</f>
        <v>Jaime Dos Santos</v>
      </c>
      <c r="G3199" s="6">
        <v>10850</v>
      </c>
      <c r="H3199" s="9">
        <v>41886</v>
      </c>
      <c r="I3199" s="9">
        <v>41916</v>
      </c>
      <c r="J3199" s="9">
        <v>41916</v>
      </c>
      <c r="K3199" s="7">
        <v>1</v>
      </c>
      <c r="L3199" s="9" t="str">
        <f>VLOOKUP(T_[[#This Row],[Réf catégorie]],ListeCATEGORIES,2,FALSE)</f>
        <v>Boissons</v>
      </c>
      <c r="M3199" s="6">
        <v>70</v>
      </c>
      <c r="N3199" s="6" t="str">
        <f>VLOOKUP(T_[[#This Row],[Réf prod]],ListePRODUITS,2,FALSE)</f>
        <v>Outback Lager</v>
      </c>
      <c r="O3199" s="13">
        <v>75</v>
      </c>
      <c r="P3199" s="6">
        <v>43</v>
      </c>
      <c r="Q3199" s="13">
        <f t="shared" si="49"/>
        <v>3225</v>
      </c>
      <c r="R3199" s="15">
        <v>-0.03</v>
      </c>
      <c r="S3199" s="13">
        <v>3321.75</v>
      </c>
      <c r="T3199" s="13">
        <v>73.078500000000005</v>
      </c>
      <c r="U3199" s="48">
        <f>T_[[#This Row],[CA tarif]]-T_[[#This Row],[CA HT]]</f>
        <v>-96.75</v>
      </c>
      <c r="V3199" s="13"/>
      <c r="W3199" s="13"/>
      <c r="X3199"/>
      <c r="AA3199"/>
      <c r="AB3199"/>
    </row>
    <row r="3200" spans="1:28" ht="15" customHeight="1" x14ac:dyDescent="0.25">
      <c r="A3200" s="6" t="s">
        <v>179</v>
      </c>
      <c r="B3200" s="6" t="s">
        <v>180</v>
      </c>
      <c r="C3200" s="6" t="s">
        <v>181</v>
      </c>
      <c r="D3200" s="6" t="s">
        <v>81</v>
      </c>
      <c r="E3200" s="6">
        <v>7</v>
      </c>
      <c r="F3200" s="6" t="str">
        <f>VLOOKUP(T_[[#This Row],[N° représ]],ListeREPRESENTANTS,2,FALSE)</f>
        <v>Jaime Dos Santos</v>
      </c>
      <c r="G3200" s="6">
        <v>10612</v>
      </c>
      <c r="H3200" s="9">
        <v>41887</v>
      </c>
      <c r="I3200" s="9">
        <v>41911</v>
      </c>
      <c r="J3200" s="9">
        <v>41909</v>
      </c>
      <c r="K3200" s="7">
        <v>3</v>
      </c>
      <c r="L3200" s="9" t="str">
        <f>VLOOKUP(T_[[#This Row],[Réf catégorie]],ListeCATEGORIES,2,FALSE)</f>
        <v>Desserts</v>
      </c>
      <c r="M3200" s="6">
        <v>49</v>
      </c>
      <c r="N3200" s="6" t="str">
        <f>VLOOKUP(T_[[#This Row],[Réf prod]],ListePRODUITS,2,FALSE)</f>
        <v>Maxilaku</v>
      </c>
      <c r="O3200" s="13">
        <v>100</v>
      </c>
      <c r="P3200" s="6">
        <v>42</v>
      </c>
      <c r="Q3200" s="13">
        <f t="shared" si="49"/>
        <v>4200</v>
      </c>
      <c r="R3200" s="15">
        <v>0.19</v>
      </c>
      <c r="S3200" s="13">
        <v>3402</v>
      </c>
      <c r="T3200" s="13">
        <v>54.432000000000002</v>
      </c>
      <c r="U3200" s="48">
        <f>T_[[#This Row],[CA tarif]]-T_[[#This Row],[CA HT]]</f>
        <v>798</v>
      </c>
      <c r="V3200" s="13"/>
      <c r="W3200" s="13"/>
      <c r="X3200"/>
      <c r="AA3200"/>
      <c r="AB3200"/>
    </row>
    <row r="3201" spans="1:28" ht="15" customHeight="1" x14ac:dyDescent="0.25">
      <c r="A3201" s="6" t="s">
        <v>137</v>
      </c>
      <c r="B3201" s="6" t="s">
        <v>138</v>
      </c>
      <c r="C3201" s="6" t="s">
        <v>139</v>
      </c>
      <c r="D3201" s="6" t="s">
        <v>140</v>
      </c>
      <c r="E3201" s="6">
        <v>6</v>
      </c>
      <c r="F3201" s="6" t="str">
        <f>VLOOKUP(T_[[#This Row],[N° représ]],ListeREPRESENTANTS,2,FALSE)</f>
        <v>Ernst Junge</v>
      </c>
      <c r="G3201" s="6">
        <v>10489</v>
      </c>
      <c r="H3201" s="9">
        <v>41888</v>
      </c>
      <c r="I3201" s="9">
        <v>41915</v>
      </c>
      <c r="J3201" s="9">
        <v>41918</v>
      </c>
      <c r="K3201" s="7">
        <v>4</v>
      </c>
      <c r="L3201" s="9" t="str">
        <f>VLOOKUP(T_[[#This Row],[Réf catégorie]],ListeCATEGORIES,2,FALSE)</f>
        <v>Produits laitiers</v>
      </c>
      <c r="M3201" s="6">
        <v>11</v>
      </c>
      <c r="N3201" s="6" t="str">
        <f>VLOOKUP(T_[[#This Row],[Réf prod]],ListePRODUITS,2,FALSE)</f>
        <v>Queso Cabrales</v>
      </c>
      <c r="O3201" s="13">
        <v>84</v>
      </c>
      <c r="P3201" s="6">
        <v>74</v>
      </c>
      <c r="Q3201" s="13">
        <f t="shared" si="49"/>
        <v>6216</v>
      </c>
      <c r="R3201" s="15">
        <v>0.17</v>
      </c>
      <c r="S3201" s="13">
        <v>5159.28</v>
      </c>
      <c r="T3201" s="13">
        <v>113.50415999999998</v>
      </c>
      <c r="U3201" s="48">
        <f>T_[[#This Row],[CA tarif]]-T_[[#This Row],[CA HT]]</f>
        <v>1056.7200000000003</v>
      </c>
      <c r="V3201" s="13"/>
      <c r="W3201" s="13"/>
      <c r="X3201"/>
      <c r="AA3201"/>
      <c r="AB3201"/>
    </row>
    <row r="3202" spans="1:28" ht="15" customHeight="1" x14ac:dyDescent="0.25">
      <c r="A3202" s="6" t="s">
        <v>235</v>
      </c>
      <c r="B3202" s="6" t="s">
        <v>236</v>
      </c>
      <c r="C3202" s="6" t="s">
        <v>237</v>
      </c>
      <c r="D3202" s="6" t="s">
        <v>238</v>
      </c>
      <c r="E3202" s="6">
        <v>8</v>
      </c>
      <c r="F3202" s="6" t="str">
        <f>VLOOKUP(T_[[#This Row],[N° représ]],ListeREPRESENTANTS,2,FALSE)</f>
        <v>Hicham Esmal</v>
      </c>
      <c r="G3202" s="6">
        <v>10550</v>
      </c>
      <c r="H3202" s="9">
        <v>41888</v>
      </c>
      <c r="I3202" s="9">
        <v>41904</v>
      </c>
      <c r="J3202" s="9">
        <v>41902</v>
      </c>
      <c r="K3202" s="7">
        <v>2</v>
      </c>
      <c r="L3202" s="9" t="str">
        <f>VLOOKUP(T_[[#This Row],[Réf catégorie]],ListeCATEGORIES,2,FALSE)</f>
        <v>Condiments</v>
      </c>
      <c r="M3202" s="6">
        <v>61</v>
      </c>
      <c r="N3202" s="6" t="str">
        <f>VLOOKUP(T_[[#This Row],[Réf prod]],ListePRODUITS,2,FALSE)</f>
        <v>Sirop d'érable</v>
      </c>
      <c r="O3202" s="13">
        <v>142.5</v>
      </c>
      <c r="P3202" s="6">
        <v>12</v>
      </c>
      <c r="Q3202" s="13">
        <f t="shared" si="49"/>
        <v>1710</v>
      </c>
      <c r="R3202" s="15">
        <v>0.06</v>
      </c>
      <c r="S3202" s="13">
        <v>1607.3999999999999</v>
      </c>
      <c r="T3202" s="13">
        <v>28.933199999999996</v>
      </c>
      <c r="U3202" s="48">
        <f>T_[[#This Row],[CA tarif]]-T_[[#This Row],[CA HT]]</f>
        <v>102.60000000000014</v>
      </c>
      <c r="V3202" s="13"/>
      <c r="W3202" s="13"/>
      <c r="X3202"/>
      <c r="AA3202"/>
      <c r="AB3202"/>
    </row>
    <row r="3203" spans="1:28" ht="15" customHeight="1" x14ac:dyDescent="0.25">
      <c r="A3203" s="6" t="s">
        <v>82</v>
      </c>
      <c r="B3203" s="6" t="s">
        <v>83</v>
      </c>
      <c r="C3203" s="6" t="s">
        <v>84</v>
      </c>
      <c r="D3203" s="6" t="s">
        <v>85</v>
      </c>
      <c r="E3203" s="6">
        <v>5</v>
      </c>
      <c r="F3203" s="6" t="str">
        <f>VLOOKUP(T_[[#This Row],[N° représ]],ListeREPRESENTANTS,2,FALSE)</f>
        <v>Mohamed Ben Arfa</v>
      </c>
      <c r="G3203" s="6">
        <v>10755</v>
      </c>
      <c r="H3203" s="9">
        <v>41888</v>
      </c>
      <c r="I3203" s="9">
        <v>41918</v>
      </c>
      <c r="J3203" s="9">
        <v>41919</v>
      </c>
      <c r="K3203" s="7">
        <v>3</v>
      </c>
      <c r="L3203" s="9" t="str">
        <f>VLOOKUP(T_[[#This Row],[Réf catégorie]],ListeCATEGORIES,2,FALSE)</f>
        <v>Desserts</v>
      </c>
      <c r="M3203" s="6">
        <v>47</v>
      </c>
      <c r="N3203" s="6" t="str">
        <f>VLOOKUP(T_[[#This Row],[Réf prod]],ListePRODUITS,2,FALSE)</f>
        <v>Zaanse koeken</v>
      </c>
      <c r="O3203" s="13">
        <v>47.5</v>
      </c>
      <c r="P3203" s="6">
        <v>5</v>
      </c>
      <c r="Q3203" s="13">
        <f t="shared" si="49"/>
        <v>237.5</v>
      </c>
      <c r="R3203" s="15">
        <v>-0.03</v>
      </c>
      <c r="S3203" s="13">
        <v>244.625</v>
      </c>
      <c r="T3203" s="13">
        <v>0.97850000000000004</v>
      </c>
      <c r="U3203" s="48">
        <f>T_[[#This Row],[CA tarif]]-T_[[#This Row],[CA HT]]</f>
        <v>-7.125</v>
      </c>
      <c r="V3203" s="13"/>
      <c r="W3203" s="13"/>
      <c r="X3203"/>
      <c r="AA3203"/>
      <c r="AB3203"/>
    </row>
    <row r="3204" spans="1:28" ht="15" customHeight="1" x14ac:dyDescent="0.25">
      <c r="A3204" s="6" t="s">
        <v>103</v>
      </c>
      <c r="B3204" s="6" t="s">
        <v>104</v>
      </c>
      <c r="C3204" s="6" t="s">
        <v>105</v>
      </c>
      <c r="D3204" s="6" t="s">
        <v>106</v>
      </c>
      <c r="E3204" s="6">
        <v>3</v>
      </c>
      <c r="F3204" s="6" t="str">
        <f>VLOOKUP(T_[[#This Row],[N° représ]],ListeREPRESENTANTS,2,FALSE)</f>
        <v>Janet Leverling</v>
      </c>
      <c r="G3204" s="6">
        <v>10796</v>
      </c>
      <c r="H3204" s="9">
        <v>41888</v>
      </c>
      <c r="I3204" s="9">
        <v>41903</v>
      </c>
      <c r="J3204" s="9">
        <v>41902</v>
      </c>
      <c r="K3204" s="7">
        <v>3</v>
      </c>
      <c r="L3204" s="9" t="str">
        <f>VLOOKUP(T_[[#This Row],[Réf catégorie]],ListeCATEGORIES,2,FALSE)</f>
        <v>Desserts</v>
      </c>
      <c r="M3204" s="6">
        <v>26</v>
      </c>
      <c r="N3204" s="6" t="str">
        <f>VLOOKUP(T_[[#This Row],[Réf prod]],ListePRODUITS,2,FALSE)</f>
        <v>Gumbär Gummibärchen</v>
      </c>
      <c r="O3204" s="13">
        <v>156.15</v>
      </c>
      <c r="P3204" s="6">
        <v>80</v>
      </c>
      <c r="Q3204" s="13">
        <f t="shared" si="49"/>
        <v>12492</v>
      </c>
      <c r="R3204" s="15">
        <v>0.14000000000000001</v>
      </c>
      <c r="S3204" s="13">
        <v>10743.119999999999</v>
      </c>
      <c r="T3204" s="13">
        <v>268.57799999999997</v>
      </c>
      <c r="U3204" s="48">
        <f>T_[[#This Row],[CA tarif]]-T_[[#This Row],[CA HT]]</f>
        <v>1748.880000000001</v>
      </c>
      <c r="V3204" s="13"/>
      <c r="W3204" s="13"/>
      <c r="X3204"/>
      <c r="AA3204"/>
      <c r="AB3204"/>
    </row>
    <row r="3205" spans="1:28" ht="15" customHeight="1" x14ac:dyDescent="0.25">
      <c r="A3205" s="6" t="s">
        <v>301</v>
      </c>
      <c r="B3205" s="6" t="s">
        <v>302</v>
      </c>
      <c r="C3205" s="6" t="s">
        <v>260</v>
      </c>
      <c r="D3205" s="6" t="s">
        <v>136</v>
      </c>
      <c r="E3205" s="6">
        <v>7</v>
      </c>
      <c r="F3205" s="6" t="str">
        <f>VLOOKUP(T_[[#This Row],[N° représ]],ListeREPRESENTANTS,2,FALSE)</f>
        <v>Jaime Dos Santos</v>
      </c>
      <c r="G3205" s="6">
        <v>10835</v>
      </c>
      <c r="H3205" s="9">
        <v>41888</v>
      </c>
      <c r="I3205" s="9">
        <v>41916</v>
      </c>
      <c r="J3205" s="9">
        <v>41911</v>
      </c>
      <c r="K3205" s="7">
        <v>2</v>
      </c>
      <c r="L3205" s="9" t="str">
        <f>VLOOKUP(T_[[#This Row],[Réf catégorie]],ListeCATEGORIES,2,FALSE)</f>
        <v>Condiments</v>
      </c>
      <c r="M3205" s="6">
        <v>77</v>
      </c>
      <c r="N3205" s="6" t="str">
        <f>VLOOKUP(T_[[#This Row],[Réf prod]],ListePRODUITS,2,FALSE)</f>
        <v>Original Frankfurter grüne Soße</v>
      </c>
      <c r="O3205" s="13">
        <v>65</v>
      </c>
      <c r="P3205" s="6">
        <v>93</v>
      </c>
      <c r="Q3205" s="13">
        <f t="shared" ref="Q3205:Q3268" si="50">O3205*P3205</f>
        <v>6045</v>
      </c>
      <c r="R3205" s="15">
        <v>0.05</v>
      </c>
      <c r="S3205" s="13">
        <v>5742.75</v>
      </c>
      <c r="T3205" s="13">
        <v>86.141249999999999</v>
      </c>
      <c r="U3205" s="48">
        <f>T_[[#This Row],[CA tarif]]-T_[[#This Row],[CA HT]]</f>
        <v>302.25</v>
      </c>
      <c r="V3205" s="13"/>
      <c r="W3205" s="13"/>
      <c r="X3205"/>
      <c r="AA3205"/>
      <c r="AB3205"/>
    </row>
    <row r="3206" spans="1:28" ht="15" customHeight="1" x14ac:dyDescent="0.25">
      <c r="A3206" s="6" t="s">
        <v>205</v>
      </c>
      <c r="B3206" s="6" t="s">
        <v>206</v>
      </c>
      <c r="C3206" s="6" t="s">
        <v>207</v>
      </c>
      <c r="D3206" s="6" t="s">
        <v>208</v>
      </c>
      <c r="E3206" s="6">
        <v>3</v>
      </c>
      <c r="F3206" s="6" t="str">
        <f>VLOOKUP(T_[[#This Row],[N° représ]],ListeREPRESENTANTS,2,FALSE)</f>
        <v>Janet Leverling</v>
      </c>
      <c r="G3206" s="6">
        <v>10572</v>
      </c>
      <c r="H3206" s="9">
        <v>41889</v>
      </c>
      <c r="I3206" s="9">
        <v>41912</v>
      </c>
      <c r="J3206" s="9">
        <v>41913</v>
      </c>
      <c r="K3206" s="7">
        <v>8</v>
      </c>
      <c r="L3206" s="9" t="str">
        <f>VLOOKUP(T_[[#This Row],[Réf catégorie]],ListeCATEGORIES,2,FALSE)</f>
        <v>Poissons et fruits de mer</v>
      </c>
      <c r="M3206" s="6">
        <v>40</v>
      </c>
      <c r="N3206" s="6" t="str">
        <f>VLOOKUP(T_[[#This Row],[Réf prod]],ListePRODUITS,2,FALSE)</f>
        <v>Boston Crab Meat</v>
      </c>
      <c r="O3206" s="13">
        <v>92</v>
      </c>
      <c r="P3206" s="6">
        <v>71</v>
      </c>
      <c r="Q3206" s="13">
        <f t="shared" si="50"/>
        <v>6532</v>
      </c>
      <c r="R3206" s="15">
        <v>0.05</v>
      </c>
      <c r="S3206" s="13">
        <v>6205.4</v>
      </c>
      <c r="T3206" s="13">
        <v>136.5188</v>
      </c>
      <c r="U3206" s="48">
        <f>T_[[#This Row],[CA tarif]]-T_[[#This Row],[CA HT]]</f>
        <v>326.60000000000036</v>
      </c>
      <c r="V3206" s="13"/>
      <c r="W3206" s="13"/>
      <c r="X3206"/>
      <c r="AA3206"/>
      <c r="AB3206"/>
    </row>
    <row r="3207" spans="1:28" ht="15" customHeight="1" x14ac:dyDescent="0.25">
      <c r="A3207" s="6" t="s">
        <v>299</v>
      </c>
      <c r="B3207" s="6" t="s">
        <v>300</v>
      </c>
      <c r="C3207" s="6" t="s">
        <v>280</v>
      </c>
      <c r="D3207" s="6" t="s">
        <v>85</v>
      </c>
      <c r="E3207" s="6">
        <v>3</v>
      </c>
      <c r="F3207" s="6" t="str">
        <f>VLOOKUP(T_[[#This Row],[N° représ]],ListeREPRESENTANTS,2,FALSE)</f>
        <v>Janet Leverling</v>
      </c>
      <c r="G3207" s="6">
        <v>10860</v>
      </c>
      <c r="H3207" s="9">
        <v>41889</v>
      </c>
      <c r="I3207" s="9">
        <v>41905</v>
      </c>
      <c r="J3207" s="9">
        <v>41906</v>
      </c>
      <c r="K3207" s="7">
        <v>7</v>
      </c>
      <c r="L3207" s="9" t="str">
        <f>VLOOKUP(T_[[#This Row],[Réf catégorie]],ListeCATEGORIES,2,FALSE)</f>
        <v>Produits secs</v>
      </c>
      <c r="M3207" s="6">
        <v>51</v>
      </c>
      <c r="N3207" s="6" t="str">
        <f>VLOOKUP(T_[[#This Row],[Réf prod]],ListePRODUITS,2,FALSE)</f>
        <v>Manjimup Dried Apples</v>
      </c>
      <c r="O3207" s="13">
        <v>265</v>
      </c>
      <c r="P3207" s="6">
        <v>16</v>
      </c>
      <c r="Q3207" s="13">
        <f t="shared" si="50"/>
        <v>4240</v>
      </c>
      <c r="R3207" s="15">
        <v>0.1</v>
      </c>
      <c r="S3207" s="13">
        <v>3816</v>
      </c>
      <c r="T3207" s="13">
        <v>26.712</v>
      </c>
      <c r="U3207" s="48">
        <f>T_[[#This Row],[CA tarif]]-T_[[#This Row],[CA HT]]</f>
        <v>424</v>
      </c>
      <c r="V3207" s="13"/>
      <c r="W3207" s="13"/>
      <c r="X3207"/>
      <c r="AA3207"/>
      <c r="AB3207"/>
    </row>
    <row r="3208" spans="1:28" ht="15" customHeight="1" x14ac:dyDescent="0.25">
      <c r="A3208" s="6" t="s">
        <v>291</v>
      </c>
      <c r="B3208" s="6" t="s">
        <v>292</v>
      </c>
      <c r="C3208" s="6" t="s">
        <v>97</v>
      </c>
      <c r="D3208" s="6" t="s">
        <v>98</v>
      </c>
      <c r="E3208" s="6">
        <v>5</v>
      </c>
      <c r="F3208" s="6" t="str">
        <f>VLOOKUP(T_[[#This Row],[N° représ]],ListeREPRESENTANTS,2,FALSE)</f>
        <v>Mohamed Ben Arfa</v>
      </c>
      <c r="G3208" s="6">
        <v>10926</v>
      </c>
      <c r="H3208" s="9">
        <v>41889</v>
      </c>
      <c r="I3208" s="9">
        <v>41911</v>
      </c>
      <c r="J3208" s="9">
        <v>41906</v>
      </c>
      <c r="K3208" s="7">
        <v>3</v>
      </c>
      <c r="L3208" s="9" t="str">
        <f>VLOOKUP(T_[[#This Row],[Réf catégorie]],ListeCATEGORIES,2,FALSE)</f>
        <v>Desserts</v>
      </c>
      <c r="M3208" s="6">
        <v>19</v>
      </c>
      <c r="N3208" s="6" t="str">
        <f>VLOOKUP(T_[[#This Row],[Réf prod]],ListePRODUITS,2,FALSE)</f>
        <v>Teatime Chocolate Biscuits</v>
      </c>
      <c r="O3208" s="13">
        <v>46</v>
      </c>
      <c r="P3208" s="6">
        <v>52</v>
      </c>
      <c r="Q3208" s="13">
        <f t="shared" si="50"/>
        <v>2392</v>
      </c>
      <c r="R3208" s="15">
        <v>0.1</v>
      </c>
      <c r="S3208" s="13">
        <v>2152.8000000000002</v>
      </c>
      <c r="T3208" s="13">
        <v>40.903200000000005</v>
      </c>
      <c r="U3208" s="48">
        <f>T_[[#This Row],[CA tarif]]-T_[[#This Row],[CA HT]]</f>
        <v>239.19999999999982</v>
      </c>
      <c r="V3208" s="13"/>
      <c r="W3208" s="13"/>
      <c r="X3208"/>
      <c r="AA3208"/>
      <c r="AB3208"/>
    </row>
    <row r="3209" spans="1:28" ht="15" customHeight="1" x14ac:dyDescent="0.25">
      <c r="A3209" s="6" t="s">
        <v>86</v>
      </c>
      <c r="B3209" s="6" t="s">
        <v>87</v>
      </c>
      <c r="C3209" s="6" t="s">
        <v>88</v>
      </c>
      <c r="D3209" s="6" t="s">
        <v>89</v>
      </c>
      <c r="E3209" s="6">
        <v>3</v>
      </c>
      <c r="F3209" s="6" t="str">
        <f>VLOOKUP(T_[[#This Row],[N° représ]],ListeREPRESENTANTS,2,FALSE)</f>
        <v>Janet Leverling</v>
      </c>
      <c r="G3209" s="6">
        <v>10484</v>
      </c>
      <c r="H3209" s="9">
        <v>41890</v>
      </c>
      <c r="I3209" s="9">
        <v>41909</v>
      </c>
      <c r="J3209" s="9">
        <v>41909</v>
      </c>
      <c r="K3209" s="7">
        <v>3</v>
      </c>
      <c r="L3209" s="9" t="str">
        <f>VLOOKUP(T_[[#This Row],[Réf catégorie]],ListeCATEGORIES,2,FALSE)</f>
        <v>Desserts</v>
      </c>
      <c r="M3209" s="6">
        <v>21</v>
      </c>
      <c r="N3209" s="6" t="str">
        <f>VLOOKUP(T_[[#This Row],[Réf prod]],ListePRODUITS,2,FALSE)</f>
        <v>Sir Rodney's Scones</v>
      </c>
      <c r="O3209" s="13">
        <v>40</v>
      </c>
      <c r="P3209" s="6">
        <v>71</v>
      </c>
      <c r="Q3209" s="13">
        <f t="shared" si="50"/>
        <v>2840</v>
      </c>
      <c r="R3209" s="15">
        <v>7.0000000000000007E-2</v>
      </c>
      <c r="S3209" s="13">
        <v>2641.2</v>
      </c>
      <c r="T3209" s="13">
        <v>76.594799999999992</v>
      </c>
      <c r="U3209" s="48">
        <f>T_[[#This Row],[CA tarif]]-T_[[#This Row],[CA HT]]</f>
        <v>198.80000000000018</v>
      </c>
      <c r="V3209" s="13"/>
      <c r="W3209" s="13"/>
      <c r="X3209"/>
      <c r="AA3209"/>
      <c r="AB3209"/>
    </row>
    <row r="3210" spans="1:28" ht="15" customHeight="1" x14ac:dyDescent="0.25">
      <c r="A3210" s="6" t="s">
        <v>248</v>
      </c>
      <c r="B3210" s="6" t="s">
        <v>249</v>
      </c>
      <c r="C3210" s="6" t="s">
        <v>250</v>
      </c>
      <c r="D3210" s="6" t="s">
        <v>251</v>
      </c>
      <c r="E3210" s="6">
        <v>7</v>
      </c>
      <c r="F3210" s="6" t="str">
        <f>VLOOKUP(T_[[#This Row],[N° représ]],ListeREPRESENTANTS,2,FALSE)</f>
        <v>Jaime Dos Santos</v>
      </c>
      <c r="G3210" s="6">
        <v>10562</v>
      </c>
      <c r="H3210" s="9">
        <v>41890</v>
      </c>
      <c r="I3210" s="9">
        <v>41904</v>
      </c>
      <c r="J3210" s="9">
        <v>41899</v>
      </c>
      <c r="K3210" s="7">
        <v>3</v>
      </c>
      <c r="L3210" s="9" t="str">
        <f>VLOOKUP(T_[[#This Row],[Réf catégorie]],ListeCATEGORIES,2,FALSE)</f>
        <v>Desserts</v>
      </c>
      <c r="M3210" s="6">
        <v>62</v>
      </c>
      <c r="N3210" s="6" t="str">
        <f>VLOOKUP(T_[[#This Row],[Réf prod]],ListePRODUITS,2,FALSE)</f>
        <v>Tarte au sucre</v>
      </c>
      <c r="O3210" s="13">
        <v>246.5</v>
      </c>
      <c r="P3210" s="6">
        <v>63</v>
      </c>
      <c r="Q3210" s="13">
        <f t="shared" si="50"/>
        <v>15529.5</v>
      </c>
      <c r="R3210" s="15">
        <v>-0.03</v>
      </c>
      <c r="S3210" s="13">
        <v>15995.385</v>
      </c>
      <c r="T3210" s="13">
        <v>303.91231499999998</v>
      </c>
      <c r="U3210" s="48">
        <f>T_[[#This Row],[CA tarif]]-T_[[#This Row],[CA HT]]</f>
        <v>-465.88500000000022</v>
      </c>
      <c r="V3210" s="13"/>
      <c r="W3210" s="13"/>
      <c r="X3210"/>
      <c r="AA3210"/>
      <c r="AB3210"/>
    </row>
    <row r="3211" spans="1:28" ht="15" customHeight="1" x14ac:dyDescent="0.25">
      <c r="A3211" s="6" t="s">
        <v>177</v>
      </c>
      <c r="B3211" s="6" t="s">
        <v>178</v>
      </c>
      <c r="C3211" s="6" t="s">
        <v>159</v>
      </c>
      <c r="D3211" s="6" t="s">
        <v>136</v>
      </c>
      <c r="E3211" s="6">
        <v>3</v>
      </c>
      <c r="F3211" s="6" t="str">
        <f>VLOOKUP(T_[[#This Row],[N° représ]],ListeREPRESENTANTS,2,FALSE)</f>
        <v>Janet Leverling</v>
      </c>
      <c r="G3211" s="6">
        <v>10684</v>
      </c>
      <c r="H3211" s="9">
        <v>41890</v>
      </c>
      <c r="I3211" s="9">
        <v>41912</v>
      </c>
      <c r="J3211" s="9">
        <v>41910</v>
      </c>
      <c r="K3211" s="7">
        <v>4</v>
      </c>
      <c r="L3211" s="9" t="str">
        <f>VLOOKUP(T_[[#This Row],[Réf catégorie]],ListeCATEGORIES,2,FALSE)</f>
        <v>Produits laitiers</v>
      </c>
      <c r="M3211" s="6">
        <v>60</v>
      </c>
      <c r="N3211" s="6" t="str">
        <f>VLOOKUP(T_[[#This Row],[Réf prod]],ListePRODUITS,2,FALSE)</f>
        <v>Camembert Pierrot</v>
      </c>
      <c r="O3211" s="13">
        <v>170</v>
      </c>
      <c r="P3211" s="6">
        <v>85</v>
      </c>
      <c r="Q3211" s="13">
        <f t="shared" si="50"/>
        <v>14450</v>
      </c>
      <c r="R3211" s="15">
        <v>0.1</v>
      </c>
      <c r="S3211" s="13">
        <v>13005</v>
      </c>
      <c r="T3211" s="13">
        <v>182.07</v>
      </c>
      <c r="U3211" s="48">
        <f>T_[[#This Row],[CA tarif]]-T_[[#This Row],[CA HT]]</f>
        <v>1445</v>
      </c>
      <c r="V3211" s="13"/>
      <c r="W3211" s="13"/>
      <c r="X3211"/>
      <c r="AA3211"/>
      <c r="AB3211"/>
    </row>
    <row r="3212" spans="1:28" ht="15" customHeight="1" x14ac:dyDescent="0.25">
      <c r="A3212" s="6" t="s">
        <v>166</v>
      </c>
      <c r="B3212" s="6" t="s">
        <v>167</v>
      </c>
      <c r="C3212" s="6" t="s">
        <v>168</v>
      </c>
      <c r="D3212" s="6" t="s">
        <v>169</v>
      </c>
      <c r="E3212" s="6">
        <v>2</v>
      </c>
      <c r="F3212" s="6" t="str">
        <f>VLOOKUP(T_[[#This Row],[N° représ]],ListeREPRESENTANTS,2,FALSE)</f>
        <v>Anne Dodsworth</v>
      </c>
      <c r="G3212" s="6">
        <v>10736</v>
      </c>
      <c r="H3212" s="9">
        <v>41890</v>
      </c>
      <c r="I3212" s="9">
        <v>41907</v>
      </c>
      <c r="J3212" s="9">
        <v>41904</v>
      </c>
      <c r="K3212" s="7">
        <v>2</v>
      </c>
      <c r="L3212" s="9" t="str">
        <f>VLOOKUP(T_[[#This Row],[Réf catégorie]],ListeCATEGORIES,2,FALSE)</f>
        <v>Condiments</v>
      </c>
      <c r="M3212" s="6">
        <v>65</v>
      </c>
      <c r="N3212" s="6" t="str">
        <f>VLOOKUP(T_[[#This Row],[Réf prod]],ListePRODUITS,2,FALSE)</f>
        <v>Louisiana Fiery Hot Pepper Sauce</v>
      </c>
      <c r="O3212" s="13">
        <v>105.25</v>
      </c>
      <c r="P3212" s="6">
        <v>18</v>
      </c>
      <c r="Q3212" s="13">
        <f t="shared" si="50"/>
        <v>1894.5</v>
      </c>
      <c r="R3212" s="15">
        <v>0</v>
      </c>
      <c r="S3212" s="13">
        <v>1894.5</v>
      </c>
      <c r="T3212" s="13">
        <v>13.2615</v>
      </c>
      <c r="U3212" s="48">
        <f>T_[[#This Row],[CA tarif]]-T_[[#This Row],[CA HT]]</f>
        <v>0</v>
      </c>
      <c r="V3212" s="13"/>
      <c r="W3212" s="13"/>
      <c r="X3212"/>
      <c r="AA3212"/>
      <c r="AB3212"/>
    </row>
    <row r="3213" spans="1:28" ht="15" customHeight="1" x14ac:dyDescent="0.25">
      <c r="A3213" s="6" t="s">
        <v>192</v>
      </c>
      <c r="B3213" s="6" t="s">
        <v>193</v>
      </c>
      <c r="C3213" s="6" t="s">
        <v>88</v>
      </c>
      <c r="D3213" s="6" t="s">
        <v>89</v>
      </c>
      <c r="E3213" s="6">
        <v>1</v>
      </c>
      <c r="F3213" s="6" t="str">
        <f>VLOOKUP(T_[[#This Row],[N° représ]],ListeREPRESENTANTS,2,FALSE)</f>
        <v>Francis Rivière</v>
      </c>
      <c r="G3213" s="6">
        <v>10752</v>
      </c>
      <c r="H3213" s="9">
        <v>41890</v>
      </c>
      <c r="I3213" s="9">
        <v>41910</v>
      </c>
      <c r="J3213" s="9">
        <v>41913</v>
      </c>
      <c r="K3213" s="7">
        <v>1</v>
      </c>
      <c r="L3213" s="9" t="str">
        <f>VLOOKUP(T_[[#This Row],[Réf catégorie]],ListeCATEGORIES,2,FALSE)</f>
        <v>Boissons</v>
      </c>
      <c r="M3213" s="6">
        <v>1</v>
      </c>
      <c r="N3213" s="6" t="str">
        <f>VLOOKUP(T_[[#This Row],[Réf prod]],ListePRODUITS,2,FALSE)</f>
        <v>Chai</v>
      </c>
      <c r="O3213" s="13">
        <v>90</v>
      </c>
      <c r="P3213" s="6">
        <v>81</v>
      </c>
      <c r="Q3213" s="13">
        <f t="shared" si="50"/>
        <v>7290</v>
      </c>
      <c r="R3213" s="15">
        <v>0.14000000000000001</v>
      </c>
      <c r="S3213" s="13">
        <v>6269.4</v>
      </c>
      <c r="T3213" s="13">
        <v>163.0044</v>
      </c>
      <c r="U3213" s="48">
        <f>T_[[#This Row],[CA tarif]]-T_[[#This Row],[CA HT]]</f>
        <v>1020.6000000000004</v>
      </c>
      <c r="V3213" s="13"/>
      <c r="W3213" s="13"/>
      <c r="X3213"/>
      <c r="AA3213"/>
      <c r="AB3213"/>
    </row>
    <row r="3214" spans="1:28" ht="15" customHeight="1" x14ac:dyDescent="0.25">
      <c r="A3214" s="6" t="s">
        <v>155</v>
      </c>
      <c r="B3214" s="6" t="s">
        <v>156</v>
      </c>
      <c r="C3214" s="6" t="s">
        <v>132</v>
      </c>
      <c r="D3214" s="6" t="s">
        <v>123</v>
      </c>
      <c r="E3214" s="6">
        <v>5</v>
      </c>
      <c r="F3214" s="6" t="str">
        <f>VLOOKUP(T_[[#This Row],[N° représ]],ListeREPRESENTANTS,2,FALSE)</f>
        <v>Mohamed Ben Arfa</v>
      </c>
      <c r="G3214" s="6">
        <v>10606</v>
      </c>
      <c r="H3214" s="9">
        <v>41891</v>
      </c>
      <c r="I3214" s="9">
        <v>41917</v>
      </c>
      <c r="J3214" s="9">
        <v>41919</v>
      </c>
      <c r="K3214" s="7">
        <v>6</v>
      </c>
      <c r="L3214" s="9" t="str">
        <f>VLOOKUP(T_[[#This Row],[Réf catégorie]],ListeCATEGORIES,2,FALSE)</f>
        <v>Viandes</v>
      </c>
      <c r="M3214" s="6">
        <v>55</v>
      </c>
      <c r="N3214" s="6" t="str">
        <f>VLOOKUP(T_[[#This Row],[Réf prod]],ListePRODUITS,2,FALSE)</f>
        <v>Pâté chinois</v>
      </c>
      <c r="O3214" s="13">
        <v>120</v>
      </c>
      <c r="P3214" s="6">
        <v>85</v>
      </c>
      <c r="Q3214" s="13">
        <f t="shared" si="50"/>
        <v>10200</v>
      </c>
      <c r="R3214" s="15">
        <v>0.08</v>
      </c>
      <c r="S3214" s="13">
        <v>9384</v>
      </c>
      <c r="T3214" s="13">
        <v>187.68</v>
      </c>
      <c r="U3214" s="48">
        <f>T_[[#This Row],[CA tarif]]-T_[[#This Row],[CA HT]]</f>
        <v>816</v>
      </c>
      <c r="V3214" s="13"/>
      <c r="W3214" s="13"/>
      <c r="X3214"/>
      <c r="AA3214"/>
      <c r="AB3214"/>
    </row>
    <row r="3215" spans="1:28" ht="15" customHeight="1" x14ac:dyDescent="0.25">
      <c r="A3215" s="6" t="s">
        <v>264</v>
      </c>
      <c r="B3215" s="6" t="s">
        <v>265</v>
      </c>
      <c r="C3215" s="6" t="s">
        <v>266</v>
      </c>
      <c r="D3215" s="6" t="s">
        <v>123</v>
      </c>
      <c r="E3215" s="6">
        <v>3</v>
      </c>
      <c r="F3215" s="6" t="str">
        <f>VLOOKUP(T_[[#This Row],[N° représ]],ListeREPRESENTANTS,2,FALSE)</f>
        <v>Janet Leverling</v>
      </c>
      <c r="G3215" s="6">
        <v>10644</v>
      </c>
      <c r="H3215" s="9">
        <v>41891</v>
      </c>
      <c r="I3215" s="9">
        <v>41903</v>
      </c>
      <c r="J3215" s="9">
        <v>41902</v>
      </c>
      <c r="K3215" s="7">
        <v>8</v>
      </c>
      <c r="L3215" s="9" t="str">
        <f>VLOOKUP(T_[[#This Row],[Réf catégorie]],ListeCATEGORIES,2,FALSE)</f>
        <v>Poissons et fruits de mer</v>
      </c>
      <c r="M3215" s="6">
        <v>46</v>
      </c>
      <c r="N3215" s="6" t="str">
        <f>VLOOKUP(T_[[#This Row],[Réf prod]],ListePRODUITS,2,FALSE)</f>
        <v>Spegesild</v>
      </c>
      <c r="O3215" s="13">
        <v>60</v>
      </c>
      <c r="P3215" s="6">
        <v>25</v>
      </c>
      <c r="Q3215" s="13">
        <f t="shared" si="50"/>
        <v>1500</v>
      </c>
      <c r="R3215" s="15">
        <v>0.09</v>
      </c>
      <c r="S3215" s="13">
        <v>1365</v>
      </c>
      <c r="T3215" s="13">
        <v>19.11</v>
      </c>
      <c r="U3215" s="48">
        <f>T_[[#This Row],[CA tarif]]-T_[[#This Row],[CA HT]]</f>
        <v>135</v>
      </c>
      <c r="V3215" s="13"/>
      <c r="W3215" s="13"/>
      <c r="X3215"/>
      <c r="AA3215"/>
      <c r="AB3215"/>
    </row>
    <row r="3216" spans="1:28" ht="15" customHeight="1" x14ac:dyDescent="0.25">
      <c r="A3216" s="6" t="s">
        <v>143</v>
      </c>
      <c r="B3216" s="6" t="s">
        <v>144</v>
      </c>
      <c r="C3216" s="6" t="s">
        <v>145</v>
      </c>
      <c r="D3216" s="6" t="s">
        <v>146</v>
      </c>
      <c r="E3216" s="6">
        <v>3</v>
      </c>
      <c r="F3216" s="6" t="str">
        <f>VLOOKUP(T_[[#This Row],[N° représ]],ListeREPRESENTANTS,2,FALSE)</f>
        <v>Janet Leverling</v>
      </c>
      <c r="G3216" s="6">
        <v>10742</v>
      </c>
      <c r="H3216" s="9">
        <v>41891</v>
      </c>
      <c r="I3216" s="9">
        <v>41903</v>
      </c>
      <c r="J3216" s="9">
        <v>41898</v>
      </c>
      <c r="K3216" s="7">
        <v>4</v>
      </c>
      <c r="L3216" s="9" t="str">
        <f>VLOOKUP(T_[[#This Row],[Réf catégorie]],ListeCATEGORIES,2,FALSE)</f>
        <v>Produits laitiers</v>
      </c>
      <c r="M3216" s="6">
        <v>60</v>
      </c>
      <c r="N3216" s="6" t="str">
        <f>VLOOKUP(T_[[#This Row],[Réf prod]],ListePRODUITS,2,FALSE)</f>
        <v>Camembert Pierrot</v>
      </c>
      <c r="O3216" s="13">
        <v>170</v>
      </c>
      <c r="P3216" s="6">
        <v>64</v>
      </c>
      <c r="Q3216" s="13">
        <f t="shared" si="50"/>
        <v>10880</v>
      </c>
      <c r="R3216" s="15">
        <v>0.19</v>
      </c>
      <c r="S3216" s="13">
        <v>8812.8000000000011</v>
      </c>
      <c r="T3216" s="13">
        <v>308.44800000000004</v>
      </c>
      <c r="U3216" s="48">
        <f>T_[[#This Row],[CA tarif]]-T_[[#This Row],[CA HT]]</f>
        <v>2067.1999999999989</v>
      </c>
      <c r="V3216" s="13"/>
      <c r="W3216" s="13"/>
      <c r="X3216"/>
      <c r="AA3216"/>
      <c r="AB3216"/>
    </row>
    <row r="3217" spans="1:28" ht="15" customHeight="1" x14ac:dyDescent="0.25">
      <c r="A3217" s="6" t="s">
        <v>120</v>
      </c>
      <c r="B3217" s="6" t="s">
        <v>121</v>
      </c>
      <c r="C3217" s="6" t="s">
        <v>122</v>
      </c>
      <c r="D3217" s="6" t="s">
        <v>123</v>
      </c>
      <c r="E3217" s="6">
        <v>1</v>
      </c>
      <c r="F3217" s="6" t="str">
        <f>VLOOKUP(T_[[#This Row],[N° représ]],ListeREPRESENTANTS,2,FALSE)</f>
        <v>Francis Rivière</v>
      </c>
      <c r="G3217" s="6">
        <v>10563</v>
      </c>
      <c r="H3217" s="9">
        <v>41892</v>
      </c>
      <c r="I3217" s="9">
        <v>41915</v>
      </c>
      <c r="J3217" s="9">
        <v>41914</v>
      </c>
      <c r="K3217" s="7">
        <v>5</v>
      </c>
      <c r="L3217" s="9" t="str">
        <f>VLOOKUP(T_[[#This Row],[Réf catégorie]],ListeCATEGORIES,2,FALSE)</f>
        <v>Pâtes et céréales</v>
      </c>
      <c r="M3217" s="6">
        <v>52</v>
      </c>
      <c r="N3217" s="6" t="str">
        <f>VLOOKUP(T_[[#This Row],[Réf prod]],ListePRODUITS,2,FALSE)</f>
        <v>Filo Mix</v>
      </c>
      <c r="O3217" s="13">
        <v>35</v>
      </c>
      <c r="P3217" s="6">
        <v>34</v>
      </c>
      <c r="Q3217" s="13">
        <f t="shared" si="50"/>
        <v>1190</v>
      </c>
      <c r="R3217" s="15">
        <v>0.06</v>
      </c>
      <c r="S3217" s="13">
        <v>1118.5999999999999</v>
      </c>
      <c r="T3217" s="13">
        <v>19.016199999999998</v>
      </c>
      <c r="U3217" s="48">
        <f>T_[[#This Row],[CA tarif]]-T_[[#This Row],[CA HT]]</f>
        <v>71.400000000000091</v>
      </c>
      <c r="V3217" s="13"/>
      <c r="W3217" s="13"/>
      <c r="X3217"/>
      <c r="AA3217"/>
      <c r="AB3217"/>
    </row>
    <row r="3218" spans="1:28" ht="15" customHeight="1" x14ac:dyDescent="0.25">
      <c r="A3218" s="6" t="s">
        <v>141</v>
      </c>
      <c r="B3218" s="6" t="s">
        <v>142</v>
      </c>
      <c r="C3218" s="6" t="s">
        <v>109</v>
      </c>
      <c r="D3218" s="6" t="s">
        <v>110</v>
      </c>
      <c r="E3218" s="6">
        <v>7</v>
      </c>
      <c r="F3218" s="6" t="str">
        <f>VLOOKUP(T_[[#This Row],[N° représ]],ListeREPRESENTANTS,2,FALSE)</f>
        <v>Jaime Dos Santos</v>
      </c>
      <c r="G3218" s="6">
        <v>10664</v>
      </c>
      <c r="H3218" s="9">
        <v>41892</v>
      </c>
      <c r="I3218" s="9">
        <v>41905</v>
      </c>
      <c r="J3218" s="9">
        <v>41907</v>
      </c>
      <c r="K3218" s="7">
        <v>5</v>
      </c>
      <c r="L3218" s="9" t="str">
        <f>VLOOKUP(T_[[#This Row],[Réf catégorie]],ListeCATEGORIES,2,FALSE)</f>
        <v>Pâtes et céréales</v>
      </c>
      <c r="M3218" s="6">
        <v>56</v>
      </c>
      <c r="N3218" s="6" t="str">
        <f>VLOOKUP(T_[[#This Row],[Réf prod]],ListePRODUITS,2,FALSE)</f>
        <v>Gnocchi di nonna Alice</v>
      </c>
      <c r="O3218" s="13">
        <v>190</v>
      </c>
      <c r="P3218" s="6">
        <v>96</v>
      </c>
      <c r="Q3218" s="13">
        <f t="shared" si="50"/>
        <v>18240</v>
      </c>
      <c r="R3218" s="15">
        <v>0.04</v>
      </c>
      <c r="S3218" s="13">
        <v>17510.399999999998</v>
      </c>
      <c r="T3218" s="13">
        <v>52.531199999999998</v>
      </c>
      <c r="U3218" s="48">
        <f>T_[[#This Row],[CA tarif]]-T_[[#This Row],[CA HT]]</f>
        <v>729.60000000000218</v>
      </c>
      <c r="V3218" s="13"/>
      <c r="W3218" s="13"/>
      <c r="X3218"/>
      <c r="AA3218"/>
      <c r="AB3218"/>
    </row>
    <row r="3219" spans="1:28" ht="15" customHeight="1" x14ac:dyDescent="0.25">
      <c r="A3219" s="6" t="s">
        <v>296</v>
      </c>
      <c r="B3219" s="6" t="s">
        <v>297</v>
      </c>
      <c r="C3219" s="6" t="s">
        <v>298</v>
      </c>
      <c r="D3219" s="6" t="s">
        <v>123</v>
      </c>
      <c r="E3219" s="6">
        <v>7</v>
      </c>
      <c r="F3219" s="6" t="str">
        <f>VLOOKUP(T_[[#This Row],[N° représ]],ListeREPRESENTANTS,2,FALSE)</f>
        <v>Jaime Dos Santos</v>
      </c>
      <c r="G3219" s="6">
        <v>10709</v>
      </c>
      <c r="H3219" s="9">
        <v>41892</v>
      </c>
      <c r="I3219" s="9">
        <v>41905</v>
      </c>
      <c r="J3219" s="9">
        <v>41906</v>
      </c>
      <c r="K3219" s="7">
        <v>4</v>
      </c>
      <c r="L3219" s="9" t="str">
        <f>VLOOKUP(T_[[#This Row],[Réf catégorie]],ListeCATEGORIES,2,FALSE)</f>
        <v>Produits laitiers</v>
      </c>
      <c r="M3219" s="6">
        <v>60</v>
      </c>
      <c r="N3219" s="6" t="str">
        <f>VLOOKUP(T_[[#This Row],[Réf prod]],ListePRODUITS,2,FALSE)</f>
        <v>Camembert Pierrot</v>
      </c>
      <c r="O3219" s="13">
        <v>170</v>
      </c>
      <c r="P3219" s="6">
        <v>56</v>
      </c>
      <c r="Q3219" s="13">
        <f t="shared" si="50"/>
        <v>9520</v>
      </c>
      <c r="R3219" s="15">
        <v>0</v>
      </c>
      <c r="S3219" s="13">
        <v>9520</v>
      </c>
      <c r="T3219" s="13">
        <v>228.48</v>
      </c>
      <c r="U3219" s="48">
        <f>T_[[#This Row],[CA tarif]]-T_[[#This Row],[CA HT]]</f>
        <v>0</v>
      </c>
      <c r="V3219" s="13"/>
      <c r="W3219" s="13"/>
      <c r="X3219"/>
      <c r="AA3219"/>
      <c r="AB3219"/>
    </row>
    <row r="3220" spans="1:28" ht="15" customHeight="1" x14ac:dyDescent="0.25">
      <c r="A3220" s="6" t="s">
        <v>189</v>
      </c>
      <c r="B3220" s="6" t="s">
        <v>190</v>
      </c>
      <c r="C3220" s="6" t="s">
        <v>191</v>
      </c>
      <c r="D3220" s="6" t="s">
        <v>136</v>
      </c>
      <c r="E3220" s="6">
        <v>7</v>
      </c>
      <c r="F3220" s="6" t="str">
        <f>VLOOKUP(T_[[#This Row],[N° représ]],ListeREPRESENTANTS,2,FALSE)</f>
        <v>Jaime Dos Santos</v>
      </c>
      <c r="G3220" s="6">
        <v>10788</v>
      </c>
      <c r="H3220" s="9">
        <v>41892</v>
      </c>
      <c r="I3220" s="9">
        <v>41902</v>
      </c>
      <c r="J3220" s="9">
        <v>41905</v>
      </c>
      <c r="K3220" s="7">
        <v>1</v>
      </c>
      <c r="L3220" s="9" t="str">
        <f>VLOOKUP(T_[[#This Row],[Réf catégorie]],ListeCATEGORIES,2,FALSE)</f>
        <v>Boissons</v>
      </c>
      <c r="M3220" s="6">
        <v>75</v>
      </c>
      <c r="N3220" s="6" t="str">
        <f>VLOOKUP(T_[[#This Row],[Réf prod]],ListePRODUITS,2,FALSE)</f>
        <v>Rhönbräu Klosterbier</v>
      </c>
      <c r="O3220" s="13">
        <v>38.75</v>
      </c>
      <c r="P3220" s="6">
        <v>19</v>
      </c>
      <c r="Q3220" s="13">
        <f t="shared" si="50"/>
        <v>736.25</v>
      </c>
      <c r="R3220" s="15">
        <v>-0.02</v>
      </c>
      <c r="S3220" s="13">
        <v>750.97500000000002</v>
      </c>
      <c r="T3220" s="13">
        <v>23.280225000000002</v>
      </c>
      <c r="U3220" s="48">
        <f>T_[[#This Row],[CA tarif]]-T_[[#This Row],[CA HT]]</f>
        <v>-14.725000000000023</v>
      </c>
      <c r="V3220" s="13"/>
      <c r="W3220" s="13"/>
      <c r="X3220"/>
      <c r="AA3220"/>
      <c r="AB3220"/>
    </row>
    <row r="3221" spans="1:28" ht="15" customHeight="1" x14ac:dyDescent="0.25">
      <c r="A3221" s="6" t="s">
        <v>177</v>
      </c>
      <c r="B3221" s="6" t="s">
        <v>178</v>
      </c>
      <c r="C3221" s="6" t="s">
        <v>159</v>
      </c>
      <c r="D3221" s="6" t="s">
        <v>136</v>
      </c>
      <c r="E3221" s="6">
        <v>5</v>
      </c>
      <c r="F3221" s="6" t="str">
        <f>VLOOKUP(T_[[#This Row],[N° représ]],ListeREPRESENTANTS,2,FALSE)</f>
        <v>Mohamed Ben Arfa</v>
      </c>
      <c r="G3221" s="6">
        <v>10554</v>
      </c>
      <c r="H3221" s="9">
        <v>41893</v>
      </c>
      <c r="I3221" s="9">
        <v>41903</v>
      </c>
      <c r="J3221" s="9">
        <v>41898</v>
      </c>
      <c r="K3221" s="7">
        <v>5</v>
      </c>
      <c r="L3221" s="9" t="str">
        <f>VLOOKUP(T_[[#This Row],[Réf catégorie]],ListeCATEGORIES,2,FALSE)</f>
        <v>Pâtes et céréales</v>
      </c>
      <c r="M3221" s="6">
        <v>23</v>
      </c>
      <c r="N3221" s="6" t="str">
        <f>VLOOKUP(T_[[#This Row],[Réf prod]],ListePRODUITS,2,FALSE)</f>
        <v>Tunnbröd</v>
      </c>
      <c r="O3221" s="13">
        <v>45</v>
      </c>
      <c r="P3221" s="6">
        <v>49</v>
      </c>
      <c r="Q3221" s="13">
        <f t="shared" si="50"/>
        <v>2205</v>
      </c>
      <c r="R3221" s="15">
        <v>0.02</v>
      </c>
      <c r="S3221" s="13">
        <v>2160.9</v>
      </c>
      <c r="T3221" s="13">
        <v>23.7699</v>
      </c>
      <c r="U3221" s="48">
        <f>T_[[#This Row],[CA tarif]]-T_[[#This Row],[CA HT]]</f>
        <v>44.099999999999909</v>
      </c>
      <c r="V3221" s="13"/>
      <c r="W3221" s="13"/>
      <c r="X3221"/>
      <c r="AA3221"/>
      <c r="AB3221"/>
    </row>
    <row r="3222" spans="1:28" ht="15" customHeight="1" x14ac:dyDescent="0.25">
      <c r="A3222" s="6" t="s">
        <v>114</v>
      </c>
      <c r="B3222" s="6" t="s">
        <v>115</v>
      </c>
      <c r="C3222" s="6" t="s">
        <v>116</v>
      </c>
      <c r="D3222" s="6" t="s">
        <v>81</v>
      </c>
      <c r="E3222" s="6">
        <v>2</v>
      </c>
      <c r="F3222" s="6" t="str">
        <f>VLOOKUP(T_[[#This Row],[N° représ]],ListeREPRESENTANTS,2,FALSE)</f>
        <v>Anne Dodsworth</v>
      </c>
      <c r="G3222" s="6">
        <v>10889</v>
      </c>
      <c r="H3222" s="9">
        <v>41893</v>
      </c>
      <c r="I3222" s="9">
        <v>41913</v>
      </c>
      <c r="J3222" s="9">
        <v>41915</v>
      </c>
      <c r="K3222" s="7">
        <v>1</v>
      </c>
      <c r="L3222" s="9" t="str">
        <f>VLOOKUP(T_[[#This Row],[Réf catégorie]],ListeCATEGORIES,2,FALSE)</f>
        <v>Boissons</v>
      </c>
      <c r="M3222" s="6">
        <v>38</v>
      </c>
      <c r="N3222" s="6" t="str">
        <f>VLOOKUP(T_[[#This Row],[Réf prod]],ListePRODUITS,2,FALSE)</f>
        <v>Côte de Blaye</v>
      </c>
      <c r="O3222" s="13">
        <v>1317.5</v>
      </c>
      <c r="P3222" s="6">
        <v>27</v>
      </c>
      <c r="Q3222" s="13">
        <f t="shared" si="50"/>
        <v>35572.5</v>
      </c>
      <c r="R3222" s="15">
        <v>-0.02</v>
      </c>
      <c r="S3222" s="13">
        <v>36283.949999999997</v>
      </c>
      <c r="T3222" s="13">
        <v>1088.5184999999999</v>
      </c>
      <c r="U3222" s="48">
        <f>T_[[#This Row],[CA tarif]]-T_[[#This Row],[CA HT]]</f>
        <v>-711.44999999999709</v>
      </c>
      <c r="V3222" s="13"/>
      <c r="W3222" s="13"/>
      <c r="X3222"/>
      <c r="AA3222"/>
      <c r="AB3222"/>
    </row>
    <row r="3223" spans="1:28" ht="15" customHeight="1" x14ac:dyDescent="0.25">
      <c r="A3223" s="6" t="s">
        <v>114</v>
      </c>
      <c r="B3223" s="6" t="s">
        <v>115</v>
      </c>
      <c r="C3223" s="6" t="s">
        <v>116</v>
      </c>
      <c r="D3223" s="6" t="s">
        <v>81</v>
      </c>
      <c r="E3223" s="6">
        <v>3</v>
      </c>
      <c r="F3223" s="6" t="str">
        <f>VLOOKUP(T_[[#This Row],[N° représ]],ListeREPRESENTANTS,2,FALSE)</f>
        <v>Janet Leverling</v>
      </c>
      <c r="G3223" s="6">
        <v>10479</v>
      </c>
      <c r="H3223" s="9">
        <v>41894</v>
      </c>
      <c r="I3223" s="9">
        <v>41916</v>
      </c>
      <c r="J3223" s="9">
        <v>41915</v>
      </c>
      <c r="K3223" s="7">
        <v>6</v>
      </c>
      <c r="L3223" s="9" t="str">
        <f>VLOOKUP(T_[[#This Row],[Réf catégorie]],ListeCATEGORIES,2,FALSE)</f>
        <v>Viandes</v>
      </c>
      <c r="M3223" s="6">
        <v>53</v>
      </c>
      <c r="N3223" s="6" t="str">
        <f>VLOOKUP(T_[[#This Row],[Réf prod]],ListePRODUITS,2,FALSE)</f>
        <v>Perth Pasties</v>
      </c>
      <c r="O3223" s="13">
        <v>131</v>
      </c>
      <c r="P3223" s="6">
        <v>8</v>
      </c>
      <c r="Q3223" s="13">
        <f t="shared" si="50"/>
        <v>1048</v>
      </c>
      <c r="R3223" s="15">
        <v>-0.02</v>
      </c>
      <c r="S3223" s="13">
        <v>1068.96</v>
      </c>
      <c r="T3223" s="13">
        <v>14.965440000000001</v>
      </c>
      <c r="U3223" s="48">
        <f>T_[[#This Row],[CA tarif]]-T_[[#This Row],[CA HT]]</f>
        <v>-20.960000000000036</v>
      </c>
      <c r="V3223" s="13"/>
      <c r="W3223" s="13"/>
      <c r="X3223"/>
      <c r="AA3223"/>
      <c r="AB3223"/>
    </row>
    <row r="3224" spans="1:28" ht="15" customHeight="1" x14ac:dyDescent="0.25">
      <c r="A3224" s="6" t="s">
        <v>137</v>
      </c>
      <c r="B3224" s="6" t="s">
        <v>138</v>
      </c>
      <c r="C3224" s="6" t="s">
        <v>139</v>
      </c>
      <c r="D3224" s="6" t="s">
        <v>140</v>
      </c>
      <c r="E3224" s="6">
        <v>8</v>
      </c>
      <c r="F3224" s="6" t="str">
        <f>VLOOKUP(T_[[#This Row],[N° représ]],ListeREPRESENTANTS,2,FALSE)</f>
        <v>Hicham Esmal</v>
      </c>
      <c r="G3224" s="6">
        <v>10597</v>
      </c>
      <c r="H3224" s="9">
        <v>41894</v>
      </c>
      <c r="I3224" s="9">
        <v>41922</v>
      </c>
      <c r="J3224" s="9">
        <v>41923</v>
      </c>
      <c r="K3224" s="7">
        <v>2</v>
      </c>
      <c r="L3224" s="9" t="str">
        <f>VLOOKUP(T_[[#This Row],[Réf catégorie]],ListeCATEGORIES,2,FALSE)</f>
        <v>Condiments</v>
      </c>
      <c r="M3224" s="6">
        <v>65</v>
      </c>
      <c r="N3224" s="6" t="str">
        <f>VLOOKUP(T_[[#This Row],[Réf prod]],ListePRODUITS,2,FALSE)</f>
        <v>Louisiana Fiery Hot Pepper Sauce</v>
      </c>
      <c r="O3224" s="13">
        <v>105.25</v>
      </c>
      <c r="P3224" s="6">
        <v>37</v>
      </c>
      <c r="Q3224" s="13">
        <f t="shared" si="50"/>
        <v>3894.25</v>
      </c>
      <c r="R3224" s="15">
        <v>0.12</v>
      </c>
      <c r="S3224" s="13">
        <v>3426.94</v>
      </c>
      <c r="T3224" s="13">
        <v>47.977160000000005</v>
      </c>
      <c r="U3224" s="48">
        <f>T_[[#This Row],[CA tarif]]-T_[[#This Row],[CA HT]]</f>
        <v>467.30999999999995</v>
      </c>
      <c r="V3224" s="13"/>
      <c r="W3224" s="13"/>
      <c r="X3224"/>
      <c r="AA3224"/>
      <c r="AB3224"/>
    </row>
    <row r="3225" spans="1:28" ht="15" customHeight="1" x14ac:dyDescent="0.25">
      <c r="A3225" s="6" t="s">
        <v>82</v>
      </c>
      <c r="B3225" s="6" t="s">
        <v>83</v>
      </c>
      <c r="C3225" s="6" t="s">
        <v>84</v>
      </c>
      <c r="D3225" s="6" t="s">
        <v>85</v>
      </c>
      <c r="E3225" s="6">
        <v>1</v>
      </c>
      <c r="F3225" s="6" t="str">
        <f>VLOOKUP(T_[[#This Row],[N° représ]],ListeREPRESENTANTS,2,FALSE)</f>
        <v>Francis Rivière</v>
      </c>
      <c r="G3225" s="6">
        <v>10663</v>
      </c>
      <c r="H3225" s="9">
        <v>41894</v>
      </c>
      <c r="I3225" s="9">
        <v>41910</v>
      </c>
      <c r="J3225" s="9">
        <v>41909</v>
      </c>
      <c r="K3225" s="7">
        <v>5</v>
      </c>
      <c r="L3225" s="9" t="str">
        <f>VLOOKUP(T_[[#This Row],[Réf catégorie]],ListeCATEGORIES,2,FALSE)</f>
        <v>Pâtes et céréales</v>
      </c>
      <c r="M3225" s="6">
        <v>42</v>
      </c>
      <c r="N3225" s="6" t="str">
        <f>VLOOKUP(T_[[#This Row],[Réf prod]],ListePRODUITS,2,FALSE)</f>
        <v>Singaporean Hokkien Fried Mee</v>
      </c>
      <c r="O3225" s="13">
        <v>70</v>
      </c>
      <c r="P3225" s="6">
        <v>51</v>
      </c>
      <c r="Q3225" s="13">
        <f t="shared" si="50"/>
        <v>3570</v>
      </c>
      <c r="R3225" s="15">
        <v>0.19</v>
      </c>
      <c r="S3225" s="13">
        <v>2891.7000000000003</v>
      </c>
      <c r="T3225" s="13">
        <v>52.050600000000003</v>
      </c>
      <c r="U3225" s="48">
        <f>T_[[#This Row],[CA tarif]]-T_[[#This Row],[CA HT]]</f>
        <v>678.29999999999973</v>
      </c>
      <c r="V3225" s="13"/>
      <c r="W3225" s="13"/>
      <c r="X3225"/>
      <c r="AA3225"/>
      <c r="AB3225"/>
    </row>
    <row r="3226" spans="1:28" ht="15" customHeight="1" x14ac:dyDescent="0.25">
      <c r="A3226" s="6" t="s">
        <v>213</v>
      </c>
      <c r="B3226" s="6" t="s">
        <v>214</v>
      </c>
      <c r="C3226" s="6" t="s">
        <v>215</v>
      </c>
      <c r="D3226" s="6" t="s">
        <v>81</v>
      </c>
      <c r="E3226" s="6">
        <v>3</v>
      </c>
      <c r="F3226" s="6" t="str">
        <f>VLOOKUP(T_[[#This Row],[N° représ]],ListeREPRESENTANTS,2,FALSE)</f>
        <v>Janet Leverling</v>
      </c>
      <c r="G3226" s="6">
        <v>10681</v>
      </c>
      <c r="H3226" s="9">
        <v>41894</v>
      </c>
      <c r="I3226" s="9">
        <v>41912</v>
      </c>
      <c r="J3226" s="9">
        <v>41915</v>
      </c>
      <c r="K3226" s="7">
        <v>3</v>
      </c>
      <c r="L3226" s="9" t="str">
        <f>VLOOKUP(T_[[#This Row],[Réf catégorie]],ListeCATEGORIES,2,FALSE)</f>
        <v>Desserts</v>
      </c>
      <c r="M3226" s="6">
        <v>21</v>
      </c>
      <c r="N3226" s="6" t="str">
        <f>VLOOKUP(T_[[#This Row],[Réf prod]],ListePRODUITS,2,FALSE)</f>
        <v>Sir Rodney's Scones</v>
      </c>
      <c r="O3226" s="13">
        <v>50</v>
      </c>
      <c r="P3226" s="6">
        <v>70</v>
      </c>
      <c r="Q3226" s="13">
        <f t="shared" si="50"/>
        <v>3500</v>
      </c>
      <c r="R3226" s="15">
        <v>0.03</v>
      </c>
      <c r="S3226" s="13">
        <v>3395</v>
      </c>
      <c r="T3226" s="13">
        <v>98.454999999999998</v>
      </c>
      <c r="U3226" s="48">
        <f>T_[[#This Row],[CA tarif]]-T_[[#This Row],[CA HT]]</f>
        <v>105</v>
      </c>
      <c r="V3226" s="13"/>
      <c r="W3226" s="13"/>
      <c r="X3226"/>
      <c r="AA3226"/>
      <c r="AB3226"/>
    </row>
    <row r="3227" spans="1:28" ht="15" customHeight="1" x14ac:dyDescent="0.25">
      <c r="A3227" s="6" t="s">
        <v>152</v>
      </c>
      <c r="B3227" s="6" t="s">
        <v>153</v>
      </c>
      <c r="C3227" s="6" t="s">
        <v>154</v>
      </c>
      <c r="D3227" s="6" t="s">
        <v>146</v>
      </c>
      <c r="E3227" s="6">
        <v>1</v>
      </c>
      <c r="F3227" s="6" t="str">
        <f>VLOOKUP(T_[[#This Row],[N° représ]],ListeREPRESENTANTS,2,FALSE)</f>
        <v>Francis Rivière</v>
      </c>
      <c r="G3227" s="6">
        <v>10620</v>
      </c>
      <c r="H3227" s="9">
        <v>41895</v>
      </c>
      <c r="I3227" s="9">
        <v>41908</v>
      </c>
      <c r="J3227" s="9">
        <v>41907</v>
      </c>
      <c r="K3227" s="7">
        <v>1</v>
      </c>
      <c r="L3227" s="9" t="str">
        <f>VLOOKUP(T_[[#This Row],[Réf catégorie]],ListeCATEGORIES,2,FALSE)</f>
        <v>Boissons</v>
      </c>
      <c r="M3227" s="6">
        <v>24</v>
      </c>
      <c r="N3227" s="6" t="str">
        <f>VLOOKUP(T_[[#This Row],[Réf prod]],ListePRODUITS,2,FALSE)</f>
        <v>Guaraná Fantástica</v>
      </c>
      <c r="O3227" s="13">
        <v>22.5</v>
      </c>
      <c r="P3227" s="6">
        <v>7</v>
      </c>
      <c r="Q3227" s="13">
        <f t="shared" si="50"/>
        <v>157.5</v>
      </c>
      <c r="R3227" s="15">
        <v>0.01</v>
      </c>
      <c r="S3227" s="13">
        <v>155.92500000000001</v>
      </c>
      <c r="T3227" s="13">
        <v>0.15592500000000001</v>
      </c>
      <c r="U3227" s="48">
        <f>T_[[#This Row],[CA tarif]]-T_[[#This Row],[CA HT]]</f>
        <v>1.5749999999999886</v>
      </c>
      <c r="V3227" s="13"/>
      <c r="W3227" s="13"/>
      <c r="X3227"/>
      <c r="AA3227"/>
      <c r="AB3227"/>
    </row>
    <row r="3228" spans="1:28" ht="15" customHeight="1" x14ac:dyDescent="0.25">
      <c r="A3228" s="6" t="s">
        <v>184</v>
      </c>
      <c r="B3228" s="6" t="s">
        <v>185</v>
      </c>
      <c r="C3228" s="6" t="s">
        <v>159</v>
      </c>
      <c r="D3228" s="6" t="s">
        <v>136</v>
      </c>
      <c r="E3228" s="6">
        <v>5</v>
      </c>
      <c r="F3228" s="6" t="str">
        <f>VLOOKUP(T_[[#This Row],[N° représ]],ListeREPRESENTANTS,2,FALSE)</f>
        <v>Mohamed Ben Arfa</v>
      </c>
      <c r="G3228" s="6">
        <v>10640</v>
      </c>
      <c r="H3228" s="9">
        <v>41895</v>
      </c>
      <c r="I3228" s="9">
        <v>41914</v>
      </c>
      <c r="J3228" s="9">
        <v>41912</v>
      </c>
      <c r="K3228" s="7">
        <v>4</v>
      </c>
      <c r="L3228" s="9" t="str">
        <f>VLOOKUP(T_[[#This Row],[Réf catégorie]],ListeCATEGORIES,2,FALSE)</f>
        <v>Produits laitiers</v>
      </c>
      <c r="M3228" s="6">
        <v>69</v>
      </c>
      <c r="N3228" s="6" t="str">
        <f>VLOOKUP(T_[[#This Row],[Réf prod]],ListePRODUITS,2,FALSE)</f>
        <v>Gudbrandsdalsost</v>
      </c>
      <c r="O3228" s="13">
        <v>180</v>
      </c>
      <c r="P3228" s="6">
        <v>89</v>
      </c>
      <c r="Q3228" s="13">
        <f t="shared" si="50"/>
        <v>16020</v>
      </c>
      <c r="R3228" s="15">
        <v>0</v>
      </c>
      <c r="S3228" s="13">
        <v>16020</v>
      </c>
      <c r="T3228" s="13">
        <v>112.14</v>
      </c>
      <c r="U3228" s="48">
        <f>T_[[#This Row],[CA tarif]]-T_[[#This Row],[CA HT]]</f>
        <v>0</v>
      </c>
      <c r="V3228" s="13"/>
      <c r="W3228" s="13"/>
      <c r="X3228"/>
      <c r="AA3228"/>
      <c r="AB3228"/>
    </row>
    <row r="3229" spans="1:28" ht="15" customHeight="1" x14ac:dyDescent="0.25">
      <c r="A3229" s="6" t="s">
        <v>179</v>
      </c>
      <c r="B3229" s="6" t="s">
        <v>180</v>
      </c>
      <c r="C3229" s="6" t="s">
        <v>181</v>
      </c>
      <c r="D3229" s="6" t="s">
        <v>81</v>
      </c>
      <c r="E3229" s="6">
        <v>8</v>
      </c>
      <c r="F3229" s="6" t="str">
        <f>VLOOKUP(T_[[#This Row],[N° représ]],ListeREPRESENTANTS,2,FALSE)</f>
        <v>Hicham Esmal</v>
      </c>
      <c r="G3229" s="6">
        <v>10678</v>
      </c>
      <c r="H3229" s="9">
        <v>41895</v>
      </c>
      <c r="I3229" s="9">
        <v>41910</v>
      </c>
      <c r="J3229" s="9">
        <v>41909</v>
      </c>
      <c r="K3229" s="7">
        <v>6</v>
      </c>
      <c r="L3229" s="9" t="str">
        <f>VLOOKUP(T_[[#This Row],[Réf catégorie]],ListeCATEGORIES,2,FALSE)</f>
        <v>Viandes</v>
      </c>
      <c r="M3229" s="6">
        <v>54</v>
      </c>
      <c r="N3229" s="6" t="str">
        <f>VLOOKUP(T_[[#This Row],[Réf prod]],ListePRODUITS,2,FALSE)</f>
        <v>Tourtière</v>
      </c>
      <c r="O3229" s="13">
        <v>37.25</v>
      </c>
      <c r="P3229" s="6">
        <v>40</v>
      </c>
      <c r="Q3229" s="13">
        <f t="shared" si="50"/>
        <v>1490</v>
      </c>
      <c r="R3229" s="15">
        <v>0.1</v>
      </c>
      <c r="S3229" s="13">
        <v>1341</v>
      </c>
      <c r="T3229" s="13">
        <v>6.7050000000000001</v>
      </c>
      <c r="U3229" s="48">
        <f>T_[[#This Row],[CA tarif]]-T_[[#This Row],[CA HT]]</f>
        <v>149</v>
      </c>
      <c r="V3229" s="13"/>
      <c r="W3229" s="13"/>
      <c r="X3229"/>
      <c r="AA3229"/>
      <c r="AB3229"/>
    </row>
    <row r="3230" spans="1:28" ht="15" customHeight="1" x14ac:dyDescent="0.25">
      <c r="A3230" s="6" t="s">
        <v>133</v>
      </c>
      <c r="B3230" s="6" t="s">
        <v>134</v>
      </c>
      <c r="C3230" s="6" t="s">
        <v>135</v>
      </c>
      <c r="D3230" s="6" t="s">
        <v>136</v>
      </c>
      <c r="E3230" s="6">
        <v>5</v>
      </c>
      <c r="F3230" s="6" t="str">
        <f>VLOOKUP(T_[[#This Row],[N° représ]],ListeREPRESENTANTS,2,FALSE)</f>
        <v>Mohamed Ben Arfa</v>
      </c>
      <c r="G3230" s="6">
        <v>10670</v>
      </c>
      <c r="H3230" s="9">
        <v>41896</v>
      </c>
      <c r="I3230" s="9">
        <v>41906</v>
      </c>
      <c r="J3230" s="9">
        <v>41905</v>
      </c>
      <c r="K3230" s="7">
        <v>5</v>
      </c>
      <c r="L3230" s="9" t="str">
        <f>VLOOKUP(T_[[#This Row],[Réf catégorie]],ListeCATEGORIES,2,FALSE)</f>
        <v>Pâtes et céréales</v>
      </c>
      <c r="M3230" s="6">
        <v>23</v>
      </c>
      <c r="N3230" s="6" t="str">
        <f>VLOOKUP(T_[[#This Row],[Réf prod]],ListePRODUITS,2,FALSE)</f>
        <v>Tunnbröd</v>
      </c>
      <c r="O3230" s="13">
        <v>45</v>
      </c>
      <c r="P3230" s="6">
        <v>15</v>
      </c>
      <c r="Q3230" s="13">
        <f t="shared" si="50"/>
        <v>675</v>
      </c>
      <c r="R3230" s="15">
        <v>0.03</v>
      </c>
      <c r="S3230" s="13">
        <v>654.75</v>
      </c>
      <c r="T3230" s="13">
        <v>4.5832499999999996</v>
      </c>
      <c r="U3230" s="48">
        <f>T_[[#This Row],[CA tarif]]-T_[[#This Row],[CA HT]]</f>
        <v>20.25</v>
      </c>
      <c r="V3230" s="13"/>
      <c r="W3230" s="13"/>
      <c r="X3230"/>
      <c r="AA3230"/>
      <c r="AB3230"/>
    </row>
    <row r="3231" spans="1:28" ht="15" customHeight="1" x14ac:dyDescent="0.25">
      <c r="A3231" s="6" t="s">
        <v>209</v>
      </c>
      <c r="B3231" s="6" t="s">
        <v>210</v>
      </c>
      <c r="C3231" s="6" t="s">
        <v>211</v>
      </c>
      <c r="D3231" s="6" t="s">
        <v>212</v>
      </c>
      <c r="E3231" s="6">
        <v>2</v>
      </c>
      <c r="F3231" s="6" t="str">
        <f>VLOOKUP(T_[[#This Row],[N° représ]],ListeREPRESENTANTS,2,FALSE)</f>
        <v>Anne Dodsworth</v>
      </c>
      <c r="G3231" s="6">
        <v>10750</v>
      </c>
      <c r="H3231" s="9">
        <v>41896</v>
      </c>
      <c r="I3231" s="9">
        <v>41913</v>
      </c>
      <c r="J3231" s="9">
        <v>41909</v>
      </c>
      <c r="K3231" s="7">
        <v>7</v>
      </c>
      <c r="L3231" s="9" t="str">
        <f>VLOOKUP(T_[[#This Row],[Réf catégorie]],ListeCATEGORIES,2,FALSE)</f>
        <v>Produits secs</v>
      </c>
      <c r="M3231" s="6">
        <v>14</v>
      </c>
      <c r="N3231" s="6" t="str">
        <f>VLOOKUP(T_[[#This Row],[Réf prod]],ListePRODUITS,2,FALSE)</f>
        <v>Tofu</v>
      </c>
      <c r="O3231" s="13">
        <v>116.25</v>
      </c>
      <c r="P3231" s="6">
        <v>57</v>
      </c>
      <c r="Q3231" s="13">
        <f t="shared" si="50"/>
        <v>6626.25</v>
      </c>
      <c r="R3231" s="15">
        <v>-0.02</v>
      </c>
      <c r="S3231" s="13">
        <v>6758.7750000000005</v>
      </c>
      <c r="T3231" s="13">
        <v>94.62285</v>
      </c>
      <c r="U3231" s="48">
        <f>T_[[#This Row],[CA tarif]]-T_[[#This Row],[CA HT]]</f>
        <v>-132.52500000000055</v>
      </c>
      <c r="V3231" s="13"/>
      <c r="W3231" s="13"/>
      <c r="X3231"/>
      <c r="AA3231"/>
      <c r="AB3231"/>
    </row>
    <row r="3232" spans="1:28" ht="15" customHeight="1" x14ac:dyDescent="0.25">
      <c r="A3232" s="6" t="s">
        <v>189</v>
      </c>
      <c r="B3232" s="6" t="s">
        <v>190</v>
      </c>
      <c r="C3232" s="6" t="s">
        <v>191</v>
      </c>
      <c r="D3232" s="6" t="s">
        <v>136</v>
      </c>
      <c r="E3232" s="6">
        <v>1</v>
      </c>
      <c r="F3232" s="6" t="str">
        <f>VLOOKUP(T_[[#This Row],[N° représ]],ListeREPRESENTANTS,2,FALSE)</f>
        <v>Francis Rivière</v>
      </c>
      <c r="G3232" s="6">
        <v>10515</v>
      </c>
      <c r="H3232" s="9">
        <v>41897</v>
      </c>
      <c r="I3232" s="9">
        <v>41907</v>
      </c>
      <c r="J3232" s="9">
        <v>41909</v>
      </c>
      <c r="K3232" s="7">
        <v>4</v>
      </c>
      <c r="L3232" s="9" t="str">
        <f>VLOOKUP(T_[[#This Row],[Réf catégorie]],ListeCATEGORIES,2,FALSE)</f>
        <v>Produits laitiers</v>
      </c>
      <c r="M3232" s="6">
        <v>60</v>
      </c>
      <c r="N3232" s="6" t="str">
        <f>VLOOKUP(T_[[#This Row],[Réf prod]],ListePRODUITS,2,FALSE)</f>
        <v>Camembert Pierrot</v>
      </c>
      <c r="O3232" s="13">
        <v>170</v>
      </c>
      <c r="P3232" s="6">
        <v>88</v>
      </c>
      <c r="Q3232" s="13">
        <f t="shared" si="50"/>
        <v>14960</v>
      </c>
      <c r="R3232" s="15">
        <v>0.04</v>
      </c>
      <c r="S3232" s="13">
        <v>14361.6</v>
      </c>
      <c r="T3232" s="13">
        <v>14.361600000000001</v>
      </c>
      <c r="U3232" s="48">
        <f>T_[[#This Row],[CA tarif]]-T_[[#This Row],[CA HT]]</f>
        <v>598.39999999999964</v>
      </c>
      <c r="V3232" s="13"/>
      <c r="W3232" s="13"/>
      <c r="X3232"/>
      <c r="AA3232"/>
      <c r="AB3232"/>
    </row>
    <row r="3233" spans="1:28" ht="15" customHeight="1" x14ac:dyDescent="0.25">
      <c r="A3233" s="6" t="s">
        <v>137</v>
      </c>
      <c r="B3233" s="6" t="s">
        <v>138</v>
      </c>
      <c r="C3233" s="6" t="s">
        <v>139</v>
      </c>
      <c r="D3233" s="6" t="s">
        <v>140</v>
      </c>
      <c r="E3233" s="6">
        <v>3</v>
      </c>
      <c r="F3233" s="6" t="str">
        <f>VLOOKUP(T_[[#This Row],[N° représ]],ListeREPRESENTANTS,2,FALSE)</f>
        <v>Janet Leverling</v>
      </c>
      <c r="G3233" s="6">
        <v>10530</v>
      </c>
      <c r="H3233" s="9">
        <v>41897</v>
      </c>
      <c r="I3233" s="9">
        <v>41918</v>
      </c>
      <c r="J3233" s="9">
        <v>41914</v>
      </c>
      <c r="K3233" s="7">
        <v>6</v>
      </c>
      <c r="L3233" s="9" t="str">
        <f>VLOOKUP(T_[[#This Row],[Réf catégorie]],ListeCATEGORIES,2,FALSE)</f>
        <v>Viandes</v>
      </c>
      <c r="M3233" s="6">
        <v>17</v>
      </c>
      <c r="N3233" s="6" t="str">
        <f>VLOOKUP(T_[[#This Row],[Réf prod]],ListePRODUITS,2,FALSE)</f>
        <v>Alice Mutton</v>
      </c>
      <c r="O3233" s="13">
        <v>195</v>
      </c>
      <c r="P3233" s="6">
        <v>94</v>
      </c>
      <c r="Q3233" s="13">
        <f t="shared" si="50"/>
        <v>18330</v>
      </c>
      <c r="R3233" s="15">
        <v>0.01</v>
      </c>
      <c r="S3233" s="13">
        <v>18146.7</v>
      </c>
      <c r="T3233" s="13">
        <v>54.440100000000008</v>
      </c>
      <c r="U3233" s="48">
        <f>T_[[#This Row],[CA tarif]]-T_[[#This Row],[CA HT]]</f>
        <v>183.29999999999927</v>
      </c>
      <c r="V3233" s="13"/>
      <c r="W3233" s="13"/>
      <c r="X3233"/>
      <c r="AA3233"/>
      <c r="AB3233"/>
    </row>
    <row r="3234" spans="1:28" ht="15" customHeight="1" x14ac:dyDescent="0.25">
      <c r="A3234" s="6" t="s">
        <v>114</v>
      </c>
      <c r="B3234" s="6" t="s">
        <v>115</v>
      </c>
      <c r="C3234" s="6" t="s">
        <v>116</v>
      </c>
      <c r="D3234" s="6" t="s">
        <v>81</v>
      </c>
      <c r="E3234" s="6">
        <v>5</v>
      </c>
      <c r="F3234" s="6" t="str">
        <f>VLOOKUP(T_[[#This Row],[N° représ]],ListeREPRESENTANTS,2,FALSE)</f>
        <v>Mohamed Ben Arfa</v>
      </c>
      <c r="G3234" s="6">
        <v>10564</v>
      </c>
      <c r="H3234" s="9">
        <v>41897</v>
      </c>
      <c r="I3234" s="9">
        <v>41907</v>
      </c>
      <c r="J3234" s="9">
        <v>41904</v>
      </c>
      <c r="K3234" s="7">
        <v>4</v>
      </c>
      <c r="L3234" s="9" t="str">
        <f>VLOOKUP(T_[[#This Row],[Réf catégorie]],ListeCATEGORIES,2,FALSE)</f>
        <v>Produits laitiers</v>
      </c>
      <c r="M3234" s="6">
        <v>31</v>
      </c>
      <c r="N3234" s="6" t="str">
        <f>VLOOKUP(T_[[#This Row],[Réf prod]],ListePRODUITS,2,FALSE)</f>
        <v>Gorgonzola Telino</v>
      </c>
      <c r="O3234" s="13">
        <v>62.5</v>
      </c>
      <c r="P3234" s="6">
        <v>69</v>
      </c>
      <c r="Q3234" s="13">
        <f t="shared" si="50"/>
        <v>4312.5</v>
      </c>
      <c r="R3234" s="15">
        <v>0.02</v>
      </c>
      <c r="S3234" s="13">
        <v>4226.25</v>
      </c>
      <c r="T3234" s="13">
        <v>46.488750000000003</v>
      </c>
      <c r="U3234" s="48">
        <f>T_[[#This Row],[CA tarif]]-T_[[#This Row],[CA HT]]</f>
        <v>86.25</v>
      </c>
      <c r="V3234" s="13"/>
      <c r="W3234" s="13"/>
      <c r="X3234"/>
      <c r="AA3234"/>
      <c r="AB3234"/>
    </row>
    <row r="3235" spans="1:28" ht="15" customHeight="1" x14ac:dyDescent="0.25">
      <c r="A3235" s="6" t="s">
        <v>264</v>
      </c>
      <c r="B3235" s="6" t="s">
        <v>265</v>
      </c>
      <c r="C3235" s="6" t="s">
        <v>266</v>
      </c>
      <c r="D3235" s="6" t="s">
        <v>123</v>
      </c>
      <c r="E3235" s="6">
        <v>8</v>
      </c>
      <c r="F3235" s="6" t="str">
        <f>VLOOKUP(T_[[#This Row],[N° représ]],ListeREPRESENTANTS,2,FALSE)</f>
        <v>Hicham Esmal</v>
      </c>
      <c r="G3235" s="6">
        <v>10585</v>
      </c>
      <c r="H3235" s="9">
        <v>41897</v>
      </c>
      <c r="I3235" s="9">
        <v>41919</v>
      </c>
      <c r="J3235" s="9">
        <v>41920</v>
      </c>
      <c r="K3235" s="7">
        <v>3</v>
      </c>
      <c r="L3235" s="9" t="str">
        <f>VLOOKUP(T_[[#This Row],[Réf catégorie]],ListeCATEGORIES,2,FALSE)</f>
        <v>Desserts</v>
      </c>
      <c r="M3235" s="6">
        <v>47</v>
      </c>
      <c r="N3235" s="6" t="str">
        <f>VLOOKUP(T_[[#This Row],[Réf prod]],ListePRODUITS,2,FALSE)</f>
        <v>Zaanse koeken</v>
      </c>
      <c r="O3235" s="13">
        <v>47.5</v>
      </c>
      <c r="P3235" s="6">
        <v>97</v>
      </c>
      <c r="Q3235" s="13">
        <f t="shared" si="50"/>
        <v>4607.5</v>
      </c>
      <c r="R3235" s="15">
        <v>0.12</v>
      </c>
      <c r="S3235" s="13">
        <v>4054.6</v>
      </c>
      <c r="T3235" s="13">
        <v>56.764400000000002</v>
      </c>
      <c r="U3235" s="48">
        <f>T_[[#This Row],[CA tarif]]-T_[[#This Row],[CA HT]]</f>
        <v>552.90000000000009</v>
      </c>
      <c r="V3235" s="13"/>
      <c r="W3235" s="13"/>
      <c r="X3235"/>
      <c r="AA3235"/>
      <c r="AB3235"/>
    </row>
    <row r="3236" spans="1:28" ht="15" customHeight="1" x14ac:dyDescent="0.25">
      <c r="A3236" s="6" t="s">
        <v>213</v>
      </c>
      <c r="B3236" s="6" t="s">
        <v>214</v>
      </c>
      <c r="C3236" s="6" t="s">
        <v>215</v>
      </c>
      <c r="D3236" s="6" t="s">
        <v>81</v>
      </c>
      <c r="E3236" s="6">
        <v>5</v>
      </c>
      <c r="F3236" s="6" t="str">
        <f>VLOOKUP(T_[[#This Row],[N° représ]],ListeREPRESENTANTS,2,FALSE)</f>
        <v>Mohamed Ben Arfa</v>
      </c>
      <c r="G3236" s="6">
        <v>10617</v>
      </c>
      <c r="H3236" s="9">
        <v>41897</v>
      </c>
      <c r="I3236" s="9">
        <v>41913</v>
      </c>
      <c r="J3236" s="9">
        <v>41912</v>
      </c>
      <c r="K3236" s="7">
        <v>4</v>
      </c>
      <c r="L3236" s="9" t="str">
        <f>VLOOKUP(T_[[#This Row],[Réf catégorie]],ListeCATEGORIES,2,FALSE)</f>
        <v>Produits laitiers</v>
      </c>
      <c r="M3236" s="6">
        <v>59</v>
      </c>
      <c r="N3236" s="6" t="str">
        <f>VLOOKUP(T_[[#This Row],[Réf prod]],ListePRODUITS,2,FALSE)</f>
        <v>Raclette Courdavault</v>
      </c>
      <c r="O3236" s="13">
        <v>275</v>
      </c>
      <c r="P3236" s="6">
        <v>81</v>
      </c>
      <c r="Q3236" s="13">
        <f t="shared" si="50"/>
        <v>22275</v>
      </c>
      <c r="R3236" s="15">
        <v>0.01</v>
      </c>
      <c r="S3236" s="13">
        <v>22052.25</v>
      </c>
      <c r="T3236" s="13">
        <v>330.78375</v>
      </c>
      <c r="U3236" s="48">
        <f>T_[[#This Row],[CA tarif]]-T_[[#This Row],[CA HT]]</f>
        <v>222.75</v>
      </c>
      <c r="V3236" s="13"/>
      <c r="W3236" s="13"/>
      <c r="X3236"/>
      <c r="AA3236"/>
      <c r="AB3236"/>
    </row>
    <row r="3237" spans="1:28" ht="15" customHeight="1" x14ac:dyDescent="0.25">
      <c r="A3237" s="6" t="s">
        <v>205</v>
      </c>
      <c r="B3237" s="6" t="s">
        <v>206</v>
      </c>
      <c r="C3237" s="6" t="s">
        <v>207</v>
      </c>
      <c r="D3237" s="6" t="s">
        <v>208</v>
      </c>
      <c r="E3237" s="6">
        <v>7</v>
      </c>
      <c r="F3237" s="6" t="str">
        <f>VLOOKUP(T_[[#This Row],[N° représ]],ListeREPRESENTANTS,2,FALSE)</f>
        <v>Jaime Dos Santos</v>
      </c>
      <c r="G3237" s="6">
        <v>10733</v>
      </c>
      <c r="H3237" s="9">
        <v>41897</v>
      </c>
      <c r="I3237" s="9">
        <v>41920</v>
      </c>
      <c r="J3237" s="9">
        <v>41915</v>
      </c>
      <c r="K3237" s="7">
        <v>7</v>
      </c>
      <c r="L3237" s="9" t="str">
        <f>VLOOKUP(T_[[#This Row],[Réf catégorie]],ListeCATEGORIES,2,FALSE)</f>
        <v>Produits secs</v>
      </c>
      <c r="M3237" s="6">
        <v>14</v>
      </c>
      <c r="N3237" s="6" t="str">
        <f>VLOOKUP(T_[[#This Row],[Réf prod]],ListePRODUITS,2,FALSE)</f>
        <v>Tofu</v>
      </c>
      <c r="O3237" s="13">
        <v>116.25</v>
      </c>
      <c r="P3237" s="6">
        <v>2</v>
      </c>
      <c r="Q3237" s="13">
        <f t="shared" si="50"/>
        <v>232.5</v>
      </c>
      <c r="R3237" s="15">
        <v>-0.01</v>
      </c>
      <c r="S3237" s="13">
        <v>234.82499999999999</v>
      </c>
      <c r="T3237" s="13">
        <v>1.6437749999999998</v>
      </c>
      <c r="U3237" s="48">
        <f>T_[[#This Row],[CA tarif]]-T_[[#This Row],[CA HT]]</f>
        <v>-2.3249999999999886</v>
      </c>
      <c r="V3237" s="13"/>
      <c r="W3237" s="13"/>
      <c r="X3237"/>
      <c r="AA3237"/>
      <c r="AB3237"/>
    </row>
    <row r="3238" spans="1:28" ht="15" customHeight="1" x14ac:dyDescent="0.25">
      <c r="A3238" s="6" t="s">
        <v>173</v>
      </c>
      <c r="B3238" s="6" t="s">
        <v>174</v>
      </c>
      <c r="C3238" s="6" t="s">
        <v>135</v>
      </c>
      <c r="D3238" s="6" t="s">
        <v>136</v>
      </c>
      <c r="E3238" s="6">
        <v>3</v>
      </c>
      <c r="F3238" s="6" t="str">
        <f>VLOOKUP(T_[[#This Row],[N° représ]],ListeREPRESENTANTS,2,FALSE)</f>
        <v>Janet Leverling</v>
      </c>
      <c r="G3238" s="6">
        <v>10817</v>
      </c>
      <c r="H3238" s="9">
        <v>41897</v>
      </c>
      <c r="I3238" s="9">
        <v>41916</v>
      </c>
      <c r="J3238" s="9">
        <v>41911</v>
      </c>
      <c r="K3238" s="7">
        <v>8</v>
      </c>
      <c r="L3238" s="9" t="str">
        <f>VLOOKUP(T_[[#This Row],[Réf catégorie]],ListeCATEGORIES,2,FALSE)</f>
        <v>Poissons et fruits de mer</v>
      </c>
      <c r="M3238" s="6">
        <v>40</v>
      </c>
      <c r="N3238" s="6" t="str">
        <f>VLOOKUP(T_[[#This Row],[Réf prod]],ListePRODUITS,2,FALSE)</f>
        <v>Boston Crab Meat</v>
      </c>
      <c r="O3238" s="13">
        <v>92</v>
      </c>
      <c r="P3238" s="6">
        <v>46</v>
      </c>
      <c r="Q3238" s="13">
        <f t="shared" si="50"/>
        <v>4232</v>
      </c>
      <c r="R3238" s="15">
        <v>0</v>
      </c>
      <c r="S3238" s="13">
        <v>4232</v>
      </c>
      <c r="T3238" s="13">
        <v>139.65600000000001</v>
      </c>
      <c r="U3238" s="48">
        <f>T_[[#This Row],[CA tarif]]-T_[[#This Row],[CA HT]]</f>
        <v>0</v>
      </c>
      <c r="V3238" s="13"/>
      <c r="W3238" s="13"/>
      <c r="X3238"/>
      <c r="AA3238"/>
      <c r="AB3238"/>
    </row>
    <row r="3239" spans="1:28" ht="15" customHeight="1" x14ac:dyDescent="0.25">
      <c r="A3239" s="6" t="s">
        <v>205</v>
      </c>
      <c r="B3239" s="6" t="s">
        <v>206</v>
      </c>
      <c r="C3239" s="6" t="s">
        <v>207</v>
      </c>
      <c r="D3239" s="6" t="s">
        <v>208</v>
      </c>
      <c r="E3239" s="6">
        <v>2</v>
      </c>
      <c r="F3239" s="6" t="str">
        <f>VLOOKUP(T_[[#This Row],[N° représ]],ListeREPRESENTANTS,2,FALSE)</f>
        <v>Anne Dodsworth</v>
      </c>
      <c r="G3239" s="6">
        <v>10837</v>
      </c>
      <c r="H3239" s="9">
        <v>41897</v>
      </c>
      <c r="I3239" s="9">
        <v>41910</v>
      </c>
      <c r="J3239" s="9">
        <v>41913</v>
      </c>
      <c r="K3239" s="7">
        <v>8</v>
      </c>
      <c r="L3239" s="9" t="str">
        <f>VLOOKUP(T_[[#This Row],[Réf catégorie]],ListeCATEGORIES,2,FALSE)</f>
        <v>Poissons et fruits de mer</v>
      </c>
      <c r="M3239" s="6">
        <v>40</v>
      </c>
      <c r="N3239" s="6" t="str">
        <f>VLOOKUP(T_[[#This Row],[Réf prod]],ListePRODUITS,2,FALSE)</f>
        <v>Boston Crab Meat</v>
      </c>
      <c r="O3239" s="13">
        <v>92</v>
      </c>
      <c r="P3239" s="6">
        <v>59</v>
      </c>
      <c r="Q3239" s="13">
        <f t="shared" si="50"/>
        <v>5428</v>
      </c>
      <c r="R3239" s="15">
        <v>0.17</v>
      </c>
      <c r="S3239" s="13">
        <v>4505.24</v>
      </c>
      <c r="T3239" s="13">
        <v>126.14672</v>
      </c>
      <c r="U3239" s="48">
        <f>T_[[#This Row],[CA tarif]]-T_[[#This Row],[CA HT]]</f>
        <v>922.76000000000022</v>
      </c>
      <c r="V3239" s="13"/>
      <c r="W3239" s="13"/>
      <c r="X3239"/>
      <c r="AA3239"/>
      <c r="AB3239"/>
    </row>
    <row r="3240" spans="1:28" ht="15" customHeight="1" x14ac:dyDescent="0.25">
      <c r="A3240" s="6" t="s">
        <v>223</v>
      </c>
      <c r="B3240" s="6" t="s">
        <v>224</v>
      </c>
      <c r="C3240" s="6" t="s">
        <v>225</v>
      </c>
      <c r="D3240" s="6" t="s">
        <v>208</v>
      </c>
      <c r="E3240" s="6">
        <v>1</v>
      </c>
      <c r="F3240" s="6" t="str">
        <f>VLOOKUP(T_[[#This Row],[N° représ]],ListeREPRESENTANTS,2,FALSE)</f>
        <v>Francis Rivière</v>
      </c>
      <c r="G3240" s="6">
        <v>10561</v>
      </c>
      <c r="H3240" s="9">
        <v>41898</v>
      </c>
      <c r="I3240" s="9">
        <v>41924</v>
      </c>
      <c r="J3240" s="9">
        <v>41927</v>
      </c>
      <c r="K3240" s="7">
        <v>2</v>
      </c>
      <c r="L3240" s="9" t="str">
        <f>VLOOKUP(T_[[#This Row],[Réf catégorie]],ListeCATEGORIES,2,FALSE)</f>
        <v>Condiments</v>
      </c>
      <c r="M3240" s="6">
        <v>44</v>
      </c>
      <c r="N3240" s="6" t="str">
        <f>VLOOKUP(T_[[#This Row],[Réf prod]],ListePRODUITS,2,FALSE)</f>
        <v>Gula Malacca</v>
      </c>
      <c r="O3240" s="13">
        <v>97.25</v>
      </c>
      <c r="P3240" s="6">
        <v>100</v>
      </c>
      <c r="Q3240" s="13">
        <f t="shared" si="50"/>
        <v>9725</v>
      </c>
      <c r="R3240" s="15">
        <v>0</v>
      </c>
      <c r="S3240" s="13">
        <v>9725</v>
      </c>
      <c r="T3240" s="13">
        <v>272.3</v>
      </c>
      <c r="U3240" s="48">
        <f>T_[[#This Row],[CA tarif]]-T_[[#This Row],[CA HT]]</f>
        <v>0</v>
      </c>
      <c r="V3240" s="13"/>
      <c r="W3240" s="13"/>
      <c r="X3240"/>
      <c r="AA3240"/>
      <c r="AB3240"/>
    </row>
    <row r="3241" spans="1:28" ht="15" customHeight="1" x14ac:dyDescent="0.25">
      <c r="A3241" s="6" t="s">
        <v>205</v>
      </c>
      <c r="B3241" s="6" t="s">
        <v>206</v>
      </c>
      <c r="C3241" s="6" t="s">
        <v>207</v>
      </c>
      <c r="D3241" s="6" t="s">
        <v>208</v>
      </c>
      <c r="E3241" s="6">
        <v>7</v>
      </c>
      <c r="F3241" s="6" t="str">
        <f>VLOOKUP(T_[[#This Row],[N° représ]],ListeREPRESENTANTS,2,FALSE)</f>
        <v>Jaime Dos Santos</v>
      </c>
      <c r="G3241" s="6">
        <v>10626</v>
      </c>
      <c r="H3241" s="9">
        <v>41898</v>
      </c>
      <c r="I3241" s="9">
        <v>41926</v>
      </c>
      <c r="J3241" s="9">
        <v>41921</v>
      </c>
      <c r="K3241" s="7">
        <v>6</v>
      </c>
      <c r="L3241" s="9" t="str">
        <f>VLOOKUP(T_[[#This Row],[Réf catégorie]],ListeCATEGORIES,2,FALSE)</f>
        <v>Viandes</v>
      </c>
      <c r="M3241" s="6">
        <v>53</v>
      </c>
      <c r="N3241" s="6" t="str">
        <f>VLOOKUP(T_[[#This Row],[Réf prod]],ListePRODUITS,2,FALSE)</f>
        <v>Perth Pasties</v>
      </c>
      <c r="O3241" s="13">
        <v>164</v>
      </c>
      <c r="P3241" s="6">
        <v>69</v>
      </c>
      <c r="Q3241" s="13">
        <f t="shared" si="50"/>
        <v>11316</v>
      </c>
      <c r="R3241" s="15">
        <v>7.0000000000000007E-2</v>
      </c>
      <c r="S3241" s="13">
        <v>10523.88</v>
      </c>
      <c r="T3241" s="13">
        <v>326.24027999999998</v>
      </c>
      <c r="U3241" s="48">
        <f>T_[[#This Row],[CA tarif]]-T_[[#This Row],[CA HT]]</f>
        <v>792.1200000000008</v>
      </c>
      <c r="V3241" s="13"/>
      <c r="W3241" s="13"/>
      <c r="X3241"/>
      <c r="AA3241"/>
      <c r="AB3241"/>
    </row>
    <row r="3242" spans="1:28" ht="15" customHeight="1" x14ac:dyDescent="0.25">
      <c r="A3242" s="6" t="s">
        <v>329</v>
      </c>
      <c r="B3242" s="6" t="s">
        <v>330</v>
      </c>
      <c r="C3242" s="6" t="s">
        <v>331</v>
      </c>
      <c r="D3242" s="6" t="s">
        <v>85</v>
      </c>
      <c r="E3242" s="6">
        <v>1</v>
      </c>
      <c r="F3242" s="6" t="str">
        <f>VLOOKUP(T_[[#This Row],[N° représ]],ListeREPRESENTANTS,2,FALSE)</f>
        <v>Francis Rivière</v>
      </c>
      <c r="G3242" s="6">
        <v>10858</v>
      </c>
      <c r="H3242" s="9">
        <v>41898</v>
      </c>
      <c r="I3242" s="9">
        <v>41926</v>
      </c>
      <c r="J3242" s="9">
        <v>41927</v>
      </c>
      <c r="K3242" s="7">
        <v>7</v>
      </c>
      <c r="L3242" s="9" t="str">
        <f>VLOOKUP(T_[[#This Row],[Réf catégorie]],ListeCATEGORIES,2,FALSE)</f>
        <v>Produits secs</v>
      </c>
      <c r="M3242" s="6">
        <v>7</v>
      </c>
      <c r="N3242" s="6" t="str">
        <f>VLOOKUP(T_[[#This Row],[Réf prod]],ListePRODUITS,2,FALSE)</f>
        <v>Uncle Bob's Organic Dried Pears</v>
      </c>
      <c r="O3242" s="13">
        <v>150</v>
      </c>
      <c r="P3242" s="6">
        <v>77</v>
      </c>
      <c r="Q3242" s="13">
        <f t="shared" si="50"/>
        <v>11550</v>
      </c>
      <c r="R3242" s="15">
        <v>0.05</v>
      </c>
      <c r="S3242" s="13">
        <v>10972.5</v>
      </c>
      <c r="T3242" s="13">
        <v>362.09249999999997</v>
      </c>
      <c r="U3242" s="48">
        <f>T_[[#This Row],[CA tarif]]-T_[[#This Row],[CA HT]]</f>
        <v>577.5</v>
      </c>
      <c r="V3242" s="13"/>
      <c r="W3242" s="13"/>
      <c r="X3242"/>
      <c r="AA3242"/>
      <c r="AB3242"/>
    </row>
    <row r="3243" spans="1:28" ht="15" customHeight="1" x14ac:dyDescent="0.25">
      <c r="A3243" s="6" t="s">
        <v>243</v>
      </c>
      <c r="B3243" s="6" t="s">
        <v>244</v>
      </c>
      <c r="C3243" s="6" t="s">
        <v>88</v>
      </c>
      <c r="D3243" s="6" t="s">
        <v>89</v>
      </c>
      <c r="E3243" s="6">
        <v>5</v>
      </c>
      <c r="F3243" s="6" t="str">
        <f>VLOOKUP(T_[[#This Row],[N° représ]],ListeREPRESENTANTS,2,FALSE)</f>
        <v>Mohamed Ben Arfa</v>
      </c>
      <c r="G3243" s="6">
        <v>10741</v>
      </c>
      <c r="H3243" s="9">
        <v>41899</v>
      </c>
      <c r="I3243" s="9">
        <v>41926</v>
      </c>
      <c r="J3243" s="9">
        <v>41921</v>
      </c>
      <c r="K3243" s="7">
        <v>1</v>
      </c>
      <c r="L3243" s="9" t="str">
        <f>VLOOKUP(T_[[#This Row],[Réf catégorie]],ListeCATEGORIES,2,FALSE)</f>
        <v>Boissons</v>
      </c>
      <c r="M3243" s="6">
        <v>2</v>
      </c>
      <c r="N3243" s="6" t="str">
        <f>VLOOKUP(T_[[#This Row],[Réf prod]],ListePRODUITS,2,FALSE)</f>
        <v>Chang</v>
      </c>
      <c r="O3243" s="13">
        <v>95</v>
      </c>
      <c r="P3243" s="6">
        <v>7</v>
      </c>
      <c r="Q3243" s="13">
        <f t="shared" si="50"/>
        <v>665</v>
      </c>
      <c r="R3243" s="15">
        <v>0</v>
      </c>
      <c r="S3243" s="13">
        <v>665</v>
      </c>
      <c r="T3243" s="13">
        <v>11.305</v>
      </c>
      <c r="U3243" s="48">
        <f>T_[[#This Row],[CA tarif]]-T_[[#This Row],[CA HT]]</f>
        <v>0</v>
      </c>
      <c r="V3243" s="13"/>
      <c r="W3243" s="13"/>
      <c r="X3243"/>
      <c r="AA3243"/>
      <c r="AB3243"/>
    </row>
    <row r="3244" spans="1:28" ht="15" customHeight="1" x14ac:dyDescent="0.25">
      <c r="A3244" s="6" t="s">
        <v>78</v>
      </c>
      <c r="B3244" s="6" t="s">
        <v>79</v>
      </c>
      <c r="C3244" s="6" t="s">
        <v>80</v>
      </c>
      <c r="D3244" s="6" t="s">
        <v>81</v>
      </c>
      <c r="E3244" s="6">
        <v>7</v>
      </c>
      <c r="F3244" s="6" t="str">
        <f>VLOOKUP(T_[[#This Row],[N° représ]],ListeREPRESENTANTS,2,FALSE)</f>
        <v>Jaime Dos Santos</v>
      </c>
      <c r="G3244" s="6">
        <v>10469</v>
      </c>
      <c r="H3244" s="9">
        <v>41900</v>
      </c>
      <c r="I3244" s="9">
        <v>41914</v>
      </c>
      <c r="J3244" s="9">
        <v>41911</v>
      </c>
      <c r="K3244" s="7">
        <v>1</v>
      </c>
      <c r="L3244" s="9" t="str">
        <f>VLOOKUP(T_[[#This Row],[Réf catégorie]],ListeCATEGORIES,2,FALSE)</f>
        <v>Boissons</v>
      </c>
      <c r="M3244" s="6">
        <v>2</v>
      </c>
      <c r="N3244" s="6" t="str">
        <f>VLOOKUP(T_[[#This Row],[Réf prod]],ListePRODUITS,2,FALSE)</f>
        <v>Chang</v>
      </c>
      <c r="O3244" s="13">
        <v>76</v>
      </c>
      <c r="P3244" s="6">
        <v>33</v>
      </c>
      <c r="Q3244" s="13">
        <f t="shared" si="50"/>
        <v>2508</v>
      </c>
      <c r="R3244" s="15">
        <v>0.02</v>
      </c>
      <c r="S3244" s="13">
        <v>2457.84</v>
      </c>
      <c r="T3244" s="13">
        <v>4.91568</v>
      </c>
      <c r="U3244" s="48">
        <f>T_[[#This Row],[CA tarif]]-T_[[#This Row],[CA HT]]</f>
        <v>50.159999999999854</v>
      </c>
      <c r="V3244" s="13"/>
      <c r="W3244" s="13"/>
      <c r="X3244"/>
      <c r="AA3244"/>
      <c r="AB3244"/>
    </row>
    <row r="3245" spans="1:28" ht="15" customHeight="1" x14ac:dyDescent="0.25">
      <c r="A3245" s="6" t="s">
        <v>216</v>
      </c>
      <c r="B3245" s="6" t="s">
        <v>217</v>
      </c>
      <c r="C3245" s="6" t="s">
        <v>218</v>
      </c>
      <c r="D3245" s="6" t="s">
        <v>102</v>
      </c>
      <c r="E3245" s="6">
        <v>9</v>
      </c>
      <c r="F3245" s="6" t="str">
        <f>VLOOKUP(T_[[#This Row],[N° représ]],ListeREPRESENTANTS,2,FALSE)</f>
        <v>Steven Buchanan</v>
      </c>
      <c r="G3245" s="6">
        <v>10529</v>
      </c>
      <c r="H3245" s="9">
        <v>41900</v>
      </c>
      <c r="I3245" s="9">
        <v>41923</v>
      </c>
      <c r="J3245" s="9">
        <v>41924</v>
      </c>
      <c r="K3245" s="7">
        <v>3</v>
      </c>
      <c r="L3245" s="9" t="str">
        <f>VLOOKUP(T_[[#This Row],[Réf catégorie]],ListeCATEGORIES,2,FALSE)</f>
        <v>Desserts</v>
      </c>
      <c r="M3245" s="6">
        <v>68</v>
      </c>
      <c r="N3245" s="6" t="str">
        <f>VLOOKUP(T_[[#This Row],[Réf prod]],ListePRODUITS,2,FALSE)</f>
        <v>Scottish Longbreads</v>
      </c>
      <c r="O3245" s="13">
        <v>62.5</v>
      </c>
      <c r="P3245" s="6">
        <v>39</v>
      </c>
      <c r="Q3245" s="13">
        <f t="shared" si="50"/>
        <v>2437.5</v>
      </c>
      <c r="R3245" s="15">
        <v>0.18</v>
      </c>
      <c r="S3245" s="13">
        <v>1998.7500000000002</v>
      </c>
      <c r="T3245" s="13">
        <v>9.9937500000000021</v>
      </c>
      <c r="U3245" s="48">
        <f>T_[[#This Row],[CA tarif]]-T_[[#This Row],[CA HT]]</f>
        <v>438.74999999999977</v>
      </c>
      <c r="V3245" s="13"/>
      <c r="W3245" s="13"/>
      <c r="X3245"/>
      <c r="AA3245"/>
      <c r="AB3245"/>
    </row>
    <row r="3246" spans="1:28" ht="15" customHeight="1" x14ac:dyDescent="0.25">
      <c r="A3246" s="6" t="s">
        <v>189</v>
      </c>
      <c r="B3246" s="6" t="s">
        <v>190</v>
      </c>
      <c r="C3246" s="6" t="s">
        <v>191</v>
      </c>
      <c r="D3246" s="6" t="s">
        <v>136</v>
      </c>
      <c r="E3246" s="6">
        <v>1</v>
      </c>
      <c r="F3246" s="6" t="str">
        <f>VLOOKUP(T_[[#This Row],[N° représ]],ListeREPRESENTANTS,2,FALSE)</f>
        <v>Francis Rivière</v>
      </c>
      <c r="G3246" s="6">
        <v>10691</v>
      </c>
      <c r="H3246" s="9">
        <v>41900</v>
      </c>
      <c r="I3246" s="9">
        <v>41924</v>
      </c>
      <c r="J3246" s="9">
        <v>41925</v>
      </c>
      <c r="K3246" s="7">
        <v>3</v>
      </c>
      <c r="L3246" s="9" t="str">
        <f>VLOOKUP(T_[[#This Row],[Réf catégorie]],ListeCATEGORIES,2,FALSE)</f>
        <v>Desserts</v>
      </c>
      <c r="M3246" s="6">
        <v>62</v>
      </c>
      <c r="N3246" s="6" t="str">
        <f>VLOOKUP(T_[[#This Row],[Réf prod]],ListePRODUITS,2,FALSE)</f>
        <v>Tarte au sucre</v>
      </c>
      <c r="O3246" s="13">
        <v>246.5</v>
      </c>
      <c r="P3246" s="6">
        <v>79</v>
      </c>
      <c r="Q3246" s="13">
        <f t="shared" si="50"/>
        <v>19473.5</v>
      </c>
      <c r="R3246" s="15">
        <v>0.17</v>
      </c>
      <c r="S3246" s="13">
        <v>16163.004999999999</v>
      </c>
      <c r="T3246" s="13">
        <v>533.37916499999994</v>
      </c>
      <c r="U3246" s="48">
        <f>T_[[#This Row],[CA tarif]]-T_[[#This Row],[CA HT]]</f>
        <v>3310.4950000000008</v>
      </c>
      <c r="V3246" s="13"/>
      <c r="W3246" s="13"/>
      <c r="X3246"/>
      <c r="AA3246"/>
      <c r="AB3246"/>
    </row>
    <row r="3247" spans="1:28" ht="15" customHeight="1" x14ac:dyDescent="0.25">
      <c r="A3247" s="6" t="s">
        <v>194</v>
      </c>
      <c r="B3247" s="6" t="s">
        <v>195</v>
      </c>
      <c r="C3247" s="6" t="s">
        <v>97</v>
      </c>
      <c r="D3247" s="6" t="s">
        <v>98</v>
      </c>
      <c r="E3247" s="6">
        <v>7</v>
      </c>
      <c r="F3247" s="6" t="str">
        <f>VLOOKUP(T_[[#This Row],[N° représ]],ListeREPRESENTANTS,2,FALSE)</f>
        <v>Jaime Dos Santos</v>
      </c>
      <c r="G3247" s="6">
        <v>10842</v>
      </c>
      <c r="H3247" s="9">
        <v>41900</v>
      </c>
      <c r="I3247" s="9">
        <v>41915</v>
      </c>
      <c r="J3247" s="9">
        <v>41916</v>
      </c>
      <c r="K3247" s="7">
        <v>4</v>
      </c>
      <c r="L3247" s="9" t="str">
        <f>VLOOKUP(T_[[#This Row],[Réf catégorie]],ListeCATEGORIES,2,FALSE)</f>
        <v>Produits laitiers</v>
      </c>
      <c r="M3247" s="6">
        <v>11</v>
      </c>
      <c r="N3247" s="6" t="str">
        <f>VLOOKUP(T_[[#This Row],[Réf prod]],ListePRODUITS,2,FALSE)</f>
        <v>Queso Cabrales</v>
      </c>
      <c r="O3247" s="13">
        <v>105</v>
      </c>
      <c r="P3247" s="6">
        <v>64</v>
      </c>
      <c r="Q3247" s="13">
        <f t="shared" si="50"/>
        <v>6720</v>
      </c>
      <c r="R3247" s="15">
        <v>0.08</v>
      </c>
      <c r="S3247" s="13">
        <v>6182.4000000000005</v>
      </c>
      <c r="T3247" s="13">
        <v>216.38400000000004</v>
      </c>
      <c r="U3247" s="48">
        <f>T_[[#This Row],[CA tarif]]-T_[[#This Row],[CA HT]]</f>
        <v>537.59999999999945</v>
      </c>
      <c r="V3247" s="13"/>
      <c r="W3247" s="13"/>
      <c r="X3247"/>
      <c r="AA3247"/>
      <c r="AB3247"/>
    </row>
    <row r="3248" spans="1:28" ht="15" customHeight="1" x14ac:dyDescent="0.25">
      <c r="A3248" s="6" t="s">
        <v>92</v>
      </c>
      <c r="B3248" s="6" t="s">
        <v>93</v>
      </c>
      <c r="C3248" s="6" t="s">
        <v>94</v>
      </c>
      <c r="D3248" s="6" t="s">
        <v>89</v>
      </c>
      <c r="E3248" s="6">
        <v>5</v>
      </c>
      <c r="F3248" s="6" t="str">
        <f>VLOOKUP(T_[[#This Row],[N° représ]],ListeREPRESENTANTS,2,FALSE)</f>
        <v>Mohamed Ben Arfa</v>
      </c>
      <c r="G3248" s="6">
        <v>10674</v>
      </c>
      <c r="H3248" s="9">
        <v>41901</v>
      </c>
      <c r="I3248" s="9">
        <v>41912</v>
      </c>
      <c r="J3248" s="9">
        <v>41915</v>
      </c>
      <c r="K3248" s="7">
        <v>5</v>
      </c>
      <c r="L3248" s="9" t="str">
        <f>VLOOKUP(T_[[#This Row],[Réf catégorie]],ListeCATEGORIES,2,FALSE)</f>
        <v>Pâtes et céréales</v>
      </c>
      <c r="M3248" s="6">
        <v>23</v>
      </c>
      <c r="N3248" s="6" t="str">
        <f>VLOOKUP(T_[[#This Row],[Réf prod]],ListePRODUITS,2,FALSE)</f>
        <v>Tunnbröd</v>
      </c>
      <c r="O3248" s="13">
        <v>45</v>
      </c>
      <c r="P3248" s="6">
        <v>3</v>
      </c>
      <c r="Q3248" s="13">
        <f t="shared" si="50"/>
        <v>135</v>
      </c>
      <c r="R3248" s="15">
        <v>0.14000000000000001</v>
      </c>
      <c r="S3248" s="13">
        <v>116.1</v>
      </c>
      <c r="T3248" s="13">
        <v>1.8575999999999999</v>
      </c>
      <c r="U3248" s="48">
        <f>T_[[#This Row],[CA tarif]]-T_[[#This Row],[CA HT]]</f>
        <v>18.900000000000006</v>
      </c>
      <c r="V3248" s="13"/>
      <c r="W3248" s="13"/>
      <c r="X3248"/>
      <c r="AA3248"/>
      <c r="AB3248"/>
    </row>
    <row r="3249" spans="1:28" ht="15" customHeight="1" x14ac:dyDescent="0.25">
      <c r="A3249" s="6" t="s">
        <v>166</v>
      </c>
      <c r="B3249" s="6" t="s">
        <v>167</v>
      </c>
      <c r="C3249" s="6" t="s">
        <v>168</v>
      </c>
      <c r="D3249" s="6" t="s">
        <v>169</v>
      </c>
      <c r="E3249" s="6">
        <v>3</v>
      </c>
      <c r="F3249" s="6" t="str">
        <f>VLOOKUP(T_[[#This Row],[N° représ]],ListeREPRESENTANTS,2,FALSE)</f>
        <v>Janet Leverling</v>
      </c>
      <c r="G3249" s="6">
        <v>10712</v>
      </c>
      <c r="H3249" s="9">
        <v>41901</v>
      </c>
      <c r="I3249" s="9">
        <v>41923</v>
      </c>
      <c r="J3249" s="9">
        <v>41923</v>
      </c>
      <c r="K3249" s="7">
        <v>5</v>
      </c>
      <c r="L3249" s="9" t="str">
        <f>VLOOKUP(T_[[#This Row],[Réf catégorie]],ListeCATEGORIES,2,FALSE)</f>
        <v>Pâtes et céréales</v>
      </c>
      <c r="M3249" s="6">
        <v>56</v>
      </c>
      <c r="N3249" s="6" t="str">
        <f>VLOOKUP(T_[[#This Row],[Réf prod]],ListePRODUITS,2,FALSE)</f>
        <v>Gnocchi di nonna Alice</v>
      </c>
      <c r="O3249" s="13">
        <v>190</v>
      </c>
      <c r="P3249" s="6">
        <v>54</v>
      </c>
      <c r="Q3249" s="13">
        <f t="shared" si="50"/>
        <v>10260</v>
      </c>
      <c r="R3249" s="15">
        <v>0.01</v>
      </c>
      <c r="S3249" s="13">
        <v>10157.4</v>
      </c>
      <c r="T3249" s="13">
        <v>325.03679999999997</v>
      </c>
      <c r="U3249" s="48">
        <f>T_[[#This Row],[CA tarif]]-T_[[#This Row],[CA HT]]</f>
        <v>102.60000000000036</v>
      </c>
      <c r="V3249" s="13"/>
      <c r="W3249" s="13"/>
      <c r="X3249"/>
      <c r="AA3249"/>
      <c r="AB3249"/>
    </row>
    <row r="3250" spans="1:28" ht="15" customHeight="1" x14ac:dyDescent="0.25">
      <c r="A3250" s="6" t="s">
        <v>175</v>
      </c>
      <c r="B3250" s="6" t="s">
        <v>176</v>
      </c>
      <c r="C3250" s="6" t="s">
        <v>97</v>
      </c>
      <c r="D3250" s="6" t="s">
        <v>98</v>
      </c>
      <c r="E3250" s="6">
        <v>3</v>
      </c>
      <c r="F3250" s="6" t="str">
        <f>VLOOKUP(T_[[#This Row],[N° représ]],ListeREPRESENTANTS,2,FALSE)</f>
        <v>Janet Leverling</v>
      </c>
      <c r="G3250" s="6">
        <v>10856</v>
      </c>
      <c r="H3250" s="9">
        <v>41901</v>
      </c>
      <c r="I3250" s="9">
        <v>41912</v>
      </c>
      <c r="J3250" s="9">
        <v>41908</v>
      </c>
      <c r="K3250" s="7">
        <v>5</v>
      </c>
      <c r="L3250" s="9" t="str">
        <f>VLOOKUP(T_[[#This Row],[Réf catégorie]],ListeCATEGORIES,2,FALSE)</f>
        <v>Pâtes et céréales</v>
      </c>
      <c r="M3250" s="6">
        <v>42</v>
      </c>
      <c r="N3250" s="6" t="str">
        <f>VLOOKUP(T_[[#This Row],[Réf prod]],ListePRODUITS,2,FALSE)</f>
        <v>Singaporean Hokkien Fried Mee</v>
      </c>
      <c r="O3250" s="13">
        <v>70</v>
      </c>
      <c r="P3250" s="6">
        <v>64</v>
      </c>
      <c r="Q3250" s="13">
        <f t="shared" si="50"/>
        <v>4480</v>
      </c>
      <c r="R3250" s="15">
        <v>-0.02</v>
      </c>
      <c r="S3250" s="13">
        <v>4569.6000000000004</v>
      </c>
      <c r="T3250" s="13">
        <v>159.93600000000001</v>
      </c>
      <c r="U3250" s="48">
        <f>T_[[#This Row],[CA tarif]]-T_[[#This Row],[CA HT]]</f>
        <v>-89.600000000000364</v>
      </c>
      <c r="V3250" s="13"/>
      <c r="W3250" s="13"/>
      <c r="X3250"/>
      <c r="AA3250"/>
      <c r="AB3250"/>
    </row>
    <row r="3251" spans="1:28" ht="15" customHeight="1" x14ac:dyDescent="0.25">
      <c r="A3251" s="6" t="s">
        <v>235</v>
      </c>
      <c r="B3251" s="6" t="s">
        <v>236</v>
      </c>
      <c r="C3251" s="6" t="s">
        <v>237</v>
      </c>
      <c r="D3251" s="6" t="s">
        <v>238</v>
      </c>
      <c r="E3251" s="6">
        <v>7</v>
      </c>
      <c r="F3251" s="6" t="str">
        <f>VLOOKUP(T_[[#This Row],[N° représ]],ListeREPRESENTANTS,2,FALSE)</f>
        <v>Jaime Dos Santos</v>
      </c>
      <c r="G3251" s="6">
        <v>10888</v>
      </c>
      <c r="H3251" s="9">
        <v>41901</v>
      </c>
      <c r="I3251" s="9">
        <v>41915</v>
      </c>
      <c r="J3251" s="9">
        <v>41916</v>
      </c>
      <c r="K3251" s="7">
        <v>3</v>
      </c>
      <c r="L3251" s="9" t="str">
        <f>VLOOKUP(T_[[#This Row],[Réf catégorie]],ListeCATEGORIES,2,FALSE)</f>
        <v>Desserts</v>
      </c>
      <c r="M3251" s="6">
        <v>68</v>
      </c>
      <c r="N3251" s="6" t="str">
        <f>VLOOKUP(T_[[#This Row],[Réf prod]],ListePRODUITS,2,FALSE)</f>
        <v>Scottish Longbreads</v>
      </c>
      <c r="O3251" s="13">
        <v>62.5</v>
      </c>
      <c r="P3251" s="6">
        <v>78</v>
      </c>
      <c r="Q3251" s="13">
        <f t="shared" si="50"/>
        <v>4875</v>
      </c>
      <c r="R3251" s="15">
        <v>0.18</v>
      </c>
      <c r="S3251" s="13">
        <v>3997.5000000000005</v>
      </c>
      <c r="T3251" s="13">
        <v>99.937500000000014</v>
      </c>
      <c r="U3251" s="48">
        <f>T_[[#This Row],[CA tarif]]-T_[[#This Row],[CA HT]]</f>
        <v>877.49999999999955</v>
      </c>
      <c r="V3251" s="13"/>
      <c r="W3251" s="13"/>
      <c r="X3251"/>
      <c r="AA3251"/>
      <c r="AB3251"/>
    </row>
    <row r="3252" spans="1:28" ht="15" customHeight="1" x14ac:dyDescent="0.25">
      <c r="A3252" s="6" t="s">
        <v>163</v>
      </c>
      <c r="B3252" s="6" t="s">
        <v>164</v>
      </c>
      <c r="C3252" s="6" t="s">
        <v>165</v>
      </c>
      <c r="D3252" s="6" t="s">
        <v>136</v>
      </c>
      <c r="E3252" s="6">
        <v>5</v>
      </c>
      <c r="F3252" s="6" t="str">
        <f>VLOOKUP(T_[[#This Row],[N° représ]],ListeREPRESENTANTS,2,FALSE)</f>
        <v>Mohamed Ben Arfa</v>
      </c>
      <c r="G3252" s="6">
        <v>10509</v>
      </c>
      <c r="H3252" s="9">
        <v>41902</v>
      </c>
      <c r="I3252" s="9">
        <v>41923</v>
      </c>
      <c r="J3252" s="9">
        <v>41921</v>
      </c>
      <c r="K3252" s="7">
        <v>7</v>
      </c>
      <c r="L3252" s="9" t="str">
        <f>VLOOKUP(T_[[#This Row],[Réf catégorie]],ListeCATEGORIES,2,FALSE)</f>
        <v>Produits secs</v>
      </c>
      <c r="M3252" s="6">
        <v>28</v>
      </c>
      <c r="N3252" s="6" t="str">
        <f>VLOOKUP(T_[[#This Row],[Réf prod]],ListePRODUITS,2,FALSE)</f>
        <v>Rössle Sauerkraut</v>
      </c>
      <c r="O3252" s="13">
        <v>228</v>
      </c>
      <c r="P3252" s="6">
        <v>86</v>
      </c>
      <c r="Q3252" s="13">
        <f t="shared" si="50"/>
        <v>19608</v>
      </c>
      <c r="R3252" s="15">
        <v>0.01</v>
      </c>
      <c r="S3252" s="13">
        <v>19411.919999999998</v>
      </c>
      <c r="T3252" s="13">
        <v>213.53111999999999</v>
      </c>
      <c r="U3252" s="48">
        <f>T_[[#This Row],[CA tarif]]-T_[[#This Row],[CA HT]]</f>
        <v>196.08000000000175</v>
      </c>
      <c r="V3252" s="13"/>
      <c r="W3252" s="13"/>
      <c r="X3252"/>
      <c r="AA3252"/>
      <c r="AB3252"/>
    </row>
    <row r="3253" spans="1:28" ht="15" customHeight="1" x14ac:dyDescent="0.25">
      <c r="A3253" s="6" t="s">
        <v>163</v>
      </c>
      <c r="B3253" s="6" t="s">
        <v>164</v>
      </c>
      <c r="C3253" s="6" t="s">
        <v>165</v>
      </c>
      <c r="D3253" s="6" t="s">
        <v>136</v>
      </c>
      <c r="E3253" s="6">
        <v>3</v>
      </c>
      <c r="F3253" s="6" t="str">
        <f>VLOOKUP(T_[[#This Row],[N° représ]],ListeREPRESENTANTS,2,FALSE)</f>
        <v>Janet Leverling</v>
      </c>
      <c r="G3253" s="6">
        <v>10582</v>
      </c>
      <c r="H3253" s="9">
        <v>41902</v>
      </c>
      <c r="I3253" s="9">
        <v>41921</v>
      </c>
      <c r="J3253" s="9">
        <v>41923</v>
      </c>
      <c r="K3253" s="7">
        <v>5</v>
      </c>
      <c r="L3253" s="9" t="str">
        <f>VLOOKUP(T_[[#This Row],[Réf catégorie]],ListeCATEGORIES,2,FALSE)</f>
        <v>Pâtes et céréales</v>
      </c>
      <c r="M3253" s="6">
        <v>57</v>
      </c>
      <c r="N3253" s="6" t="str">
        <f>VLOOKUP(T_[[#This Row],[Réf prod]],ListePRODUITS,2,FALSE)</f>
        <v>Ravioli Angelo</v>
      </c>
      <c r="O3253" s="13">
        <v>97.5</v>
      </c>
      <c r="P3253" s="6">
        <v>83</v>
      </c>
      <c r="Q3253" s="13">
        <f t="shared" si="50"/>
        <v>8092.5</v>
      </c>
      <c r="R3253" s="15">
        <v>0.03</v>
      </c>
      <c r="S3253" s="13">
        <v>7849.7249999999995</v>
      </c>
      <c r="T3253" s="13">
        <v>188.39339999999999</v>
      </c>
      <c r="U3253" s="48">
        <f>T_[[#This Row],[CA tarif]]-T_[[#This Row],[CA HT]]</f>
        <v>242.77500000000055</v>
      </c>
      <c r="V3253" s="13"/>
      <c r="W3253" s="13"/>
      <c r="X3253"/>
      <c r="AA3253"/>
      <c r="AB3253"/>
    </row>
    <row r="3254" spans="1:28" ht="15" customHeight="1" x14ac:dyDescent="0.25">
      <c r="A3254" s="6" t="s">
        <v>248</v>
      </c>
      <c r="B3254" s="6" t="s">
        <v>249</v>
      </c>
      <c r="C3254" s="6" t="s">
        <v>250</v>
      </c>
      <c r="D3254" s="6" t="s">
        <v>251</v>
      </c>
      <c r="E3254" s="6">
        <v>1</v>
      </c>
      <c r="F3254" s="6" t="str">
        <f>VLOOKUP(T_[[#This Row],[N° représ]],ListeREPRESENTANTS,2,FALSE)</f>
        <v>Francis Rivière</v>
      </c>
      <c r="G3254" s="6">
        <v>10727</v>
      </c>
      <c r="H3254" s="9">
        <v>41902</v>
      </c>
      <c r="I3254" s="9">
        <v>41923</v>
      </c>
      <c r="J3254" s="9">
        <v>41922</v>
      </c>
      <c r="K3254" s="7">
        <v>4</v>
      </c>
      <c r="L3254" s="9" t="str">
        <f>VLOOKUP(T_[[#This Row],[Réf catégorie]],ListeCATEGORIES,2,FALSE)</f>
        <v>Produits laitiers</v>
      </c>
      <c r="M3254" s="6">
        <v>59</v>
      </c>
      <c r="N3254" s="6" t="str">
        <f>VLOOKUP(T_[[#This Row],[Réf prod]],ListePRODUITS,2,FALSE)</f>
        <v>Raclette Courdavault</v>
      </c>
      <c r="O3254" s="13">
        <v>275</v>
      </c>
      <c r="P3254" s="6">
        <v>29</v>
      </c>
      <c r="Q3254" s="13">
        <f t="shared" si="50"/>
        <v>7975</v>
      </c>
      <c r="R3254" s="15">
        <v>7.0000000000000007E-2</v>
      </c>
      <c r="S3254" s="13">
        <v>7416.7499999999991</v>
      </c>
      <c r="T3254" s="13">
        <v>0</v>
      </c>
      <c r="U3254" s="48">
        <f>T_[[#This Row],[CA tarif]]-T_[[#This Row],[CA HT]]</f>
        <v>558.25000000000091</v>
      </c>
      <c r="V3254" s="13"/>
      <c r="W3254" s="13"/>
      <c r="X3254"/>
      <c r="AA3254"/>
      <c r="AB3254"/>
    </row>
    <row r="3255" spans="1:28" ht="15" customHeight="1" x14ac:dyDescent="0.25">
      <c r="A3255" s="6" t="s">
        <v>103</v>
      </c>
      <c r="B3255" s="6" t="s">
        <v>104</v>
      </c>
      <c r="C3255" s="6" t="s">
        <v>105</v>
      </c>
      <c r="D3255" s="6" t="s">
        <v>106</v>
      </c>
      <c r="E3255" s="6">
        <v>7</v>
      </c>
      <c r="F3255" s="6" t="str">
        <f>VLOOKUP(T_[[#This Row],[N° représ]],ListeREPRESENTANTS,2,FALSE)</f>
        <v>Jaime Dos Santos</v>
      </c>
      <c r="G3255" s="6">
        <v>10486</v>
      </c>
      <c r="H3255" s="9">
        <v>41903</v>
      </c>
      <c r="I3255" s="9">
        <v>41926</v>
      </c>
      <c r="J3255" s="9">
        <v>41926</v>
      </c>
      <c r="K3255" s="7">
        <v>7</v>
      </c>
      <c r="L3255" s="9" t="str">
        <f>VLOOKUP(T_[[#This Row],[Réf catégorie]],ListeCATEGORIES,2,FALSE)</f>
        <v>Produits secs</v>
      </c>
      <c r="M3255" s="6">
        <v>51</v>
      </c>
      <c r="N3255" s="6" t="str">
        <f>VLOOKUP(T_[[#This Row],[Réf prod]],ListePRODUITS,2,FALSE)</f>
        <v>Manjimup Dried Apples</v>
      </c>
      <c r="O3255" s="13">
        <v>212</v>
      </c>
      <c r="P3255" s="6">
        <v>65</v>
      </c>
      <c r="Q3255" s="13">
        <f t="shared" si="50"/>
        <v>13780</v>
      </c>
      <c r="R3255" s="15">
        <v>0.18</v>
      </c>
      <c r="S3255" s="13">
        <v>11299.6</v>
      </c>
      <c r="T3255" s="13">
        <v>158.1944</v>
      </c>
      <c r="U3255" s="48">
        <f>T_[[#This Row],[CA tarif]]-T_[[#This Row],[CA HT]]</f>
        <v>2480.3999999999996</v>
      </c>
      <c r="V3255" s="13"/>
      <c r="W3255" s="13"/>
      <c r="X3255"/>
      <c r="AA3255"/>
      <c r="AB3255"/>
    </row>
    <row r="3256" spans="1:28" ht="15" customHeight="1" x14ac:dyDescent="0.25">
      <c r="A3256" s="6" t="s">
        <v>209</v>
      </c>
      <c r="B3256" s="6" t="s">
        <v>210</v>
      </c>
      <c r="C3256" s="6" t="s">
        <v>211</v>
      </c>
      <c r="D3256" s="6" t="s">
        <v>212</v>
      </c>
      <c r="E3256" s="6">
        <v>1</v>
      </c>
      <c r="F3256" s="6" t="str">
        <f>VLOOKUP(T_[[#This Row],[N° représ]],ListeREPRESENTANTS,2,FALSE)</f>
        <v>Francis Rivière</v>
      </c>
      <c r="G3256" s="6">
        <v>10553</v>
      </c>
      <c r="H3256" s="9">
        <v>41903</v>
      </c>
      <c r="I3256" s="9">
        <v>41925</v>
      </c>
      <c r="J3256" s="9">
        <v>41923</v>
      </c>
      <c r="K3256" s="7">
        <v>3</v>
      </c>
      <c r="L3256" s="9" t="str">
        <f>VLOOKUP(T_[[#This Row],[Réf catégorie]],ListeCATEGORIES,2,FALSE)</f>
        <v>Desserts</v>
      </c>
      <c r="M3256" s="6">
        <v>16</v>
      </c>
      <c r="N3256" s="6" t="str">
        <f>VLOOKUP(T_[[#This Row],[Réf prod]],ListePRODUITS,2,FALSE)</f>
        <v>Pavlova</v>
      </c>
      <c r="O3256" s="13">
        <v>87.25</v>
      </c>
      <c r="P3256" s="6">
        <v>66</v>
      </c>
      <c r="Q3256" s="13">
        <f t="shared" si="50"/>
        <v>5758.5</v>
      </c>
      <c r="R3256" s="15">
        <v>0.06</v>
      </c>
      <c r="S3256" s="13">
        <v>5412.99</v>
      </c>
      <c r="T3256" s="13">
        <v>27.064949999999996</v>
      </c>
      <c r="U3256" s="48">
        <f>T_[[#This Row],[CA tarif]]-T_[[#This Row],[CA HT]]</f>
        <v>345.51000000000022</v>
      </c>
      <c r="V3256" s="13"/>
      <c r="W3256" s="13"/>
      <c r="X3256"/>
      <c r="AA3256"/>
      <c r="AB3256"/>
    </row>
    <row r="3257" spans="1:28" ht="15" customHeight="1" x14ac:dyDescent="0.25">
      <c r="A3257" s="6" t="s">
        <v>157</v>
      </c>
      <c r="B3257" s="6" t="s">
        <v>158</v>
      </c>
      <c r="C3257" s="6" t="s">
        <v>159</v>
      </c>
      <c r="D3257" s="6" t="s">
        <v>136</v>
      </c>
      <c r="E3257" s="6">
        <v>3</v>
      </c>
      <c r="F3257" s="6" t="str">
        <f>VLOOKUP(T_[[#This Row],[N° représ]],ListeREPRESENTANTS,2,FALSE)</f>
        <v>Janet Leverling</v>
      </c>
      <c r="G3257" s="6">
        <v>10592</v>
      </c>
      <c r="H3257" s="9">
        <v>41903</v>
      </c>
      <c r="I3257" s="9">
        <v>41917</v>
      </c>
      <c r="J3257" s="9">
        <v>41915</v>
      </c>
      <c r="K3257" s="7">
        <v>3</v>
      </c>
      <c r="L3257" s="9" t="str">
        <f>VLOOKUP(T_[[#This Row],[Réf catégorie]],ListeCATEGORIES,2,FALSE)</f>
        <v>Desserts</v>
      </c>
      <c r="M3257" s="6">
        <v>26</v>
      </c>
      <c r="N3257" s="6" t="str">
        <f>VLOOKUP(T_[[#This Row],[Réf prod]],ListePRODUITS,2,FALSE)</f>
        <v>Gumbär Gummibärchen</v>
      </c>
      <c r="O3257" s="13">
        <v>156.15</v>
      </c>
      <c r="P3257" s="6">
        <v>50</v>
      </c>
      <c r="Q3257" s="13">
        <f t="shared" si="50"/>
        <v>7807.5</v>
      </c>
      <c r="R3257" s="15">
        <v>0.04</v>
      </c>
      <c r="S3257" s="13">
        <v>7495.2</v>
      </c>
      <c r="T3257" s="13">
        <v>232.35119999999998</v>
      </c>
      <c r="U3257" s="48">
        <f>T_[[#This Row],[CA tarif]]-T_[[#This Row],[CA HT]]</f>
        <v>312.30000000000018</v>
      </c>
      <c r="V3257" s="13"/>
      <c r="W3257" s="13"/>
      <c r="X3257"/>
      <c r="AA3257"/>
      <c r="AB3257"/>
    </row>
    <row r="3258" spans="1:28" ht="15" customHeight="1" x14ac:dyDescent="0.25">
      <c r="A3258" s="6" t="s">
        <v>160</v>
      </c>
      <c r="B3258" s="6" t="s">
        <v>161</v>
      </c>
      <c r="C3258" s="6" t="s">
        <v>162</v>
      </c>
      <c r="D3258" s="6" t="s">
        <v>106</v>
      </c>
      <c r="E3258" s="6">
        <v>5</v>
      </c>
      <c r="F3258" s="6" t="str">
        <f>VLOOKUP(T_[[#This Row],[N° représ]],ListeREPRESENTANTS,2,FALSE)</f>
        <v>Mohamed Ben Arfa</v>
      </c>
      <c r="G3258" s="6">
        <v>10499</v>
      </c>
      <c r="H3258" s="9">
        <v>41904</v>
      </c>
      <c r="I3258" s="9">
        <v>41924</v>
      </c>
      <c r="J3258" s="9">
        <v>41919</v>
      </c>
      <c r="K3258" s="7">
        <v>3</v>
      </c>
      <c r="L3258" s="9" t="str">
        <f>VLOOKUP(T_[[#This Row],[Réf catégorie]],ListeCATEGORIES,2,FALSE)</f>
        <v>Desserts</v>
      </c>
      <c r="M3258" s="6">
        <v>49</v>
      </c>
      <c r="N3258" s="6" t="str">
        <f>VLOOKUP(T_[[#This Row],[Réf prod]],ListePRODUITS,2,FALSE)</f>
        <v>Maxilaku</v>
      </c>
      <c r="O3258" s="13">
        <v>100</v>
      </c>
      <c r="P3258" s="6">
        <v>93</v>
      </c>
      <c r="Q3258" s="13">
        <f t="shared" si="50"/>
        <v>9300</v>
      </c>
      <c r="R3258" s="15">
        <v>0.03</v>
      </c>
      <c r="S3258" s="13">
        <v>9021</v>
      </c>
      <c r="T3258" s="13">
        <v>153.357</v>
      </c>
      <c r="U3258" s="48">
        <f>T_[[#This Row],[CA tarif]]-T_[[#This Row],[CA HT]]</f>
        <v>279</v>
      </c>
      <c r="V3258" s="13"/>
      <c r="W3258" s="13"/>
      <c r="X3258"/>
      <c r="AA3258"/>
      <c r="AB3258"/>
    </row>
    <row r="3259" spans="1:28" ht="15" customHeight="1" x14ac:dyDescent="0.25">
      <c r="A3259" s="6" t="s">
        <v>179</v>
      </c>
      <c r="B3259" s="6" t="s">
        <v>180</v>
      </c>
      <c r="C3259" s="6" t="s">
        <v>181</v>
      </c>
      <c r="D3259" s="6" t="s">
        <v>81</v>
      </c>
      <c r="E3259" s="6">
        <v>9</v>
      </c>
      <c r="F3259" s="6" t="str">
        <f>VLOOKUP(T_[[#This Row],[N° représ]],ListeREPRESENTANTS,2,FALSE)</f>
        <v>Steven Buchanan</v>
      </c>
      <c r="G3259" s="6">
        <v>10607</v>
      </c>
      <c r="H3259" s="9">
        <v>41904</v>
      </c>
      <c r="I3259" s="9">
        <v>41915</v>
      </c>
      <c r="J3259" s="9">
        <v>41914</v>
      </c>
      <c r="K3259" s="7">
        <v>4</v>
      </c>
      <c r="L3259" s="9" t="str">
        <f>VLOOKUP(T_[[#This Row],[Réf catégorie]],ListeCATEGORIES,2,FALSE)</f>
        <v>Produits laitiers</v>
      </c>
      <c r="M3259" s="6">
        <v>33</v>
      </c>
      <c r="N3259" s="6" t="str">
        <f>VLOOKUP(T_[[#This Row],[Réf prod]],ListePRODUITS,2,FALSE)</f>
        <v>Geitost</v>
      </c>
      <c r="O3259" s="13">
        <v>12.5</v>
      </c>
      <c r="P3259" s="6">
        <v>50</v>
      </c>
      <c r="Q3259" s="13">
        <f t="shared" si="50"/>
        <v>625</v>
      </c>
      <c r="R3259" s="15">
        <v>-0.02</v>
      </c>
      <c r="S3259" s="13">
        <v>637.5</v>
      </c>
      <c r="T3259" s="13">
        <v>20.399999999999999</v>
      </c>
      <c r="U3259" s="48">
        <f>T_[[#This Row],[CA tarif]]-T_[[#This Row],[CA HT]]</f>
        <v>-12.5</v>
      </c>
      <c r="V3259" s="13"/>
      <c r="W3259" s="13"/>
      <c r="X3259"/>
      <c r="AA3259"/>
      <c r="AB3259"/>
    </row>
    <row r="3260" spans="1:28" ht="15" customHeight="1" x14ac:dyDescent="0.25">
      <c r="A3260" s="6" t="s">
        <v>205</v>
      </c>
      <c r="B3260" s="6" t="s">
        <v>206</v>
      </c>
      <c r="C3260" s="6" t="s">
        <v>207</v>
      </c>
      <c r="D3260" s="6" t="s">
        <v>208</v>
      </c>
      <c r="E3260" s="6">
        <v>9</v>
      </c>
      <c r="F3260" s="6" t="str">
        <f>VLOOKUP(T_[[#This Row],[N° représ]],ListeREPRESENTANTS,2,FALSE)</f>
        <v>Steven Buchanan</v>
      </c>
      <c r="G3260" s="6">
        <v>10654</v>
      </c>
      <c r="H3260" s="9">
        <v>41904</v>
      </c>
      <c r="I3260" s="9">
        <v>41933</v>
      </c>
      <c r="J3260" s="9">
        <v>41936</v>
      </c>
      <c r="K3260" s="7">
        <v>1</v>
      </c>
      <c r="L3260" s="9" t="str">
        <f>VLOOKUP(T_[[#This Row],[Réf catégorie]],ListeCATEGORIES,2,FALSE)</f>
        <v>Boissons</v>
      </c>
      <c r="M3260" s="6">
        <v>39</v>
      </c>
      <c r="N3260" s="6" t="str">
        <f>VLOOKUP(T_[[#This Row],[Réf prod]],ListePRODUITS,2,FALSE)</f>
        <v>Chartreuse verte</v>
      </c>
      <c r="O3260" s="13">
        <v>90</v>
      </c>
      <c r="P3260" s="6">
        <v>62</v>
      </c>
      <c r="Q3260" s="13">
        <f t="shared" si="50"/>
        <v>5580</v>
      </c>
      <c r="R3260" s="15">
        <v>-0.01</v>
      </c>
      <c r="S3260" s="13">
        <v>5635.8</v>
      </c>
      <c r="T3260" s="13">
        <v>101.4444</v>
      </c>
      <c r="U3260" s="48">
        <f>T_[[#This Row],[CA tarif]]-T_[[#This Row],[CA HT]]</f>
        <v>-55.800000000000182</v>
      </c>
      <c r="V3260" s="13"/>
      <c r="W3260" s="13"/>
      <c r="X3260"/>
      <c r="AA3260"/>
      <c r="AB3260"/>
    </row>
    <row r="3261" spans="1:28" ht="15" customHeight="1" x14ac:dyDescent="0.25">
      <c r="A3261" s="6" t="s">
        <v>160</v>
      </c>
      <c r="B3261" s="6" t="s">
        <v>161</v>
      </c>
      <c r="C3261" s="6" t="s">
        <v>162</v>
      </c>
      <c r="D3261" s="6" t="s">
        <v>106</v>
      </c>
      <c r="E3261" s="6">
        <v>9</v>
      </c>
      <c r="F3261" s="6" t="str">
        <f>VLOOKUP(T_[[#This Row],[N° représ]],ListeREPRESENTANTS,2,FALSE)</f>
        <v>Steven Buchanan</v>
      </c>
      <c r="G3261" s="6">
        <v>10823</v>
      </c>
      <c r="H3261" s="9">
        <v>41904</v>
      </c>
      <c r="I3261" s="9">
        <v>41922</v>
      </c>
      <c r="J3261" s="9">
        <v>41920</v>
      </c>
      <c r="K3261" s="7">
        <v>4</v>
      </c>
      <c r="L3261" s="9" t="str">
        <f>VLOOKUP(T_[[#This Row],[Réf catégorie]],ListeCATEGORIES,2,FALSE)</f>
        <v>Produits laitiers</v>
      </c>
      <c r="M3261" s="6">
        <v>59</v>
      </c>
      <c r="N3261" s="6" t="str">
        <f>VLOOKUP(T_[[#This Row],[Réf prod]],ListePRODUITS,2,FALSE)</f>
        <v>Raclette Courdavault</v>
      </c>
      <c r="O3261" s="13">
        <v>275</v>
      </c>
      <c r="P3261" s="6">
        <v>59</v>
      </c>
      <c r="Q3261" s="13">
        <f t="shared" si="50"/>
        <v>16225</v>
      </c>
      <c r="R3261" s="15">
        <v>0</v>
      </c>
      <c r="S3261" s="13">
        <v>16225</v>
      </c>
      <c r="T3261" s="13">
        <v>567.875</v>
      </c>
      <c r="U3261" s="48">
        <f>T_[[#This Row],[CA tarif]]-T_[[#This Row],[CA HT]]</f>
        <v>0</v>
      </c>
      <c r="V3261" s="13"/>
      <c r="W3261" s="13"/>
      <c r="X3261"/>
      <c r="AA3261"/>
      <c r="AB3261"/>
    </row>
    <row r="3262" spans="1:28" ht="15" customHeight="1" x14ac:dyDescent="0.25">
      <c r="A3262" s="6" t="s">
        <v>166</v>
      </c>
      <c r="B3262" s="6" t="s">
        <v>167</v>
      </c>
      <c r="C3262" s="6" t="s">
        <v>168</v>
      </c>
      <c r="D3262" s="6" t="s">
        <v>169</v>
      </c>
      <c r="E3262" s="6">
        <v>3</v>
      </c>
      <c r="F3262" s="6" t="str">
        <f>VLOOKUP(T_[[#This Row],[N° représ]],ListeREPRESENTANTS,2,FALSE)</f>
        <v>Janet Leverling</v>
      </c>
      <c r="G3262" s="6">
        <v>10897</v>
      </c>
      <c r="H3262" s="9">
        <v>41904</v>
      </c>
      <c r="I3262" s="9">
        <v>41917</v>
      </c>
      <c r="J3262" s="9">
        <v>41915</v>
      </c>
      <c r="K3262" s="7">
        <v>8</v>
      </c>
      <c r="L3262" s="9" t="str">
        <f>VLOOKUP(T_[[#This Row],[Réf catégorie]],ListeCATEGORIES,2,FALSE)</f>
        <v>Poissons et fruits de mer</v>
      </c>
      <c r="M3262" s="6">
        <v>30</v>
      </c>
      <c r="N3262" s="6" t="str">
        <f>VLOOKUP(T_[[#This Row],[Réf prod]],ListePRODUITS,2,FALSE)</f>
        <v>Nord-Ost Matjeshering</v>
      </c>
      <c r="O3262" s="13">
        <v>129.44999999999999</v>
      </c>
      <c r="P3262" s="6">
        <v>50</v>
      </c>
      <c r="Q3262" s="13">
        <f t="shared" si="50"/>
        <v>6472.4999999999991</v>
      </c>
      <c r="R3262" s="15">
        <v>0.18</v>
      </c>
      <c r="S3262" s="13">
        <v>5307.45</v>
      </c>
      <c r="T3262" s="13">
        <v>42.459600000000002</v>
      </c>
      <c r="U3262" s="48">
        <f>T_[[#This Row],[CA tarif]]-T_[[#This Row],[CA HT]]</f>
        <v>1165.0499999999993</v>
      </c>
      <c r="V3262" s="13"/>
      <c r="W3262" s="13"/>
      <c r="X3262"/>
      <c r="AA3262"/>
      <c r="AB3262"/>
    </row>
    <row r="3263" spans="1:28" ht="15" customHeight="1" x14ac:dyDescent="0.25">
      <c r="A3263" s="6" t="s">
        <v>269</v>
      </c>
      <c r="B3263" s="6" t="s">
        <v>270</v>
      </c>
      <c r="C3263" s="6" t="s">
        <v>271</v>
      </c>
      <c r="D3263" s="6" t="s">
        <v>242</v>
      </c>
      <c r="E3263" s="6">
        <v>7</v>
      </c>
      <c r="F3263" s="6" t="str">
        <f>VLOOKUP(T_[[#This Row],[N° représ]],ListeREPRESENTANTS,2,FALSE)</f>
        <v>Jaime Dos Santos</v>
      </c>
      <c r="G3263" s="6">
        <v>10921</v>
      </c>
      <c r="H3263" s="9">
        <v>41904</v>
      </c>
      <c r="I3263" s="9">
        <v>41932</v>
      </c>
      <c r="J3263" s="9">
        <v>41927</v>
      </c>
      <c r="K3263" s="7">
        <v>1</v>
      </c>
      <c r="L3263" s="9" t="str">
        <f>VLOOKUP(T_[[#This Row],[Réf catégorie]],ListeCATEGORIES,2,FALSE)</f>
        <v>Boissons</v>
      </c>
      <c r="M3263" s="6">
        <v>35</v>
      </c>
      <c r="N3263" s="6" t="str">
        <f>VLOOKUP(T_[[#This Row],[Réf prod]],ListePRODUITS,2,FALSE)</f>
        <v>Steeleye Stout</v>
      </c>
      <c r="O3263" s="13">
        <v>90</v>
      </c>
      <c r="P3263" s="6">
        <v>76</v>
      </c>
      <c r="Q3263" s="13">
        <f t="shared" si="50"/>
        <v>6840</v>
      </c>
      <c r="R3263" s="15">
        <v>0.02</v>
      </c>
      <c r="S3263" s="13">
        <v>6703.2</v>
      </c>
      <c r="T3263" s="13">
        <v>46.922400000000003</v>
      </c>
      <c r="U3263" s="48">
        <f>T_[[#This Row],[CA tarif]]-T_[[#This Row],[CA HT]]</f>
        <v>136.80000000000018</v>
      </c>
      <c r="V3263" s="13"/>
      <c r="W3263" s="13"/>
      <c r="X3263"/>
      <c r="AA3263"/>
      <c r="AB3263"/>
    </row>
    <row r="3264" spans="1:28" ht="15" customHeight="1" x14ac:dyDescent="0.25">
      <c r="A3264" s="6" t="s">
        <v>189</v>
      </c>
      <c r="B3264" s="6" t="s">
        <v>190</v>
      </c>
      <c r="C3264" s="6" t="s">
        <v>191</v>
      </c>
      <c r="D3264" s="6" t="s">
        <v>136</v>
      </c>
      <c r="E3264" s="6">
        <v>8</v>
      </c>
      <c r="F3264" s="6" t="str">
        <f>VLOOKUP(T_[[#This Row],[N° représ]],ListeREPRESENTANTS,2,FALSE)</f>
        <v>Hicham Esmal</v>
      </c>
      <c r="G3264" s="6">
        <v>10527</v>
      </c>
      <c r="H3264" s="9">
        <v>41905</v>
      </c>
      <c r="I3264" s="9">
        <v>41926</v>
      </c>
      <c r="J3264" s="9">
        <v>41924</v>
      </c>
      <c r="K3264" s="7">
        <v>8</v>
      </c>
      <c r="L3264" s="9" t="str">
        <f>VLOOKUP(T_[[#This Row],[Réf catégorie]],ListeCATEGORIES,2,FALSE)</f>
        <v>Poissons et fruits de mer</v>
      </c>
      <c r="M3264" s="6">
        <v>36</v>
      </c>
      <c r="N3264" s="6" t="str">
        <f>VLOOKUP(T_[[#This Row],[Réf prod]],ListePRODUITS,2,FALSE)</f>
        <v>Inlagd Sill</v>
      </c>
      <c r="O3264" s="13">
        <v>95</v>
      </c>
      <c r="P3264" s="6">
        <v>61</v>
      </c>
      <c r="Q3264" s="13">
        <f t="shared" si="50"/>
        <v>5795</v>
      </c>
      <c r="R3264" s="15">
        <v>0.1</v>
      </c>
      <c r="S3264" s="13">
        <v>5215.5</v>
      </c>
      <c r="T3264" s="13">
        <v>41.723999999999997</v>
      </c>
      <c r="U3264" s="48">
        <f>T_[[#This Row],[CA tarif]]-T_[[#This Row],[CA HT]]</f>
        <v>579.5</v>
      </c>
      <c r="V3264" s="13"/>
      <c r="W3264" s="13"/>
      <c r="X3264"/>
      <c r="AA3264"/>
      <c r="AB3264"/>
    </row>
    <row r="3265" spans="1:28" ht="15" customHeight="1" x14ac:dyDescent="0.25">
      <c r="A3265" s="6" t="s">
        <v>160</v>
      </c>
      <c r="B3265" s="6" t="s">
        <v>161</v>
      </c>
      <c r="C3265" s="6" t="s">
        <v>162</v>
      </c>
      <c r="D3265" s="6" t="s">
        <v>106</v>
      </c>
      <c r="E3265" s="6">
        <v>4</v>
      </c>
      <c r="F3265" s="6" t="str">
        <f>VLOOKUP(T_[[#This Row],[N° représ]],ListeREPRESENTANTS,2,FALSE)</f>
        <v>Laura Callahan</v>
      </c>
      <c r="G3265" s="6">
        <v>10543</v>
      </c>
      <c r="H3265" s="9">
        <v>41905</v>
      </c>
      <c r="I3265" s="9">
        <v>41917</v>
      </c>
      <c r="J3265" s="9">
        <v>41917</v>
      </c>
      <c r="K3265" s="7">
        <v>5</v>
      </c>
      <c r="L3265" s="9" t="str">
        <f>VLOOKUP(T_[[#This Row],[Réf catégorie]],ListeCATEGORIES,2,FALSE)</f>
        <v>Pâtes et céréales</v>
      </c>
      <c r="M3265" s="6">
        <v>23</v>
      </c>
      <c r="N3265" s="6" t="str">
        <f>VLOOKUP(T_[[#This Row],[Réf prod]],ListePRODUITS,2,FALSE)</f>
        <v>Tunnbröd</v>
      </c>
      <c r="O3265" s="13">
        <v>45</v>
      </c>
      <c r="P3265" s="6">
        <v>23</v>
      </c>
      <c r="Q3265" s="13">
        <f t="shared" si="50"/>
        <v>1035</v>
      </c>
      <c r="R3265" s="15">
        <v>0.08</v>
      </c>
      <c r="S3265" s="13">
        <v>952.2</v>
      </c>
      <c r="T3265" s="13">
        <v>20.948400000000003</v>
      </c>
      <c r="U3265" s="48">
        <f>T_[[#This Row],[CA tarif]]-T_[[#This Row],[CA HT]]</f>
        <v>82.799999999999955</v>
      </c>
      <c r="V3265" s="13"/>
      <c r="W3265" s="13"/>
      <c r="X3265"/>
      <c r="AA3265"/>
      <c r="AB3265"/>
    </row>
    <row r="3266" spans="1:28" ht="15" customHeight="1" x14ac:dyDescent="0.25">
      <c r="A3266" s="6" t="s">
        <v>226</v>
      </c>
      <c r="B3266" s="6" t="s">
        <v>227</v>
      </c>
      <c r="C3266" s="6" t="s">
        <v>53</v>
      </c>
      <c r="D3266" s="6" t="s">
        <v>51</v>
      </c>
      <c r="E3266" s="6">
        <v>5</v>
      </c>
      <c r="F3266" s="6" t="str">
        <f>VLOOKUP(T_[[#This Row],[N° représ]],ListeREPRESENTANTS,2,FALSE)</f>
        <v>Mohamed Ben Arfa</v>
      </c>
      <c r="G3266" s="6">
        <v>10931</v>
      </c>
      <c r="H3266" s="9">
        <v>41905</v>
      </c>
      <c r="I3266" s="9">
        <v>41929</v>
      </c>
      <c r="J3266" s="9">
        <v>41930</v>
      </c>
      <c r="K3266" s="7">
        <v>5</v>
      </c>
      <c r="L3266" s="9" t="str">
        <f>VLOOKUP(T_[[#This Row],[Réf catégorie]],ListeCATEGORIES,2,FALSE)</f>
        <v>Pâtes et céréales</v>
      </c>
      <c r="M3266" s="6">
        <v>57</v>
      </c>
      <c r="N3266" s="6" t="str">
        <f>VLOOKUP(T_[[#This Row],[Réf prod]],ListePRODUITS,2,FALSE)</f>
        <v>Ravioli Angelo</v>
      </c>
      <c r="O3266" s="13">
        <v>97.5</v>
      </c>
      <c r="P3266" s="6">
        <v>16</v>
      </c>
      <c r="Q3266" s="13">
        <f t="shared" si="50"/>
        <v>1560</v>
      </c>
      <c r="R3266" s="15">
        <v>7.0000000000000007E-2</v>
      </c>
      <c r="S3266" s="13">
        <v>1450.8</v>
      </c>
      <c r="T3266" s="13">
        <v>36.270000000000003</v>
      </c>
      <c r="U3266" s="48">
        <f>T_[[#This Row],[CA tarif]]-T_[[#This Row],[CA HT]]</f>
        <v>109.20000000000005</v>
      </c>
      <c r="V3266" s="13"/>
      <c r="W3266" s="13"/>
      <c r="X3266"/>
      <c r="AA3266"/>
      <c r="AB3266"/>
    </row>
    <row r="3267" spans="1:28" ht="15" customHeight="1" x14ac:dyDescent="0.25">
      <c r="A3267" s="6" t="s">
        <v>245</v>
      </c>
      <c r="B3267" s="6" t="s">
        <v>246</v>
      </c>
      <c r="C3267" s="6" t="s">
        <v>247</v>
      </c>
      <c r="D3267" s="6" t="s">
        <v>85</v>
      </c>
      <c r="E3267" s="6">
        <v>6</v>
      </c>
      <c r="F3267" s="6" t="str">
        <f>VLOOKUP(T_[[#This Row],[N° représ]],ListeREPRESENTANTS,2,FALSE)</f>
        <v>Ernst Junge</v>
      </c>
      <c r="G3267" s="6">
        <v>10826</v>
      </c>
      <c r="H3267" s="9">
        <v>41906</v>
      </c>
      <c r="I3267" s="9">
        <v>41932</v>
      </c>
      <c r="J3267" s="9">
        <v>41931</v>
      </c>
      <c r="K3267" s="7">
        <v>4</v>
      </c>
      <c r="L3267" s="9" t="str">
        <f>VLOOKUP(T_[[#This Row],[Réf catégorie]],ListeCATEGORIES,2,FALSE)</f>
        <v>Produits laitiers</v>
      </c>
      <c r="M3267" s="6">
        <v>31</v>
      </c>
      <c r="N3267" s="6" t="str">
        <f>VLOOKUP(T_[[#This Row],[Réf prod]],ListePRODUITS,2,FALSE)</f>
        <v>Gorgonzola Telino</v>
      </c>
      <c r="O3267" s="13">
        <v>62.5</v>
      </c>
      <c r="P3267" s="6">
        <v>27</v>
      </c>
      <c r="Q3267" s="13">
        <f t="shared" si="50"/>
        <v>1687.5</v>
      </c>
      <c r="R3267" s="15">
        <v>0.06</v>
      </c>
      <c r="S3267" s="13">
        <v>1586.25</v>
      </c>
      <c r="T3267" s="13">
        <v>53.932499999999997</v>
      </c>
      <c r="U3267" s="48">
        <f>T_[[#This Row],[CA tarif]]-T_[[#This Row],[CA HT]]</f>
        <v>101.25</v>
      </c>
      <c r="V3267" s="13"/>
      <c r="W3267" s="13"/>
      <c r="X3267"/>
      <c r="AA3267"/>
      <c r="AB3267"/>
    </row>
    <row r="3268" spans="1:28" ht="15" customHeight="1" x14ac:dyDescent="0.25">
      <c r="A3268" s="6" t="s">
        <v>90</v>
      </c>
      <c r="B3268" s="6" t="s">
        <v>91</v>
      </c>
      <c r="C3268" s="6" t="s">
        <v>88</v>
      </c>
      <c r="D3268" s="6" t="s">
        <v>89</v>
      </c>
      <c r="E3268" s="6">
        <v>9</v>
      </c>
      <c r="F3268" s="6" t="str">
        <f>VLOOKUP(T_[[#This Row],[N° représ]],ListeREPRESENTANTS,2,FALSE)</f>
        <v>Steven Buchanan</v>
      </c>
      <c r="G3268" s="6">
        <v>10869</v>
      </c>
      <c r="H3268" s="9">
        <v>41906</v>
      </c>
      <c r="I3268" s="9">
        <v>41933</v>
      </c>
      <c r="J3268" s="9">
        <v>41936</v>
      </c>
      <c r="K3268" s="7">
        <v>4</v>
      </c>
      <c r="L3268" s="9" t="str">
        <f>VLOOKUP(T_[[#This Row],[Réf catégorie]],ListeCATEGORIES,2,FALSE)</f>
        <v>Produits laitiers</v>
      </c>
      <c r="M3268" s="6">
        <v>11</v>
      </c>
      <c r="N3268" s="6" t="str">
        <f>VLOOKUP(T_[[#This Row],[Réf prod]],ListePRODUITS,2,FALSE)</f>
        <v>Queso Cabrales</v>
      </c>
      <c r="O3268" s="13">
        <v>105</v>
      </c>
      <c r="P3268" s="6">
        <v>13</v>
      </c>
      <c r="Q3268" s="13">
        <f t="shared" si="50"/>
        <v>1365</v>
      </c>
      <c r="R3268" s="15">
        <v>0.12</v>
      </c>
      <c r="S3268" s="13">
        <v>1201.2</v>
      </c>
      <c r="T3268" s="13">
        <v>32.432400000000001</v>
      </c>
      <c r="U3268" s="48">
        <f>T_[[#This Row],[CA tarif]]-T_[[#This Row],[CA HT]]</f>
        <v>163.79999999999995</v>
      </c>
      <c r="V3268" s="13"/>
      <c r="W3268" s="13"/>
      <c r="X3268"/>
      <c r="AA3268"/>
      <c r="AB3268"/>
    </row>
    <row r="3269" spans="1:28" ht="15" customHeight="1" x14ac:dyDescent="0.25">
      <c r="A3269" s="6" t="s">
        <v>179</v>
      </c>
      <c r="B3269" s="6" t="s">
        <v>180</v>
      </c>
      <c r="C3269" s="6" t="s">
        <v>181</v>
      </c>
      <c r="D3269" s="6" t="s">
        <v>81</v>
      </c>
      <c r="E3269" s="6">
        <v>8</v>
      </c>
      <c r="F3269" s="6" t="str">
        <f>VLOOKUP(T_[[#This Row],[N° représ]],ListeREPRESENTANTS,2,FALSE)</f>
        <v>Hicham Esmal</v>
      </c>
      <c r="G3269" s="6">
        <v>10678</v>
      </c>
      <c r="H3269" s="9">
        <v>41907</v>
      </c>
      <c r="I3269" s="9">
        <v>41917</v>
      </c>
      <c r="J3269" s="9">
        <v>41916</v>
      </c>
      <c r="K3269" s="7">
        <v>8</v>
      </c>
      <c r="L3269" s="9" t="str">
        <f>VLOOKUP(T_[[#This Row],[Réf catégorie]],ListeCATEGORIES,2,FALSE)</f>
        <v>Poissons et fruits de mer</v>
      </c>
      <c r="M3269" s="6">
        <v>41</v>
      </c>
      <c r="N3269" s="6" t="str">
        <f>VLOOKUP(T_[[#This Row],[Réf prod]],ListePRODUITS,2,FALSE)</f>
        <v>Jack's New England Clam Chowder</v>
      </c>
      <c r="O3269" s="13">
        <v>48.25</v>
      </c>
      <c r="P3269" s="6">
        <v>19</v>
      </c>
      <c r="Q3269" s="13">
        <f t="shared" ref="Q3269:Q3332" si="51">O3269*P3269</f>
        <v>916.75</v>
      </c>
      <c r="R3269" s="15">
        <v>0</v>
      </c>
      <c r="S3269" s="13">
        <v>916.75</v>
      </c>
      <c r="T3269" s="13">
        <v>17.41825</v>
      </c>
      <c r="U3269" s="48">
        <f>T_[[#This Row],[CA tarif]]-T_[[#This Row],[CA HT]]</f>
        <v>0</v>
      </c>
      <c r="V3269" s="13"/>
      <c r="W3269" s="13"/>
      <c r="X3269"/>
      <c r="AA3269"/>
      <c r="AB3269"/>
    </row>
    <row r="3270" spans="1:28" ht="15" customHeight="1" x14ac:dyDescent="0.25">
      <c r="A3270" s="6" t="s">
        <v>179</v>
      </c>
      <c r="B3270" s="6" t="s">
        <v>180</v>
      </c>
      <c r="C3270" s="6" t="s">
        <v>181</v>
      </c>
      <c r="D3270" s="6" t="s">
        <v>81</v>
      </c>
      <c r="E3270" s="6">
        <v>4</v>
      </c>
      <c r="F3270" s="6" t="str">
        <f>VLOOKUP(T_[[#This Row],[N° représ]],ListeREPRESENTANTS,2,FALSE)</f>
        <v>Laura Callahan</v>
      </c>
      <c r="G3270" s="6">
        <v>10722</v>
      </c>
      <c r="H3270" s="9">
        <v>41907</v>
      </c>
      <c r="I3270" s="9">
        <v>41933</v>
      </c>
      <c r="J3270" s="9">
        <v>41930</v>
      </c>
      <c r="K3270" s="7">
        <v>1</v>
      </c>
      <c r="L3270" s="9" t="str">
        <f>VLOOKUP(T_[[#This Row],[Réf catégorie]],ListeCATEGORIES,2,FALSE)</f>
        <v>Boissons</v>
      </c>
      <c r="M3270" s="6">
        <v>75</v>
      </c>
      <c r="N3270" s="6" t="str">
        <f>VLOOKUP(T_[[#This Row],[Réf prod]],ListePRODUITS,2,FALSE)</f>
        <v>Rhönbräu Klosterbier</v>
      </c>
      <c r="O3270" s="13">
        <v>38.75</v>
      </c>
      <c r="P3270" s="6">
        <v>43</v>
      </c>
      <c r="Q3270" s="13">
        <f t="shared" si="51"/>
        <v>1666.25</v>
      </c>
      <c r="R3270" s="15">
        <v>-0.01</v>
      </c>
      <c r="S3270" s="13">
        <v>1682.9124999999999</v>
      </c>
      <c r="T3270" s="13">
        <v>8.4145625000000006</v>
      </c>
      <c r="U3270" s="48">
        <f>T_[[#This Row],[CA tarif]]-T_[[#This Row],[CA HT]]</f>
        <v>-16.662499999999909</v>
      </c>
      <c r="V3270" s="13"/>
      <c r="W3270" s="13"/>
      <c r="X3270"/>
      <c r="AA3270"/>
      <c r="AB3270"/>
    </row>
    <row r="3271" spans="1:28" ht="15" customHeight="1" x14ac:dyDescent="0.25">
      <c r="A3271" s="6" t="s">
        <v>186</v>
      </c>
      <c r="B3271" s="6" t="s">
        <v>187</v>
      </c>
      <c r="C3271" s="6" t="s">
        <v>188</v>
      </c>
      <c r="D3271" s="6" t="s">
        <v>140</v>
      </c>
      <c r="E3271" s="6">
        <v>7</v>
      </c>
      <c r="F3271" s="6" t="str">
        <f>VLOOKUP(T_[[#This Row],[N° représ]],ListeREPRESENTANTS,2,FALSE)</f>
        <v>Jaime Dos Santos</v>
      </c>
      <c r="G3271" s="6">
        <v>10776</v>
      </c>
      <c r="H3271" s="9">
        <v>41907</v>
      </c>
      <c r="I3271" s="9">
        <v>41926</v>
      </c>
      <c r="J3271" s="9">
        <v>41922</v>
      </c>
      <c r="K3271" s="7">
        <v>5</v>
      </c>
      <c r="L3271" s="9" t="str">
        <f>VLOOKUP(T_[[#This Row],[Réf catégorie]],ListeCATEGORIES,2,FALSE)</f>
        <v>Pâtes et céréales</v>
      </c>
      <c r="M3271" s="6">
        <v>42</v>
      </c>
      <c r="N3271" s="6" t="str">
        <f>VLOOKUP(T_[[#This Row],[Réf prod]],ListePRODUITS,2,FALSE)</f>
        <v>Singaporean Hokkien Fried Mee</v>
      </c>
      <c r="O3271" s="13">
        <v>70</v>
      </c>
      <c r="P3271" s="6">
        <v>1</v>
      </c>
      <c r="Q3271" s="13">
        <f t="shared" si="51"/>
        <v>70</v>
      </c>
      <c r="R3271" s="15">
        <v>0.15</v>
      </c>
      <c r="S3271" s="13">
        <v>59.5</v>
      </c>
      <c r="T3271" s="13">
        <v>1.2495000000000001</v>
      </c>
      <c r="U3271" s="48">
        <f>T_[[#This Row],[CA tarif]]-T_[[#This Row],[CA HT]]</f>
        <v>10.5</v>
      </c>
      <c r="V3271" s="13"/>
      <c r="W3271" s="13"/>
      <c r="X3271"/>
      <c r="AA3271"/>
      <c r="AB3271"/>
    </row>
    <row r="3272" spans="1:28" ht="15" customHeight="1" x14ac:dyDescent="0.25">
      <c r="A3272" s="6" t="s">
        <v>205</v>
      </c>
      <c r="B3272" s="6" t="s">
        <v>206</v>
      </c>
      <c r="C3272" s="6" t="s">
        <v>207</v>
      </c>
      <c r="D3272" s="6" t="s">
        <v>208</v>
      </c>
      <c r="E3272" s="6">
        <v>3</v>
      </c>
      <c r="F3272" s="6" t="str">
        <f>VLOOKUP(T_[[#This Row],[N° représ]],ListeREPRESENTANTS,2,FALSE)</f>
        <v>Janet Leverling</v>
      </c>
      <c r="G3272" s="6">
        <v>10778</v>
      </c>
      <c r="H3272" s="9">
        <v>41907</v>
      </c>
      <c r="I3272" s="9">
        <v>41934</v>
      </c>
      <c r="J3272" s="9">
        <v>41936</v>
      </c>
      <c r="K3272" s="7">
        <v>8</v>
      </c>
      <c r="L3272" s="9" t="str">
        <f>VLOOKUP(T_[[#This Row],[Réf catégorie]],ListeCATEGORIES,2,FALSE)</f>
        <v>Poissons et fruits de mer</v>
      </c>
      <c r="M3272" s="6">
        <v>41</v>
      </c>
      <c r="N3272" s="6" t="str">
        <f>VLOOKUP(T_[[#This Row],[Réf prod]],ListePRODUITS,2,FALSE)</f>
        <v>Jack's New England Clam Chowder</v>
      </c>
      <c r="O3272" s="13">
        <v>48.25</v>
      </c>
      <c r="P3272" s="6">
        <v>29</v>
      </c>
      <c r="Q3272" s="13">
        <f t="shared" si="51"/>
        <v>1399.25</v>
      </c>
      <c r="R3272" s="15">
        <v>0.06</v>
      </c>
      <c r="S3272" s="13">
        <v>1315.2949999999998</v>
      </c>
      <c r="T3272" s="13">
        <v>6.5764749999999994</v>
      </c>
      <c r="U3272" s="48">
        <f>T_[[#This Row],[CA tarif]]-T_[[#This Row],[CA HT]]</f>
        <v>83.955000000000155</v>
      </c>
      <c r="V3272" s="13"/>
      <c r="W3272" s="13"/>
      <c r="X3272"/>
      <c r="AA3272"/>
      <c r="AB3272"/>
    </row>
    <row r="3273" spans="1:28" ht="15" customHeight="1" x14ac:dyDescent="0.25">
      <c r="A3273" s="6" t="s">
        <v>90</v>
      </c>
      <c r="B3273" s="6" t="s">
        <v>91</v>
      </c>
      <c r="C3273" s="6" t="s">
        <v>88</v>
      </c>
      <c r="D3273" s="6" t="s">
        <v>89</v>
      </c>
      <c r="E3273" s="6">
        <v>7</v>
      </c>
      <c r="F3273" s="6" t="str">
        <f>VLOOKUP(T_[[#This Row],[N° représ]],ListeREPRESENTANTS,2,FALSE)</f>
        <v>Jaime Dos Santos</v>
      </c>
      <c r="G3273" s="6">
        <v>10800</v>
      </c>
      <c r="H3273" s="9">
        <v>41907</v>
      </c>
      <c r="I3273" s="9">
        <v>41934</v>
      </c>
      <c r="J3273" s="9">
        <v>41937</v>
      </c>
      <c r="K3273" s="7">
        <v>7</v>
      </c>
      <c r="L3273" s="9" t="str">
        <f>VLOOKUP(T_[[#This Row],[Réf catégorie]],ListeCATEGORIES,2,FALSE)</f>
        <v>Produits secs</v>
      </c>
      <c r="M3273" s="6">
        <v>51</v>
      </c>
      <c r="N3273" s="6" t="str">
        <f>VLOOKUP(T_[[#This Row],[Réf prod]],ListePRODUITS,2,FALSE)</f>
        <v>Manjimup Dried Apples</v>
      </c>
      <c r="O3273" s="13">
        <v>265</v>
      </c>
      <c r="P3273" s="6">
        <v>27</v>
      </c>
      <c r="Q3273" s="13">
        <f t="shared" si="51"/>
        <v>7155</v>
      </c>
      <c r="R3273" s="15">
        <v>-0.01</v>
      </c>
      <c r="S3273" s="13">
        <v>7226.55</v>
      </c>
      <c r="T3273" s="13">
        <v>43.359300000000005</v>
      </c>
      <c r="U3273" s="48">
        <f>T_[[#This Row],[CA tarif]]-T_[[#This Row],[CA HT]]</f>
        <v>-71.550000000000182</v>
      </c>
      <c r="V3273" s="13"/>
      <c r="W3273" s="13"/>
      <c r="X3273"/>
      <c r="AA3273"/>
      <c r="AB3273"/>
    </row>
    <row r="3274" spans="1:28" ht="15" customHeight="1" x14ac:dyDescent="0.25">
      <c r="A3274" s="6" t="s">
        <v>92</v>
      </c>
      <c r="B3274" s="6" t="s">
        <v>93</v>
      </c>
      <c r="C3274" s="6" t="s">
        <v>94</v>
      </c>
      <c r="D3274" s="6" t="s">
        <v>89</v>
      </c>
      <c r="E3274" s="6">
        <v>2</v>
      </c>
      <c r="F3274" s="6" t="str">
        <f>VLOOKUP(T_[[#This Row],[N° représ]],ListeREPRESENTANTS,2,FALSE)</f>
        <v>Anne Dodsworth</v>
      </c>
      <c r="G3274" s="6">
        <v>10829</v>
      </c>
      <c r="H3274" s="9">
        <v>41907</v>
      </c>
      <c r="I3274" s="9">
        <v>41931</v>
      </c>
      <c r="J3274" s="9">
        <v>41930</v>
      </c>
      <c r="K3274" s="7">
        <v>2</v>
      </c>
      <c r="L3274" s="9" t="str">
        <f>VLOOKUP(T_[[#This Row],[Réf catégorie]],ListeCATEGORIES,2,FALSE)</f>
        <v>Condiments</v>
      </c>
      <c r="M3274" s="6">
        <v>8</v>
      </c>
      <c r="N3274" s="6" t="str">
        <f>VLOOKUP(T_[[#This Row],[Réf prod]],ListePRODUITS,2,FALSE)</f>
        <v>Northwoods Cranberry Sauce</v>
      </c>
      <c r="O3274" s="13">
        <v>200</v>
      </c>
      <c r="P3274" s="6">
        <v>87</v>
      </c>
      <c r="Q3274" s="13">
        <f t="shared" si="51"/>
        <v>17400</v>
      </c>
      <c r="R3274" s="15">
        <v>0.02</v>
      </c>
      <c r="S3274" s="13">
        <v>17052</v>
      </c>
      <c r="T3274" s="13">
        <v>358.09199999999998</v>
      </c>
      <c r="U3274" s="48">
        <f>T_[[#This Row],[CA tarif]]-T_[[#This Row],[CA HT]]</f>
        <v>348</v>
      </c>
      <c r="V3274" s="13"/>
      <c r="W3274" s="13"/>
      <c r="X3274"/>
      <c r="AA3274"/>
      <c r="AB3274"/>
    </row>
    <row r="3275" spans="1:28" ht="15" customHeight="1" x14ac:dyDescent="0.25">
      <c r="A3275" s="6" t="s">
        <v>205</v>
      </c>
      <c r="B3275" s="6" t="s">
        <v>206</v>
      </c>
      <c r="C3275" s="6" t="s">
        <v>207</v>
      </c>
      <c r="D3275" s="6" t="s">
        <v>208</v>
      </c>
      <c r="E3275" s="6">
        <v>5</v>
      </c>
      <c r="F3275" s="6" t="str">
        <f>VLOOKUP(T_[[#This Row],[N° représ]],ListeREPRESENTANTS,2,FALSE)</f>
        <v>Mohamed Ben Arfa</v>
      </c>
      <c r="G3275" s="6">
        <v>10875</v>
      </c>
      <c r="H3275" s="9">
        <v>41907</v>
      </c>
      <c r="I3275" s="9">
        <v>41933</v>
      </c>
      <c r="J3275" s="9">
        <v>41929</v>
      </c>
      <c r="K3275" s="7">
        <v>3</v>
      </c>
      <c r="L3275" s="9" t="str">
        <f>VLOOKUP(T_[[#This Row],[Réf catégorie]],ListeCATEGORIES,2,FALSE)</f>
        <v>Desserts</v>
      </c>
      <c r="M3275" s="6">
        <v>49</v>
      </c>
      <c r="N3275" s="6" t="str">
        <f>VLOOKUP(T_[[#This Row],[Réf prod]],ListePRODUITS,2,FALSE)</f>
        <v>Maxilaku</v>
      </c>
      <c r="O3275" s="13">
        <v>100</v>
      </c>
      <c r="P3275" s="6">
        <v>36</v>
      </c>
      <c r="Q3275" s="13">
        <f t="shared" si="51"/>
        <v>3600</v>
      </c>
      <c r="R3275" s="15">
        <v>0.1</v>
      </c>
      <c r="S3275" s="13">
        <v>3240</v>
      </c>
      <c r="T3275" s="13">
        <v>48.6</v>
      </c>
      <c r="U3275" s="48">
        <f>T_[[#This Row],[CA tarif]]-T_[[#This Row],[CA HT]]</f>
        <v>360</v>
      </c>
      <c r="V3275" s="13"/>
      <c r="W3275" s="13"/>
      <c r="X3275"/>
      <c r="AA3275"/>
      <c r="AB3275"/>
    </row>
    <row r="3276" spans="1:28" ht="15" customHeight="1" x14ac:dyDescent="0.25">
      <c r="A3276" s="6" t="s">
        <v>78</v>
      </c>
      <c r="B3276" s="6" t="s">
        <v>79</v>
      </c>
      <c r="C3276" s="6" t="s">
        <v>80</v>
      </c>
      <c r="D3276" s="6" t="s">
        <v>81</v>
      </c>
      <c r="E3276" s="6">
        <v>5</v>
      </c>
      <c r="F3276" s="6" t="str">
        <f>VLOOKUP(T_[[#This Row],[N° représ]],ListeREPRESENTANTS,2,FALSE)</f>
        <v>Mohamed Ben Arfa</v>
      </c>
      <c r="G3276" s="6">
        <v>10504</v>
      </c>
      <c r="H3276" s="9">
        <v>41908</v>
      </c>
      <c r="I3276" s="9">
        <v>41918</v>
      </c>
      <c r="J3276" s="9">
        <v>41921</v>
      </c>
      <c r="K3276" s="7">
        <v>1</v>
      </c>
      <c r="L3276" s="9" t="str">
        <f>VLOOKUP(T_[[#This Row],[Réf catégorie]],ListeCATEGORIES,2,FALSE)</f>
        <v>Boissons</v>
      </c>
      <c r="M3276" s="6">
        <v>2</v>
      </c>
      <c r="N3276" s="6" t="str">
        <f>VLOOKUP(T_[[#This Row],[Réf prod]],ListePRODUITS,2,FALSE)</f>
        <v>Chang</v>
      </c>
      <c r="O3276" s="13">
        <v>95</v>
      </c>
      <c r="P3276" s="6">
        <v>92</v>
      </c>
      <c r="Q3276" s="13">
        <f t="shared" si="51"/>
        <v>8740</v>
      </c>
      <c r="R3276" s="15">
        <v>0.09</v>
      </c>
      <c r="S3276" s="13">
        <v>7953.4000000000005</v>
      </c>
      <c r="T3276" s="13">
        <v>174.97480000000002</v>
      </c>
      <c r="U3276" s="48">
        <f>T_[[#This Row],[CA tarif]]-T_[[#This Row],[CA HT]]</f>
        <v>786.59999999999945</v>
      </c>
      <c r="V3276" s="13"/>
      <c r="W3276" s="13"/>
      <c r="X3276"/>
      <c r="AA3276"/>
      <c r="AB3276"/>
    </row>
    <row r="3277" spans="1:28" ht="15" customHeight="1" x14ac:dyDescent="0.25">
      <c r="A3277" s="6" t="s">
        <v>114</v>
      </c>
      <c r="B3277" s="6" t="s">
        <v>115</v>
      </c>
      <c r="C3277" s="6" t="s">
        <v>116</v>
      </c>
      <c r="D3277" s="6" t="s">
        <v>81</v>
      </c>
      <c r="E3277" s="6">
        <v>7</v>
      </c>
      <c r="F3277" s="6" t="str">
        <f>VLOOKUP(T_[[#This Row],[N° représ]],ListeREPRESENTANTS,2,FALSE)</f>
        <v>Jaime Dos Santos</v>
      </c>
      <c r="G3277" s="6">
        <v>10598</v>
      </c>
      <c r="H3277" s="9">
        <v>41908</v>
      </c>
      <c r="I3277" s="9">
        <v>41932</v>
      </c>
      <c r="J3277" s="9">
        <v>41931</v>
      </c>
      <c r="K3277" s="7">
        <v>4</v>
      </c>
      <c r="L3277" s="9" t="str">
        <f>VLOOKUP(T_[[#This Row],[Réf catégorie]],ListeCATEGORIES,2,FALSE)</f>
        <v>Produits laitiers</v>
      </c>
      <c r="M3277" s="6">
        <v>71</v>
      </c>
      <c r="N3277" s="6" t="str">
        <f>VLOOKUP(T_[[#This Row],[Réf prod]],ListePRODUITS,2,FALSE)</f>
        <v>Fløtemysost</v>
      </c>
      <c r="O3277" s="13">
        <v>107.5</v>
      </c>
      <c r="P3277" s="6">
        <v>99</v>
      </c>
      <c r="Q3277" s="13">
        <f t="shared" si="51"/>
        <v>10642.5</v>
      </c>
      <c r="R3277" s="15">
        <v>0.06</v>
      </c>
      <c r="S3277" s="13">
        <v>10003.949999999999</v>
      </c>
      <c r="T3277" s="13">
        <v>20.007899999999999</v>
      </c>
      <c r="U3277" s="48">
        <f>T_[[#This Row],[CA tarif]]-T_[[#This Row],[CA HT]]</f>
        <v>638.55000000000109</v>
      </c>
      <c r="V3277" s="13"/>
      <c r="W3277" s="13"/>
      <c r="X3277"/>
      <c r="AA3277"/>
      <c r="AB3277"/>
    </row>
    <row r="3278" spans="1:28" ht="15" customHeight="1" x14ac:dyDescent="0.25">
      <c r="A3278" s="6" t="s">
        <v>173</v>
      </c>
      <c r="B3278" s="6" t="s">
        <v>174</v>
      </c>
      <c r="C3278" s="6" t="s">
        <v>135</v>
      </c>
      <c r="D3278" s="6" t="s">
        <v>136</v>
      </c>
      <c r="E3278" s="6">
        <v>2</v>
      </c>
      <c r="F3278" s="6" t="str">
        <f>VLOOKUP(T_[[#This Row],[N° représ]],ListeREPRESENTANTS,2,FALSE)</f>
        <v>Anne Dodsworth</v>
      </c>
      <c r="G3278" s="6">
        <v>10893</v>
      </c>
      <c r="H3278" s="9">
        <v>41908</v>
      </c>
      <c r="I3278" s="9">
        <v>41923</v>
      </c>
      <c r="J3278" s="9">
        <v>41921</v>
      </c>
      <c r="K3278" s="7">
        <v>6</v>
      </c>
      <c r="L3278" s="9" t="str">
        <f>VLOOKUP(T_[[#This Row],[Réf catégorie]],ListeCATEGORIES,2,FALSE)</f>
        <v>Viandes</v>
      </c>
      <c r="M3278" s="6">
        <v>29</v>
      </c>
      <c r="N3278" s="6" t="str">
        <f>VLOOKUP(T_[[#This Row],[Réf prod]],ListePRODUITS,2,FALSE)</f>
        <v>Thüringer Rostbratwurst</v>
      </c>
      <c r="O3278" s="13">
        <v>618.95000000000005</v>
      </c>
      <c r="P3278" s="6">
        <v>32</v>
      </c>
      <c r="Q3278" s="13">
        <f t="shared" si="51"/>
        <v>19806.400000000001</v>
      </c>
      <c r="R3278" s="15">
        <v>0.11</v>
      </c>
      <c r="S3278" s="13">
        <v>17627.696</v>
      </c>
      <c r="T3278" s="13">
        <v>423.06470400000001</v>
      </c>
      <c r="U3278" s="48">
        <f>T_[[#This Row],[CA tarif]]-T_[[#This Row],[CA HT]]</f>
        <v>2178.7040000000015</v>
      </c>
      <c r="V3278" s="13"/>
      <c r="W3278" s="13"/>
      <c r="X3278"/>
      <c r="AA3278"/>
      <c r="AB3278"/>
    </row>
    <row r="3279" spans="1:28" ht="15" customHeight="1" x14ac:dyDescent="0.25">
      <c r="A3279" s="6" t="s">
        <v>103</v>
      </c>
      <c r="B3279" s="6" t="s">
        <v>104</v>
      </c>
      <c r="C3279" s="6" t="s">
        <v>105</v>
      </c>
      <c r="D3279" s="6" t="s">
        <v>106</v>
      </c>
      <c r="E3279" s="6">
        <v>1</v>
      </c>
      <c r="F3279" s="6" t="str">
        <f>VLOOKUP(T_[[#This Row],[N° représ]],ListeREPRESENTANTS,2,FALSE)</f>
        <v>Francis Rivière</v>
      </c>
      <c r="G3279" s="6">
        <v>10552</v>
      </c>
      <c r="H3279" s="9">
        <v>41909</v>
      </c>
      <c r="I3279" s="9">
        <v>41929</v>
      </c>
      <c r="J3279" s="9">
        <v>41926</v>
      </c>
      <c r="K3279" s="7">
        <v>4</v>
      </c>
      <c r="L3279" s="9" t="str">
        <f>VLOOKUP(T_[[#This Row],[Réf catégorie]],ListeCATEGORIES,2,FALSE)</f>
        <v>Produits laitiers</v>
      </c>
      <c r="M3279" s="6">
        <v>69</v>
      </c>
      <c r="N3279" s="6" t="str">
        <f>VLOOKUP(T_[[#This Row],[Réf prod]],ListePRODUITS,2,FALSE)</f>
        <v>Gudbrandsdalsost</v>
      </c>
      <c r="O3279" s="13">
        <v>180</v>
      </c>
      <c r="P3279" s="6">
        <v>94</v>
      </c>
      <c r="Q3279" s="13">
        <f t="shared" si="51"/>
        <v>16920</v>
      </c>
      <c r="R3279" s="15">
        <v>-0.02</v>
      </c>
      <c r="S3279" s="13">
        <v>17258.400000000001</v>
      </c>
      <c r="T3279" s="13">
        <v>172.584</v>
      </c>
      <c r="U3279" s="48">
        <f>T_[[#This Row],[CA tarif]]-T_[[#This Row],[CA HT]]</f>
        <v>-338.40000000000146</v>
      </c>
      <c r="V3279" s="13"/>
      <c r="W3279" s="13"/>
      <c r="X3279"/>
      <c r="AA3279"/>
      <c r="AB3279"/>
    </row>
    <row r="3280" spans="1:28" ht="15" customHeight="1" x14ac:dyDescent="0.25">
      <c r="A3280" s="6" t="s">
        <v>201</v>
      </c>
      <c r="B3280" s="6" t="s">
        <v>202</v>
      </c>
      <c r="C3280" s="6" t="s">
        <v>203</v>
      </c>
      <c r="D3280" s="6" t="s">
        <v>204</v>
      </c>
      <c r="E3280" s="6">
        <v>1</v>
      </c>
      <c r="F3280" s="6" t="str">
        <f>VLOOKUP(T_[[#This Row],[N° représ]],ListeREPRESENTANTS,2,FALSE)</f>
        <v>Francis Rivière</v>
      </c>
      <c r="G3280" s="6">
        <v>10819</v>
      </c>
      <c r="H3280" s="9">
        <v>41909</v>
      </c>
      <c r="I3280" s="9">
        <v>41933</v>
      </c>
      <c r="J3280" s="9">
        <v>41929</v>
      </c>
      <c r="K3280" s="7">
        <v>1</v>
      </c>
      <c r="L3280" s="9" t="str">
        <f>VLOOKUP(T_[[#This Row],[Réf catégorie]],ListeCATEGORIES,2,FALSE)</f>
        <v>Boissons</v>
      </c>
      <c r="M3280" s="6">
        <v>43</v>
      </c>
      <c r="N3280" s="6" t="str">
        <f>VLOOKUP(T_[[#This Row],[Réf prod]],ListePRODUITS,2,FALSE)</f>
        <v>Ipoh Coffee</v>
      </c>
      <c r="O3280" s="13">
        <v>230</v>
      </c>
      <c r="P3280" s="6">
        <v>67</v>
      </c>
      <c r="Q3280" s="13">
        <f t="shared" si="51"/>
        <v>15410</v>
      </c>
      <c r="R3280" s="15">
        <v>0.1</v>
      </c>
      <c r="S3280" s="13">
        <v>13869</v>
      </c>
      <c r="T3280" s="13">
        <v>291.24900000000002</v>
      </c>
      <c r="U3280" s="48">
        <f>T_[[#This Row],[CA tarif]]-T_[[#This Row],[CA HT]]</f>
        <v>1541</v>
      </c>
      <c r="V3280" s="13"/>
      <c r="W3280" s="13"/>
      <c r="X3280"/>
      <c r="AA3280"/>
      <c r="AB3280"/>
    </row>
    <row r="3281" spans="1:28" ht="15" customHeight="1" x14ac:dyDescent="0.25">
      <c r="A3281" s="6" t="s">
        <v>186</v>
      </c>
      <c r="B3281" s="6" t="s">
        <v>187</v>
      </c>
      <c r="C3281" s="6" t="s">
        <v>188</v>
      </c>
      <c r="D3281" s="6" t="s">
        <v>140</v>
      </c>
      <c r="E3281" s="6">
        <v>3</v>
      </c>
      <c r="F3281" s="6" t="str">
        <f>VLOOKUP(T_[[#This Row],[N° représ]],ListeREPRESENTANTS,2,FALSE)</f>
        <v>Janet Leverling</v>
      </c>
      <c r="G3281" s="6">
        <v>10514</v>
      </c>
      <c r="H3281" s="9">
        <v>41910</v>
      </c>
      <c r="I3281" s="9">
        <v>41935</v>
      </c>
      <c r="J3281" s="9">
        <v>41935</v>
      </c>
      <c r="K3281" s="7">
        <v>2</v>
      </c>
      <c r="L3281" s="9" t="str">
        <f>VLOOKUP(T_[[#This Row],[Réf catégorie]],ListeCATEGORIES,2,FALSE)</f>
        <v>Condiments</v>
      </c>
      <c r="M3281" s="6">
        <v>65</v>
      </c>
      <c r="N3281" s="6" t="str">
        <f>VLOOKUP(T_[[#This Row],[Réf prod]],ListePRODUITS,2,FALSE)</f>
        <v>Louisiana Fiery Hot Pepper Sauce</v>
      </c>
      <c r="O3281" s="13">
        <v>105.25</v>
      </c>
      <c r="P3281" s="6">
        <v>69</v>
      </c>
      <c r="Q3281" s="13">
        <f t="shared" si="51"/>
        <v>7262.25</v>
      </c>
      <c r="R3281" s="15">
        <v>0.11</v>
      </c>
      <c r="S3281" s="13">
        <v>6463.4025000000001</v>
      </c>
      <c r="T3281" s="13">
        <v>187.43867250000002</v>
      </c>
      <c r="U3281" s="48">
        <f>T_[[#This Row],[CA tarif]]-T_[[#This Row],[CA HT]]</f>
        <v>798.84749999999985</v>
      </c>
      <c r="V3281" s="13"/>
      <c r="W3281" s="13"/>
      <c r="X3281"/>
      <c r="AA3281"/>
      <c r="AB3281"/>
    </row>
    <row r="3282" spans="1:28" ht="15" customHeight="1" x14ac:dyDescent="0.25">
      <c r="A3282" s="6" t="s">
        <v>186</v>
      </c>
      <c r="B3282" s="6" t="s">
        <v>187</v>
      </c>
      <c r="C3282" s="6" t="s">
        <v>188</v>
      </c>
      <c r="D3282" s="6" t="s">
        <v>140</v>
      </c>
      <c r="E3282" s="6">
        <v>8</v>
      </c>
      <c r="F3282" s="6" t="str">
        <f>VLOOKUP(T_[[#This Row],[N° représ]],ListeREPRESENTANTS,2,FALSE)</f>
        <v>Hicham Esmal</v>
      </c>
      <c r="G3282" s="6">
        <v>10633</v>
      </c>
      <c r="H3282" s="9">
        <v>41910</v>
      </c>
      <c r="I3282" s="9">
        <v>41928</v>
      </c>
      <c r="J3282" s="9">
        <v>41927</v>
      </c>
      <c r="K3282" s="7">
        <v>8</v>
      </c>
      <c r="L3282" s="9" t="str">
        <f>VLOOKUP(T_[[#This Row],[Réf catégorie]],ListeCATEGORIES,2,FALSE)</f>
        <v>Poissons et fruits de mer</v>
      </c>
      <c r="M3282" s="6">
        <v>13</v>
      </c>
      <c r="N3282" s="6" t="str">
        <f>VLOOKUP(T_[[#This Row],[Réf prod]],ListePRODUITS,2,FALSE)</f>
        <v>Konbu</v>
      </c>
      <c r="O3282" s="13">
        <v>30</v>
      </c>
      <c r="P3282" s="6">
        <v>10</v>
      </c>
      <c r="Q3282" s="13">
        <f t="shared" si="51"/>
        <v>300</v>
      </c>
      <c r="R3282" s="15">
        <v>0.03</v>
      </c>
      <c r="S3282" s="13">
        <v>291</v>
      </c>
      <c r="T3282" s="13">
        <v>8.4390000000000001</v>
      </c>
      <c r="U3282" s="48">
        <f>T_[[#This Row],[CA tarif]]-T_[[#This Row],[CA HT]]</f>
        <v>9</v>
      </c>
      <c r="V3282" s="13"/>
      <c r="W3282" s="13"/>
      <c r="X3282"/>
      <c r="AA3282"/>
      <c r="AB3282"/>
    </row>
    <row r="3283" spans="1:28" ht="15" customHeight="1" x14ac:dyDescent="0.25">
      <c r="A3283" s="6" t="s">
        <v>213</v>
      </c>
      <c r="B3283" s="6" t="s">
        <v>214</v>
      </c>
      <c r="C3283" s="6" t="s">
        <v>215</v>
      </c>
      <c r="D3283" s="6" t="s">
        <v>81</v>
      </c>
      <c r="E3283" s="6">
        <v>6</v>
      </c>
      <c r="F3283" s="6" t="str">
        <f>VLOOKUP(T_[[#This Row],[N° représ]],ListeREPRESENTANTS,2,FALSE)</f>
        <v>Ernst Junge</v>
      </c>
      <c r="G3283" s="6">
        <v>10656</v>
      </c>
      <c r="H3283" s="9">
        <v>41910</v>
      </c>
      <c r="I3283" s="9">
        <v>41936</v>
      </c>
      <c r="J3283" s="9">
        <v>41936</v>
      </c>
      <c r="K3283" s="7">
        <v>7</v>
      </c>
      <c r="L3283" s="9" t="str">
        <f>VLOOKUP(T_[[#This Row],[Réf catégorie]],ListeCATEGORIES,2,FALSE)</f>
        <v>Produits secs</v>
      </c>
      <c r="M3283" s="6">
        <v>14</v>
      </c>
      <c r="N3283" s="6" t="str">
        <f>VLOOKUP(T_[[#This Row],[Réf prod]],ListePRODUITS,2,FALSE)</f>
        <v>Tofu</v>
      </c>
      <c r="O3283" s="13">
        <v>116.25</v>
      </c>
      <c r="P3283" s="6">
        <v>82</v>
      </c>
      <c r="Q3283" s="13">
        <f t="shared" si="51"/>
        <v>9532.5</v>
      </c>
      <c r="R3283" s="15">
        <v>0.1</v>
      </c>
      <c r="S3283" s="13">
        <v>8579.25</v>
      </c>
      <c r="T3283" s="13">
        <v>8.57925</v>
      </c>
      <c r="U3283" s="48">
        <f>T_[[#This Row],[CA tarif]]-T_[[#This Row],[CA HT]]</f>
        <v>953.25</v>
      </c>
      <c r="V3283" s="13"/>
      <c r="W3283" s="13"/>
      <c r="X3283"/>
      <c r="AA3283"/>
      <c r="AB3283"/>
    </row>
    <row r="3284" spans="1:28" ht="15" customHeight="1" x14ac:dyDescent="0.25">
      <c r="A3284" s="6" t="s">
        <v>114</v>
      </c>
      <c r="B3284" s="6" t="s">
        <v>115</v>
      </c>
      <c r="C3284" s="6" t="s">
        <v>116</v>
      </c>
      <c r="D3284" s="6" t="s">
        <v>81</v>
      </c>
      <c r="E3284" s="6">
        <v>9</v>
      </c>
      <c r="F3284" s="6" t="str">
        <f>VLOOKUP(T_[[#This Row],[N° représ]],ListeREPRESENTANTS,2,FALSE)</f>
        <v>Steven Buchanan</v>
      </c>
      <c r="G3284" s="6">
        <v>10569</v>
      </c>
      <c r="H3284" s="9">
        <v>41911</v>
      </c>
      <c r="I3284" s="9">
        <v>41939</v>
      </c>
      <c r="J3284" s="9">
        <v>41937</v>
      </c>
      <c r="K3284" s="7">
        <v>4</v>
      </c>
      <c r="L3284" s="9" t="str">
        <f>VLOOKUP(T_[[#This Row],[Réf catégorie]],ListeCATEGORIES,2,FALSE)</f>
        <v>Produits laitiers</v>
      </c>
      <c r="M3284" s="6">
        <v>31</v>
      </c>
      <c r="N3284" s="6" t="str">
        <f>VLOOKUP(T_[[#This Row],[Réf prod]],ListePRODUITS,2,FALSE)</f>
        <v>Gorgonzola Telino</v>
      </c>
      <c r="O3284" s="13">
        <v>62.5</v>
      </c>
      <c r="P3284" s="6">
        <v>48</v>
      </c>
      <c r="Q3284" s="13">
        <f t="shared" si="51"/>
        <v>3000</v>
      </c>
      <c r="R3284" s="15">
        <v>-0.01</v>
      </c>
      <c r="S3284" s="13">
        <v>3030</v>
      </c>
      <c r="T3284" s="13">
        <v>30.3</v>
      </c>
      <c r="U3284" s="48">
        <f>T_[[#This Row],[CA tarif]]-T_[[#This Row],[CA HT]]</f>
        <v>-30</v>
      </c>
      <c r="V3284" s="13"/>
      <c r="W3284" s="13"/>
      <c r="X3284"/>
      <c r="AA3284"/>
      <c r="AB3284"/>
    </row>
    <row r="3285" spans="1:28" ht="15" customHeight="1" x14ac:dyDescent="0.25">
      <c r="A3285" s="6" t="s">
        <v>103</v>
      </c>
      <c r="B3285" s="6" t="s">
        <v>104</v>
      </c>
      <c r="C3285" s="6" t="s">
        <v>105</v>
      </c>
      <c r="D3285" s="6" t="s">
        <v>106</v>
      </c>
      <c r="E3285" s="6">
        <v>3</v>
      </c>
      <c r="F3285" s="6" t="str">
        <f>VLOOKUP(T_[[#This Row],[N° représ]],ListeREPRESENTANTS,2,FALSE)</f>
        <v>Janet Leverling</v>
      </c>
      <c r="G3285" s="6">
        <v>10796</v>
      </c>
      <c r="H3285" s="9">
        <v>41911</v>
      </c>
      <c r="I3285" s="9">
        <v>41927</v>
      </c>
      <c r="J3285" s="9">
        <v>41928</v>
      </c>
      <c r="K3285" s="7">
        <v>2</v>
      </c>
      <c r="L3285" s="9" t="str">
        <f>VLOOKUP(T_[[#This Row],[Réf catégorie]],ListeCATEGORIES,2,FALSE)</f>
        <v>Condiments</v>
      </c>
      <c r="M3285" s="6">
        <v>44</v>
      </c>
      <c r="N3285" s="6" t="str">
        <f>VLOOKUP(T_[[#This Row],[Réf prod]],ListePRODUITS,2,FALSE)</f>
        <v>Gula Malacca</v>
      </c>
      <c r="O3285" s="13">
        <v>97.25</v>
      </c>
      <c r="P3285" s="6">
        <v>89</v>
      </c>
      <c r="Q3285" s="13">
        <f t="shared" si="51"/>
        <v>8655.25</v>
      </c>
      <c r="R3285" s="15">
        <v>0.2</v>
      </c>
      <c r="S3285" s="13">
        <v>6924.2000000000007</v>
      </c>
      <c r="T3285" s="13">
        <v>145.40820000000002</v>
      </c>
      <c r="U3285" s="48">
        <f>T_[[#This Row],[CA tarif]]-T_[[#This Row],[CA HT]]</f>
        <v>1731.0499999999993</v>
      </c>
      <c r="V3285" s="13"/>
      <c r="W3285" s="13"/>
      <c r="X3285"/>
      <c r="AA3285"/>
      <c r="AB3285"/>
    </row>
    <row r="3286" spans="1:28" ht="15" customHeight="1" x14ac:dyDescent="0.25">
      <c r="A3286" s="6" t="s">
        <v>99</v>
      </c>
      <c r="B3286" s="6" t="s">
        <v>100</v>
      </c>
      <c r="C3286" s="6" t="s">
        <v>101</v>
      </c>
      <c r="D3286" s="6" t="s">
        <v>102</v>
      </c>
      <c r="E3286" s="6">
        <v>6</v>
      </c>
      <c r="F3286" s="6" t="str">
        <f>VLOOKUP(T_[[#This Row],[N° représ]],ListeREPRESENTANTS,2,FALSE)</f>
        <v>Ernst Junge</v>
      </c>
      <c r="G3286" s="6">
        <v>10885</v>
      </c>
      <c r="H3286" s="9">
        <v>41911</v>
      </c>
      <c r="I3286" s="9">
        <v>41934</v>
      </c>
      <c r="J3286" s="9">
        <v>41930</v>
      </c>
      <c r="K3286" s="7">
        <v>1</v>
      </c>
      <c r="L3286" s="9" t="str">
        <f>VLOOKUP(T_[[#This Row],[Réf catégorie]],ListeCATEGORIES,2,FALSE)</f>
        <v>Boissons</v>
      </c>
      <c r="M3286" s="6">
        <v>2</v>
      </c>
      <c r="N3286" s="6" t="str">
        <f>VLOOKUP(T_[[#This Row],[Réf prod]],ListePRODUITS,2,FALSE)</f>
        <v>Chang</v>
      </c>
      <c r="O3286" s="13">
        <v>95</v>
      </c>
      <c r="P3286" s="6">
        <v>9</v>
      </c>
      <c r="Q3286" s="13">
        <f t="shared" si="51"/>
        <v>855</v>
      </c>
      <c r="R3286" s="15">
        <v>0.12</v>
      </c>
      <c r="S3286" s="13">
        <v>752.4</v>
      </c>
      <c r="T3286" s="13">
        <v>11.286</v>
      </c>
      <c r="U3286" s="48">
        <f>T_[[#This Row],[CA tarif]]-T_[[#This Row],[CA HT]]</f>
        <v>102.60000000000002</v>
      </c>
      <c r="V3286" s="13"/>
      <c r="W3286" s="13"/>
      <c r="X3286"/>
      <c r="AA3286"/>
      <c r="AB3286"/>
    </row>
    <row r="3287" spans="1:28" ht="15" customHeight="1" x14ac:dyDescent="0.25">
      <c r="A3287" s="6" t="s">
        <v>179</v>
      </c>
      <c r="B3287" s="6" t="s">
        <v>180</v>
      </c>
      <c r="C3287" s="6" t="s">
        <v>181</v>
      </c>
      <c r="D3287" s="6" t="s">
        <v>81</v>
      </c>
      <c r="E3287" s="6">
        <v>4</v>
      </c>
      <c r="F3287" s="6" t="str">
        <f>VLOOKUP(T_[[#This Row],[N° représ]],ListeREPRESENTANTS,2,FALSE)</f>
        <v>Laura Callahan</v>
      </c>
      <c r="G3287" s="6">
        <v>10627</v>
      </c>
      <c r="H3287" s="9">
        <v>41913</v>
      </c>
      <c r="I3287" s="9">
        <v>41932</v>
      </c>
      <c r="J3287" s="9">
        <v>41928</v>
      </c>
      <c r="K3287" s="7">
        <v>3</v>
      </c>
      <c r="L3287" s="9" t="str">
        <f>VLOOKUP(T_[[#This Row],[Réf catégorie]],ListeCATEGORIES,2,FALSE)</f>
        <v>Desserts</v>
      </c>
      <c r="M3287" s="6">
        <v>62</v>
      </c>
      <c r="N3287" s="6" t="str">
        <f>VLOOKUP(T_[[#This Row],[Réf prod]],ListePRODUITS,2,FALSE)</f>
        <v>Tarte au sucre</v>
      </c>
      <c r="O3287" s="13">
        <v>246.5</v>
      </c>
      <c r="P3287" s="6">
        <v>30</v>
      </c>
      <c r="Q3287" s="13">
        <f t="shared" si="51"/>
        <v>7395</v>
      </c>
      <c r="R3287" s="15">
        <v>0.17</v>
      </c>
      <c r="S3287" s="13">
        <v>6137.8499999999995</v>
      </c>
      <c r="T3287" s="13">
        <v>0</v>
      </c>
      <c r="U3287" s="48">
        <f>T_[[#This Row],[CA tarif]]-T_[[#This Row],[CA HT]]</f>
        <v>1257.1500000000005</v>
      </c>
      <c r="V3287" s="13"/>
      <c r="W3287" s="13"/>
      <c r="X3287"/>
      <c r="AA3287"/>
      <c r="AB3287"/>
    </row>
    <row r="3288" spans="1:28" ht="15" customHeight="1" x14ac:dyDescent="0.25">
      <c r="A3288" s="6" t="s">
        <v>272</v>
      </c>
      <c r="B3288" s="6" t="s">
        <v>273</v>
      </c>
      <c r="C3288" s="6" t="s">
        <v>274</v>
      </c>
      <c r="D3288" s="6" t="s">
        <v>81</v>
      </c>
      <c r="E3288" s="6">
        <v>7</v>
      </c>
      <c r="F3288" s="6" t="str">
        <f>VLOOKUP(T_[[#This Row],[N° représ]],ListeREPRESENTANTS,2,FALSE)</f>
        <v>Jaime Dos Santos</v>
      </c>
      <c r="G3288" s="6">
        <v>10680</v>
      </c>
      <c r="H3288" s="9">
        <v>41913</v>
      </c>
      <c r="I3288" s="9">
        <v>41938</v>
      </c>
      <c r="J3288" s="9">
        <v>41933</v>
      </c>
      <c r="K3288" s="7">
        <v>4</v>
      </c>
      <c r="L3288" s="9" t="str">
        <f>VLOOKUP(T_[[#This Row],[Réf catégorie]],ListeCATEGORIES,2,FALSE)</f>
        <v>Produits laitiers</v>
      </c>
      <c r="M3288" s="6">
        <v>31</v>
      </c>
      <c r="N3288" s="6" t="str">
        <f>VLOOKUP(T_[[#This Row],[Réf prod]],ListePRODUITS,2,FALSE)</f>
        <v>Gorgonzola Telino</v>
      </c>
      <c r="O3288" s="13">
        <v>62.5</v>
      </c>
      <c r="P3288" s="6">
        <v>20</v>
      </c>
      <c r="Q3288" s="13">
        <f t="shared" si="51"/>
        <v>1250</v>
      </c>
      <c r="R3288" s="15">
        <v>0.17</v>
      </c>
      <c r="S3288" s="13">
        <v>1037.5</v>
      </c>
      <c r="T3288" s="13">
        <v>20.75</v>
      </c>
      <c r="U3288" s="48">
        <f>T_[[#This Row],[CA tarif]]-T_[[#This Row],[CA HT]]</f>
        <v>212.5</v>
      </c>
      <c r="V3288" s="13"/>
      <c r="W3288" s="13"/>
      <c r="X3288"/>
      <c r="AA3288"/>
      <c r="AB3288"/>
    </row>
    <row r="3289" spans="1:28" ht="15" customHeight="1" x14ac:dyDescent="0.25">
      <c r="A3289" s="6" t="s">
        <v>296</v>
      </c>
      <c r="B3289" s="6" t="s">
        <v>297</v>
      </c>
      <c r="C3289" s="6" t="s">
        <v>298</v>
      </c>
      <c r="D3289" s="6" t="s">
        <v>123</v>
      </c>
      <c r="E3289" s="6">
        <v>5</v>
      </c>
      <c r="F3289" s="6" t="str">
        <f>VLOOKUP(T_[[#This Row],[N° représ]],ListeREPRESENTANTS,2,FALSE)</f>
        <v>Mohamed Ben Arfa</v>
      </c>
      <c r="G3289" s="6">
        <v>10685</v>
      </c>
      <c r="H3289" s="9">
        <v>41913</v>
      </c>
      <c r="I3289" s="9">
        <v>41933</v>
      </c>
      <c r="J3289" s="9">
        <v>41934</v>
      </c>
      <c r="K3289" s="7">
        <v>8</v>
      </c>
      <c r="L3289" s="9" t="str">
        <f>VLOOKUP(T_[[#This Row],[Réf catégorie]],ListeCATEGORIES,2,FALSE)</f>
        <v>Poissons et fruits de mer</v>
      </c>
      <c r="M3289" s="6">
        <v>10</v>
      </c>
      <c r="N3289" s="6" t="str">
        <f>VLOOKUP(T_[[#This Row],[Réf prod]],ListePRODUITS,2,FALSE)</f>
        <v>Ikura</v>
      </c>
      <c r="O3289" s="13">
        <v>155</v>
      </c>
      <c r="P3289" s="6">
        <v>2</v>
      </c>
      <c r="Q3289" s="13">
        <f t="shared" si="51"/>
        <v>310</v>
      </c>
      <c r="R3289" s="15">
        <v>0.12</v>
      </c>
      <c r="S3289" s="13">
        <v>272.8</v>
      </c>
      <c r="T3289" s="13">
        <v>6.82</v>
      </c>
      <c r="U3289" s="48">
        <f>T_[[#This Row],[CA tarif]]-T_[[#This Row],[CA HT]]</f>
        <v>37.199999999999989</v>
      </c>
      <c r="V3289" s="13"/>
      <c r="W3289" s="13"/>
      <c r="X3289"/>
      <c r="AA3289"/>
      <c r="AB3289"/>
    </row>
    <row r="3290" spans="1:28" ht="15" customHeight="1" x14ac:dyDescent="0.25">
      <c r="A3290" s="6" t="s">
        <v>296</v>
      </c>
      <c r="B3290" s="6" t="s">
        <v>297</v>
      </c>
      <c r="C3290" s="6" t="s">
        <v>298</v>
      </c>
      <c r="D3290" s="6" t="s">
        <v>123</v>
      </c>
      <c r="E3290" s="6">
        <v>7</v>
      </c>
      <c r="F3290" s="6" t="str">
        <f>VLOOKUP(T_[[#This Row],[N° représ]],ListeREPRESENTANTS,2,FALSE)</f>
        <v>Jaime Dos Santos</v>
      </c>
      <c r="G3290" s="6">
        <v>10709</v>
      </c>
      <c r="H3290" s="9">
        <v>41913</v>
      </c>
      <c r="I3290" s="9">
        <v>41943</v>
      </c>
      <c r="J3290" s="9">
        <v>41944</v>
      </c>
      <c r="K3290" s="7">
        <v>7</v>
      </c>
      <c r="L3290" s="9" t="str">
        <f>VLOOKUP(T_[[#This Row],[Réf catégorie]],ListeCATEGORIES,2,FALSE)</f>
        <v>Produits secs</v>
      </c>
      <c r="M3290" s="6">
        <v>51</v>
      </c>
      <c r="N3290" s="6" t="str">
        <f>VLOOKUP(T_[[#This Row],[Réf prod]],ListePRODUITS,2,FALSE)</f>
        <v>Manjimup Dried Apples</v>
      </c>
      <c r="O3290" s="13">
        <v>265</v>
      </c>
      <c r="P3290" s="6">
        <v>26</v>
      </c>
      <c r="Q3290" s="13">
        <f t="shared" si="51"/>
        <v>6890</v>
      </c>
      <c r="R3290" s="15">
        <v>0.18</v>
      </c>
      <c r="S3290" s="13">
        <v>5649.8</v>
      </c>
      <c r="T3290" s="13">
        <v>67.797600000000003</v>
      </c>
      <c r="U3290" s="48">
        <f>T_[[#This Row],[CA tarif]]-T_[[#This Row],[CA HT]]</f>
        <v>1240.1999999999998</v>
      </c>
      <c r="V3290" s="13"/>
      <c r="W3290" s="13"/>
      <c r="X3290"/>
      <c r="AA3290"/>
      <c r="AB3290"/>
    </row>
    <row r="3291" spans="1:28" ht="15" customHeight="1" x14ac:dyDescent="0.25">
      <c r="A3291" s="6" t="s">
        <v>228</v>
      </c>
      <c r="B3291" s="6" t="s">
        <v>229</v>
      </c>
      <c r="C3291" s="6" t="s">
        <v>122</v>
      </c>
      <c r="D3291" s="6" t="s">
        <v>123</v>
      </c>
      <c r="E3291" s="6">
        <v>3</v>
      </c>
      <c r="F3291" s="6" t="str">
        <f>VLOOKUP(T_[[#This Row],[N° représ]],ListeREPRESENTANTS,2,FALSE)</f>
        <v>Janet Leverling</v>
      </c>
      <c r="G3291" s="6">
        <v>10925</v>
      </c>
      <c r="H3291" s="9">
        <v>41913</v>
      </c>
      <c r="I3291" s="9">
        <v>41941</v>
      </c>
      <c r="J3291" s="9">
        <v>41940</v>
      </c>
      <c r="K3291" s="7">
        <v>5</v>
      </c>
      <c r="L3291" s="9" t="str">
        <f>VLOOKUP(T_[[#This Row],[Réf catégorie]],ListeCATEGORIES,2,FALSE)</f>
        <v>Pâtes et céréales</v>
      </c>
      <c r="M3291" s="6">
        <v>52</v>
      </c>
      <c r="N3291" s="6" t="str">
        <f>VLOOKUP(T_[[#This Row],[Réf prod]],ListePRODUITS,2,FALSE)</f>
        <v>Filo Mix</v>
      </c>
      <c r="O3291" s="13">
        <v>35</v>
      </c>
      <c r="P3291" s="6">
        <v>70</v>
      </c>
      <c r="Q3291" s="13">
        <f t="shared" si="51"/>
        <v>2450</v>
      </c>
      <c r="R3291" s="15">
        <v>0.18</v>
      </c>
      <c r="S3291" s="13">
        <v>2009.0000000000002</v>
      </c>
      <c r="T3291" s="13">
        <v>30.135000000000005</v>
      </c>
      <c r="U3291" s="48">
        <f>T_[[#This Row],[CA tarif]]-T_[[#This Row],[CA HT]]</f>
        <v>440.99999999999977</v>
      </c>
      <c r="V3291" s="13"/>
      <c r="W3291" s="13"/>
      <c r="X3291"/>
      <c r="AA3291"/>
      <c r="AB3291"/>
    </row>
    <row r="3292" spans="1:28" ht="15" customHeight="1" x14ac:dyDescent="0.25">
      <c r="A3292" s="6" t="s">
        <v>258</v>
      </c>
      <c r="B3292" s="6" t="s">
        <v>259</v>
      </c>
      <c r="C3292" s="6" t="s">
        <v>260</v>
      </c>
      <c r="D3292" s="6" t="s">
        <v>136</v>
      </c>
      <c r="E3292" s="6">
        <v>9</v>
      </c>
      <c r="F3292" s="6" t="str">
        <f>VLOOKUP(T_[[#This Row],[N° représ]],ListeREPRESENTANTS,2,FALSE)</f>
        <v>Steven Buchanan</v>
      </c>
      <c r="G3292" s="6">
        <v>10575</v>
      </c>
      <c r="H3292" s="9">
        <v>41914</v>
      </c>
      <c r="I3292" s="9">
        <v>41941</v>
      </c>
      <c r="J3292" s="9">
        <v>41941</v>
      </c>
      <c r="K3292" s="7">
        <v>2</v>
      </c>
      <c r="L3292" s="9" t="str">
        <f>VLOOKUP(T_[[#This Row],[Réf catégorie]],ListeCATEGORIES,2,FALSE)</f>
        <v>Condiments</v>
      </c>
      <c r="M3292" s="6">
        <v>63</v>
      </c>
      <c r="N3292" s="6" t="str">
        <f>VLOOKUP(T_[[#This Row],[Réf prod]],ListePRODUITS,2,FALSE)</f>
        <v>Vegie-spread</v>
      </c>
      <c r="O3292" s="13">
        <v>219.5</v>
      </c>
      <c r="P3292" s="6">
        <v>49</v>
      </c>
      <c r="Q3292" s="13">
        <f t="shared" si="51"/>
        <v>10755.5</v>
      </c>
      <c r="R3292" s="15">
        <v>0.03</v>
      </c>
      <c r="S3292" s="13">
        <v>10432.834999999999</v>
      </c>
      <c r="T3292" s="13">
        <v>73.029844999999995</v>
      </c>
      <c r="U3292" s="48">
        <f>T_[[#This Row],[CA tarif]]-T_[[#This Row],[CA HT]]</f>
        <v>322.66500000000087</v>
      </c>
      <c r="V3292" s="13"/>
      <c r="W3292" s="13"/>
      <c r="X3292"/>
      <c r="AA3292"/>
      <c r="AB3292"/>
    </row>
    <row r="3293" spans="1:28" ht="15" customHeight="1" x14ac:dyDescent="0.25">
      <c r="A3293" s="6" t="s">
        <v>221</v>
      </c>
      <c r="B3293" s="6" t="s">
        <v>222</v>
      </c>
      <c r="C3293" s="6" t="s">
        <v>88</v>
      </c>
      <c r="D3293" s="6" t="s">
        <v>89</v>
      </c>
      <c r="E3293" s="6">
        <v>8</v>
      </c>
      <c r="F3293" s="6" t="str">
        <f>VLOOKUP(T_[[#This Row],[N° représ]],ListeREPRESENTANTS,2,FALSE)</f>
        <v>Hicham Esmal</v>
      </c>
      <c r="G3293" s="6">
        <v>10532</v>
      </c>
      <c r="H3293" s="9">
        <v>41915</v>
      </c>
      <c r="I3293" s="9">
        <v>41945</v>
      </c>
      <c r="J3293" s="9">
        <v>41941</v>
      </c>
      <c r="K3293" s="7">
        <v>2</v>
      </c>
      <c r="L3293" s="9" t="str">
        <f>VLOOKUP(T_[[#This Row],[Réf catégorie]],ListeCATEGORIES,2,FALSE)</f>
        <v>Condiments</v>
      </c>
      <c r="M3293" s="6">
        <v>66</v>
      </c>
      <c r="N3293" s="6" t="str">
        <f>VLOOKUP(T_[[#This Row],[Réf prod]],ListePRODUITS,2,FALSE)</f>
        <v>Louisiana Hot Spiced Okra</v>
      </c>
      <c r="O3293" s="13">
        <v>85</v>
      </c>
      <c r="P3293" s="6">
        <v>12</v>
      </c>
      <c r="Q3293" s="13">
        <f t="shared" si="51"/>
        <v>1020</v>
      </c>
      <c r="R3293" s="15">
        <v>0.09</v>
      </c>
      <c r="S3293" s="13">
        <v>928.2</v>
      </c>
      <c r="T3293" s="13">
        <v>10.2102</v>
      </c>
      <c r="U3293" s="48">
        <f>T_[[#This Row],[CA tarif]]-T_[[#This Row],[CA HT]]</f>
        <v>91.799999999999955</v>
      </c>
      <c r="V3293" s="13"/>
      <c r="W3293" s="13"/>
      <c r="X3293"/>
      <c r="AA3293"/>
      <c r="AB3293"/>
    </row>
    <row r="3294" spans="1:28" ht="15" customHeight="1" x14ac:dyDescent="0.25">
      <c r="A3294" s="6" t="s">
        <v>288</v>
      </c>
      <c r="B3294" s="6" t="s">
        <v>289</v>
      </c>
      <c r="C3294" s="6" t="s">
        <v>290</v>
      </c>
      <c r="D3294" s="6" t="s">
        <v>81</v>
      </c>
      <c r="E3294" s="6">
        <v>5</v>
      </c>
      <c r="F3294" s="6" t="str">
        <f>VLOOKUP(T_[[#This Row],[N° représ]],ListeREPRESENTANTS,2,FALSE)</f>
        <v>Mohamed Ben Arfa</v>
      </c>
      <c r="G3294" s="6">
        <v>10624</v>
      </c>
      <c r="H3294" s="9">
        <v>41915</v>
      </c>
      <c r="I3294" s="9">
        <v>41931</v>
      </c>
      <c r="J3294" s="9">
        <v>41933</v>
      </c>
      <c r="K3294" s="7">
        <v>7</v>
      </c>
      <c r="L3294" s="9" t="str">
        <f>VLOOKUP(T_[[#This Row],[Réf catégorie]],ListeCATEGORIES,2,FALSE)</f>
        <v>Produits secs</v>
      </c>
      <c r="M3294" s="6">
        <v>28</v>
      </c>
      <c r="N3294" s="6" t="str">
        <f>VLOOKUP(T_[[#This Row],[Réf prod]],ListePRODUITS,2,FALSE)</f>
        <v>Rössle Sauerkraut</v>
      </c>
      <c r="O3294" s="13">
        <v>228</v>
      </c>
      <c r="P3294" s="6">
        <v>39</v>
      </c>
      <c r="Q3294" s="13">
        <f t="shared" si="51"/>
        <v>8892</v>
      </c>
      <c r="R3294" s="15">
        <v>0.12</v>
      </c>
      <c r="S3294" s="13">
        <v>7824.96</v>
      </c>
      <c r="T3294" s="13">
        <v>211.27392</v>
      </c>
      <c r="U3294" s="48">
        <f>T_[[#This Row],[CA tarif]]-T_[[#This Row],[CA HT]]</f>
        <v>1067.04</v>
      </c>
      <c r="V3294" s="13"/>
      <c r="W3294" s="13"/>
      <c r="X3294"/>
      <c r="AA3294"/>
      <c r="AB3294"/>
    </row>
    <row r="3295" spans="1:28" ht="15" customHeight="1" x14ac:dyDescent="0.25">
      <c r="A3295" s="6" t="s">
        <v>78</v>
      </c>
      <c r="B3295" s="6" t="s">
        <v>79</v>
      </c>
      <c r="C3295" s="6" t="s">
        <v>80</v>
      </c>
      <c r="D3295" s="6" t="s">
        <v>81</v>
      </c>
      <c r="E3295" s="6">
        <v>5</v>
      </c>
      <c r="F3295" s="6" t="str">
        <f>VLOOKUP(T_[[#This Row],[N° représ]],ListeREPRESENTANTS,2,FALSE)</f>
        <v>Mohamed Ben Arfa</v>
      </c>
      <c r="G3295" s="6">
        <v>10861</v>
      </c>
      <c r="H3295" s="9">
        <v>41915</v>
      </c>
      <c r="I3295" s="9">
        <v>41945</v>
      </c>
      <c r="J3295" s="9">
        <v>41941</v>
      </c>
      <c r="K3295" s="7">
        <v>4</v>
      </c>
      <c r="L3295" s="9" t="str">
        <f>VLOOKUP(T_[[#This Row],[Réf catégorie]],ListeCATEGORIES,2,FALSE)</f>
        <v>Produits laitiers</v>
      </c>
      <c r="M3295" s="6">
        <v>33</v>
      </c>
      <c r="N3295" s="6" t="str">
        <f>VLOOKUP(T_[[#This Row],[Réf prod]],ListePRODUITS,2,FALSE)</f>
        <v>Geitost</v>
      </c>
      <c r="O3295" s="13">
        <v>12.5</v>
      </c>
      <c r="P3295" s="6">
        <v>4</v>
      </c>
      <c r="Q3295" s="13">
        <f t="shared" si="51"/>
        <v>50</v>
      </c>
      <c r="R3295" s="15">
        <v>0.12</v>
      </c>
      <c r="S3295" s="13">
        <v>44</v>
      </c>
      <c r="T3295" s="13">
        <v>0.13200000000000001</v>
      </c>
      <c r="U3295" s="48">
        <f>T_[[#This Row],[CA tarif]]-T_[[#This Row],[CA HT]]</f>
        <v>6</v>
      </c>
      <c r="V3295" s="13"/>
      <c r="W3295" s="13"/>
      <c r="X3295"/>
      <c r="AA3295"/>
      <c r="AB3295"/>
    </row>
    <row r="3296" spans="1:28" ht="15" customHeight="1" x14ac:dyDescent="0.25">
      <c r="A3296" s="6" t="s">
        <v>147</v>
      </c>
      <c r="B3296" s="6" t="s">
        <v>148</v>
      </c>
      <c r="C3296" s="6" t="s">
        <v>149</v>
      </c>
      <c r="D3296" s="6" t="s">
        <v>85</v>
      </c>
      <c r="E3296" s="6">
        <v>4</v>
      </c>
      <c r="F3296" s="6" t="str">
        <f>VLOOKUP(T_[[#This Row],[N° représ]],ListeREPRESENTANTS,2,FALSE)</f>
        <v>Laura Callahan</v>
      </c>
      <c r="G3296" s="6">
        <v>10610</v>
      </c>
      <c r="H3296" s="9">
        <v>41916</v>
      </c>
      <c r="I3296" s="9">
        <v>41944</v>
      </c>
      <c r="J3296" s="9">
        <v>41943</v>
      </c>
      <c r="K3296" s="7">
        <v>8</v>
      </c>
      <c r="L3296" s="9" t="str">
        <f>VLOOKUP(T_[[#This Row],[Réf catégorie]],ListeCATEGORIES,2,FALSE)</f>
        <v>Poissons et fruits de mer</v>
      </c>
      <c r="M3296" s="6">
        <v>36</v>
      </c>
      <c r="N3296" s="6" t="str">
        <f>VLOOKUP(T_[[#This Row],[Réf prod]],ListePRODUITS,2,FALSE)</f>
        <v>Inlagd Sill</v>
      </c>
      <c r="O3296" s="13">
        <v>95</v>
      </c>
      <c r="P3296" s="6">
        <v>99</v>
      </c>
      <c r="Q3296" s="13">
        <f t="shared" si="51"/>
        <v>9405</v>
      </c>
      <c r="R3296" s="15">
        <v>0.19</v>
      </c>
      <c r="S3296" s="13">
        <v>7618.05</v>
      </c>
      <c r="T3296" s="13">
        <v>182.83320000000001</v>
      </c>
      <c r="U3296" s="48">
        <f>T_[[#This Row],[CA tarif]]-T_[[#This Row],[CA HT]]</f>
        <v>1786.9499999999998</v>
      </c>
      <c r="V3296" s="13"/>
      <c r="W3296" s="13"/>
      <c r="X3296"/>
      <c r="AA3296"/>
      <c r="AB3296"/>
    </row>
    <row r="3297" spans="1:28" ht="15" customHeight="1" x14ac:dyDescent="0.25">
      <c r="A3297" s="6" t="s">
        <v>173</v>
      </c>
      <c r="B3297" s="6" t="s">
        <v>174</v>
      </c>
      <c r="C3297" s="6" t="s">
        <v>135</v>
      </c>
      <c r="D3297" s="6" t="s">
        <v>136</v>
      </c>
      <c r="E3297" s="6">
        <v>7</v>
      </c>
      <c r="F3297" s="6" t="str">
        <f>VLOOKUP(T_[[#This Row],[N° représ]],ListeREPRESENTANTS,2,FALSE)</f>
        <v>Jaime Dos Santos</v>
      </c>
      <c r="G3297" s="6">
        <v>10718</v>
      </c>
      <c r="H3297" s="9">
        <v>41916</v>
      </c>
      <c r="I3297" s="9">
        <v>41939</v>
      </c>
      <c r="J3297" s="9">
        <v>41941</v>
      </c>
      <c r="K3297" s="7">
        <v>4</v>
      </c>
      <c r="L3297" s="9" t="str">
        <f>VLOOKUP(T_[[#This Row],[Réf catégorie]],ListeCATEGORIES,2,FALSE)</f>
        <v>Produits laitiers</v>
      </c>
      <c r="M3297" s="6">
        <v>12</v>
      </c>
      <c r="N3297" s="6" t="str">
        <f>VLOOKUP(T_[[#This Row],[Réf prod]],ListePRODUITS,2,FALSE)</f>
        <v>Queso Manchego La Pastora</v>
      </c>
      <c r="O3297" s="13">
        <v>190</v>
      </c>
      <c r="P3297" s="6">
        <v>93</v>
      </c>
      <c r="Q3297" s="13">
        <f t="shared" si="51"/>
        <v>17670</v>
      </c>
      <c r="R3297" s="15">
        <v>0.06</v>
      </c>
      <c r="S3297" s="13">
        <v>16609.8</v>
      </c>
      <c r="T3297" s="13">
        <v>365.41559999999998</v>
      </c>
      <c r="U3297" s="48">
        <f>T_[[#This Row],[CA tarif]]-T_[[#This Row],[CA HT]]</f>
        <v>1060.2000000000007</v>
      </c>
      <c r="V3297" s="13"/>
      <c r="W3297" s="13"/>
      <c r="X3297"/>
      <c r="AA3297"/>
      <c r="AB3297"/>
    </row>
    <row r="3298" spans="1:28" ht="15" customHeight="1" x14ac:dyDescent="0.25">
      <c r="A3298" s="6" t="s">
        <v>196</v>
      </c>
      <c r="B3298" s="6" t="s">
        <v>197</v>
      </c>
      <c r="C3298" s="6" t="s">
        <v>52</v>
      </c>
      <c r="D3298" s="6" t="s">
        <v>51</v>
      </c>
      <c r="E3298" s="6">
        <v>8</v>
      </c>
      <c r="F3298" s="6" t="str">
        <f>VLOOKUP(T_[[#This Row],[N° représ]],ListeREPRESENTANTS,2,FALSE)</f>
        <v>Hicham Esmal</v>
      </c>
      <c r="G3298" s="6">
        <v>10731</v>
      </c>
      <c r="H3298" s="9">
        <v>41916</v>
      </c>
      <c r="I3298" s="9">
        <v>41931</v>
      </c>
      <c r="J3298" s="9">
        <v>41927</v>
      </c>
      <c r="K3298" s="7">
        <v>7</v>
      </c>
      <c r="L3298" s="9" t="str">
        <f>VLOOKUP(T_[[#This Row],[Réf catégorie]],ListeCATEGORIES,2,FALSE)</f>
        <v>Produits secs</v>
      </c>
      <c r="M3298" s="6">
        <v>51</v>
      </c>
      <c r="N3298" s="6" t="str">
        <f>VLOOKUP(T_[[#This Row],[Réf prod]],ListePRODUITS,2,FALSE)</f>
        <v>Manjimup Dried Apples</v>
      </c>
      <c r="O3298" s="13">
        <v>265</v>
      </c>
      <c r="P3298" s="6">
        <v>17</v>
      </c>
      <c r="Q3298" s="13">
        <f t="shared" si="51"/>
        <v>4505</v>
      </c>
      <c r="R3298" s="15">
        <v>0.16</v>
      </c>
      <c r="S3298" s="13">
        <v>3784.2</v>
      </c>
      <c r="T3298" s="13">
        <v>105.95759999999999</v>
      </c>
      <c r="U3298" s="48">
        <f>T_[[#This Row],[CA tarif]]-T_[[#This Row],[CA HT]]</f>
        <v>720.80000000000018</v>
      </c>
      <c r="V3298" s="13"/>
      <c r="W3298" s="13"/>
      <c r="X3298"/>
      <c r="AA3298"/>
      <c r="AB3298"/>
    </row>
    <row r="3299" spans="1:28" ht="15" customHeight="1" x14ac:dyDescent="0.25">
      <c r="A3299" s="6" t="s">
        <v>179</v>
      </c>
      <c r="B3299" s="6" t="s">
        <v>180</v>
      </c>
      <c r="C3299" s="6" t="s">
        <v>181</v>
      </c>
      <c r="D3299" s="6" t="s">
        <v>81</v>
      </c>
      <c r="E3299" s="6">
        <v>8</v>
      </c>
      <c r="F3299" s="6" t="str">
        <f>VLOOKUP(T_[[#This Row],[N° représ]],ListeREPRESENTANTS,2,FALSE)</f>
        <v>Hicham Esmal</v>
      </c>
      <c r="G3299" s="6">
        <v>10678</v>
      </c>
      <c r="H3299" s="9">
        <v>41917</v>
      </c>
      <c r="I3299" s="9">
        <v>41933</v>
      </c>
      <c r="J3299" s="9">
        <v>41934</v>
      </c>
      <c r="K3299" s="7">
        <v>4</v>
      </c>
      <c r="L3299" s="9" t="str">
        <f>VLOOKUP(T_[[#This Row],[Réf catégorie]],ListeCATEGORIES,2,FALSE)</f>
        <v>Produits laitiers</v>
      </c>
      <c r="M3299" s="6">
        <v>33</v>
      </c>
      <c r="N3299" s="6" t="str">
        <f>VLOOKUP(T_[[#This Row],[Réf prod]],ListePRODUITS,2,FALSE)</f>
        <v>Geitost</v>
      </c>
      <c r="O3299" s="13">
        <v>12.5</v>
      </c>
      <c r="P3299" s="6">
        <v>77</v>
      </c>
      <c r="Q3299" s="13">
        <f t="shared" si="51"/>
        <v>962.5</v>
      </c>
      <c r="R3299" s="15">
        <v>0.19</v>
      </c>
      <c r="S3299" s="13">
        <v>779.625</v>
      </c>
      <c r="T3299" s="13">
        <v>14.033250000000001</v>
      </c>
      <c r="U3299" s="48">
        <f>T_[[#This Row],[CA tarif]]-T_[[#This Row],[CA HT]]</f>
        <v>182.875</v>
      </c>
      <c r="V3299" s="13"/>
      <c r="W3299" s="13"/>
      <c r="X3299"/>
      <c r="AA3299"/>
      <c r="AB3299"/>
    </row>
    <row r="3300" spans="1:28" ht="15" customHeight="1" x14ac:dyDescent="0.25">
      <c r="A3300" s="6" t="s">
        <v>99</v>
      </c>
      <c r="B3300" s="6" t="s">
        <v>100</v>
      </c>
      <c r="C3300" s="6" t="s">
        <v>101</v>
      </c>
      <c r="D3300" s="6" t="s">
        <v>102</v>
      </c>
      <c r="E3300" s="6">
        <v>5</v>
      </c>
      <c r="F3300" s="6" t="str">
        <f>VLOOKUP(T_[[#This Row],[N° représ]],ListeREPRESENTANTS,2,FALSE)</f>
        <v>Mohamed Ben Arfa</v>
      </c>
      <c r="G3300" s="6">
        <v>10930</v>
      </c>
      <c r="H3300" s="9">
        <v>41917</v>
      </c>
      <c r="I3300" s="9">
        <v>41937</v>
      </c>
      <c r="J3300" s="9">
        <v>41932</v>
      </c>
      <c r="K3300" s="7">
        <v>6</v>
      </c>
      <c r="L3300" s="9" t="str">
        <f>VLOOKUP(T_[[#This Row],[Réf catégorie]],ListeCATEGORIES,2,FALSE)</f>
        <v>Viandes</v>
      </c>
      <c r="M3300" s="6">
        <v>55</v>
      </c>
      <c r="N3300" s="6" t="str">
        <f>VLOOKUP(T_[[#This Row],[Réf prod]],ListePRODUITS,2,FALSE)</f>
        <v>Pâté chinois</v>
      </c>
      <c r="O3300" s="13">
        <v>120</v>
      </c>
      <c r="P3300" s="6">
        <v>19</v>
      </c>
      <c r="Q3300" s="13">
        <f t="shared" si="51"/>
        <v>2280</v>
      </c>
      <c r="R3300" s="15">
        <v>7.0000000000000007E-2</v>
      </c>
      <c r="S3300" s="13">
        <v>2120.3999999999996</v>
      </c>
      <c r="T3300" s="13">
        <v>74.213999999999984</v>
      </c>
      <c r="U3300" s="48">
        <f>T_[[#This Row],[CA tarif]]-T_[[#This Row],[CA HT]]</f>
        <v>159.60000000000036</v>
      </c>
      <c r="V3300" s="13"/>
      <c r="W3300" s="13"/>
      <c r="X3300"/>
      <c r="AA3300"/>
      <c r="AB3300"/>
    </row>
    <row r="3301" spans="1:28" ht="15" customHeight="1" x14ac:dyDescent="0.25">
      <c r="A3301" s="6" t="s">
        <v>130</v>
      </c>
      <c r="B3301" s="6" t="s">
        <v>131</v>
      </c>
      <c r="C3301" s="6" t="s">
        <v>132</v>
      </c>
      <c r="D3301" s="6" t="s">
        <v>123</v>
      </c>
      <c r="E3301" s="6">
        <v>6</v>
      </c>
      <c r="F3301" s="6" t="str">
        <f>VLOOKUP(T_[[#This Row],[N° représ]],ListeREPRESENTANTS,2,FALSE)</f>
        <v>Ernst Junge</v>
      </c>
      <c r="G3301" s="6">
        <v>10704</v>
      </c>
      <c r="H3301" s="9">
        <v>41918</v>
      </c>
      <c r="I3301" s="9">
        <v>41938</v>
      </c>
      <c r="J3301" s="9">
        <v>41935</v>
      </c>
      <c r="K3301" s="7">
        <v>3</v>
      </c>
      <c r="L3301" s="9" t="str">
        <f>VLOOKUP(T_[[#This Row],[Réf catégorie]],ListeCATEGORIES,2,FALSE)</f>
        <v>Desserts</v>
      </c>
      <c r="M3301" s="6">
        <v>48</v>
      </c>
      <c r="N3301" s="6" t="str">
        <f>VLOOKUP(T_[[#This Row],[Réf prod]],ListePRODUITS,2,FALSE)</f>
        <v>Chocolade</v>
      </c>
      <c r="O3301" s="13">
        <v>63.75</v>
      </c>
      <c r="P3301" s="6">
        <v>92</v>
      </c>
      <c r="Q3301" s="13">
        <f t="shared" si="51"/>
        <v>5865</v>
      </c>
      <c r="R3301" s="15">
        <v>-0.03</v>
      </c>
      <c r="S3301" s="13">
        <v>6040.95</v>
      </c>
      <c r="T3301" s="13">
        <v>36.245699999999999</v>
      </c>
      <c r="U3301" s="48">
        <f>T_[[#This Row],[CA tarif]]-T_[[#This Row],[CA HT]]</f>
        <v>-175.94999999999982</v>
      </c>
      <c r="V3301" s="13"/>
      <c r="W3301" s="13"/>
      <c r="X3301"/>
      <c r="AA3301"/>
      <c r="AB3301"/>
    </row>
    <row r="3302" spans="1:28" ht="15" customHeight="1" x14ac:dyDescent="0.25">
      <c r="A3302" s="6" t="s">
        <v>155</v>
      </c>
      <c r="B3302" s="6" t="s">
        <v>156</v>
      </c>
      <c r="C3302" s="6" t="s">
        <v>132</v>
      </c>
      <c r="D3302" s="6" t="s">
        <v>123</v>
      </c>
      <c r="E3302" s="6">
        <v>5</v>
      </c>
      <c r="F3302" s="6" t="str">
        <f>VLOOKUP(T_[[#This Row],[N° représ]],ListeREPRESENTANTS,2,FALSE)</f>
        <v>Mohamed Ben Arfa</v>
      </c>
      <c r="G3302" s="6">
        <v>10830</v>
      </c>
      <c r="H3302" s="9">
        <v>41918</v>
      </c>
      <c r="I3302" s="9">
        <v>41940</v>
      </c>
      <c r="J3302" s="9">
        <v>41935</v>
      </c>
      <c r="K3302" s="7">
        <v>1</v>
      </c>
      <c r="L3302" s="9" t="str">
        <f>VLOOKUP(T_[[#This Row],[Réf catégorie]],ListeCATEGORIES,2,FALSE)</f>
        <v>Boissons</v>
      </c>
      <c r="M3302" s="6">
        <v>39</v>
      </c>
      <c r="N3302" s="6" t="str">
        <f>VLOOKUP(T_[[#This Row],[Réf prod]],ListePRODUITS,2,FALSE)</f>
        <v>Chartreuse verte</v>
      </c>
      <c r="O3302" s="13">
        <v>90</v>
      </c>
      <c r="P3302" s="6">
        <v>54</v>
      </c>
      <c r="Q3302" s="13">
        <f t="shared" si="51"/>
        <v>4860</v>
      </c>
      <c r="R3302" s="15">
        <v>0.15</v>
      </c>
      <c r="S3302" s="13">
        <v>4131</v>
      </c>
      <c r="T3302" s="13">
        <v>4.1310000000000002</v>
      </c>
      <c r="U3302" s="48">
        <f>T_[[#This Row],[CA tarif]]-T_[[#This Row],[CA HT]]</f>
        <v>729</v>
      </c>
      <c r="V3302" s="13"/>
      <c r="W3302" s="13"/>
      <c r="X3302"/>
      <c r="AA3302"/>
      <c r="AB3302"/>
    </row>
    <row r="3303" spans="1:28" ht="15" customHeight="1" x14ac:dyDescent="0.25">
      <c r="A3303" s="6" t="s">
        <v>281</v>
      </c>
      <c r="B3303" s="6" t="s">
        <v>282</v>
      </c>
      <c r="C3303" s="6" t="s">
        <v>283</v>
      </c>
      <c r="D3303" s="6" t="s">
        <v>284</v>
      </c>
      <c r="E3303" s="6">
        <v>7</v>
      </c>
      <c r="F3303" s="6" t="str">
        <f>VLOOKUP(T_[[#This Row],[N° représ]],ListeREPRESENTANTS,2,FALSE)</f>
        <v>Jaime Dos Santos</v>
      </c>
      <c r="G3303" s="6">
        <v>10792</v>
      </c>
      <c r="H3303" s="9">
        <v>41919</v>
      </c>
      <c r="I3303" s="9">
        <v>41947</v>
      </c>
      <c r="J3303" s="9">
        <v>41949</v>
      </c>
      <c r="K3303" s="7">
        <v>3</v>
      </c>
      <c r="L3303" s="9" t="str">
        <f>VLOOKUP(T_[[#This Row],[Réf catégorie]],ListeCATEGORIES,2,FALSE)</f>
        <v>Desserts</v>
      </c>
      <c r="M3303" s="6">
        <v>68</v>
      </c>
      <c r="N3303" s="6" t="str">
        <f>VLOOKUP(T_[[#This Row],[Réf prod]],ListePRODUITS,2,FALSE)</f>
        <v>Scottish Longbreads</v>
      </c>
      <c r="O3303" s="13">
        <v>62.5</v>
      </c>
      <c r="P3303" s="6">
        <v>60</v>
      </c>
      <c r="Q3303" s="13">
        <f t="shared" si="51"/>
        <v>3750</v>
      </c>
      <c r="R3303" s="15">
        <v>0.05</v>
      </c>
      <c r="S3303" s="13">
        <v>3562.5</v>
      </c>
      <c r="T3303" s="13">
        <v>35.625</v>
      </c>
      <c r="U3303" s="48">
        <f>T_[[#This Row],[CA tarif]]-T_[[#This Row],[CA HT]]</f>
        <v>187.5</v>
      </c>
      <c r="V3303" s="13"/>
      <c r="W3303" s="13"/>
      <c r="X3303"/>
      <c r="AA3303"/>
      <c r="AB3303"/>
    </row>
    <row r="3304" spans="1:28" ht="15" customHeight="1" x14ac:dyDescent="0.25">
      <c r="A3304" s="6" t="s">
        <v>235</v>
      </c>
      <c r="B3304" s="6" t="s">
        <v>236</v>
      </c>
      <c r="C3304" s="6" t="s">
        <v>237</v>
      </c>
      <c r="D3304" s="6" t="s">
        <v>238</v>
      </c>
      <c r="E3304" s="6">
        <v>9</v>
      </c>
      <c r="F3304" s="6" t="str">
        <f>VLOOKUP(T_[[#This Row],[N° représ]],ListeREPRESENTANTS,2,FALSE)</f>
        <v>Steven Buchanan</v>
      </c>
      <c r="G3304" s="6">
        <v>10874</v>
      </c>
      <c r="H3304" s="9">
        <v>41919</v>
      </c>
      <c r="I3304" s="9">
        <v>41940</v>
      </c>
      <c r="J3304" s="9">
        <v>41941</v>
      </c>
      <c r="K3304" s="7">
        <v>8</v>
      </c>
      <c r="L3304" s="9" t="str">
        <f>VLOOKUP(T_[[#This Row],[Réf catégorie]],ListeCATEGORIES,2,FALSE)</f>
        <v>Poissons et fruits de mer</v>
      </c>
      <c r="M3304" s="6">
        <v>10</v>
      </c>
      <c r="N3304" s="6" t="str">
        <f>VLOOKUP(T_[[#This Row],[Réf prod]],ListePRODUITS,2,FALSE)</f>
        <v>Ikura</v>
      </c>
      <c r="O3304" s="13">
        <v>155</v>
      </c>
      <c r="P3304" s="6">
        <v>16</v>
      </c>
      <c r="Q3304" s="13">
        <f t="shared" si="51"/>
        <v>2480</v>
      </c>
      <c r="R3304" s="15">
        <v>0.15</v>
      </c>
      <c r="S3304" s="13">
        <v>2108</v>
      </c>
      <c r="T3304" s="13">
        <v>48.484000000000002</v>
      </c>
      <c r="U3304" s="48">
        <f>T_[[#This Row],[CA tarif]]-T_[[#This Row],[CA HT]]</f>
        <v>372</v>
      </c>
      <c r="V3304" s="13"/>
      <c r="W3304" s="13"/>
      <c r="X3304"/>
      <c r="AA3304"/>
      <c r="AB3304"/>
    </row>
    <row r="3305" spans="1:28" ht="15" customHeight="1" x14ac:dyDescent="0.25">
      <c r="A3305" s="6" t="s">
        <v>143</v>
      </c>
      <c r="B3305" s="6" t="s">
        <v>144</v>
      </c>
      <c r="C3305" s="6" t="s">
        <v>145</v>
      </c>
      <c r="D3305" s="6" t="s">
        <v>146</v>
      </c>
      <c r="E3305" s="6">
        <v>3</v>
      </c>
      <c r="F3305" s="6" t="str">
        <f>VLOOKUP(T_[[#This Row],[N° représ]],ListeREPRESENTANTS,2,FALSE)</f>
        <v>Janet Leverling</v>
      </c>
      <c r="G3305" s="6">
        <v>10918</v>
      </c>
      <c r="H3305" s="9">
        <v>41919</v>
      </c>
      <c r="I3305" s="9">
        <v>41930</v>
      </c>
      <c r="J3305" s="9">
        <v>41925</v>
      </c>
      <c r="K3305" s="7">
        <v>1</v>
      </c>
      <c r="L3305" s="9" t="str">
        <f>VLOOKUP(T_[[#This Row],[Réf catégorie]],ListeCATEGORIES,2,FALSE)</f>
        <v>Boissons</v>
      </c>
      <c r="M3305" s="6">
        <v>1</v>
      </c>
      <c r="N3305" s="6" t="str">
        <f>VLOOKUP(T_[[#This Row],[Réf prod]],ListePRODUITS,2,FALSE)</f>
        <v>Chai</v>
      </c>
      <c r="O3305" s="13">
        <v>90</v>
      </c>
      <c r="P3305" s="6">
        <v>66</v>
      </c>
      <c r="Q3305" s="13">
        <f t="shared" si="51"/>
        <v>5940</v>
      </c>
      <c r="R3305" s="15">
        <v>0.19</v>
      </c>
      <c r="S3305" s="13">
        <v>4811.4000000000005</v>
      </c>
      <c r="T3305" s="13">
        <v>38.491200000000006</v>
      </c>
      <c r="U3305" s="48">
        <f>T_[[#This Row],[CA tarif]]-T_[[#This Row],[CA HT]]</f>
        <v>1128.5999999999995</v>
      </c>
      <c r="V3305" s="13"/>
      <c r="W3305" s="13"/>
      <c r="X3305"/>
      <c r="AA3305"/>
      <c r="AB3305"/>
    </row>
    <row r="3306" spans="1:28" ht="15" customHeight="1" x14ac:dyDescent="0.25">
      <c r="A3306" s="6" t="s">
        <v>155</v>
      </c>
      <c r="B3306" s="6" t="s">
        <v>156</v>
      </c>
      <c r="C3306" s="6" t="s">
        <v>132</v>
      </c>
      <c r="D3306" s="6" t="s">
        <v>123</v>
      </c>
      <c r="E3306" s="6">
        <v>5</v>
      </c>
      <c r="F3306" s="6" t="str">
        <f>VLOOKUP(T_[[#This Row],[N° représ]],ListeREPRESENTANTS,2,FALSE)</f>
        <v>Mohamed Ben Arfa</v>
      </c>
      <c r="G3306" s="6">
        <v>10606</v>
      </c>
      <c r="H3306" s="9">
        <v>41920</v>
      </c>
      <c r="I3306" s="9">
        <v>41939</v>
      </c>
      <c r="J3306" s="9">
        <v>41940</v>
      </c>
      <c r="K3306" s="7">
        <v>2</v>
      </c>
      <c r="L3306" s="9" t="str">
        <f>VLOOKUP(T_[[#This Row],[Réf catégorie]],ListeCATEGORIES,2,FALSE)</f>
        <v>Condiments</v>
      </c>
      <c r="M3306" s="6">
        <v>4</v>
      </c>
      <c r="N3306" s="6" t="str">
        <f>VLOOKUP(T_[[#This Row],[Réf prod]],ListePRODUITS,2,FALSE)</f>
        <v>Chef Anton's Cajun Seasoning</v>
      </c>
      <c r="O3306" s="13">
        <v>110</v>
      </c>
      <c r="P3306" s="6">
        <v>86</v>
      </c>
      <c r="Q3306" s="13">
        <f t="shared" si="51"/>
        <v>9460</v>
      </c>
      <c r="R3306" s="15">
        <v>0.05</v>
      </c>
      <c r="S3306" s="13">
        <v>8987</v>
      </c>
      <c r="T3306" s="13">
        <v>305.55799999999999</v>
      </c>
      <c r="U3306" s="48">
        <f>T_[[#This Row],[CA tarif]]-T_[[#This Row],[CA HT]]</f>
        <v>473</v>
      </c>
      <c r="V3306" s="13"/>
      <c r="W3306" s="13"/>
      <c r="X3306"/>
      <c r="AA3306"/>
      <c r="AB3306"/>
    </row>
    <row r="3307" spans="1:28" ht="15" customHeight="1" x14ac:dyDescent="0.25">
      <c r="A3307" s="6" t="s">
        <v>179</v>
      </c>
      <c r="B3307" s="6" t="s">
        <v>180</v>
      </c>
      <c r="C3307" s="6" t="s">
        <v>181</v>
      </c>
      <c r="D3307" s="6" t="s">
        <v>81</v>
      </c>
      <c r="E3307" s="6">
        <v>9</v>
      </c>
      <c r="F3307" s="6" t="str">
        <f>VLOOKUP(T_[[#This Row],[N° représ]],ListeREPRESENTANTS,2,FALSE)</f>
        <v>Steven Buchanan</v>
      </c>
      <c r="G3307" s="6">
        <v>10607</v>
      </c>
      <c r="H3307" s="9">
        <v>41920</v>
      </c>
      <c r="I3307" s="9">
        <v>41939</v>
      </c>
      <c r="J3307" s="9">
        <v>41939</v>
      </c>
      <c r="K3307" s="7">
        <v>8</v>
      </c>
      <c r="L3307" s="9" t="str">
        <f>VLOOKUP(T_[[#This Row],[Réf catégorie]],ListeCATEGORIES,2,FALSE)</f>
        <v>Poissons et fruits de mer</v>
      </c>
      <c r="M3307" s="6">
        <v>40</v>
      </c>
      <c r="N3307" s="6" t="str">
        <f>VLOOKUP(T_[[#This Row],[Réf prod]],ListePRODUITS,2,FALSE)</f>
        <v>Boston Crab Meat</v>
      </c>
      <c r="O3307" s="13">
        <v>92</v>
      </c>
      <c r="P3307" s="6">
        <v>3</v>
      </c>
      <c r="Q3307" s="13">
        <f t="shared" si="51"/>
        <v>276</v>
      </c>
      <c r="R3307" s="15">
        <v>0.2</v>
      </c>
      <c r="S3307" s="13">
        <v>220.8</v>
      </c>
      <c r="T3307" s="13">
        <v>5.52</v>
      </c>
      <c r="U3307" s="48">
        <f>T_[[#This Row],[CA tarif]]-T_[[#This Row],[CA HT]]</f>
        <v>55.199999999999989</v>
      </c>
      <c r="V3307" s="13"/>
      <c r="W3307" s="13"/>
      <c r="X3307"/>
      <c r="AA3307"/>
      <c r="AB3307"/>
    </row>
    <row r="3308" spans="1:28" ht="15" customHeight="1" x14ac:dyDescent="0.25">
      <c r="A3308" s="6" t="s">
        <v>179</v>
      </c>
      <c r="B3308" s="6" t="s">
        <v>180</v>
      </c>
      <c r="C3308" s="6" t="s">
        <v>181</v>
      </c>
      <c r="D3308" s="6" t="s">
        <v>81</v>
      </c>
      <c r="E3308" s="6">
        <v>7</v>
      </c>
      <c r="F3308" s="6" t="str">
        <f>VLOOKUP(T_[[#This Row],[N° représ]],ListeREPRESENTANTS,2,FALSE)</f>
        <v>Jaime Dos Santos</v>
      </c>
      <c r="G3308" s="6">
        <v>10612</v>
      </c>
      <c r="H3308" s="9">
        <v>41920</v>
      </c>
      <c r="I3308" s="9">
        <v>41944</v>
      </c>
      <c r="J3308" s="9">
        <v>41944</v>
      </c>
      <c r="K3308" s="7">
        <v>8</v>
      </c>
      <c r="L3308" s="9" t="str">
        <f>VLOOKUP(T_[[#This Row],[Réf catégorie]],ListeCATEGORIES,2,FALSE)</f>
        <v>Poissons et fruits de mer</v>
      </c>
      <c r="M3308" s="6">
        <v>36</v>
      </c>
      <c r="N3308" s="6" t="str">
        <f>VLOOKUP(T_[[#This Row],[Réf prod]],ListePRODUITS,2,FALSE)</f>
        <v>Inlagd Sill</v>
      </c>
      <c r="O3308" s="13">
        <v>95</v>
      </c>
      <c r="P3308" s="6">
        <v>40</v>
      </c>
      <c r="Q3308" s="13">
        <f t="shared" si="51"/>
        <v>3800</v>
      </c>
      <c r="R3308" s="15">
        <v>0.02</v>
      </c>
      <c r="S3308" s="13">
        <v>3724</v>
      </c>
      <c r="T3308" s="13">
        <v>44.688000000000002</v>
      </c>
      <c r="U3308" s="48">
        <f>T_[[#This Row],[CA tarif]]-T_[[#This Row],[CA HT]]</f>
        <v>76</v>
      </c>
      <c r="V3308" s="13"/>
      <c r="W3308" s="13"/>
      <c r="X3308"/>
      <c r="AA3308"/>
      <c r="AB3308"/>
    </row>
    <row r="3309" spans="1:28" ht="15" customHeight="1" x14ac:dyDescent="0.25">
      <c r="A3309" s="6" t="s">
        <v>130</v>
      </c>
      <c r="B3309" s="6" t="s">
        <v>131</v>
      </c>
      <c r="C3309" s="6" t="s">
        <v>132</v>
      </c>
      <c r="D3309" s="6" t="s">
        <v>123</v>
      </c>
      <c r="E3309" s="6">
        <v>6</v>
      </c>
      <c r="F3309" s="6" t="str">
        <f>VLOOKUP(T_[[#This Row],[N° représ]],ListeREPRESENTANTS,2,FALSE)</f>
        <v>Ernst Junge</v>
      </c>
      <c r="G3309" s="6">
        <v>10704</v>
      </c>
      <c r="H3309" s="9">
        <v>41920</v>
      </c>
      <c r="I3309" s="9">
        <v>41935</v>
      </c>
      <c r="J3309" s="9">
        <v>41932</v>
      </c>
      <c r="K3309" s="7">
        <v>1</v>
      </c>
      <c r="L3309" s="9" t="str">
        <f>VLOOKUP(T_[[#This Row],[Réf catégorie]],ListeCATEGORIES,2,FALSE)</f>
        <v>Boissons</v>
      </c>
      <c r="M3309" s="6">
        <v>24</v>
      </c>
      <c r="N3309" s="6" t="str">
        <f>VLOOKUP(T_[[#This Row],[Réf prod]],ListePRODUITS,2,FALSE)</f>
        <v>Guaraná Fantástica</v>
      </c>
      <c r="O3309" s="13">
        <v>22.5</v>
      </c>
      <c r="P3309" s="6">
        <v>88</v>
      </c>
      <c r="Q3309" s="13">
        <f t="shared" si="51"/>
        <v>1980</v>
      </c>
      <c r="R3309" s="15">
        <v>0.18</v>
      </c>
      <c r="S3309" s="13">
        <v>1623.6000000000001</v>
      </c>
      <c r="T3309" s="13">
        <v>34.095600000000005</v>
      </c>
      <c r="U3309" s="48">
        <f>T_[[#This Row],[CA tarif]]-T_[[#This Row],[CA HT]]</f>
        <v>356.39999999999986</v>
      </c>
      <c r="V3309" s="13"/>
      <c r="W3309" s="13"/>
      <c r="X3309"/>
      <c r="AA3309"/>
      <c r="AB3309"/>
    </row>
    <row r="3310" spans="1:28" ht="15" customHeight="1" x14ac:dyDescent="0.25">
      <c r="A3310" s="6" t="s">
        <v>114</v>
      </c>
      <c r="B3310" s="6" t="s">
        <v>115</v>
      </c>
      <c r="C3310" s="6" t="s">
        <v>116</v>
      </c>
      <c r="D3310" s="6" t="s">
        <v>81</v>
      </c>
      <c r="E3310" s="6">
        <v>9</v>
      </c>
      <c r="F3310" s="6" t="str">
        <f>VLOOKUP(T_[[#This Row],[N° représ]],ListeREPRESENTANTS,2,FALSE)</f>
        <v>Steven Buchanan</v>
      </c>
      <c r="G3310" s="6">
        <v>10761</v>
      </c>
      <c r="H3310" s="9">
        <v>41920</v>
      </c>
      <c r="I3310" s="9">
        <v>41945</v>
      </c>
      <c r="J3310" s="9">
        <v>41940</v>
      </c>
      <c r="K3310" s="7">
        <v>3</v>
      </c>
      <c r="L3310" s="9" t="str">
        <f>VLOOKUP(T_[[#This Row],[Réf catégorie]],ListeCATEGORIES,2,FALSE)</f>
        <v>Desserts</v>
      </c>
      <c r="M3310" s="6">
        <v>25</v>
      </c>
      <c r="N3310" s="6" t="str">
        <f>VLOOKUP(T_[[#This Row],[Réf prod]],ListePRODUITS,2,FALSE)</f>
        <v>NuNuCa Nuß-Nougat-Creme</v>
      </c>
      <c r="O3310" s="13">
        <v>70</v>
      </c>
      <c r="P3310" s="6">
        <v>87</v>
      </c>
      <c r="Q3310" s="13">
        <f t="shared" si="51"/>
        <v>6090</v>
      </c>
      <c r="R3310" s="15">
        <v>0.01</v>
      </c>
      <c r="S3310" s="13">
        <v>6029.1</v>
      </c>
      <c r="T3310" s="13">
        <v>84.40740000000001</v>
      </c>
      <c r="U3310" s="48">
        <f>T_[[#This Row],[CA tarif]]-T_[[#This Row],[CA HT]]</f>
        <v>60.899999999999636</v>
      </c>
      <c r="V3310" s="13"/>
      <c r="W3310" s="13"/>
      <c r="X3310"/>
      <c r="AA3310"/>
      <c r="AB3310"/>
    </row>
    <row r="3311" spans="1:28" ht="15" customHeight="1" x14ac:dyDescent="0.25">
      <c r="A3311" s="6" t="s">
        <v>278</v>
      </c>
      <c r="B3311" s="6" t="s">
        <v>279</v>
      </c>
      <c r="C3311" s="6" t="s">
        <v>280</v>
      </c>
      <c r="D3311" s="6" t="s">
        <v>85</v>
      </c>
      <c r="E3311" s="6">
        <v>8</v>
      </c>
      <c r="F3311" s="6" t="str">
        <f>VLOOKUP(T_[[#This Row],[N° représ]],ListeREPRESENTANTS,2,FALSE)</f>
        <v>Hicham Esmal</v>
      </c>
      <c r="G3311" s="6">
        <v>10890</v>
      </c>
      <c r="H3311" s="9">
        <v>41920</v>
      </c>
      <c r="I3311" s="9">
        <v>41940</v>
      </c>
      <c r="J3311" s="9">
        <v>41940</v>
      </c>
      <c r="K3311" s="7">
        <v>6</v>
      </c>
      <c r="L3311" s="9" t="str">
        <f>VLOOKUP(T_[[#This Row],[Réf catégorie]],ListeCATEGORIES,2,FALSE)</f>
        <v>Viandes</v>
      </c>
      <c r="M3311" s="6">
        <v>17</v>
      </c>
      <c r="N3311" s="6" t="str">
        <f>VLOOKUP(T_[[#This Row],[Réf prod]],ListePRODUITS,2,FALSE)</f>
        <v>Alice Mutton</v>
      </c>
      <c r="O3311" s="13">
        <v>195</v>
      </c>
      <c r="P3311" s="6">
        <v>4</v>
      </c>
      <c r="Q3311" s="13">
        <f t="shared" si="51"/>
        <v>780</v>
      </c>
      <c r="R3311" s="15">
        <v>0.2</v>
      </c>
      <c r="S3311" s="13">
        <v>624</v>
      </c>
      <c r="T3311" s="13">
        <v>6.8639999999999999</v>
      </c>
      <c r="U3311" s="48">
        <f>T_[[#This Row],[CA tarif]]-T_[[#This Row],[CA HT]]</f>
        <v>156</v>
      </c>
      <c r="V3311" s="13"/>
      <c r="W3311" s="13"/>
      <c r="X3311"/>
      <c r="AA3311"/>
      <c r="AB3311"/>
    </row>
    <row r="3312" spans="1:28" ht="15" customHeight="1" x14ac:dyDescent="0.25">
      <c r="A3312" s="6" t="s">
        <v>157</v>
      </c>
      <c r="B3312" s="6" t="s">
        <v>158</v>
      </c>
      <c r="C3312" s="6" t="s">
        <v>159</v>
      </c>
      <c r="D3312" s="6" t="s">
        <v>136</v>
      </c>
      <c r="E3312" s="6">
        <v>8</v>
      </c>
      <c r="F3312" s="6" t="str">
        <f>VLOOKUP(T_[[#This Row],[N° représ]],ListeREPRESENTANTS,2,FALSE)</f>
        <v>Hicham Esmal</v>
      </c>
      <c r="G3312" s="6">
        <v>10497</v>
      </c>
      <c r="H3312" s="9">
        <v>41921</v>
      </c>
      <c r="I3312" s="9">
        <v>41947</v>
      </c>
      <c r="J3312" s="9">
        <v>41942</v>
      </c>
      <c r="K3312" s="7">
        <v>4</v>
      </c>
      <c r="L3312" s="9" t="str">
        <f>VLOOKUP(T_[[#This Row],[Réf catégorie]],ListeCATEGORIES,2,FALSE)</f>
        <v>Produits laitiers</v>
      </c>
      <c r="M3312" s="6">
        <v>72</v>
      </c>
      <c r="N3312" s="6" t="str">
        <f>VLOOKUP(T_[[#This Row],[Réf prod]],ListePRODUITS,2,FALSE)</f>
        <v>Mozzarella di Giovanni</v>
      </c>
      <c r="O3312" s="13">
        <v>139</v>
      </c>
      <c r="P3312" s="6">
        <v>51</v>
      </c>
      <c r="Q3312" s="13">
        <f t="shared" si="51"/>
        <v>7089</v>
      </c>
      <c r="R3312" s="15">
        <v>0.2</v>
      </c>
      <c r="S3312" s="13">
        <v>5671.2000000000007</v>
      </c>
      <c r="T3312" s="13">
        <v>164.46480000000003</v>
      </c>
      <c r="U3312" s="48">
        <f>T_[[#This Row],[CA tarif]]-T_[[#This Row],[CA HT]]</f>
        <v>1417.7999999999993</v>
      </c>
      <c r="V3312" s="13"/>
      <c r="W3312" s="13"/>
      <c r="X3312"/>
      <c r="AA3312"/>
      <c r="AB3312"/>
    </row>
    <row r="3313" spans="1:28" ht="15" customHeight="1" x14ac:dyDescent="0.25">
      <c r="A3313" s="6" t="s">
        <v>198</v>
      </c>
      <c r="B3313" s="6" t="s">
        <v>199</v>
      </c>
      <c r="C3313" s="6" t="s">
        <v>54</v>
      </c>
      <c r="D3313" s="6" t="s">
        <v>200</v>
      </c>
      <c r="E3313" s="6">
        <v>8</v>
      </c>
      <c r="F3313" s="6" t="str">
        <f>VLOOKUP(T_[[#This Row],[N° représ]],ListeREPRESENTANTS,2,FALSE)</f>
        <v>Hicham Esmal</v>
      </c>
      <c r="G3313" s="6">
        <v>10639</v>
      </c>
      <c r="H3313" s="9">
        <v>41921</v>
      </c>
      <c r="I3313" s="9">
        <v>41948</v>
      </c>
      <c r="J3313" s="9">
        <v>41951</v>
      </c>
      <c r="K3313" s="7">
        <v>8</v>
      </c>
      <c r="L3313" s="9" t="str">
        <f>VLOOKUP(T_[[#This Row],[Réf catégorie]],ListeCATEGORIES,2,FALSE)</f>
        <v>Poissons et fruits de mer</v>
      </c>
      <c r="M3313" s="6">
        <v>18</v>
      </c>
      <c r="N3313" s="6" t="str">
        <f>VLOOKUP(T_[[#This Row],[Réf prod]],ListePRODUITS,2,FALSE)</f>
        <v>Carnarvon Tigers</v>
      </c>
      <c r="O3313" s="13">
        <v>312.5</v>
      </c>
      <c r="P3313" s="6">
        <v>26</v>
      </c>
      <c r="Q3313" s="13">
        <f t="shared" si="51"/>
        <v>8125</v>
      </c>
      <c r="R3313" s="15">
        <v>-0.02</v>
      </c>
      <c r="S3313" s="13">
        <v>8287.5</v>
      </c>
      <c r="T3313" s="13">
        <v>66.3</v>
      </c>
      <c r="U3313" s="48">
        <f>T_[[#This Row],[CA tarif]]-T_[[#This Row],[CA HT]]</f>
        <v>-162.5</v>
      </c>
      <c r="V3313" s="13"/>
      <c r="W3313" s="13"/>
      <c r="X3313"/>
      <c r="AA3313"/>
      <c r="AB3313"/>
    </row>
    <row r="3314" spans="1:28" ht="15" customHeight="1" x14ac:dyDescent="0.25">
      <c r="A3314" s="6" t="s">
        <v>296</v>
      </c>
      <c r="B3314" s="6" t="s">
        <v>297</v>
      </c>
      <c r="C3314" s="6" t="s">
        <v>298</v>
      </c>
      <c r="D3314" s="6" t="s">
        <v>123</v>
      </c>
      <c r="E3314" s="6">
        <v>5</v>
      </c>
      <c r="F3314" s="6" t="str">
        <f>VLOOKUP(T_[[#This Row],[N° représ]],ListeREPRESENTANTS,2,FALSE)</f>
        <v>Mohamed Ben Arfa</v>
      </c>
      <c r="G3314" s="6">
        <v>10652</v>
      </c>
      <c r="H3314" s="9">
        <v>41921</v>
      </c>
      <c r="I3314" s="9">
        <v>41948</v>
      </c>
      <c r="J3314" s="9">
        <v>41946</v>
      </c>
      <c r="K3314" s="7">
        <v>5</v>
      </c>
      <c r="L3314" s="9" t="str">
        <f>VLOOKUP(T_[[#This Row],[Réf catégorie]],ListeCATEGORIES,2,FALSE)</f>
        <v>Pâtes et céréales</v>
      </c>
      <c r="M3314" s="6">
        <v>42</v>
      </c>
      <c r="N3314" s="6" t="str">
        <f>VLOOKUP(T_[[#This Row],[Réf prod]],ListePRODUITS,2,FALSE)</f>
        <v>Singaporean Hokkien Fried Mee</v>
      </c>
      <c r="O3314" s="13">
        <v>70</v>
      </c>
      <c r="P3314" s="6">
        <v>28</v>
      </c>
      <c r="Q3314" s="13">
        <f t="shared" si="51"/>
        <v>1960</v>
      </c>
      <c r="R3314" s="15">
        <v>0.14000000000000001</v>
      </c>
      <c r="S3314" s="13">
        <v>1685.6</v>
      </c>
      <c r="T3314" s="13">
        <v>28.655199999999997</v>
      </c>
      <c r="U3314" s="48">
        <f>T_[[#This Row],[CA tarif]]-T_[[#This Row],[CA HT]]</f>
        <v>274.40000000000009</v>
      </c>
      <c r="V3314" s="13"/>
      <c r="W3314" s="13"/>
      <c r="X3314"/>
      <c r="AA3314"/>
      <c r="AB3314"/>
    </row>
    <row r="3315" spans="1:28" ht="15" customHeight="1" x14ac:dyDescent="0.25">
      <c r="A3315" s="6" t="s">
        <v>170</v>
      </c>
      <c r="B3315" s="6" t="s">
        <v>171</v>
      </c>
      <c r="C3315" s="6" t="s">
        <v>172</v>
      </c>
      <c r="D3315" s="6" t="s">
        <v>146</v>
      </c>
      <c r="E3315" s="6">
        <v>4</v>
      </c>
      <c r="F3315" s="6" t="str">
        <f>VLOOKUP(T_[[#This Row],[N° représ]],ListeREPRESENTANTS,2,FALSE)</f>
        <v>Laura Callahan</v>
      </c>
      <c r="G3315" s="6">
        <v>10724</v>
      </c>
      <c r="H3315" s="9">
        <v>41921</v>
      </c>
      <c r="I3315" s="9">
        <v>41933</v>
      </c>
      <c r="J3315" s="9">
        <v>41935</v>
      </c>
      <c r="K3315" s="7">
        <v>8</v>
      </c>
      <c r="L3315" s="9" t="str">
        <f>VLOOKUP(T_[[#This Row],[Réf catégorie]],ListeCATEGORIES,2,FALSE)</f>
        <v>Poissons et fruits de mer</v>
      </c>
      <c r="M3315" s="6">
        <v>10</v>
      </c>
      <c r="N3315" s="6" t="str">
        <f>VLOOKUP(T_[[#This Row],[Réf prod]],ListePRODUITS,2,FALSE)</f>
        <v>Ikura</v>
      </c>
      <c r="O3315" s="13">
        <v>155</v>
      </c>
      <c r="P3315" s="6">
        <v>68</v>
      </c>
      <c r="Q3315" s="13">
        <f t="shared" si="51"/>
        <v>10540</v>
      </c>
      <c r="R3315" s="15">
        <v>0.1</v>
      </c>
      <c r="S3315" s="13">
        <v>9486</v>
      </c>
      <c r="T3315" s="13">
        <v>75.888000000000005</v>
      </c>
      <c r="U3315" s="48">
        <f>T_[[#This Row],[CA tarif]]-T_[[#This Row],[CA HT]]</f>
        <v>1054</v>
      </c>
      <c r="V3315" s="13"/>
      <c r="W3315" s="13"/>
      <c r="X3315"/>
      <c r="AA3315"/>
      <c r="AB3315"/>
    </row>
    <row r="3316" spans="1:28" ht="15" customHeight="1" x14ac:dyDescent="0.25">
      <c r="A3316" s="6" t="s">
        <v>114</v>
      </c>
      <c r="B3316" s="6" t="s">
        <v>115</v>
      </c>
      <c r="C3316" s="6" t="s">
        <v>116</v>
      </c>
      <c r="D3316" s="6" t="s">
        <v>81</v>
      </c>
      <c r="E3316" s="6">
        <v>5</v>
      </c>
      <c r="F3316" s="6" t="str">
        <f>VLOOKUP(T_[[#This Row],[N° représ]],ListeREPRESENTANTS,2,FALSE)</f>
        <v>Mohamed Ben Arfa</v>
      </c>
      <c r="G3316" s="6">
        <v>10564</v>
      </c>
      <c r="H3316" s="9">
        <v>41922</v>
      </c>
      <c r="I3316" s="9">
        <v>41951</v>
      </c>
      <c r="J3316" s="9">
        <v>41952</v>
      </c>
      <c r="K3316" s="7">
        <v>6</v>
      </c>
      <c r="L3316" s="9" t="str">
        <f>VLOOKUP(T_[[#This Row],[Réf catégorie]],ListeCATEGORIES,2,FALSE)</f>
        <v>Viandes</v>
      </c>
      <c r="M3316" s="6">
        <v>17</v>
      </c>
      <c r="N3316" s="6" t="str">
        <f>VLOOKUP(T_[[#This Row],[Réf prod]],ListePRODUITS,2,FALSE)</f>
        <v>Alice Mutton</v>
      </c>
      <c r="O3316" s="13">
        <v>195</v>
      </c>
      <c r="P3316" s="6">
        <v>56</v>
      </c>
      <c r="Q3316" s="13">
        <f t="shared" si="51"/>
        <v>10920</v>
      </c>
      <c r="R3316" s="15">
        <v>0.15</v>
      </c>
      <c r="S3316" s="13">
        <v>9282</v>
      </c>
      <c r="T3316" s="13">
        <v>102.102</v>
      </c>
      <c r="U3316" s="48">
        <f>T_[[#This Row],[CA tarif]]-T_[[#This Row],[CA HT]]</f>
        <v>1638</v>
      </c>
      <c r="V3316" s="13"/>
      <c r="W3316" s="13"/>
      <c r="X3316"/>
      <c r="AA3316"/>
      <c r="AB3316"/>
    </row>
    <row r="3317" spans="1:28" ht="15" customHeight="1" x14ac:dyDescent="0.25">
      <c r="A3317" s="6" t="s">
        <v>194</v>
      </c>
      <c r="B3317" s="6" t="s">
        <v>195</v>
      </c>
      <c r="C3317" s="6" t="s">
        <v>97</v>
      </c>
      <c r="D3317" s="6" t="s">
        <v>98</v>
      </c>
      <c r="E3317" s="6">
        <v>3</v>
      </c>
      <c r="F3317" s="6" t="str">
        <f>VLOOKUP(T_[[#This Row],[N° représ]],ListeREPRESENTANTS,2,FALSE)</f>
        <v>Janet Leverling</v>
      </c>
      <c r="G3317" s="6">
        <v>10576</v>
      </c>
      <c r="H3317" s="9">
        <v>41922</v>
      </c>
      <c r="I3317" s="9">
        <v>41946</v>
      </c>
      <c r="J3317" s="9">
        <v>41946</v>
      </c>
      <c r="K3317" s="7">
        <v>4</v>
      </c>
      <c r="L3317" s="9" t="str">
        <f>VLOOKUP(T_[[#This Row],[Réf catégorie]],ListeCATEGORIES,2,FALSE)</f>
        <v>Produits laitiers</v>
      </c>
      <c r="M3317" s="6">
        <v>31</v>
      </c>
      <c r="N3317" s="6" t="str">
        <f>VLOOKUP(T_[[#This Row],[Réf prod]],ListePRODUITS,2,FALSE)</f>
        <v>Gorgonzola Telino</v>
      </c>
      <c r="O3317" s="13">
        <v>62.5</v>
      </c>
      <c r="P3317" s="6">
        <v>86</v>
      </c>
      <c r="Q3317" s="13">
        <f t="shared" si="51"/>
        <v>5375</v>
      </c>
      <c r="R3317" s="15">
        <v>0.18</v>
      </c>
      <c r="S3317" s="13">
        <v>4407.5</v>
      </c>
      <c r="T3317" s="13">
        <v>4.4074999999999998</v>
      </c>
      <c r="U3317" s="48">
        <f>T_[[#This Row],[CA tarif]]-T_[[#This Row],[CA HT]]</f>
        <v>967.5</v>
      </c>
      <c r="V3317" s="13"/>
      <c r="W3317" s="13"/>
      <c r="X3317"/>
      <c r="AA3317"/>
      <c r="AB3317"/>
    </row>
    <row r="3318" spans="1:28" ht="15" customHeight="1" x14ac:dyDescent="0.25">
      <c r="A3318" s="6" t="s">
        <v>216</v>
      </c>
      <c r="B3318" s="6" t="s">
        <v>217</v>
      </c>
      <c r="C3318" s="6" t="s">
        <v>218</v>
      </c>
      <c r="D3318" s="6" t="s">
        <v>102</v>
      </c>
      <c r="E3318" s="6">
        <v>5</v>
      </c>
      <c r="F3318" s="6" t="str">
        <f>VLOOKUP(T_[[#This Row],[N° représ]],ListeREPRESENTANTS,2,FALSE)</f>
        <v>Mohamed Ben Arfa</v>
      </c>
      <c r="G3318" s="6">
        <v>10892</v>
      </c>
      <c r="H3318" s="9">
        <v>41922</v>
      </c>
      <c r="I3318" s="9">
        <v>41933</v>
      </c>
      <c r="J3318" s="9">
        <v>41933</v>
      </c>
      <c r="K3318" s="7">
        <v>4</v>
      </c>
      <c r="L3318" s="9" t="str">
        <f>VLOOKUP(T_[[#This Row],[Réf catégorie]],ListeCATEGORIES,2,FALSE)</f>
        <v>Produits laitiers</v>
      </c>
      <c r="M3318" s="6">
        <v>59</v>
      </c>
      <c r="N3318" s="6" t="str">
        <f>VLOOKUP(T_[[#This Row],[Réf prod]],ListePRODUITS,2,FALSE)</f>
        <v>Raclette Courdavault</v>
      </c>
      <c r="O3318" s="13">
        <v>275</v>
      </c>
      <c r="P3318" s="6">
        <v>58</v>
      </c>
      <c r="Q3318" s="13">
        <f t="shared" si="51"/>
        <v>15950</v>
      </c>
      <c r="R3318" s="15">
        <v>0.01</v>
      </c>
      <c r="S3318" s="13">
        <v>15790.5</v>
      </c>
      <c r="T3318" s="13">
        <v>394.76249999999999</v>
      </c>
      <c r="U3318" s="48">
        <f>T_[[#This Row],[CA tarif]]-T_[[#This Row],[CA HT]]</f>
        <v>159.5</v>
      </c>
      <c r="V3318" s="13"/>
      <c r="W3318" s="13"/>
      <c r="X3318"/>
      <c r="AA3318"/>
      <c r="AB3318"/>
    </row>
    <row r="3319" spans="1:28" ht="15" customHeight="1" x14ac:dyDescent="0.25">
      <c r="A3319" s="6" t="s">
        <v>179</v>
      </c>
      <c r="B3319" s="6" t="s">
        <v>180</v>
      </c>
      <c r="C3319" s="6" t="s">
        <v>181</v>
      </c>
      <c r="D3319" s="6" t="s">
        <v>81</v>
      </c>
      <c r="E3319" s="6">
        <v>6</v>
      </c>
      <c r="F3319" s="6" t="str">
        <f>VLOOKUP(T_[[#This Row],[N° représ]],ListeREPRESENTANTS,2,FALSE)</f>
        <v>Ernst Junge</v>
      </c>
      <c r="G3319" s="6">
        <v>10555</v>
      </c>
      <c r="H3319" s="9">
        <v>41923</v>
      </c>
      <c r="I3319" s="9">
        <v>41942</v>
      </c>
      <c r="J3319" s="9">
        <v>41942</v>
      </c>
      <c r="K3319" s="7">
        <v>7</v>
      </c>
      <c r="L3319" s="9" t="str">
        <f>VLOOKUP(T_[[#This Row],[Réf catégorie]],ListeCATEGORIES,2,FALSE)</f>
        <v>Produits secs</v>
      </c>
      <c r="M3319" s="6">
        <v>14</v>
      </c>
      <c r="N3319" s="6" t="str">
        <f>VLOOKUP(T_[[#This Row],[Réf prod]],ListePRODUITS,2,FALSE)</f>
        <v>Tofu</v>
      </c>
      <c r="O3319" s="13">
        <v>116.25</v>
      </c>
      <c r="P3319" s="6">
        <v>30</v>
      </c>
      <c r="Q3319" s="13">
        <f t="shared" si="51"/>
        <v>3487.5</v>
      </c>
      <c r="R3319" s="15">
        <v>0.16</v>
      </c>
      <c r="S3319" s="13">
        <v>2929.5</v>
      </c>
      <c r="T3319" s="13">
        <v>55.660499999999999</v>
      </c>
      <c r="U3319" s="48">
        <f>T_[[#This Row],[CA tarif]]-T_[[#This Row],[CA HT]]</f>
        <v>558</v>
      </c>
      <c r="V3319" s="13"/>
      <c r="W3319" s="13"/>
      <c r="X3319"/>
      <c r="AA3319"/>
      <c r="AB3319"/>
    </row>
    <row r="3320" spans="1:28" ht="15" customHeight="1" x14ac:dyDescent="0.25">
      <c r="A3320" s="6" t="s">
        <v>179</v>
      </c>
      <c r="B3320" s="6" t="s">
        <v>180</v>
      </c>
      <c r="C3320" s="6" t="s">
        <v>181</v>
      </c>
      <c r="D3320" s="6" t="s">
        <v>81</v>
      </c>
      <c r="E3320" s="6">
        <v>9</v>
      </c>
      <c r="F3320" s="6" t="str">
        <f>VLOOKUP(T_[[#This Row],[N° représ]],ListeREPRESENTANTS,2,FALSE)</f>
        <v>Steven Buchanan</v>
      </c>
      <c r="G3320" s="6">
        <v>10607</v>
      </c>
      <c r="H3320" s="9">
        <v>41923</v>
      </c>
      <c r="I3320" s="9">
        <v>41949</v>
      </c>
      <c r="J3320" s="9">
        <v>41949</v>
      </c>
      <c r="K3320" s="7">
        <v>6</v>
      </c>
      <c r="L3320" s="9" t="str">
        <f>VLOOKUP(T_[[#This Row],[Réf catégorie]],ListeCATEGORIES,2,FALSE)</f>
        <v>Viandes</v>
      </c>
      <c r="M3320" s="6">
        <v>17</v>
      </c>
      <c r="N3320" s="6" t="str">
        <f>VLOOKUP(T_[[#This Row],[Réf prod]],ListePRODUITS,2,FALSE)</f>
        <v>Alice Mutton</v>
      </c>
      <c r="O3320" s="13">
        <v>195</v>
      </c>
      <c r="P3320" s="6">
        <v>48</v>
      </c>
      <c r="Q3320" s="13">
        <f t="shared" si="51"/>
        <v>9360</v>
      </c>
      <c r="R3320" s="15">
        <v>0.19</v>
      </c>
      <c r="S3320" s="13">
        <v>7581.6</v>
      </c>
      <c r="T3320" s="13">
        <v>121.30560000000001</v>
      </c>
      <c r="U3320" s="48">
        <f>T_[[#This Row],[CA tarif]]-T_[[#This Row],[CA HT]]</f>
        <v>1778.3999999999996</v>
      </c>
      <c r="V3320" s="13"/>
      <c r="W3320" s="13"/>
      <c r="X3320"/>
      <c r="AA3320"/>
      <c r="AB3320"/>
    </row>
    <row r="3321" spans="1:28" ht="15" customHeight="1" x14ac:dyDescent="0.25">
      <c r="A3321" s="6" t="s">
        <v>308</v>
      </c>
      <c r="B3321" s="6" t="s">
        <v>309</v>
      </c>
      <c r="C3321" s="6" t="s">
        <v>203</v>
      </c>
      <c r="D3321" s="6" t="s">
        <v>204</v>
      </c>
      <c r="E3321" s="6">
        <v>5</v>
      </c>
      <c r="F3321" s="6" t="str">
        <f>VLOOKUP(T_[[#This Row],[N° représ]],ListeREPRESENTANTS,2,FALSE)</f>
        <v>Mohamed Ben Arfa</v>
      </c>
      <c r="G3321" s="6">
        <v>10716</v>
      </c>
      <c r="H3321" s="9">
        <v>41923</v>
      </c>
      <c r="I3321" s="9">
        <v>41949</v>
      </c>
      <c r="J3321" s="9">
        <v>41950</v>
      </c>
      <c r="K3321" s="7">
        <v>3</v>
      </c>
      <c r="L3321" s="9" t="str">
        <f>VLOOKUP(T_[[#This Row],[Réf catégorie]],ListeCATEGORIES,2,FALSE)</f>
        <v>Desserts</v>
      </c>
      <c r="M3321" s="6">
        <v>21</v>
      </c>
      <c r="N3321" s="6" t="str">
        <f>VLOOKUP(T_[[#This Row],[Réf prod]],ListePRODUITS,2,FALSE)</f>
        <v>Sir Rodney's Scones</v>
      </c>
      <c r="O3321" s="13">
        <v>50</v>
      </c>
      <c r="P3321" s="6">
        <v>93</v>
      </c>
      <c r="Q3321" s="13">
        <f t="shared" si="51"/>
        <v>4650</v>
      </c>
      <c r="R3321" s="15">
        <v>0.02</v>
      </c>
      <c r="S3321" s="13">
        <v>4557</v>
      </c>
      <c r="T3321" s="13">
        <v>36.456000000000003</v>
      </c>
      <c r="U3321" s="48">
        <f>T_[[#This Row],[CA tarif]]-T_[[#This Row],[CA HT]]</f>
        <v>93</v>
      </c>
      <c r="V3321" s="13"/>
      <c r="W3321" s="13"/>
      <c r="X3321"/>
      <c r="AA3321"/>
      <c r="AB3321"/>
    </row>
    <row r="3322" spans="1:28" ht="15" customHeight="1" x14ac:dyDescent="0.25">
      <c r="A3322" s="6" t="s">
        <v>305</v>
      </c>
      <c r="B3322" s="6" t="s">
        <v>306</v>
      </c>
      <c r="C3322" s="6" t="s">
        <v>307</v>
      </c>
      <c r="D3322" s="6" t="s">
        <v>251</v>
      </c>
      <c r="E3322" s="6">
        <v>3</v>
      </c>
      <c r="F3322" s="6" t="str">
        <f>VLOOKUP(T_[[#This Row],[N° représ]],ListeREPRESENTANTS,2,FALSE)</f>
        <v>Janet Leverling</v>
      </c>
      <c r="G3322" s="6">
        <v>10753</v>
      </c>
      <c r="H3322" s="9">
        <v>41923</v>
      </c>
      <c r="I3322" s="9">
        <v>41946</v>
      </c>
      <c r="J3322" s="9">
        <v>41947</v>
      </c>
      <c r="K3322" s="7">
        <v>8</v>
      </c>
      <c r="L3322" s="9" t="str">
        <f>VLOOKUP(T_[[#This Row],[Réf catégorie]],ListeCATEGORIES,2,FALSE)</f>
        <v>Poissons et fruits de mer</v>
      </c>
      <c r="M3322" s="6">
        <v>45</v>
      </c>
      <c r="N3322" s="6" t="str">
        <f>VLOOKUP(T_[[#This Row],[Réf prod]],ListePRODUITS,2,FALSE)</f>
        <v>Røgede sild</v>
      </c>
      <c r="O3322" s="13">
        <v>47.5</v>
      </c>
      <c r="P3322" s="6">
        <v>13</v>
      </c>
      <c r="Q3322" s="13">
        <f t="shared" si="51"/>
        <v>617.5</v>
      </c>
      <c r="R3322" s="15">
        <v>7.0000000000000007E-2</v>
      </c>
      <c r="S3322" s="13">
        <v>574.27499999999998</v>
      </c>
      <c r="T3322" s="13">
        <v>9.1883999999999997</v>
      </c>
      <c r="U3322" s="48">
        <f>T_[[#This Row],[CA tarif]]-T_[[#This Row],[CA HT]]</f>
        <v>43.225000000000023</v>
      </c>
      <c r="V3322" s="13"/>
      <c r="W3322" s="13"/>
      <c r="X3322"/>
      <c r="AA3322"/>
      <c r="AB3322"/>
    </row>
    <row r="3323" spans="1:28" ht="15" customHeight="1" x14ac:dyDescent="0.25">
      <c r="A3323" s="6" t="s">
        <v>99</v>
      </c>
      <c r="B3323" s="6" t="s">
        <v>100</v>
      </c>
      <c r="C3323" s="6" t="s">
        <v>101</v>
      </c>
      <c r="D3323" s="6" t="s">
        <v>102</v>
      </c>
      <c r="E3323" s="6">
        <v>9</v>
      </c>
      <c r="F3323" s="6" t="str">
        <f>VLOOKUP(T_[[#This Row],[N° représ]],ListeREPRESENTANTS,2,FALSE)</f>
        <v>Steven Buchanan</v>
      </c>
      <c r="G3323" s="6">
        <v>10841</v>
      </c>
      <c r="H3323" s="9">
        <v>41923</v>
      </c>
      <c r="I3323" s="9">
        <v>41946</v>
      </c>
      <c r="J3323" s="9">
        <v>41942</v>
      </c>
      <c r="K3323" s="7">
        <v>4</v>
      </c>
      <c r="L3323" s="9" t="str">
        <f>VLOOKUP(T_[[#This Row],[Réf catégorie]],ListeCATEGORIES,2,FALSE)</f>
        <v>Produits laitiers</v>
      </c>
      <c r="M3323" s="6">
        <v>59</v>
      </c>
      <c r="N3323" s="6" t="str">
        <f>VLOOKUP(T_[[#This Row],[Réf prod]],ListePRODUITS,2,FALSE)</f>
        <v>Raclette Courdavault</v>
      </c>
      <c r="O3323" s="13">
        <v>275</v>
      </c>
      <c r="P3323" s="6">
        <v>81</v>
      </c>
      <c r="Q3323" s="13">
        <f t="shared" si="51"/>
        <v>22275</v>
      </c>
      <c r="R3323" s="15">
        <v>0.11</v>
      </c>
      <c r="S3323" s="13">
        <v>19824.75</v>
      </c>
      <c r="T3323" s="13">
        <v>396.495</v>
      </c>
      <c r="U3323" s="48">
        <f>T_[[#This Row],[CA tarif]]-T_[[#This Row],[CA HT]]</f>
        <v>2450.25</v>
      </c>
      <c r="V3323" s="13"/>
      <c r="W3323" s="13"/>
      <c r="X3323"/>
      <c r="AA3323"/>
      <c r="AB3323"/>
    </row>
    <row r="3324" spans="1:28" ht="15" customHeight="1" x14ac:dyDescent="0.25">
      <c r="A3324" s="6" t="s">
        <v>137</v>
      </c>
      <c r="B3324" s="6" t="s">
        <v>138</v>
      </c>
      <c r="C3324" s="6" t="s">
        <v>139</v>
      </c>
      <c r="D3324" s="6" t="s">
        <v>140</v>
      </c>
      <c r="E3324" s="6">
        <v>1</v>
      </c>
      <c r="F3324" s="6" t="str">
        <f>VLOOKUP(T_[[#This Row],[N° représ]],ListeREPRESENTANTS,2,FALSE)</f>
        <v>Francis Rivière</v>
      </c>
      <c r="G3324" s="6">
        <v>10686</v>
      </c>
      <c r="H3324" s="9">
        <v>41924</v>
      </c>
      <c r="I3324" s="9">
        <v>41934</v>
      </c>
      <c r="J3324" s="9">
        <v>41937</v>
      </c>
      <c r="K3324" s="7">
        <v>3</v>
      </c>
      <c r="L3324" s="9" t="str">
        <f>VLOOKUP(T_[[#This Row],[Réf catégorie]],ListeCATEGORIES,2,FALSE)</f>
        <v>Desserts</v>
      </c>
      <c r="M3324" s="6">
        <v>26</v>
      </c>
      <c r="N3324" s="6" t="str">
        <f>VLOOKUP(T_[[#This Row],[Réf prod]],ListePRODUITS,2,FALSE)</f>
        <v>Gumbär Gummibärchen</v>
      </c>
      <c r="O3324" s="13">
        <v>156.15</v>
      </c>
      <c r="P3324" s="6">
        <v>27</v>
      </c>
      <c r="Q3324" s="13">
        <f t="shared" si="51"/>
        <v>4216.05</v>
      </c>
      <c r="R3324" s="15">
        <v>0.11</v>
      </c>
      <c r="S3324" s="13">
        <v>3752.2845000000002</v>
      </c>
      <c r="T3324" s="13">
        <v>86.302543499999999</v>
      </c>
      <c r="U3324" s="48">
        <f>T_[[#This Row],[CA tarif]]-T_[[#This Row],[CA HT]]</f>
        <v>463.76549999999997</v>
      </c>
      <c r="V3324" s="13"/>
      <c r="W3324" s="13"/>
      <c r="X3324"/>
      <c r="AA3324"/>
      <c r="AB3324"/>
    </row>
    <row r="3325" spans="1:28" ht="15" customHeight="1" x14ac:dyDescent="0.25">
      <c r="A3325" s="6" t="s">
        <v>179</v>
      </c>
      <c r="B3325" s="6" t="s">
        <v>180</v>
      </c>
      <c r="C3325" s="6" t="s">
        <v>181</v>
      </c>
      <c r="D3325" s="6" t="s">
        <v>81</v>
      </c>
      <c r="E3325" s="6">
        <v>3</v>
      </c>
      <c r="F3325" s="6" t="str">
        <f>VLOOKUP(T_[[#This Row],[N° représ]],ListeREPRESENTANTS,2,FALSE)</f>
        <v>Janet Leverling</v>
      </c>
      <c r="G3325" s="6">
        <v>10700</v>
      </c>
      <c r="H3325" s="9">
        <v>41924</v>
      </c>
      <c r="I3325" s="9">
        <v>41946</v>
      </c>
      <c r="J3325" s="9">
        <v>41942</v>
      </c>
      <c r="K3325" s="7">
        <v>1</v>
      </c>
      <c r="L3325" s="9" t="str">
        <f>VLOOKUP(T_[[#This Row],[Réf catégorie]],ListeCATEGORIES,2,FALSE)</f>
        <v>Boissons</v>
      </c>
      <c r="M3325" s="6">
        <v>1</v>
      </c>
      <c r="N3325" s="6" t="str">
        <f>VLOOKUP(T_[[#This Row],[Réf prod]],ListePRODUITS,2,FALSE)</f>
        <v>Chai</v>
      </c>
      <c r="O3325" s="13">
        <v>90</v>
      </c>
      <c r="P3325" s="6">
        <v>57</v>
      </c>
      <c r="Q3325" s="13">
        <f t="shared" si="51"/>
        <v>5130</v>
      </c>
      <c r="R3325" s="15">
        <v>0.13</v>
      </c>
      <c r="S3325" s="13">
        <v>4463.1000000000004</v>
      </c>
      <c r="T3325" s="13">
        <v>93.725100000000012</v>
      </c>
      <c r="U3325" s="48">
        <f>T_[[#This Row],[CA tarif]]-T_[[#This Row],[CA HT]]</f>
        <v>666.89999999999964</v>
      </c>
      <c r="V3325" s="13"/>
      <c r="W3325" s="13"/>
      <c r="X3325"/>
      <c r="AA3325"/>
      <c r="AB3325"/>
    </row>
    <row r="3326" spans="1:28" ht="15" customHeight="1" x14ac:dyDescent="0.25">
      <c r="A3326" s="6" t="s">
        <v>111</v>
      </c>
      <c r="B3326" s="6" t="s">
        <v>112</v>
      </c>
      <c r="C3326" s="6" t="s">
        <v>113</v>
      </c>
      <c r="D3326" s="6" t="s">
        <v>85</v>
      </c>
      <c r="E3326" s="6">
        <v>3</v>
      </c>
      <c r="F3326" s="6" t="str">
        <f>VLOOKUP(T_[[#This Row],[N° représ]],ListeREPRESENTANTS,2,FALSE)</f>
        <v>Janet Leverling</v>
      </c>
      <c r="G3326" s="6">
        <v>10814</v>
      </c>
      <c r="H3326" s="9">
        <v>41924</v>
      </c>
      <c r="I3326" s="9">
        <v>41948</v>
      </c>
      <c r="J3326" s="9">
        <v>41944</v>
      </c>
      <c r="K3326" s="7">
        <v>2</v>
      </c>
      <c r="L3326" s="9" t="str">
        <f>VLOOKUP(T_[[#This Row],[Réf catégorie]],ListeCATEGORIES,2,FALSE)</f>
        <v>Condiments</v>
      </c>
      <c r="M3326" s="6">
        <v>61</v>
      </c>
      <c r="N3326" s="6" t="str">
        <f>VLOOKUP(T_[[#This Row],[Réf prod]],ListePRODUITS,2,FALSE)</f>
        <v>Sirop d'érable</v>
      </c>
      <c r="O3326" s="13">
        <v>142.5</v>
      </c>
      <c r="P3326" s="6">
        <v>65</v>
      </c>
      <c r="Q3326" s="13">
        <f t="shared" si="51"/>
        <v>9262.5</v>
      </c>
      <c r="R3326" s="15">
        <v>0.13</v>
      </c>
      <c r="S3326" s="13">
        <v>8058.375</v>
      </c>
      <c r="T3326" s="13">
        <v>161.16749999999999</v>
      </c>
      <c r="U3326" s="48">
        <f>T_[[#This Row],[CA tarif]]-T_[[#This Row],[CA HT]]</f>
        <v>1204.125</v>
      </c>
      <c r="V3326" s="13"/>
      <c r="W3326" s="13"/>
      <c r="X3326"/>
      <c r="AA3326"/>
      <c r="AB3326"/>
    </row>
    <row r="3327" spans="1:28" ht="15" customHeight="1" x14ac:dyDescent="0.25">
      <c r="A3327" s="6" t="s">
        <v>281</v>
      </c>
      <c r="B3327" s="6" t="s">
        <v>282</v>
      </c>
      <c r="C3327" s="6" t="s">
        <v>283</v>
      </c>
      <c r="D3327" s="6" t="s">
        <v>284</v>
      </c>
      <c r="E3327" s="6">
        <v>6</v>
      </c>
      <c r="F3327" s="6" t="str">
        <f>VLOOKUP(T_[[#This Row],[N° représ]],ListeREPRESENTANTS,2,FALSE)</f>
        <v>Ernst Junge</v>
      </c>
      <c r="G3327" s="6">
        <v>10611</v>
      </c>
      <c r="H3327" s="9">
        <v>41925</v>
      </c>
      <c r="I3327" s="9">
        <v>41945</v>
      </c>
      <c r="J3327" s="9">
        <v>41942</v>
      </c>
      <c r="K3327" s="7">
        <v>1</v>
      </c>
      <c r="L3327" s="9" t="str">
        <f>VLOOKUP(T_[[#This Row],[Réf catégorie]],ListeCATEGORIES,2,FALSE)</f>
        <v>Boissons</v>
      </c>
      <c r="M3327" s="6">
        <v>1</v>
      </c>
      <c r="N3327" s="6" t="str">
        <f>VLOOKUP(T_[[#This Row],[Réf prod]],ListePRODUITS,2,FALSE)</f>
        <v>Chai</v>
      </c>
      <c r="O3327" s="13">
        <v>90</v>
      </c>
      <c r="P3327" s="6">
        <v>1</v>
      </c>
      <c r="Q3327" s="13">
        <f t="shared" si="51"/>
        <v>90</v>
      </c>
      <c r="R3327" s="15">
        <v>0.08</v>
      </c>
      <c r="S3327" s="13">
        <v>82.8</v>
      </c>
      <c r="T3327" s="13">
        <v>0.24839999999999998</v>
      </c>
      <c r="U3327" s="48">
        <f>T_[[#This Row],[CA tarif]]-T_[[#This Row],[CA HT]]</f>
        <v>7.2000000000000028</v>
      </c>
      <c r="V3327" s="13"/>
      <c r="W3327" s="13"/>
      <c r="X3327"/>
      <c r="AA3327"/>
      <c r="AB3327"/>
    </row>
    <row r="3328" spans="1:28" ht="15" customHeight="1" x14ac:dyDescent="0.25">
      <c r="A3328" s="6" t="s">
        <v>90</v>
      </c>
      <c r="B3328" s="6" t="s">
        <v>91</v>
      </c>
      <c r="C3328" s="6" t="s">
        <v>88</v>
      </c>
      <c r="D3328" s="6" t="s">
        <v>89</v>
      </c>
      <c r="E3328" s="6">
        <v>4</v>
      </c>
      <c r="F3328" s="6" t="str">
        <f>VLOOKUP(T_[[#This Row],[N° représ]],ListeREPRESENTANTS,2,FALSE)</f>
        <v>Laura Callahan</v>
      </c>
      <c r="G3328" s="6">
        <v>10472</v>
      </c>
      <c r="H3328" s="9">
        <v>41926</v>
      </c>
      <c r="I3328" s="9">
        <v>41945</v>
      </c>
      <c r="J3328" s="9">
        <v>41941</v>
      </c>
      <c r="K3328" s="7">
        <v>7</v>
      </c>
      <c r="L3328" s="9" t="str">
        <f>VLOOKUP(T_[[#This Row],[Réf catégorie]],ListeCATEGORIES,2,FALSE)</f>
        <v>Produits secs</v>
      </c>
      <c r="M3328" s="6">
        <v>51</v>
      </c>
      <c r="N3328" s="6" t="str">
        <f>VLOOKUP(T_[[#This Row],[Réf prod]],ListePRODUITS,2,FALSE)</f>
        <v>Manjimup Dried Apples</v>
      </c>
      <c r="O3328" s="13">
        <v>212</v>
      </c>
      <c r="P3328" s="6">
        <v>55</v>
      </c>
      <c r="Q3328" s="13">
        <f t="shared" si="51"/>
        <v>11660</v>
      </c>
      <c r="R3328" s="15">
        <v>0.19</v>
      </c>
      <c r="S3328" s="13">
        <v>9444.6</v>
      </c>
      <c r="T3328" s="13">
        <v>9.4446000000000012</v>
      </c>
      <c r="U3328" s="48">
        <f>T_[[#This Row],[CA tarif]]-T_[[#This Row],[CA HT]]</f>
        <v>2215.3999999999996</v>
      </c>
      <c r="V3328" s="13"/>
      <c r="W3328" s="13"/>
      <c r="X3328"/>
      <c r="AA3328"/>
      <c r="AB3328"/>
    </row>
    <row r="3329" spans="1:28" ht="15" customHeight="1" x14ac:dyDescent="0.25">
      <c r="A3329" s="6" t="s">
        <v>78</v>
      </c>
      <c r="B3329" s="6" t="s">
        <v>79</v>
      </c>
      <c r="C3329" s="6" t="s">
        <v>80</v>
      </c>
      <c r="D3329" s="6" t="s">
        <v>81</v>
      </c>
      <c r="E3329" s="6">
        <v>5</v>
      </c>
      <c r="F3329" s="6" t="str">
        <f>VLOOKUP(T_[[#This Row],[N° représ]],ListeREPRESENTANTS,2,FALSE)</f>
        <v>Mohamed Ben Arfa</v>
      </c>
      <c r="G3329" s="6">
        <v>10504</v>
      </c>
      <c r="H3329" s="9">
        <v>41926</v>
      </c>
      <c r="I3329" s="9">
        <v>41946</v>
      </c>
      <c r="J3329" s="9">
        <v>41949</v>
      </c>
      <c r="K3329" s="7">
        <v>6</v>
      </c>
      <c r="L3329" s="9" t="str">
        <f>VLOOKUP(T_[[#This Row],[Réf catégorie]],ListeCATEGORIES,2,FALSE)</f>
        <v>Viandes</v>
      </c>
      <c r="M3329" s="6">
        <v>53</v>
      </c>
      <c r="N3329" s="6" t="str">
        <f>VLOOKUP(T_[[#This Row],[Réf prod]],ListePRODUITS,2,FALSE)</f>
        <v>Perth Pasties</v>
      </c>
      <c r="O3329" s="13">
        <v>164</v>
      </c>
      <c r="P3329" s="6">
        <v>53</v>
      </c>
      <c r="Q3329" s="13">
        <f t="shared" si="51"/>
        <v>8692</v>
      </c>
      <c r="R3329" s="15">
        <v>0.02</v>
      </c>
      <c r="S3329" s="13">
        <v>8518.16</v>
      </c>
      <c r="T3329" s="13">
        <v>187.39952</v>
      </c>
      <c r="U3329" s="48">
        <f>T_[[#This Row],[CA tarif]]-T_[[#This Row],[CA HT]]</f>
        <v>173.84000000000015</v>
      </c>
      <c r="V3329" s="13"/>
      <c r="W3329" s="13"/>
      <c r="X3329"/>
      <c r="AA3329"/>
      <c r="AB3329"/>
    </row>
    <row r="3330" spans="1:28" ht="15" customHeight="1" x14ac:dyDescent="0.25">
      <c r="A3330" s="6" t="s">
        <v>127</v>
      </c>
      <c r="B3330" s="6" t="s">
        <v>128</v>
      </c>
      <c r="C3330" s="6" t="s">
        <v>129</v>
      </c>
      <c r="D3330" s="6" t="s">
        <v>106</v>
      </c>
      <c r="E3330" s="6">
        <v>3</v>
      </c>
      <c r="F3330" s="6" t="str">
        <f>VLOOKUP(T_[[#This Row],[N° représ]],ListeREPRESENTANTS,2,FALSE)</f>
        <v>Janet Leverling</v>
      </c>
      <c r="G3330" s="6">
        <v>10638</v>
      </c>
      <c r="H3330" s="9">
        <v>41926</v>
      </c>
      <c r="I3330" s="9">
        <v>41951</v>
      </c>
      <c r="J3330" s="9">
        <v>41954</v>
      </c>
      <c r="K3330" s="7">
        <v>8</v>
      </c>
      <c r="L3330" s="9" t="str">
        <f>VLOOKUP(T_[[#This Row],[Réf catégorie]],ListeCATEGORIES,2,FALSE)</f>
        <v>Poissons et fruits de mer</v>
      </c>
      <c r="M3330" s="6">
        <v>45</v>
      </c>
      <c r="N3330" s="6" t="str">
        <f>VLOOKUP(T_[[#This Row],[Réf prod]],ListePRODUITS,2,FALSE)</f>
        <v>Røgede sild</v>
      </c>
      <c r="O3330" s="13">
        <v>47.5</v>
      </c>
      <c r="P3330" s="6">
        <v>99</v>
      </c>
      <c r="Q3330" s="13">
        <f t="shared" si="51"/>
        <v>4702.5</v>
      </c>
      <c r="R3330" s="15">
        <v>0.2</v>
      </c>
      <c r="S3330" s="13">
        <v>3762</v>
      </c>
      <c r="T3330" s="13">
        <v>56.43</v>
      </c>
      <c r="U3330" s="48">
        <f>T_[[#This Row],[CA tarif]]-T_[[#This Row],[CA HT]]</f>
        <v>940.5</v>
      </c>
      <c r="V3330" s="13"/>
      <c r="W3330" s="13"/>
      <c r="X3330"/>
      <c r="AA3330"/>
      <c r="AB3330"/>
    </row>
    <row r="3331" spans="1:28" ht="15" customHeight="1" x14ac:dyDescent="0.25">
      <c r="A3331" s="6" t="s">
        <v>130</v>
      </c>
      <c r="B3331" s="6" t="s">
        <v>131</v>
      </c>
      <c r="C3331" s="6" t="s">
        <v>132</v>
      </c>
      <c r="D3331" s="6" t="s">
        <v>123</v>
      </c>
      <c r="E3331" s="6">
        <v>5</v>
      </c>
      <c r="F3331" s="6" t="str">
        <f>VLOOKUP(T_[[#This Row],[N° représ]],ListeREPRESENTANTS,2,FALSE)</f>
        <v>Mohamed Ben Arfa</v>
      </c>
      <c r="G3331" s="6">
        <v>10728</v>
      </c>
      <c r="H3331" s="9">
        <v>41926</v>
      </c>
      <c r="I3331" s="9">
        <v>41938</v>
      </c>
      <c r="J3331" s="9">
        <v>41936</v>
      </c>
      <c r="K3331" s="7">
        <v>6</v>
      </c>
      <c r="L3331" s="9" t="str">
        <f>VLOOKUP(T_[[#This Row],[Réf catégorie]],ListeCATEGORIES,2,FALSE)</f>
        <v>Viandes</v>
      </c>
      <c r="M3331" s="6">
        <v>55</v>
      </c>
      <c r="N3331" s="6" t="str">
        <f>VLOOKUP(T_[[#This Row],[Réf prod]],ListePRODUITS,2,FALSE)</f>
        <v>Pâté chinois</v>
      </c>
      <c r="O3331" s="13">
        <v>120</v>
      </c>
      <c r="P3331" s="6">
        <v>94</v>
      </c>
      <c r="Q3331" s="13">
        <f t="shared" si="51"/>
        <v>11280</v>
      </c>
      <c r="R3331" s="15">
        <v>0.11</v>
      </c>
      <c r="S3331" s="13">
        <v>10039.200000000001</v>
      </c>
      <c r="T3331" s="13">
        <v>10.039200000000001</v>
      </c>
      <c r="U3331" s="48">
        <f>T_[[#This Row],[CA tarif]]-T_[[#This Row],[CA HT]]</f>
        <v>1240.7999999999993</v>
      </c>
      <c r="V3331" s="13"/>
      <c r="W3331" s="13"/>
      <c r="X3331"/>
      <c r="AA3331"/>
      <c r="AB3331"/>
    </row>
    <row r="3332" spans="1:28" ht="15" customHeight="1" x14ac:dyDescent="0.25">
      <c r="A3332" s="6" t="s">
        <v>179</v>
      </c>
      <c r="B3332" s="6" t="s">
        <v>180</v>
      </c>
      <c r="C3332" s="6" t="s">
        <v>181</v>
      </c>
      <c r="D3332" s="6" t="s">
        <v>81</v>
      </c>
      <c r="E3332" s="6">
        <v>3</v>
      </c>
      <c r="F3332" s="6" t="str">
        <f>VLOOKUP(T_[[#This Row],[N° représ]],ListeREPRESENTANTS,2,FALSE)</f>
        <v>Janet Leverling</v>
      </c>
      <c r="G3332" s="6">
        <v>10748</v>
      </c>
      <c r="H3332" s="9">
        <v>41926</v>
      </c>
      <c r="I3332" s="9">
        <v>41938</v>
      </c>
      <c r="J3332" s="9">
        <v>41940</v>
      </c>
      <c r="K3332" s="7">
        <v>5</v>
      </c>
      <c r="L3332" s="9" t="str">
        <f>VLOOKUP(T_[[#This Row],[Réf catégorie]],ListeCATEGORIES,2,FALSE)</f>
        <v>Pâtes et céréales</v>
      </c>
      <c r="M3332" s="6">
        <v>56</v>
      </c>
      <c r="N3332" s="6" t="str">
        <f>VLOOKUP(T_[[#This Row],[Réf prod]],ListePRODUITS,2,FALSE)</f>
        <v>Gnocchi di nonna Alice</v>
      </c>
      <c r="O3332" s="13">
        <v>190</v>
      </c>
      <c r="P3332" s="6">
        <v>3</v>
      </c>
      <c r="Q3332" s="13">
        <f t="shared" si="51"/>
        <v>570</v>
      </c>
      <c r="R3332" s="15">
        <v>0.15</v>
      </c>
      <c r="S3332" s="13">
        <v>484.5</v>
      </c>
      <c r="T3332" s="13">
        <v>5.8140000000000001</v>
      </c>
      <c r="U3332" s="48">
        <f>T_[[#This Row],[CA tarif]]-T_[[#This Row],[CA HT]]</f>
        <v>85.5</v>
      </c>
      <c r="V3332" s="13"/>
      <c r="W3332" s="13"/>
      <c r="X3332"/>
      <c r="AA3332"/>
      <c r="AB3332"/>
    </row>
    <row r="3333" spans="1:28" ht="15" customHeight="1" x14ac:dyDescent="0.25">
      <c r="A3333" s="6" t="s">
        <v>137</v>
      </c>
      <c r="B3333" s="6" t="s">
        <v>138</v>
      </c>
      <c r="C3333" s="6" t="s">
        <v>139</v>
      </c>
      <c r="D3333" s="6" t="s">
        <v>140</v>
      </c>
      <c r="E3333" s="6">
        <v>1</v>
      </c>
      <c r="F3333" s="6" t="str">
        <f>VLOOKUP(T_[[#This Row],[N° représ]],ListeREPRESENTANTS,2,FALSE)</f>
        <v>Francis Rivière</v>
      </c>
      <c r="G3333" s="6">
        <v>10686</v>
      </c>
      <c r="H3333" s="9">
        <v>41927</v>
      </c>
      <c r="I3333" s="9">
        <v>41943</v>
      </c>
      <c r="J3333" s="9">
        <v>41942</v>
      </c>
      <c r="K3333" s="7">
        <v>6</v>
      </c>
      <c r="L3333" s="9" t="str">
        <f>VLOOKUP(T_[[#This Row],[Réf catégorie]],ListeCATEGORIES,2,FALSE)</f>
        <v>Viandes</v>
      </c>
      <c r="M3333" s="6">
        <v>17</v>
      </c>
      <c r="N3333" s="6" t="str">
        <f>VLOOKUP(T_[[#This Row],[Réf prod]],ListePRODUITS,2,FALSE)</f>
        <v>Alice Mutton</v>
      </c>
      <c r="O3333" s="13">
        <v>195</v>
      </c>
      <c r="P3333" s="6">
        <v>93</v>
      </c>
      <c r="Q3333" s="13">
        <f t="shared" ref="Q3333:Q3396" si="52">O3333*P3333</f>
        <v>18135</v>
      </c>
      <c r="R3333" s="15">
        <v>0.16</v>
      </c>
      <c r="S3333" s="13">
        <v>15233.4</v>
      </c>
      <c r="T3333" s="13">
        <v>258.96780000000001</v>
      </c>
      <c r="U3333" s="48">
        <f>T_[[#This Row],[CA tarif]]-T_[[#This Row],[CA HT]]</f>
        <v>2901.6000000000004</v>
      </c>
      <c r="V3333" s="13"/>
      <c r="W3333" s="13"/>
      <c r="X3333"/>
      <c r="AA3333"/>
      <c r="AB3333"/>
    </row>
    <row r="3334" spans="1:28" ht="15" customHeight="1" x14ac:dyDescent="0.25">
      <c r="A3334" s="6" t="s">
        <v>324</v>
      </c>
      <c r="B3334" s="6" t="s">
        <v>325</v>
      </c>
      <c r="C3334" s="6" t="s">
        <v>326</v>
      </c>
      <c r="D3334" s="6" t="s">
        <v>238</v>
      </c>
      <c r="E3334" s="6">
        <v>5</v>
      </c>
      <c r="F3334" s="6" t="str">
        <f>VLOOKUP(T_[[#This Row],[N° représ]],ListeREPRESENTANTS,2,FALSE)</f>
        <v>Mohamed Ben Arfa</v>
      </c>
      <c r="G3334" s="6">
        <v>10801</v>
      </c>
      <c r="H3334" s="9">
        <v>41927</v>
      </c>
      <c r="I3334" s="9">
        <v>41954</v>
      </c>
      <c r="J3334" s="9">
        <v>41949</v>
      </c>
      <c r="K3334" s="7">
        <v>6</v>
      </c>
      <c r="L3334" s="9" t="str">
        <f>VLOOKUP(T_[[#This Row],[Réf catégorie]],ListeCATEGORIES,2,FALSE)</f>
        <v>Viandes</v>
      </c>
      <c r="M3334" s="6">
        <v>29</v>
      </c>
      <c r="N3334" s="6" t="str">
        <f>VLOOKUP(T_[[#This Row],[Réf prod]],ListePRODUITS,2,FALSE)</f>
        <v>Thüringer Rostbratwurst</v>
      </c>
      <c r="O3334" s="13">
        <v>618.95000000000005</v>
      </c>
      <c r="P3334" s="6">
        <v>39</v>
      </c>
      <c r="Q3334" s="13">
        <f t="shared" si="52"/>
        <v>24139.050000000003</v>
      </c>
      <c r="R3334" s="15">
        <v>0.05</v>
      </c>
      <c r="S3334" s="13">
        <v>22932.097500000003</v>
      </c>
      <c r="T3334" s="13">
        <v>527.4382425</v>
      </c>
      <c r="U3334" s="48">
        <f>T_[[#This Row],[CA tarif]]-T_[[#This Row],[CA HT]]</f>
        <v>1206.9524999999994</v>
      </c>
      <c r="V3334" s="13"/>
      <c r="W3334" s="13"/>
      <c r="X3334"/>
      <c r="AA3334"/>
      <c r="AB3334"/>
    </row>
    <row r="3335" spans="1:28" ht="15" customHeight="1" x14ac:dyDescent="0.25">
      <c r="A3335" s="6" t="s">
        <v>127</v>
      </c>
      <c r="B3335" s="6" t="s">
        <v>128</v>
      </c>
      <c r="C3335" s="6" t="s">
        <v>129</v>
      </c>
      <c r="D3335" s="6" t="s">
        <v>106</v>
      </c>
      <c r="E3335" s="6">
        <v>1</v>
      </c>
      <c r="F3335" s="6" t="str">
        <f>VLOOKUP(T_[[#This Row],[N° représ]],ListeREPRESENTANTS,2,FALSE)</f>
        <v>Francis Rivière</v>
      </c>
      <c r="G3335" s="6">
        <v>10919</v>
      </c>
      <c r="H3335" s="9">
        <v>41927</v>
      </c>
      <c r="I3335" s="9">
        <v>41957</v>
      </c>
      <c r="J3335" s="9">
        <v>41955</v>
      </c>
      <c r="K3335" s="7">
        <v>3</v>
      </c>
      <c r="L3335" s="9" t="str">
        <f>VLOOKUP(T_[[#This Row],[Réf catégorie]],ListeCATEGORIES,2,FALSE)</f>
        <v>Desserts</v>
      </c>
      <c r="M3335" s="6">
        <v>16</v>
      </c>
      <c r="N3335" s="6" t="str">
        <f>VLOOKUP(T_[[#This Row],[Réf prod]],ListePRODUITS,2,FALSE)</f>
        <v>Pavlova</v>
      </c>
      <c r="O3335" s="13">
        <v>87.25</v>
      </c>
      <c r="P3335" s="6">
        <v>70</v>
      </c>
      <c r="Q3335" s="13">
        <f t="shared" si="52"/>
        <v>6107.5</v>
      </c>
      <c r="R3335" s="15">
        <v>0.19</v>
      </c>
      <c r="S3335" s="13">
        <v>4947.0750000000007</v>
      </c>
      <c r="T3335" s="13">
        <v>103.88857500000002</v>
      </c>
      <c r="U3335" s="48">
        <f>T_[[#This Row],[CA tarif]]-T_[[#This Row],[CA HT]]</f>
        <v>1160.4249999999993</v>
      </c>
      <c r="V3335" s="13"/>
      <c r="W3335" s="13"/>
      <c r="X3335"/>
      <c r="AA3335"/>
      <c r="AB3335"/>
    </row>
    <row r="3336" spans="1:28" ht="15" customHeight="1" x14ac:dyDescent="0.25">
      <c r="A3336" s="6" t="s">
        <v>205</v>
      </c>
      <c r="B3336" s="6" t="s">
        <v>206</v>
      </c>
      <c r="C3336" s="6" t="s">
        <v>207</v>
      </c>
      <c r="D3336" s="6" t="s">
        <v>208</v>
      </c>
      <c r="E3336" s="6">
        <v>3</v>
      </c>
      <c r="F3336" s="6" t="str">
        <f>VLOOKUP(T_[[#This Row],[N° représ]],ListeREPRESENTANTS,2,FALSE)</f>
        <v>Janet Leverling</v>
      </c>
      <c r="G3336" s="6">
        <v>10924</v>
      </c>
      <c r="H3336" s="9">
        <v>41927</v>
      </c>
      <c r="I3336" s="9">
        <v>41937</v>
      </c>
      <c r="J3336" s="9">
        <v>41939</v>
      </c>
      <c r="K3336" s="7">
        <v>7</v>
      </c>
      <c r="L3336" s="9" t="str">
        <f>VLOOKUP(T_[[#This Row],[Réf catégorie]],ListeCATEGORIES,2,FALSE)</f>
        <v>Produits secs</v>
      </c>
      <c r="M3336" s="6">
        <v>28</v>
      </c>
      <c r="N3336" s="6" t="str">
        <f>VLOOKUP(T_[[#This Row],[Réf prod]],ListePRODUITS,2,FALSE)</f>
        <v>Rössle Sauerkraut</v>
      </c>
      <c r="O3336" s="13">
        <v>228</v>
      </c>
      <c r="P3336" s="6">
        <v>28</v>
      </c>
      <c r="Q3336" s="13">
        <f t="shared" si="52"/>
        <v>6384</v>
      </c>
      <c r="R3336" s="15">
        <v>0.18</v>
      </c>
      <c r="S3336" s="13">
        <v>5234.88</v>
      </c>
      <c r="T3336" s="13">
        <v>0</v>
      </c>
      <c r="U3336" s="48">
        <f>T_[[#This Row],[CA tarif]]-T_[[#This Row],[CA HT]]</f>
        <v>1149.1199999999999</v>
      </c>
      <c r="V3336" s="13"/>
      <c r="W3336" s="13"/>
      <c r="X3336"/>
      <c r="AA3336"/>
      <c r="AB3336"/>
    </row>
    <row r="3337" spans="1:28" ht="15" customHeight="1" x14ac:dyDescent="0.25">
      <c r="A3337" s="6" t="s">
        <v>235</v>
      </c>
      <c r="B3337" s="6" t="s">
        <v>236</v>
      </c>
      <c r="C3337" s="6" t="s">
        <v>237</v>
      </c>
      <c r="D3337" s="6" t="s">
        <v>238</v>
      </c>
      <c r="E3337" s="6">
        <v>8</v>
      </c>
      <c r="F3337" s="6" t="str">
        <f>VLOOKUP(T_[[#This Row],[N° représ]],ListeREPRESENTANTS,2,FALSE)</f>
        <v>Hicham Esmal</v>
      </c>
      <c r="G3337" s="6">
        <v>10550</v>
      </c>
      <c r="H3337" s="9">
        <v>41928</v>
      </c>
      <c r="I3337" s="9">
        <v>41944</v>
      </c>
      <c r="J3337" s="9">
        <v>41942</v>
      </c>
      <c r="K3337" s="7">
        <v>3</v>
      </c>
      <c r="L3337" s="9" t="str">
        <f>VLOOKUP(T_[[#This Row],[Réf catégorie]],ListeCATEGORIES,2,FALSE)</f>
        <v>Desserts</v>
      </c>
      <c r="M3337" s="6">
        <v>21</v>
      </c>
      <c r="N3337" s="6" t="str">
        <f>VLOOKUP(T_[[#This Row],[Réf prod]],ListePRODUITS,2,FALSE)</f>
        <v>Sir Rodney's Scones</v>
      </c>
      <c r="O3337" s="13">
        <v>50</v>
      </c>
      <c r="P3337" s="6">
        <v>38</v>
      </c>
      <c r="Q3337" s="13">
        <f t="shared" si="52"/>
        <v>1900</v>
      </c>
      <c r="R3337" s="15">
        <v>-0.03</v>
      </c>
      <c r="S3337" s="13">
        <v>1957</v>
      </c>
      <c r="T3337" s="13">
        <v>52.838999999999999</v>
      </c>
      <c r="U3337" s="48">
        <f>T_[[#This Row],[CA tarif]]-T_[[#This Row],[CA HT]]</f>
        <v>-57</v>
      </c>
      <c r="V3337" s="13"/>
      <c r="W3337" s="13"/>
      <c r="X3337"/>
      <c r="AA3337"/>
      <c r="AB3337"/>
    </row>
    <row r="3338" spans="1:28" ht="15" customHeight="1" x14ac:dyDescent="0.25">
      <c r="A3338" s="6" t="s">
        <v>117</v>
      </c>
      <c r="B3338" s="6" t="s">
        <v>118</v>
      </c>
      <c r="C3338" s="6" t="s">
        <v>119</v>
      </c>
      <c r="D3338" s="6" t="s">
        <v>85</v>
      </c>
      <c r="E3338" s="6">
        <v>3</v>
      </c>
      <c r="F3338" s="6" t="str">
        <f>VLOOKUP(T_[[#This Row],[N° représ]],ListeREPRESENTANTS,2,FALSE)</f>
        <v>Janet Leverling</v>
      </c>
      <c r="G3338" s="6">
        <v>10763</v>
      </c>
      <c r="H3338" s="9">
        <v>41928</v>
      </c>
      <c r="I3338" s="9">
        <v>41953</v>
      </c>
      <c r="J3338" s="9">
        <v>41956</v>
      </c>
      <c r="K3338" s="7">
        <v>3</v>
      </c>
      <c r="L3338" s="9" t="str">
        <f>VLOOKUP(T_[[#This Row],[Réf catégorie]],ListeCATEGORIES,2,FALSE)</f>
        <v>Desserts</v>
      </c>
      <c r="M3338" s="6">
        <v>21</v>
      </c>
      <c r="N3338" s="6" t="str">
        <f>VLOOKUP(T_[[#This Row],[Réf prod]],ListePRODUITS,2,FALSE)</f>
        <v>Sir Rodney's Scones</v>
      </c>
      <c r="O3338" s="13">
        <v>50</v>
      </c>
      <c r="P3338" s="6">
        <v>23</v>
      </c>
      <c r="Q3338" s="13">
        <f t="shared" si="52"/>
        <v>1150</v>
      </c>
      <c r="R3338" s="15">
        <v>0.01</v>
      </c>
      <c r="S3338" s="13">
        <v>1138.5</v>
      </c>
      <c r="T3338" s="13">
        <v>38.709000000000003</v>
      </c>
      <c r="U3338" s="48">
        <f>T_[[#This Row],[CA tarif]]-T_[[#This Row],[CA HT]]</f>
        <v>11.5</v>
      </c>
      <c r="V3338" s="13"/>
      <c r="W3338" s="13"/>
      <c r="X3338"/>
      <c r="AA3338"/>
      <c r="AB3338"/>
    </row>
    <row r="3339" spans="1:28" ht="15" customHeight="1" x14ac:dyDescent="0.25">
      <c r="A3339" s="6" t="s">
        <v>173</v>
      </c>
      <c r="B3339" s="6" t="s">
        <v>174</v>
      </c>
      <c r="C3339" s="6" t="s">
        <v>135</v>
      </c>
      <c r="D3339" s="6" t="s">
        <v>136</v>
      </c>
      <c r="E3339" s="6">
        <v>2</v>
      </c>
      <c r="F3339" s="6" t="str">
        <f>VLOOKUP(T_[[#This Row],[N° représ]],ListeREPRESENTANTS,2,FALSE)</f>
        <v>Anne Dodsworth</v>
      </c>
      <c r="G3339" s="6">
        <v>10849</v>
      </c>
      <c r="H3339" s="9">
        <v>41928</v>
      </c>
      <c r="I3339" s="9">
        <v>41957</v>
      </c>
      <c r="J3339" s="9">
        <v>41952</v>
      </c>
      <c r="K3339" s="7">
        <v>3</v>
      </c>
      <c r="L3339" s="9" t="str">
        <f>VLOOKUP(T_[[#This Row],[Réf catégorie]],ListeCATEGORIES,2,FALSE)</f>
        <v>Desserts</v>
      </c>
      <c r="M3339" s="6">
        <v>26</v>
      </c>
      <c r="N3339" s="6" t="str">
        <f>VLOOKUP(T_[[#This Row],[Réf prod]],ListePRODUITS,2,FALSE)</f>
        <v>Gumbär Gummibärchen</v>
      </c>
      <c r="O3339" s="13">
        <v>156.15</v>
      </c>
      <c r="P3339" s="6">
        <v>15</v>
      </c>
      <c r="Q3339" s="13">
        <f t="shared" si="52"/>
        <v>2342.25</v>
      </c>
      <c r="R3339" s="15">
        <v>-0.02</v>
      </c>
      <c r="S3339" s="13">
        <v>2389.0950000000003</v>
      </c>
      <c r="T3339" s="13">
        <v>57.338280000000005</v>
      </c>
      <c r="U3339" s="48">
        <f>T_[[#This Row],[CA tarif]]-T_[[#This Row],[CA HT]]</f>
        <v>-46.845000000000255</v>
      </c>
      <c r="V3339" s="13"/>
      <c r="W3339" s="13"/>
      <c r="X3339"/>
      <c r="AA3339"/>
      <c r="AB3339"/>
    </row>
    <row r="3340" spans="1:28" ht="15" customHeight="1" x14ac:dyDescent="0.25">
      <c r="A3340" s="6" t="s">
        <v>143</v>
      </c>
      <c r="B3340" s="6" t="s">
        <v>144</v>
      </c>
      <c r="C3340" s="6" t="s">
        <v>145</v>
      </c>
      <c r="D3340" s="6" t="s">
        <v>146</v>
      </c>
      <c r="E3340" s="6">
        <v>3</v>
      </c>
      <c r="F3340" s="6" t="str">
        <f>VLOOKUP(T_[[#This Row],[N° représ]],ListeREPRESENTANTS,2,FALSE)</f>
        <v>Janet Leverling</v>
      </c>
      <c r="G3340" s="6">
        <v>10918</v>
      </c>
      <c r="H3340" s="9">
        <v>41928</v>
      </c>
      <c r="I3340" s="9">
        <v>41941</v>
      </c>
      <c r="J3340" s="9">
        <v>41936</v>
      </c>
      <c r="K3340" s="7">
        <v>4</v>
      </c>
      <c r="L3340" s="9" t="str">
        <f>VLOOKUP(T_[[#This Row],[Réf catégorie]],ListeCATEGORIES,2,FALSE)</f>
        <v>Produits laitiers</v>
      </c>
      <c r="M3340" s="6">
        <v>60</v>
      </c>
      <c r="N3340" s="6" t="str">
        <f>VLOOKUP(T_[[#This Row],[Réf prod]],ListePRODUITS,2,FALSE)</f>
        <v>Camembert Pierrot</v>
      </c>
      <c r="O3340" s="13">
        <v>170</v>
      </c>
      <c r="P3340" s="6">
        <v>22</v>
      </c>
      <c r="Q3340" s="13">
        <f t="shared" si="52"/>
        <v>3740</v>
      </c>
      <c r="R3340" s="15">
        <v>0.1</v>
      </c>
      <c r="S3340" s="13">
        <v>3366</v>
      </c>
      <c r="T3340" s="13">
        <v>74.052000000000007</v>
      </c>
      <c r="U3340" s="48">
        <f>T_[[#This Row],[CA tarif]]-T_[[#This Row],[CA HT]]</f>
        <v>374</v>
      </c>
      <c r="V3340" s="13"/>
      <c r="W3340" s="13"/>
      <c r="X3340"/>
      <c r="AA3340"/>
      <c r="AB3340"/>
    </row>
    <row r="3341" spans="1:28" ht="15" customHeight="1" x14ac:dyDescent="0.25">
      <c r="A3341" s="6" t="s">
        <v>127</v>
      </c>
      <c r="B3341" s="6" t="s">
        <v>128</v>
      </c>
      <c r="C3341" s="6" t="s">
        <v>129</v>
      </c>
      <c r="D3341" s="6" t="s">
        <v>106</v>
      </c>
      <c r="E3341" s="6">
        <v>1</v>
      </c>
      <c r="F3341" s="6" t="str">
        <f>VLOOKUP(T_[[#This Row],[N° représ]],ListeREPRESENTANTS,2,FALSE)</f>
        <v>Francis Rivière</v>
      </c>
      <c r="G3341" s="6">
        <v>10919</v>
      </c>
      <c r="H3341" s="9">
        <v>41928</v>
      </c>
      <c r="I3341" s="9">
        <v>41943</v>
      </c>
      <c r="J3341" s="9">
        <v>41945</v>
      </c>
      <c r="K3341" s="7">
        <v>8</v>
      </c>
      <c r="L3341" s="9" t="str">
        <f>VLOOKUP(T_[[#This Row],[Réf catégorie]],ListeCATEGORIES,2,FALSE)</f>
        <v>Poissons et fruits de mer</v>
      </c>
      <c r="M3341" s="6">
        <v>40</v>
      </c>
      <c r="N3341" s="6" t="str">
        <f>VLOOKUP(T_[[#This Row],[Réf prod]],ListePRODUITS,2,FALSE)</f>
        <v>Boston Crab Meat</v>
      </c>
      <c r="O3341" s="13">
        <v>92</v>
      </c>
      <c r="P3341" s="6">
        <v>68</v>
      </c>
      <c r="Q3341" s="13">
        <f t="shared" si="52"/>
        <v>6256</v>
      </c>
      <c r="R3341" s="15">
        <v>0.14000000000000001</v>
      </c>
      <c r="S3341" s="13">
        <v>5380.16</v>
      </c>
      <c r="T3341" s="13">
        <v>172.16512</v>
      </c>
      <c r="U3341" s="48">
        <f>T_[[#This Row],[CA tarif]]-T_[[#This Row],[CA HT]]</f>
        <v>875.84000000000015</v>
      </c>
      <c r="V3341" s="13"/>
      <c r="W3341" s="13"/>
      <c r="X3341"/>
      <c r="AA3341"/>
      <c r="AB3341"/>
    </row>
    <row r="3342" spans="1:28" ht="15" customHeight="1" x14ac:dyDescent="0.25">
      <c r="A3342" s="6" t="s">
        <v>291</v>
      </c>
      <c r="B3342" s="6" t="s">
        <v>292</v>
      </c>
      <c r="C3342" s="6" t="s">
        <v>97</v>
      </c>
      <c r="D3342" s="6" t="s">
        <v>98</v>
      </c>
      <c r="E3342" s="6">
        <v>5</v>
      </c>
      <c r="F3342" s="6" t="str">
        <f>VLOOKUP(T_[[#This Row],[N° représ]],ListeREPRESENTANTS,2,FALSE)</f>
        <v>Mohamed Ben Arfa</v>
      </c>
      <c r="G3342" s="6">
        <v>10926</v>
      </c>
      <c r="H3342" s="9">
        <v>41928</v>
      </c>
      <c r="I3342" s="9">
        <v>41946</v>
      </c>
      <c r="J3342" s="9">
        <v>41943</v>
      </c>
      <c r="K3342" s="7">
        <v>4</v>
      </c>
      <c r="L3342" s="9" t="str">
        <f>VLOOKUP(T_[[#This Row],[Réf catégorie]],ListeCATEGORIES,2,FALSE)</f>
        <v>Produits laitiers</v>
      </c>
      <c r="M3342" s="6">
        <v>72</v>
      </c>
      <c r="N3342" s="6" t="str">
        <f>VLOOKUP(T_[[#This Row],[Réf prod]],ListePRODUITS,2,FALSE)</f>
        <v>Mozzarella di Giovanni</v>
      </c>
      <c r="O3342" s="13">
        <v>174</v>
      </c>
      <c r="P3342" s="6">
        <v>55</v>
      </c>
      <c r="Q3342" s="13">
        <f t="shared" si="52"/>
        <v>9570</v>
      </c>
      <c r="R3342" s="15">
        <v>-0.01</v>
      </c>
      <c r="S3342" s="13">
        <v>9665.7000000000007</v>
      </c>
      <c r="T3342" s="13">
        <v>193.31399999999999</v>
      </c>
      <c r="U3342" s="48">
        <f>T_[[#This Row],[CA tarif]]-T_[[#This Row],[CA HT]]</f>
        <v>-95.700000000000728</v>
      </c>
      <c r="V3342" s="13"/>
      <c r="W3342" s="13"/>
      <c r="X3342"/>
      <c r="AA3342"/>
      <c r="AB3342"/>
    </row>
    <row r="3343" spans="1:28" ht="15" customHeight="1" x14ac:dyDescent="0.25">
      <c r="A3343" s="6" t="s">
        <v>299</v>
      </c>
      <c r="B3343" s="6" t="s">
        <v>300</v>
      </c>
      <c r="C3343" s="6" t="s">
        <v>280</v>
      </c>
      <c r="D3343" s="6" t="s">
        <v>85</v>
      </c>
      <c r="E3343" s="6">
        <v>7</v>
      </c>
      <c r="F3343" s="6" t="str">
        <f>VLOOKUP(T_[[#This Row],[N° représ]],ListeREPRESENTANTS,2,FALSE)</f>
        <v>Jaime Dos Santos</v>
      </c>
      <c r="G3343" s="6">
        <v>10671</v>
      </c>
      <c r="H3343" s="9">
        <v>41929</v>
      </c>
      <c r="I3343" s="9">
        <v>41952</v>
      </c>
      <c r="J3343" s="9">
        <v>41949</v>
      </c>
      <c r="K3343" s="7">
        <v>3</v>
      </c>
      <c r="L3343" s="9" t="str">
        <f>VLOOKUP(T_[[#This Row],[Réf catégorie]],ListeCATEGORIES,2,FALSE)</f>
        <v>Desserts</v>
      </c>
      <c r="M3343" s="6">
        <v>16</v>
      </c>
      <c r="N3343" s="6" t="str">
        <f>VLOOKUP(T_[[#This Row],[Réf prod]],ListePRODUITS,2,FALSE)</f>
        <v>Pavlova</v>
      </c>
      <c r="O3343" s="13">
        <v>87.25</v>
      </c>
      <c r="P3343" s="6">
        <v>1</v>
      </c>
      <c r="Q3343" s="13">
        <f t="shared" si="52"/>
        <v>87.25</v>
      </c>
      <c r="R3343" s="15">
        <v>0.18</v>
      </c>
      <c r="S3343" s="13">
        <v>71.545000000000002</v>
      </c>
      <c r="T3343" s="13">
        <v>1.7886249999999999</v>
      </c>
      <c r="U3343" s="48">
        <f>T_[[#This Row],[CA tarif]]-T_[[#This Row],[CA HT]]</f>
        <v>15.704999999999998</v>
      </c>
      <c r="V3343" s="13"/>
      <c r="W3343" s="13"/>
      <c r="X3343"/>
      <c r="AA3343"/>
      <c r="AB3343"/>
    </row>
    <row r="3344" spans="1:28" ht="15" customHeight="1" x14ac:dyDescent="0.25">
      <c r="A3344" s="6" t="s">
        <v>230</v>
      </c>
      <c r="B3344" s="6" t="s">
        <v>231</v>
      </c>
      <c r="C3344" s="6" t="s">
        <v>232</v>
      </c>
      <c r="D3344" s="6" t="s">
        <v>81</v>
      </c>
      <c r="E3344" s="6">
        <v>6</v>
      </c>
      <c r="F3344" s="6" t="str">
        <f>VLOOKUP(T_[[#This Row],[N° représ]],ListeREPRESENTANTS,2,FALSE)</f>
        <v>Ernst Junge</v>
      </c>
      <c r="G3344" s="6">
        <v>10867</v>
      </c>
      <c r="H3344" s="9">
        <v>41929</v>
      </c>
      <c r="I3344" s="9">
        <v>41950</v>
      </c>
      <c r="J3344" s="9">
        <v>41947</v>
      </c>
      <c r="K3344" s="7">
        <v>6</v>
      </c>
      <c r="L3344" s="9" t="str">
        <f>VLOOKUP(T_[[#This Row],[Réf catégorie]],ListeCATEGORIES,2,FALSE)</f>
        <v>Viandes</v>
      </c>
      <c r="M3344" s="6">
        <v>53</v>
      </c>
      <c r="N3344" s="6" t="str">
        <f>VLOOKUP(T_[[#This Row],[Réf prod]],ListePRODUITS,2,FALSE)</f>
        <v>Perth Pasties</v>
      </c>
      <c r="O3344" s="13">
        <v>164</v>
      </c>
      <c r="P3344" s="6">
        <v>30</v>
      </c>
      <c r="Q3344" s="13">
        <f t="shared" si="52"/>
        <v>4920</v>
      </c>
      <c r="R3344" s="15">
        <v>7.0000000000000007E-2</v>
      </c>
      <c r="S3344" s="13">
        <v>4575.5999999999995</v>
      </c>
      <c r="T3344" s="13">
        <v>128.11679999999998</v>
      </c>
      <c r="U3344" s="48">
        <f>T_[[#This Row],[CA tarif]]-T_[[#This Row],[CA HT]]</f>
        <v>344.40000000000055</v>
      </c>
      <c r="V3344" s="13"/>
      <c r="W3344" s="13"/>
      <c r="X3344"/>
      <c r="AA3344"/>
      <c r="AB3344"/>
    </row>
    <row r="3345" spans="1:28" ht="15" customHeight="1" x14ac:dyDescent="0.25">
      <c r="A3345" s="6" t="s">
        <v>223</v>
      </c>
      <c r="B3345" s="6" t="s">
        <v>224</v>
      </c>
      <c r="C3345" s="6" t="s">
        <v>225</v>
      </c>
      <c r="D3345" s="6" t="s">
        <v>208</v>
      </c>
      <c r="E3345" s="6">
        <v>8</v>
      </c>
      <c r="F3345" s="6" t="str">
        <f>VLOOKUP(T_[[#This Row],[N° représ]],ListeREPRESENTANTS,2,FALSE)</f>
        <v>Hicham Esmal</v>
      </c>
      <c r="G3345" s="6">
        <v>10880</v>
      </c>
      <c r="H3345" s="9">
        <v>41929</v>
      </c>
      <c r="I3345" s="9">
        <v>41949</v>
      </c>
      <c r="J3345" s="9">
        <v>41952</v>
      </c>
      <c r="K3345" s="7">
        <v>1</v>
      </c>
      <c r="L3345" s="9" t="str">
        <f>VLOOKUP(T_[[#This Row],[Réf catégorie]],ListeCATEGORIES,2,FALSE)</f>
        <v>Boissons</v>
      </c>
      <c r="M3345" s="6">
        <v>70</v>
      </c>
      <c r="N3345" s="6" t="str">
        <f>VLOOKUP(T_[[#This Row],[Réf prod]],ListePRODUITS,2,FALSE)</f>
        <v>Outback Lager</v>
      </c>
      <c r="O3345" s="13">
        <v>75</v>
      </c>
      <c r="P3345" s="6">
        <v>96</v>
      </c>
      <c r="Q3345" s="13">
        <f t="shared" si="52"/>
        <v>7200</v>
      </c>
      <c r="R3345" s="15">
        <v>-0.01</v>
      </c>
      <c r="S3345" s="13">
        <v>7272</v>
      </c>
      <c r="T3345" s="13">
        <v>65.447999999999993</v>
      </c>
      <c r="U3345" s="48">
        <f>T_[[#This Row],[CA tarif]]-T_[[#This Row],[CA HT]]</f>
        <v>-72</v>
      </c>
      <c r="V3345" s="13"/>
      <c r="W3345" s="13"/>
      <c r="X3345"/>
      <c r="AA3345"/>
      <c r="AB3345"/>
    </row>
    <row r="3346" spans="1:28" ht="15" customHeight="1" x14ac:dyDescent="0.25">
      <c r="A3346" s="6" t="s">
        <v>182</v>
      </c>
      <c r="B3346" s="6" t="s">
        <v>183</v>
      </c>
      <c r="C3346" s="6" t="s">
        <v>132</v>
      </c>
      <c r="D3346" s="6" t="s">
        <v>123</v>
      </c>
      <c r="E3346" s="6">
        <v>8</v>
      </c>
      <c r="F3346" s="6" t="str">
        <f>VLOOKUP(T_[[#This Row],[N° représ]],ListeREPRESENTANTS,2,FALSE)</f>
        <v>Hicham Esmal</v>
      </c>
      <c r="G3346" s="6">
        <v>10512</v>
      </c>
      <c r="H3346" s="9">
        <v>41930</v>
      </c>
      <c r="I3346" s="9">
        <v>41941</v>
      </c>
      <c r="J3346" s="9">
        <v>41939</v>
      </c>
      <c r="K3346" s="7">
        <v>3</v>
      </c>
      <c r="L3346" s="9" t="str">
        <f>VLOOKUP(T_[[#This Row],[Réf catégorie]],ListeCATEGORIES,2,FALSE)</f>
        <v>Desserts</v>
      </c>
      <c r="M3346" s="6">
        <v>47</v>
      </c>
      <c r="N3346" s="6" t="str">
        <f>VLOOKUP(T_[[#This Row],[Réf prod]],ListePRODUITS,2,FALSE)</f>
        <v>Zaanse koeken</v>
      </c>
      <c r="O3346" s="13">
        <v>47.5</v>
      </c>
      <c r="P3346" s="6">
        <v>57</v>
      </c>
      <c r="Q3346" s="13">
        <f t="shared" si="52"/>
        <v>2707.5</v>
      </c>
      <c r="R3346" s="15">
        <v>0.11</v>
      </c>
      <c r="S3346" s="13">
        <v>2409.6750000000002</v>
      </c>
      <c r="T3346" s="13">
        <v>45.783825000000007</v>
      </c>
      <c r="U3346" s="48">
        <f>T_[[#This Row],[CA tarif]]-T_[[#This Row],[CA HT]]</f>
        <v>297.82499999999982</v>
      </c>
      <c r="V3346" s="13"/>
      <c r="W3346" s="13"/>
      <c r="X3346"/>
      <c r="AA3346"/>
      <c r="AB3346"/>
    </row>
    <row r="3347" spans="1:28" ht="15" customHeight="1" x14ac:dyDescent="0.25">
      <c r="A3347" s="6" t="s">
        <v>182</v>
      </c>
      <c r="B3347" s="6" t="s">
        <v>183</v>
      </c>
      <c r="C3347" s="6" t="s">
        <v>132</v>
      </c>
      <c r="D3347" s="6" t="s">
        <v>123</v>
      </c>
      <c r="E3347" s="6">
        <v>3</v>
      </c>
      <c r="F3347" s="6" t="str">
        <f>VLOOKUP(T_[[#This Row],[N° représ]],ListeREPRESENTANTS,2,FALSE)</f>
        <v>Janet Leverling</v>
      </c>
      <c r="G3347" s="6">
        <v>10581</v>
      </c>
      <c r="H3347" s="9">
        <v>41930</v>
      </c>
      <c r="I3347" s="9">
        <v>41943</v>
      </c>
      <c r="J3347" s="9">
        <v>41941</v>
      </c>
      <c r="K3347" s="7">
        <v>1</v>
      </c>
      <c r="L3347" s="9" t="str">
        <f>VLOOKUP(T_[[#This Row],[Réf catégorie]],ListeCATEGORIES,2,FALSE)</f>
        <v>Boissons</v>
      </c>
      <c r="M3347" s="6">
        <v>75</v>
      </c>
      <c r="N3347" s="6" t="str">
        <f>VLOOKUP(T_[[#This Row],[Réf prod]],ListePRODUITS,2,FALSE)</f>
        <v>Rhönbräu Klosterbier</v>
      </c>
      <c r="O3347" s="13">
        <v>38.75</v>
      </c>
      <c r="P3347" s="6">
        <v>39</v>
      </c>
      <c r="Q3347" s="13">
        <f t="shared" si="52"/>
        <v>1511.25</v>
      </c>
      <c r="R3347" s="15">
        <v>0.14000000000000001</v>
      </c>
      <c r="S3347" s="13">
        <v>1299.675</v>
      </c>
      <c r="T3347" s="13">
        <v>5.1986999999999997</v>
      </c>
      <c r="U3347" s="48">
        <f>T_[[#This Row],[CA tarif]]-T_[[#This Row],[CA HT]]</f>
        <v>211.57500000000005</v>
      </c>
      <c r="V3347" s="13"/>
      <c r="W3347" s="13"/>
      <c r="X3347"/>
      <c r="AA3347"/>
      <c r="AB3347"/>
    </row>
    <row r="3348" spans="1:28" ht="15" customHeight="1" x14ac:dyDescent="0.25">
      <c r="A3348" s="6" t="s">
        <v>114</v>
      </c>
      <c r="B3348" s="6" t="s">
        <v>115</v>
      </c>
      <c r="C3348" s="6" t="s">
        <v>116</v>
      </c>
      <c r="D3348" s="6" t="s">
        <v>81</v>
      </c>
      <c r="E3348" s="6">
        <v>7</v>
      </c>
      <c r="F3348" s="6" t="str">
        <f>VLOOKUP(T_[[#This Row],[N° représ]],ListeREPRESENTANTS,2,FALSE)</f>
        <v>Jaime Dos Santos</v>
      </c>
      <c r="G3348" s="6">
        <v>10598</v>
      </c>
      <c r="H3348" s="9">
        <v>41930</v>
      </c>
      <c r="I3348" s="9">
        <v>41951</v>
      </c>
      <c r="J3348" s="9">
        <v>41948</v>
      </c>
      <c r="K3348" s="7">
        <v>3</v>
      </c>
      <c r="L3348" s="9" t="str">
        <f>VLOOKUP(T_[[#This Row],[Réf catégorie]],ListeCATEGORIES,2,FALSE)</f>
        <v>Desserts</v>
      </c>
      <c r="M3348" s="6">
        <v>27</v>
      </c>
      <c r="N3348" s="6" t="str">
        <f>VLOOKUP(T_[[#This Row],[Réf prod]],ListePRODUITS,2,FALSE)</f>
        <v>Schoggi Schokolade</v>
      </c>
      <c r="O3348" s="13">
        <v>219.5</v>
      </c>
      <c r="P3348" s="6">
        <v>78</v>
      </c>
      <c r="Q3348" s="13">
        <f t="shared" si="52"/>
        <v>17121</v>
      </c>
      <c r="R3348" s="15">
        <v>0.2</v>
      </c>
      <c r="S3348" s="13">
        <v>13696.800000000001</v>
      </c>
      <c r="T3348" s="13">
        <v>260.23920000000004</v>
      </c>
      <c r="U3348" s="48">
        <f>T_[[#This Row],[CA tarif]]-T_[[#This Row],[CA HT]]</f>
        <v>3424.1999999999989</v>
      </c>
      <c r="V3348" s="13"/>
      <c r="W3348" s="13"/>
      <c r="X3348"/>
      <c r="AA3348"/>
      <c r="AB3348"/>
    </row>
    <row r="3349" spans="1:28" ht="15" customHeight="1" x14ac:dyDescent="0.25">
      <c r="A3349" s="6" t="s">
        <v>166</v>
      </c>
      <c r="B3349" s="6" t="s">
        <v>167</v>
      </c>
      <c r="C3349" s="6" t="s">
        <v>168</v>
      </c>
      <c r="D3349" s="6" t="s">
        <v>169</v>
      </c>
      <c r="E3349" s="6">
        <v>6</v>
      </c>
      <c r="F3349" s="6" t="str">
        <f>VLOOKUP(T_[[#This Row],[N° représ]],ListeREPRESENTANTS,2,FALSE)</f>
        <v>Ernst Junge</v>
      </c>
      <c r="G3349" s="6">
        <v>10503</v>
      </c>
      <c r="H3349" s="9">
        <v>41931</v>
      </c>
      <c r="I3349" s="9">
        <v>41953</v>
      </c>
      <c r="J3349" s="9">
        <v>41950</v>
      </c>
      <c r="K3349" s="7">
        <v>2</v>
      </c>
      <c r="L3349" s="9" t="str">
        <f>VLOOKUP(T_[[#This Row],[Réf catégorie]],ListeCATEGORIES,2,FALSE)</f>
        <v>Condiments</v>
      </c>
      <c r="M3349" s="6">
        <v>65</v>
      </c>
      <c r="N3349" s="6" t="str">
        <f>VLOOKUP(T_[[#This Row],[Réf prod]],ListePRODUITS,2,FALSE)</f>
        <v>Louisiana Fiery Hot Pepper Sauce</v>
      </c>
      <c r="O3349" s="13">
        <v>105.25</v>
      </c>
      <c r="P3349" s="6">
        <v>6</v>
      </c>
      <c r="Q3349" s="13">
        <f t="shared" si="52"/>
        <v>631.5</v>
      </c>
      <c r="R3349" s="15">
        <v>-0.02</v>
      </c>
      <c r="S3349" s="13">
        <v>644.13</v>
      </c>
      <c r="T3349" s="13">
        <v>19.968029999999999</v>
      </c>
      <c r="U3349" s="48">
        <f>T_[[#This Row],[CA tarif]]-T_[[#This Row],[CA HT]]</f>
        <v>-12.629999999999995</v>
      </c>
      <c r="V3349" s="13"/>
      <c r="W3349" s="13"/>
      <c r="X3349"/>
      <c r="AA3349"/>
      <c r="AB3349"/>
    </row>
    <row r="3350" spans="1:28" ht="15" customHeight="1" x14ac:dyDescent="0.25">
      <c r="A3350" s="6" t="s">
        <v>78</v>
      </c>
      <c r="B3350" s="6" t="s">
        <v>79</v>
      </c>
      <c r="C3350" s="6" t="s">
        <v>80</v>
      </c>
      <c r="D3350" s="6" t="s">
        <v>81</v>
      </c>
      <c r="E3350" s="6">
        <v>5</v>
      </c>
      <c r="F3350" s="6" t="str">
        <f>VLOOKUP(T_[[#This Row],[N° représ]],ListeREPRESENTANTS,2,FALSE)</f>
        <v>Mohamed Ben Arfa</v>
      </c>
      <c r="G3350" s="6">
        <v>10740</v>
      </c>
      <c r="H3350" s="9">
        <v>41931</v>
      </c>
      <c r="I3350" s="9">
        <v>41941</v>
      </c>
      <c r="J3350" s="9">
        <v>41938</v>
      </c>
      <c r="K3350" s="7">
        <v>8</v>
      </c>
      <c r="L3350" s="9" t="str">
        <f>VLOOKUP(T_[[#This Row],[Réf catégorie]],ListeCATEGORIES,2,FALSE)</f>
        <v>Poissons et fruits de mer</v>
      </c>
      <c r="M3350" s="6">
        <v>45</v>
      </c>
      <c r="N3350" s="6" t="str">
        <f>VLOOKUP(T_[[#This Row],[Réf prod]],ListePRODUITS,2,FALSE)</f>
        <v>Røgede sild</v>
      </c>
      <c r="O3350" s="13">
        <v>47.5</v>
      </c>
      <c r="P3350" s="6">
        <v>43</v>
      </c>
      <c r="Q3350" s="13">
        <f t="shared" si="52"/>
        <v>2042.5</v>
      </c>
      <c r="R3350" s="15">
        <v>0.09</v>
      </c>
      <c r="S3350" s="13">
        <v>1858.675</v>
      </c>
      <c r="T3350" s="13">
        <v>14.869399999999999</v>
      </c>
      <c r="U3350" s="48">
        <f>T_[[#This Row],[CA tarif]]-T_[[#This Row],[CA HT]]</f>
        <v>183.82500000000005</v>
      </c>
      <c r="V3350" s="13"/>
      <c r="W3350" s="13"/>
      <c r="X3350"/>
      <c r="AA3350"/>
      <c r="AB3350"/>
    </row>
    <row r="3351" spans="1:28" ht="15" customHeight="1" x14ac:dyDescent="0.25">
      <c r="A3351" s="6" t="s">
        <v>86</v>
      </c>
      <c r="B3351" s="6" t="s">
        <v>87</v>
      </c>
      <c r="C3351" s="6" t="s">
        <v>88</v>
      </c>
      <c r="D3351" s="6" t="s">
        <v>89</v>
      </c>
      <c r="E3351" s="6">
        <v>1</v>
      </c>
      <c r="F3351" s="6" t="str">
        <f>VLOOKUP(T_[[#This Row],[N° représ]],ListeREPRESENTANTS,2,FALSE)</f>
        <v>Francis Rivière</v>
      </c>
      <c r="G3351" s="6">
        <v>10471</v>
      </c>
      <c r="H3351" s="9">
        <v>41932</v>
      </c>
      <c r="I3351" s="9">
        <v>41957</v>
      </c>
      <c r="J3351" s="9">
        <v>41960</v>
      </c>
      <c r="K3351" s="7">
        <v>7</v>
      </c>
      <c r="L3351" s="9" t="str">
        <f>VLOOKUP(T_[[#This Row],[Réf catégorie]],ListeCATEGORIES,2,FALSE)</f>
        <v>Produits secs</v>
      </c>
      <c r="M3351" s="6">
        <v>7</v>
      </c>
      <c r="N3351" s="6" t="str">
        <f>VLOOKUP(T_[[#This Row],[Réf prod]],ListePRODUITS,2,FALSE)</f>
        <v>Uncle Bob's Organic Dried Pears</v>
      </c>
      <c r="O3351" s="13">
        <v>120</v>
      </c>
      <c r="P3351" s="6">
        <v>14</v>
      </c>
      <c r="Q3351" s="13">
        <f t="shared" si="52"/>
        <v>1680</v>
      </c>
      <c r="R3351" s="15">
        <v>0.18</v>
      </c>
      <c r="S3351" s="13">
        <v>1377.6000000000001</v>
      </c>
      <c r="T3351" s="13">
        <v>11.020800000000001</v>
      </c>
      <c r="U3351" s="48">
        <f>T_[[#This Row],[CA tarif]]-T_[[#This Row],[CA HT]]</f>
        <v>302.39999999999986</v>
      </c>
      <c r="V3351" s="13"/>
      <c r="W3351" s="13"/>
      <c r="X3351"/>
      <c r="AA3351"/>
      <c r="AB3351"/>
    </row>
    <row r="3352" spans="1:28" ht="15" customHeight="1" x14ac:dyDescent="0.25">
      <c r="A3352" s="6" t="s">
        <v>143</v>
      </c>
      <c r="B3352" s="6" t="s">
        <v>144</v>
      </c>
      <c r="C3352" s="6" t="s">
        <v>145</v>
      </c>
      <c r="D3352" s="6" t="s">
        <v>146</v>
      </c>
      <c r="E3352" s="6">
        <v>3</v>
      </c>
      <c r="F3352" s="6" t="str">
        <f>VLOOKUP(T_[[#This Row],[N° représ]],ListeREPRESENTANTS,2,FALSE)</f>
        <v>Janet Leverling</v>
      </c>
      <c r="G3352" s="6">
        <v>10742</v>
      </c>
      <c r="H3352" s="9">
        <v>41932</v>
      </c>
      <c r="I3352" s="9">
        <v>41949</v>
      </c>
      <c r="J3352" s="9">
        <v>41944</v>
      </c>
      <c r="K3352" s="7">
        <v>4</v>
      </c>
      <c r="L3352" s="9" t="str">
        <f>VLOOKUP(T_[[#This Row],[Réf catégorie]],ListeCATEGORIES,2,FALSE)</f>
        <v>Produits laitiers</v>
      </c>
      <c r="M3352" s="6">
        <v>72</v>
      </c>
      <c r="N3352" s="6" t="str">
        <f>VLOOKUP(T_[[#This Row],[Réf prod]],ListePRODUITS,2,FALSE)</f>
        <v>Mozzarella di Giovanni</v>
      </c>
      <c r="O3352" s="13">
        <v>174</v>
      </c>
      <c r="P3352" s="6">
        <v>30</v>
      </c>
      <c r="Q3352" s="13">
        <f t="shared" si="52"/>
        <v>5220</v>
      </c>
      <c r="R3352" s="15">
        <v>0.16</v>
      </c>
      <c r="S3352" s="13">
        <v>4384.8</v>
      </c>
      <c r="T3352" s="13">
        <v>48.232800000000005</v>
      </c>
      <c r="U3352" s="48">
        <f>T_[[#This Row],[CA tarif]]-T_[[#This Row],[CA HT]]</f>
        <v>835.19999999999982</v>
      </c>
      <c r="V3352" s="13"/>
      <c r="W3352" s="13"/>
      <c r="X3352"/>
      <c r="AA3352"/>
      <c r="AB3352"/>
    </row>
    <row r="3353" spans="1:28" ht="15" customHeight="1" x14ac:dyDescent="0.25">
      <c r="A3353" s="6" t="s">
        <v>209</v>
      </c>
      <c r="B3353" s="6" t="s">
        <v>210</v>
      </c>
      <c r="C3353" s="6" t="s">
        <v>211</v>
      </c>
      <c r="D3353" s="6" t="s">
        <v>212</v>
      </c>
      <c r="E3353" s="6">
        <v>1</v>
      </c>
      <c r="F3353" s="6" t="str">
        <f>VLOOKUP(T_[[#This Row],[N° représ]],ListeREPRESENTANTS,2,FALSE)</f>
        <v>Francis Rivière</v>
      </c>
      <c r="G3353" s="6">
        <v>10781</v>
      </c>
      <c r="H3353" s="9">
        <v>41932</v>
      </c>
      <c r="I3353" s="9">
        <v>41952</v>
      </c>
      <c r="J3353" s="9">
        <v>41953</v>
      </c>
      <c r="K3353" s="7">
        <v>7</v>
      </c>
      <c r="L3353" s="9" t="str">
        <f>VLOOKUP(T_[[#This Row],[Réf catégorie]],ListeCATEGORIES,2,FALSE)</f>
        <v>Produits secs</v>
      </c>
      <c r="M3353" s="6">
        <v>74</v>
      </c>
      <c r="N3353" s="6" t="str">
        <f>VLOOKUP(T_[[#This Row],[Réf prod]],ListePRODUITS,2,FALSE)</f>
        <v>Longlife Tofu</v>
      </c>
      <c r="O3353" s="13">
        <v>50</v>
      </c>
      <c r="P3353" s="6">
        <v>46</v>
      </c>
      <c r="Q3353" s="13">
        <f t="shared" si="52"/>
        <v>2300</v>
      </c>
      <c r="R3353" s="15">
        <v>0.01</v>
      </c>
      <c r="S3353" s="13">
        <v>2277</v>
      </c>
      <c r="T3353" s="13">
        <v>40.985999999999997</v>
      </c>
      <c r="U3353" s="48">
        <f>T_[[#This Row],[CA tarif]]-T_[[#This Row],[CA HT]]</f>
        <v>23</v>
      </c>
      <c r="V3353" s="13"/>
      <c r="W3353" s="13"/>
      <c r="X3353"/>
      <c r="AA3353"/>
      <c r="AB3353"/>
    </row>
    <row r="3354" spans="1:28" ht="15" customHeight="1" x14ac:dyDescent="0.25">
      <c r="A3354" s="6" t="s">
        <v>155</v>
      </c>
      <c r="B3354" s="6" t="s">
        <v>156</v>
      </c>
      <c r="C3354" s="6" t="s">
        <v>132</v>
      </c>
      <c r="D3354" s="6" t="s">
        <v>123</v>
      </c>
      <c r="E3354" s="6">
        <v>3</v>
      </c>
      <c r="F3354" s="6" t="str">
        <f>VLOOKUP(T_[[#This Row],[N° représ]],ListeREPRESENTANTS,2,FALSE)</f>
        <v>Janet Leverling</v>
      </c>
      <c r="G3354" s="6">
        <v>10839</v>
      </c>
      <c r="H3354" s="9">
        <v>41932</v>
      </c>
      <c r="I3354" s="9">
        <v>41946</v>
      </c>
      <c r="J3354" s="9">
        <v>41945</v>
      </c>
      <c r="K3354" s="7">
        <v>4</v>
      </c>
      <c r="L3354" s="9" t="str">
        <f>VLOOKUP(T_[[#This Row],[Réf catégorie]],ListeCATEGORIES,2,FALSE)</f>
        <v>Produits laitiers</v>
      </c>
      <c r="M3354" s="6">
        <v>72</v>
      </c>
      <c r="N3354" s="6" t="str">
        <f>VLOOKUP(T_[[#This Row],[Réf prod]],ListePRODUITS,2,FALSE)</f>
        <v>Mozzarella di Giovanni</v>
      </c>
      <c r="O3354" s="13">
        <v>174</v>
      </c>
      <c r="P3354" s="6">
        <v>52</v>
      </c>
      <c r="Q3354" s="13">
        <f t="shared" si="52"/>
        <v>9048</v>
      </c>
      <c r="R3354" s="15">
        <v>0</v>
      </c>
      <c r="S3354" s="13">
        <v>9048</v>
      </c>
      <c r="T3354" s="13">
        <v>153.816</v>
      </c>
      <c r="U3354" s="48">
        <f>T_[[#This Row],[CA tarif]]-T_[[#This Row],[CA HT]]</f>
        <v>0</v>
      </c>
      <c r="V3354" s="13"/>
      <c r="W3354" s="13"/>
      <c r="X3354"/>
      <c r="AA3354"/>
      <c r="AB3354"/>
    </row>
    <row r="3355" spans="1:28" ht="15" customHeight="1" x14ac:dyDescent="0.25">
      <c r="A3355" s="6" t="s">
        <v>272</v>
      </c>
      <c r="B3355" s="6" t="s">
        <v>273</v>
      </c>
      <c r="C3355" s="6" t="s">
        <v>274</v>
      </c>
      <c r="D3355" s="6" t="s">
        <v>81</v>
      </c>
      <c r="E3355" s="6">
        <v>3</v>
      </c>
      <c r="F3355" s="6" t="str">
        <f>VLOOKUP(T_[[#This Row],[N° représ]],ListeREPRESENTANTS,2,FALSE)</f>
        <v>Janet Leverling</v>
      </c>
      <c r="G3355" s="6">
        <v>10855</v>
      </c>
      <c r="H3355" s="9">
        <v>41933</v>
      </c>
      <c r="I3355" s="9">
        <v>41962</v>
      </c>
      <c r="J3355" s="9">
        <v>41960</v>
      </c>
      <c r="K3355" s="7">
        <v>3</v>
      </c>
      <c r="L3355" s="9" t="str">
        <f>VLOOKUP(T_[[#This Row],[Réf catégorie]],ListeCATEGORIES,2,FALSE)</f>
        <v>Desserts</v>
      </c>
      <c r="M3355" s="6">
        <v>16</v>
      </c>
      <c r="N3355" s="6" t="str">
        <f>VLOOKUP(T_[[#This Row],[Réf prod]],ListePRODUITS,2,FALSE)</f>
        <v>Pavlova</v>
      </c>
      <c r="O3355" s="13">
        <v>87.25</v>
      </c>
      <c r="P3355" s="6">
        <v>68</v>
      </c>
      <c r="Q3355" s="13">
        <f t="shared" si="52"/>
        <v>5933</v>
      </c>
      <c r="R3355" s="15">
        <v>0</v>
      </c>
      <c r="S3355" s="13">
        <v>5933</v>
      </c>
      <c r="T3355" s="13">
        <v>41.530999999999999</v>
      </c>
      <c r="U3355" s="48">
        <f>T_[[#This Row],[CA tarif]]-T_[[#This Row],[CA HT]]</f>
        <v>0</v>
      </c>
      <c r="V3355" s="13"/>
      <c r="W3355" s="13"/>
      <c r="X3355"/>
      <c r="AA3355"/>
      <c r="AB3355"/>
    </row>
    <row r="3356" spans="1:28" ht="15" customHeight="1" x14ac:dyDescent="0.25">
      <c r="A3356" s="6" t="s">
        <v>147</v>
      </c>
      <c r="B3356" s="6" t="s">
        <v>148</v>
      </c>
      <c r="C3356" s="6" t="s">
        <v>149</v>
      </c>
      <c r="D3356" s="6" t="s">
        <v>85</v>
      </c>
      <c r="E3356" s="6">
        <v>6</v>
      </c>
      <c r="F3356" s="6" t="str">
        <f>VLOOKUP(T_[[#This Row],[N° représ]],ListeREPRESENTANTS,2,FALSE)</f>
        <v>Ernst Junge</v>
      </c>
      <c r="G3356" s="6">
        <v>10500</v>
      </c>
      <c r="H3356" s="9">
        <v>41934</v>
      </c>
      <c r="I3356" s="9">
        <v>41962</v>
      </c>
      <c r="J3356" s="9">
        <v>41965</v>
      </c>
      <c r="K3356" s="7">
        <v>7</v>
      </c>
      <c r="L3356" s="9" t="str">
        <f>VLOOKUP(T_[[#This Row],[Réf catégorie]],ListeCATEGORIES,2,FALSE)</f>
        <v>Produits secs</v>
      </c>
      <c r="M3356" s="6">
        <v>28</v>
      </c>
      <c r="N3356" s="6" t="str">
        <f>VLOOKUP(T_[[#This Row],[Réf prod]],ListePRODUITS,2,FALSE)</f>
        <v>Rössle Sauerkraut</v>
      </c>
      <c r="O3356" s="13">
        <v>228</v>
      </c>
      <c r="P3356" s="6">
        <v>1</v>
      </c>
      <c r="Q3356" s="13">
        <f t="shared" si="52"/>
        <v>228</v>
      </c>
      <c r="R3356" s="15">
        <v>-0.01</v>
      </c>
      <c r="S3356" s="13">
        <v>230.28</v>
      </c>
      <c r="T3356" s="13">
        <v>6.6781199999999998</v>
      </c>
      <c r="U3356" s="48">
        <f>T_[[#This Row],[CA tarif]]-T_[[#This Row],[CA HT]]</f>
        <v>-2.2800000000000011</v>
      </c>
      <c r="V3356" s="13"/>
      <c r="W3356" s="13"/>
      <c r="X3356"/>
      <c r="AA3356"/>
      <c r="AB3356"/>
    </row>
    <row r="3357" spans="1:28" ht="15" customHeight="1" x14ac:dyDescent="0.25">
      <c r="A3357" s="6" t="s">
        <v>235</v>
      </c>
      <c r="B3357" s="6" t="s">
        <v>236</v>
      </c>
      <c r="C3357" s="6" t="s">
        <v>237</v>
      </c>
      <c r="D3357" s="6" t="s">
        <v>238</v>
      </c>
      <c r="E3357" s="6">
        <v>8</v>
      </c>
      <c r="F3357" s="6" t="str">
        <f>VLOOKUP(T_[[#This Row],[N° représ]],ListeREPRESENTANTS,2,FALSE)</f>
        <v>Hicham Esmal</v>
      </c>
      <c r="G3357" s="6">
        <v>10550</v>
      </c>
      <c r="H3357" s="9">
        <v>41934</v>
      </c>
      <c r="I3357" s="9">
        <v>41959</v>
      </c>
      <c r="J3357" s="9">
        <v>41957</v>
      </c>
      <c r="K3357" s="7">
        <v>6</v>
      </c>
      <c r="L3357" s="9" t="str">
        <f>VLOOKUP(T_[[#This Row],[Réf catégorie]],ListeCATEGORIES,2,FALSE)</f>
        <v>Viandes</v>
      </c>
      <c r="M3357" s="6">
        <v>17</v>
      </c>
      <c r="N3357" s="6" t="str">
        <f>VLOOKUP(T_[[#This Row],[Réf prod]],ListePRODUITS,2,FALSE)</f>
        <v>Alice Mutton</v>
      </c>
      <c r="O3357" s="13">
        <v>195</v>
      </c>
      <c r="P3357" s="6">
        <v>52</v>
      </c>
      <c r="Q3357" s="13">
        <f t="shared" si="52"/>
        <v>10140</v>
      </c>
      <c r="R3357" s="15">
        <v>0.06</v>
      </c>
      <c r="S3357" s="13">
        <v>9531.6</v>
      </c>
      <c r="T3357" s="13">
        <v>266.88479999999998</v>
      </c>
      <c r="U3357" s="48">
        <f>T_[[#This Row],[CA tarif]]-T_[[#This Row],[CA HT]]</f>
        <v>608.39999999999964</v>
      </c>
      <c r="V3357" s="13"/>
      <c r="W3357" s="13"/>
      <c r="X3357"/>
      <c r="AA3357"/>
      <c r="AB3357"/>
    </row>
    <row r="3358" spans="1:28" ht="15" customHeight="1" x14ac:dyDescent="0.25">
      <c r="A3358" s="6" t="s">
        <v>209</v>
      </c>
      <c r="B3358" s="6" t="s">
        <v>210</v>
      </c>
      <c r="C3358" s="6" t="s">
        <v>211</v>
      </c>
      <c r="D3358" s="6" t="s">
        <v>212</v>
      </c>
      <c r="E3358" s="6">
        <v>1</v>
      </c>
      <c r="F3358" s="6" t="str">
        <f>VLOOKUP(T_[[#This Row],[N° représ]],ListeREPRESENTANTS,2,FALSE)</f>
        <v>Francis Rivière</v>
      </c>
      <c r="G3358" s="6">
        <v>10553</v>
      </c>
      <c r="H3358" s="9">
        <v>41934</v>
      </c>
      <c r="I3358" s="9">
        <v>41948</v>
      </c>
      <c r="J3358" s="9">
        <v>41950</v>
      </c>
      <c r="K3358" s="7">
        <v>5</v>
      </c>
      <c r="L3358" s="9" t="str">
        <f>VLOOKUP(T_[[#This Row],[Réf catégorie]],ListeCATEGORIES,2,FALSE)</f>
        <v>Pâtes et céréales</v>
      </c>
      <c r="M3358" s="6">
        <v>22</v>
      </c>
      <c r="N3358" s="6" t="str">
        <f>VLOOKUP(T_[[#This Row],[Réf prod]],ListePRODUITS,2,FALSE)</f>
        <v>Gustaf's Knäckebröd</v>
      </c>
      <c r="O3358" s="13">
        <v>105</v>
      </c>
      <c r="P3358" s="6">
        <v>86</v>
      </c>
      <c r="Q3358" s="13">
        <f t="shared" si="52"/>
        <v>9030</v>
      </c>
      <c r="R3358" s="15">
        <v>0.01</v>
      </c>
      <c r="S3358" s="13">
        <v>8939.7000000000007</v>
      </c>
      <c r="T3358" s="13">
        <v>223.49250000000004</v>
      </c>
      <c r="U3358" s="48">
        <f>T_[[#This Row],[CA tarif]]-T_[[#This Row],[CA HT]]</f>
        <v>90.299999999999272</v>
      </c>
      <c r="V3358" s="13"/>
      <c r="W3358" s="13"/>
      <c r="X3358"/>
      <c r="AA3358"/>
      <c r="AB3358"/>
    </row>
    <row r="3359" spans="1:28" ht="15" customHeight="1" x14ac:dyDescent="0.25">
      <c r="A3359" s="6" t="s">
        <v>267</v>
      </c>
      <c r="B3359" s="6" t="s">
        <v>268</v>
      </c>
      <c r="C3359" s="6" t="s">
        <v>122</v>
      </c>
      <c r="D3359" s="6" t="s">
        <v>123</v>
      </c>
      <c r="E3359" s="6">
        <v>5</v>
      </c>
      <c r="F3359" s="6" t="str">
        <f>VLOOKUP(T_[[#This Row],[N° représ]],ListeREPRESENTANTS,2,FALSE)</f>
        <v>Mohamed Ben Arfa</v>
      </c>
      <c r="G3359" s="6">
        <v>10647</v>
      </c>
      <c r="H3359" s="9">
        <v>41934</v>
      </c>
      <c r="I3359" s="9">
        <v>41945</v>
      </c>
      <c r="J3359" s="9">
        <v>41948</v>
      </c>
      <c r="K3359" s="7">
        <v>3</v>
      </c>
      <c r="L3359" s="9" t="str">
        <f>VLOOKUP(T_[[#This Row],[Réf catégorie]],ListeCATEGORIES,2,FALSE)</f>
        <v>Desserts</v>
      </c>
      <c r="M3359" s="6">
        <v>19</v>
      </c>
      <c r="N3359" s="6" t="str">
        <f>VLOOKUP(T_[[#This Row],[Réf prod]],ListePRODUITS,2,FALSE)</f>
        <v>Teatime Chocolate Biscuits</v>
      </c>
      <c r="O3359" s="13">
        <v>46</v>
      </c>
      <c r="P3359" s="6">
        <v>26</v>
      </c>
      <c r="Q3359" s="13">
        <f t="shared" si="52"/>
        <v>1196</v>
      </c>
      <c r="R3359" s="15">
        <v>0.1</v>
      </c>
      <c r="S3359" s="13">
        <v>1076.4000000000001</v>
      </c>
      <c r="T3359" s="13">
        <v>34.444800000000001</v>
      </c>
      <c r="U3359" s="48">
        <f>T_[[#This Row],[CA tarif]]-T_[[#This Row],[CA HT]]</f>
        <v>119.59999999999991</v>
      </c>
      <c r="V3359" s="13"/>
      <c r="W3359" s="13"/>
      <c r="X3359"/>
      <c r="AA3359"/>
      <c r="AB3359"/>
    </row>
    <row r="3360" spans="1:28" ht="15" customHeight="1" x14ac:dyDescent="0.25">
      <c r="A3360" s="6" t="s">
        <v>99</v>
      </c>
      <c r="B3360" s="6" t="s">
        <v>100</v>
      </c>
      <c r="C3360" s="6" t="s">
        <v>101</v>
      </c>
      <c r="D3360" s="6" t="s">
        <v>102</v>
      </c>
      <c r="E3360" s="6">
        <v>1</v>
      </c>
      <c r="F3360" s="6" t="str">
        <f>VLOOKUP(T_[[#This Row],[N° représ]],ListeREPRESENTANTS,2,FALSE)</f>
        <v>Francis Rivière</v>
      </c>
      <c r="G3360" s="6">
        <v>10846</v>
      </c>
      <c r="H3360" s="9">
        <v>41934</v>
      </c>
      <c r="I3360" s="9">
        <v>41954</v>
      </c>
      <c r="J3360" s="9">
        <v>41956</v>
      </c>
      <c r="K3360" s="7">
        <v>1</v>
      </c>
      <c r="L3360" s="9" t="str">
        <f>VLOOKUP(T_[[#This Row],[Réf catégorie]],ListeCATEGORIES,2,FALSE)</f>
        <v>Boissons</v>
      </c>
      <c r="M3360" s="6">
        <v>70</v>
      </c>
      <c r="N3360" s="6" t="str">
        <f>VLOOKUP(T_[[#This Row],[Réf prod]],ListePRODUITS,2,FALSE)</f>
        <v>Outback Lager</v>
      </c>
      <c r="O3360" s="13">
        <v>75</v>
      </c>
      <c r="P3360" s="6">
        <v>77</v>
      </c>
      <c r="Q3360" s="13">
        <f t="shared" si="52"/>
        <v>5775</v>
      </c>
      <c r="R3360" s="15">
        <v>0.2</v>
      </c>
      <c r="S3360" s="13">
        <v>4620</v>
      </c>
      <c r="T3360" s="13">
        <v>124.74</v>
      </c>
      <c r="U3360" s="48">
        <f>T_[[#This Row],[CA tarif]]-T_[[#This Row],[CA HT]]</f>
        <v>1155</v>
      </c>
      <c r="V3360" s="13"/>
      <c r="W3360" s="13"/>
      <c r="X3360"/>
      <c r="AA3360"/>
      <c r="AB3360"/>
    </row>
    <row r="3361" spans="1:28" ht="15" customHeight="1" x14ac:dyDescent="0.25">
      <c r="A3361" s="6" t="s">
        <v>205</v>
      </c>
      <c r="B3361" s="6" t="s">
        <v>206</v>
      </c>
      <c r="C3361" s="6" t="s">
        <v>207</v>
      </c>
      <c r="D3361" s="6" t="s">
        <v>208</v>
      </c>
      <c r="E3361" s="6">
        <v>5</v>
      </c>
      <c r="F3361" s="6" t="str">
        <f>VLOOKUP(T_[[#This Row],[N° représ]],ListeREPRESENTANTS,2,FALSE)</f>
        <v>Mohamed Ben Arfa</v>
      </c>
      <c r="G3361" s="6">
        <v>10875</v>
      </c>
      <c r="H3361" s="9">
        <v>41935</v>
      </c>
      <c r="I3361" s="9">
        <v>41965</v>
      </c>
      <c r="J3361" s="9">
        <v>41964</v>
      </c>
      <c r="K3361" s="7">
        <v>3</v>
      </c>
      <c r="L3361" s="9" t="str">
        <f>VLOOKUP(T_[[#This Row],[Réf catégorie]],ListeCATEGORIES,2,FALSE)</f>
        <v>Desserts</v>
      </c>
      <c r="M3361" s="6">
        <v>19</v>
      </c>
      <c r="N3361" s="6" t="str">
        <f>VLOOKUP(T_[[#This Row],[Réf prod]],ListePRODUITS,2,FALSE)</f>
        <v>Teatime Chocolate Biscuits</v>
      </c>
      <c r="O3361" s="13">
        <v>46</v>
      </c>
      <c r="P3361" s="6">
        <v>59</v>
      </c>
      <c r="Q3361" s="13">
        <f t="shared" si="52"/>
        <v>2714</v>
      </c>
      <c r="R3361" s="15">
        <v>0.19</v>
      </c>
      <c r="S3361" s="13">
        <v>2198.34</v>
      </c>
      <c r="T3361" s="13">
        <v>41.768460000000005</v>
      </c>
      <c r="U3361" s="48">
        <f>T_[[#This Row],[CA tarif]]-T_[[#This Row],[CA HT]]</f>
        <v>515.65999999999985</v>
      </c>
      <c r="V3361" s="13"/>
      <c r="W3361" s="13"/>
      <c r="X3361"/>
      <c r="AA3361"/>
      <c r="AB3361"/>
    </row>
    <row r="3362" spans="1:28" ht="15" customHeight="1" x14ac:dyDescent="0.25">
      <c r="A3362" s="6" t="s">
        <v>130</v>
      </c>
      <c r="B3362" s="6" t="s">
        <v>131</v>
      </c>
      <c r="C3362" s="6" t="s">
        <v>132</v>
      </c>
      <c r="D3362" s="6" t="s">
        <v>123</v>
      </c>
      <c r="E3362" s="6">
        <v>5</v>
      </c>
      <c r="F3362" s="6" t="str">
        <f>VLOOKUP(T_[[#This Row],[N° représ]],ListeREPRESENTANTS,2,FALSE)</f>
        <v>Mohamed Ben Arfa</v>
      </c>
      <c r="G3362" s="6">
        <v>10913</v>
      </c>
      <c r="H3362" s="9">
        <v>41935</v>
      </c>
      <c r="I3362" s="9">
        <v>41946</v>
      </c>
      <c r="J3362" s="9">
        <v>41945</v>
      </c>
      <c r="K3362" s="7">
        <v>8</v>
      </c>
      <c r="L3362" s="9" t="str">
        <f>VLOOKUP(T_[[#This Row],[Réf catégorie]],ListeCATEGORIES,2,FALSE)</f>
        <v>Poissons et fruits de mer</v>
      </c>
      <c r="M3362" s="6">
        <v>58</v>
      </c>
      <c r="N3362" s="6" t="str">
        <f>VLOOKUP(T_[[#This Row],[Réf prod]],ListePRODUITS,2,FALSE)</f>
        <v>Escargots de Bourgogne</v>
      </c>
      <c r="O3362" s="13">
        <v>66.25</v>
      </c>
      <c r="P3362" s="6">
        <v>47</v>
      </c>
      <c r="Q3362" s="13">
        <f t="shared" si="52"/>
        <v>3113.75</v>
      </c>
      <c r="R3362" s="15">
        <v>0.09</v>
      </c>
      <c r="S3362" s="13">
        <v>2833.5125000000003</v>
      </c>
      <c r="T3362" s="13">
        <v>56.67025000000001</v>
      </c>
      <c r="U3362" s="48">
        <f>T_[[#This Row],[CA tarif]]-T_[[#This Row],[CA HT]]</f>
        <v>280.23749999999973</v>
      </c>
      <c r="V3362" s="13"/>
      <c r="W3362" s="13"/>
      <c r="X3362"/>
      <c r="AA3362"/>
      <c r="AB3362"/>
    </row>
    <row r="3363" spans="1:28" ht="15" customHeight="1" x14ac:dyDescent="0.25">
      <c r="A3363" s="6" t="s">
        <v>261</v>
      </c>
      <c r="B3363" s="6" t="s">
        <v>262</v>
      </c>
      <c r="C3363" s="6" t="s">
        <v>263</v>
      </c>
      <c r="D3363" s="6" t="s">
        <v>81</v>
      </c>
      <c r="E3363" s="6">
        <v>4</v>
      </c>
      <c r="F3363" s="6" t="str">
        <f>VLOOKUP(T_[[#This Row],[N° représ]],ListeREPRESENTANTS,2,FALSE)</f>
        <v>Laura Callahan</v>
      </c>
      <c r="G3363" s="6">
        <v>10719</v>
      </c>
      <c r="H3363" s="9">
        <v>41936</v>
      </c>
      <c r="I3363" s="9">
        <v>41948</v>
      </c>
      <c r="J3363" s="9">
        <v>41944</v>
      </c>
      <c r="K3363" s="7">
        <v>8</v>
      </c>
      <c r="L3363" s="9" t="str">
        <f>VLOOKUP(T_[[#This Row],[Réf catégorie]],ListeCATEGORIES,2,FALSE)</f>
        <v>Poissons et fruits de mer</v>
      </c>
      <c r="M3363" s="6">
        <v>18</v>
      </c>
      <c r="N3363" s="6" t="str">
        <f>VLOOKUP(T_[[#This Row],[Réf prod]],ListePRODUITS,2,FALSE)</f>
        <v>Carnarvon Tigers</v>
      </c>
      <c r="O3363" s="13">
        <v>312.5</v>
      </c>
      <c r="P3363" s="6">
        <v>2</v>
      </c>
      <c r="Q3363" s="13">
        <f t="shared" si="52"/>
        <v>625</v>
      </c>
      <c r="R3363" s="15">
        <v>0.08</v>
      </c>
      <c r="S3363" s="13">
        <v>575</v>
      </c>
      <c r="T3363" s="13">
        <v>16.675000000000001</v>
      </c>
      <c r="U3363" s="48">
        <f>T_[[#This Row],[CA tarif]]-T_[[#This Row],[CA HT]]</f>
        <v>50</v>
      </c>
      <c r="V3363" s="13"/>
      <c r="W3363" s="13"/>
      <c r="X3363"/>
      <c r="AA3363"/>
      <c r="AB3363"/>
    </row>
    <row r="3364" spans="1:28" ht="15" customHeight="1" x14ac:dyDescent="0.25">
      <c r="A3364" s="6" t="s">
        <v>267</v>
      </c>
      <c r="B3364" s="6" t="s">
        <v>268</v>
      </c>
      <c r="C3364" s="6" t="s">
        <v>122</v>
      </c>
      <c r="D3364" s="6" t="s">
        <v>123</v>
      </c>
      <c r="E3364" s="6">
        <v>6</v>
      </c>
      <c r="F3364" s="6" t="str">
        <f>VLOOKUP(T_[[#This Row],[N° représ]],ListeREPRESENTANTS,2,FALSE)</f>
        <v>Ernst Junge</v>
      </c>
      <c r="G3364" s="6">
        <v>10794</v>
      </c>
      <c r="H3364" s="9">
        <v>41936</v>
      </c>
      <c r="I3364" s="9">
        <v>41948</v>
      </c>
      <c r="J3364" s="9">
        <v>41947</v>
      </c>
      <c r="K3364" s="7">
        <v>7</v>
      </c>
      <c r="L3364" s="9" t="str">
        <f>VLOOKUP(T_[[#This Row],[Réf catégorie]],ListeCATEGORIES,2,FALSE)</f>
        <v>Produits secs</v>
      </c>
      <c r="M3364" s="6">
        <v>14</v>
      </c>
      <c r="N3364" s="6" t="str">
        <f>VLOOKUP(T_[[#This Row],[Réf prod]],ListePRODUITS,2,FALSE)</f>
        <v>Tofu</v>
      </c>
      <c r="O3364" s="13">
        <v>116.25</v>
      </c>
      <c r="P3364" s="6">
        <v>90</v>
      </c>
      <c r="Q3364" s="13">
        <f t="shared" si="52"/>
        <v>10462.5</v>
      </c>
      <c r="R3364" s="15">
        <v>0</v>
      </c>
      <c r="S3364" s="13">
        <v>10462.5</v>
      </c>
      <c r="T3364" s="13">
        <v>198.78749999999999</v>
      </c>
      <c r="U3364" s="48">
        <f>T_[[#This Row],[CA tarif]]-T_[[#This Row],[CA HT]]</f>
        <v>0</v>
      </c>
      <c r="V3364" s="13"/>
      <c r="W3364" s="13"/>
      <c r="X3364"/>
      <c r="AA3364"/>
      <c r="AB3364"/>
    </row>
    <row r="3365" spans="1:28" ht="15" customHeight="1" x14ac:dyDescent="0.25">
      <c r="A3365" s="6" t="s">
        <v>141</v>
      </c>
      <c r="B3365" s="6" t="s">
        <v>142</v>
      </c>
      <c r="C3365" s="6" t="s">
        <v>109</v>
      </c>
      <c r="D3365" s="6" t="s">
        <v>110</v>
      </c>
      <c r="E3365" s="6">
        <v>5</v>
      </c>
      <c r="F3365" s="6" t="str">
        <f>VLOOKUP(T_[[#This Row],[N° représ]],ListeREPRESENTANTS,2,FALSE)</f>
        <v>Mohamed Ben Arfa</v>
      </c>
      <c r="G3365" s="6">
        <v>10551</v>
      </c>
      <c r="H3365" s="9">
        <v>41937</v>
      </c>
      <c r="I3365" s="9">
        <v>41948</v>
      </c>
      <c r="J3365" s="9">
        <v>41947</v>
      </c>
      <c r="K3365" s="7">
        <v>2</v>
      </c>
      <c r="L3365" s="9" t="str">
        <f>VLOOKUP(T_[[#This Row],[Réf catégorie]],ListeCATEGORIES,2,FALSE)</f>
        <v>Condiments</v>
      </c>
      <c r="M3365" s="6">
        <v>44</v>
      </c>
      <c r="N3365" s="6" t="str">
        <f>VLOOKUP(T_[[#This Row],[Réf prod]],ListePRODUITS,2,FALSE)</f>
        <v>Gula Malacca</v>
      </c>
      <c r="O3365" s="13">
        <v>97.25</v>
      </c>
      <c r="P3365" s="6">
        <v>49</v>
      </c>
      <c r="Q3365" s="13">
        <f t="shared" si="52"/>
        <v>4765.25</v>
      </c>
      <c r="R3365" s="15">
        <v>0.11</v>
      </c>
      <c r="S3365" s="13">
        <v>4241.0725000000002</v>
      </c>
      <c r="T3365" s="13">
        <v>135.71432000000001</v>
      </c>
      <c r="U3365" s="48">
        <f>T_[[#This Row],[CA tarif]]-T_[[#This Row],[CA HT]]</f>
        <v>524.17749999999978</v>
      </c>
      <c r="V3365" s="13"/>
      <c r="W3365" s="13"/>
      <c r="X3365"/>
      <c r="AA3365"/>
      <c r="AB3365"/>
    </row>
    <row r="3366" spans="1:28" ht="15" customHeight="1" x14ac:dyDescent="0.25">
      <c r="A3366" s="6" t="s">
        <v>196</v>
      </c>
      <c r="B3366" s="6" t="s">
        <v>197</v>
      </c>
      <c r="C3366" s="6" t="s">
        <v>52</v>
      </c>
      <c r="D3366" s="6" t="s">
        <v>51</v>
      </c>
      <c r="E3366" s="6">
        <v>7</v>
      </c>
      <c r="F3366" s="6" t="str">
        <f>VLOOKUP(T_[[#This Row],[N° représ]],ListeREPRESENTANTS,2,FALSE)</f>
        <v>Jaime Dos Santos</v>
      </c>
      <c r="G3366" s="6">
        <v>10746</v>
      </c>
      <c r="H3366" s="9">
        <v>41937</v>
      </c>
      <c r="I3366" s="9">
        <v>41959</v>
      </c>
      <c r="J3366" s="9">
        <v>41961</v>
      </c>
      <c r="K3366" s="7">
        <v>5</v>
      </c>
      <c r="L3366" s="9" t="str">
        <f>VLOOKUP(T_[[#This Row],[Réf catégorie]],ListeCATEGORIES,2,FALSE)</f>
        <v>Pâtes et céréales</v>
      </c>
      <c r="M3366" s="6">
        <v>42</v>
      </c>
      <c r="N3366" s="6" t="str">
        <f>VLOOKUP(T_[[#This Row],[Réf prod]],ListePRODUITS,2,FALSE)</f>
        <v>Singaporean Hokkien Fried Mee</v>
      </c>
      <c r="O3366" s="13">
        <v>70</v>
      </c>
      <c r="P3366" s="6">
        <v>25</v>
      </c>
      <c r="Q3366" s="13">
        <f t="shared" si="52"/>
        <v>1750</v>
      </c>
      <c r="R3366" s="15">
        <v>0.17</v>
      </c>
      <c r="S3366" s="13">
        <v>1452.5</v>
      </c>
      <c r="T3366" s="13">
        <v>50.837499999999999</v>
      </c>
      <c r="U3366" s="48">
        <f>T_[[#This Row],[CA tarif]]-T_[[#This Row],[CA HT]]</f>
        <v>297.5</v>
      </c>
      <c r="V3366" s="13"/>
      <c r="W3366" s="13"/>
      <c r="X3366"/>
      <c r="AA3366"/>
      <c r="AB3366"/>
    </row>
    <row r="3367" spans="1:28" ht="15" customHeight="1" x14ac:dyDescent="0.25">
      <c r="A3367" s="6" t="s">
        <v>213</v>
      </c>
      <c r="B3367" s="6" t="s">
        <v>214</v>
      </c>
      <c r="C3367" s="6" t="s">
        <v>215</v>
      </c>
      <c r="D3367" s="6" t="s">
        <v>81</v>
      </c>
      <c r="E3367" s="6">
        <v>7</v>
      </c>
      <c r="F3367" s="6" t="str">
        <f>VLOOKUP(T_[[#This Row],[N° représ]],ListeREPRESENTANTS,2,FALSE)</f>
        <v>Jaime Dos Santos</v>
      </c>
      <c r="G3367" s="6">
        <v>10616</v>
      </c>
      <c r="H3367" s="9">
        <v>41938</v>
      </c>
      <c r="I3367" s="9">
        <v>41959</v>
      </c>
      <c r="J3367" s="9">
        <v>41955</v>
      </c>
      <c r="K3367" s="7">
        <v>1</v>
      </c>
      <c r="L3367" s="9" t="str">
        <f>VLOOKUP(T_[[#This Row],[Réf catégorie]],ListeCATEGORIES,2,FALSE)</f>
        <v>Boissons</v>
      </c>
      <c r="M3367" s="6">
        <v>38</v>
      </c>
      <c r="N3367" s="6" t="str">
        <f>VLOOKUP(T_[[#This Row],[Réf prod]],ListePRODUITS,2,FALSE)</f>
        <v>Côte de Blaye</v>
      </c>
      <c r="O3367" s="13">
        <v>1317.5</v>
      </c>
      <c r="P3367" s="6">
        <v>99</v>
      </c>
      <c r="Q3367" s="13">
        <f t="shared" si="52"/>
        <v>130432.5</v>
      </c>
      <c r="R3367" s="15">
        <v>0.15</v>
      </c>
      <c r="S3367" s="13">
        <v>110867.625</v>
      </c>
      <c r="T3367" s="13">
        <v>3436.8963749999998</v>
      </c>
      <c r="U3367" s="48">
        <f>T_[[#This Row],[CA tarif]]-T_[[#This Row],[CA HT]]</f>
        <v>19564.875</v>
      </c>
      <c r="V3367" s="13"/>
      <c r="W3367" s="13"/>
      <c r="X3367"/>
      <c r="AA3367"/>
      <c r="AB3367"/>
    </row>
    <row r="3368" spans="1:28" ht="15" customHeight="1" x14ac:dyDescent="0.25">
      <c r="A3368" s="6" t="s">
        <v>170</v>
      </c>
      <c r="B3368" s="6" t="s">
        <v>171</v>
      </c>
      <c r="C3368" s="6" t="s">
        <v>172</v>
      </c>
      <c r="D3368" s="6" t="s">
        <v>146</v>
      </c>
      <c r="E3368" s="6">
        <v>3</v>
      </c>
      <c r="F3368" s="6" t="str">
        <f>VLOOKUP(T_[[#This Row],[N° représ]],ListeREPRESENTANTS,2,FALSE)</f>
        <v>Janet Leverling</v>
      </c>
      <c r="G3368" s="6">
        <v>10619</v>
      </c>
      <c r="H3368" s="9">
        <v>41938</v>
      </c>
      <c r="I3368" s="9">
        <v>41963</v>
      </c>
      <c r="J3368" s="9">
        <v>41959</v>
      </c>
      <c r="K3368" s="7">
        <v>3</v>
      </c>
      <c r="L3368" s="9" t="str">
        <f>VLOOKUP(T_[[#This Row],[Réf catégorie]],ListeCATEGORIES,2,FALSE)</f>
        <v>Desserts</v>
      </c>
      <c r="M3368" s="6">
        <v>21</v>
      </c>
      <c r="N3368" s="6" t="str">
        <f>VLOOKUP(T_[[#This Row],[Réf prod]],ListePRODUITS,2,FALSE)</f>
        <v>Sir Rodney's Scones</v>
      </c>
      <c r="O3368" s="13">
        <v>50</v>
      </c>
      <c r="P3368" s="6">
        <v>88</v>
      </c>
      <c r="Q3368" s="13">
        <f t="shared" si="52"/>
        <v>4400</v>
      </c>
      <c r="R3368" s="15">
        <v>0.14000000000000001</v>
      </c>
      <c r="S3368" s="13">
        <v>3784</v>
      </c>
      <c r="T3368" s="13">
        <v>26.488</v>
      </c>
      <c r="U3368" s="48">
        <f>T_[[#This Row],[CA tarif]]-T_[[#This Row],[CA HT]]</f>
        <v>616</v>
      </c>
      <c r="V3368" s="13"/>
      <c r="W3368" s="13"/>
      <c r="X3368"/>
      <c r="AA3368"/>
      <c r="AB3368"/>
    </row>
    <row r="3369" spans="1:28" ht="15" customHeight="1" x14ac:dyDescent="0.25">
      <c r="A3369" s="6" t="s">
        <v>239</v>
      </c>
      <c r="B3369" s="6" t="s">
        <v>240</v>
      </c>
      <c r="C3369" s="6" t="s">
        <v>241</v>
      </c>
      <c r="D3369" s="6" t="s">
        <v>242</v>
      </c>
      <c r="E3369" s="6">
        <v>1</v>
      </c>
      <c r="F3369" s="6" t="str">
        <f>VLOOKUP(T_[[#This Row],[N° représ]],ListeREPRESENTANTS,2,FALSE)</f>
        <v>Francis Rivière</v>
      </c>
      <c r="G3369" s="6">
        <v>10669</v>
      </c>
      <c r="H3369" s="9">
        <v>41938</v>
      </c>
      <c r="I3369" s="9">
        <v>41959</v>
      </c>
      <c r="J3369" s="9">
        <v>41957</v>
      </c>
      <c r="K3369" s="7">
        <v>8</v>
      </c>
      <c r="L3369" s="9" t="str">
        <f>VLOOKUP(T_[[#This Row],[Réf catégorie]],ListeCATEGORIES,2,FALSE)</f>
        <v>Poissons et fruits de mer</v>
      </c>
      <c r="M3369" s="6">
        <v>36</v>
      </c>
      <c r="N3369" s="6" t="str">
        <f>VLOOKUP(T_[[#This Row],[Réf prod]],ListePRODUITS,2,FALSE)</f>
        <v>Inlagd Sill</v>
      </c>
      <c r="O3369" s="13">
        <v>95</v>
      </c>
      <c r="P3369" s="6">
        <v>19</v>
      </c>
      <c r="Q3369" s="13">
        <f t="shared" si="52"/>
        <v>1805</v>
      </c>
      <c r="R3369" s="15">
        <v>0.11</v>
      </c>
      <c r="S3369" s="13">
        <v>1606.45</v>
      </c>
      <c r="T3369" s="13">
        <v>4.81935</v>
      </c>
      <c r="U3369" s="48">
        <f>T_[[#This Row],[CA tarif]]-T_[[#This Row],[CA HT]]</f>
        <v>198.54999999999995</v>
      </c>
      <c r="V3369" s="13"/>
      <c r="W3369" s="13"/>
      <c r="X3369"/>
      <c r="AA3369"/>
      <c r="AB3369"/>
    </row>
    <row r="3370" spans="1:28" ht="15" customHeight="1" x14ac:dyDescent="0.25">
      <c r="A3370" s="6" t="s">
        <v>78</v>
      </c>
      <c r="B3370" s="6" t="s">
        <v>79</v>
      </c>
      <c r="C3370" s="6" t="s">
        <v>80</v>
      </c>
      <c r="D3370" s="6" t="s">
        <v>81</v>
      </c>
      <c r="E3370" s="6">
        <v>3</v>
      </c>
      <c r="F3370" s="6" t="str">
        <f>VLOOKUP(T_[[#This Row],[N° représ]],ListeREPRESENTANTS,2,FALSE)</f>
        <v>Janet Leverling</v>
      </c>
      <c r="G3370" s="6">
        <v>10904</v>
      </c>
      <c r="H3370" s="9">
        <v>41938</v>
      </c>
      <c r="I3370" s="9">
        <v>41960</v>
      </c>
      <c r="J3370" s="9">
        <v>41962</v>
      </c>
      <c r="K3370" s="7">
        <v>3</v>
      </c>
      <c r="L3370" s="9" t="str">
        <f>VLOOKUP(T_[[#This Row],[Réf catégorie]],ListeCATEGORIES,2,FALSE)</f>
        <v>Desserts</v>
      </c>
      <c r="M3370" s="6">
        <v>62</v>
      </c>
      <c r="N3370" s="6" t="str">
        <f>VLOOKUP(T_[[#This Row],[Réf prod]],ListePRODUITS,2,FALSE)</f>
        <v>Tarte au sucre</v>
      </c>
      <c r="O3370" s="13">
        <v>246.5</v>
      </c>
      <c r="P3370" s="6">
        <v>10</v>
      </c>
      <c r="Q3370" s="13">
        <f t="shared" si="52"/>
        <v>2465</v>
      </c>
      <c r="R3370" s="15">
        <v>0.19</v>
      </c>
      <c r="S3370" s="13">
        <v>1996.65</v>
      </c>
      <c r="T3370" s="13">
        <v>21.963150000000002</v>
      </c>
      <c r="U3370" s="48">
        <f>T_[[#This Row],[CA tarif]]-T_[[#This Row],[CA HT]]</f>
        <v>468.34999999999991</v>
      </c>
      <c r="V3370" s="13"/>
      <c r="W3370" s="13"/>
      <c r="X3370"/>
      <c r="AA3370"/>
      <c r="AB3370"/>
    </row>
    <row r="3371" spans="1:28" ht="15" customHeight="1" x14ac:dyDescent="0.25">
      <c r="A3371" s="6" t="s">
        <v>86</v>
      </c>
      <c r="B3371" s="6" t="s">
        <v>87</v>
      </c>
      <c r="C3371" s="6" t="s">
        <v>88</v>
      </c>
      <c r="D3371" s="6" t="s">
        <v>89</v>
      </c>
      <c r="E3371" s="6">
        <v>5</v>
      </c>
      <c r="F3371" s="6" t="str">
        <f>VLOOKUP(T_[[#This Row],[N° représ]],ListeREPRESENTANTS,2,FALSE)</f>
        <v>Mohamed Ben Arfa</v>
      </c>
      <c r="G3371" s="6">
        <v>10578</v>
      </c>
      <c r="H3371" s="9">
        <v>41940</v>
      </c>
      <c r="I3371" s="9">
        <v>41970</v>
      </c>
      <c r="J3371" s="9">
        <v>41968</v>
      </c>
      <c r="K3371" s="7">
        <v>1</v>
      </c>
      <c r="L3371" s="9" t="str">
        <f>VLOOKUP(T_[[#This Row],[Réf catégorie]],ListeCATEGORIES,2,FALSE)</f>
        <v>Boissons</v>
      </c>
      <c r="M3371" s="6">
        <v>35</v>
      </c>
      <c r="N3371" s="6" t="str">
        <f>VLOOKUP(T_[[#This Row],[Réf prod]],ListePRODUITS,2,FALSE)</f>
        <v>Steeleye Stout</v>
      </c>
      <c r="O3371" s="13">
        <v>90</v>
      </c>
      <c r="P3371" s="6">
        <v>83</v>
      </c>
      <c r="Q3371" s="13">
        <f t="shared" si="52"/>
        <v>7470</v>
      </c>
      <c r="R3371" s="15">
        <v>0.17</v>
      </c>
      <c r="S3371" s="13">
        <v>6200.0999999999995</v>
      </c>
      <c r="T3371" s="13">
        <v>186.00299999999996</v>
      </c>
      <c r="U3371" s="48">
        <f>T_[[#This Row],[CA tarif]]-T_[[#This Row],[CA HT]]</f>
        <v>1269.9000000000005</v>
      </c>
      <c r="V3371" s="13"/>
      <c r="W3371" s="13"/>
      <c r="X3371"/>
      <c r="AA3371"/>
      <c r="AB3371"/>
    </row>
    <row r="3372" spans="1:28" ht="15" customHeight="1" x14ac:dyDescent="0.25">
      <c r="A3372" s="6" t="s">
        <v>182</v>
      </c>
      <c r="B3372" s="6" t="s">
        <v>183</v>
      </c>
      <c r="C3372" s="6" t="s">
        <v>132</v>
      </c>
      <c r="D3372" s="6" t="s">
        <v>123</v>
      </c>
      <c r="E3372" s="6">
        <v>9</v>
      </c>
      <c r="F3372" s="6" t="str">
        <f>VLOOKUP(T_[[#This Row],[N° représ]],ListeREPRESENTANTS,2,FALSE)</f>
        <v>Steven Buchanan</v>
      </c>
      <c r="G3372" s="6">
        <v>10650</v>
      </c>
      <c r="H3372" s="9">
        <v>41940</v>
      </c>
      <c r="I3372" s="9">
        <v>41962</v>
      </c>
      <c r="J3372" s="9">
        <v>41957</v>
      </c>
      <c r="K3372" s="7">
        <v>6</v>
      </c>
      <c r="L3372" s="9" t="str">
        <f>VLOOKUP(T_[[#This Row],[Réf catégorie]],ListeCATEGORIES,2,FALSE)</f>
        <v>Viandes</v>
      </c>
      <c r="M3372" s="6">
        <v>53</v>
      </c>
      <c r="N3372" s="6" t="str">
        <f>VLOOKUP(T_[[#This Row],[Réf prod]],ListePRODUITS,2,FALSE)</f>
        <v>Perth Pasties</v>
      </c>
      <c r="O3372" s="13">
        <v>164</v>
      </c>
      <c r="P3372" s="6">
        <v>11</v>
      </c>
      <c r="Q3372" s="13">
        <f t="shared" si="52"/>
        <v>1804</v>
      </c>
      <c r="R3372" s="15">
        <v>0.01</v>
      </c>
      <c r="S3372" s="13">
        <v>1785.96</v>
      </c>
      <c r="T3372" s="13">
        <v>3.57192</v>
      </c>
      <c r="U3372" s="48">
        <f>T_[[#This Row],[CA tarif]]-T_[[#This Row],[CA HT]]</f>
        <v>18.039999999999964</v>
      </c>
      <c r="V3372" s="13"/>
      <c r="W3372" s="13"/>
      <c r="X3372"/>
      <c r="AA3372"/>
      <c r="AB3372"/>
    </row>
    <row r="3373" spans="1:28" ht="15" customHeight="1" x14ac:dyDescent="0.25">
      <c r="A3373" s="6" t="s">
        <v>299</v>
      </c>
      <c r="B3373" s="6" t="s">
        <v>300</v>
      </c>
      <c r="C3373" s="6" t="s">
        <v>280</v>
      </c>
      <c r="D3373" s="6" t="s">
        <v>85</v>
      </c>
      <c r="E3373" s="6">
        <v>7</v>
      </c>
      <c r="F3373" s="6" t="str">
        <f>VLOOKUP(T_[[#This Row],[N° représ]],ListeREPRESENTANTS,2,FALSE)</f>
        <v>Jaime Dos Santos</v>
      </c>
      <c r="G3373" s="6">
        <v>10671</v>
      </c>
      <c r="H3373" s="9">
        <v>41940</v>
      </c>
      <c r="I3373" s="9">
        <v>41969</v>
      </c>
      <c r="J3373" s="9">
        <v>41967</v>
      </c>
      <c r="K3373" s="7">
        <v>3</v>
      </c>
      <c r="L3373" s="9" t="str">
        <f>VLOOKUP(T_[[#This Row],[Réf catégorie]],ListeCATEGORIES,2,FALSE)</f>
        <v>Desserts</v>
      </c>
      <c r="M3373" s="6">
        <v>62</v>
      </c>
      <c r="N3373" s="6" t="str">
        <f>VLOOKUP(T_[[#This Row],[Réf prod]],ListePRODUITS,2,FALSE)</f>
        <v>Tarte au sucre</v>
      </c>
      <c r="O3373" s="13">
        <v>246.5</v>
      </c>
      <c r="P3373" s="6">
        <v>82</v>
      </c>
      <c r="Q3373" s="13">
        <f t="shared" si="52"/>
        <v>20213</v>
      </c>
      <c r="R3373" s="15">
        <v>0.04</v>
      </c>
      <c r="S3373" s="13">
        <v>19404.48</v>
      </c>
      <c r="T3373" s="13">
        <v>135.83135999999999</v>
      </c>
      <c r="U3373" s="48">
        <f>T_[[#This Row],[CA tarif]]-T_[[#This Row],[CA HT]]</f>
        <v>808.52000000000044</v>
      </c>
      <c r="V3373" s="13"/>
      <c r="W3373" s="13"/>
      <c r="X3373"/>
      <c r="AA3373"/>
      <c r="AB3373"/>
    </row>
    <row r="3374" spans="1:28" ht="15" customHeight="1" x14ac:dyDescent="0.25">
      <c r="A3374" s="6" t="s">
        <v>147</v>
      </c>
      <c r="B3374" s="6" t="s">
        <v>148</v>
      </c>
      <c r="C3374" s="6" t="s">
        <v>149</v>
      </c>
      <c r="D3374" s="6" t="s">
        <v>85</v>
      </c>
      <c r="E3374" s="6">
        <v>1</v>
      </c>
      <c r="F3374" s="6" t="str">
        <f>VLOOKUP(T_[[#This Row],[N° représ]],ListeREPRESENTANTS,2,FALSE)</f>
        <v>Francis Rivière</v>
      </c>
      <c r="G3374" s="6">
        <v>10787</v>
      </c>
      <c r="H3374" s="9">
        <v>41940</v>
      </c>
      <c r="I3374" s="9">
        <v>41965</v>
      </c>
      <c r="J3374" s="9">
        <v>41968</v>
      </c>
      <c r="K3374" s="7">
        <v>1</v>
      </c>
      <c r="L3374" s="9" t="str">
        <f>VLOOKUP(T_[[#This Row],[Réf catégorie]],ListeCATEGORIES,2,FALSE)</f>
        <v>Boissons</v>
      </c>
      <c r="M3374" s="6">
        <v>2</v>
      </c>
      <c r="N3374" s="6" t="str">
        <f>VLOOKUP(T_[[#This Row],[Réf prod]],ListePRODUITS,2,FALSE)</f>
        <v>Chang</v>
      </c>
      <c r="O3374" s="13">
        <v>95</v>
      </c>
      <c r="P3374" s="6">
        <v>7</v>
      </c>
      <c r="Q3374" s="13">
        <f t="shared" si="52"/>
        <v>665</v>
      </c>
      <c r="R3374" s="15">
        <v>0.18</v>
      </c>
      <c r="S3374" s="13">
        <v>545.30000000000007</v>
      </c>
      <c r="T3374" s="13">
        <v>7.0889000000000006</v>
      </c>
      <c r="U3374" s="48">
        <f>T_[[#This Row],[CA tarif]]-T_[[#This Row],[CA HT]]</f>
        <v>119.69999999999993</v>
      </c>
      <c r="V3374" s="13"/>
      <c r="W3374" s="13"/>
      <c r="X3374"/>
      <c r="AA3374"/>
      <c r="AB3374"/>
    </row>
    <row r="3375" spans="1:28" ht="15" customHeight="1" x14ac:dyDescent="0.25">
      <c r="A3375" s="6" t="s">
        <v>99</v>
      </c>
      <c r="B3375" s="6" t="s">
        <v>100</v>
      </c>
      <c r="C3375" s="6" t="s">
        <v>101</v>
      </c>
      <c r="D3375" s="6" t="s">
        <v>102</v>
      </c>
      <c r="E3375" s="6">
        <v>6</v>
      </c>
      <c r="F3375" s="6" t="str">
        <f>VLOOKUP(T_[[#This Row],[N° représ]],ListeREPRESENTANTS,2,FALSE)</f>
        <v>Ernst Junge</v>
      </c>
      <c r="G3375" s="6">
        <v>10885</v>
      </c>
      <c r="H3375" s="9">
        <v>41940</v>
      </c>
      <c r="I3375" s="9">
        <v>41961</v>
      </c>
      <c r="J3375" s="9">
        <v>41963</v>
      </c>
      <c r="K3375" s="7">
        <v>1</v>
      </c>
      <c r="L3375" s="9" t="str">
        <f>VLOOKUP(T_[[#This Row],[Réf catégorie]],ListeCATEGORIES,2,FALSE)</f>
        <v>Boissons</v>
      </c>
      <c r="M3375" s="6">
        <v>70</v>
      </c>
      <c r="N3375" s="6" t="str">
        <f>VLOOKUP(T_[[#This Row],[Réf prod]],ListePRODUITS,2,FALSE)</f>
        <v>Outback Lager</v>
      </c>
      <c r="O3375" s="13">
        <v>75</v>
      </c>
      <c r="P3375" s="6">
        <v>89</v>
      </c>
      <c r="Q3375" s="13">
        <f t="shared" si="52"/>
        <v>6675</v>
      </c>
      <c r="R3375" s="15">
        <v>0.1</v>
      </c>
      <c r="S3375" s="13">
        <v>6007.5</v>
      </c>
      <c r="T3375" s="13">
        <v>42.052500000000002</v>
      </c>
      <c r="U3375" s="48">
        <f>T_[[#This Row],[CA tarif]]-T_[[#This Row],[CA HT]]</f>
        <v>667.5</v>
      </c>
      <c r="V3375" s="13"/>
      <c r="W3375" s="13"/>
      <c r="X3375"/>
      <c r="AA3375"/>
      <c r="AB3375"/>
    </row>
    <row r="3376" spans="1:28" ht="15" customHeight="1" x14ac:dyDescent="0.25">
      <c r="A3376" s="6" t="s">
        <v>269</v>
      </c>
      <c r="B3376" s="6" t="s">
        <v>270</v>
      </c>
      <c r="C3376" s="6" t="s">
        <v>271</v>
      </c>
      <c r="D3376" s="6" t="s">
        <v>242</v>
      </c>
      <c r="E3376" s="6">
        <v>4</v>
      </c>
      <c r="F3376" s="6" t="str">
        <f>VLOOKUP(T_[[#This Row],[N° représ]],ListeREPRESENTANTS,2,FALSE)</f>
        <v>Laura Callahan</v>
      </c>
      <c r="G3376" s="6">
        <v>10602</v>
      </c>
      <c r="H3376" s="9">
        <v>41941</v>
      </c>
      <c r="I3376" s="9">
        <v>41952</v>
      </c>
      <c r="J3376" s="9">
        <v>41949</v>
      </c>
      <c r="K3376" s="7">
        <v>2</v>
      </c>
      <c r="L3376" s="9" t="str">
        <f>VLOOKUP(T_[[#This Row],[Réf catégorie]],ListeCATEGORIES,2,FALSE)</f>
        <v>Condiments</v>
      </c>
      <c r="M3376" s="6">
        <v>77</v>
      </c>
      <c r="N3376" s="6" t="str">
        <f>VLOOKUP(T_[[#This Row],[Réf prod]],ListePRODUITS,2,FALSE)</f>
        <v>Original Frankfurter grüne Soße</v>
      </c>
      <c r="O3376" s="13">
        <v>65</v>
      </c>
      <c r="P3376" s="6">
        <v>3</v>
      </c>
      <c r="Q3376" s="13">
        <f t="shared" si="52"/>
        <v>195</v>
      </c>
      <c r="R3376" s="15">
        <v>0.08</v>
      </c>
      <c r="S3376" s="13">
        <v>179.4</v>
      </c>
      <c r="T3376" s="13">
        <v>0.35880000000000001</v>
      </c>
      <c r="U3376" s="48">
        <f>T_[[#This Row],[CA tarif]]-T_[[#This Row],[CA HT]]</f>
        <v>15.599999999999994</v>
      </c>
      <c r="V3376" s="13"/>
      <c r="W3376" s="13"/>
      <c r="X3376"/>
      <c r="AA3376"/>
      <c r="AB3376"/>
    </row>
    <row r="3377" spans="1:28" ht="15" customHeight="1" x14ac:dyDescent="0.25">
      <c r="A3377" s="6" t="s">
        <v>114</v>
      </c>
      <c r="B3377" s="6" t="s">
        <v>115</v>
      </c>
      <c r="C3377" s="6" t="s">
        <v>116</v>
      </c>
      <c r="D3377" s="6" t="s">
        <v>81</v>
      </c>
      <c r="E3377" s="6">
        <v>2</v>
      </c>
      <c r="F3377" s="6" t="str">
        <f>VLOOKUP(T_[[#This Row],[N° représ]],ListeREPRESENTANTS,2,FALSE)</f>
        <v>Anne Dodsworth</v>
      </c>
      <c r="G3377" s="6">
        <v>10889</v>
      </c>
      <c r="H3377" s="9">
        <v>41941</v>
      </c>
      <c r="I3377" s="9">
        <v>41971</v>
      </c>
      <c r="J3377" s="9">
        <v>41971</v>
      </c>
      <c r="K3377" s="7">
        <v>4</v>
      </c>
      <c r="L3377" s="9" t="str">
        <f>VLOOKUP(T_[[#This Row],[Réf catégorie]],ListeCATEGORIES,2,FALSE)</f>
        <v>Produits laitiers</v>
      </c>
      <c r="M3377" s="6">
        <v>11</v>
      </c>
      <c r="N3377" s="6" t="str">
        <f>VLOOKUP(T_[[#This Row],[Réf prod]],ListePRODUITS,2,FALSE)</f>
        <v>Queso Cabrales</v>
      </c>
      <c r="O3377" s="13">
        <v>105</v>
      </c>
      <c r="P3377" s="6">
        <v>27</v>
      </c>
      <c r="Q3377" s="13">
        <f t="shared" si="52"/>
        <v>2835</v>
      </c>
      <c r="R3377" s="15">
        <v>0.14000000000000001</v>
      </c>
      <c r="S3377" s="13">
        <v>2438.1</v>
      </c>
      <c r="T3377" s="13">
        <v>19.504799999999999</v>
      </c>
      <c r="U3377" s="48">
        <f>T_[[#This Row],[CA tarif]]-T_[[#This Row],[CA HT]]</f>
        <v>396.90000000000009</v>
      </c>
      <c r="V3377" s="13"/>
      <c r="W3377" s="13"/>
      <c r="X3377"/>
      <c r="AA3377"/>
      <c r="AB3377"/>
    </row>
    <row r="3378" spans="1:28" ht="15" customHeight="1" x14ac:dyDescent="0.25">
      <c r="A3378" s="6" t="s">
        <v>255</v>
      </c>
      <c r="B3378" s="6" t="s">
        <v>256</v>
      </c>
      <c r="C3378" s="6" t="s">
        <v>257</v>
      </c>
      <c r="D3378" s="6" t="s">
        <v>81</v>
      </c>
      <c r="E3378" s="6">
        <v>5</v>
      </c>
      <c r="F3378" s="6" t="str">
        <f>VLOOKUP(T_[[#This Row],[N° représ]],ListeREPRESENTANTS,2,FALSE)</f>
        <v>Mohamed Ben Arfa</v>
      </c>
      <c r="G3378" s="6">
        <v>10574</v>
      </c>
      <c r="H3378" s="9">
        <v>41942</v>
      </c>
      <c r="I3378" s="9">
        <v>41967</v>
      </c>
      <c r="J3378" s="9">
        <v>41962</v>
      </c>
      <c r="K3378" s="7">
        <v>5</v>
      </c>
      <c r="L3378" s="9" t="str">
        <f>VLOOKUP(T_[[#This Row],[Réf catégorie]],ListeCATEGORIES,2,FALSE)</f>
        <v>Pâtes et céréales</v>
      </c>
      <c r="M3378" s="6">
        <v>64</v>
      </c>
      <c r="N3378" s="6" t="str">
        <f>VLOOKUP(T_[[#This Row],[Réf prod]],ListePRODUITS,2,FALSE)</f>
        <v>Wimmers gute Semmelknödel</v>
      </c>
      <c r="O3378" s="13">
        <v>166.25</v>
      </c>
      <c r="P3378" s="6">
        <v>98</v>
      </c>
      <c r="Q3378" s="13">
        <f t="shared" si="52"/>
        <v>16292.5</v>
      </c>
      <c r="R3378" s="15">
        <v>0.12</v>
      </c>
      <c r="S3378" s="13">
        <v>14337.4</v>
      </c>
      <c r="T3378" s="13">
        <v>229.39839999999998</v>
      </c>
      <c r="U3378" s="48">
        <f>T_[[#This Row],[CA tarif]]-T_[[#This Row],[CA HT]]</f>
        <v>1955.1000000000004</v>
      </c>
      <c r="V3378" s="13"/>
      <c r="W3378" s="13"/>
      <c r="X3378"/>
      <c r="AA3378"/>
      <c r="AB3378"/>
    </row>
    <row r="3379" spans="1:28" ht="15" customHeight="1" x14ac:dyDescent="0.25">
      <c r="A3379" s="6" t="s">
        <v>261</v>
      </c>
      <c r="B3379" s="6" t="s">
        <v>262</v>
      </c>
      <c r="C3379" s="6" t="s">
        <v>263</v>
      </c>
      <c r="D3379" s="6" t="s">
        <v>81</v>
      </c>
      <c r="E3379" s="6">
        <v>7</v>
      </c>
      <c r="F3379" s="6" t="str">
        <f>VLOOKUP(T_[[#This Row],[N° représ]],ListeREPRESENTANTS,2,FALSE)</f>
        <v>Jaime Dos Santos</v>
      </c>
      <c r="G3379" s="6">
        <v>10579</v>
      </c>
      <c r="H3379" s="9">
        <v>41942</v>
      </c>
      <c r="I3379" s="9">
        <v>41962</v>
      </c>
      <c r="J3379" s="9">
        <v>41963</v>
      </c>
      <c r="K3379" s="7">
        <v>2</v>
      </c>
      <c r="L3379" s="9" t="str">
        <f>VLOOKUP(T_[[#This Row],[Réf catégorie]],ListeCATEGORIES,2,FALSE)</f>
        <v>Condiments</v>
      </c>
      <c r="M3379" s="6">
        <v>15</v>
      </c>
      <c r="N3379" s="6" t="str">
        <f>VLOOKUP(T_[[#This Row],[Réf prod]],ListePRODUITS,2,FALSE)</f>
        <v>Genen Shouyu</v>
      </c>
      <c r="O3379" s="13">
        <v>77.5</v>
      </c>
      <c r="P3379" s="6">
        <v>94</v>
      </c>
      <c r="Q3379" s="13">
        <f t="shared" si="52"/>
        <v>7285</v>
      </c>
      <c r="R3379" s="15">
        <v>0.06</v>
      </c>
      <c r="S3379" s="13">
        <v>6847.9</v>
      </c>
      <c r="T3379" s="13">
        <v>68.478999999999999</v>
      </c>
      <c r="U3379" s="48">
        <f>T_[[#This Row],[CA tarif]]-T_[[#This Row],[CA HT]]</f>
        <v>437.10000000000036</v>
      </c>
      <c r="V3379" s="13"/>
      <c r="W3379" s="13"/>
      <c r="X3379"/>
      <c r="AA3379"/>
      <c r="AB3379"/>
    </row>
    <row r="3380" spans="1:28" ht="15" customHeight="1" x14ac:dyDescent="0.25">
      <c r="A3380" s="6" t="s">
        <v>296</v>
      </c>
      <c r="B3380" s="6" t="s">
        <v>297</v>
      </c>
      <c r="C3380" s="6" t="s">
        <v>298</v>
      </c>
      <c r="D3380" s="6" t="s">
        <v>123</v>
      </c>
      <c r="E3380" s="6">
        <v>5</v>
      </c>
      <c r="F3380" s="6" t="str">
        <f>VLOOKUP(T_[[#This Row],[N° représ]],ListeREPRESENTANTS,2,FALSE)</f>
        <v>Mohamed Ben Arfa</v>
      </c>
      <c r="G3380" s="6">
        <v>10652</v>
      </c>
      <c r="H3380" s="9">
        <v>41942</v>
      </c>
      <c r="I3380" s="9">
        <v>41968</v>
      </c>
      <c r="J3380" s="9">
        <v>41967</v>
      </c>
      <c r="K3380" s="7">
        <v>8</v>
      </c>
      <c r="L3380" s="9" t="str">
        <f>VLOOKUP(T_[[#This Row],[Réf catégorie]],ListeCATEGORIES,2,FALSE)</f>
        <v>Poissons et fruits de mer</v>
      </c>
      <c r="M3380" s="6">
        <v>30</v>
      </c>
      <c r="N3380" s="6" t="str">
        <f>VLOOKUP(T_[[#This Row],[Réf prod]],ListePRODUITS,2,FALSE)</f>
        <v>Nord-Ost Matjeshering</v>
      </c>
      <c r="O3380" s="13">
        <v>129.44999999999999</v>
      </c>
      <c r="P3380" s="6">
        <v>29</v>
      </c>
      <c r="Q3380" s="13">
        <f t="shared" si="52"/>
        <v>3754.0499999999997</v>
      </c>
      <c r="R3380" s="15">
        <v>0.05</v>
      </c>
      <c r="S3380" s="13">
        <v>3566.3474999999994</v>
      </c>
      <c r="T3380" s="13">
        <v>114.12311999999999</v>
      </c>
      <c r="U3380" s="48">
        <f>T_[[#This Row],[CA tarif]]-T_[[#This Row],[CA HT]]</f>
        <v>187.70250000000033</v>
      </c>
      <c r="V3380" s="13"/>
      <c r="W3380" s="13"/>
      <c r="X3380"/>
      <c r="AA3380"/>
      <c r="AB3380"/>
    </row>
    <row r="3381" spans="1:28" ht="15" customHeight="1" x14ac:dyDescent="0.25">
      <c r="A3381" s="6" t="s">
        <v>152</v>
      </c>
      <c r="B3381" s="6" t="s">
        <v>153</v>
      </c>
      <c r="C3381" s="6" t="s">
        <v>154</v>
      </c>
      <c r="D3381" s="6" t="s">
        <v>146</v>
      </c>
      <c r="E3381" s="6">
        <v>1</v>
      </c>
      <c r="F3381" s="6" t="str">
        <f>VLOOKUP(T_[[#This Row],[N° représ]],ListeREPRESENTANTS,2,FALSE)</f>
        <v>Francis Rivière</v>
      </c>
      <c r="G3381" s="6">
        <v>10810</v>
      </c>
      <c r="H3381" s="9">
        <v>41942</v>
      </c>
      <c r="I3381" s="9">
        <v>41968</v>
      </c>
      <c r="J3381" s="9">
        <v>41967</v>
      </c>
      <c r="K3381" s="7">
        <v>3</v>
      </c>
      <c r="L3381" s="9" t="str">
        <f>VLOOKUP(T_[[#This Row],[Réf catégorie]],ListeCATEGORIES,2,FALSE)</f>
        <v>Desserts</v>
      </c>
      <c r="M3381" s="6">
        <v>25</v>
      </c>
      <c r="N3381" s="6" t="str">
        <f>VLOOKUP(T_[[#This Row],[Réf prod]],ListePRODUITS,2,FALSE)</f>
        <v>NuNuCa Nuß-Nougat-Creme</v>
      </c>
      <c r="O3381" s="13">
        <v>70</v>
      </c>
      <c r="P3381" s="6">
        <v>87</v>
      </c>
      <c r="Q3381" s="13">
        <f t="shared" si="52"/>
        <v>6090</v>
      </c>
      <c r="R3381" s="15">
        <v>0.02</v>
      </c>
      <c r="S3381" s="13">
        <v>5968.2</v>
      </c>
      <c r="T3381" s="13">
        <v>107.4276</v>
      </c>
      <c r="U3381" s="48">
        <f>T_[[#This Row],[CA tarif]]-T_[[#This Row],[CA HT]]</f>
        <v>121.80000000000018</v>
      </c>
      <c r="V3381" s="13"/>
      <c r="W3381" s="13"/>
      <c r="X3381"/>
      <c r="AA3381"/>
      <c r="AB3381"/>
    </row>
    <row r="3382" spans="1:28" ht="15" customHeight="1" x14ac:dyDescent="0.25">
      <c r="A3382" s="6" t="s">
        <v>209</v>
      </c>
      <c r="B3382" s="6" t="s">
        <v>210</v>
      </c>
      <c r="C3382" s="6" t="s">
        <v>211</v>
      </c>
      <c r="D3382" s="6" t="s">
        <v>212</v>
      </c>
      <c r="E3382" s="6">
        <v>5</v>
      </c>
      <c r="F3382" s="6" t="str">
        <f>VLOOKUP(T_[[#This Row],[N° représ]],ListeREPRESENTANTS,2,FALSE)</f>
        <v>Mohamed Ben Arfa</v>
      </c>
      <c r="G3382" s="6">
        <v>10526</v>
      </c>
      <c r="H3382" s="9">
        <v>41943</v>
      </c>
      <c r="I3382" s="9">
        <v>41956</v>
      </c>
      <c r="J3382" s="9">
        <v>41951</v>
      </c>
      <c r="K3382" s="7">
        <v>5</v>
      </c>
      <c r="L3382" s="9" t="str">
        <f>VLOOKUP(T_[[#This Row],[Réf catégorie]],ListeCATEGORIES,2,FALSE)</f>
        <v>Pâtes et céréales</v>
      </c>
      <c r="M3382" s="6">
        <v>56</v>
      </c>
      <c r="N3382" s="6" t="str">
        <f>VLOOKUP(T_[[#This Row],[Réf prod]],ListePRODUITS,2,FALSE)</f>
        <v>Gnocchi di nonna Alice</v>
      </c>
      <c r="O3382" s="13">
        <v>190</v>
      </c>
      <c r="P3382" s="6">
        <v>21</v>
      </c>
      <c r="Q3382" s="13">
        <f t="shared" si="52"/>
        <v>3990</v>
      </c>
      <c r="R3382" s="15">
        <v>0.08</v>
      </c>
      <c r="S3382" s="13">
        <v>3670.8</v>
      </c>
      <c r="T3382" s="13">
        <v>91.77</v>
      </c>
      <c r="U3382" s="48">
        <f>T_[[#This Row],[CA tarif]]-T_[[#This Row],[CA HT]]</f>
        <v>319.19999999999982</v>
      </c>
      <c r="V3382" s="13"/>
      <c r="W3382" s="13"/>
      <c r="X3382"/>
      <c r="AA3382"/>
      <c r="AB3382"/>
    </row>
    <row r="3383" spans="1:28" ht="15" customHeight="1" x14ac:dyDescent="0.25">
      <c r="A3383" s="6" t="s">
        <v>226</v>
      </c>
      <c r="B3383" s="6" t="s">
        <v>227</v>
      </c>
      <c r="C3383" s="6" t="s">
        <v>53</v>
      </c>
      <c r="D3383" s="6" t="s">
        <v>51</v>
      </c>
      <c r="E3383" s="6">
        <v>8</v>
      </c>
      <c r="F3383" s="6" t="str">
        <f>VLOOKUP(T_[[#This Row],[N° représ]],ListeREPRESENTANTS,2,FALSE)</f>
        <v>Hicham Esmal</v>
      </c>
      <c r="G3383" s="6">
        <v>10666</v>
      </c>
      <c r="H3383" s="9">
        <v>41943</v>
      </c>
      <c r="I3383" s="9">
        <v>41958</v>
      </c>
      <c r="J3383" s="9">
        <v>41957</v>
      </c>
      <c r="K3383" s="7">
        <v>2</v>
      </c>
      <c r="L3383" s="9" t="str">
        <f>VLOOKUP(T_[[#This Row],[Réf catégorie]],ListeCATEGORIES,2,FALSE)</f>
        <v>Condiments</v>
      </c>
      <c r="M3383" s="6">
        <v>65</v>
      </c>
      <c r="N3383" s="6" t="str">
        <f>VLOOKUP(T_[[#This Row],[Réf prod]],ListePRODUITS,2,FALSE)</f>
        <v>Louisiana Fiery Hot Pepper Sauce</v>
      </c>
      <c r="O3383" s="13">
        <v>105.25</v>
      </c>
      <c r="P3383" s="6">
        <v>100</v>
      </c>
      <c r="Q3383" s="13">
        <f t="shared" si="52"/>
        <v>10525</v>
      </c>
      <c r="R3383" s="15">
        <v>0.06</v>
      </c>
      <c r="S3383" s="13">
        <v>9893.5</v>
      </c>
      <c r="T3383" s="13">
        <v>59.360999999999997</v>
      </c>
      <c r="U3383" s="48">
        <f>T_[[#This Row],[CA tarif]]-T_[[#This Row],[CA HT]]</f>
        <v>631.5</v>
      </c>
      <c r="V3383" s="13"/>
      <c r="W3383" s="13"/>
      <c r="X3383"/>
      <c r="AA3383"/>
      <c r="AB3383"/>
    </row>
    <row r="3384" spans="1:28" ht="15" customHeight="1" x14ac:dyDescent="0.25">
      <c r="A3384" s="6" t="s">
        <v>133</v>
      </c>
      <c r="B3384" s="6" t="s">
        <v>134</v>
      </c>
      <c r="C3384" s="6" t="s">
        <v>135</v>
      </c>
      <c r="D3384" s="6" t="s">
        <v>136</v>
      </c>
      <c r="E3384" s="6">
        <v>7</v>
      </c>
      <c r="F3384" s="6" t="str">
        <f>VLOOKUP(T_[[#This Row],[N° représ]],ListeREPRESENTANTS,2,FALSE)</f>
        <v>Jaime Dos Santos</v>
      </c>
      <c r="G3384" s="6">
        <v>10717</v>
      </c>
      <c r="H3384" s="9">
        <v>41943</v>
      </c>
      <c r="I3384" s="9">
        <v>41959</v>
      </c>
      <c r="J3384" s="9">
        <v>41959</v>
      </c>
      <c r="K3384" s="7">
        <v>4</v>
      </c>
      <c r="L3384" s="9" t="str">
        <f>VLOOKUP(T_[[#This Row],[Réf catégorie]],ListeCATEGORIES,2,FALSE)</f>
        <v>Produits laitiers</v>
      </c>
      <c r="M3384" s="6">
        <v>69</v>
      </c>
      <c r="N3384" s="6" t="str">
        <f>VLOOKUP(T_[[#This Row],[Réf prod]],ListePRODUITS,2,FALSE)</f>
        <v>Gudbrandsdalsost</v>
      </c>
      <c r="O3384" s="13">
        <v>180</v>
      </c>
      <c r="P3384" s="6">
        <v>27</v>
      </c>
      <c r="Q3384" s="13">
        <f t="shared" si="52"/>
        <v>4860</v>
      </c>
      <c r="R3384" s="15">
        <v>0.18</v>
      </c>
      <c r="S3384" s="13">
        <v>3985.2000000000003</v>
      </c>
      <c r="T3384" s="13">
        <v>135.49680000000001</v>
      </c>
      <c r="U3384" s="48">
        <f>T_[[#This Row],[CA tarif]]-T_[[#This Row],[CA HT]]</f>
        <v>874.79999999999973</v>
      </c>
      <c r="V3384" s="13"/>
      <c r="W3384" s="13"/>
      <c r="X3384"/>
      <c r="AA3384"/>
      <c r="AB3384"/>
    </row>
    <row r="3385" spans="1:28" ht="15" customHeight="1" x14ac:dyDescent="0.25">
      <c r="A3385" s="6" t="s">
        <v>127</v>
      </c>
      <c r="B3385" s="6" t="s">
        <v>128</v>
      </c>
      <c r="C3385" s="6" t="s">
        <v>129</v>
      </c>
      <c r="D3385" s="6" t="s">
        <v>106</v>
      </c>
      <c r="E3385" s="6">
        <v>5</v>
      </c>
      <c r="F3385" s="6" t="str">
        <f>VLOOKUP(T_[[#This Row],[N° représ]],ListeREPRESENTANTS,2,FALSE)</f>
        <v>Mohamed Ben Arfa</v>
      </c>
      <c r="G3385" s="6">
        <v>10485</v>
      </c>
      <c r="H3385" s="9">
        <v>41944</v>
      </c>
      <c r="I3385" s="9">
        <v>41956</v>
      </c>
      <c r="J3385" s="9">
        <v>41955</v>
      </c>
      <c r="K3385" s="7">
        <v>2</v>
      </c>
      <c r="L3385" s="9" t="str">
        <f>VLOOKUP(T_[[#This Row],[Réf catégorie]],ListeCATEGORIES,2,FALSE)</f>
        <v>Condiments</v>
      </c>
      <c r="M3385" s="6">
        <v>3</v>
      </c>
      <c r="N3385" s="6" t="str">
        <f>VLOOKUP(T_[[#This Row],[Réf prod]],ListePRODUITS,2,FALSE)</f>
        <v>Aniseed Syrup</v>
      </c>
      <c r="O3385" s="13">
        <v>40</v>
      </c>
      <c r="P3385" s="6">
        <v>60</v>
      </c>
      <c r="Q3385" s="13">
        <f t="shared" si="52"/>
        <v>2400</v>
      </c>
      <c r="R3385" s="15">
        <v>0.15</v>
      </c>
      <c r="S3385" s="13">
        <v>2040</v>
      </c>
      <c r="T3385" s="13">
        <v>42.84</v>
      </c>
      <c r="U3385" s="48">
        <f>T_[[#This Row],[CA tarif]]-T_[[#This Row],[CA HT]]</f>
        <v>360</v>
      </c>
      <c r="V3385" s="13"/>
      <c r="W3385" s="13"/>
      <c r="X3385"/>
      <c r="AA3385"/>
      <c r="AB3385"/>
    </row>
    <row r="3386" spans="1:28" ht="15" customHeight="1" x14ac:dyDescent="0.25">
      <c r="A3386" s="6" t="s">
        <v>157</v>
      </c>
      <c r="B3386" s="6" t="s">
        <v>158</v>
      </c>
      <c r="C3386" s="6" t="s">
        <v>159</v>
      </c>
      <c r="D3386" s="6" t="s">
        <v>136</v>
      </c>
      <c r="E3386" s="6">
        <v>8</v>
      </c>
      <c r="F3386" s="6" t="str">
        <f>VLOOKUP(T_[[#This Row],[N° représ]],ListeREPRESENTANTS,2,FALSE)</f>
        <v>Hicham Esmal</v>
      </c>
      <c r="G3386" s="6">
        <v>10593</v>
      </c>
      <c r="H3386" s="9">
        <v>41944</v>
      </c>
      <c r="I3386" s="9">
        <v>41968</v>
      </c>
      <c r="J3386" s="9">
        <v>41971</v>
      </c>
      <c r="K3386" s="7">
        <v>4</v>
      </c>
      <c r="L3386" s="9" t="str">
        <f>VLOOKUP(T_[[#This Row],[Réf catégorie]],ListeCATEGORIES,2,FALSE)</f>
        <v>Produits laitiers</v>
      </c>
      <c r="M3386" s="6">
        <v>69</v>
      </c>
      <c r="N3386" s="6" t="str">
        <f>VLOOKUP(T_[[#This Row],[Réf prod]],ListePRODUITS,2,FALSE)</f>
        <v>Gudbrandsdalsost</v>
      </c>
      <c r="O3386" s="13">
        <v>180</v>
      </c>
      <c r="P3386" s="6">
        <v>14</v>
      </c>
      <c r="Q3386" s="13">
        <f t="shared" si="52"/>
        <v>2520</v>
      </c>
      <c r="R3386" s="15">
        <v>-0.03</v>
      </c>
      <c r="S3386" s="13">
        <v>2595.6</v>
      </c>
      <c r="T3386" s="13">
        <v>38.933999999999997</v>
      </c>
      <c r="U3386" s="48">
        <f>T_[[#This Row],[CA tarif]]-T_[[#This Row],[CA HT]]</f>
        <v>-75.599999999999909</v>
      </c>
      <c r="V3386" s="13"/>
      <c r="W3386" s="13"/>
      <c r="X3386"/>
      <c r="AA3386"/>
      <c r="AB3386"/>
    </row>
    <row r="3387" spans="1:28" ht="15" customHeight="1" x14ac:dyDescent="0.25">
      <c r="A3387" s="6" t="s">
        <v>179</v>
      </c>
      <c r="B3387" s="6" t="s">
        <v>180</v>
      </c>
      <c r="C3387" s="6" t="s">
        <v>181</v>
      </c>
      <c r="D3387" s="6" t="s">
        <v>81</v>
      </c>
      <c r="E3387" s="6">
        <v>1</v>
      </c>
      <c r="F3387" s="6" t="str">
        <f>VLOOKUP(T_[[#This Row],[N° représ]],ListeREPRESENTANTS,2,FALSE)</f>
        <v>Francis Rivière</v>
      </c>
      <c r="G3387" s="6">
        <v>10657</v>
      </c>
      <c r="H3387" s="9">
        <v>41944</v>
      </c>
      <c r="I3387" s="9">
        <v>41966</v>
      </c>
      <c r="J3387" s="9">
        <v>41968</v>
      </c>
      <c r="K3387" s="7">
        <v>8</v>
      </c>
      <c r="L3387" s="9" t="str">
        <f>VLOOKUP(T_[[#This Row],[Réf catégorie]],ListeCATEGORIES,2,FALSE)</f>
        <v>Poissons et fruits de mer</v>
      </c>
      <c r="M3387" s="6">
        <v>41</v>
      </c>
      <c r="N3387" s="6" t="str">
        <f>VLOOKUP(T_[[#This Row],[Réf prod]],ListePRODUITS,2,FALSE)</f>
        <v>Jack's New England Clam Chowder</v>
      </c>
      <c r="O3387" s="13">
        <v>48.25</v>
      </c>
      <c r="P3387" s="6">
        <v>79</v>
      </c>
      <c r="Q3387" s="13">
        <f t="shared" si="52"/>
        <v>3811.75</v>
      </c>
      <c r="R3387" s="15">
        <v>0.16</v>
      </c>
      <c r="S3387" s="13">
        <v>3201.87</v>
      </c>
      <c r="T3387" s="13">
        <v>80.046750000000003</v>
      </c>
      <c r="U3387" s="48">
        <f>T_[[#This Row],[CA tarif]]-T_[[#This Row],[CA HT]]</f>
        <v>609.88000000000011</v>
      </c>
      <c r="V3387" s="13"/>
      <c r="W3387" s="13"/>
      <c r="X3387"/>
      <c r="AA3387"/>
      <c r="AB3387"/>
    </row>
    <row r="3388" spans="1:28" ht="15" customHeight="1" x14ac:dyDescent="0.25">
      <c r="A3388" s="6" t="s">
        <v>194</v>
      </c>
      <c r="B3388" s="6" t="s">
        <v>195</v>
      </c>
      <c r="C3388" s="6" t="s">
        <v>97</v>
      </c>
      <c r="D3388" s="6" t="s">
        <v>98</v>
      </c>
      <c r="E3388" s="6">
        <v>1</v>
      </c>
      <c r="F3388" s="6" t="str">
        <f>VLOOKUP(T_[[#This Row],[N° représ]],ListeREPRESENTANTS,2,FALSE)</f>
        <v>Francis Rivière</v>
      </c>
      <c r="G3388" s="6">
        <v>10676</v>
      </c>
      <c r="H3388" s="9">
        <v>41944</v>
      </c>
      <c r="I3388" s="9">
        <v>41965</v>
      </c>
      <c r="J3388" s="9">
        <v>41967</v>
      </c>
      <c r="K3388" s="7">
        <v>2</v>
      </c>
      <c r="L3388" s="9" t="str">
        <f>VLOOKUP(T_[[#This Row],[Réf catégorie]],ListeCATEGORIES,2,FALSE)</f>
        <v>Condiments</v>
      </c>
      <c r="M3388" s="6">
        <v>44</v>
      </c>
      <c r="N3388" s="6" t="str">
        <f>VLOOKUP(T_[[#This Row],[Réf prod]],ListePRODUITS,2,FALSE)</f>
        <v>Gula Malacca</v>
      </c>
      <c r="O3388" s="13">
        <v>97.25</v>
      </c>
      <c r="P3388" s="6">
        <v>2</v>
      </c>
      <c r="Q3388" s="13">
        <f t="shared" si="52"/>
        <v>194.5</v>
      </c>
      <c r="R3388" s="15">
        <v>0.16</v>
      </c>
      <c r="S3388" s="13">
        <v>163.38</v>
      </c>
      <c r="T3388" s="13">
        <v>3.5943599999999996</v>
      </c>
      <c r="U3388" s="48">
        <f>T_[[#This Row],[CA tarif]]-T_[[#This Row],[CA HT]]</f>
        <v>31.120000000000005</v>
      </c>
      <c r="V3388" s="13"/>
      <c r="W3388" s="13"/>
      <c r="X3388"/>
      <c r="AA3388"/>
      <c r="AB3388"/>
    </row>
    <row r="3389" spans="1:28" ht="15" customHeight="1" x14ac:dyDescent="0.25">
      <c r="A3389" s="6" t="s">
        <v>264</v>
      </c>
      <c r="B3389" s="6" t="s">
        <v>265</v>
      </c>
      <c r="C3389" s="6" t="s">
        <v>266</v>
      </c>
      <c r="D3389" s="6" t="s">
        <v>123</v>
      </c>
      <c r="E3389" s="6">
        <v>5</v>
      </c>
      <c r="F3389" s="6" t="str">
        <f>VLOOKUP(T_[[#This Row],[N° représ]],ListeREPRESENTANTS,2,FALSE)</f>
        <v>Mohamed Ben Arfa</v>
      </c>
      <c r="G3389" s="6">
        <v>10935</v>
      </c>
      <c r="H3389" s="9">
        <v>41944</v>
      </c>
      <c r="I3389" s="9">
        <v>41972</v>
      </c>
      <c r="J3389" s="9">
        <v>41970</v>
      </c>
      <c r="K3389" s="7">
        <v>5</v>
      </c>
      <c r="L3389" s="9" t="str">
        <f>VLOOKUP(T_[[#This Row],[Réf catégorie]],ListeCATEGORIES,2,FALSE)</f>
        <v>Pâtes et céréales</v>
      </c>
      <c r="M3389" s="6">
        <v>23</v>
      </c>
      <c r="N3389" s="6" t="str">
        <f>VLOOKUP(T_[[#This Row],[Réf prod]],ListePRODUITS,2,FALSE)</f>
        <v>Tunnbröd</v>
      </c>
      <c r="O3389" s="13">
        <v>45</v>
      </c>
      <c r="P3389" s="6">
        <v>83</v>
      </c>
      <c r="Q3389" s="13">
        <f t="shared" si="52"/>
        <v>3735</v>
      </c>
      <c r="R3389" s="15">
        <v>-0.02</v>
      </c>
      <c r="S3389" s="13">
        <v>3809.7000000000003</v>
      </c>
      <c r="T3389" s="13">
        <v>38.097000000000001</v>
      </c>
      <c r="U3389" s="48">
        <f>T_[[#This Row],[CA tarif]]-T_[[#This Row],[CA HT]]</f>
        <v>-74.700000000000273</v>
      </c>
      <c r="V3389" s="13"/>
      <c r="W3389" s="13"/>
      <c r="X3389"/>
      <c r="AA3389"/>
      <c r="AB3389"/>
    </row>
    <row r="3390" spans="1:28" ht="15" customHeight="1" x14ac:dyDescent="0.25">
      <c r="A3390" s="6" t="s">
        <v>111</v>
      </c>
      <c r="B3390" s="6" t="s">
        <v>112</v>
      </c>
      <c r="C3390" s="6" t="s">
        <v>113</v>
      </c>
      <c r="D3390" s="6" t="s">
        <v>85</v>
      </c>
      <c r="E3390" s="6">
        <v>1</v>
      </c>
      <c r="F3390" s="6" t="str">
        <f>VLOOKUP(T_[[#This Row],[N° représ]],ListeREPRESENTANTS,2,FALSE)</f>
        <v>Francis Rivière</v>
      </c>
      <c r="G3390" s="6">
        <v>10478</v>
      </c>
      <c r="H3390" s="9">
        <v>41945</v>
      </c>
      <c r="I3390" s="9">
        <v>41961</v>
      </c>
      <c r="J3390" s="9">
        <v>41963</v>
      </c>
      <c r="K3390" s="7">
        <v>8</v>
      </c>
      <c r="L3390" s="9" t="str">
        <f>VLOOKUP(T_[[#This Row],[Réf catégorie]],ListeCATEGORIES,2,FALSE)</f>
        <v>Poissons et fruits de mer</v>
      </c>
      <c r="M3390" s="6">
        <v>10</v>
      </c>
      <c r="N3390" s="6" t="str">
        <f>VLOOKUP(T_[[#This Row],[Réf prod]],ListePRODUITS,2,FALSE)</f>
        <v>Ikura</v>
      </c>
      <c r="O3390" s="13">
        <v>124</v>
      </c>
      <c r="P3390" s="6">
        <v>86</v>
      </c>
      <c r="Q3390" s="13">
        <f t="shared" si="52"/>
        <v>10664</v>
      </c>
      <c r="R3390" s="15">
        <v>0.08</v>
      </c>
      <c r="S3390" s="13">
        <v>9810.880000000001</v>
      </c>
      <c r="T3390" s="13">
        <v>225.65024000000003</v>
      </c>
      <c r="U3390" s="48">
        <f>T_[[#This Row],[CA tarif]]-T_[[#This Row],[CA HT]]</f>
        <v>853.11999999999898</v>
      </c>
      <c r="V3390" s="13"/>
      <c r="W3390" s="13"/>
      <c r="X3390"/>
      <c r="AA3390"/>
      <c r="AB3390"/>
    </row>
    <row r="3391" spans="1:28" ht="15" customHeight="1" x14ac:dyDescent="0.25">
      <c r="A3391" s="6" t="s">
        <v>95</v>
      </c>
      <c r="B3391" s="6" t="s">
        <v>96</v>
      </c>
      <c r="C3391" s="6" t="s">
        <v>97</v>
      </c>
      <c r="D3391" s="6" t="s">
        <v>98</v>
      </c>
      <c r="E3391" s="6">
        <v>1</v>
      </c>
      <c r="F3391" s="6" t="str">
        <f>VLOOKUP(T_[[#This Row],[N° représ]],ListeREPRESENTANTS,2,FALSE)</f>
        <v>Francis Rivière</v>
      </c>
      <c r="G3391" s="6">
        <v>10502</v>
      </c>
      <c r="H3391" s="9">
        <v>41945</v>
      </c>
      <c r="I3391" s="9">
        <v>41974</v>
      </c>
      <c r="J3391" s="9">
        <v>41977</v>
      </c>
      <c r="K3391" s="7">
        <v>1</v>
      </c>
      <c r="L3391" s="9" t="str">
        <f>VLOOKUP(T_[[#This Row],[Réf catégorie]],ListeCATEGORIES,2,FALSE)</f>
        <v>Boissons</v>
      </c>
      <c r="M3391" s="6">
        <v>67</v>
      </c>
      <c r="N3391" s="6" t="str">
        <f>VLOOKUP(T_[[#This Row],[Réf prod]],ListePRODUITS,2,FALSE)</f>
        <v>Laughing Lumberjack Lager</v>
      </c>
      <c r="O3391" s="13">
        <v>70</v>
      </c>
      <c r="P3391" s="6">
        <v>68</v>
      </c>
      <c r="Q3391" s="13">
        <f t="shared" si="52"/>
        <v>4760</v>
      </c>
      <c r="R3391" s="15">
        <v>7.0000000000000007E-2</v>
      </c>
      <c r="S3391" s="13">
        <v>4426.7999999999993</v>
      </c>
      <c r="T3391" s="13">
        <v>39.841200000000001</v>
      </c>
      <c r="U3391" s="48">
        <f>T_[[#This Row],[CA tarif]]-T_[[#This Row],[CA HT]]</f>
        <v>333.20000000000073</v>
      </c>
      <c r="V3391" s="13"/>
      <c r="W3391" s="13"/>
      <c r="X3391"/>
      <c r="AA3391"/>
      <c r="AB3391"/>
    </row>
    <row r="3392" spans="1:28" ht="15" customHeight="1" x14ac:dyDescent="0.25">
      <c r="A3392" s="6" t="s">
        <v>78</v>
      </c>
      <c r="B3392" s="6" t="s">
        <v>79</v>
      </c>
      <c r="C3392" s="6" t="s">
        <v>80</v>
      </c>
      <c r="D3392" s="6" t="s">
        <v>81</v>
      </c>
      <c r="E3392" s="6">
        <v>4</v>
      </c>
      <c r="F3392" s="6" t="str">
        <f>VLOOKUP(T_[[#This Row],[N° représ]],ListeREPRESENTANTS,2,FALSE)</f>
        <v>Laura Callahan</v>
      </c>
      <c r="G3392" s="6">
        <v>10696</v>
      </c>
      <c r="H3392" s="9">
        <v>41945</v>
      </c>
      <c r="I3392" s="9">
        <v>41958</v>
      </c>
      <c r="J3392" s="9">
        <v>41955</v>
      </c>
      <c r="K3392" s="7">
        <v>8</v>
      </c>
      <c r="L3392" s="9" t="str">
        <f>VLOOKUP(T_[[#This Row],[Réf catégorie]],ListeCATEGORIES,2,FALSE)</f>
        <v>Poissons et fruits de mer</v>
      </c>
      <c r="M3392" s="6">
        <v>46</v>
      </c>
      <c r="N3392" s="6" t="str">
        <f>VLOOKUP(T_[[#This Row],[Réf prod]],ListePRODUITS,2,FALSE)</f>
        <v>Spegesild</v>
      </c>
      <c r="O3392" s="13">
        <v>60</v>
      </c>
      <c r="P3392" s="6">
        <v>45</v>
      </c>
      <c r="Q3392" s="13">
        <f t="shared" si="52"/>
        <v>2700</v>
      </c>
      <c r="R3392" s="15">
        <v>0</v>
      </c>
      <c r="S3392" s="13">
        <v>2700</v>
      </c>
      <c r="T3392" s="13">
        <v>43.2</v>
      </c>
      <c r="U3392" s="48">
        <f>T_[[#This Row],[CA tarif]]-T_[[#This Row],[CA HT]]</f>
        <v>0</v>
      </c>
      <c r="V3392" s="13"/>
      <c r="W3392" s="13"/>
      <c r="X3392"/>
      <c r="AA3392"/>
      <c r="AB3392"/>
    </row>
    <row r="3393" spans="1:28" ht="15" customHeight="1" x14ac:dyDescent="0.25">
      <c r="A3393" s="6" t="s">
        <v>239</v>
      </c>
      <c r="B3393" s="6" t="s">
        <v>240</v>
      </c>
      <c r="C3393" s="6" t="s">
        <v>241</v>
      </c>
      <c r="D3393" s="6" t="s">
        <v>242</v>
      </c>
      <c r="E3393" s="6">
        <v>5</v>
      </c>
      <c r="F3393" s="6" t="str">
        <f>VLOOKUP(T_[[#This Row],[N° représ]],ListeREPRESENTANTS,2,FALSE)</f>
        <v>Mohamed Ben Arfa</v>
      </c>
      <c r="G3393" s="6">
        <v>10802</v>
      </c>
      <c r="H3393" s="9">
        <v>41945</v>
      </c>
      <c r="I3393" s="9">
        <v>41964</v>
      </c>
      <c r="J3393" s="9">
        <v>41965</v>
      </c>
      <c r="K3393" s="7">
        <v>3</v>
      </c>
      <c r="L3393" s="9" t="str">
        <f>VLOOKUP(T_[[#This Row],[Réf catégorie]],ListeCATEGORIES,2,FALSE)</f>
        <v>Desserts</v>
      </c>
      <c r="M3393" s="6">
        <v>62</v>
      </c>
      <c r="N3393" s="6" t="str">
        <f>VLOOKUP(T_[[#This Row],[Réf prod]],ListePRODUITS,2,FALSE)</f>
        <v>Tarte au sucre</v>
      </c>
      <c r="O3393" s="13">
        <v>246.5</v>
      </c>
      <c r="P3393" s="6">
        <v>92</v>
      </c>
      <c r="Q3393" s="13">
        <f t="shared" si="52"/>
        <v>22678</v>
      </c>
      <c r="R3393" s="15">
        <v>0.13</v>
      </c>
      <c r="S3393" s="13">
        <v>19729.86</v>
      </c>
      <c r="T3393" s="13">
        <v>197.29859999999999</v>
      </c>
      <c r="U3393" s="48">
        <f>T_[[#This Row],[CA tarif]]-T_[[#This Row],[CA HT]]</f>
        <v>2948.1399999999994</v>
      </c>
      <c r="V3393" s="13"/>
      <c r="W3393" s="13"/>
      <c r="X3393"/>
      <c r="AA3393"/>
      <c r="AB3393"/>
    </row>
    <row r="3394" spans="1:28" ht="15" customHeight="1" x14ac:dyDescent="0.25">
      <c r="A3394" s="6" t="s">
        <v>189</v>
      </c>
      <c r="B3394" s="6" t="s">
        <v>190</v>
      </c>
      <c r="C3394" s="6" t="s">
        <v>191</v>
      </c>
      <c r="D3394" s="6" t="s">
        <v>136</v>
      </c>
      <c r="E3394" s="6">
        <v>4</v>
      </c>
      <c r="F3394" s="6" t="str">
        <f>VLOOKUP(T_[[#This Row],[N° représ]],ListeREPRESENTANTS,2,FALSE)</f>
        <v>Laura Callahan</v>
      </c>
      <c r="G3394" s="6">
        <v>10845</v>
      </c>
      <c r="H3394" s="9">
        <v>41945</v>
      </c>
      <c r="I3394" s="9">
        <v>41957</v>
      </c>
      <c r="J3394" s="9">
        <v>41960</v>
      </c>
      <c r="K3394" s="7">
        <v>1</v>
      </c>
      <c r="L3394" s="9" t="str">
        <f>VLOOKUP(T_[[#This Row],[Réf catégorie]],ListeCATEGORIES,2,FALSE)</f>
        <v>Boissons</v>
      </c>
      <c r="M3394" s="6">
        <v>35</v>
      </c>
      <c r="N3394" s="6" t="str">
        <f>VLOOKUP(T_[[#This Row],[Réf prod]],ListePRODUITS,2,FALSE)</f>
        <v>Steeleye Stout</v>
      </c>
      <c r="O3394" s="13">
        <v>90</v>
      </c>
      <c r="P3394" s="6">
        <v>99</v>
      </c>
      <c r="Q3394" s="13">
        <f t="shared" si="52"/>
        <v>8910</v>
      </c>
      <c r="R3394" s="15">
        <v>0.14000000000000001</v>
      </c>
      <c r="S3394" s="13">
        <v>7662.5999999999995</v>
      </c>
      <c r="T3394" s="13">
        <v>214.55279999999999</v>
      </c>
      <c r="U3394" s="48">
        <f>T_[[#This Row],[CA tarif]]-T_[[#This Row],[CA HT]]</f>
        <v>1247.4000000000005</v>
      </c>
      <c r="V3394" s="13"/>
      <c r="W3394" s="13"/>
      <c r="X3394"/>
      <c r="AA3394"/>
      <c r="AB3394"/>
    </row>
    <row r="3395" spans="1:28" ht="15" customHeight="1" x14ac:dyDescent="0.25">
      <c r="A3395" s="6" t="s">
        <v>186</v>
      </c>
      <c r="B3395" s="6" t="s">
        <v>187</v>
      </c>
      <c r="C3395" s="6" t="s">
        <v>188</v>
      </c>
      <c r="D3395" s="6" t="s">
        <v>140</v>
      </c>
      <c r="E3395" s="6">
        <v>3</v>
      </c>
      <c r="F3395" s="6" t="str">
        <f>VLOOKUP(T_[[#This Row],[N° représ]],ListeREPRESENTANTS,2,FALSE)</f>
        <v>Janet Leverling</v>
      </c>
      <c r="G3395" s="6">
        <v>10895</v>
      </c>
      <c r="H3395" s="9">
        <v>41945</v>
      </c>
      <c r="I3395" s="9">
        <v>41970</v>
      </c>
      <c r="J3395" s="9">
        <v>41971</v>
      </c>
      <c r="K3395" s="7">
        <v>1</v>
      </c>
      <c r="L3395" s="9" t="str">
        <f>VLOOKUP(T_[[#This Row],[Réf catégorie]],ListeCATEGORIES,2,FALSE)</f>
        <v>Boissons</v>
      </c>
      <c r="M3395" s="6">
        <v>39</v>
      </c>
      <c r="N3395" s="6" t="str">
        <f>VLOOKUP(T_[[#This Row],[Réf prod]],ListePRODUITS,2,FALSE)</f>
        <v>Chartreuse verte</v>
      </c>
      <c r="O3395" s="13">
        <v>90</v>
      </c>
      <c r="P3395" s="6">
        <v>11</v>
      </c>
      <c r="Q3395" s="13">
        <f t="shared" si="52"/>
        <v>990</v>
      </c>
      <c r="R3395" s="15">
        <v>-0.02</v>
      </c>
      <c r="S3395" s="13">
        <v>1009.8000000000001</v>
      </c>
      <c r="T3395" s="13">
        <v>7.0686</v>
      </c>
      <c r="U3395" s="48">
        <f>T_[[#This Row],[CA tarif]]-T_[[#This Row],[CA HT]]</f>
        <v>-19.800000000000068</v>
      </c>
      <c r="V3395" s="13"/>
      <c r="W3395" s="13"/>
      <c r="X3395"/>
      <c r="AA3395"/>
      <c r="AB3395"/>
    </row>
    <row r="3396" spans="1:28" ht="15" customHeight="1" x14ac:dyDescent="0.25">
      <c r="A3396" s="6" t="s">
        <v>248</v>
      </c>
      <c r="B3396" s="6" t="s">
        <v>249</v>
      </c>
      <c r="C3396" s="6" t="s">
        <v>250</v>
      </c>
      <c r="D3396" s="6" t="s">
        <v>251</v>
      </c>
      <c r="E3396" s="6">
        <v>2</v>
      </c>
      <c r="F3396" s="6" t="str">
        <f>VLOOKUP(T_[[#This Row],[N° représ]],ListeREPRESENTANTS,2,FALSE)</f>
        <v>Anne Dodsworth</v>
      </c>
      <c r="G3396" s="6">
        <v>10586</v>
      </c>
      <c r="H3396" s="9">
        <v>41946</v>
      </c>
      <c r="I3396" s="9">
        <v>41974</v>
      </c>
      <c r="J3396" s="9">
        <v>41972</v>
      </c>
      <c r="K3396" s="7">
        <v>5</v>
      </c>
      <c r="L3396" s="9" t="str">
        <f>VLOOKUP(T_[[#This Row],[Réf catégorie]],ListeCATEGORIES,2,FALSE)</f>
        <v>Pâtes et céréales</v>
      </c>
      <c r="M3396" s="6">
        <v>52</v>
      </c>
      <c r="N3396" s="6" t="str">
        <f>VLOOKUP(T_[[#This Row],[Réf prod]],ListePRODUITS,2,FALSE)</f>
        <v>Filo Mix</v>
      </c>
      <c r="O3396" s="13">
        <v>35</v>
      </c>
      <c r="P3396" s="6">
        <v>50</v>
      </c>
      <c r="Q3396" s="13">
        <f t="shared" si="52"/>
        <v>1750</v>
      </c>
      <c r="R3396" s="15">
        <v>0.05</v>
      </c>
      <c r="S3396" s="13">
        <v>1662.5</v>
      </c>
      <c r="T3396" s="13">
        <v>4.9874999999999998</v>
      </c>
      <c r="U3396" s="48">
        <f>T_[[#This Row],[CA tarif]]-T_[[#This Row],[CA HT]]</f>
        <v>87.5</v>
      </c>
      <c r="V3396" s="13"/>
      <c r="W3396" s="13"/>
      <c r="X3396"/>
      <c r="AA3396"/>
      <c r="AB3396"/>
    </row>
    <row r="3397" spans="1:28" ht="15" customHeight="1" x14ac:dyDescent="0.25">
      <c r="A3397" s="6" t="s">
        <v>133</v>
      </c>
      <c r="B3397" s="6" t="s">
        <v>134</v>
      </c>
      <c r="C3397" s="6" t="s">
        <v>135</v>
      </c>
      <c r="D3397" s="6" t="s">
        <v>136</v>
      </c>
      <c r="E3397" s="6">
        <v>9</v>
      </c>
      <c r="F3397" s="6" t="str">
        <f>VLOOKUP(T_[[#This Row],[N° représ]],ListeREPRESENTANTS,2,FALSE)</f>
        <v>Steven Buchanan</v>
      </c>
      <c r="G3397" s="6">
        <v>10675</v>
      </c>
      <c r="H3397" s="9">
        <v>41946</v>
      </c>
      <c r="I3397" s="9">
        <v>41962</v>
      </c>
      <c r="J3397" s="9">
        <v>41963</v>
      </c>
      <c r="K3397" s="7">
        <v>7</v>
      </c>
      <c r="L3397" s="9" t="str">
        <f>VLOOKUP(T_[[#This Row],[Réf catégorie]],ListeCATEGORIES,2,FALSE)</f>
        <v>Produits secs</v>
      </c>
      <c r="M3397" s="6">
        <v>14</v>
      </c>
      <c r="N3397" s="6" t="str">
        <f>VLOOKUP(T_[[#This Row],[Réf prod]],ListePRODUITS,2,FALSE)</f>
        <v>Tofu</v>
      </c>
      <c r="O3397" s="13">
        <v>116.25</v>
      </c>
      <c r="P3397" s="6">
        <v>4</v>
      </c>
      <c r="Q3397" s="13">
        <f t="shared" ref="Q3397:Q3460" si="53">O3397*P3397</f>
        <v>465</v>
      </c>
      <c r="R3397" s="15">
        <v>0.13</v>
      </c>
      <c r="S3397" s="13">
        <v>404.55</v>
      </c>
      <c r="T3397" s="13">
        <v>4.0454999999999997</v>
      </c>
      <c r="U3397" s="48">
        <f>T_[[#This Row],[CA tarif]]-T_[[#This Row],[CA HT]]</f>
        <v>60.449999999999989</v>
      </c>
      <c r="V3397" s="13"/>
      <c r="W3397" s="13"/>
      <c r="X3397"/>
      <c r="AA3397"/>
      <c r="AB3397"/>
    </row>
    <row r="3398" spans="1:28" ht="15" customHeight="1" x14ac:dyDescent="0.25">
      <c r="A3398" s="6" t="s">
        <v>196</v>
      </c>
      <c r="B3398" s="6" t="s">
        <v>197</v>
      </c>
      <c r="C3398" s="6" t="s">
        <v>52</v>
      </c>
      <c r="D3398" s="6" t="s">
        <v>51</v>
      </c>
      <c r="E3398" s="6">
        <v>8</v>
      </c>
      <c r="F3398" s="6" t="str">
        <f>VLOOKUP(T_[[#This Row],[N° représ]],ListeREPRESENTANTS,2,FALSE)</f>
        <v>Hicham Esmal</v>
      </c>
      <c r="G3398" s="6">
        <v>10731</v>
      </c>
      <c r="H3398" s="9">
        <v>41946</v>
      </c>
      <c r="I3398" s="9">
        <v>41958</v>
      </c>
      <c r="J3398" s="9">
        <v>41956</v>
      </c>
      <c r="K3398" s="7">
        <v>3</v>
      </c>
      <c r="L3398" s="9" t="str">
        <f>VLOOKUP(T_[[#This Row],[Réf catégorie]],ListeCATEGORIES,2,FALSE)</f>
        <v>Desserts</v>
      </c>
      <c r="M3398" s="6">
        <v>21</v>
      </c>
      <c r="N3398" s="6" t="str">
        <f>VLOOKUP(T_[[#This Row],[Réf prod]],ListePRODUITS,2,FALSE)</f>
        <v>Sir Rodney's Scones</v>
      </c>
      <c r="O3398" s="13">
        <v>50</v>
      </c>
      <c r="P3398" s="6">
        <v>99</v>
      </c>
      <c r="Q3398" s="13">
        <f t="shared" si="53"/>
        <v>4950</v>
      </c>
      <c r="R3398" s="15">
        <v>0.12</v>
      </c>
      <c r="S3398" s="13">
        <v>4356</v>
      </c>
      <c r="T3398" s="13">
        <v>47.915999999999997</v>
      </c>
      <c r="U3398" s="48">
        <f>T_[[#This Row],[CA tarif]]-T_[[#This Row],[CA HT]]</f>
        <v>594</v>
      </c>
      <c r="V3398" s="13"/>
      <c r="W3398" s="13"/>
      <c r="X3398"/>
      <c r="AA3398"/>
      <c r="AB3398"/>
    </row>
    <row r="3399" spans="1:28" ht="15" customHeight="1" x14ac:dyDescent="0.25">
      <c r="A3399" s="6" t="s">
        <v>82</v>
      </c>
      <c r="B3399" s="6" t="s">
        <v>83</v>
      </c>
      <c r="C3399" s="6" t="s">
        <v>84</v>
      </c>
      <c r="D3399" s="6" t="s">
        <v>85</v>
      </c>
      <c r="E3399" s="6">
        <v>4</v>
      </c>
      <c r="F3399" s="6" t="str">
        <f>VLOOKUP(T_[[#This Row],[N° représ]],ListeREPRESENTANTS,2,FALSE)</f>
        <v>Laura Callahan</v>
      </c>
      <c r="G3399" s="6">
        <v>10932</v>
      </c>
      <c r="H3399" s="9">
        <v>41946</v>
      </c>
      <c r="I3399" s="9">
        <v>41960</v>
      </c>
      <c r="J3399" s="9">
        <v>41961</v>
      </c>
      <c r="K3399" s="7">
        <v>1</v>
      </c>
      <c r="L3399" s="9" t="str">
        <f>VLOOKUP(T_[[#This Row],[Réf catégorie]],ListeCATEGORIES,2,FALSE)</f>
        <v>Boissons</v>
      </c>
      <c r="M3399" s="6">
        <v>75</v>
      </c>
      <c r="N3399" s="6" t="str">
        <f>VLOOKUP(T_[[#This Row],[Réf prod]],ListePRODUITS,2,FALSE)</f>
        <v>Rhönbräu Klosterbier</v>
      </c>
      <c r="O3399" s="13">
        <v>38.75</v>
      </c>
      <c r="P3399" s="6">
        <v>99</v>
      </c>
      <c r="Q3399" s="13">
        <f t="shared" si="53"/>
        <v>3836.25</v>
      </c>
      <c r="R3399" s="15">
        <v>0.15</v>
      </c>
      <c r="S3399" s="13">
        <v>3260.8125</v>
      </c>
      <c r="T3399" s="13">
        <v>26.086500000000001</v>
      </c>
      <c r="U3399" s="48">
        <f>T_[[#This Row],[CA tarif]]-T_[[#This Row],[CA HT]]</f>
        <v>575.4375</v>
      </c>
      <c r="V3399" s="13"/>
      <c r="W3399" s="13"/>
      <c r="X3399"/>
      <c r="AA3399"/>
      <c r="AB3399"/>
    </row>
    <row r="3400" spans="1:28" ht="15" customHeight="1" x14ac:dyDescent="0.25">
      <c r="A3400" s="6" t="s">
        <v>78</v>
      </c>
      <c r="B3400" s="6" t="s">
        <v>79</v>
      </c>
      <c r="C3400" s="6" t="s">
        <v>80</v>
      </c>
      <c r="D3400" s="6" t="s">
        <v>81</v>
      </c>
      <c r="E3400" s="6">
        <v>3</v>
      </c>
      <c r="F3400" s="6" t="str">
        <f>VLOOKUP(T_[[#This Row],[N° représ]],ListeREPRESENTANTS,2,FALSE)</f>
        <v>Janet Leverling</v>
      </c>
      <c r="G3400" s="6">
        <v>10693</v>
      </c>
      <c r="H3400" s="9">
        <v>41947</v>
      </c>
      <c r="I3400" s="9">
        <v>41964</v>
      </c>
      <c r="J3400" s="9">
        <v>41959</v>
      </c>
      <c r="K3400" s="7">
        <v>6</v>
      </c>
      <c r="L3400" s="9" t="str">
        <f>VLOOKUP(T_[[#This Row],[Réf catégorie]],ListeCATEGORIES,2,FALSE)</f>
        <v>Viandes</v>
      </c>
      <c r="M3400" s="6">
        <v>54</v>
      </c>
      <c r="N3400" s="6" t="str">
        <f>VLOOKUP(T_[[#This Row],[Réf prod]],ListePRODUITS,2,FALSE)</f>
        <v>Tourtière</v>
      </c>
      <c r="O3400" s="13">
        <v>37.25</v>
      </c>
      <c r="P3400" s="6">
        <v>56</v>
      </c>
      <c r="Q3400" s="13">
        <f t="shared" si="53"/>
        <v>2086</v>
      </c>
      <c r="R3400" s="15">
        <v>0.06</v>
      </c>
      <c r="S3400" s="13">
        <v>1960.84</v>
      </c>
      <c r="T3400" s="13">
        <v>7.8433599999999997</v>
      </c>
      <c r="U3400" s="48">
        <f>T_[[#This Row],[CA tarif]]-T_[[#This Row],[CA HT]]</f>
        <v>125.16000000000008</v>
      </c>
      <c r="V3400" s="13"/>
      <c r="W3400" s="13"/>
      <c r="X3400"/>
      <c r="AA3400"/>
      <c r="AB3400"/>
    </row>
    <row r="3401" spans="1:28" ht="15" customHeight="1" x14ac:dyDescent="0.25">
      <c r="A3401" s="6" t="s">
        <v>329</v>
      </c>
      <c r="B3401" s="6" t="s">
        <v>330</v>
      </c>
      <c r="C3401" s="6" t="s">
        <v>331</v>
      </c>
      <c r="D3401" s="6" t="s">
        <v>85</v>
      </c>
      <c r="E3401" s="6">
        <v>1</v>
      </c>
      <c r="F3401" s="6" t="str">
        <f>VLOOKUP(T_[[#This Row],[N° représ]],ListeREPRESENTANTS,2,FALSE)</f>
        <v>Francis Rivière</v>
      </c>
      <c r="G3401" s="6">
        <v>10858</v>
      </c>
      <c r="H3401" s="9">
        <v>41947</v>
      </c>
      <c r="I3401" s="9">
        <v>41959</v>
      </c>
      <c r="J3401" s="9">
        <v>41954</v>
      </c>
      <c r="K3401" s="7">
        <v>1</v>
      </c>
      <c r="L3401" s="9" t="str">
        <f>VLOOKUP(T_[[#This Row],[Réf catégorie]],ListeCATEGORIES,2,FALSE)</f>
        <v>Boissons</v>
      </c>
      <c r="M3401" s="6">
        <v>70</v>
      </c>
      <c r="N3401" s="6" t="str">
        <f>VLOOKUP(T_[[#This Row],[Réf prod]],ListePRODUITS,2,FALSE)</f>
        <v>Outback Lager</v>
      </c>
      <c r="O3401" s="13">
        <v>75</v>
      </c>
      <c r="P3401" s="6">
        <v>47</v>
      </c>
      <c r="Q3401" s="13">
        <f t="shared" si="53"/>
        <v>3525</v>
      </c>
      <c r="R3401" s="15">
        <v>0.15</v>
      </c>
      <c r="S3401" s="13">
        <v>2996.25</v>
      </c>
      <c r="T3401" s="13">
        <v>101.8725</v>
      </c>
      <c r="U3401" s="48">
        <f>T_[[#This Row],[CA tarif]]-T_[[#This Row],[CA HT]]</f>
        <v>528.75</v>
      </c>
      <c r="V3401" s="13"/>
      <c r="W3401" s="13"/>
      <c r="X3401"/>
      <c r="AA3401"/>
      <c r="AB3401"/>
    </row>
    <row r="3402" spans="1:28" ht="15" customHeight="1" x14ac:dyDescent="0.25">
      <c r="A3402" s="6" t="s">
        <v>233</v>
      </c>
      <c r="B3402" s="6" t="s">
        <v>234</v>
      </c>
      <c r="C3402" s="6" t="s">
        <v>191</v>
      </c>
      <c r="D3402" s="6" t="s">
        <v>136</v>
      </c>
      <c r="E3402" s="6">
        <v>3</v>
      </c>
      <c r="F3402" s="6" t="str">
        <f>VLOOKUP(T_[[#This Row],[N° représ]],ListeREPRESENTANTS,2,FALSE)</f>
        <v>Janet Leverling</v>
      </c>
      <c r="G3402" s="6">
        <v>10548</v>
      </c>
      <c r="H3402" s="9">
        <v>41948</v>
      </c>
      <c r="I3402" s="9">
        <v>41973</v>
      </c>
      <c r="J3402" s="9">
        <v>41969</v>
      </c>
      <c r="K3402" s="7">
        <v>8</v>
      </c>
      <c r="L3402" s="9" t="str">
        <f>VLOOKUP(T_[[#This Row],[Réf catégorie]],ListeCATEGORIES,2,FALSE)</f>
        <v>Poissons et fruits de mer</v>
      </c>
      <c r="M3402" s="6">
        <v>41</v>
      </c>
      <c r="N3402" s="6" t="str">
        <f>VLOOKUP(T_[[#This Row],[Réf prod]],ListePRODUITS,2,FALSE)</f>
        <v>Jack's New England Clam Chowder</v>
      </c>
      <c r="O3402" s="13">
        <v>48.25</v>
      </c>
      <c r="P3402" s="6">
        <v>83</v>
      </c>
      <c r="Q3402" s="13">
        <f t="shared" si="53"/>
        <v>4004.75</v>
      </c>
      <c r="R3402" s="15">
        <v>0.03</v>
      </c>
      <c r="S3402" s="13">
        <v>3884.6075000000001</v>
      </c>
      <c r="T3402" s="13">
        <v>19.4230375</v>
      </c>
      <c r="U3402" s="48">
        <f>T_[[#This Row],[CA tarif]]-T_[[#This Row],[CA HT]]</f>
        <v>120.14249999999993</v>
      </c>
      <c r="V3402" s="13"/>
      <c r="W3402" s="13"/>
      <c r="X3402"/>
      <c r="AA3402"/>
      <c r="AB3402"/>
    </row>
    <row r="3403" spans="1:28" ht="15" customHeight="1" x14ac:dyDescent="0.25">
      <c r="A3403" s="6" t="s">
        <v>141</v>
      </c>
      <c r="B3403" s="6" t="s">
        <v>142</v>
      </c>
      <c r="C3403" s="6" t="s">
        <v>109</v>
      </c>
      <c r="D3403" s="6" t="s">
        <v>110</v>
      </c>
      <c r="E3403" s="6">
        <v>7</v>
      </c>
      <c r="F3403" s="6" t="str">
        <f>VLOOKUP(T_[[#This Row],[N° représ]],ListeREPRESENTANTS,2,FALSE)</f>
        <v>Jaime Dos Santos</v>
      </c>
      <c r="G3403" s="6">
        <v>10604</v>
      </c>
      <c r="H3403" s="9">
        <v>41948</v>
      </c>
      <c r="I3403" s="9">
        <v>41978</v>
      </c>
      <c r="J3403" s="9">
        <v>41979</v>
      </c>
      <c r="K3403" s="7">
        <v>1</v>
      </c>
      <c r="L3403" s="9" t="str">
        <f>VLOOKUP(T_[[#This Row],[Réf catégorie]],ListeCATEGORIES,2,FALSE)</f>
        <v>Boissons</v>
      </c>
      <c r="M3403" s="6">
        <v>76</v>
      </c>
      <c r="N3403" s="6" t="str">
        <f>VLOOKUP(T_[[#This Row],[Réf prod]],ListePRODUITS,2,FALSE)</f>
        <v>Lakkalikööri</v>
      </c>
      <c r="O3403" s="13">
        <v>90</v>
      </c>
      <c r="P3403" s="6">
        <v>5</v>
      </c>
      <c r="Q3403" s="13">
        <f t="shared" si="53"/>
        <v>450</v>
      </c>
      <c r="R3403" s="15">
        <v>-0.03</v>
      </c>
      <c r="S3403" s="13">
        <v>463.5</v>
      </c>
      <c r="T3403" s="13">
        <v>8.8064999999999998</v>
      </c>
      <c r="U3403" s="48">
        <f>T_[[#This Row],[CA tarif]]-T_[[#This Row],[CA HT]]</f>
        <v>-13.5</v>
      </c>
      <c r="V3403" s="13"/>
      <c r="W3403" s="13"/>
      <c r="X3403"/>
      <c r="AA3403"/>
      <c r="AB3403"/>
    </row>
    <row r="3404" spans="1:28" ht="15" customHeight="1" x14ac:dyDescent="0.25">
      <c r="A3404" s="6" t="s">
        <v>189</v>
      </c>
      <c r="B3404" s="6" t="s">
        <v>190</v>
      </c>
      <c r="C3404" s="6" t="s">
        <v>191</v>
      </c>
      <c r="D3404" s="6" t="s">
        <v>136</v>
      </c>
      <c r="E3404" s="6">
        <v>9</v>
      </c>
      <c r="F3404" s="6" t="str">
        <f>VLOOKUP(T_[[#This Row],[N° représ]],ListeREPRESENTANTS,2,FALSE)</f>
        <v>Steven Buchanan</v>
      </c>
      <c r="G3404" s="6">
        <v>10721</v>
      </c>
      <c r="H3404" s="9">
        <v>41948</v>
      </c>
      <c r="I3404" s="9">
        <v>41958</v>
      </c>
      <c r="J3404" s="9">
        <v>41959</v>
      </c>
      <c r="K3404" s="7">
        <v>2</v>
      </c>
      <c r="L3404" s="9" t="str">
        <f>VLOOKUP(T_[[#This Row],[Réf catégorie]],ListeCATEGORIES,2,FALSE)</f>
        <v>Condiments</v>
      </c>
      <c r="M3404" s="6">
        <v>44</v>
      </c>
      <c r="N3404" s="6" t="str">
        <f>VLOOKUP(T_[[#This Row],[Réf prod]],ListePRODUITS,2,FALSE)</f>
        <v>Gula Malacca</v>
      </c>
      <c r="O3404" s="13">
        <v>97.25</v>
      </c>
      <c r="P3404" s="6">
        <v>42</v>
      </c>
      <c r="Q3404" s="13">
        <f t="shared" si="53"/>
        <v>4084.5</v>
      </c>
      <c r="R3404" s="15">
        <v>0.05</v>
      </c>
      <c r="S3404" s="13">
        <v>3880.2749999999996</v>
      </c>
      <c r="T3404" s="13">
        <v>97.00687499999998</v>
      </c>
      <c r="U3404" s="48">
        <f>T_[[#This Row],[CA tarif]]-T_[[#This Row],[CA HT]]</f>
        <v>204.22500000000036</v>
      </c>
      <c r="V3404" s="13"/>
      <c r="W3404" s="13"/>
      <c r="X3404"/>
      <c r="AA3404"/>
      <c r="AB3404"/>
    </row>
    <row r="3405" spans="1:28" ht="15" customHeight="1" x14ac:dyDescent="0.25">
      <c r="A3405" s="6" t="s">
        <v>194</v>
      </c>
      <c r="B3405" s="6" t="s">
        <v>195</v>
      </c>
      <c r="C3405" s="6" t="s">
        <v>97</v>
      </c>
      <c r="D3405" s="6" t="s">
        <v>98</v>
      </c>
      <c r="E3405" s="6">
        <v>1</v>
      </c>
      <c r="F3405" s="6" t="str">
        <f>VLOOKUP(T_[[#This Row],[N° représ]],ListeREPRESENTANTS,2,FALSE)</f>
        <v>Francis Rivière</v>
      </c>
      <c r="G3405" s="6">
        <v>10915</v>
      </c>
      <c r="H3405" s="9">
        <v>41948</v>
      </c>
      <c r="I3405" s="9">
        <v>41963</v>
      </c>
      <c r="J3405" s="9">
        <v>41962</v>
      </c>
      <c r="K3405" s="7">
        <v>6</v>
      </c>
      <c r="L3405" s="9" t="str">
        <f>VLOOKUP(T_[[#This Row],[Réf catégorie]],ListeCATEGORIES,2,FALSE)</f>
        <v>Viandes</v>
      </c>
      <c r="M3405" s="6">
        <v>54</v>
      </c>
      <c r="N3405" s="6" t="str">
        <f>VLOOKUP(T_[[#This Row],[Réf prod]],ListePRODUITS,2,FALSE)</f>
        <v>Tourtière</v>
      </c>
      <c r="O3405" s="13">
        <v>37.25</v>
      </c>
      <c r="P3405" s="6">
        <v>16</v>
      </c>
      <c r="Q3405" s="13">
        <f t="shared" si="53"/>
        <v>596</v>
      </c>
      <c r="R3405" s="15">
        <v>-0.01</v>
      </c>
      <c r="S3405" s="13">
        <v>601.96</v>
      </c>
      <c r="T3405" s="13">
        <v>12.039200000000001</v>
      </c>
      <c r="U3405" s="48">
        <f>T_[[#This Row],[CA tarif]]-T_[[#This Row],[CA HT]]</f>
        <v>-5.9600000000000364</v>
      </c>
      <c r="V3405" s="13"/>
      <c r="W3405" s="13"/>
      <c r="X3405"/>
      <c r="AA3405"/>
      <c r="AB3405"/>
    </row>
    <row r="3406" spans="1:28" ht="15" customHeight="1" x14ac:dyDescent="0.25">
      <c r="A3406" s="6" t="s">
        <v>92</v>
      </c>
      <c r="B3406" s="6" t="s">
        <v>93</v>
      </c>
      <c r="C3406" s="6" t="s">
        <v>94</v>
      </c>
      <c r="D3406" s="6" t="s">
        <v>89</v>
      </c>
      <c r="E3406" s="6">
        <v>7</v>
      </c>
      <c r="F3406" s="6" t="str">
        <f>VLOOKUP(T_[[#This Row],[N° représ]],ListeREPRESENTANTS,2,FALSE)</f>
        <v>Jaime Dos Santos</v>
      </c>
      <c r="G3406" s="6">
        <v>10473</v>
      </c>
      <c r="H3406" s="9">
        <v>41949</v>
      </c>
      <c r="I3406" s="9">
        <v>41979</v>
      </c>
      <c r="J3406" s="9">
        <v>41975</v>
      </c>
      <c r="K3406" s="7">
        <v>4</v>
      </c>
      <c r="L3406" s="9" t="str">
        <f>VLOOKUP(T_[[#This Row],[Réf catégorie]],ListeCATEGORIES,2,FALSE)</f>
        <v>Produits laitiers</v>
      </c>
      <c r="M3406" s="6">
        <v>71</v>
      </c>
      <c r="N3406" s="6" t="str">
        <f>VLOOKUP(T_[[#This Row],[Réf prod]],ListePRODUITS,2,FALSE)</f>
        <v>Fløtemysost</v>
      </c>
      <c r="O3406" s="13">
        <v>86</v>
      </c>
      <c r="P3406" s="6">
        <v>45</v>
      </c>
      <c r="Q3406" s="13">
        <f t="shared" si="53"/>
        <v>3870</v>
      </c>
      <c r="R3406" s="15">
        <v>-0.01</v>
      </c>
      <c r="S3406" s="13">
        <v>3908.7</v>
      </c>
      <c r="T3406" s="13">
        <v>42.995699999999999</v>
      </c>
      <c r="U3406" s="48">
        <f>T_[[#This Row],[CA tarif]]-T_[[#This Row],[CA HT]]</f>
        <v>-38.699999999999818</v>
      </c>
      <c r="V3406" s="13"/>
      <c r="W3406" s="13"/>
      <c r="X3406"/>
      <c r="AA3406"/>
      <c r="AB3406"/>
    </row>
    <row r="3407" spans="1:28" ht="15" customHeight="1" x14ac:dyDescent="0.25">
      <c r="A3407" s="6" t="s">
        <v>147</v>
      </c>
      <c r="B3407" s="6" t="s">
        <v>148</v>
      </c>
      <c r="C3407" s="6" t="s">
        <v>149</v>
      </c>
      <c r="D3407" s="6" t="s">
        <v>85</v>
      </c>
      <c r="E3407" s="6">
        <v>6</v>
      </c>
      <c r="F3407" s="6" t="str">
        <f>VLOOKUP(T_[[#This Row],[N° représ]],ListeREPRESENTANTS,2,FALSE)</f>
        <v>Ernst Junge</v>
      </c>
      <c r="G3407" s="6">
        <v>10500</v>
      </c>
      <c r="H3407" s="9">
        <v>41949</v>
      </c>
      <c r="I3407" s="9">
        <v>41959</v>
      </c>
      <c r="J3407" s="9">
        <v>41957</v>
      </c>
      <c r="K3407" s="7">
        <v>2</v>
      </c>
      <c r="L3407" s="9" t="str">
        <f>VLOOKUP(T_[[#This Row],[Réf catégorie]],ListeCATEGORIES,2,FALSE)</f>
        <v>Condiments</v>
      </c>
      <c r="M3407" s="6">
        <v>15</v>
      </c>
      <c r="N3407" s="6" t="str">
        <f>VLOOKUP(T_[[#This Row],[Réf prod]],ListePRODUITS,2,FALSE)</f>
        <v>Genen Shouyu</v>
      </c>
      <c r="O3407" s="13">
        <v>77.5</v>
      </c>
      <c r="P3407" s="6">
        <v>77</v>
      </c>
      <c r="Q3407" s="13">
        <f t="shared" si="53"/>
        <v>5967.5</v>
      </c>
      <c r="R3407" s="15">
        <v>0.05</v>
      </c>
      <c r="S3407" s="13">
        <v>5669.125</v>
      </c>
      <c r="T3407" s="13">
        <v>164.40462500000001</v>
      </c>
      <c r="U3407" s="48">
        <f>T_[[#This Row],[CA tarif]]-T_[[#This Row],[CA HT]]</f>
        <v>298.375</v>
      </c>
      <c r="V3407" s="13"/>
      <c r="W3407" s="13"/>
      <c r="X3407"/>
      <c r="AA3407"/>
      <c r="AB3407"/>
    </row>
    <row r="3408" spans="1:28" ht="15" customHeight="1" x14ac:dyDescent="0.25">
      <c r="A3408" s="6" t="s">
        <v>186</v>
      </c>
      <c r="B3408" s="6" t="s">
        <v>187</v>
      </c>
      <c r="C3408" s="6" t="s">
        <v>188</v>
      </c>
      <c r="D3408" s="6" t="s">
        <v>140</v>
      </c>
      <c r="E3408" s="6">
        <v>3</v>
      </c>
      <c r="F3408" s="6" t="str">
        <f>VLOOKUP(T_[[#This Row],[N° représ]],ListeREPRESENTANTS,2,FALSE)</f>
        <v>Janet Leverling</v>
      </c>
      <c r="G3408" s="6">
        <v>10514</v>
      </c>
      <c r="H3408" s="9">
        <v>41949</v>
      </c>
      <c r="I3408" s="9">
        <v>41959</v>
      </c>
      <c r="J3408" s="9">
        <v>41956</v>
      </c>
      <c r="K3408" s="7">
        <v>7</v>
      </c>
      <c r="L3408" s="9" t="str">
        <f>VLOOKUP(T_[[#This Row],[Réf catégorie]],ListeCATEGORIES,2,FALSE)</f>
        <v>Produits secs</v>
      </c>
      <c r="M3408" s="6">
        <v>28</v>
      </c>
      <c r="N3408" s="6" t="str">
        <f>VLOOKUP(T_[[#This Row],[Réf prod]],ListePRODUITS,2,FALSE)</f>
        <v>Rössle Sauerkraut</v>
      </c>
      <c r="O3408" s="13">
        <v>228</v>
      </c>
      <c r="P3408" s="6">
        <v>48</v>
      </c>
      <c r="Q3408" s="13">
        <f t="shared" si="53"/>
        <v>10944</v>
      </c>
      <c r="R3408" s="15">
        <v>0.08</v>
      </c>
      <c r="S3408" s="13">
        <v>10068.48</v>
      </c>
      <c r="T3408" s="13">
        <v>171.16416000000001</v>
      </c>
      <c r="U3408" s="48">
        <f>T_[[#This Row],[CA tarif]]-T_[[#This Row],[CA HT]]</f>
        <v>875.52000000000044</v>
      </c>
      <c r="V3408" s="13"/>
      <c r="W3408" s="13"/>
      <c r="X3408"/>
      <c r="AA3408"/>
      <c r="AB3408"/>
    </row>
    <row r="3409" spans="1:28" ht="15" customHeight="1" x14ac:dyDescent="0.25">
      <c r="A3409" s="6" t="s">
        <v>243</v>
      </c>
      <c r="B3409" s="6" t="s">
        <v>244</v>
      </c>
      <c r="C3409" s="6" t="s">
        <v>88</v>
      </c>
      <c r="D3409" s="6" t="s">
        <v>89</v>
      </c>
      <c r="E3409" s="6">
        <v>6</v>
      </c>
      <c r="F3409" s="6" t="str">
        <f>VLOOKUP(T_[[#This Row],[N° représ]],ListeREPRESENTANTS,2,FALSE)</f>
        <v>Ernst Junge</v>
      </c>
      <c r="G3409" s="6">
        <v>10643</v>
      </c>
      <c r="H3409" s="9">
        <v>41949</v>
      </c>
      <c r="I3409" s="9">
        <v>41975</v>
      </c>
      <c r="J3409" s="9">
        <v>41978</v>
      </c>
      <c r="K3409" s="7">
        <v>1</v>
      </c>
      <c r="L3409" s="9" t="str">
        <f>VLOOKUP(T_[[#This Row],[Réf catégorie]],ListeCATEGORIES,2,FALSE)</f>
        <v>Boissons</v>
      </c>
      <c r="M3409" s="6">
        <v>39</v>
      </c>
      <c r="N3409" s="6" t="str">
        <f>VLOOKUP(T_[[#This Row],[Réf prod]],ListePRODUITS,2,FALSE)</f>
        <v>Chartreuse verte</v>
      </c>
      <c r="O3409" s="13">
        <v>90</v>
      </c>
      <c r="P3409" s="6">
        <v>78</v>
      </c>
      <c r="Q3409" s="13">
        <f t="shared" si="53"/>
        <v>7020</v>
      </c>
      <c r="R3409" s="15">
        <v>0.15</v>
      </c>
      <c r="S3409" s="13">
        <v>5967</v>
      </c>
      <c r="T3409" s="13">
        <v>89.504999999999995</v>
      </c>
      <c r="U3409" s="48">
        <f>T_[[#This Row],[CA tarif]]-T_[[#This Row],[CA HT]]</f>
        <v>1053</v>
      </c>
      <c r="V3409" s="13"/>
      <c r="W3409" s="13"/>
      <c r="X3409"/>
      <c r="AA3409"/>
      <c r="AB3409"/>
    </row>
    <row r="3410" spans="1:28" ht="15" customHeight="1" x14ac:dyDescent="0.25">
      <c r="A3410" s="6" t="s">
        <v>137</v>
      </c>
      <c r="B3410" s="6" t="s">
        <v>138</v>
      </c>
      <c r="C3410" s="6" t="s">
        <v>139</v>
      </c>
      <c r="D3410" s="6" t="s">
        <v>140</v>
      </c>
      <c r="E3410" s="6">
        <v>6</v>
      </c>
      <c r="F3410" s="6" t="str">
        <f>VLOOKUP(T_[[#This Row],[N° représ]],ListeREPRESENTANTS,2,FALSE)</f>
        <v>Ernst Junge</v>
      </c>
      <c r="G3410" s="6">
        <v>10747</v>
      </c>
      <c r="H3410" s="9">
        <v>41949</v>
      </c>
      <c r="I3410" s="9">
        <v>41971</v>
      </c>
      <c r="J3410" s="9">
        <v>41966</v>
      </c>
      <c r="K3410" s="7">
        <v>4</v>
      </c>
      <c r="L3410" s="9" t="str">
        <f>VLOOKUP(T_[[#This Row],[Réf catégorie]],ListeCATEGORIES,2,FALSE)</f>
        <v>Produits laitiers</v>
      </c>
      <c r="M3410" s="6">
        <v>69</v>
      </c>
      <c r="N3410" s="6" t="str">
        <f>VLOOKUP(T_[[#This Row],[Réf prod]],ListePRODUITS,2,FALSE)</f>
        <v>Gudbrandsdalsost</v>
      </c>
      <c r="O3410" s="13">
        <v>180</v>
      </c>
      <c r="P3410" s="6">
        <v>47</v>
      </c>
      <c r="Q3410" s="13">
        <f t="shared" si="53"/>
        <v>8460</v>
      </c>
      <c r="R3410" s="15">
        <v>0.01</v>
      </c>
      <c r="S3410" s="13">
        <v>8375.4</v>
      </c>
      <c r="T3410" s="13">
        <v>50.252399999999994</v>
      </c>
      <c r="U3410" s="48">
        <f>T_[[#This Row],[CA tarif]]-T_[[#This Row],[CA HT]]</f>
        <v>84.600000000000364</v>
      </c>
      <c r="V3410" s="13"/>
      <c r="W3410" s="13"/>
      <c r="X3410"/>
      <c r="AA3410"/>
      <c r="AB3410"/>
    </row>
    <row r="3411" spans="1:28" ht="15" customHeight="1" x14ac:dyDescent="0.25">
      <c r="A3411" s="6" t="s">
        <v>92</v>
      </c>
      <c r="B3411" s="6" t="s">
        <v>93</v>
      </c>
      <c r="C3411" s="6" t="s">
        <v>94</v>
      </c>
      <c r="D3411" s="6" t="s">
        <v>89</v>
      </c>
      <c r="E3411" s="6">
        <v>2</v>
      </c>
      <c r="F3411" s="6" t="str">
        <f>VLOOKUP(T_[[#This Row],[N° représ]],ListeREPRESENTANTS,2,FALSE)</f>
        <v>Anne Dodsworth</v>
      </c>
      <c r="G3411" s="6">
        <v>10829</v>
      </c>
      <c r="H3411" s="9">
        <v>41949</v>
      </c>
      <c r="I3411" s="9">
        <v>41965</v>
      </c>
      <c r="J3411" s="9">
        <v>41967</v>
      </c>
      <c r="K3411" s="7">
        <v>8</v>
      </c>
      <c r="L3411" s="9" t="str">
        <f>VLOOKUP(T_[[#This Row],[Réf catégorie]],ListeCATEGORIES,2,FALSE)</f>
        <v>Poissons et fruits de mer</v>
      </c>
      <c r="M3411" s="6">
        <v>13</v>
      </c>
      <c r="N3411" s="6" t="str">
        <f>VLOOKUP(T_[[#This Row],[Réf prod]],ListePRODUITS,2,FALSE)</f>
        <v>Konbu</v>
      </c>
      <c r="O3411" s="13">
        <v>30</v>
      </c>
      <c r="P3411" s="6">
        <v>67</v>
      </c>
      <c r="Q3411" s="13">
        <f t="shared" si="53"/>
        <v>2010</v>
      </c>
      <c r="R3411" s="15">
        <v>0.03</v>
      </c>
      <c r="S3411" s="13">
        <v>1949.7</v>
      </c>
      <c r="T3411" s="13">
        <v>68.239500000000007</v>
      </c>
      <c r="U3411" s="48">
        <f>T_[[#This Row],[CA tarif]]-T_[[#This Row],[CA HT]]</f>
        <v>60.299999999999955</v>
      </c>
      <c r="V3411" s="13"/>
      <c r="W3411" s="13"/>
      <c r="X3411"/>
      <c r="AA3411"/>
      <c r="AB3411"/>
    </row>
    <row r="3412" spans="1:28" ht="15" customHeight="1" x14ac:dyDescent="0.25">
      <c r="A3412" s="6" t="s">
        <v>243</v>
      </c>
      <c r="B3412" s="6" t="s">
        <v>244</v>
      </c>
      <c r="C3412" s="6" t="s">
        <v>88</v>
      </c>
      <c r="D3412" s="6" t="s">
        <v>89</v>
      </c>
      <c r="E3412" s="6">
        <v>5</v>
      </c>
      <c r="F3412" s="6" t="str">
        <f>VLOOKUP(T_[[#This Row],[N° représ]],ListeREPRESENTANTS,2,FALSE)</f>
        <v>Mohamed Ben Arfa</v>
      </c>
      <c r="G3412" s="6">
        <v>10864</v>
      </c>
      <c r="H3412" s="9">
        <v>41949</v>
      </c>
      <c r="I3412" s="9">
        <v>41963</v>
      </c>
      <c r="J3412" s="9">
        <v>41965</v>
      </c>
      <c r="K3412" s="7">
        <v>1</v>
      </c>
      <c r="L3412" s="9" t="str">
        <f>VLOOKUP(T_[[#This Row],[Réf catégorie]],ListeCATEGORIES,2,FALSE)</f>
        <v>Boissons</v>
      </c>
      <c r="M3412" s="6">
        <v>67</v>
      </c>
      <c r="N3412" s="6" t="str">
        <f>VLOOKUP(T_[[#This Row],[Réf prod]],ListePRODUITS,2,FALSE)</f>
        <v>Laughing Lumberjack Lager</v>
      </c>
      <c r="O3412" s="13">
        <v>70</v>
      </c>
      <c r="P3412" s="6">
        <v>88</v>
      </c>
      <c r="Q3412" s="13">
        <f t="shared" si="53"/>
        <v>6160</v>
      </c>
      <c r="R3412" s="15">
        <v>0.14000000000000001</v>
      </c>
      <c r="S3412" s="13">
        <v>5297.6</v>
      </c>
      <c r="T3412" s="13">
        <v>121.84480000000001</v>
      </c>
      <c r="U3412" s="48">
        <f>T_[[#This Row],[CA tarif]]-T_[[#This Row],[CA HT]]</f>
        <v>862.39999999999964</v>
      </c>
      <c r="V3412" s="13"/>
      <c r="W3412" s="13"/>
      <c r="X3412"/>
      <c r="AA3412"/>
      <c r="AB3412"/>
    </row>
    <row r="3413" spans="1:28" ht="15" customHeight="1" x14ac:dyDescent="0.25">
      <c r="A3413" s="6" t="s">
        <v>186</v>
      </c>
      <c r="B3413" s="6" t="s">
        <v>187</v>
      </c>
      <c r="C3413" s="6" t="s">
        <v>188</v>
      </c>
      <c r="D3413" s="6" t="s">
        <v>140</v>
      </c>
      <c r="E3413" s="6">
        <v>8</v>
      </c>
      <c r="F3413" s="6" t="str">
        <f>VLOOKUP(T_[[#This Row],[N° représ]],ListeREPRESENTANTS,2,FALSE)</f>
        <v>Hicham Esmal</v>
      </c>
      <c r="G3413" s="6">
        <v>10836</v>
      </c>
      <c r="H3413" s="9">
        <v>41950</v>
      </c>
      <c r="I3413" s="9">
        <v>41969</v>
      </c>
      <c r="J3413" s="9">
        <v>41972</v>
      </c>
      <c r="K3413" s="7">
        <v>1</v>
      </c>
      <c r="L3413" s="9" t="str">
        <f>VLOOKUP(T_[[#This Row],[Réf catégorie]],ListeCATEGORIES,2,FALSE)</f>
        <v>Boissons</v>
      </c>
      <c r="M3413" s="6">
        <v>35</v>
      </c>
      <c r="N3413" s="6" t="str">
        <f>VLOOKUP(T_[[#This Row],[Réf prod]],ListePRODUITS,2,FALSE)</f>
        <v>Steeleye Stout</v>
      </c>
      <c r="O3413" s="13">
        <v>90</v>
      </c>
      <c r="P3413" s="6">
        <v>2</v>
      </c>
      <c r="Q3413" s="13">
        <f t="shared" si="53"/>
        <v>180</v>
      </c>
      <c r="R3413" s="15">
        <v>0.12</v>
      </c>
      <c r="S3413" s="13">
        <v>158.4</v>
      </c>
      <c r="T3413" s="13">
        <v>0.15840000000000001</v>
      </c>
      <c r="U3413" s="48">
        <f>T_[[#This Row],[CA tarif]]-T_[[#This Row],[CA HT]]</f>
        <v>21.599999999999994</v>
      </c>
      <c r="V3413" s="13"/>
      <c r="W3413" s="13"/>
      <c r="X3413"/>
      <c r="AA3413"/>
      <c r="AB3413"/>
    </row>
    <row r="3414" spans="1:28" ht="15" customHeight="1" x14ac:dyDescent="0.25">
      <c r="A3414" s="6" t="s">
        <v>272</v>
      </c>
      <c r="B3414" s="6" t="s">
        <v>273</v>
      </c>
      <c r="C3414" s="6" t="s">
        <v>274</v>
      </c>
      <c r="D3414" s="6" t="s">
        <v>81</v>
      </c>
      <c r="E3414" s="6">
        <v>3</v>
      </c>
      <c r="F3414" s="6" t="str">
        <f>VLOOKUP(T_[[#This Row],[N° représ]],ListeREPRESENTANTS,2,FALSE)</f>
        <v>Janet Leverling</v>
      </c>
      <c r="G3414" s="6">
        <v>10855</v>
      </c>
      <c r="H3414" s="9">
        <v>41950</v>
      </c>
      <c r="I3414" s="9">
        <v>41980</v>
      </c>
      <c r="J3414" s="9">
        <v>41976</v>
      </c>
      <c r="K3414" s="7">
        <v>4</v>
      </c>
      <c r="L3414" s="9" t="str">
        <f>VLOOKUP(T_[[#This Row],[Réf catégorie]],ListeCATEGORIES,2,FALSE)</f>
        <v>Produits laitiers</v>
      </c>
      <c r="M3414" s="6">
        <v>31</v>
      </c>
      <c r="N3414" s="6" t="str">
        <f>VLOOKUP(T_[[#This Row],[Réf prod]],ListePRODUITS,2,FALSE)</f>
        <v>Gorgonzola Telino</v>
      </c>
      <c r="O3414" s="13">
        <v>62.5</v>
      </c>
      <c r="P3414" s="6">
        <v>60</v>
      </c>
      <c r="Q3414" s="13">
        <f t="shared" si="53"/>
        <v>3750</v>
      </c>
      <c r="R3414" s="15">
        <v>7.0000000000000007E-2</v>
      </c>
      <c r="S3414" s="13">
        <v>3487.4999999999995</v>
      </c>
      <c r="T3414" s="13">
        <v>94.16249999999998</v>
      </c>
      <c r="U3414" s="48">
        <f>T_[[#This Row],[CA tarif]]-T_[[#This Row],[CA HT]]</f>
        <v>262.50000000000045</v>
      </c>
      <c r="V3414" s="13"/>
      <c r="W3414" s="13"/>
      <c r="X3414"/>
      <c r="AA3414"/>
      <c r="AB3414"/>
    </row>
    <row r="3415" spans="1:28" ht="15" customHeight="1" x14ac:dyDescent="0.25">
      <c r="A3415" s="6" t="s">
        <v>90</v>
      </c>
      <c r="B3415" s="6" t="s">
        <v>91</v>
      </c>
      <c r="C3415" s="6" t="s">
        <v>88</v>
      </c>
      <c r="D3415" s="6" t="s">
        <v>89</v>
      </c>
      <c r="E3415" s="6">
        <v>4</v>
      </c>
      <c r="F3415" s="6" t="str">
        <f>VLOOKUP(T_[[#This Row],[N° représ]],ListeREPRESENTANTS,2,FALSE)</f>
        <v>Laura Callahan</v>
      </c>
      <c r="G3415" s="6">
        <v>10472</v>
      </c>
      <c r="H3415" s="9">
        <v>41951</v>
      </c>
      <c r="I3415" s="9">
        <v>41966</v>
      </c>
      <c r="J3415" s="9">
        <v>41966</v>
      </c>
      <c r="K3415" s="7">
        <v>1</v>
      </c>
      <c r="L3415" s="9" t="str">
        <f>VLOOKUP(T_[[#This Row],[Réf catégorie]],ListeCATEGORIES,2,FALSE)</f>
        <v>Boissons</v>
      </c>
      <c r="M3415" s="6">
        <v>24</v>
      </c>
      <c r="N3415" s="6" t="str">
        <f>VLOOKUP(T_[[#This Row],[Réf prod]],ListePRODUITS,2,FALSE)</f>
        <v>Guaraná Fantástica</v>
      </c>
      <c r="O3415" s="13">
        <v>18</v>
      </c>
      <c r="P3415" s="6">
        <v>25</v>
      </c>
      <c r="Q3415" s="13">
        <f t="shared" si="53"/>
        <v>450</v>
      </c>
      <c r="R3415" s="15">
        <v>0.14000000000000001</v>
      </c>
      <c r="S3415" s="13">
        <v>387</v>
      </c>
      <c r="T3415" s="13">
        <v>6.1920000000000002</v>
      </c>
      <c r="U3415" s="48">
        <f>T_[[#This Row],[CA tarif]]-T_[[#This Row],[CA HT]]</f>
        <v>63</v>
      </c>
      <c r="V3415" s="13"/>
      <c r="W3415" s="13"/>
      <c r="X3415"/>
      <c r="AA3415"/>
      <c r="AB3415"/>
    </row>
    <row r="3416" spans="1:28" ht="15" customHeight="1" x14ac:dyDescent="0.25">
      <c r="A3416" s="6" t="s">
        <v>230</v>
      </c>
      <c r="B3416" s="6" t="s">
        <v>231</v>
      </c>
      <c r="C3416" s="6" t="s">
        <v>232</v>
      </c>
      <c r="D3416" s="6" t="s">
        <v>81</v>
      </c>
      <c r="E3416" s="6">
        <v>7</v>
      </c>
      <c r="F3416" s="6" t="str">
        <f>VLOOKUP(T_[[#This Row],[N° représ]],ListeREPRESENTANTS,2,FALSE)</f>
        <v>Jaime Dos Santos</v>
      </c>
      <c r="G3416" s="6">
        <v>10665</v>
      </c>
      <c r="H3416" s="9">
        <v>41951</v>
      </c>
      <c r="I3416" s="9">
        <v>41974</v>
      </c>
      <c r="J3416" s="9">
        <v>41974</v>
      </c>
      <c r="K3416" s="7">
        <v>1</v>
      </c>
      <c r="L3416" s="9" t="str">
        <f>VLOOKUP(T_[[#This Row],[Réf catégorie]],ListeCATEGORIES,2,FALSE)</f>
        <v>Boissons</v>
      </c>
      <c r="M3416" s="6">
        <v>76</v>
      </c>
      <c r="N3416" s="6" t="str">
        <f>VLOOKUP(T_[[#This Row],[Réf prod]],ListePRODUITS,2,FALSE)</f>
        <v>Lakkalikööri</v>
      </c>
      <c r="O3416" s="13">
        <v>90</v>
      </c>
      <c r="P3416" s="6">
        <v>95</v>
      </c>
      <c r="Q3416" s="13">
        <f t="shared" si="53"/>
        <v>8550</v>
      </c>
      <c r="R3416" s="15">
        <v>0.17</v>
      </c>
      <c r="S3416" s="13">
        <v>7096.5</v>
      </c>
      <c r="T3416" s="13">
        <v>120.6405</v>
      </c>
      <c r="U3416" s="48">
        <f>T_[[#This Row],[CA tarif]]-T_[[#This Row],[CA HT]]</f>
        <v>1453.5</v>
      </c>
      <c r="V3416" s="13"/>
      <c r="W3416" s="13"/>
      <c r="X3416"/>
      <c r="AA3416"/>
      <c r="AB3416"/>
    </row>
    <row r="3417" spans="1:28" ht="15" customHeight="1" x14ac:dyDescent="0.25">
      <c r="A3417" s="6" t="s">
        <v>175</v>
      </c>
      <c r="B3417" s="6" t="s">
        <v>176</v>
      </c>
      <c r="C3417" s="6" t="s">
        <v>97</v>
      </c>
      <c r="D3417" s="6" t="s">
        <v>98</v>
      </c>
      <c r="E3417" s="6">
        <v>5</v>
      </c>
      <c r="F3417" s="6" t="str">
        <f>VLOOKUP(T_[[#This Row],[N° représ]],ListeREPRESENTANTS,2,FALSE)</f>
        <v>Mohamed Ben Arfa</v>
      </c>
      <c r="G3417" s="6">
        <v>10535</v>
      </c>
      <c r="H3417" s="9">
        <v>41952</v>
      </c>
      <c r="I3417" s="9">
        <v>41966</v>
      </c>
      <c r="J3417" s="9">
        <v>41967</v>
      </c>
      <c r="K3417" s="7">
        <v>4</v>
      </c>
      <c r="L3417" s="9" t="str">
        <f>VLOOKUP(T_[[#This Row],[Réf catégorie]],ListeCATEGORIES,2,FALSE)</f>
        <v>Produits laitiers</v>
      </c>
      <c r="M3417" s="6">
        <v>59</v>
      </c>
      <c r="N3417" s="6" t="str">
        <f>VLOOKUP(T_[[#This Row],[Réf prod]],ListePRODUITS,2,FALSE)</f>
        <v>Raclette Courdavault</v>
      </c>
      <c r="O3417" s="13">
        <v>275</v>
      </c>
      <c r="P3417" s="6">
        <v>61</v>
      </c>
      <c r="Q3417" s="13">
        <f t="shared" si="53"/>
        <v>16775</v>
      </c>
      <c r="R3417" s="15">
        <v>-0.02</v>
      </c>
      <c r="S3417" s="13">
        <v>17110.5</v>
      </c>
      <c r="T3417" s="13">
        <v>153.99449999999999</v>
      </c>
      <c r="U3417" s="48">
        <f>T_[[#This Row],[CA tarif]]-T_[[#This Row],[CA HT]]</f>
        <v>-335.5</v>
      </c>
      <c r="V3417" s="13"/>
      <c r="W3417" s="13"/>
      <c r="X3417"/>
      <c r="AA3417"/>
      <c r="AB3417"/>
    </row>
    <row r="3418" spans="1:28" ht="15" customHeight="1" x14ac:dyDescent="0.25">
      <c r="A3418" s="6" t="s">
        <v>213</v>
      </c>
      <c r="B3418" s="6" t="s">
        <v>214</v>
      </c>
      <c r="C3418" s="6" t="s">
        <v>215</v>
      </c>
      <c r="D3418" s="6" t="s">
        <v>81</v>
      </c>
      <c r="E3418" s="6">
        <v>7</v>
      </c>
      <c r="F3418" s="6" t="str">
        <f>VLOOKUP(T_[[#This Row],[N° représ]],ListeREPRESENTANTS,2,FALSE)</f>
        <v>Jaime Dos Santos</v>
      </c>
      <c r="G3418" s="6">
        <v>10616</v>
      </c>
      <c r="H3418" s="9">
        <v>41952</v>
      </c>
      <c r="I3418" s="9">
        <v>41966</v>
      </c>
      <c r="J3418" s="9">
        <v>41961</v>
      </c>
      <c r="K3418" s="7">
        <v>4</v>
      </c>
      <c r="L3418" s="9" t="str">
        <f>VLOOKUP(T_[[#This Row],[Réf catégorie]],ListeCATEGORIES,2,FALSE)</f>
        <v>Produits laitiers</v>
      </c>
      <c r="M3418" s="6">
        <v>71</v>
      </c>
      <c r="N3418" s="6" t="str">
        <f>VLOOKUP(T_[[#This Row],[Réf prod]],ListePRODUITS,2,FALSE)</f>
        <v>Fløtemysost</v>
      </c>
      <c r="O3418" s="13">
        <v>107.5</v>
      </c>
      <c r="P3418" s="6">
        <v>85</v>
      </c>
      <c r="Q3418" s="13">
        <f t="shared" si="53"/>
        <v>9137.5</v>
      </c>
      <c r="R3418" s="15">
        <v>0.1</v>
      </c>
      <c r="S3418" s="13">
        <v>8223.75</v>
      </c>
      <c r="T3418" s="13">
        <v>0</v>
      </c>
      <c r="U3418" s="48">
        <f>T_[[#This Row],[CA tarif]]-T_[[#This Row],[CA HT]]</f>
        <v>913.75</v>
      </c>
      <c r="V3418" s="13"/>
      <c r="W3418" s="13"/>
      <c r="X3418"/>
      <c r="AA3418"/>
      <c r="AB3418"/>
    </row>
    <row r="3419" spans="1:28" ht="15" customHeight="1" x14ac:dyDescent="0.25">
      <c r="A3419" s="6" t="s">
        <v>269</v>
      </c>
      <c r="B3419" s="6" t="s">
        <v>270</v>
      </c>
      <c r="C3419" s="6" t="s">
        <v>271</v>
      </c>
      <c r="D3419" s="6" t="s">
        <v>242</v>
      </c>
      <c r="E3419" s="6">
        <v>5</v>
      </c>
      <c r="F3419" s="6" t="str">
        <f>VLOOKUP(T_[[#This Row],[N° représ]],ListeREPRESENTANTS,2,FALSE)</f>
        <v>Mohamed Ben Arfa</v>
      </c>
      <c r="G3419" s="6">
        <v>10688</v>
      </c>
      <c r="H3419" s="9">
        <v>41952</v>
      </c>
      <c r="I3419" s="9">
        <v>41969</v>
      </c>
      <c r="J3419" s="9">
        <v>41970</v>
      </c>
      <c r="K3419" s="7">
        <v>8</v>
      </c>
      <c r="L3419" s="9" t="str">
        <f>VLOOKUP(T_[[#This Row],[Réf catégorie]],ListeCATEGORIES,2,FALSE)</f>
        <v>Poissons et fruits de mer</v>
      </c>
      <c r="M3419" s="6">
        <v>10</v>
      </c>
      <c r="N3419" s="6" t="str">
        <f>VLOOKUP(T_[[#This Row],[Réf prod]],ListePRODUITS,2,FALSE)</f>
        <v>Ikura</v>
      </c>
      <c r="O3419" s="13">
        <v>155</v>
      </c>
      <c r="P3419" s="6">
        <v>58</v>
      </c>
      <c r="Q3419" s="13">
        <f t="shared" si="53"/>
        <v>8990</v>
      </c>
      <c r="R3419" s="15">
        <v>0.06</v>
      </c>
      <c r="S3419" s="13">
        <v>8450.6</v>
      </c>
      <c r="T3419" s="13">
        <v>67.604799999999997</v>
      </c>
      <c r="U3419" s="48">
        <f>T_[[#This Row],[CA tarif]]-T_[[#This Row],[CA HT]]</f>
        <v>539.39999999999964</v>
      </c>
      <c r="V3419" s="13"/>
      <c r="W3419" s="13"/>
      <c r="X3419"/>
      <c r="AA3419"/>
      <c r="AB3419"/>
    </row>
    <row r="3420" spans="1:28" ht="15" customHeight="1" x14ac:dyDescent="0.25">
      <c r="A3420" s="6" t="s">
        <v>137</v>
      </c>
      <c r="B3420" s="6" t="s">
        <v>138</v>
      </c>
      <c r="C3420" s="6" t="s">
        <v>139</v>
      </c>
      <c r="D3420" s="6" t="s">
        <v>140</v>
      </c>
      <c r="E3420" s="6">
        <v>4</v>
      </c>
      <c r="F3420" s="6" t="str">
        <f>VLOOKUP(T_[[#This Row],[N° représ]],ListeREPRESENTANTS,2,FALSE)</f>
        <v>Laura Callahan</v>
      </c>
      <c r="G3420" s="6">
        <v>10844</v>
      </c>
      <c r="H3420" s="9">
        <v>41952</v>
      </c>
      <c r="I3420" s="9">
        <v>41979</v>
      </c>
      <c r="J3420" s="9">
        <v>41974</v>
      </c>
      <c r="K3420" s="7">
        <v>5</v>
      </c>
      <c r="L3420" s="9" t="str">
        <f>VLOOKUP(T_[[#This Row],[Réf catégorie]],ListeCATEGORIES,2,FALSE)</f>
        <v>Pâtes et céréales</v>
      </c>
      <c r="M3420" s="6">
        <v>22</v>
      </c>
      <c r="N3420" s="6" t="str">
        <f>VLOOKUP(T_[[#This Row],[Réf prod]],ListePRODUITS,2,FALSE)</f>
        <v>Gustaf's Knäckebröd</v>
      </c>
      <c r="O3420" s="13">
        <v>105</v>
      </c>
      <c r="P3420" s="6">
        <v>38</v>
      </c>
      <c r="Q3420" s="13">
        <f t="shared" si="53"/>
        <v>3990</v>
      </c>
      <c r="R3420" s="15">
        <v>0.04</v>
      </c>
      <c r="S3420" s="13">
        <v>3830.3999999999996</v>
      </c>
      <c r="T3420" s="13">
        <v>0</v>
      </c>
      <c r="U3420" s="48">
        <f>T_[[#This Row],[CA tarif]]-T_[[#This Row],[CA HT]]</f>
        <v>159.60000000000036</v>
      </c>
      <c r="V3420" s="13"/>
      <c r="W3420" s="13"/>
      <c r="X3420"/>
      <c r="AA3420"/>
      <c r="AB3420"/>
    </row>
    <row r="3421" spans="1:28" ht="15" customHeight="1" x14ac:dyDescent="0.25">
      <c r="A3421" s="6" t="s">
        <v>103</v>
      </c>
      <c r="B3421" s="6" t="s">
        <v>104</v>
      </c>
      <c r="C3421" s="6" t="s">
        <v>105</v>
      </c>
      <c r="D3421" s="6" t="s">
        <v>106</v>
      </c>
      <c r="E3421" s="6">
        <v>2</v>
      </c>
      <c r="F3421" s="6" t="str">
        <f>VLOOKUP(T_[[#This Row],[N° représ]],ListeREPRESENTANTS,2,FALSE)</f>
        <v>Anne Dodsworth</v>
      </c>
      <c r="G3421" s="6">
        <v>10705</v>
      </c>
      <c r="H3421" s="9">
        <v>41953</v>
      </c>
      <c r="I3421" s="9">
        <v>41981</v>
      </c>
      <c r="J3421" s="9">
        <v>41982</v>
      </c>
      <c r="K3421" s="7">
        <v>4</v>
      </c>
      <c r="L3421" s="9" t="str">
        <f>VLOOKUP(T_[[#This Row],[Réf catégorie]],ListeCATEGORIES,2,FALSE)</f>
        <v>Produits laitiers</v>
      </c>
      <c r="M3421" s="6">
        <v>31</v>
      </c>
      <c r="N3421" s="6" t="str">
        <f>VLOOKUP(T_[[#This Row],[Réf prod]],ListePRODUITS,2,FALSE)</f>
        <v>Gorgonzola Telino</v>
      </c>
      <c r="O3421" s="13">
        <v>62.5</v>
      </c>
      <c r="P3421" s="6">
        <v>66</v>
      </c>
      <c r="Q3421" s="13">
        <f t="shared" si="53"/>
        <v>4125</v>
      </c>
      <c r="R3421" s="15">
        <v>0.09</v>
      </c>
      <c r="S3421" s="13">
        <v>3753.75</v>
      </c>
      <c r="T3421" s="13">
        <v>15.015000000000001</v>
      </c>
      <c r="U3421" s="48">
        <f>T_[[#This Row],[CA tarif]]-T_[[#This Row],[CA HT]]</f>
        <v>371.25</v>
      </c>
      <c r="V3421" s="13"/>
      <c r="W3421" s="13"/>
      <c r="X3421"/>
      <c r="AA3421"/>
      <c r="AB3421"/>
    </row>
    <row r="3422" spans="1:28" ht="15" customHeight="1" x14ac:dyDescent="0.25">
      <c r="A3422" s="6" t="s">
        <v>205</v>
      </c>
      <c r="B3422" s="6" t="s">
        <v>206</v>
      </c>
      <c r="C3422" s="6" t="s">
        <v>207</v>
      </c>
      <c r="D3422" s="6" t="s">
        <v>208</v>
      </c>
      <c r="E3422" s="6">
        <v>7</v>
      </c>
      <c r="F3422" s="6" t="str">
        <f>VLOOKUP(T_[[#This Row],[N° représ]],ListeREPRESENTANTS,2,FALSE)</f>
        <v>Jaime Dos Santos</v>
      </c>
      <c r="G3422" s="6">
        <v>10524</v>
      </c>
      <c r="H3422" s="9">
        <v>41954</v>
      </c>
      <c r="I3422" s="9">
        <v>41979</v>
      </c>
      <c r="J3422" s="9">
        <v>41977</v>
      </c>
      <c r="K3422" s="7">
        <v>8</v>
      </c>
      <c r="L3422" s="9" t="str">
        <f>VLOOKUP(T_[[#This Row],[Réf catégorie]],ListeCATEGORIES,2,FALSE)</f>
        <v>Poissons et fruits de mer</v>
      </c>
      <c r="M3422" s="6">
        <v>30</v>
      </c>
      <c r="N3422" s="6" t="str">
        <f>VLOOKUP(T_[[#This Row],[Réf prod]],ListePRODUITS,2,FALSE)</f>
        <v>Nord-Ost Matjeshering</v>
      </c>
      <c r="O3422" s="13">
        <v>129.44999999999999</v>
      </c>
      <c r="P3422" s="6">
        <v>82</v>
      </c>
      <c r="Q3422" s="13">
        <f t="shared" si="53"/>
        <v>10614.9</v>
      </c>
      <c r="R3422" s="15">
        <v>0.14000000000000001</v>
      </c>
      <c r="S3422" s="13">
        <v>9128.8140000000003</v>
      </c>
      <c r="T3422" s="13">
        <v>264.73560600000002</v>
      </c>
      <c r="U3422" s="48">
        <f>T_[[#This Row],[CA tarif]]-T_[[#This Row],[CA HT]]</f>
        <v>1486.0859999999993</v>
      </c>
      <c r="V3422" s="13"/>
      <c r="W3422" s="13"/>
      <c r="X3422"/>
      <c r="AA3422"/>
      <c r="AB3422"/>
    </row>
    <row r="3423" spans="1:28" ht="15" customHeight="1" x14ac:dyDescent="0.25">
      <c r="A3423" s="6" t="s">
        <v>223</v>
      </c>
      <c r="B3423" s="6" t="s">
        <v>224</v>
      </c>
      <c r="C3423" s="6" t="s">
        <v>225</v>
      </c>
      <c r="D3423" s="6" t="s">
        <v>208</v>
      </c>
      <c r="E3423" s="6">
        <v>4</v>
      </c>
      <c r="F3423" s="6" t="str">
        <f>VLOOKUP(T_[[#This Row],[N° représ]],ListeREPRESENTANTS,2,FALSE)</f>
        <v>Laura Callahan</v>
      </c>
      <c r="G3423" s="6">
        <v>10533</v>
      </c>
      <c r="H3423" s="9">
        <v>41954</v>
      </c>
      <c r="I3423" s="9">
        <v>41980</v>
      </c>
      <c r="J3423" s="9">
        <v>41978</v>
      </c>
      <c r="K3423" s="7">
        <v>4</v>
      </c>
      <c r="L3423" s="9" t="str">
        <f>VLOOKUP(T_[[#This Row],[Réf catégorie]],ListeCATEGORIES,2,FALSE)</f>
        <v>Produits laitiers</v>
      </c>
      <c r="M3423" s="6">
        <v>72</v>
      </c>
      <c r="N3423" s="6" t="str">
        <f>VLOOKUP(T_[[#This Row],[Réf prod]],ListePRODUITS,2,FALSE)</f>
        <v>Mozzarella di Giovanni</v>
      </c>
      <c r="O3423" s="13">
        <v>174</v>
      </c>
      <c r="P3423" s="6">
        <v>37</v>
      </c>
      <c r="Q3423" s="13">
        <f t="shared" si="53"/>
        <v>6438</v>
      </c>
      <c r="R3423" s="15">
        <v>-0.02</v>
      </c>
      <c r="S3423" s="13">
        <v>6566.76</v>
      </c>
      <c r="T3423" s="13">
        <v>59.100840000000005</v>
      </c>
      <c r="U3423" s="48">
        <f>T_[[#This Row],[CA tarif]]-T_[[#This Row],[CA HT]]</f>
        <v>-128.76000000000022</v>
      </c>
      <c r="V3423" s="13"/>
      <c r="W3423" s="13"/>
      <c r="X3423"/>
      <c r="AA3423"/>
      <c r="AB3423"/>
    </row>
    <row r="3424" spans="1:28" ht="15" customHeight="1" x14ac:dyDescent="0.25">
      <c r="A3424" s="6" t="s">
        <v>223</v>
      </c>
      <c r="B3424" s="6" t="s">
        <v>224</v>
      </c>
      <c r="C3424" s="6" t="s">
        <v>225</v>
      </c>
      <c r="D3424" s="6" t="s">
        <v>208</v>
      </c>
      <c r="E3424" s="6">
        <v>5</v>
      </c>
      <c r="F3424" s="6" t="str">
        <f>VLOOKUP(T_[[#This Row],[N° représ]],ListeREPRESENTANTS,2,FALSE)</f>
        <v>Mohamed Ben Arfa</v>
      </c>
      <c r="G3424" s="6">
        <v>10774</v>
      </c>
      <c r="H3424" s="9">
        <v>41954</v>
      </c>
      <c r="I3424" s="9">
        <v>41972</v>
      </c>
      <c r="J3424" s="9">
        <v>41973</v>
      </c>
      <c r="K3424" s="7">
        <v>4</v>
      </c>
      <c r="L3424" s="9" t="str">
        <f>VLOOKUP(T_[[#This Row],[Réf catégorie]],ListeCATEGORIES,2,FALSE)</f>
        <v>Produits laitiers</v>
      </c>
      <c r="M3424" s="6">
        <v>31</v>
      </c>
      <c r="N3424" s="6" t="str">
        <f>VLOOKUP(T_[[#This Row],[Réf prod]],ListePRODUITS,2,FALSE)</f>
        <v>Gorgonzola Telino</v>
      </c>
      <c r="O3424" s="13">
        <v>62.5</v>
      </c>
      <c r="P3424" s="6">
        <v>16</v>
      </c>
      <c r="Q3424" s="13">
        <f t="shared" si="53"/>
        <v>1000</v>
      </c>
      <c r="R3424" s="15">
        <v>0.06</v>
      </c>
      <c r="S3424" s="13">
        <v>940</v>
      </c>
      <c r="T3424" s="13">
        <v>31.02</v>
      </c>
      <c r="U3424" s="48">
        <f>T_[[#This Row],[CA tarif]]-T_[[#This Row],[CA HT]]</f>
        <v>60</v>
      </c>
      <c r="V3424" s="13"/>
      <c r="W3424" s="13"/>
      <c r="X3424"/>
      <c r="AA3424"/>
      <c r="AB3424"/>
    </row>
    <row r="3425" spans="1:28" ht="15" customHeight="1" x14ac:dyDescent="0.25">
      <c r="A3425" s="6" t="s">
        <v>127</v>
      </c>
      <c r="B3425" s="6" t="s">
        <v>128</v>
      </c>
      <c r="C3425" s="6" t="s">
        <v>129</v>
      </c>
      <c r="D3425" s="6" t="s">
        <v>106</v>
      </c>
      <c r="E3425" s="6">
        <v>3</v>
      </c>
      <c r="F3425" s="6" t="str">
        <f>VLOOKUP(T_[[#This Row],[N° représ]],ListeREPRESENTANTS,2,FALSE)</f>
        <v>Janet Leverling</v>
      </c>
      <c r="G3425" s="6">
        <v>10838</v>
      </c>
      <c r="H3425" s="9">
        <v>41954</v>
      </c>
      <c r="I3425" s="9">
        <v>41967</v>
      </c>
      <c r="J3425" s="9">
        <v>41965</v>
      </c>
      <c r="K3425" s="7">
        <v>8</v>
      </c>
      <c r="L3425" s="9" t="str">
        <f>VLOOKUP(T_[[#This Row],[Réf catégorie]],ListeCATEGORIES,2,FALSE)</f>
        <v>Poissons et fruits de mer</v>
      </c>
      <c r="M3425" s="6">
        <v>18</v>
      </c>
      <c r="N3425" s="6" t="str">
        <f>VLOOKUP(T_[[#This Row],[Réf prod]],ListePRODUITS,2,FALSE)</f>
        <v>Carnarvon Tigers</v>
      </c>
      <c r="O3425" s="13">
        <v>312.5</v>
      </c>
      <c r="P3425" s="6">
        <v>14</v>
      </c>
      <c r="Q3425" s="13">
        <f t="shared" si="53"/>
        <v>4375</v>
      </c>
      <c r="R3425" s="15">
        <v>-0.01</v>
      </c>
      <c r="S3425" s="13">
        <v>4418.75</v>
      </c>
      <c r="T3425" s="13">
        <v>66.28125</v>
      </c>
      <c r="U3425" s="48">
        <f>T_[[#This Row],[CA tarif]]-T_[[#This Row],[CA HT]]</f>
        <v>-43.75</v>
      </c>
      <c r="V3425" s="13"/>
      <c r="W3425" s="13"/>
      <c r="X3425"/>
      <c r="AA3425"/>
      <c r="AB3425"/>
    </row>
    <row r="3426" spans="1:28" ht="15" customHeight="1" x14ac:dyDescent="0.25">
      <c r="A3426" s="6" t="s">
        <v>189</v>
      </c>
      <c r="B3426" s="6" t="s">
        <v>190</v>
      </c>
      <c r="C3426" s="6" t="s">
        <v>191</v>
      </c>
      <c r="D3426" s="6" t="s">
        <v>136</v>
      </c>
      <c r="E3426" s="6">
        <v>4</v>
      </c>
      <c r="F3426" s="6" t="str">
        <f>VLOOKUP(T_[[#This Row],[N° représ]],ListeREPRESENTANTS,2,FALSE)</f>
        <v>Laura Callahan</v>
      </c>
      <c r="G3426" s="6">
        <v>10694</v>
      </c>
      <c r="H3426" s="9">
        <v>41955</v>
      </c>
      <c r="I3426" s="9">
        <v>41976</v>
      </c>
      <c r="J3426" s="9">
        <v>41971</v>
      </c>
      <c r="K3426" s="7">
        <v>7</v>
      </c>
      <c r="L3426" s="9" t="str">
        <f>VLOOKUP(T_[[#This Row],[Réf catégorie]],ListeCATEGORIES,2,FALSE)</f>
        <v>Produits secs</v>
      </c>
      <c r="M3426" s="6">
        <v>7</v>
      </c>
      <c r="N3426" s="6" t="str">
        <f>VLOOKUP(T_[[#This Row],[Réf prod]],ListePRODUITS,2,FALSE)</f>
        <v>Uncle Bob's Organic Dried Pears</v>
      </c>
      <c r="O3426" s="13">
        <v>150</v>
      </c>
      <c r="P3426" s="6">
        <v>47</v>
      </c>
      <c r="Q3426" s="13">
        <f t="shared" si="53"/>
        <v>7050</v>
      </c>
      <c r="R3426" s="15">
        <v>-0.01</v>
      </c>
      <c r="S3426" s="13">
        <v>7120.5</v>
      </c>
      <c r="T3426" s="13">
        <v>28.481999999999999</v>
      </c>
      <c r="U3426" s="48">
        <f>T_[[#This Row],[CA tarif]]-T_[[#This Row],[CA HT]]</f>
        <v>-70.5</v>
      </c>
      <c r="V3426" s="13"/>
      <c r="W3426" s="13"/>
      <c r="X3426"/>
      <c r="AA3426"/>
      <c r="AB3426"/>
    </row>
    <row r="3427" spans="1:28" ht="15" customHeight="1" x14ac:dyDescent="0.25">
      <c r="A3427" s="6" t="s">
        <v>308</v>
      </c>
      <c r="B3427" s="6" t="s">
        <v>309</v>
      </c>
      <c r="C3427" s="6" t="s">
        <v>203</v>
      </c>
      <c r="D3427" s="6" t="s">
        <v>204</v>
      </c>
      <c r="E3427" s="6">
        <v>5</v>
      </c>
      <c r="F3427" s="6" t="str">
        <f>VLOOKUP(T_[[#This Row],[N° représ]],ListeREPRESENTANTS,2,FALSE)</f>
        <v>Mohamed Ben Arfa</v>
      </c>
      <c r="G3427" s="6">
        <v>10716</v>
      </c>
      <c r="H3427" s="9">
        <v>41955</v>
      </c>
      <c r="I3427" s="9">
        <v>41979</v>
      </c>
      <c r="J3427" s="9">
        <v>41975</v>
      </c>
      <c r="K3427" s="7">
        <v>2</v>
      </c>
      <c r="L3427" s="9" t="str">
        <f>VLOOKUP(T_[[#This Row],[Réf catégorie]],ListeCATEGORIES,2,FALSE)</f>
        <v>Condiments</v>
      </c>
      <c r="M3427" s="6">
        <v>61</v>
      </c>
      <c r="N3427" s="6" t="str">
        <f>VLOOKUP(T_[[#This Row],[Réf prod]],ListePRODUITS,2,FALSE)</f>
        <v>Sirop d'érable</v>
      </c>
      <c r="O3427" s="13">
        <v>142.5</v>
      </c>
      <c r="P3427" s="6">
        <v>16</v>
      </c>
      <c r="Q3427" s="13">
        <f t="shared" si="53"/>
        <v>2280</v>
      </c>
      <c r="R3427" s="15">
        <v>0.03</v>
      </c>
      <c r="S3427" s="13">
        <v>2211.6</v>
      </c>
      <c r="T3427" s="13">
        <v>24.327599999999997</v>
      </c>
      <c r="U3427" s="48">
        <f>T_[[#This Row],[CA tarif]]-T_[[#This Row],[CA HT]]</f>
        <v>68.400000000000091</v>
      </c>
      <c r="V3427" s="13"/>
      <c r="W3427" s="13"/>
      <c r="X3427"/>
      <c r="AA3427"/>
      <c r="AB3427"/>
    </row>
    <row r="3428" spans="1:28" ht="15" customHeight="1" x14ac:dyDescent="0.25">
      <c r="A3428" s="6" t="s">
        <v>243</v>
      </c>
      <c r="B3428" s="6" t="s">
        <v>244</v>
      </c>
      <c r="C3428" s="6" t="s">
        <v>88</v>
      </c>
      <c r="D3428" s="6" t="s">
        <v>89</v>
      </c>
      <c r="E3428" s="6">
        <v>5</v>
      </c>
      <c r="F3428" s="6" t="str">
        <f>VLOOKUP(T_[[#This Row],[N° représ]],ListeREPRESENTANTS,2,FALSE)</f>
        <v>Mohamed Ben Arfa</v>
      </c>
      <c r="G3428" s="6">
        <v>10920</v>
      </c>
      <c r="H3428" s="9">
        <v>41955</v>
      </c>
      <c r="I3428" s="9">
        <v>41966</v>
      </c>
      <c r="J3428" s="9">
        <v>41969</v>
      </c>
      <c r="K3428" s="7">
        <v>3</v>
      </c>
      <c r="L3428" s="9" t="str">
        <f>VLOOKUP(T_[[#This Row],[Réf catégorie]],ListeCATEGORIES,2,FALSE)</f>
        <v>Desserts</v>
      </c>
      <c r="M3428" s="6">
        <v>50</v>
      </c>
      <c r="N3428" s="6" t="str">
        <f>VLOOKUP(T_[[#This Row],[Réf prod]],ListePRODUITS,2,FALSE)</f>
        <v>Valkoinen suklaa</v>
      </c>
      <c r="O3428" s="13">
        <v>81.25</v>
      </c>
      <c r="P3428" s="6">
        <v>5</v>
      </c>
      <c r="Q3428" s="13">
        <f t="shared" si="53"/>
        <v>406.25</v>
      </c>
      <c r="R3428" s="15">
        <v>0.09</v>
      </c>
      <c r="S3428" s="13">
        <v>369.6875</v>
      </c>
      <c r="T3428" s="13">
        <v>1.1090625000000001</v>
      </c>
      <c r="U3428" s="48">
        <f>T_[[#This Row],[CA tarif]]-T_[[#This Row],[CA HT]]</f>
        <v>36.5625</v>
      </c>
      <c r="V3428" s="13"/>
      <c r="W3428" s="13"/>
      <c r="X3428"/>
      <c r="AA3428"/>
      <c r="AB3428"/>
    </row>
    <row r="3429" spans="1:28" ht="15" customHeight="1" x14ac:dyDescent="0.25">
      <c r="A3429" s="6" t="s">
        <v>194</v>
      </c>
      <c r="B3429" s="6" t="s">
        <v>195</v>
      </c>
      <c r="C3429" s="6" t="s">
        <v>97</v>
      </c>
      <c r="D3429" s="6" t="s">
        <v>98</v>
      </c>
      <c r="E3429" s="6">
        <v>5</v>
      </c>
      <c r="F3429" s="6" t="str">
        <f>VLOOKUP(T_[[#This Row],[N° représ]],ListeREPRESENTANTS,2,FALSE)</f>
        <v>Mohamed Ben Arfa</v>
      </c>
      <c r="G3429" s="6">
        <v>10518</v>
      </c>
      <c r="H3429" s="9">
        <v>41956</v>
      </c>
      <c r="I3429" s="9">
        <v>41972</v>
      </c>
      <c r="J3429" s="9">
        <v>41969</v>
      </c>
      <c r="K3429" s="7">
        <v>1</v>
      </c>
      <c r="L3429" s="9" t="str">
        <f>VLOOKUP(T_[[#This Row],[Réf catégorie]],ListeCATEGORIES,2,FALSE)</f>
        <v>Boissons</v>
      </c>
      <c r="M3429" s="6">
        <v>38</v>
      </c>
      <c r="N3429" s="6" t="str">
        <f>VLOOKUP(T_[[#This Row],[Réf prod]],ListePRODUITS,2,FALSE)</f>
        <v>Côte de Blaye</v>
      </c>
      <c r="O3429" s="13">
        <v>1317.5</v>
      </c>
      <c r="P3429" s="6">
        <v>21</v>
      </c>
      <c r="Q3429" s="13">
        <f t="shared" si="53"/>
        <v>27667.5</v>
      </c>
      <c r="R3429" s="15">
        <v>0.04</v>
      </c>
      <c r="S3429" s="13">
        <v>26560.799999999999</v>
      </c>
      <c r="T3429" s="13">
        <v>770.26319999999998</v>
      </c>
      <c r="U3429" s="48">
        <f>T_[[#This Row],[CA tarif]]-T_[[#This Row],[CA HT]]</f>
        <v>1106.7000000000007</v>
      </c>
      <c r="V3429" s="13"/>
      <c r="W3429" s="13"/>
      <c r="X3429"/>
      <c r="AA3429"/>
      <c r="AB3429"/>
    </row>
    <row r="3430" spans="1:28" ht="15" customHeight="1" x14ac:dyDescent="0.25">
      <c r="A3430" s="6" t="s">
        <v>196</v>
      </c>
      <c r="B3430" s="6" t="s">
        <v>197</v>
      </c>
      <c r="C3430" s="6" t="s">
        <v>52</v>
      </c>
      <c r="D3430" s="6" t="s">
        <v>51</v>
      </c>
      <c r="E3430" s="6">
        <v>6</v>
      </c>
      <c r="F3430" s="6" t="str">
        <f>VLOOKUP(T_[[#This Row],[N° représ]],ListeREPRESENTANTS,2,FALSE)</f>
        <v>Ernst Junge</v>
      </c>
      <c r="G3430" s="6">
        <v>10519</v>
      </c>
      <c r="H3430" s="9">
        <v>41956</v>
      </c>
      <c r="I3430" s="9">
        <v>41986</v>
      </c>
      <c r="J3430" s="9">
        <v>41984</v>
      </c>
      <c r="K3430" s="7">
        <v>5</v>
      </c>
      <c r="L3430" s="9" t="str">
        <f>VLOOKUP(T_[[#This Row],[Réf catégorie]],ListeCATEGORIES,2,FALSE)</f>
        <v>Pâtes et céréales</v>
      </c>
      <c r="M3430" s="6">
        <v>56</v>
      </c>
      <c r="N3430" s="6" t="str">
        <f>VLOOKUP(T_[[#This Row],[Réf prod]],ListePRODUITS,2,FALSE)</f>
        <v>Gnocchi di nonna Alice</v>
      </c>
      <c r="O3430" s="13">
        <v>190</v>
      </c>
      <c r="P3430" s="6">
        <v>51</v>
      </c>
      <c r="Q3430" s="13">
        <f t="shared" si="53"/>
        <v>9690</v>
      </c>
      <c r="R3430" s="15">
        <v>0.13</v>
      </c>
      <c r="S3430" s="13">
        <v>8430.2999999999993</v>
      </c>
      <c r="T3430" s="13">
        <v>160.17569999999998</v>
      </c>
      <c r="U3430" s="48">
        <f>T_[[#This Row],[CA tarif]]-T_[[#This Row],[CA HT]]</f>
        <v>1259.7000000000007</v>
      </c>
      <c r="V3430" s="13"/>
      <c r="W3430" s="13"/>
      <c r="X3430"/>
      <c r="AA3430"/>
      <c r="AB3430"/>
    </row>
    <row r="3431" spans="1:28" ht="15" customHeight="1" x14ac:dyDescent="0.25">
      <c r="A3431" s="6" t="s">
        <v>170</v>
      </c>
      <c r="B3431" s="6" t="s">
        <v>171</v>
      </c>
      <c r="C3431" s="6" t="s">
        <v>172</v>
      </c>
      <c r="D3431" s="6" t="s">
        <v>146</v>
      </c>
      <c r="E3431" s="6">
        <v>7</v>
      </c>
      <c r="F3431" s="6" t="str">
        <f>VLOOKUP(T_[[#This Row],[N° représ]],ListeREPRESENTANTS,2,FALSE)</f>
        <v>Jaime Dos Santos</v>
      </c>
      <c r="G3431" s="6">
        <v>10605</v>
      </c>
      <c r="H3431" s="9">
        <v>41956</v>
      </c>
      <c r="I3431" s="9">
        <v>41974</v>
      </c>
      <c r="J3431" s="9">
        <v>41976</v>
      </c>
      <c r="K3431" s="7">
        <v>3</v>
      </c>
      <c r="L3431" s="9" t="str">
        <f>VLOOKUP(T_[[#This Row],[Réf catégorie]],ListeCATEGORIES,2,FALSE)</f>
        <v>Desserts</v>
      </c>
      <c r="M3431" s="6">
        <v>16</v>
      </c>
      <c r="N3431" s="6" t="str">
        <f>VLOOKUP(T_[[#This Row],[Réf prod]],ListePRODUITS,2,FALSE)</f>
        <v>Pavlova</v>
      </c>
      <c r="O3431" s="13">
        <v>87.25</v>
      </c>
      <c r="P3431" s="6">
        <v>9</v>
      </c>
      <c r="Q3431" s="13">
        <f t="shared" si="53"/>
        <v>785.25</v>
      </c>
      <c r="R3431" s="15">
        <v>-0.03</v>
      </c>
      <c r="S3431" s="13">
        <v>808.8075</v>
      </c>
      <c r="T3431" s="13">
        <v>1.617615</v>
      </c>
      <c r="U3431" s="48">
        <f>T_[[#This Row],[CA tarif]]-T_[[#This Row],[CA HT]]</f>
        <v>-23.557500000000005</v>
      </c>
      <c r="V3431" s="13"/>
      <c r="W3431" s="13"/>
      <c r="X3431"/>
      <c r="AA3431"/>
      <c r="AB3431"/>
    </row>
    <row r="3432" spans="1:28" ht="15" customHeight="1" x14ac:dyDescent="0.25">
      <c r="A3432" s="6" t="s">
        <v>166</v>
      </c>
      <c r="B3432" s="6" t="s">
        <v>167</v>
      </c>
      <c r="C3432" s="6" t="s">
        <v>168</v>
      </c>
      <c r="D3432" s="6" t="s">
        <v>169</v>
      </c>
      <c r="E3432" s="6">
        <v>3</v>
      </c>
      <c r="F3432" s="6" t="str">
        <f>VLOOKUP(T_[[#This Row],[N° représ]],ListeREPRESENTANTS,2,FALSE)</f>
        <v>Janet Leverling</v>
      </c>
      <c r="G3432" s="6">
        <v>10712</v>
      </c>
      <c r="H3432" s="9">
        <v>41956</v>
      </c>
      <c r="I3432" s="9">
        <v>41986</v>
      </c>
      <c r="J3432" s="9">
        <v>41989</v>
      </c>
      <c r="K3432" s="7">
        <v>6</v>
      </c>
      <c r="L3432" s="9" t="str">
        <f>VLOOKUP(T_[[#This Row],[Réf catégorie]],ListeCATEGORIES,2,FALSE)</f>
        <v>Viandes</v>
      </c>
      <c r="M3432" s="6">
        <v>53</v>
      </c>
      <c r="N3432" s="6" t="str">
        <f>VLOOKUP(T_[[#This Row],[Réf prod]],ListePRODUITS,2,FALSE)</f>
        <v>Perth Pasties</v>
      </c>
      <c r="O3432" s="13">
        <v>164</v>
      </c>
      <c r="P3432" s="6">
        <v>53</v>
      </c>
      <c r="Q3432" s="13">
        <f t="shared" si="53"/>
        <v>8692</v>
      </c>
      <c r="R3432" s="15">
        <v>0.13</v>
      </c>
      <c r="S3432" s="13">
        <v>7562.04</v>
      </c>
      <c r="T3432" s="13">
        <v>219.29916</v>
      </c>
      <c r="U3432" s="48">
        <f>T_[[#This Row],[CA tarif]]-T_[[#This Row],[CA HT]]</f>
        <v>1129.96</v>
      </c>
      <c r="V3432" s="13"/>
      <c r="W3432" s="13"/>
      <c r="X3432"/>
      <c r="AA3432"/>
      <c r="AB3432"/>
    </row>
    <row r="3433" spans="1:28" ht="15" customHeight="1" x14ac:dyDescent="0.25">
      <c r="A3433" s="6" t="s">
        <v>201</v>
      </c>
      <c r="B3433" s="6" t="s">
        <v>202</v>
      </c>
      <c r="C3433" s="6" t="s">
        <v>203</v>
      </c>
      <c r="D3433" s="6" t="s">
        <v>204</v>
      </c>
      <c r="E3433" s="6">
        <v>1</v>
      </c>
      <c r="F3433" s="6" t="str">
        <f>VLOOKUP(T_[[#This Row],[N° représ]],ListeREPRESENTANTS,2,FALSE)</f>
        <v>Francis Rivière</v>
      </c>
      <c r="G3433" s="6">
        <v>10819</v>
      </c>
      <c r="H3433" s="9">
        <v>41956</v>
      </c>
      <c r="I3433" s="9">
        <v>41973</v>
      </c>
      <c r="J3433" s="9">
        <v>41974</v>
      </c>
      <c r="K3433" s="7">
        <v>1</v>
      </c>
      <c r="L3433" s="9" t="str">
        <f>VLOOKUP(T_[[#This Row],[Réf catégorie]],ListeCATEGORIES,2,FALSE)</f>
        <v>Boissons</v>
      </c>
      <c r="M3433" s="6">
        <v>75</v>
      </c>
      <c r="N3433" s="6" t="str">
        <f>VLOOKUP(T_[[#This Row],[Réf prod]],ListePRODUITS,2,FALSE)</f>
        <v>Rhönbräu Klosterbier</v>
      </c>
      <c r="O3433" s="13">
        <v>38.75</v>
      </c>
      <c r="P3433" s="6">
        <v>50</v>
      </c>
      <c r="Q3433" s="13">
        <f t="shared" si="53"/>
        <v>1937.5</v>
      </c>
      <c r="R3433" s="15">
        <v>0.17</v>
      </c>
      <c r="S3433" s="13">
        <v>1608.125</v>
      </c>
      <c r="T3433" s="13">
        <v>38.594999999999999</v>
      </c>
      <c r="U3433" s="48">
        <f>T_[[#This Row],[CA tarif]]-T_[[#This Row],[CA HT]]</f>
        <v>329.375</v>
      </c>
      <c r="V3433" s="13"/>
      <c r="W3433" s="13"/>
      <c r="X3433"/>
      <c r="AA3433"/>
      <c r="AB3433"/>
    </row>
    <row r="3434" spans="1:28" ht="15" customHeight="1" x14ac:dyDescent="0.25">
      <c r="A3434" s="6" t="s">
        <v>235</v>
      </c>
      <c r="B3434" s="6" t="s">
        <v>236</v>
      </c>
      <c r="C3434" s="6" t="s">
        <v>237</v>
      </c>
      <c r="D3434" s="6" t="s">
        <v>238</v>
      </c>
      <c r="E3434" s="6">
        <v>9</v>
      </c>
      <c r="F3434" s="6" t="str">
        <f>VLOOKUP(T_[[#This Row],[N° représ]],ListeREPRESENTANTS,2,FALSE)</f>
        <v>Steven Buchanan</v>
      </c>
      <c r="G3434" s="6">
        <v>10872</v>
      </c>
      <c r="H3434" s="9">
        <v>41956</v>
      </c>
      <c r="I3434" s="9">
        <v>41985</v>
      </c>
      <c r="J3434" s="9">
        <v>41986</v>
      </c>
      <c r="K3434" s="7">
        <v>5</v>
      </c>
      <c r="L3434" s="9" t="str">
        <f>VLOOKUP(T_[[#This Row],[Réf catégorie]],ListeCATEGORIES,2,FALSE)</f>
        <v>Pâtes et céréales</v>
      </c>
      <c r="M3434" s="6">
        <v>64</v>
      </c>
      <c r="N3434" s="6" t="str">
        <f>VLOOKUP(T_[[#This Row],[Réf prod]],ListePRODUITS,2,FALSE)</f>
        <v>Wimmers gute Semmelknödel</v>
      </c>
      <c r="O3434" s="13">
        <v>166.25</v>
      </c>
      <c r="P3434" s="6">
        <v>39</v>
      </c>
      <c r="Q3434" s="13">
        <f t="shared" si="53"/>
        <v>6483.75</v>
      </c>
      <c r="R3434" s="15">
        <v>0.05</v>
      </c>
      <c r="S3434" s="13">
        <v>6159.5625</v>
      </c>
      <c r="T3434" s="13">
        <v>12.319125</v>
      </c>
      <c r="U3434" s="48">
        <f>T_[[#This Row],[CA tarif]]-T_[[#This Row],[CA HT]]</f>
        <v>324.1875</v>
      </c>
      <c r="V3434" s="13"/>
      <c r="W3434" s="13"/>
      <c r="X3434"/>
      <c r="AA3434"/>
      <c r="AB3434"/>
    </row>
    <row r="3435" spans="1:28" ht="15" customHeight="1" x14ac:dyDescent="0.25">
      <c r="A3435" s="6" t="s">
        <v>103</v>
      </c>
      <c r="B3435" s="6" t="s">
        <v>104</v>
      </c>
      <c r="C3435" s="6" t="s">
        <v>105</v>
      </c>
      <c r="D3435" s="6" t="s">
        <v>106</v>
      </c>
      <c r="E3435" s="6">
        <v>5</v>
      </c>
      <c r="F3435" s="6" t="str">
        <f>VLOOKUP(T_[[#This Row],[N° représ]],ListeREPRESENTANTS,2,FALSE)</f>
        <v>Mohamed Ben Arfa</v>
      </c>
      <c r="G3435" s="6">
        <v>10901</v>
      </c>
      <c r="H3435" s="9">
        <v>41956</v>
      </c>
      <c r="I3435" s="9">
        <v>41975</v>
      </c>
      <c r="J3435" s="9">
        <v>41975</v>
      </c>
      <c r="K3435" s="7">
        <v>4</v>
      </c>
      <c r="L3435" s="9" t="str">
        <f>VLOOKUP(T_[[#This Row],[Réf catégorie]],ListeCATEGORIES,2,FALSE)</f>
        <v>Produits laitiers</v>
      </c>
      <c r="M3435" s="6">
        <v>71</v>
      </c>
      <c r="N3435" s="6" t="str">
        <f>VLOOKUP(T_[[#This Row],[Réf prod]],ListePRODUITS,2,FALSE)</f>
        <v>Fløtemysost</v>
      </c>
      <c r="O3435" s="13">
        <v>107.5</v>
      </c>
      <c r="P3435" s="6">
        <v>52</v>
      </c>
      <c r="Q3435" s="13">
        <f t="shared" si="53"/>
        <v>5590</v>
      </c>
      <c r="R3435" s="15">
        <v>0.14000000000000001</v>
      </c>
      <c r="S3435" s="13">
        <v>4807.3999999999996</v>
      </c>
      <c r="T3435" s="13">
        <v>28.844399999999997</v>
      </c>
      <c r="U3435" s="48">
        <f>T_[[#This Row],[CA tarif]]-T_[[#This Row],[CA HT]]</f>
        <v>782.60000000000036</v>
      </c>
      <c r="V3435" s="13"/>
      <c r="W3435" s="13"/>
      <c r="X3435"/>
      <c r="AA3435"/>
      <c r="AB3435"/>
    </row>
    <row r="3436" spans="1:28" ht="15" customHeight="1" x14ac:dyDescent="0.25">
      <c r="A3436" s="6" t="s">
        <v>78</v>
      </c>
      <c r="B3436" s="6" t="s">
        <v>79</v>
      </c>
      <c r="C3436" s="6" t="s">
        <v>80</v>
      </c>
      <c r="D3436" s="6" t="s">
        <v>81</v>
      </c>
      <c r="E3436" s="6">
        <v>5</v>
      </c>
      <c r="F3436" s="6" t="str">
        <f>VLOOKUP(T_[[#This Row],[N° représ]],ListeREPRESENTANTS,2,FALSE)</f>
        <v>Mohamed Ben Arfa</v>
      </c>
      <c r="G3436" s="6">
        <v>10504</v>
      </c>
      <c r="H3436" s="9">
        <v>41957</v>
      </c>
      <c r="I3436" s="9">
        <v>41969</v>
      </c>
      <c r="J3436" s="9">
        <v>41970</v>
      </c>
      <c r="K3436" s="7">
        <v>3</v>
      </c>
      <c r="L3436" s="9" t="str">
        <f>VLOOKUP(T_[[#This Row],[Réf catégorie]],ListeCATEGORIES,2,FALSE)</f>
        <v>Desserts</v>
      </c>
      <c r="M3436" s="6">
        <v>21</v>
      </c>
      <c r="N3436" s="6" t="str">
        <f>VLOOKUP(T_[[#This Row],[Réf prod]],ListePRODUITS,2,FALSE)</f>
        <v>Sir Rodney's Scones</v>
      </c>
      <c r="O3436" s="13">
        <v>50</v>
      </c>
      <c r="P3436" s="6">
        <v>51</v>
      </c>
      <c r="Q3436" s="13">
        <f t="shared" si="53"/>
        <v>2550</v>
      </c>
      <c r="R3436" s="15">
        <v>-0.03</v>
      </c>
      <c r="S3436" s="13">
        <v>2626.5</v>
      </c>
      <c r="T3436" s="13">
        <v>47.277000000000001</v>
      </c>
      <c r="U3436" s="48">
        <f>T_[[#This Row],[CA tarif]]-T_[[#This Row],[CA HT]]</f>
        <v>-76.5</v>
      </c>
      <c r="V3436" s="13"/>
      <c r="W3436" s="13"/>
      <c r="X3436"/>
      <c r="AA3436"/>
      <c r="AB3436"/>
    </row>
    <row r="3437" spans="1:28" ht="15" customHeight="1" x14ac:dyDescent="0.25">
      <c r="A3437" s="6" t="s">
        <v>157</v>
      </c>
      <c r="B3437" s="6" t="s">
        <v>158</v>
      </c>
      <c r="C3437" s="6" t="s">
        <v>159</v>
      </c>
      <c r="D3437" s="6" t="s">
        <v>136</v>
      </c>
      <c r="E3437" s="6">
        <v>4</v>
      </c>
      <c r="F3437" s="6" t="str">
        <f>VLOOKUP(T_[[#This Row],[N° représ]],ListeREPRESENTANTS,2,FALSE)</f>
        <v>Laura Callahan</v>
      </c>
      <c r="G3437" s="6">
        <v>10534</v>
      </c>
      <c r="H3437" s="9">
        <v>41957</v>
      </c>
      <c r="I3437" s="9">
        <v>41982</v>
      </c>
      <c r="J3437" s="9">
        <v>41978</v>
      </c>
      <c r="K3437" s="7">
        <v>8</v>
      </c>
      <c r="L3437" s="9" t="str">
        <f>VLOOKUP(T_[[#This Row],[Réf catégorie]],ListeCATEGORIES,2,FALSE)</f>
        <v>Poissons et fruits de mer</v>
      </c>
      <c r="M3437" s="6">
        <v>40</v>
      </c>
      <c r="N3437" s="6" t="str">
        <f>VLOOKUP(T_[[#This Row],[Réf prod]],ListePRODUITS,2,FALSE)</f>
        <v>Boston Crab Meat</v>
      </c>
      <c r="O3437" s="13">
        <v>92</v>
      </c>
      <c r="P3437" s="6">
        <v>9</v>
      </c>
      <c r="Q3437" s="13">
        <f t="shared" si="53"/>
        <v>828</v>
      </c>
      <c r="R3437" s="15">
        <v>0.19</v>
      </c>
      <c r="S3437" s="13">
        <v>670.68000000000006</v>
      </c>
      <c r="T3437" s="13">
        <v>18.779040000000002</v>
      </c>
      <c r="U3437" s="48">
        <f>T_[[#This Row],[CA tarif]]-T_[[#This Row],[CA HT]]</f>
        <v>157.31999999999994</v>
      </c>
      <c r="V3437" s="13"/>
      <c r="W3437" s="13"/>
      <c r="X3437"/>
      <c r="AA3437"/>
      <c r="AB3437"/>
    </row>
    <row r="3438" spans="1:28" ht="15" customHeight="1" x14ac:dyDescent="0.25">
      <c r="A3438" s="6" t="s">
        <v>170</v>
      </c>
      <c r="B3438" s="6" t="s">
        <v>171</v>
      </c>
      <c r="C3438" s="6" t="s">
        <v>172</v>
      </c>
      <c r="D3438" s="6" t="s">
        <v>146</v>
      </c>
      <c r="E3438" s="6">
        <v>5</v>
      </c>
      <c r="F3438" s="6" t="str">
        <f>VLOOKUP(T_[[#This Row],[N° représ]],ListeREPRESENTANTS,2,FALSE)</f>
        <v>Mohamed Ben Arfa</v>
      </c>
      <c r="G3438" s="6">
        <v>10590</v>
      </c>
      <c r="H3438" s="9">
        <v>41957</v>
      </c>
      <c r="I3438" s="9">
        <v>41968</v>
      </c>
      <c r="J3438" s="9">
        <v>41966</v>
      </c>
      <c r="K3438" s="7">
        <v>2</v>
      </c>
      <c r="L3438" s="9" t="str">
        <f>VLOOKUP(T_[[#This Row],[Réf catégorie]],ListeCATEGORIES,2,FALSE)</f>
        <v>Condiments</v>
      </c>
      <c r="M3438" s="6">
        <v>77</v>
      </c>
      <c r="N3438" s="6" t="str">
        <f>VLOOKUP(T_[[#This Row],[Réf prod]],ListePRODUITS,2,FALSE)</f>
        <v>Original Frankfurter grüne Soße</v>
      </c>
      <c r="O3438" s="13">
        <v>65</v>
      </c>
      <c r="P3438" s="6">
        <v>46</v>
      </c>
      <c r="Q3438" s="13">
        <f t="shared" si="53"/>
        <v>2990</v>
      </c>
      <c r="R3438" s="15">
        <v>0.01</v>
      </c>
      <c r="S3438" s="13">
        <v>2960.1</v>
      </c>
      <c r="T3438" s="13">
        <v>59.201999999999998</v>
      </c>
      <c r="U3438" s="48">
        <f>T_[[#This Row],[CA tarif]]-T_[[#This Row],[CA HT]]</f>
        <v>29.900000000000091</v>
      </c>
      <c r="V3438" s="13"/>
      <c r="W3438" s="13"/>
      <c r="X3438"/>
      <c r="AA3438"/>
      <c r="AB3438"/>
    </row>
    <row r="3439" spans="1:28" ht="15" customHeight="1" x14ac:dyDescent="0.25">
      <c r="A3439" s="6" t="s">
        <v>82</v>
      </c>
      <c r="B3439" s="6" t="s">
        <v>83</v>
      </c>
      <c r="C3439" s="6" t="s">
        <v>84</v>
      </c>
      <c r="D3439" s="6" t="s">
        <v>85</v>
      </c>
      <c r="E3439" s="6">
        <v>1</v>
      </c>
      <c r="F3439" s="6" t="str">
        <f>VLOOKUP(T_[[#This Row],[N° représ]],ListeREPRESENTANTS,2,FALSE)</f>
        <v>Francis Rivière</v>
      </c>
      <c r="G3439" s="6">
        <v>10663</v>
      </c>
      <c r="H3439" s="9">
        <v>41957</v>
      </c>
      <c r="I3439" s="9">
        <v>41979</v>
      </c>
      <c r="J3439" s="9">
        <v>41975</v>
      </c>
      <c r="K3439" s="7">
        <v>7</v>
      </c>
      <c r="L3439" s="9" t="str">
        <f>VLOOKUP(T_[[#This Row],[Réf catégorie]],ListeCATEGORIES,2,FALSE)</f>
        <v>Produits secs</v>
      </c>
      <c r="M3439" s="6">
        <v>51</v>
      </c>
      <c r="N3439" s="6" t="str">
        <f>VLOOKUP(T_[[#This Row],[Réf prod]],ListePRODUITS,2,FALSE)</f>
        <v>Manjimup Dried Apples</v>
      </c>
      <c r="O3439" s="13">
        <v>265</v>
      </c>
      <c r="P3439" s="6">
        <v>5</v>
      </c>
      <c r="Q3439" s="13">
        <f t="shared" si="53"/>
        <v>1325</v>
      </c>
      <c r="R3439" s="15">
        <v>0.13</v>
      </c>
      <c r="S3439" s="13">
        <v>1152.75</v>
      </c>
      <c r="T3439" s="13">
        <v>14.985749999999999</v>
      </c>
      <c r="U3439" s="48">
        <f>T_[[#This Row],[CA tarif]]-T_[[#This Row],[CA HT]]</f>
        <v>172.25</v>
      </c>
      <c r="V3439" s="13"/>
      <c r="W3439" s="13"/>
      <c r="X3439"/>
      <c r="AA3439"/>
      <c r="AB3439"/>
    </row>
    <row r="3440" spans="1:28" ht="15" customHeight="1" x14ac:dyDescent="0.25">
      <c r="A3440" s="6" t="s">
        <v>155</v>
      </c>
      <c r="B3440" s="6" t="s">
        <v>156</v>
      </c>
      <c r="C3440" s="6" t="s">
        <v>132</v>
      </c>
      <c r="D3440" s="6" t="s">
        <v>123</v>
      </c>
      <c r="E3440" s="6">
        <v>3</v>
      </c>
      <c r="F3440" s="6" t="str">
        <f>VLOOKUP(T_[[#This Row],[N° représ]],ListeREPRESENTANTS,2,FALSE)</f>
        <v>Janet Leverling</v>
      </c>
      <c r="G3440" s="6">
        <v>10839</v>
      </c>
      <c r="H3440" s="9">
        <v>41957</v>
      </c>
      <c r="I3440" s="9">
        <v>41975</v>
      </c>
      <c r="J3440" s="9">
        <v>41975</v>
      </c>
      <c r="K3440" s="7">
        <v>8</v>
      </c>
      <c r="L3440" s="9" t="str">
        <f>VLOOKUP(T_[[#This Row],[Réf catégorie]],ListeCATEGORIES,2,FALSE)</f>
        <v>Poissons et fruits de mer</v>
      </c>
      <c r="M3440" s="6">
        <v>58</v>
      </c>
      <c r="N3440" s="6" t="str">
        <f>VLOOKUP(T_[[#This Row],[Réf prod]],ListePRODUITS,2,FALSE)</f>
        <v>Escargots de Bourgogne</v>
      </c>
      <c r="O3440" s="13">
        <v>66.25</v>
      </c>
      <c r="P3440" s="6">
        <v>69</v>
      </c>
      <c r="Q3440" s="13">
        <f t="shared" si="53"/>
        <v>4571.25</v>
      </c>
      <c r="R3440" s="15">
        <v>0.02</v>
      </c>
      <c r="S3440" s="13">
        <v>4479.8249999999998</v>
      </c>
      <c r="T3440" s="13">
        <v>58.237724999999998</v>
      </c>
      <c r="U3440" s="48">
        <f>T_[[#This Row],[CA tarif]]-T_[[#This Row],[CA HT]]</f>
        <v>91.425000000000182</v>
      </c>
      <c r="V3440" s="13"/>
      <c r="W3440" s="13"/>
      <c r="X3440"/>
      <c r="AA3440"/>
      <c r="AB3440"/>
    </row>
    <row r="3441" spans="1:28" ht="15" customHeight="1" x14ac:dyDescent="0.25">
      <c r="A3441" s="6" t="s">
        <v>213</v>
      </c>
      <c r="B3441" s="6" t="s">
        <v>214</v>
      </c>
      <c r="C3441" s="6" t="s">
        <v>215</v>
      </c>
      <c r="D3441" s="6" t="s">
        <v>81</v>
      </c>
      <c r="E3441" s="6">
        <v>6</v>
      </c>
      <c r="F3441" s="6" t="str">
        <f>VLOOKUP(T_[[#This Row],[N° représ]],ListeREPRESENTANTS,2,FALSE)</f>
        <v>Ernst Junge</v>
      </c>
      <c r="G3441" s="6">
        <v>10528</v>
      </c>
      <c r="H3441" s="9">
        <v>41958</v>
      </c>
      <c r="I3441" s="9">
        <v>41969</v>
      </c>
      <c r="J3441" s="9">
        <v>41972</v>
      </c>
      <c r="K3441" s="7">
        <v>4</v>
      </c>
      <c r="L3441" s="9" t="str">
        <f>VLOOKUP(T_[[#This Row],[Réf catégorie]],ListeCATEGORIES,2,FALSE)</f>
        <v>Produits laitiers</v>
      </c>
      <c r="M3441" s="6">
        <v>33</v>
      </c>
      <c r="N3441" s="6" t="str">
        <f>VLOOKUP(T_[[#This Row],[Réf prod]],ListePRODUITS,2,FALSE)</f>
        <v>Geitost</v>
      </c>
      <c r="O3441" s="13">
        <v>12.5</v>
      </c>
      <c r="P3441" s="6">
        <v>88</v>
      </c>
      <c r="Q3441" s="13">
        <f t="shared" si="53"/>
        <v>1100</v>
      </c>
      <c r="R3441" s="15">
        <v>0.19</v>
      </c>
      <c r="S3441" s="13">
        <v>891.00000000000011</v>
      </c>
      <c r="T3441" s="13">
        <v>11.583000000000002</v>
      </c>
      <c r="U3441" s="48">
        <f>T_[[#This Row],[CA tarif]]-T_[[#This Row],[CA HT]]</f>
        <v>208.99999999999989</v>
      </c>
      <c r="V3441" s="13"/>
      <c r="W3441" s="13"/>
      <c r="X3441"/>
      <c r="AA3441"/>
      <c r="AB3441"/>
    </row>
    <row r="3442" spans="1:28" ht="15" customHeight="1" x14ac:dyDescent="0.25">
      <c r="A3442" s="6" t="s">
        <v>111</v>
      </c>
      <c r="B3442" s="6" t="s">
        <v>112</v>
      </c>
      <c r="C3442" s="6" t="s">
        <v>113</v>
      </c>
      <c r="D3442" s="6" t="s">
        <v>85</v>
      </c>
      <c r="E3442" s="6">
        <v>7</v>
      </c>
      <c r="F3442" s="6" t="str">
        <f>VLOOKUP(T_[[#This Row],[N° représ]],ListeREPRESENTANTS,2,FALSE)</f>
        <v>Jaime Dos Santos</v>
      </c>
      <c r="G3442" s="6">
        <v>10546</v>
      </c>
      <c r="H3442" s="9">
        <v>41958</v>
      </c>
      <c r="I3442" s="9">
        <v>41979</v>
      </c>
      <c r="J3442" s="9">
        <v>41974</v>
      </c>
      <c r="K3442" s="7">
        <v>1</v>
      </c>
      <c r="L3442" s="9" t="str">
        <f>VLOOKUP(T_[[#This Row],[Réf catégorie]],ListeCATEGORIES,2,FALSE)</f>
        <v>Boissons</v>
      </c>
      <c r="M3442" s="6">
        <v>35</v>
      </c>
      <c r="N3442" s="6" t="str">
        <f>VLOOKUP(T_[[#This Row],[Réf prod]],ListePRODUITS,2,FALSE)</f>
        <v>Steeleye Stout</v>
      </c>
      <c r="O3442" s="13">
        <v>90</v>
      </c>
      <c r="P3442" s="6">
        <v>86</v>
      </c>
      <c r="Q3442" s="13">
        <f t="shared" si="53"/>
        <v>7740</v>
      </c>
      <c r="R3442" s="15">
        <v>0.09</v>
      </c>
      <c r="S3442" s="13">
        <v>7043.4000000000005</v>
      </c>
      <c r="T3442" s="13">
        <v>211.30200000000002</v>
      </c>
      <c r="U3442" s="48">
        <f>T_[[#This Row],[CA tarif]]-T_[[#This Row],[CA HT]]</f>
        <v>696.59999999999945</v>
      </c>
      <c r="V3442" s="13"/>
      <c r="W3442" s="13"/>
      <c r="X3442"/>
      <c r="AA3442"/>
      <c r="AB3442"/>
    </row>
    <row r="3443" spans="1:28" ht="15" customHeight="1" x14ac:dyDescent="0.25">
      <c r="A3443" s="6" t="s">
        <v>186</v>
      </c>
      <c r="B3443" s="6" t="s">
        <v>187</v>
      </c>
      <c r="C3443" s="6" t="s">
        <v>188</v>
      </c>
      <c r="D3443" s="6" t="s">
        <v>140</v>
      </c>
      <c r="E3443" s="6">
        <v>4</v>
      </c>
      <c r="F3443" s="6" t="str">
        <f>VLOOKUP(T_[[#This Row],[N° représ]],ListeREPRESENTANTS,2,FALSE)</f>
        <v>Laura Callahan</v>
      </c>
      <c r="G3443" s="6">
        <v>10795</v>
      </c>
      <c r="H3443" s="9">
        <v>41958</v>
      </c>
      <c r="I3443" s="9">
        <v>41983</v>
      </c>
      <c r="J3443" s="9">
        <v>41984</v>
      </c>
      <c r="K3443" s="7">
        <v>3</v>
      </c>
      <c r="L3443" s="9" t="str">
        <f>VLOOKUP(T_[[#This Row],[Réf catégorie]],ListeCATEGORIES,2,FALSE)</f>
        <v>Desserts</v>
      </c>
      <c r="M3443" s="6">
        <v>16</v>
      </c>
      <c r="N3443" s="6" t="str">
        <f>VLOOKUP(T_[[#This Row],[Réf prod]],ListePRODUITS,2,FALSE)</f>
        <v>Pavlova</v>
      </c>
      <c r="O3443" s="13">
        <v>87.25</v>
      </c>
      <c r="P3443" s="6">
        <v>52</v>
      </c>
      <c r="Q3443" s="13">
        <f t="shared" si="53"/>
        <v>4537</v>
      </c>
      <c r="R3443" s="15">
        <v>0.17</v>
      </c>
      <c r="S3443" s="13">
        <v>3765.71</v>
      </c>
      <c r="T3443" s="13">
        <v>112.9713</v>
      </c>
      <c r="U3443" s="48">
        <f>T_[[#This Row],[CA tarif]]-T_[[#This Row],[CA HT]]</f>
        <v>771.29</v>
      </c>
      <c r="V3443" s="13"/>
      <c r="W3443" s="13"/>
      <c r="X3443"/>
      <c r="AA3443"/>
      <c r="AB3443"/>
    </row>
    <row r="3444" spans="1:28" ht="15" customHeight="1" x14ac:dyDescent="0.25">
      <c r="A3444" s="6" t="s">
        <v>189</v>
      </c>
      <c r="B3444" s="6" t="s">
        <v>190</v>
      </c>
      <c r="C3444" s="6" t="s">
        <v>191</v>
      </c>
      <c r="D3444" s="6" t="s">
        <v>136</v>
      </c>
      <c r="E3444" s="6">
        <v>1</v>
      </c>
      <c r="F3444" s="6" t="str">
        <f>VLOOKUP(T_[[#This Row],[N° représ]],ListeREPRESENTANTS,2,FALSE)</f>
        <v>Francis Rivière</v>
      </c>
      <c r="G3444" s="6">
        <v>10865</v>
      </c>
      <c r="H3444" s="9">
        <v>41958</v>
      </c>
      <c r="I3444" s="9">
        <v>41971</v>
      </c>
      <c r="J3444" s="9">
        <v>41972</v>
      </c>
      <c r="K3444" s="7">
        <v>1</v>
      </c>
      <c r="L3444" s="9" t="str">
        <f>VLOOKUP(T_[[#This Row],[Réf catégorie]],ListeCATEGORIES,2,FALSE)</f>
        <v>Boissons</v>
      </c>
      <c r="M3444" s="6">
        <v>39</v>
      </c>
      <c r="N3444" s="6" t="str">
        <f>VLOOKUP(T_[[#This Row],[Réf prod]],ListePRODUITS,2,FALSE)</f>
        <v>Chartreuse verte</v>
      </c>
      <c r="O3444" s="13">
        <v>90</v>
      </c>
      <c r="P3444" s="6">
        <v>56</v>
      </c>
      <c r="Q3444" s="13">
        <f t="shared" si="53"/>
        <v>5040</v>
      </c>
      <c r="R3444" s="15">
        <v>0.01</v>
      </c>
      <c r="S3444" s="13">
        <v>4989.6000000000004</v>
      </c>
      <c r="T3444" s="13">
        <v>79.833600000000004</v>
      </c>
      <c r="U3444" s="48">
        <f>T_[[#This Row],[CA tarif]]-T_[[#This Row],[CA HT]]</f>
        <v>50.399999999999636</v>
      </c>
      <c r="V3444" s="13"/>
      <c r="W3444" s="13"/>
      <c r="X3444"/>
      <c r="AA3444"/>
      <c r="AB3444"/>
    </row>
    <row r="3445" spans="1:28" ht="15" customHeight="1" x14ac:dyDescent="0.25">
      <c r="A3445" s="6" t="s">
        <v>127</v>
      </c>
      <c r="B3445" s="6" t="s">
        <v>128</v>
      </c>
      <c r="C3445" s="6" t="s">
        <v>129</v>
      </c>
      <c r="D3445" s="6" t="s">
        <v>106</v>
      </c>
      <c r="E3445" s="6">
        <v>5</v>
      </c>
      <c r="F3445" s="6" t="str">
        <f>VLOOKUP(T_[[#This Row],[N° représ]],ListeREPRESENTANTS,2,FALSE)</f>
        <v>Mohamed Ben Arfa</v>
      </c>
      <c r="G3445" s="6">
        <v>10485</v>
      </c>
      <c r="H3445" s="9">
        <v>41959</v>
      </c>
      <c r="I3445" s="9">
        <v>41988</v>
      </c>
      <c r="J3445" s="9">
        <v>41986</v>
      </c>
      <c r="K3445" s="7">
        <v>6</v>
      </c>
      <c r="L3445" s="9" t="str">
        <f>VLOOKUP(T_[[#This Row],[Réf catégorie]],ListeCATEGORIES,2,FALSE)</f>
        <v>Viandes</v>
      </c>
      <c r="M3445" s="6">
        <v>55</v>
      </c>
      <c r="N3445" s="6" t="str">
        <f>VLOOKUP(T_[[#This Row],[Réf prod]],ListePRODUITS,2,FALSE)</f>
        <v>Pâté chinois</v>
      </c>
      <c r="O3445" s="13">
        <v>96</v>
      </c>
      <c r="P3445" s="6">
        <v>60</v>
      </c>
      <c r="Q3445" s="13">
        <f t="shared" si="53"/>
        <v>5760</v>
      </c>
      <c r="R3445" s="15">
        <v>0.03</v>
      </c>
      <c r="S3445" s="13">
        <v>5587.2</v>
      </c>
      <c r="T3445" s="13">
        <v>145.26719999999997</v>
      </c>
      <c r="U3445" s="48">
        <f>T_[[#This Row],[CA tarif]]-T_[[#This Row],[CA HT]]</f>
        <v>172.80000000000018</v>
      </c>
      <c r="V3445" s="13"/>
      <c r="W3445" s="13"/>
      <c r="X3445"/>
      <c r="AA3445"/>
      <c r="AB3445"/>
    </row>
    <row r="3446" spans="1:28" ht="15" customHeight="1" x14ac:dyDescent="0.25">
      <c r="A3446" s="6" t="s">
        <v>133</v>
      </c>
      <c r="B3446" s="6" t="s">
        <v>134</v>
      </c>
      <c r="C3446" s="6" t="s">
        <v>135</v>
      </c>
      <c r="D3446" s="6" t="s">
        <v>136</v>
      </c>
      <c r="E3446" s="6">
        <v>9</v>
      </c>
      <c r="F3446" s="6" t="str">
        <f>VLOOKUP(T_[[#This Row],[N° représ]],ListeREPRESENTANTS,2,FALSE)</f>
        <v>Steven Buchanan</v>
      </c>
      <c r="G3446" s="6">
        <v>10675</v>
      </c>
      <c r="H3446" s="9">
        <v>41959</v>
      </c>
      <c r="I3446" s="9">
        <v>41987</v>
      </c>
      <c r="J3446" s="9">
        <v>41984</v>
      </c>
      <c r="K3446" s="7">
        <v>6</v>
      </c>
      <c r="L3446" s="9" t="str">
        <f>VLOOKUP(T_[[#This Row],[Réf catégorie]],ListeCATEGORIES,2,FALSE)</f>
        <v>Viandes</v>
      </c>
      <c r="M3446" s="6">
        <v>53</v>
      </c>
      <c r="N3446" s="6" t="str">
        <f>VLOOKUP(T_[[#This Row],[Réf prod]],ListePRODUITS,2,FALSE)</f>
        <v>Perth Pasties</v>
      </c>
      <c r="O3446" s="13">
        <v>164</v>
      </c>
      <c r="P3446" s="6">
        <v>43</v>
      </c>
      <c r="Q3446" s="13">
        <f t="shared" si="53"/>
        <v>7052</v>
      </c>
      <c r="R3446" s="15">
        <v>-0.02</v>
      </c>
      <c r="S3446" s="13">
        <v>7193.04</v>
      </c>
      <c r="T3446" s="13">
        <v>93.509520000000009</v>
      </c>
      <c r="U3446" s="48">
        <f>T_[[#This Row],[CA tarif]]-T_[[#This Row],[CA HT]]</f>
        <v>-141.03999999999996</v>
      </c>
      <c r="V3446" s="13"/>
      <c r="W3446" s="13"/>
      <c r="X3446"/>
      <c r="AA3446"/>
      <c r="AB3446"/>
    </row>
    <row r="3447" spans="1:28" ht="15" customHeight="1" x14ac:dyDescent="0.25">
      <c r="A3447" s="6" t="s">
        <v>296</v>
      </c>
      <c r="B3447" s="6" t="s">
        <v>297</v>
      </c>
      <c r="C3447" s="6" t="s">
        <v>298</v>
      </c>
      <c r="D3447" s="6" t="s">
        <v>123</v>
      </c>
      <c r="E3447" s="6">
        <v>6</v>
      </c>
      <c r="F3447" s="6" t="str">
        <f>VLOOKUP(T_[[#This Row],[N° représ]],ListeREPRESENTANTS,2,FALSE)</f>
        <v>Ernst Junge</v>
      </c>
      <c r="G3447" s="6">
        <v>10790</v>
      </c>
      <c r="H3447" s="9">
        <v>41959</v>
      </c>
      <c r="I3447" s="9">
        <v>41988</v>
      </c>
      <c r="J3447" s="9">
        <v>41987</v>
      </c>
      <c r="K3447" s="7">
        <v>7</v>
      </c>
      <c r="L3447" s="9" t="str">
        <f>VLOOKUP(T_[[#This Row],[Réf catégorie]],ListeCATEGORIES,2,FALSE)</f>
        <v>Produits secs</v>
      </c>
      <c r="M3447" s="6">
        <v>7</v>
      </c>
      <c r="N3447" s="6" t="str">
        <f>VLOOKUP(T_[[#This Row],[Réf prod]],ListePRODUITS,2,FALSE)</f>
        <v>Uncle Bob's Organic Dried Pears</v>
      </c>
      <c r="O3447" s="13">
        <v>150</v>
      </c>
      <c r="P3447" s="6">
        <v>63</v>
      </c>
      <c r="Q3447" s="13">
        <f t="shared" si="53"/>
        <v>9450</v>
      </c>
      <c r="R3447" s="15">
        <v>0.11</v>
      </c>
      <c r="S3447" s="13">
        <v>8410.5</v>
      </c>
      <c r="T3447" s="13">
        <v>260.72550000000001</v>
      </c>
      <c r="U3447" s="48">
        <f>T_[[#This Row],[CA tarif]]-T_[[#This Row],[CA HT]]</f>
        <v>1039.5</v>
      </c>
      <c r="V3447" s="13"/>
      <c r="W3447" s="13"/>
      <c r="X3447"/>
      <c r="AA3447"/>
      <c r="AB3447"/>
    </row>
    <row r="3448" spans="1:28" ht="15" customHeight="1" x14ac:dyDescent="0.25">
      <c r="A3448" s="6" t="s">
        <v>120</v>
      </c>
      <c r="B3448" s="6" t="s">
        <v>121</v>
      </c>
      <c r="C3448" s="6" t="s">
        <v>122</v>
      </c>
      <c r="D3448" s="6" t="s">
        <v>123</v>
      </c>
      <c r="E3448" s="6">
        <v>7</v>
      </c>
      <c r="F3448" s="6" t="str">
        <f>VLOOKUP(T_[[#This Row],[N° représ]],ListeREPRESENTANTS,2,FALSE)</f>
        <v>Jaime Dos Santos</v>
      </c>
      <c r="G3448" s="6">
        <v>10877</v>
      </c>
      <c r="H3448" s="9">
        <v>41959</v>
      </c>
      <c r="I3448" s="9">
        <v>41978</v>
      </c>
      <c r="J3448" s="9">
        <v>41981</v>
      </c>
      <c r="K3448" s="7">
        <v>8</v>
      </c>
      <c r="L3448" s="9" t="str">
        <f>VLOOKUP(T_[[#This Row],[Réf catégorie]],ListeCATEGORIES,2,FALSE)</f>
        <v>Poissons et fruits de mer</v>
      </c>
      <c r="M3448" s="6">
        <v>18</v>
      </c>
      <c r="N3448" s="6" t="str">
        <f>VLOOKUP(T_[[#This Row],[Réf prod]],ListePRODUITS,2,FALSE)</f>
        <v>Carnarvon Tigers</v>
      </c>
      <c r="O3448" s="13">
        <v>312.5</v>
      </c>
      <c r="P3448" s="6">
        <v>28</v>
      </c>
      <c r="Q3448" s="13">
        <f t="shared" si="53"/>
        <v>8750</v>
      </c>
      <c r="R3448" s="15">
        <v>0.09</v>
      </c>
      <c r="S3448" s="13">
        <v>7962.5</v>
      </c>
      <c r="T3448" s="13">
        <v>207.02500000000001</v>
      </c>
      <c r="U3448" s="48">
        <f>T_[[#This Row],[CA tarif]]-T_[[#This Row],[CA HT]]</f>
        <v>787.5</v>
      </c>
      <c r="V3448" s="13"/>
      <c r="W3448" s="13"/>
      <c r="X3448"/>
      <c r="AA3448"/>
      <c r="AB3448"/>
    </row>
    <row r="3449" spans="1:28" ht="15" customHeight="1" x14ac:dyDescent="0.25">
      <c r="A3449" s="6" t="s">
        <v>127</v>
      </c>
      <c r="B3449" s="6" t="s">
        <v>128</v>
      </c>
      <c r="C3449" s="6" t="s">
        <v>129</v>
      </c>
      <c r="D3449" s="6" t="s">
        <v>106</v>
      </c>
      <c r="E3449" s="6">
        <v>4</v>
      </c>
      <c r="F3449" s="6" t="str">
        <f>VLOOKUP(T_[[#This Row],[N° représ]],ListeREPRESENTANTS,2,FALSE)</f>
        <v>Laura Callahan</v>
      </c>
      <c r="G3449" s="6">
        <v>10729</v>
      </c>
      <c r="H3449" s="9">
        <v>41960</v>
      </c>
      <c r="I3449" s="9">
        <v>41985</v>
      </c>
      <c r="J3449" s="9">
        <v>41984</v>
      </c>
      <c r="K3449" s="7">
        <v>3</v>
      </c>
      <c r="L3449" s="9" t="str">
        <f>VLOOKUP(T_[[#This Row],[Réf catégorie]],ListeCATEGORIES,2,FALSE)</f>
        <v>Desserts</v>
      </c>
      <c r="M3449" s="6">
        <v>50</v>
      </c>
      <c r="N3449" s="6" t="str">
        <f>VLOOKUP(T_[[#This Row],[Réf prod]],ListePRODUITS,2,FALSE)</f>
        <v>Valkoinen suklaa</v>
      </c>
      <c r="O3449" s="13">
        <v>81.25</v>
      </c>
      <c r="P3449" s="6">
        <v>95</v>
      </c>
      <c r="Q3449" s="13">
        <f t="shared" si="53"/>
        <v>7718.75</v>
      </c>
      <c r="R3449" s="15">
        <v>0.12</v>
      </c>
      <c r="S3449" s="13">
        <v>6792.5</v>
      </c>
      <c r="T3449" s="13">
        <v>149.435</v>
      </c>
      <c r="U3449" s="48">
        <f>T_[[#This Row],[CA tarif]]-T_[[#This Row],[CA HT]]</f>
        <v>926.25</v>
      </c>
      <c r="V3449" s="13"/>
      <c r="W3449" s="13"/>
      <c r="X3449"/>
      <c r="AA3449"/>
      <c r="AB3449"/>
    </row>
    <row r="3450" spans="1:28" ht="15" customHeight="1" x14ac:dyDescent="0.25">
      <c r="A3450" s="6" t="s">
        <v>103</v>
      </c>
      <c r="B3450" s="6" t="s">
        <v>104</v>
      </c>
      <c r="C3450" s="6" t="s">
        <v>105</v>
      </c>
      <c r="D3450" s="6" t="s">
        <v>106</v>
      </c>
      <c r="E3450" s="6">
        <v>8</v>
      </c>
      <c r="F3450" s="6" t="str">
        <f>VLOOKUP(T_[[#This Row],[N° représ]],ListeREPRESENTANTS,2,FALSE)</f>
        <v>Hicham Esmal</v>
      </c>
      <c r="G3450" s="6">
        <v>10490</v>
      </c>
      <c r="H3450" s="9">
        <v>41961</v>
      </c>
      <c r="I3450" s="9">
        <v>41984</v>
      </c>
      <c r="J3450" s="9">
        <v>41987</v>
      </c>
      <c r="K3450" s="7">
        <v>3</v>
      </c>
      <c r="L3450" s="9" t="str">
        <f>VLOOKUP(T_[[#This Row],[Réf catégorie]],ListeCATEGORIES,2,FALSE)</f>
        <v>Desserts</v>
      </c>
      <c r="M3450" s="6">
        <v>68</v>
      </c>
      <c r="N3450" s="6" t="str">
        <f>VLOOKUP(T_[[#This Row],[Réf prod]],ListePRODUITS,2,FALSE)</f>
        <v>Scottish Longbreads</v>
      </c>
      <c r="O3450" s="13">
        <v>50</v>
      </c>
      <c r="P3450" s="6">
        <v>60</v>
      </c>
      <c r="Q3450" s="13">
        <f t="shared" si="53"/>
        <v>3000</v>
      </c>
      <c r="R3450" s="15">
        <v>-0.03</v>
      </c>
      <c r="S3450" s="13">
        <v>3090</v>
      </c>
      <c r="T3450" s="13">
        <v>43.26</v>
      </c>
      <c r="U3450" s="48">
        <f>T_[[#This Row],[CA tarif]]-T_[[#This Row],[CA HT]]</f>
        <v>-90</v>
      </c>
      <c r="V3450" s="13"/>
      <c r="W3450" s="13"/>
      <c r="X3450"/>
      <c r="AA3450"/>
      <c r="AB3450"/>
    </row>
    <row r="3451" spans="1:28" ht="15" customHeight="1" x14ac:dyDescent="0.25">
      <c r="A3451" s="6" t="s">
        <v>170</v>
      </c>
      <c r="B3451" s="6" t="s">
        <v>171</v>
      </c>
      <c r="C3451" s="6" t="s">
        <v>172</v>
      </c>
      <c r="D3451" s="6" t="s">
        <v>146</v>
      </c>
      <c r="E3451" s="6">
        <v>3</v>
      </c>
      <c r="F3451" s="6" t="str">
        <f>VLOOKUP(T_[[#This Row],[N° représ]],ListeREPRESENTANTS,2,FALSE)</f>
        <v>Janet Leverling</v>
      </c>
      <c r="G3451" s="6">
        <v>10570</v>
      </c>
      <c r="H3451" s="9">
        <v>41961</v>
      </c>
      <c r="I3451" s="9">
        <v>41977</v>
      </c>
      <c r="J3451" s="9">
        <v>41977</v>
      </c>
      <c r="K3451" s="7">
        <v>5</v>
      </c>
      <c r="L3451" s="9" t="str">
        <f>VLOOKUP(T_[[#This Row],[Réf catégorie]],ListeCATEGORIES,2,FALSE)</f>
        <v>Pâtes et céréales</v>
      </c>
      <c r="M3451" s="6">
        <v>56</v>
      </c>
      <c r="N3451" s="6" t="str">
        <f>VLOOKUP(T_[[#This Row],[Réf prod]],ListePRODUITS,2,FALSE)</f>
        <v>Gnocchi di nonna Alice</v>
      </c>
      <c r="O3451" s="13">
        <v>190</v>
      </c>
      <c r="P3451" s="6">
        <v>63</v>
      </c>
      <c r="Q3451" s="13">
        <f t="shared" si="53"/>
        <v>11970</v>
      </c>
      <c r="R3451" s="15">
        <v>0.12</v>
      </c>
      <c r="S3451" s="13">
        <v>10533.6</v>
      </c>
      <c r="T3451" s="13">
        <v>252.80640000000002</v>
      </c>
      <c r="U3451" s="48">
        <f>T_[[#This Row],[CA tarif]]-T_[[#This Row],[CA HT]]</f>
        <v>1436.3999999999996</v>
      </c>
      <c r="V3451" s="13"/>
      <c r="W3451" s="13"/>
      <c r="X3451"/>
      <c r="AA3451"/>
      <c r="AB3451"/>
    </row>
    <row r="3452" spans="1:28" ht="15" customHeight="1" x14ac:dyDescent="0.25">
      <c r="A3452" s="6" t="s">
        <v>117</v>
      </c>
      <c r="B3452" s="6" t="s">
        <v>118</v>
      </c>
      <c r="C3452" s="6" t="s">
        <v>119</v>
      </c>
      <c r="D3452" s="6" t="s">
        <v>85</v>
      </c>
      <c r="E3452" s="6">
        <v>5</v>
      </c>
      <c r="F3452" s="6" t="str">
        <f>VLOOKUP(T_[[#This Row],[N° représ]],ListeREPRESENTANTS,2,FALSE)</f>
        <v>Mohamed Ben Arfa</v>
      </c>
      <c r="G3452" s="6">
        <v>10634</v>
      </c>
      <c r="H3452" s="9">
        <v>41962</v>
      </c>
      <c r="I3452" s="9">
        <v>41991</v>
      </c>
      <c r="J3452" s="9">
        <v>41987</v>
      </c>
      <c r="K3452" s="7">
        <v>7</v>
      </c>
      <c r="L3452" s="9" t="str">
        <f>VLOOKUP(T_[[#This Row],[Réf catégorie]],ListeCATEGORIES,2,FALSE)</f>
        <v>Produits secs</v>
      </c>
      <c r="M3452" s="6">
        <v>7</v>
      </c>
      <c r="N3452" s="6" t="str">
        <f>VLOOKUP(T_[[#This Row],[Réf prod]],ListePRODUITS,2,FALSE)</f>
        <v>Uncle Bob's Organic Dried Pears</v>
      </c>
      <c r="O3452" s="13">
        <v>150</v>
      </c>
      <c r="P3452" s="6">
        <v>15</v>
      </c>
      <c r="Q3452" s="13">
        <f t="shared" si="53"/>
        <v>2250</v>
      </c>
      <c r="R3452" s="15">
        <v>0.19</v>
      </c>
      <c r="S3452" s="13">
        <v>1822.5000000000002</v>
      </c>
      <c r="T3452" s="13">
        <v>49.20750000000001</v>
      </c>
      <c r="U3452" s="48">
        <f>T_[[#This Row],[CA tarif]]-T_[[#This Row],[CA HT]]</f>
        <v>427.49999999999977</v>
      </c>
      <c r="V3452" s="13"/>
      <c r="W3452" s="13"/>
      <c r="X3452"/>
      <c r="AA3452"/>
      <c r="AB3452"/>
    </row>
    <row r="3453" spans="1:28" ht="15" customHeight="1" x14ac:dyDescent="0.25">
      <c r="A3453" s="6" t="s">
        <v>198</v>
      </c>
      <c r="B3453" s="6" t="s">
        <v>199</v>
      </c>
      <c r="C3453" s="6" t="s">
        <v>54</v>
      </c>
      <c r="D3453" s="6" t="s">
        <v>200</v>
      </c>
      <c r="E3453" s="6">
        <v>3</v>
      </c>
      <c r="F3453" s="6" t="str">
        <f>VLOOKUP(T_[[#This Row],[N° représ]],ListeREPRESENTANTS,2,FALSE)</f>
        <v>Janet Leverling</v>
      </c>
      <c r="G3453" s="6">
        <v>10831</v>
      </c>
      <c r="H3453" s="9">
        <v>41962</v>
      </c>
      <c r="I3453" s="9">
        <v>41975</v>
      </c>
      <c r="J3453" s="9">
        <v>41972</v>
      </c>
      <c r="K3453" s="7">
        <v>1</v>
      </c>
      <c r="L3453" s="9" t="str">
        <f>VLOOKUP(T_[[#This Row],[Réf catégorie]],ListeCATEGORIES,2,FALSE)</f>
        <v>Boissons</v>
      </c>
      <c r="M3453" s="6">
        <v>38</v>
      </c>
      <c r="N3453" s="6" t="str">
        <f>VLOOKUP(T_[[#This Row],[Réf prod]],ListePRODUITS,2,FALSE)</f>
        <v>Côte de Blaye</v>
      </c>
      <c r="O3453" s="13">
        <v>1317.5</v>
      </c>
      <c r="P3453" s="6">
        <v>85</v>
      </c>
      <c r="Q3453" s="13">
        <f t="shared" si="53"/>
        <v>111987.5</v>
      </c>
      <c r="R3453" s="15">
        <v>-0.03</v>
      </c>
      <c r="S3453" s="13">
        <v>115347.125</v>
      </c>
      <c r="T3453" s="13">
        <v>3921.8022500000002</v>
      </c>
      <c r="U3453" s="48">
        <f>T_[[#This Row],[CA tarif]]-T_[[#This Row],[CA HT]]</f>
        <v>-3359.625</v>
      </c>
      <c r="V3453" s="13"/>
      <c r="W3453" s="13"/>
      <c r="X3453"/>
      <c r="AA3453"/>
      <c r="AB3453"/>
    </row>
    <row r="3454" spans="1:28" ht="15" customHeight="1" x14ac:dyDescent="0.25">
      <c r="A3454" s="6" t="s">
        <v>130</v>
      </c>
      <c r="B3454" s="6" t="s">
        <v>131</v>
      </c>
      <c r="C3454" s="6" t="s">
        <v>132</v>
      </c>
      <c r="D3454" s="6" t="s">
        <v>123</v>
      </c>
      <c r="E3454" s="6">
        <v>6</v>
      </c>
      <c r="F3454" s="6" t="str">
        <f>VLOOKUP(T_[[#This Row],[N° représ]],ListeREPRESENTANTS,2,FALSE)</f>
        <v>Ernst Junge</v>
      </c>
      <c r="G3454" s="6">
        <v>10914</v>
      </c>
      <c r="H3454" s="9">
        <v>41962</v>
      </c>
      <c r="I3454" s="9">
        <v>41980</v>
      </c>
      <c r="J3454" s="9">
        <v>41980</v>
      </c>
      <c r="K3454" s="7">
        <v>4</v>
      </c>
      <c r="L3454" s="9" t="str">
        <f>VLOOKUP(T_[[#This Row],[Réf catégorie]],ListeCATEGORIES,2,FALSE)</f>
        <v>Produits laitiers</v>
      </c>
      <c r="M3454" s="6">
        <v>71</v>
      </c>
      <c r="N3454" s="6" t="str">
        <f>VLOOKUP(T_[[#This Row],[Réf prod]],ListePRODUITS,2,FALSE)</f>
        <v>Fløtemysost</v>
      </c>
      <c r="O3454" s="13">
        <v>107.5</v>
      </c>
      <c r="P3454" s="6">
        <v>70</v>
      </c>
      <c r="Q3454" s="13">
        <f t="shared" si="53"/>
        <v>7525</v>
      </c>
      <c r="R3454" s="15">
        <v>0.16</v>
      </c>
      <c r="S3454" s="13">
        <v>6321</v>
      </c>
      <c r="T3454" s="13">
        <v>94.814999999999998</v>
      </c>
      <c r="U3454" s="48">
        <f>T_[[#This Row],[CA tarif]]-T_[[#This Row],[CA HT]]</f>
        <v>1204</v>
      </c>
      <c r="V3454" s="13"/>
      <c r="W3454" s="13"/>
      <c r="X3454"/>
      <c r="AA3454"/>
      <c r="AB3454"/>
    </row>
    <row r="3455" spans="1:28" ht="15" customHeight="1" x14ac:dyDescent="0.25">
      <c r="A3455" s="6" t="s">
        <v>90</v>
      </c>
      <c r="B3455" s="6" t="s">
        <v>91</v>
      </c>
      <c r="C3455" s="6" t="s">
        <v>88</v>
      </c>
      <c r="D3455" s="6" t="s">
        <v>89</v>
      </c>
      <c r="E3455" s="6">
        <v>8</v>
      </c>
      <c r="F3455" s="6" t="str">
        <f>VLOOKUP(T_[[#This Row],[N° représ]],ListeREPRESENTANTS,2,FALSE)</f>
        <v>Hicham Esmal</v>
      </c>
      <c r="G3455" s="6">
        <v>10523</v>
      </c>
      <c r="H3455" s="9">
        <v>41963</v>
      </c>
      <c r="I3455" s="9">
        <v>41979</v>
      </c>
      <c r="J3455" s="9">
        <v>41976</v>
      </c>
      <c r="K3455" s="7">
        <v>8</v>
      </c>
      <c r="L3455" s="9" t="str">
        <f>VLOOKUP(T_[[#This Row],[Réf catégorie]],ListeCATEGORIES,2,FALSE)</f>
        <v>Poissons et fruits de mer</v>
      </c>
      <c r="M3455" s="6">
        <v>41</v>
      </c>
      <c r="N3455" s="6" t="str">
        <f>VLOOKUP(T_[[#This Row],[Réf prod]],ListePRODUITS,2,FALSE)</f>
        <v>Jack's New England Clam Chowder</v>
      </c>
      <c r="O3455" s="13">
        <v>48.25</v>
      </c>
      <c r="P3455" s="6">
        <v>56</v>
      </c>
      <c r="Q3455" s="13">
        <f t="shared" si="53"/>
        <v>2702</v>
      </c>
      <c r="R3455" s="15">
        <v>-0.01</v>
      </c>
      <c r="S3455" s="13">
        <v>2729.02</v>
      </c>
      <c r="T3455" s="13">
        <v>68.225499999999997</v>
      </c>
      <c r="U3455" s="48">
        <f>T_[[#This Row],[CA tarif]]-T_[[#This Row],[CA HT]]</f>
        <v>-27.019999999999982</v>
      </c>
      <c r="V3455" s="13"/>
      <c r="W3455" s="13"/>
      <c r="X3455"/>
      <c r="AA3455"/>
      <c r="AB3455"/>
    </row>
    <row r="3456" spans="1:28" ht="15" customHeight="1" x14ac:dyDescent="0.25">
      <c r="A3456" s="6" t="s">
        <v>86</v>
      </c>
      <c r="B3456" s="6" t="s">
        <v>87</v>
      </c>
      <c r="C3456" s="6" t="s">
        <v>88</v>
      </c>
      <c r="D3456" s="6" t="s">
        <v>89</v>
      </c>
      <c r="E3456" s="6">
        <v>3</v>
      </c>
      <c r="F3456" s="6" t="str">
        <f>VLOOKUP(T_[[#This Row],[N° représ]],ListeREPRESENTANTS,2,FALSE)</f>
        <v>Janet Leverling</v>
      </c>
      <c r="G3456" s="6">
        <v>10484</v>
      </c>
      <c r="H3456" s="9">
        <v>41964</v>
      </c>
      <c r="I3456" s="9">
        <v>41976</v>
      </c>
      <c r="J3456" s="9">
        <v>41972</v>
      </c>
      <c r="K3456" s="7">
        <v>8</v>
      </c>
      <c r="L3456" s="9" t="str">
        <f>VLOOKUP(T_[[#This Row],[Réf catégorie]],ListeCATEGORIES,2,FALSE)</f>
        <v>Poissons et fruits de mer</v>
      </c>
      <c r="M3456" s="6">
        <v>40</v>
      </c>
      <c r="N3456" s="6" t="str">
        <f>VLOOKUP(T_[[#This Row],[Réf prod]],ListePRODUITS,2,FALSE)</f>
        <v>Boston Crab Meat</v>
      </c>
      <c r="O3456" s="13">
        <v>73.5</v>
      </c>
      <c r="P3456" s="6">
        <v>7</v>
      </c>
      <c r="Q3456" s="13">
        <f t="shared" si="53"/>
        <v>514.5</v>
      </c>
      <c r="R3456" s="15">
        <v>0.01</v>
      </c>
      <c r="S3456" s="13">
        <v>509.35500000000002</v>
      </c>
      <c r="T3456" s="13">
        <v>15.280650000000001</v>
      </c>
      <c r="U3456" s="48">
        <f>T_[[#This Row],[CA tarif]]-T_[[#This Row],[CA HT]]</f>
        <v>5.1449999999999818</v>
      </c>
      <c r="V3456" s="13"/>
      <c r="W3456" s="13"/>
      <c r="X3456"/>
      <c r="AA3456"/>
      <c r="AB3456"/>
    </row>
    <row r="3457" spans="1:28" ht="15" customHeight="1" x14ac:dyDescent="0.25">
      <c r="A3457" s="6" t="s">
        <v>209</v>
      </c>
      <c r="B3457" s="6" t="s">
        <v>210</v>
      </c>
      <c r="C3457" s="6" t="s">
        <v>211</v>
      </c>
      <c r="D3457" s="6" t="s">
        <v>212</v>
      </c>
      <c r="E3457" s="6">
        <v>1</v>
      </c>
      <c r="F3457" s="6" t="str">
        <f>VLOOKUP(T_[[#This Row],[N° représ]],ListeREPRESENTANTS,2,FALSE)</f>
        <v>Francis Rivière</v>
      </c>
      <c r="G3457" s="6">
        <v>10553</v>
      </c>
      <c r="H3457" s="9">
        <v>41964</v>
      </c>
      <c r="I3457" s="9">
        <v>41984</v>
      </c>
      <c r="J3457" s="9">
        <v>41987</v>
      </c>
      <c r="K3457" s="7">
        <v>4</v>
      </c>
      <c r="L3457" s="9" t="str">
        <f>VLOOKUP(T_[[#This Row],[Réf catégorie]],ListeCATEGORIES,2,FALSE)</f>
        <v>Produits laitiers</v>
      </c>
      <c r="M3457" s="6">
        <v>11</v>
      </c>
      <c r="N3457" s="6" t="str">
        <f>VLOOKUP(T_[[#This Row],[Réf prod]],ListePRODUITS,2,FALSE)</f>
        <v>Queso Cabrales</v>
      </c>
      <c r="O3457" s="13">
        <v>105</v>
      </c>
      <c r="P3457" s="6">
        <v>33</v>
      </c>
      <c r="Q3457" s="13">
        <f t="shared" si="53"/>
        <v>3465</v>
      </c>
      <c r="R3457" s="15">
        <v>0.15</v>
      </c>
      <c r="S3457" s="13">
        <v>2945.25</v>
      </c>
      <c r="T3457" s="13">
        <v>50.069249999999997</v>
      </c>
      <c r="U3457" s="48">
        <f>T_[[#This Row],[CA tarif]]-T_[[#This Row],[CA HT]]</f>
        <v>519.75</v>
      </c>
      <c r="V3457" s="13"/>
      <c r="W3457" s="13"/>
      <c r="X3457"/>
      <c r="AA3457"/>
      <c r="AB3457"/>
    </row>
    <row r="3458" spans="1:28" ht="15" customHeight="1" x14ac:dyDescent="0.25">
      <c r="A3458" s="6" t="s">
        <v>127</v>
      </c>
      <c r="B3458" s="6" t="s">
        <v>128</v>
      </c>
      <c r="C3458" s="6" t="s">
        <v>129</v>
      </c>
      <c r="D3458" s="6" t="s">
        <v>106</v>
      </c>
      <c r="E3458" s="6">
        <v>3</v>
      </c>
      <c r="F3458" s="6" t="str">
        <f>VLOOKUP(T_[[#This Row],[N° représ]],ListeREPRESENTANTS,2,FALSE)</f>
        <v>Janet Leverling</v>
      </c>
      <c r="G3458" s="6">
        <v>10697</v>
      </c>
      <c r="H3458" s="9">
        <v>41964</v>
      </c>
      <c r="I3458" s="9">
        <v>41986</v>
      </c>
      <c r="J3458" s="9">
        <v>41986</v>
      </c>
      <c r="K3458" s="7">
        <v>8</v>
      </c>
      <c r="L3458" s="9" t="str">
        <f>VLOOKUP(T_[[#This Row],[Réf catégorie]],ListeCATEGORIES,2,FALSE)</f>
        <v>Poissons et fruits de mer</v>
      </c>
      <c r="M3458" s="6">
        <v>58</v>
      </c>
      <c r="N3458" s="6" t="str">
        <f>VLOOKUP(T_[[#This Row],[Réf prod]],ListePRODUITS,2,FALSE)</f>
        <v>Escargots de Bourgogne</v>
      </c>
      <c r="O3458" s="13">
        <v>66.25</v>
      </c>
      <c r="P3458" s="6">
        <v>77</v>
      </c>
      <c r="Q3458" s="13">
        <f t="shared" si="53"/>
        <v>5101.25</v>
      </c>
      <c r="R3458" s="15">
        <v>0.02</v>
      </c>
      <c r="S3458" s="13">
        <v>4999.2250000000004</v>
      </c>
      <c r="T3458" s="13">
        <v>169.97365000000002</v>
      </c>
      <c r="U3458" s="48">
        <f>T_[[#This Row],[CA tarif]]-T_[[#This Row],[CA HT]]</f>
        <v>102.02499999999964</v>
      </c>
      <c r="V3458" s="13"/>
      <c r="W3458" s="13"/>
      <c r="X3458"/>
      <c r="AA3458"/>
      <c r="AB3458"/>
    </row>
    <row r="3459" spans="1:28" ht="15" customHeight="1" x14ac:dyDescent="0.25">
      <c r="A3459" s="6" t="s">
        <v>179</v>
      </c>
      <c r="B3459" s="6" t="s">
        <v>180</v>
      </c>
      <c r="C3459" s="6" t="s">
        <v>181</v>
      </c>
      <c r="D3459" s="6" t="s">
        <v>81</v>
      </c>
      <c r="E3459" s="6">
        <v>9</v>
      </c>
      <c r="F3459" s="6" t="str">
        <f>VLOOKUP(T_[[#This Row],[N° représ]],ListeREPRESENTANTS,2,FALSE)</f>
        <v>Steven Buchanan</v>
      </c>
      <c r="G3459" s="6">
        <v>10711</v>
      </c>
      <c r="H3459" s="9">
        <v>41964</v>
      </c>
      <c r="I3459" s="9">
        <v>41986</v>
      </c>
      <c r="J3459" s="9">
        <v>41983</v>
      </c>
      <c r="K3459" s="7">
        <v>8</v>
      </c>
      <c r="L3459" s="9" t="str">
        <f>VLOOKUP(T_[[#This Row],[Réf catégorie]],ListeCATEGORIES,2,FALSE)</f>
        <v>Poissons et fruits de mer</v>
      </c>
      <c r="M3459" s="6">
        <v>41</v>
      </c>
      <c r="N3459" s="6" t="str">
        <f>VLOOKUP(T_[[#This Row],[Réf prod]],ListePRODUITS,2,FALSE)</f>
        <v>Jack's New England Clam Chowder</v>
      </c>
      <c r="O3459" s="13">
        <v>48.25</v>
      </c>
      <c r="P3459" s="6">
        <v>52</v>
      </c>
      <c r="Q3459" s="13">
        <f t="shared" si="53"/>
        <v>2509</v>
      </c>
      <c r="R3459" s="15">
        <v>7.0000000000000007E-2</v>
      </c>
      <c r="S3459" s="13">
        <v>2333.37</v>
      </c>
      <c r="T3459" s="13">
        <v>51.334139999999998</v>
      </c>
      <c r="U3459" s="48">
        <f>T_[[#This Row],[CA tarif]]-T_[[#This Row],[CA HT]]</f>
        <v>175.63000000000011</v>
      </c>
      <c r="V3459" s="13"/>
      <c r="W3459" s="13"/>
      <c r="X3459"/>
      <c r="AA3459"/>
      <c r="AB3459"/>
    </row>
    <row r="3460" spans="1:28" ht="15" customHeight="1" x14ac:dyDescent="0.25">
      <c r="A3460" s="6" t="s">
        <v>201</v>
      </c>
      <c r="B3460" s="6" t="s">
        <v>202</v>
      </c>
      <c r="C3460" s="6" t="s">
        <v>203</v>
      </c>
      <c r="D3460" s="6" t="s">
        <v>204</v>
      </c>
      <c r="E3460" s="6">
        <v>2</v>
      </c>
      <c r="F3460" s="6" t="str">
        <f>VLOOKUP(T_[[#This Row],[N° représ]],ListeREPRESENTANTS,2,FALSE)</f>
        <v>Anne Dodsworth</v>
      </c>
      <c r="G3460" s="6">
        <v>10782</v>
      </c>
      <c r="H3460" s="9">
        <v>41964</v>
      </c>
      <c r="I3460" s="9">
        <v>41993</v>
      </c>
      <c r="J3460" s="9">
        <v>41996</v>
      </c>
      <c r="K3460" s="7">
        <v>4</v>
      </c>
      <c r="L3460" s="9" t="str">
        <f>VLOOKUP(T_[[#This Row],[Réf catégorie]],ListeCATEGORIES,2,FALSE)</f>
        <v>Produits laitiers</v>
      </c>
      <c r="M3460" s="6">
        <v>31</v>
      </c>
      <c r="N3460" s="6" t="str">
        <f>VLOOKUP(T_[[#This Row],[Réf prod]],ListePRODUITS,2,FALSE)</f>
        <v>Gorgonzola Telino</v>
      </c>
      <c r="O3460" s="13">
        <v>62.5</v>
      </c>
      <c r="P3460" s="6">
        <v>97</v>
      </c>
      <c r="Q3460" s="13">
        <f t="shared" si="53"/>
        <v>6062.5</v>
      </c>
      <c r="R3460" s="15">
        <v>0.03</v>
      </c>
      <c r="S3460" s="13">
        <v>5880.625</v>
      </c>
      <c r="T3460" s="13">
        <v>35.283749999999998</v>
      </c>
      <c r="U3460" s="48">
        <f>T_[[#This Row],[CA tarif]]-T_[[#This Row],[CA HT]]</f>
        <v>181.875</v>
      </c>
      <c r="V3460" s="13"/>
      <c r="W3460" s="13"/>
      <c r="X3460"/>
      <c r="AA3460"/>
      <c r="AB3460"/>
    </row>
    <row r="3461" spans="1:28" ht="15" customHeight="1" x14ac:dyDescent="0.25">
      <c r="A3461" s="6" t="s">
        <v>99</v>
      </c>
      <c r="B3461" s="6" t="s">
        <v>100</v>
      </c>
      <c r="C3461" s="6" t="s">
        <v>101</v>
      </c>
      <c r="D3461" s="6" t="s">
        <v>102</v>
      </c>
      <c r="E3461" s="6">
        <v>2</v>
      </c>
      <c r="F3461" s="6" t="str">
        <f>VLOOKUP(T_[[#This Row],[N° représ]],ListeREPRESENTANTS,2,FALSE)</f>
        <v>Anne Dodsworth</v>
      </c>
      <c r="G3461" s="6">
        <v>10475</v>
      </c>
      <c r="H3461" s="9">
        <v>41965</v>
      </c>
      <c r="I3461" s="9">
        <v>41979</v>
      </c>
      <c r="J3461" s="9">
        <v>41978</v>
      </c>
      <c r="K3461" s="7">
        <v>2</v>
      </c>
      <c r="L3461" s="9" t="str">
        <f>VLOOKUP(T_[[#This Row],[Réf catégorie]],ListeCATEGORIES,2,FALSE)</f>
        <v>Condiments</v>
      </c>
      <c r="M3461" s="6">
        <v>66</v>
      </c>
      <c r="N3461" s="6" t="str">
        <f>VLOOKUP(T_[[#This Row],[Réf prod]],ListePRODUITS,2,FALSE)</f>
        <v>Louisiana Hot Spiced Okra</v>
      </c>
      <c r="O3461" s="13">
        <v>68</v>
      </c>
      <c r="P3461" s="6">
        <v>44</v>
      </c>
      <c r="Q3461" s="13">
        <f t="shared" ref="Q3461:Q3524" si="54">O3461*P3461</f>
        <v>2992</v>
      </c>
      <c r="R3461" s="15">
        <v>-0.01</v>
      </c>
      <c r="S3461" s="13">
        <v>3021.92</v>
      </c>
      <c r="T3461" s="13">
        <v>45.328800000000001</v>
      </c>
      <c r="U3461" s="48">
        <f>T_[[#This Row],[CA tarif]]-T_[[#This Row],[CA HT]]</f>
        <v>-29.920000000000073</v>
      </c>
      <c r="V3461" s="13"/>
      <c r="W3461" s="13"/>
      <c r="X3461"/>
      <c r="AA3461"/>
      <c r="AB3461"/>
    </row>
    <row r="3462" spans="1:28" ht="15" customHeight="1" x14ac:dyDescent="0.25">
      <c r="A3462" s="6" t="s">
        <v>184</v>
      </c>
      <c r="B3462" s="6" t="s">
        <v>185</v>
      </c>
      <c r="C3462" s="6" t="s">
        <v>159</v>
      </c>
      <c r="D3462" s="6" t="s">
        <v>136</v>
      </c>
      <c r="E3462" s="6">
        <v>8</v>
      </c>
      <c r="F3462" s="6" t="str">
        <f>VLOOKUP(T_[[#This Row],[N° représ]],ListeREPRESENTANTS,2,FALSE)</f>
        <v>Hicham Esmal</v>
      </c>
      <c r="G3462" s="6">
        <v>10513</v>
      </c>
      <c r="H3462" s="9">
        <v>41965</v>
      </c>
      <c r="I3462" s="9">
        <v>41975</v>
      </c>
      <c r="J3462" s="9">
        <v>41974</v>
      </c>
      <c r="K3462" s="7">
        <v>2</v>
      </c>
      <c r="L3462" s="9" t="str">
        <f>VLOOKUP(T_[[#This Row],[Réf catégorie]],ListeCATEGORIES,2,FALSE)</f>
        <v>Condiments</v>
      </c>
      <c r="M3462" s="6">
        <v>61</v>
      </c>
      <c r="N3462" s="6" t="str">
        <f>VLOOKUP(T_[[#This Row],[Réf prod]],ListePRODUITS,2,FALSE)</f>
        <v>Sirop d'érable</v>
      </c>
      <c r="O3462" s="13">
        <v>142.5</v>
      </c>
      <c r="P3462" s="6">
        <v>70</v>
      </c>
      <c r="Q3462" s="13">
        <f t="shared" si="54"/>
        <v>9975</v>
      </c>
      <c r="R3462" s="15">
        <v>0.1</v>
      </c>
      <c r="S3462" s="13">
        <v>8977.5</v>
      </c>
      <c r="T3462" s="13">
        <v>206.48249999999999</v>
      </c>
      <c r="U3462" s="48">
        <f>T_[[#This Row],[CA tarif]]-T_[[#This Row],[CA HT]]</f>
        <v>997.5</v>
      </c>
      <c r="V3462" s="13"/>
      <c r="W3462" s="13"/>
      <c r="X3462"/>
      <c r="AA3462"/>
      <c r="AB3462"/>
    </row>
    <row r="3463" spans="1:28" ht="15" customHeight="1" x14ac:dyDescent="0.25">
      <c r="A3463" s="6" t="s">
        <v>111</v>
      </c>
      <c r="B3463" s="6" t="s">
        <v>112</v>
      </c>
      <c r="C3463" s="6" t="s">
        <v>113</v>
      </c>
      <c r="D3463" s="6" t="s">
        <v>85</v>
      </c>
      <c r="E3463" s="6">
        <v>7</v>
      </c>
      <c r="F3463" s="6" t="str">
        <f>VLOOKUP(T_[[#This Row],[N° représ]],ListeREPRESENTANTS,2,FALSE)</f>
        <v>Jaime Dos Santos</v>
      </c>
      <c r="G3463" s="6">
        <v>10546</v>
      </c>
      <c r="H3463" s="9">
        <v>41965</v>
      </c>
      <c r="I3463" s="9">
        <v>41978</v>
      </c>
      <c r="J3463" s="9">
        <v>41976</v>
      </c>
      <c r="K3463" s="7">
        <v>7</v>
      </c>
      <c r="L3463" s="9" t="str">
        <f>VLOOKUP(T_[[#This Row],[Réf catégorie]],ListeCATEGORIES,2,FALSE)</f>
        <v>Produits secs</v>
      </c>
      <c r="M3463" s="6">
        <v>7</v>
      </c>
      <c r="N3463" s="6" t="str">
        <f>VLOOKUP(T_[[#This Row],[Réf prod]],ListePRODUITS,2,FALSE)</f>
        <v>Uncle Bob's Organic Dried Pears</v>
      </c>
      <c r="O3463" s="13">
        <v>150</v>
      </c>
      <c r="P3463" s="6">
        <v>45</v>
      </c>
      <c r="Q3463" s="13">
        <f t="shared" si="54"/>
        <v>6750</v>
      </c>
      <c r="R3463" s="15">
        <v>0.02</v>
      </c>
      <c r="S3463" s="13">
        <v>6615</v>
      </c>
      <c r="T3463" s="13">
        <v>26.46</v>
      </c>
      <c r="U3463" s="48">
        <f>T_[[#This Row],[CA tarif]]-T_[[#This Row],[CA HT]]</f>
        <v>135</v>
      </c>
      <c r="V3463" s="13"/>
      <c r="W3463" s="13"/>
      <c r="X3463"/>
      <c r="AA3463"/>
      <c r="AB3463"/>
    </row>
    <row r="3464" spans="1:28" ht="15" customHeight="1" x14ac:dyDescent="0.25">
      <c r="A3464" s="6" t="s">
        <v>269</v>
      </c>
      <c r="B3464" s="6" t="s">
        <v>270</v>
      </c>
      <c r="C3464" s="6" t="s">
        <v>271</v>
      </c>
      <c r="D3464" s="6" t="s">
        <v>242</v>
      </c>
      <c r="E3464" s="6">
        <v>3</v>
      </c>
      <c r="F3464" s="6" t="str">
        <f>VLOOKUP(T_[[#This Row],[N° représ]],ListeREPRESENTANTS,2,FALSE)</f>
        <v>Janet Leverling</v>
      </c>
      <c r="G3464" s="6">
        <v>10769</v>
      </c>
      <c r="H3464" s="9">
        <v>41965</v>
      </c>
      <c r="I3464" s="9">
        <v>41983</v>
      </c>
      <c r="J3464" s="9">
        <v>41986</v>
      </c>
      <c r="K3464" s="7">
        <v>2</v>
      </c>
      <c r="L3464" s="9" t="str">
        <f>VLOOKUP(T_[[#This Row],[Réf catégorie]],ListeCATEGORIES,2,FALSE)</f>
        <v>Condiments</v>
      </c>
      <c r="M3464" s="6">
        <v>61</v>
      </c>
      <c r="N3464" s="6" t="str">
        <f>VLOOKUP(T_[[#This Row],[Réf prod]],ListePRODUITS,2,FALSE)</f>
        <v>Sirop d'érable</v>
      </c>
      <c r="O3464" s="13">
        <v>142.5</v>
      </c>
      <c r="P3464" s="6">
        <v>91</v>
      </c>
      <c r="Q3464" s="13">
        <f t="shared" si="54"/>
        <v>12967.5</v>
      </c>
      <c r="R3464" s="15">
        <v>-0.01</v>
      </c>
      <c r="S3464" s="13">
        <v>13097.174999999999</v>
      </c>
      <c r="T3464" s="13">
        <v>117.87457499999999</v>
      </c>
      <c r="U3464" s="48">
        <f>T_[[#This Row],[CA tarif]]-T_[[#This Row],[CA HT]]</f>
        <v>-129.67499999999927</v>
      </c>
      <c r="V3464" s="13"/>
      <c r="W3464" s="13"/>
      <c r="X3464"/>
      <c r="AA3464"/>
      <c r="AB3464"/>
    </row>
    <row r="3465" spans="1:28" ht="15" customHeight="1" x14ac:dyDescent="0.25">
      <c r="A3465" s="6" t="s">
        <v>223</v>
      </c>
      <c r="B3465" s="6" t="s">
        <v>224</v>
      </c>
      <c r="C3465" s="6" t="s">
        <v>225</v>
      </c>
      <c r="D3465" s="6" t="s">
        <v>208</v>
      </c>
      <c r="E3465" s="6">
        <v>8</v>
      </c>
      <c r="F3465" s="6" t="str">
        <f>VLOOKUP(T_[[#This Row],[N° représ]],ListeREPRESENTANTS,2,FALSE)</f>
        <v>Hicham Esmal</v>
      </c>
      <c r="G3465" s="6">
        <v>10880</v>
      </c>
      <c r="H3465" s="9">
        <v>41965</v>
      </c>
      <c r="I3465" s="9">
        <v>41994</v>
      </c>
      <c r="J3465" s="9">
        <v>41995</v>
      </c>
      <c r="K3465" s="7">
        <v>2</v>
      </c>
      <c r="L3465" s="9" t="str">
        <f>VLOOKUP(T_[[#This Row],[Réf catégorie]],ListeCATEGORIES,2,FALSE)</f>
        <v>Condiments</v>
      </c>
      <c r="M3465" s="6">
        <v>61</v>
      </c>
      <c r="N3465" s="6" t="str">
        <f>VLOOKUP(T_[[#This Row],[Réf prod]],ListePRODUITS,2,FALSE)</f>
        <v>Sirop d'érable</v>
      </c>
      <c r="O3465" s="13">
        <v>142.5</v>
      </c>
      <c r="P3465" s="6">
        <v>55</v>
      </c>
      <c r="Q3465" s="13">
        <f t="shared" si="54"/>
        <v>7837.5</v>
      </c>
      <c r="R3465" s="15">
        <v>-0.02</v>
      </c>
      <c r="S3465" s="13">
        <v>7994.25</v>
      </c>
      <c r="T3465" s="13">
        <v>175.87350000000001</v>
      </c>
      <c r="U3465" s="48">
        <f>T_[[#This Row],[CA tarif]]-T_[[#This Row],[CA HT]]</f>
        <v>-156.75</v>
      </c>
      <c r="V3465" s="13"/>
      <c r="W3465" s="13"/>
      <c r="X3465"/>
      <c r="AA3465"/>
      <c r="AB3465"/>
    </row>
    <row r="3466" spans="1:28" ht="15" customHeight="1" x14ac:dyDescent="0.25">
      <c r="A3466" s="6" t="s">
        <v>166</v>
      </c>
      <c r="B3466" s="6" t="s">
        <v>167</v>
      </c>
      <c r="C3466" s="6" t="s">
        <v>168</v>
      </c>
      <c r="D3466" s="6" t="s">
        <v>169</v>
      </c>
      <c r="E3466" s="6">
        <v>7</v>
      </c>
      <c r="F3466" s="6" t="str">
        <f>VLOOKUP(T_[[#This Row],[N° représ]],ListeREPRESENTANTS,2,FALSE)</f>
        <v>Jaime Dos Santos</v>
      </c>
      <c r="G3466" s="6">
        <v>10567</v>
      </c>
      <c r="H3466" s="9">
        <v>41966</v>
      </c>
      <c r="I3466" s="9">
        <v>41987</v>
      </c>
      <c r="J3466" s="9">
        <v>41985</v>
      </c>
      <c r="K3466" s="7">
        <v>4</v>
      </c>
      <c r="L3466" s="9" t="str">
        <f>VLOOKUP(T_[[#This Row],[Réf catégorie]],ListeCATEGORIES,2,FALSE)</f>
        <v>Produits laitiers</v>
      </c>
      <c r="M3466" s="6">
        <v>31</v>
      </c>
      <c r="N3466" s="6" t="str">
        <f>VLOOKUP(T_[[#This Row],[Réf prod]],ListePRODUITS,2,FALSE)</f>
        <v>Gorgonzola Telino</v>
      </c>
      <c r="O3466" s="13">
        <v>62.5</v>
      </c>
      <c r="P3466" s="6">
        <v>29</v>
      </c>
      <c r="Q3466" s="13">
        <f t="shared" si="54"/>
        <v>1812.5</v>
      </c>
      <c r="R3466" s="15">
        <v>0.09</v>
      </c>
      <c r="S3466" s="13">
        <v>1649.375</v>
      </c>
      <c r="T3466" s="13">
        <v>51.130625000000002</v>
      </c>
      <c r="U3466" s="48">
        <f>T_[[#This Row],[CA tarif]]-T_[[#This Row],[CA HT]]</f>
        <v>163.125</v>
      </c>
      <c r="V3466" s="13"/>
      <c r="W3466" s="13"/>
      <c r="X3466"/>
      <c r="AA3466"/>
      <c r="AB3466"/>
    </row>
    <row r="3467" spans="1:28" ht="15" customHeight="1" x14ac:dyDescent="0.25">
      <c r="A3467" s="6" t="s">
        <v>166</v>
      </c>
      <c r="B3467" s="6" t="s">
        <v>167</v>
      </c>
      <c r="C3467" s="6" t="s">
        <v>168</v>
      </c>
      <c r="D3467" s="6" t="s">
        <v>169</v>
      </c>
      <c r="E3467" s="6">
        <v>1</v>
      </c>
      <c r="F3467" s="6" t="str">
        <f>VLOOKUP(T_[[#This Row],[N° représ]],ListeREPRESENTANTS,2,FALSE)</f>
        <v>Francis Rivière</v>
      </c>
      <c r="G3467" s="6">
        <v>10912</v>
      </c>
      <c r="H3467" s="9">
        <v>41966</v>
      </c>
      <c r="I3467" s="9">
        <v>41986</v>
      </c>
      <c r="J3467" s="9">
        <v>41981</v>
      </c>
      <c r="K3467" s="7">
        <v>4</v>
      </c>
      <c r="L3467" s="9" t="str">
        <f>VLOOKUP(T_[[#This Row],[Réf catégorie]],ListeCATEGORIES,2,FALSE)</f>
        <v>Produits laitiers</v>
      </c>
      <c r="M3467" s="6">
        <v>11</v>
      </c>
      <c r="N3467" s="6" t="str">
        <f>VLOOKUP(T_[[#This Row],[Réf prod]],ListePRODUITS,2,FALSE)</f>
        <v>Queso Cabrales</v>
      </c>
      <c r="O3467" s="13">
        <v>105</v>
      </c>
      <c r="P3467" s="6">
        <v>29</v>
      </c>
      <c r="Q3467" s="13">
        <f t="shared" si="54"/>
        <v>3045</v>
      </c>
      <c r="R3467" s="15">
        <v>0.2</v>
      </c>
      <c r="S3467" s="13">
        <v>2436</v>
      </c>
      <c r="T3467" s="13">
        <v>46.283999999999999</v>
      </c>
      <c r="U3467" s="48">
        <f>T_[[#This Row],[CA tarif]]-T_[[#This Row],[CA HT]]</f>
        <v>609</v>
      </c>
      <c r="V3467" s="13"/>
      <c r="W3467" s="13"/>
      <c r="X3467"/>
      <c r="AA3467"/>
      <c r="AB3467"/>
    </row>
    <row r="3468" spans="1:28" ht="15" customHeight="1" x14ac:dyDescent="0.25">
      <c r="A3468" s="6" t="s">
        <v>166</v>
      </c>
      <c r="B3468" s="6" t="s">
        <v>167</v>
      </c>
      <c r="C3468" s="6" t="s">
        <v>168</v>
      </c>
      <c r="D3468" s="6" t="s">
        <v>169</v>
      </c>
      <c r="E3468" s="6">
        <v>6</v>
      </c>
      <c r="F3468" s="6" t="str">
        <f>VLOOKUP(T_[[#This Row],[N° représ]],ListeREPRESENTANTS,2,FALSE)</f>
        <v>Ernst Junge</v>
      </c>
      <c r="G3468" s="6">
        <v>10701</v>
      </c>
      <c r="H3468" s="9">
        <v>41967</v>
      </c>
      <c r="I3468" s="9">
        <v>41997</v>
      </c>
      <c r="J3468" s="9">
        <v>41992</v>
      </c>
      <c r="K3468" s="7">
        <v>4</v>
      </c>
      <c r="L3468" s="9" t="str">
        <f>VLOOKUP(T_[[#This Row],[Réf catégorie]],ListeCATEGORIES,2,FALSE)</f>
        <v>Produits laitiers</v>
      </c>
      <c r="M3468" s="6">
        <v>59</v>
      </c>
      <c r="N3468" s="6" t="str">
        <f>VLOOKUP(T_[[#This Row],[Réf prod]],ListePRODUITS,2,FALSE)</f>
        <v>Raclette Courdavault</v>
      </c>
      <c r="O3468" s="13">
        <v>275</v>
      </c>
      <c r="P3468" s="6">
        <v>43</v>
      </c>
      <c r="Q3468" s="13">
        <f t="shared" si="54"/>
        <v>11825</v>
      </c>
      <c r="R3468" s="15">
        <v>0.1</v>
      </c>
      <c r="S3468" s="13">
        <v>10642.5</v>
      </c>
      <c r="T3468" s="13">
        <v>138.35249999999999</v>
      </c>
      <c r="U3468" s="48">
        <f>T_[[#This Row],[CA tarif]]-T_[[#This Row],[CA HT]]</f>
        <v>1182.5</v>
      </c>
      <c r="V3468" s="13"/>
      <c r="W3468" s="13"/>
      <c r="X3468"/>
      <c r="AA3468"/>
      <c r="AB3468"/>
    </row>
    <row r="3469" spans="1:28" ht="15" customHeight="1" x14ac:dyDescent="0.25">
      <c r="A3469" s="6" t="s">
        <v>111</v>
      </c>
      <c r="B3469" s="6" t="s">
        <v>112</v>
      </c>
      <c r="C3469" s="6" t="s">
        <v>113</v>
      </c>
      <c r="D3469" s="6" t="s">
        <v>85</v>
      </c>
      <c r="E3469" s="6">
        <v>3</v>
      </c>
      <c r="F3469" s="6" t="str">
        <f>VLOOKUP(T_[[#This Row],[N° représ]],ListeREPRESENTANTS,2,FALSE)</f>
        <v>Janet Leverling</v>
      </c>
      <c r="G3469" s="6">
        <v>10806</v>
      </c>
      <c r="H3469" s="9">
        <v>41967</v>
      </c>
      <c r="I3469" s="9">
        <v>41982</v>
      </c>
      <c r="J3469" s="9">
        <v>41980</v>
      </c>
      <c r="K3469" s="7">
        <v>1</v>
      </c>
      <c r="L3469" s="9" t="str">
        <f>VLOOKUP(T_[[#This Row],[Réf catégorie]],ListeCATEGORIES,2,FALSE)</f>
        <v>Boissons</v>
      </c>
      <c r="M3469" s="6">
        <v>2</v>
      </c>
      <c r="N3469" s="6" t="str">
        <f>VLOOKUP(T_[[#This Row],[Réf prod]],ListePRODUITS,2,FALSE)</f>
        <v>Chang</v>
      </c>
      <c r="O3469" s="13">
        <v>95</v>
      </c>
      <c r="P3469" s="6">
        <v>94</v>
      </c>
      <c r="Q3469" s="13">
        <f t="shared" si="54"/>
        <v>8930</v>
      </c>
      <c r="R3469" s="15">
        <v>0.08</v>
      </c>
      <c r="S3469" s="13">
        <v>8215.6</v>
      </c>
      <c r="T3469" s="13">
        <v>188.95880000000002</v>
      </c>
      <c r="U3469" s="48">
        <f>T_[[#This Row],[CA tarif]]-T_[[#This Row],[CA HT]]</f>
        <v>714.39999999999964</v>
      </c>
      <c r="V3469" s="13"/>
      <c r="W3469" s="13"/>
      <c r="X3469"/>
      <c r="AA3469"/>
      <c r="AB3469"/>
    </row>
    <row r="3470" spans="1:28" ht="15" customHeight="1" x14ac:dyDescent="0.25">
      <c r="A3470" s="6" t="s">
        <v>166</v>
      </c>
      <c r="B3470" s="6" t="s">
        <v>167</v>
      </c>
      <c r="C3470" s="6" t="s">
        <v>168</v>
      </c>
      <c r="D3470" s="6" t="s">
        <v>169</v>
      </c>
      <c r="E3470" s="6">
        <v>6</v>
      </c>
      <c r="F3470" s="6" t="str">
        <f>VLOOKUP(T_[[#This Row],[N° représ]],ListeREPRESENTANTS,2,FALSE)</f>
        <v>Ernst Junge</v>
      </c>
      <c r="G3470" s="6">
        <v>10503</v>
      </c>
      <c r="H3470" s="9">
        <v>41968</v>
      </c>
      <c r="I3470" s="9">
        <v>41997</v>
      </c>
      <c r="J3470" s="9">
        <v>41997</v>
      </c>
      <c r="K3470" s="7">
        <v>7</v>
      </c>
      <c r="L3470" s="9" t="str">
        <f>VLOOKUP(T_[[#This Row],[Réf catégorie]],ListeCATEGORIES,2,FALSE)</f>
        <v>Produits secs</v>
      </c>
      <c r="M3470" s="6">
        <v>14</v>
      </c>
      <c r="N3470" s="6" t="str">
        <f>VLOOKUP(T_[[#This Row],[Réf prod]],ListePRODUITS,2,FALSE)</f>
        <v>Tofu</v>
      </c>
      <c r="O3470" s="13">
        <v>116.25</v>
      </c>
      <c r="P3470" s="6">
        <v>91</v>
      </c>
      <c r="Q3470" s="13">
        <f t="shared" si="54"/>
        <v>10578.75</v>
      </c>
      <c r="R3470" s="15">
        <v>7.0000000000000007E-2</v>
      </c>
      <c r="S3470" s="13">
        <v>9838.2374999999993</v>
      </c>
      <c r="T3470" s="13">
        <v>324.66183749999999</v>
      </c>
      <c r="U3470" s="48">
        <f>T_[[#This Row],[CA tarif]]-T_[[#This Row],[CA HT]]</f>
        <v>740.51250000000073</v>
      </c>
      <c r="V3470" s="13"/>
      <c r="W3470" s="13"/>
      <c r="X3470"/>
      <c r="AA3470"/>
      <c r="AB3470"/>
    </row>
    <row r="3471" spans="1:28" ht="15" customHeight="1" x14ac:dyDescent="0.25">
      <c r="A3471" s="6" t="s">
        <v>182</v>
      </c>
      <c r="B3471" s="6" t="s">
        <v>183</v>
      </c>
      <c r="C3471" s="6" t="s">
        <v>132</v>
      </c>
      <c r="D3471" s="6" t="s">
        <v>123</v>
      </c>
      <c r="E3471" s="6">
        <v>5</v>
      </c>
      <c r="F3471" s="6" t="str">
        <f>VLOOKUP(T_[[#This Row],[N° représ]],ListeREPRESENTANTS,2,FALSE)</f>
        <v>Mohamed Ben Arfa</v>
      </c>
      <c r="G3471" s="6">
        <v>10725</v>
      </c>
      <c r="H3471" s="9">
        <v>41968</v>
      </c>
      <c r="I3471" s="9">
        <v>41987</v>
      </c>
      <c r="J3471" s="9">
        <v>41985</v>
      </c>
      <c r="K3471" s="7">
        <v>8</v>
      </c>
      <c r="L3471" s="9" t="str">
        <f>VLOOKUP(T_[[#This Row],[Réf catégorie]],ListeCATEGORIES,2,FALSE)</f>
        <v>Poissons et fruits de mer</v>
      </c>
      <c r="M3471" s="6">
        <v>41</v>
      </c>
      <c r="N3471" s="6" t="str">
        <f>VLOOKUP(T_[[#This Row],[Réf prod]],ListePRODUITS,2,FALSE)</f>
        <v>Jack's New England Clam Chowder</v>
      </c>
      <c r="O3471" s="13">
        <v>48.25</v>
      </c>
      <c r="P3471" s="6">
        <v>35</v>
      </c>
      <c r="Q3471" s="13">
        <f t="shared" si="54"/>
        <v>1688.75</v>
      </c>
      <c r="R3471" s="15">
        <v>0.14000000000000001</v>
      </c>
      <c r="S3471" s="13">
        <v>1452.325</v>
      </c>
      <c r="T3471" s="13">
        <v>50.831375000000001</v>
      </c>
      <c r="U3471" s="48">
        <f>T_[[#This Row],[CA tarif]]-T_[[#This Row],[CA HT]]</f>
        <v>236.42499999999995</v>
      </c>
      <c r="V3471" s="13"/>
      <c r="W3471" s="13"/>
      <c r="X3471"/>
      <c r="AA3471"/>
      <c r="AB3471"/>
    </row>
    <row r="3472" spans="1:28" ht="15" customHeight="1" x14ac:dyDescent="0.25">
      <c r="A3472" s="6" t="s">
        <v>78</v>
      </c>
      <c r="B3472" s="6" t="s">
        <v>79</v>
      </c>
      <c r="C3472" s="6" t="s">
        <v>80</v>
      </c>
      <c r="D3472" s="6" t="s">
        <v>81</v>
      </c>
      <c r="E3472" s="6">
        <v>5</v>
      </c>
      <c r="F3472" s="6" t="str">
        <f>VLOOKUP(T_[[#This Row],[N° représ]],ListeREPRESENTANTS,2,FALSE)</f>
        <v>Mohamed Ben Arfa</v>
      </c>
      <c r="G3472" s="6">
        <v>10740</v>
      </c>
      <c r="H3472" s="9">
        <v>41968</v>
      </c>
      <c r="I3472" s="9">
        <v>41988</v>
      </c>
      <c r="J3472" s="9">
        <v>41989</v>
      </c>
      <c r="K3472" s="7">
        <v>1</v>
      </c>
      <c r="L3472" s="9" t="str">
        <f>VLOOKUP(T_[[#This Row],[Réf catégorie]],ListeCATEGORIES,2,FALSE)</f>
        <v>Boissons</v>
      </c>
      <c r="M3472" s="6">
        <v>35</v>
      </c>
      <c r="N3472" s="6" t="str">
        <f>VLOOKUP(T_[[#This Row],[Réf prod]],ListePRODUITS,2,FALSE)</f>
        <v>Steeleye Stout</v>
      </c>
      <c r="O3472" s="13">
        <v>90</v>
      </c>
      <c r="P3472" s="6">
        <v>18</v>
      </c>
      <c r="Q3472" s="13">
        <f t="shared" si="54"/>
        <v>1620</v>
      </c>
      <c r="R3472" s="15">
        <v>7.0000000000000007E-2</v>
      </c>
      <c r="S3472" s="13">
        <v>1506.6</v>
      </c>
      <c r="T3472" s="13">
        <v>42.184799999999996</v>
      </c>
      <c r="U3472" s="48">
        <f>T_[[#This Row],[CA tarif]]-T_[[#This Row],[CA HT]]</f>
        <v>113.40000000000009</v>
      </c>
      <c r="V3472" s="13"/>
      <c r="W3472" s="13"/>
      <c r="X3472"/>
      <c r="AA3472"/>
      <c r="AB3472"/>
    </row>
    <row r="3473" spans="1:28" ht="15" customHeight="1" x14ac:dyDescent="0.25">
      <c r="A3473" s="6" t="s">
        <v>226</v>
      </c>
      <c r="B3473" s="6" t="s">
        <v>227</v>
      </c>
      <c r="C3473" s="6" t="s">
        <v>53</v>
      </c>
      <c r="D3473" s="6" t="s">
        <v>51</v>
      </c>
      <c r="E3473" s="6">
        <v>3</v>
      </c>
      <c r="F3473" s="6" t="str">
        <f>VLOOKUP(T_[[#This Row],[N° représ]],ListeREPRESENTANTS,2,FALSE)</f>
        <v>Janet Leverling</v>
      </c>
      <c r="G3473" s="6">
        <v>10751</v>
      </c>
      <c r="H3473" s="9">
        <v>41968</v>
      </c>
      <c r="I3473" s="9">
        <v>41990</v>
      </c>
      <c r="J3473" s="9">
        <v>41992</v>
      </c>
      <c r="K3473" s="7">
        <v>3</v>
      </c>
      <c r="L3473" s="9" t="str">
        <f>VLOOKUP(T_[[#This Row],[Réf catégorie]],ListeCATEGORIES,2,FALSE)</f>
        <v>Desserts</v>
      </c>
      <c r="M3473" s="6">
        <v>50</v>
      </c>
      <c r="N3473" s="6" t="str">
        <f>VLOOKUP(T_[[#This Row],[Réf prod]],ListePRODUITS,2,FALSE)</f>
        <v>Valkoinen suklaa</v>
      </c>
      <c r="O3473" s="13">
        <v>81.25</v>
      </c>
      <c r="P3473" s="6">
        <v>8</v>
      </c>
      <c r="Q3473" s="13">
        <f t="shared" si="54"/>
        <v>650</v>
      </c>
      <c r="R3473" s="15">
        <v>0.02</v>
      </c>
      <c r="S3473" s="13">
        <v>637</v>
      </c>
      <c r="T3473" s="13">
        <v>6.37</v>
      </c>
      <c r="U3473" s="48">
        <f>T_[[#This Row],[CA tarif]]-T_[[#This Row],[CA HT]]</f>
        <v>13</v>
      </c>
      <c r="V3473" s="13"/>
      <c r="W3473" s="13"/>
      <c r="X3473"/>
      <c r="AA3473"/>
      <c r="AB3473"/>
    </row>
    <row r="3474" spans="1:28" ht="15" customHeight="1" x14ac:dyDescent="0.25">
      <c r="A3474" s="6" t="s">
        <v>160</v>
      </c>
      <c r="B3474" s="6" t="s">
        <v>161</v>
      </c>
      <c r="C3474" s="6" t="s">
        <v>162</v>
      </c>
      <c r="D3474" s="6" t="s">
        <v>106</v>
      </c>
      <c r="E3474" s="6">
        <v>9</v>
      </c>
      <c r="F3474" s="6" t="str">
        <f>VLOOKUP(T_[[#This Row],[N° représ]],ListeREPRESENTANTS,2,FALSE)</f>
        <v>Steven Buchanan</v>
      </c>
      <c r="G3474" s="6">
        <v>10823</v>
      </c>
      <c r="H3474" s="9">
        <v>41968</v>
      </c>
      <c r="I3474" s="9">
        <v>41991</v>
      </c>
      <c r="J3474" s="9">
        <v>41992</v>
      </c>
      <c r="K3474" s="7">
        <v>5</v>
      </c>
      <c r="L3474" s="9" t="str">
        <f>VLOOKUP(T_[[#This Row],[Réf catégorie]],ListeCATEGORIES,2,FALSE)</f>
        <v>Pâtes et céréales</v>
      </c>
      <c r="M3474" s="6">
        <v>57</v>
      </c>
      <c r="N3474" s="6" t="str">
        <f>VLOOKUP(T_[[#This Row],[Réf prod]],ListePRODUITS,2,FALSE)</f>
        <v>Ravioli Angelo</v>
      </c>
      <c r="O3474" s="13">
        <v>97.5</v>
      </c>
      <c r="P3474" s="6">
        <v>100</v>
      </c>
      <c r="Q3474" s="13">
        <f t="shared" si="54"/>
        <v>9750</v>
      </c>
      <c r="R3474" s="15">
        <v>0.02</v>
      </c>
      <c r="S3474" s="13">
        <v>9555</v>
      </c>
      <c r="T3474" s="13">
        <v>57.33</v>
      </c>
      <c r="U3474" s="48">
        <f>T_[[#This Row],[CA tarif]]-T_[[#This Row],[CA HT]]</f>
        <v>195</v>
      </c>
      <c r="V3474" s="13"/>
      <c r="W3474" s="13"/>
      <c r="X3474"/>
      <c r="AA3474"/>
      <c r="AB3474"/>
    </row>
    <row r="3475" spans="1:28" ht="15" customHeight="1" x14ac:dyDescent="0.25">
      <c r="A3475" s="6" t="s">
        <v>179</v>
      </c>
      <c r="B3475" s="6" t="s">
        <v>180</v>
      </c>
      <c r="C3475" s="6" t="s">
        <v>181</v>
      </c>
      <c r="D3475" s="6" t="s">
        <v>81</v>
      </c>
      <c r="E3475" s="6">
        <v>6</v>
      </c>
      <c r="F3475" s="6" t="str">
        <f>VLOOKUP(T_[[#This Row],[N° représ]],ListeREPRESENTANTS,2,FALSE)</f>
        <v>Ernst Junge</v>
      </c>
      <c r="G3475" s="6">
        <v>10510</v>
      </c>
      <c r="H3475" s="9">
        <v>41969</v>
      </c>
      <c r="I3475" s="9">
        <v>41997</v>
      </c>
      <c r="J3475" s="9">
        <v>41999</v>
      </c>
      <c r="K3475" s="7">
        <v>6</v>
      </c>
      <c r="L3475" s="9" t="str">
        <f>VLOOKUP(T_[[#This Row],[Réf catégorie]],ListeCATEGORIES,2,FALSE)</f>
        <v>Viandes</v>
      </c>
      <c r="M3475" s="6">
        <v>29</v>
      </c>
      <c r="N3475" s="6" t="str">
        <f>VLOOKUP(T_[[#This Row],[Réf prod]],ListePRODUITS,2,FALSE)</f>
        <v>Thüringer Rostbratwurst</v>
      </c>
      <c r="O3475" s="13">
        <v>618.95000000000005</v>
      </c>
      <c r="P3475" s="6">
        <v>46</v>
      </c>
      <c r="Q3475" s="13">
        <f t="shared" si="54"/>
        <v>28471.7</v>
      </c>
      <c r="R3475" s="15">
        <v>0.17</v>
      </c>
      <c r="S3475" s="13">
        <v>23631.510999999999</v>
      </c>
      <c r="T3475" s="13">
        <v>23.631511</v>
      </c>
      <c r="U3475" s="48">
        <f>T_[[#This Row],[CA tarif]]-T_[[#This Row],[CA HT]]</f>
        <v>4840.1890000000021</v>
      </c>
      <c r="V3475" s="13"/>
      <c r="W3475" s="13"/>
      <c r="X3475"/>
      <c r="AA3475"/>
      <c r="AB3475"/>
    </row>
    <row r="3476" spans="1:28" ht="15" customHeight="1" x14ac:dyDescent="0.25">
      <c r="A3476" s="6" t="s">
        <v>189</v>
      </c>
      <c r="B3476" s="6" t="s">
        <v>190</v>
      </c>
      <c r="C3476" s="6" t="s">
        <v>191</v>
      </c>
      <c r="D3476" s="6" t="s">
        <v>136</v>
      </c>
      <c r="E3476" s="6">
        <v>1</v>
      </c>
      <c r="F3476" s="6" t="str">
        <f>VLOOKUP(T_[[#This Row],[N° représ]],ListeREPRESENTANTS,2,FALSE)</f>
        <v>Francis Rivière</v>
      </c>
      <c r="G3476" s="6">
        <v>10515</v>
      </c>
      <c r="H3476" s="9">
        <v>41969</v>
      </c>
      <c r="I3476" s="9">
        <v>41989</v>
      </c>
      <c r="J3476" s="9">
        <v>41991</v>
      </c>
      <c r="K3476" s="7">
        <v>3</v>
      </c>
      <c r="L3476" s="9" t="str">
        <f>VLOOKUP(T_[[#This Row],[Réf catégorie]],ListeCATEGORIES,2,FALSE)</f>
        <v>Desserts</v>
      </c>
      <c r="M3476" s="6">
        <v>27</v>
      </c>
      <c r="N3476" s="6" t="str">
        <f>VLOOKUP(T_[[#This Row],[Réf prod]],ListePRODUITS,2,FALSE)</f>
        <v>Schoggi Schokolade</v>
      </c>
      <c r="O3476" s="13">
        <v>219.5</v>
      </c>
      <c r="P3476" s="6">
        <v>15</v>
      </c>
      <c r="Q3476" s="13">
        <f t="shared" si="54"/>
        <v>3292.5</v>
      </c>
      <c r="R3476" s="15">
        <v>0.06</v>
      </c>
      <c r="S3476" s="13">
        <v>3094.95</v>
      </c>
      <c r="T3476" s="13">
        <v>95.943449999999999</v>
      </c>
      <c r="U3476" s="48">
        <f>T_[[#This Row],[CA tarif]]-T_[[#This Row],[CA HT]]</f>
        <v>197.55000000000018</v>
      </c>
      <c r="V3476" s="13"/>
      <c r="W3476" s="13"/>
      <c r="X3476"/>
      <c r="AA3476"/>
      <c r="AB3476"/>
    </row>
    <row r="3477" spans="1:28" ht="15" customHeight="1" x14ac:dyDescent="0.25">
      <c r="A3477" s="6" t="s">
        <v>179</v>
      </c>
      <c r="B3477" s="6" t="s">
        <v>180</v>
      </c>
      <c r="C3477" s="6" t="s">
        <v>181</v>
      </c>
      <c r="D3477" s="6" t="s">
        <v>81</v>
      </c>
      <c r="E3477" s="6">
        <v>7</v>
      </c>
      <c r="F3477" s="6" t="str">
        <f>VLOOKUP(T_[[#This Row],[N° représ]],ListeREPRESENTANTS,2,FALSE)</f>
        <v>Jaime Dos Santos</v>
      </c>
      <c r="G3477" s="6">
        <v>10713</v>
      </c>
      <c r="H3477" s="9">
        <v>41970</v>
      </c>
      <c r="I3477" s="9">
        <v>41984</v>
      </c>
      <c r="J3477" s="9">
        <v>41986</v>
      </c>
      <c r="K3477" s="7">
        <v>3</v>
      </c>
      <c r="L3477" s="9" t="str">
        <f>VLOOKUP(T_[[#This Row],[Réf catégorie]],ListeCATEGORIES,2,FALSE)</f>
        <v>Desserts</v>
      </c>
      <c r="M3477" s="6">
        <v>26</v>
      </c>
      <c r="N3477" s="6" t="str">
        <f>VLOOKUP(T_[[#This Row],[Réf prod]],ListePRODUITS,2,FALSE)</f>
        <v>Gumbär Gummibärchen</v>
      </c>
      <c r="O3477" s="13">
        <v>156.15</v>
      </c>
      <c r="P3477" s="6">
        <v>72</v>
      </c>
      <c r="Q3477" s="13">
        <f t="shared" si="54"/>
        <v>11242.800000000001</v>
      </c>
      <c r="R3477" s="15">
        <v>0.1</v>
      </c>
      <c r="S3477" s="13">
        <v>10118.52</v>
      </c>
      <c r="T3477" s="13">
        <v>333.91116000000005</v>
      </c>
      <c r="U3477" s="48">
        <f>T_[[#This Row],[CA tarif]]-T_[[#This Row],[CA HT]]</f>
        <v>1124.2800000000007</v>
      </c>
      <c r="V3477" s="13"/>
      <c r="W3477" s="13"/>
      <c r="X3477"/>
      <c r="AA3477"/>
      <c r="AB3477"/>
    </row>
    <row r="3478" spans="1:28" ht="15" customHeight="1" x14ac:dyDescent="0.25">
      <c r="A3478" s="6" t="s">
        <v>133</v>
      </c>
      <c r="B3478" s="6" t="s">
        <v>134</v>
      </c>
      <c r="C3478" s="6" t="s">
        <v>135</v>
      </c>
      <c r="D3478" s="6" t="s">
        <v>136</v>
      </c>
      <c r="E3478" s="6">
        <v>7</v>
      </c>
      <c r="F3478" s="6" t="str">
        <f>VLOOKUP(T_[[#This Row],[N° représ]],ListeREPRESENTANTS,2,FALSE)</f>
        <v>Jaime Dos Santos</v>
      </c>
      <c r="G3478" s="6">
        <v>10717</v>
      </c>
      <c r="H3478" s="9">
        <v>41970</v>
      </c>
      <c r="I3478" s="9">
        <v>41993</v>
      </c>
      <c r="J3478" s="9">
        <v>41991</v>
      </c>
      <c r="K3478" s="7">
        <v>6</v>
      </c>
      <c r="L3478" s="9" t="str">
        <f>VLOOKUP(T_[[#This Row],[Réf catégorie]],ListeCATEGORIES,2,FALSE)</f>
        <v>Viandes</v>
      </c>
      <c r="M3478" s="6">
        <v>54</v>
      </c>
      <c r="N3478" s="6" t="str">
        <f>VLOOKUP(T_[[#This Row],[Réf prod]],ListePRODUITS,2,FALSE)</f>
        <v>Tourtière</v>
      </c>
      <c r="O3478" s="13">
        <v>37.25</v>
      </c>
      <c r="P3478" s="6">
        <v>18</v>
      </c>
      <c r="Q3478" s="13">
        <f t="shared" si="54"/>
        <v>670.5</v>
      </c>
      <c r="R3478" s="15">
        <v>0.02</v>
      </c>
      <c r="S3478" s="13">
        <v>657.09</v>
      </c>
      <c r="T3478" s="13">
        <v>8.5421700000000005</v>
      </c>
      <c r="U3478" s="48">
        <f>T_[[#This Row],[CA tarif]]-T_[[#This Row],[CA HT]]</f>
        <v>13.409999999999968</v>
      </c>
      <c r="V3478" s="13"/>
      <c r="W3478" s="13"/>
      <c r="X3478"/>
      <c r="AA3478"/>
      <c r="AB3478"/>
    </row>
    <row r="3479" spans="1:28" ht="15" customHeight="1" x14ac:dyDescent="0.25">
      <c r="A3479" s="6" t="s">
        <v>120</v>
      </c>
      <c r="B3479" s="6" t="s">
        <v>121</v>
      </c>
      <c r="C3479" s="6" t="s">
        <v>122</v>
      </c>
      <c r="D3479" s="6" t="s">
        <v>123</v>
      </c>
      <c r="E3479" s="6">
        <v>9</v>
      </c>
      <c r="F3479" s="6" t="str">
        <f>VLOOKUP(T_[[#This Row],[N° représ]],ListeREPRESENTANTS,2,FALSE)</f>
        <v>Steven Buchanan</v>
      </c>
      <c r="G3479" s="6">
        <v>10648</v>
      </c>
      <c r="H3479" s="9">
        <v>41971</v>
      </c>
      <c r="I3479" s="9">
        <v>41986</v>
      </c>
      <c r="J3479" s="9">
        <v>41983</v>
      </c>
      <c r="K3479" s="7">
        <v>1</v>
      </c>
      <c r="L3479" s="9" t="str">
        <f>VLOOKUP(T_[[#This Row],[Réf catégorie]],ListeCATEGORIES,2,FALSE)</f>
        <v>Boissons</v>
      </c>
      <c r="M3479" s="6">
        <v>24</v>
      </c>
      <c r="N3479" s="6" t="str">
        <f>VLOOKUP(T_[[#This Row],[Réf prod]],ListePRODUITS,2,FALSE)</f>
        <v>Guaraná Fantástica</v>
      </c>
      <c r="O3479" s="13">
        <v>22.5</v>
      </c>
      <c r="P3479" s="6">
        <v>10</v>
      </c>
      <c r="Q3479" s="13">
        <f t="shared" si="54"/>
        <v>225</v>
      </c>
      <c r="R3479" s="15">
        <v>0.02</v>
      </c>
      <c r="S3479" s="13">
        <v>220.5</v>
      </c>
      <c r="T3479" s="13">
        <v>1.323</v>
      </c>
      <c r="U3479" s="48">
        <f>T_[[#This Row],[CA tarif]]-T_[[#This Row],[CA HT]]</f>
        <v>4.5</v>
      </c>
      <c r="V3479" s="13"/>
      <c r="W3479" s="13"/>
      <c r="X3479"/>
      <c r="AA3479"/>
      <c r="AB3479"/>
    </row>
    <row r="3480" spans="1:28" ht="15" customHeight="1" x14ac:dyDescent="0.25">
      <c r="A3480" s="6" t="s">
        <v>189</v>
      </c>
      <c r="B3480" s="6" t="s">
        <v>190</v>
      </c>
      <c r="C3480" s="6" t="s">
        <v>191</v>
      </c>
      <c r="D3480" s="6" t="s">
        <v>136</v>
      </c>
      <c r="E3480" s="6">
        <v>5</v>
      </c>
      <c r="F3480" s="6" t="str">
        <f>VLOOKUP(T_[[#This Row],[N° représ]],ListeREPRESENTANTS,2,FALSE)</f>
        <v>Mohamed Ben Arfa</v>
      </c>
      <c r="G3480" s="6">
        <v>10658</v>
      </c>
      <c r="H3480" s="9">
        <v>41971</v>
      </c>
      <c r="I3480" s="9">
        <v>41986</v>
      </c>
      <c r="J3480" s="9">
        <v>41981</v>
      </c>
      <c r="K3480" s="7">
        <v>8</v>
      </c>
      <c r="L3480" s="9" t="str">
        <f>VLOOKUP(T_[[#This Row],[Réf catégorie]],ListeCATEGORIES,2,FALSE)</f>
        <v>Poissons et fruits de mer</v>
      </c>
      <c r="M3480" s="6">
        <v>40</v>
      </c>
      <c r="N3480" s="6" t="str">
        <f>VLOOKUP(T_[[#This Row],[Réf prod]],ListePRODUITS,2,FALSE)</f>
        <v>Boston Crab Meat</v>
      </c>
      <c r="O3480" s="13">
        <v>92</v>
      </c>
      <c r="P3480" s="6">
        <v>58</v>
      </c>
      <c r="Q3480" s="13">
        <f t="shared" si="54"/>
        <v>5336</v>
      </c>
      <c r="R3480" s="15">
        <v>0.06</v>
      </c>
      <c r="S3480" s="13">
        <v>5015.84</v>
      </c>
      <c r="T3480" s="13">
        <v>155.49104</v>
      </c>
      <c r="U3480" s="48">
        <f>T_[[#This Row],[CA tarif]]-T_[[#This Row],[CA HT]]</f>
        <v>320.15999999999985</v>
      </c>
      <c r="V3480" s="13"/>
      <c r="W3480" s="13"/>
      <c r="X3480"/>
      <c r="AA3480"/>
      <c r="AB3480"/>
    </row>
    <row r="3481" spans="1:28" ht="15" customHeight="1" x14ac:dyDescent="0.25">
      <c r="A3481" s="6" t="s">
        <v>228</v>
      </c>
      <c r="B3481" s="6" t="s">
        <v>229</v>
      </c>
      <c r="C3481" s="6" t="s">
        <v>122</v>
      </c>
      <c r="D3481" s="6" t="s">
        <v>123</v>
      </c>
      <c r="E3481" s="6">
        <v>7</v>
      </c>
      <c r="F3481" s="6" t="str">
        <f>VLOOKUP(T_[[#This Row],[N° représ]],ListeREPRESENTANTS,2,FALSE)</f>
        <v>Jaime Dos Santos</v>
      </c>
      <c r="G3481" s="6">
        <v>10886</v>
      </c>
      <c r="H3481" s="9">
        <v>41971</v>
      </c>
      <c r="I3481" s="9">
        <v>41992</v>
      </c>
      <c r="J3481" s="9">
        <v>41995</v>
      </c>
      <c r="K3481" s="7">
        <v>8</v>
      </c>
      <c r="L3481" s="9" t="str">
        <f>VLOOKUP(T_[[#This Row],[Réf catégorie]],ListeCATEGORIES,2,FALSE)</f>
        <v>Poissons et fruits de mer</v>
      </c>
      <c r="M3481" s="6">
        <v>10</v>
      </c>
      <c r="N3481" s="6" t="str">
        <f>VLOOKUP(T_[[#This Row],[Réf prod]],ListePRODUITS,2,FALSE)</f>
        <v>Ikura</v>
      </c>
      <c r="O3481" s="13">
        <v>155</v>
      </c>
      <c r="P3481" s="6">
        <v>61</v>
      </c>
      <c r="Q3481" s="13">
        <f t="shared" si="54"/>
        <v>9455</v>
      </c>
      <c r="R3481" s="15">
        <v>0.04</v>
      </c>
      <c r="S3481" s="13">
        <v>9076.7999999999993</v>
      </c>
      <c r="T3481" s="13">
        <v>226.91999999999996</v>
      </c>
      <c r="U3481" s="48">
        <f>T_[[#This Row],[CA tarif]]-T_[[#This Row],[CA HT]]</f>
        <v>378.20000000000073</v>
      </c>
      <c r="V3481" s="13"/>
      <c r="W3481" s="13"/>
      <c r="X3481"/>
      <c r="AA3481"/>
      <c r="AB3481"/>
    </row>
    <row r="3482" spans="1:28" ht="15" customHeight="1" x14ac:dyDescent="0.25">
      <c r="A3482" s="6" t="s">
        <v>261</v>
      </c>
      <c r="B3482" s="6" t="s">
        <v>262</v>
      </c>
      <c r="C3482" s="6" t="s">
        <v>263</v>
      </c>
      <c r="D3482" s="6" t="s">
        <v>81</v>
      </c>
      <c r="E3482" s="6">
        <v>4</v>
      </c>
      <c r="F3482" s="6" t="str">
        <f>VLOOKUP(T_[[#This Row],[N° représ]],ListeREPRESENTANTS,2,FALSE)</f>
        <v>Laura Callahan</v>
      </c>
      <c r="G3482" s="6">
        <v>10719</v>
      </c>
      <c r="H3482" s="9">
        <v>41972</v>
      </c>
      <c r="I3482" s="9">
        <v>41999</v>
      </c>
      <c r="J3482" s="9">
        <v>42002</v>
      </c>
      <c r="K3482" s="7">
        <v>8</v>
      </c>
      <c r="L3482" s="9" t="str">
        <f>VLOOKUP(T_[[#This Row],[Réf catégorie]],ListeCATEGORIES,2,FALSE)</f>
        <v>Poissons et fruits de mer</v>
      </c>
      <c r="M3482" s="6">
        <v>30</v>
      </c>
      <c r="N3482" s="6" t="str">
        <f>VLOOKUP(T_[[#This Row],[Réf prod]],ListePRODUITS,2,FALSE)</f>
        <v>Nord-Ost Matjeshering</v>
      </c>
      <c r="O3482" s="13">
        <v>129.44999999999999</v>
      </c>
      <c r="P3482" s="6">
        <v>29</v>
      </c>
      <c r="Q3482" s="13">
        <f t="shared" si="54"/>
        <v>3754.0499999999997</v>
      </c>
      <c r="R3482" s="15">
        <v>0.19</v>
      </c>
      <c r="S3482" s="13">
        <v>3040.7804999999998</v>
      </c>
      <c r="T3482" s="13">
        <v>9.1223414999999992</v>
      </c>
      <c r="U3482" s="48">
        <f>T_[[#This Row],[CA tarif]]-T_[[#This Row],[CA HT]]</f>
        <v>713.26949999999988</v>
      </c>
      <c r="V3482" s="13"/>
      <c r="W3482" s="13"/>
      <c r="X3482"/>
      <c r="AA3482"/>
      <c r="AB3482"/>
    </row>
    <row r="3483" spans="1:28" ht="15" customHeight="1" x14ac:dyDescent="0.25">
      <c r="A3483" s="6" t="s">
        <v>147</v>
      </c>
      <c r="B3483" s="6" t="s">
        <v>148</v>
      </c>
      <c r="C3483" s="6" t="s">
        <v>149</v>
      </c>
      <c r="D3483" s="6" t="s">
        <v>85</v>
      </c>
      <c r="E3483" s="6">
        <v>5</v>
      </c>
      <c r="F3483" s="6" t="str">
        <f>VLOOKUP(T_[[#This Row],[N° représ]],ListeREPRESENTANTS,2,FALSE)</f>
        <v>Mohamed Ben Arfa</v>
      </c>
      <c r="G3483" s="6">
        <v>10493</v>
      </c>
      <c r="H3483" s="9">
        <v>41973</v>
      </c>
      <c r="I3483" s="9">
        <v>42003</v>
      </c>
      <c r="J3483" s="9">
        <v>42006</v>
      </c>
      <c r="K3483" s="7">
        <v>2</v>
      </c>
      <c r="L3483" s="9" t="str">
        <f>VLOOKUP(T_[[#This Row],[Réf catégorie]],ListeCATEGORIES,2,FALSE)</f>
        <v>Condiments</v>
      </c>
      <c r="M3483" s="6">
        <v>66</v>
      </c>
      <c r="N3483" s="6" t="str">
        <f>VLOOKUP(T_[[#This Row],[Réf prod]],ListePRODUITS,2,FALSE)</f>
        <v>Louisiana Hot Spiced Okra</v>
      </c>
      <c r="O3483" s="13">
        <v>68</v>
      </c>
      <c r="P3483" s="6">
        <v>94</v>
      </c>
      <c r="Q3483" s="13">
        <f t="shared" si="54"/>
        <v>6392</v>
      </c>
      <c r="R3483" s="15">
        <v>0.01</v>
      </c>
      <c r="S3483" s="13">
        <v>6328.08</v>
      </c>
      <c r="T3483" s="13">
        <v>18.984239999999996</v>
      </c>
      <c r="U3483" s="48">
        <f>T_[[#This Row],[CA tarif]]-T_[[#This Row],[CA HT]]</f>
        <v>63.920000000000073</v>
      </c>
      <c r="V3483" s="13"/>
      <c r="W3483" s="13"/>
      <c r="X3483"/>
      <c r="AA3483"/>
      <c r="AB3483"/>
    </row>
    <row r="3484" spans="1:28" ht="15" customHeight="1" x14ac:dyDescent="0.25">
      <c r="A3484" s="6" t="s">
        <v>170</v>
      </c>
      <c r="B3484" s="6" t="s">
        <v>171</v>
      </c>
      <c r="C3484" s="6" t="s">
        <v>172</v>
      </c>
      <c r="D3484" s="6" t="s">
        <v>146</v>
      </c>
      <c r="E3484" s="6">
        <v>3</v>
      </c>
      <c r="F3484" s="6" t="str">
        <f>VLOOKUP(T_[[#This Row],[N° représ]],ListeREPRESENTANTS,2,FALSE)</f>
        <v>Janet Leverling</v>
      </c>
      <c r="G3484" s="6">
        <v>10619</v>
      </c>
      <c r="H3484" s="9">
        <v>41973</v>
      </c>
      <c r="I3484" s="9">
        <v>42000</v>
      </c>
      <c r="J3484" s="9">
        <v>41999</v>
      </c>
      <c r="K3484" s="7">
        <v>5</v>
      </c>
      <c r="L3484" s="9" t="str">
        <f>VLOOKUP(T_[[#This Row],[Réf catégorie]],ListeCATEGORIES,2,FALSE)</f>
        <v>Pâtes et céréales</v>
      </c>
      <c r="M3484" s="6">
        <v>22</v>
      </c>
      <c r="N3484" s="6" t="str">
        <f>VLOOKUP(T_[[#This Row],[Réf prod]],ListePRODUITS,2,FALSE)</f>
        <v>Gustaf's Knäckebröd</v>
      </c>
      <c r="O3484" s="13">
        <v>105</v>
      </c>
      <c r="P3484" s="6">
        <v>46</v>
      </c>
      <c r="Q3484" s="13">
        <f t="shared" si="54"/>
        <v>4830</v>
      </c>
      <c r="R3484" s="15">
        <v>0.15</v>
      </c>
      <c r="S3484" s="13">
        <v>4105.5</v>
      </c>
      <c r="T3484" s="13">
        <v>78.004499999999993</v>
      </c>
      <c r="U3484" s="48">
        <f>T_[[#This Row],[CA tarif]]-T_[[#This Row],[CA HT]]</f>
        <v>724.5</v>
      </c>
      <c r="V3484" s="13"/>
      <c r="W3484" s="13"/>
      <c r="X3484"/>
      <c r="AA3484"/>
      <c r="AB3484"/>
    </row>
    <row r="3485" spans="1:28" ht="15" customHeight="1" x14ac:dyDescent="0.25">
      <c r="A3485" s="6" t="s">
        <v>173</v>
      </c>
      <c r="B3485" s="6" t="s">
        <v>174</v>
      </c>
      <c r="C3485" s="6" t="s">
        <v>135</v>
      </c>
      <c r="D3485" s="6" t="s">
        <v>136</v>
      </c>
      <c r="E3485" s="6">
        <v>7</v>
      </c>
      <c r="F3485" s="6" t="str">
        <f>VLOOKUP(T_[[#This Row],[N° représ]],ListeREPRESENTANTS,2,FALSE)</f>
        <v>Jaime Dos Santos</v>
      </c>
      <c r="G3485" s="6">
        <v>10630</v>
      </c>
      <c r="H3485" s="9">
        <v>41973</v>
      </c>
      <c r="I3485" s="9">
        <v>42001</v>
      </c>
      <c r="J3485" s="9">
        <v>41996</v>
      </c>
      <c r="K3485" s="7">
        <v>6</v>
      </c>
      <c r="L3485" s="9" t="str">
        <f>VLOOKUP(T_[[#This Row],[Réf catégorie]],ListeCATEGORIES,2,FALSE)</f>
        <v>Viandes</v>
      </c>
      <c r="M3485" s="6">
        <v>55</v>
      </c>
      <c r="N3485" s="6" t="str">
        <f>VLOOKUP(T_[[#This Row],[Réf prod]],ListePRODUITS,2,FALSE)</f>
        <v>Pâté chinois</v>
      </c>
      <c r="O3485" s="13">
        <v>120</v>
      </c>
      <c r="P3485" s="6">
        <v>91</v>
      </c>
      <c r="Q3485" s="13">
        <f t="shared" si="54"/>
        <v>10920</v>
      </c>
      <c r="R3485" s="15">
        <v>0.14000000000000001</v>
      </c>
      <c r="S3485" s="13">
        <v>9391.2000000000007</v>
      </c>
      <c r="T3485" s="13">
        <v>0</v>
      </c>
      <c r="U3485" s="48">
        <f>T_[[#This Row],[CA tarif]]-T_[[#This Row],[CA HT]]</f>
        <v>1528.7999999999993</v>
      </c>
      <c r="V3485" s="13"/>
      <c r="W3485" s="13"/>
      <c r="X3485"/>
      <c r="AA3485"/>
      <c r="AB3485"/>
    </row>
    <row r="3486" spans="1:28" ht="15" customHeight="1" x14ac:dyDescent="0.25">
      <c r="A3486" s="6" t="s">
        <v>179</v>
      </c>
      <c r="B3486" s="6" t="s">
        <v>180</v>
      </c>
      <c r="C3486" s="6" t="s">
        <v>181</v>
      </c>
      <c r="D3486" s="6" t="s">
        <v>81</v>
      </c>
      <c r="E3486" s="6">
        <v>3</v>
      </c>
      <c r="F3486" s="6" t="str">
        <f>VLOOKUP(T_[[#This Row],[N° représ]],ListeREPRESENTANTS,2,FALSE)</f>
        <v>Janet Leverling</v>
      </c>
      <c r="G3486" s="6">
        <v>10748</v>
      </c>
      <c r="H3486" s="9">
        <v>41973</v>
      </c>
      <c r="I3486" s="9">
        <v>41996</v>
      </c>
      <c r="J3486" s="9">
        <v>41992</v>
      </c>
      <c r="K3486" s="7">
        <v>5</v>
      </c>
      <c r="L3486" s="9" t="str">
        <f>VLOOKUP(T_[[#This Row],[Réf catégorie]],ListeCATEGORIES,2,FALSE)</f>
        <v>Pâtes et céréales</v>
      </c>
      <c r="M3486" s="6">
        <v>23</v>
      </c>
      <c r="N3486" s="6" t="str">
        <f>VLOOKUP(T_[[#This Row],[Réf prod]],ListePRODUITS,2,FALSE)</f>
        <v>Tunnbröd</v>
      </c>
      <c r="O3486" s="13">
        <v>45</v>
      </c>
      <c r="P3486" s="6">
        <v>42</v>
      </c>
      <c r="Q3486" s="13">
        <f t="shared" si="54"/>
        <v>1890</v>
      </c>
      <c r="R3486" s="15">
        <v>0.06</v>
      </c>
      <c r="S3486" s="13">
        <v>1776.6</v>
      </c>
      <c r="T3486" s="13">
        <v>33.755400000000002</v>
      </c>
      <c r="U3486" s="48">
        <f>T_[[#This Row],[CA tarif]]-T_[[#This Row],[CA HT]]</f>
        <v>113.40000000000009</v>
      </c>
      <c r="V3486" s="13"/>
      <c r="W3486" s="13"/>
      <c r="X3486"/>
      <c r="AA3486"/>
      <c r="AB3486"/>
    </row>
    <row r="3487" spans="1:28" ht="15" customHeight="1" x14ac:dyDescent="0.25">
      <c r="A3487" s="6" t="s">
        <v>133</v>
      </c>
      <c r="B3487" s="6" t="s">
        <v>134</v>
      </c>
      <c r="C3487" s="6" t="s">
        <v>135</v>
      </c>
      <c r="D3487" s="6" t="s">
        <v>136</v>
      </c>
      <c r="E3487" s="6">
        <v>6</v>
      </c>
      <c r="F3487" s="6" t="str">
        <f>VLOOKUP(T_[[#This Row],[N° représ]],ListeREPRESENTANTS,2,FALSE)</f>
        <v>Ernst Junge</v>
      </c>
      <c r="G3487" s="6">
        <v>10929</v>
      </c>
      <c r="H3487" s="9">
        <v>41973</v>
      </c>
      <c r="I3487" s="9">
        <v>41985</v>
      </c>
      <c r="J3487" s="9">
        <v>41984</v>
      </c>
      <c r="K3487" s="7">
        <v>3</v>
      </c>
      <c r="L3487" s="9" t="str">
        <f>VLOOKUP(T_[[#This Row],[Réf catégorie]],ListeCATEGORIES,2,FALSE)</f>
        <v>Desserts</v>
      </c>
      <c r="M3487" s="6">
        <v>21</v>
      </c>
      <c r="N3487" s="6" t="str">
        <f>VLOOKUP(T_[[#This Row],[Réf prod]],ListePRODUITS,2,FALSE)</f>
        <v>Sir Rodney's Scones</v>
      </c>
      <c r="O3487" s="13">
        <v>50</v>
      </c>
      <c r="P3487" s="6">
        <v>21</v>
      </c>
      <c r="Q3487" s="13">
        <f t="shared" si="54"/>
        <v>1050</v>
      </c>
      <c r="R3487" s="15">
        <v>0.13</v>
      </c>
      <c r="S3487" s="13">
        <v>913.5</v>
      </c>
      <c r="T3487" s="13">
        <v>22.837499999999999</v>
      </c>
      <c r="U3487" s="48">
        <f>T_[[#This Row],[CA tarif]]-T_[[#This Row],[CA HT]]</f>
        <v>136.5</v>
      </c>
      <c r="V3487" s="13"/>
      <c r="W3487" s="13"/>
      <c r="X3487"/>
      <c r="AA3487"/>
      <c r="AB3487"/>
    </row>
    <row r="3488" spans="1:28" ht="15" customHeight="1" x14ac:dyDescent="0.25">
      <c r="A3488" s="6" t="s">
        <v>157</v>
      </c>
      <c r="B3488" s="6" t="s">
        <v>158</v>
      </c>
      <c r="C3488" s="6" t="s">
        <v>159</v>
      </c>
      <c r="D3488" s="6" t="s">
        <v>136</v>
      </c>
      <c r="E3488" s="6">
        <v>4</v>
      </c>
      <c r="F3488" s="6" t="str">
        <f>VLOOKUP(T_[[#This Row],[N° représ]],ListeREPRESENTANTS,2,FALSE)</f>
        <v>Laura Callahan</v>
      </c>
      <c r="G3488" s="6">
        <v>10534</v>
      </c>
      <c r="H3488" s="9">
        <v>41974</v>
      </c>
      <c r="I3488" s="9">
        <v>42001</v>
      </c>
      <c r="J3488" s="9">
        <v>41999</v>
      </c>
      <c r="K3488" s="7">
        <v>6</v>
      </c>
      <c r="L3488" s="9" t="str">
        <f>VLOOKUP(T_[[#This Row],[Réf catégorie]],ListeCATEGORIES,2,FALSE)</f>
        <v>Viandes</v>
      </c>
      <c r="M3488" s="6">
        <v>54</v>
      </c>
      <c r="N3488" s="6" t="str">
        <f>VLOOKUP(T_[[#This Row],[Réf prod]],ListePRODUITS,2,FALSE)</f>
        <v>Tourtière</v>
      </c>
      <c r="O3488" s="13">
        <v>37.25</v>
      </c>
      <c r="P3488" s="6">
        <v>84</v>
      </c>
      <c r="Q3488" s="13">
        <f t="shared" si="54"/>
        <v>3129</v>
      </c>
      <c r="R3488" s="15">
        <v>0.1</v>
      </c>
      <c r="S3488" s="13">
        <v>2816.1</v>
      </c>
      <c r="T3488" s="13">
        <v>95.747399999999999</v>
      </c>
      <c r="U3488" s="48">
        <f>T_[[#This Row],[CA tarif]]-T_[[#This Row],[CA HT]]</f>
        <v>312.90000000000009</v>
      </c>
      <c r="V3488" s="13"/>
      <c r="W3488" s="13"/>
      <c r="X3488"/>
      <c r="AA3488"/>
      <c r="AB3488"/>
    </row>
    <row r="3489" spans="1:28" ht="15" customHeight="1" x14ac:dyDescent="0.25">
      <c r="A3489" s="6" t="s">
        <v>177</v>
      </c>
      <c r="B3489" s="6" t="s">
        <v>178</v>
      </c>
      <c r="C3489" s="6" t="s">
        <v>159</v>
      </c>
      <c r="D3489" s="6" t="s">
        <v>136</v>
      </c>
      <c r="E3489" s="6">
        <v>5</v>
      </c>
      <c r="F3489" s="6" t="str">
        <f>VLOOKUP(T_[[#This Row],[N° représ]],ListeREPRESENTANTS,2,FALSE)</f>
        <v>Mohamed Ben Arfa</v>
      </c>
      <c r="G3489" s="6">
        <v>10580</v>
      </c>
      <c r="H3489" s="9">
        <v>41974</v>
      </c>
      <c r="I3489" s="9">
        <v>41988</v>
      </c>
      <c r="J3489" s="9">
        <v>41989</v>
      </c>
      <c r="K3489" s="7">
        <v>8</v>
      </c>
      <c r="L3489" s="9" t="str">
        <f>VLOOKUP(T_[[#This Row],[Réf catégorie]],ListeCATEGORIES,2,FALSE)</f>
        <v>Poissons et fruits de mer</v>
      </c>
      <c r="M3489" s="6">
        <v>41</v>
      </c>
      <c r="N3489" s="6" t="str">
        <f>VLOOKUP(T_[[#This Row],[Réf prod]],ListePRODUITS,2,FALSE)</f>
        <v>Jack's New England Clam Chowder</v>
      </c>
      <c r="O3489" s="13">
        <v>48.25</v>
      </c>
      <c r="P3489" s="6">
        <v>86</v>
      </c>
      <c r="Q3489" s="13">
        <f t="shared" si="54"/>
        <v>4149.5</v>
      </c>
      <c r="R3489" s="15">
        <v>0.04</v>
      </c>
      <c r="S3489" s="13">
        <v>3983.52</v>
      </c>
      <c r="T3489" s="13">
        <v>43.818719999999999</v>
      </c>
      <c r="U3489" s="48">
        <f>T_[[#This Row],[CA tarif]]-T_[[#This Row],[CA HT]]</f>
        <v>165.98000000000002</v>
      </c>
      <c r="V3489" s="13"/>
      <c r="W3489" s="13"/>
      <c r="X3489"/>
      <c r="AA3489"/>
      <c r="AB3489"/>
    </row>
    <row r="3490" spans="1:28" ht="15" customHeight="1" x14ac:dyDescent="0.25">
      <c r="A3490" s="6" t="s">
        <v>310</v>
      </c>
      <c r="B3490" s="6" t="s">
        <v>311</v>
      </c>
      <c r="C3490" s="6" t="s">
        <v>312</v>
      </c>
      <c r="D3490" s="6" t="s">
        <v>85</v>
      </c>
      <c r="E3490" s="6">
        <v>1</v>
      </c>
      <c r="F3490" s="6" t="str">
        <f>VLOOKUP(T_[[#This Row],[N° représ]],ListeREPRESENTANTS,2,FALSE)</f>
        <v>Francis Rivière</v>
      </c>
      <c r="G3490" s="6">
        <v>10737</v>
      </c>
      <c r="H3490" s="9">
        <v>41974</v>
      </c>
      <c r="I3490" s="9">
        <v>41991</v>
      </c>
      <c r="J3490" s="9">
        <v>41990</v>
      </c>
      <c r="K3490" s="7">
        <v>8</v>
      </c>
      <c r="L3490" s="9" t="str">
        <f>VLOOKUP(T_[[#This Row],[Réf catégorie]],ListeCATEGORIES,2,FALSE)</f>
        <v>Poissons et fruits de mer</v>
      </c>
      <c r="M3490" s="6">
        <v>41</v>
      </c>
      <c r="N3490" s="6" t="str">
        <f>VLOOKUP(T_[[#This Row],[Réf prod]],ListePRODUITS,2,FALSE)</f>
        <v>Jack's New England Clam Chowder</v>
      </c>
      <c r="O3490" s="13">
        <v>48.25</v>
      </c>
      <c r="P3490" s="6">
        <v>45</v>
      </c>
      <c r="Q3490" s="13">
        <f t="shared" si="54"/>
        <v>2171.25</v>
      </c>
      <c r="R3490" s="15">
        <v>-0.02</v>
      </c>
      <c r="S3490" s="13">
        <v>2214.6750000000002</v>
      </c>
      <c r="T3490" s="13">
        <v>17.717400000000001</v>
      </c>
      <c r="U3490" s="48">
        <f>T_[[#This Row],[CA tarif]]-T_[[#This Row],[CA HT]]</f>
        <v>-43.425000000000182</v>
      </c>
      <c r="V3490" s="13"/>
      <c r="W3490" s="13"/>
      <c r="X3490"/>
      <c r="AA3490"/>
      <c r="AB3490"/>
    </row>
    <row r="3491" spans="1:28" ht="15" customHeight="1" x14ac:dyDescent="0.25">
      <c r="A3491" s="6" t="s">
        <v>285</v>
      </c>
      <c r="B3491" s="6" t="s">
        <v>286</v>
      </c>
      <c r="C3491" s="6" t="s">
        <v>287</v>
      </c>
      <c r="D3491" s="6" t="s">
        <v>212</v>
      </c>
      <c r="E3491" s="6">
        <v>7</v>
      </c>
      <c r="F3491" s="6" t="str">
        <f>VLOOKUP(T_[[#This Row],[N° représ]],ListeREPRESENTANTS,2,FALSE)</f>
        <v>Jaime Dos Santos</v>
      </c>
      <c r="G3491" s="6">
        <v>10910</v>
      </c>
      <c r="H3491" s="9">
        <v>41974</v>
      </c>
      <c r="I3491" s="9">
        <v>41997</v>
      </c>
      <c r="J3491" s="9">
        <v>41998</v>
      </c>
      <c r="K3491" s="7">
        <v>2</v>
      </c>
      <c r="L3491" s="9" t="str">
        <f>VLOOKUP(T_[[#This Row],[Réf catégorie]],ListeCATEGORIES,2,FALSE)</f>
        <v>Condiments</v>
      </c>
      <c r="M3491" s="6">
        <v>61</v>
      </c>
      <c r="N3491" s="6" t="str">
        <f>VLOOKUP(T_[[#This Row],[Réf prod]],ListePRODUITS,2,FALSE)</f>
        <v>Sirop d'érable</v>
      </c>
      <c r="O3491" s="13">
        <v>142.5</v>
      </c>
      <c r="P3491" s="6">
        <v>35</v>
      </c>
      <c r="Q3491" s="13">
        <f t="shared" si="54"/>
        <v>4987.5</v>
      </c>
      <c r="R3491" s="15">
        <v>0.16</v>
      </c>
      <c r="S3491" s="13">
        <v>4189.5</v>
      </c>
      <c r="T3491" s="13">
        <v>25.137</v>
      </c>
      <c r="U3491" s="48">
        <f>T_[[#This Row],[CA tarif]]-T_[[#This Row],[CA HT]]</f>
        <v>798</v>
      </c>
      <c r="V3491" s="13"/>
      <c r="W3491" s="13"/>
      <c r="X3491"/>
      <c r="AA3491"/>
      <c r="AB3491"/>
    </row>
    <row r="3492" spans="1:28" ht="15" customHeight="1" x14ac:dyDescent="0.25">
      <c r="A3492" s="6" t="s">
        <v>170</v>
      </c>
      <c r="B3492" s="6" t="s">
        <v>171</v>
      </c>
      <c r="C3492" s="6" t="s">
        <v>172</v>
      </c>
      <c r="D3492" s="6" t="s">
        <v>146</v>
      </c>
      <c r="E3492" s="6">
        <v>7</v>
      </c>
      <c r="F3492" s="6" t="str">
        <f>VLOOKUP(T_[[#This Row],[N° représ]],ListeREPRESENTANTS,2,FALSE)</f>
        <v>Jaime Dos Santos</v>
      </c>
      <c r="G3492" s="6">
        <v>10605</v>
      </c>
      <c r="H3492" s="9">
        <v>41975</v>
      </c>
      <c r="I3492" s="9">
        <v>41996</v>
      </c>
      <c r="J3492" s="9">
        <v>41999</v>
      </c>
      <c r="K3492" s="7">
        <v>4</v>
      </c>
      <c r="L3492" s="9" t="str">
        <f>VLOOKUP(T_[[#This Row],[Réf catégorie]],ListeCATEGORIES,2,FALSE)</f>
        <v>Produits laitiers</v>
      </c>
      <c r="M3492" s="6">
        <v>60</v>
      </c>
      <c r="N3492" s="6" t="str">
        <f>VLOOKUP(T_[[#This Row],[Réf prod]],ListePRODUITS,2,FALSE)</f>
        <v>Camembert Pierrot</v>
      </c>
      <c r="O3492" s="13">
        <v>170</v>
      </c>
      <c r="P3492" s="6">
        <v>11</v>
      </c>
      <c r="Q3492" s="13">
        <f t="shared" si="54"/>
        <v>1870</v>
      </c>
      <c r="R3492" s="15">
        <v>7.0000000000000007E-2</v>
      </c>
      <c r="S3492" s="13">
        <v>1739.1</v>
      </c>
      <c r="T3492" s="13">
        <v>43.477499999999999</v>
      </c>
      <c r="U3492" s="48">
        <f>T_[[#This Row],[CA tarif]]-T_[[#This Row],[CA HT]]</f>
        <v>130.90000000000009</v>
      </c>
      <c r="V3492" s="13"/>
      <c r="W3492" s="13"/>
      <c r="X3492"/>
      <c r="AA3492"/>
      <c r="AB3492"/>
    </row>
    <row r="3493" spans="1:28" ht="15" customHeight="1" x14ac:dyDescent="0.25">
      <c r="A3493" s="6" t="s">
        <v>163</v>
      </c>
      <c r="B3493" s="6" t="s">
        <v>164</v>
      </c>
      <c r="C3493" s="6" t="s">
        <v>165</v>
      </c>
      <c r="D3493" s="6" t="s">
        <v>136</v>
      </c>
      <c r="E3493" s="6">
        <v>2</v>
      </c>
      <c r="F3493" s="6" t="str">
        <f>VLOOKUP(T_[[#This Row],[N° représ]],ListeREPRESENTANTS,2,FALSE)</f>
        <v>Anne Dodsworth</v>
      </c>
      <c r="G3493" s="6">
        <v>10853</v>
      </c>
      <c r="H3493" s="9">
        <v>41975</v>
      </c>
      <c r="I3493" s="9">
        <v>41986</v>
      </c>
      <c r="J3493" s="9">
        <v>41987</v>
      </c>
      <c r="K3493" s="7">
        <v>8</v>
      </c>
      <c r="L3493" s="9" t="str">
        <f>VLOOKUP(T_[[#This Row],[Réf catégorie]],ListeCATEGORIES,2,FALSE)</f>
        <v>Poissons et fruits de mer</v>
      </c>
      <c r="M3493" s="6">
        <v>18</v>
      </c>
      <c r="N3493" s="6" t="str">
        <f>VLOOKUP(T_[[#This Row],[Réf prod]],ListePRODUITS,2,FALSE)</f>
        <v>Carnarvon Tigers</v>
      </c>
      <c r="O3493" s="13">
        <v>312.5</v>
      </c>
      <c r="P3493" s="6">
        <v>49</v>
      </c>
      <c r="Q3493" s="13">
        <f t="shared" si="54"/>
        <v>15312.5</v>
      </c>
      <c r="R3493" s="15">
        <v>0.12</v>
      </c>
      <c r="S3493" s="13">
        <v>13475</v>
      </c>
      <c r="T3493" s="13">
        <v>417.72500000000002</v>
      </c>
      <c r="U3493" s="48">
        <f>T_[[#This Row],[CA tarif]]-T_[[#This Row],[CA HT]]</f>
        <v>1837.5</v>
      </c>
      <c r="V3493" s="13"/>
      <c r="W3493" s="13"/>
      <c r="X3493"/>
      <c r="AA3493"/>
      <c r="AB3493"/>
    </row>
    <row r="3494" spans="1:28" ht="15" customHeight="1" x14ac:dyDescent="0.25">
      <c r="A3494" s="6" t="s">
        <v>170</v>
      </c>
      <c r="B3494" s="6" t="s">
        <v>171</v>
      </c>
      <c r="C3494" s="6" t="s">
        <v>172</v>
      </c>
      <c r="D3494" s="6" t="s">
        <v>146</v>
      </c>
      <c r="E3494" s="6">
        <v>7</v>
      </c>
      <c r="F3494" s="6" t="str">
        <f>VLOOKUP(T_[[#This Row],[N° représ]],ListeREPRESENTANTS,2,FALSE)</f>
        <v>Jaime Dos Santos</v>
      </c>
      <c r="G3494" s="6">
        <v>10605</v>
      </c>
      <c r="H3494" s="9">
        <v>41976</v>
      </c>
      <c r="I3494" s="9">
        <v>42004</v>
      </c>
      <c r="J3494" s="9">
        <v>42006</v>
      </c>
      <c r="K3494" s="7">
        <v>4</v>
      </c>
      <c r="L3494" s="9" t="str">
        <f>VLOOKUP(T_[[#This Row],[Réf catégorie]],ListeCATEGORIES,2,FALSE)</f>
        <v>Produits laitiers</v>
      </c>
      <c r="M3494" s="6">
        <v>59</v>
      </c>
      <c r="N3494" s="6" t="str">
        <f>VLOOKUP(T_[[#This Row],[Réf prod]],ListePRODUITS,2,FALSE)</f>
        <v>Raclette Courdavault</v>
      </c>
      <c r="O3494" s="13">
        <v>275</v>
      </c>
      <c r="P3494" s="6">
        <v>85</v>
      </c>
      <c r="Q3494" s="13">
        <f t="shared" si="54"/>
        <v>23375</v>
      </c>
      <c r="R3494" s="15">
        <v>0.11</v>
      </c>
      <c r="S3494" s="13">
        <v>20803.75</v>
      </c>
      <c r="T3494" s="13">
        <v>270.44875000000002</v>
      </c>
      <c r="U3494" s="48">
        <f>T_[[#This Row],[CA tarif]]-T_[[#This Row],[CA HT]]</f>
        <v>2571.25</v>
      </c>
      <c r="V3494" s="13"/>
      <c r="W3494" s="13"/>
      <c r="X3494"/>
      <c r="AA3494"/>
      <c r="AB3494"/>
    </row>
    <row r="3495" spans="1:28" ht="15" customHeight="1" x14ac:dyDescent="0.25">
      <c r="A3495" s="6" t="s">
        <v>221</v>
      </c>
      <c r="B3495" s="6" t="s">
        <v>222</v>
      </c>
      <c r="C3495" s="6" t="s">
        <v>88</v>
      </c>
      <c r="D3495" s="6" t="s">
        <v>89</v>
      </c>
      <c r="E3495" s="6">
        <v>5</v>
      </c>
      <c r="F3495" s="6" t="str">
        <f>VLOOKUP(T_[[#This Row],[N° représ]],ListeREPRESENTANTS,2,FALSE)</f>
        <v>Mohamed Ben Arfa</v>
      </c>
      <c r="G3495" s="6">
        <v>10726</v>
      </c>
      <c r="H3495" s="9">
        <v>41976</v>
      </c>
      <c r="I3495" s="9">
        <v>41993</v>
      </c>
      <c r="J3495" s="9">
        <v>41988</v>
      </c>
      <c r="K3495" s="7">
        <v>2</v>
      </c>
      <c r="L3495" s="9" t="str">
        <f>VLOOKUP(T_[[#This Row],[Réf catégorie]],ListeCATEGORIES,2,FALSE)</f>
        <v>Condiments</v>
      </c>
      <c r="M3495" s="6">
        <v>4</v>
      </c>
      <c r="N3495" s="6" t="str">
        <f>VLOOKUP(T_[[#This Row],[Réf prod]],ListePRODUITS,2,FALSE)</f>
        <v>Chef Anton's Cajun Seasoning</v>
      </c>
      <c r="O3495" s="13">
        <v>110</v>
      </c>
      <c r="P3495" s="6">
        <v>80</v>
      </c>
      <c r="Q3495" s="13">
        <f t="shared" si="54"/>
        <v>8800</v>
      </c>
      <c r="R3495" s="15">
        <v>-0.01</v>
      </c>
      <c r="S3495" s="13">
        <v>8888</v>
      </c>
      <c r="T3495" s="13">
        <v>8.8879999999999999</v>
      </c>
      <c r="U3495" s="48">
        <f>T_[[#This Row],[CA tarif]]-T_[[#This Row],[CA HT]]</f>
        <v>-88</v>
      </c>
      <c r="V3495" s="13"/>
      <c r="W3495" s="13"/>
      <c r="X3495"/>
      <c r="AA3495"/>
      <c r="AB3495"/>
    </row>
    <row r="3496" spans="1:28" ht="15" customHeight="1" x14ac:dyDescent="0.25">
      <c r="A3496" s="6" t="s">
        <v>186</v>
      </c>
      <c r="B3496" s="6" t="s">
        <v>187</v>
      </c>
      <c r="C3496" s="6" t="s">
        <v>188</v>
      </c>
      <c r="D3496" s="6" t="s">
        <v>140</v>
      </c>
      <c r="E3496" s="6">
        <v>6</v>
      </c>
      <c r="F3496" s="6" t="str">
        <f>VLOOKUP(T_[[#This Row],[N° représ]],ListeREPRESENTANTS,2,FALSE)</f>
        <v>Ernst Junge</v>
      </c>
      <c r="G3496" s="6">
        <v>10764</v>
      </c>
      <c r="H3496" s="9">
        <v>41976</v>
      </c>
      <c r="I3496" s="9">
        <v>41989</v>
      </c>
      <c r="J3496" s="9">
        <v>41992</v>
      </c>
      <c r="K3496" s="7">
        <v>1</v>
      </c>
      <c r="L3496" s="9" t="str">
        <f>VLOOKUP(T_[[#This Row],[Réf catégorie]],ListeCATEGORIES,2,FALSE)</f>
        <v>Boissons</v>
      </c>
      <c r="M3496" s="6">
        <v>39</v>
      </c>
      <c r="N3496" s="6" t="str">
        <f>VLOOKUP(T_[[#This Row],[Réf prod]],ListePRODUITS,2,FALSE)</f>
        <v>Chartreuse verte</v>
      </c>
      <c r="O3496" s="13">
        <v>90</v>
      </c>
      <c r="P3496" s="6">
        <v>85</v>
      </c>
      <c r="Q3496" s="13">
        <f t="shared" si="54"/>
        <v>7650</v>
      </c>
      <c r="R3496" s="15">
        <v>0</v>
      </c>
      <c r="S3496" s="13">
        <v>7650</v>
      </c>
      <c r="T3496" s="13">
        <v>15.3</v>
      </c>
      <c r="U3496" s="48">
        <f>T_[[#This Row],[CA tarif]]-T_[[#This Row],[CA HT]]</f>
        <v>0</v>
      </c>
      <c r="V3496" s="13"/>
      <c r="W3496" s="13"/>
      <c r="X3496"/>
      <c r="AA3496"/>
      <c r="AB3496"/>
    </row>
    <row r="3497" spans="1:28" ht="15" customHeight="1" x14ac:dyDescent="0.25">
      <c r="A3497" s="6" t="s">
        <v>258</v>
      </c>
      <c r="B3497" s="6" t="s">
        <v>259</v>
      </c>
      <c r="C3497" s="6" t="s">
        <v>260</v>
      </c>
      <c r="D3497" s="6" t="s">
        <v>136</v>
      </c>
      <c r="E3497" s="6">
        <v>3</v>
      </c>
      <c r="F3497" s="6" t="str">
        <f>VLOOKUP(T_[[#This Row],[N° représ]],ListeREPRESENTANTS,2,FALSE)</f>
        <v>Janet Leverling</v>
      </c>
      <c r="G3497" s="6">
        <v>10779</v>
      </c>
      <c r="H3497" s="9">
        <v>41976</v>
      </c>
      <c r="I3497" s="9">
        <v>42005</v>
      </c>
      <c r="J3497" s="9">
        <v>42002</v>
      </c>
      <c r="K3497" s="7">
        <v>3</v>
      </c>
      <c r="L3497" s="9" t="str">
        <f>VLOOKUP(T_[[#This Row],[Réf catégorie]],ListeCATEGORIES,2,FALSE)</f>
        <v>Desserts</v>
      </c>
      <c r="M3497" s="6">
        <v>62</v>
      </c>
      <c r="N3497" s="6" t="str">
        <f>VLOOKUP(T_[[#This Row],[Réf prod]],ListePRODUITS,2,FALSE)</f>
        <v>Tarte au sucre</v>
      </c>
      <c r="O3497" s="13">
        <v>246.5</v>
      </c>
      <c r="P3497" s="6">
        <v>29</v>
      </c>
      <c r="Q3497" s="13">
        <f t="shared" si="54"/>
        <v>7148.5</v>
      </c>
      <c r="R3497" s="15">
        <v>0.2</v>
      </c>
      <c r="S3497" s="13">
        <v>5718.8</v>
      </c>
      <c r="T3497" s="13">
        <v>177.28280000000001</v>
      </c>
      <c r="U3497" s="48">
        <f>T_[[#This Row],[CA tarif]]-T_[[#This Row],[CA HT]]</f>
        <v>1429.6999999999998</v>
      </c>
      <c r="V3497" s="13"/>
      <c r="W3497" s="13"/>
      <c r="X3497"/>
      <c r="AA3497"/>
      <c r="AB3497"/>
    </row>
    <row r="3498" spans="1:28" ht="15" customHeight="1" x14ac:dyDescent="0.25">
      <c r="A3498" s="6" t="s">
        <v>223</v>
      </c>
      <c r="B3498" s="6" t="s">
        <v>224</v>
      </c>
      <c r="C3498" s="6" t="s">
        <v>225</v>
      </c>
      <c r="D3498" s="6" t="s">
        <v>208</v>
      </c>
      <c r="E3498" s="6">
        <v>4</v>
      </c>
      <c r="F3498" s="6" t="str">
        <f>VLOOKUP(T_[[#This Row],[N° représ]],ListeREPRESENTANTS,2,FALSE)</f>
        <v>Laura Callahan</v>
      </c>
      <c r="G3498" s="6">
        <v>10824</v>
      </c>
      <c r="H3498" s="9">
        <v>41976</v>
      </c>
      <c r="I3498" s="9">
        <v>41995</v>
      </c>
      <c r="J3498" s="9">
        <v>41998</v>
      </c>
      <c r="K3498" s="7">
        <v>1</v>
      </c>
      <c r="L3498" s="9" t="str">
        <f>VLOOKUP(T_[[#This Row],[Réf catégorie]],ListeCATEGORIES,2,FALSE)</f>
        <v>Boissons</v>
      </c>
      <c r="M3498" s="6">
        <v>70</v>
      </c>
      <c r="N3498" s="6" t="str">
        <f>VLOOKUP(T_[[#This Row],[Réf prod]],ListePRODUITS,2,FALSE)</f>
        <v>Outback Lager</v>
      </c>
      <c r="O3498" s="13">
        <v>75</v>
      </c>
      <c r="P3498" s="6">
        <v>21</v>
      </c>
      <c r="Q3498" s="13">
        <f t="shared" si="54"/>
        <v>1575</v>
      </c>
      <c r="R3498" s="15">
        <v>0.13</v>
      </c>
      <c r="S3498" s="13">
        <v>1370.25</v>
      </c>
      <c r="T3498" s="13">
        <v>5.4809999999999999</v>
      </c>
      <c r="U3498" s="48">
        <f>T_[[#This Row],[CA tarif]]-T_[[#This Row],[CA HT]]</f>
        <v>204.75</v>
      </c>
      <c r="V3498" s="13"/>
      <c r="W3498" s="13"/>
      <c r="X3498"/>
      <c r="AA3498"/>
      <c r="AB3498"/>
    </row>
    <row r="3499" spans="1:28" ht="15" customHeight="1" x14ac:dyDescent="0.25">
      <c r="A3499" s="6" t="s">
        <v>186</v>
      </c>
      <c r="B3499" s="6" t="s">
        <v>187</v>
      </c>
      <c r="C3499" s="6" t="s">
        <v>188</v>
      </c>
      <c r="D3499" s="6" t="s">
        <v>140</v>
      </c>
      <c r="E3499" s="6">
        <v>7</v>
      </c>
      <c r="F3499" s="6" t="str">
        <f>VLOOKUP(T_[[#This Row],[N° représ]],ListeREPRESENTANTS,2,FALSE)</f>
        <v>Jaime Dos Santos</v>
      </c>
      <c r="G3499" s="6">
        <v>10776</v>
      </c>
      <c r="H3499" s="9">
        <v>41977</v>
      </c>
      <c r="I3499" s="9">
        <v>41998</v>
      </c>
      <c r="J3499" s="9">
        <v>41993</v>
      </c>
      <c r="K3499" s="7">
        <v>8</v>
      </c>
      <c r="L3499" s="9" t="str">
        <f>VLOOKUP(T_[[#This Row],[Réf catégorie]],ListeCATEGORIES,2,FALSE)</f>
        <v>Poissons et fruits de mer</v>
      </c>
      <c r="M3499" s="6">
        <v>45</v>
      </c>
      <c r="N3499" s="6" t="str">
        <f>VLOOKUP(T_[[#This Row],[Réf prod]],ListePRODUITS,2,FALSE)</f>
        <v>Røgede sild</v>
      </c>
      <c r="O3499" s="13">
        <v>47.5</v>
      </c>
      <c r="P3499" s="6">
        <v>100</v>
      </c>
      <c r="Q3499" s="13">
        <f t="shared" si="54"/>
        <v>4750</v>
      </c>
      <c r="R3499" s="15">
        <v>0.12</v>
      </c>
      <c r="S3499" s="13">
        <v>4180</v>
      </c>
      <c r="T3499" s="13">
        <v>83.6</v>
      </c>
      <c r="U3499" s="48">
        <f>T_[[#This Row],[CA tarif]]-T_[[#This Row],[CA HT]]</f>
        <v>570</v>
      </c>
      <c r="V3499" s="13"/>
      <c r="W3499" s="13"/>
      <c r="X3499"/>
      <c r="AA3499"/>
      <c r="AB3499"/>
    </row>
    <row r="3500" spans="1:28" ht="15" customHeight="1" x14ac:dyDescent="0.25">
      <c r="A3500" s="6" t="s">
        <v>130</v>
      </c>
      <c r="B3500" s="6" t="s">
        <v>131</v>
      </c>
      <c r="C3500" s="6" t="s">
        <v>132</v>
      </c>
      <c r="D3500" s="6" t="s">
        <v>123</v>
      </c>
      <c r="E3500" s="6">
        <v>6</v>
      </c>
      <c r="F3500" s="6" t="str">
        <f>VLOOKUP(T_[[#This Row],[N° représ]],ListeREPRESENTANTS,2,FALSE)</f>
        <v>Ernst Junge</v>
      </c>
      <c r="G3500" s="6">
        <v>10637</v>
      </c>
      <c r="H3500" s="9">
        <v>41978</v>
      </c>
      <c r="I3500" s="9">
        <v>42007</v>
      </c>
      <c r="J3500" s="9">
        <v>42010</v>
      </c>
      <c r="K3500" s="7">
        <v>3</v>
      </c>
      <c r="L3500" s="9" t="str">
        <f>VLOOKUP(T_[[#This Row],[Réf catégorie]],ListeCATEGORIES,2,FALSE)</f>
        <v>Desserts</v>
      </c>
      <c r="M3500" s="6">
        <v>50</v>
      </c>
      <c r="N3500" s="6" t="str">
        <f>VLOOKUP(T_[[#This Row],[Réf prod]],ListePRODUITS,2,FALSE)</f>
        <v>Valkoinen suklaa</v>
      </c>
      <c r="O3500" s="13">
        <v>81.25</v>
      </c>
      <c r="P3500" s="6">
        <v>10</v>
      </c>
      <c r="Q3500" s="13">
        <f t="shared" si="54"/>
        <v>812.5</v>
      </c>
      <c r="R3500" s="15">
        <v>0.04</v>
      </c>
      <c r="S3500" s="13">
        <v>780</v>
      </c>
      <c r="T3500" s="13">
        <v>10.14</v>
      </c>
      <c r="U3500" s="48">
        <f>T_[[#This Row],[CA tarif]]-T_[[#This Row],[CA HT]]</f>
        <v>32.5</v>
      </c>
      <c r="V3500" s="13"/>
      <c r="W3500" s="13"/>
      <c r="X3500"/>
      <c r="AA3500"/>
      <c r="AB3500"/>
    </row>
    <row r="3501" spans="1:28" ht="15" customHeight="1" x14ac:dyDescent="0.25">
      <c r="A3501" s="6" t="s">
        <v>226</v>
      </c>
      <c r="B3501" s="6" t="s">
        <v>227</v>
      </c>
      <c r="C3501" s="6" t="s">
        <v>53</v>
      </c>
      <c r="D3501" s="6" t="s">
        <v>51</v>
      </c>
      <c r="E3501" s="6">
        <v>3</v>
      </c>
      <c r="F3501" s="6" t="str">
        <f>VLOOKUP(T_[[#This Row],[N° représ]],ListeREPRESENTANTS,2,FALSE)</f>
        <v>Janet Leverling</v>
      </c>
      <c r="G3501" s="6">
        <v>10751</v>
      </c>
      <c r="H3501" s="9">
        <v>41978</v>
      </c>
      <c r="I3501" s="9">
        <v>42001</v>
      </c>
      <c r="J3501" s="9">
        <v>42001</v>
      </c>
      <c r="K3501" s="7">
        <v>3</v>
      </c>
      <c r="L3501" s="9" t="str">
        <f>VLOOKUP(T_[[#This Row],[Réf catégorie]],ListeCATEGORIES,2,FALSE)</f>
        <v>Desserts</v>
      </c>
      <c r="M3501" s="6">
        <v>26</v>
      </c>
      <c r="N3501" s="6" t="str">
        <f>VLOOKUP(T_[[#This Row],[Réf prod]],ListePRODUITS,2,FALSE)</f>
        <v>Gumbär Gummibärchen</v>
      </c>
      <c r="O3501" s="13">
        <v>156.15</v>
      </c>
      <c r="P3501" s="6">
        <v>51</v>
      </c>
      <c r="Q3501" s="13">
        <f t="shared" si="54"/>
        <v>7963.6500000000005</v>
      </c>
      <c r="R3501" s="15">
        <v>-0.01</v>
      </c>
      <c r="S3501" s="13">
        <v>8043.2865000000011</v>
      </c>
      <c r="T3501" s="13">
        <v>193.03887600000002</v>
      </c>
      <c r="U3501" s="48">
        <f>T_[[#This Row],[CA tarif]]-T_[[#This Row],[CA HT]]</f>
        <v>-79.636500000000524</v>
      </c>
      <c r="V3501" s="13"/>
      <c r="W3501" s="13"/>
      <c r="X3501"/>
      <c r="AA3501"/>
      <c r="AB3501"/>
    </row>
    <row r="3502" spans="1:28" ht="15" customHeight="1" x14ac:dyDescent="0.25">
      <c r="A3502" s="6" t="s">
        <v>216</v>
      </c>
      <c r="B3502" s="6" t="s">
        <v>217</v>
      </c>
      <c r="C3502" s="6" t="s">
        <v>218</v>
      </c>
      <c r="D3502" s="6" t="s">
        <v>102</v>
      </c>
      <c r="E3502" s="6">
        <v>5</v>
      </c>
      <c r="F3502" s="6" t="str">
        <f>VLOOKUP(T_[[#This Row],[N° représ]],ListeREPRESENTANTS,2,FALSE)</f>
        <v>Mohamed Ben Arfa</v>
      </c>
      <c r="G3502" s="6">
        <v>10760</v>
      </c>
      <c r="H3502" s="9">
        <v>41978</v>
      </c>
      <c r="I3502" s="9">
        <v>42001</v>
      </c>
      <c r="J3502" s="9">
        <v>42000</v>
      </c>
      <c r="K3502" s="7">
        <v>3</v>
      </c>
      <c r="L3502" s="9" t="str">
        <f>VLOOKUP(T_[[#This Row],[Réf catégorie]],ListeCATEGORIES,2,FALSE)</f>
        <v>Desserts</v>
      </c>
      <c r="M3502" s="6">
        <v>25</v>
      </c>
      <c r="N3502" s="6" t="str">
        <f>VLOOKUP(T_[[#This Row],[Réf prod]],ListePRODUITS,2,FALSE)</f>
        <v>NuNuCa Nuß-Nougat-Creme</v>
      </c>
      <c r="O3502" s="13">
        <v>70</v>
      </c>
      <c r="P3502" s="6">
        <v>82</v>
      </c>
      <c r="Q3502" s="13">
        <f t="shared" si="54"/>
        <v>5740</v>
      </c>
      <c r="R3502" s="15">
        <v>0.08</v>
      </c>
      <c r="S3502" s="13">
        <v>5280.8</v>
      </c>
      <c r="T3502" s="13">
        <v>121.45840000000001</v>
      </c>
      <c r="U3502" s="48">
        <f>T_[[#This Row],[CA tarif]]-T_[[#This Row],[CA HT]]</f>
        <v>459.19999999999982</v>
      </c>
      <c r="V3502" s="13"/>
      <c r="W3502" s="13"/>
      <c r="X3502"/>
      <c r="AA3502"/>
      <c r="AB3502"/>
    </row>
    <row r="3503" spans="1:28" ht="15" customHeight="1" x14ac:dyDescent="0.25">
      <c r="A3503" s="6" t="s">
        <v>228</v>
      </c>
      <c r="B3503" s="6" t="s">
        <v>229</v>
      </c>
      <c r="C3503" s="6" t="s">
        <v>122</v>
      </c>
      <c r="D3503" s="6" t="s">
        <v>123</v>
      </c>
      <c r="E3503" s="6">
        <v>7</v>
      </c>
      <c r="F3503" s="6" t="str">
        <f>VLOOKUP(T_[[#This Row],[N° représ]],ListeREPRESENTANTS,2,FALSE)</f>
        <v>Jaime Dos Santos</v>
      </c>
      <c r="G3503" s="6">
        <v>10886</v>
      </c>
      <c r="H3503" s="9">
        <v>41978</v>
      </c>
      <c r="I3503" s="9">
        <v>41993</v>
      </c>
      <c r="J3503" s="9">
        <v>41995</v>
      </c>
      <c r="K3503" s="7">
        <v>2</v>
      </c>
      <c r="L3503" s="9" t="str">
        <f>VLOOKUP(T_[[#This Row],[Réf catégorie]],ListeCATEGORIES,2,FALSE)</f>
        <v>Condiments</v>
      </c>
      <c r="M3503" s="6">
        <v>77</v>
      </c>
      <c r="N3503" s="6" t="str">
        <f>VLOOKUP(T_[[#This Row],[Réf prod]],ListePRODUITS,2,FALSE)</f>
        <v>Original Frankfurter grüne Soße</v>
      </c>
      <c r="O3503" s="13">
        <v>65</v>
      </c>
      <c r="P3503" s="6">
        <v>84</v>
      </c>
      <c r="Q3503" s="13">
        <f t="shared" si="54"/>
        <v>5460</v>
      </c>
      <c r="R3503" s="15">
        <v>0.01</v>
      </c>
      <c r="S3503" s="13">
        <v>5405.4</v>
      </c>
      <c r="T3503" s="13">
        <v>64.864800000000002</v>
      </c>
      <c r="U3503" s="48">
        <f>T_[[#This Row],[CA tarif]]-T_[[#This Row],[CA HT]]</f>
        <v>54.600000000000364</v>
      </c>
      <c r="V3503" s="13"/>
      <c r="W3503" s="13"/>
      <c r="X3503"/>
      <c r="AA3503"/>
      <c r="AB3503"/>
    </row>
    <row r="3504" spans="1:28" ht="15" customHeight="1" x14ac:dyDescent="0.25">
      <c r="A3504" s="6" t="s">
        <v>157</v>
      </c>
      <c r="B3504" s="6" t="s">
        <v>158</v>
      </c>
      <c r="C3504" s="6" t="s">
        <v>159</v>
      </c>
      <c r="D3504" s="6" t="s">
        <v>136</v>
      </c>
      <c r="E3504" s="6">
        <v>8</v>
      </c>
      <c r="F3504" s="6" t="str">
        <f>VLOOKUP(T_[[#This Row],[N° représ]],ListeREPRESENTANTS,2,FALSE)</f>
        <v>Hicham Esmal</v>
      </c>
      <c r="G3504" s="6">
        <v>10891</v>
      </c>
      <c r="H3504" s="9">
        <v>41978</v>
      </c>
      <c r="I3504" s="9">
        <v>42001</v>
      </c>
      <c r="J3504" s="9">
        <v>42004</v>
      </c>
      <c r="K3504" s="7">
        <v>8</v>
      </c>
      <c r="L3504" s="9" t="str">
        <f>VLOOKUP(T_[[#This Row],[Réf catégorie]],ListeCATEGORIES,2,FALSE)</f>
        <v>Poissons et fruits de mer</v>
      </c>
      <c r="M3504" s="6">
        <v>30</v>
      </c>
      <c r="N3504" s="6" t="str">
        <f>VLOOKUP(T_[[#This Row],[Réf prod]],ListePRODUITS,2,FALSE)</f>
        <v>Nord-Ost Matjeshering</v>
      </c>
      <c r="O3504" s="13">
        <v>129.44999999999999</v>
      </c>
      <c r="P3504" s="6">
        <v>72</v>
      </c>
      <c r="Q3504" s="13">
        <f t="shared" si="54"/>
        <v>9320.4</v>
      </c>
      <c r="R3504" s="15">
        <v>0.05</v>
      </c>
      <c r="S3504" s="13">
        <v>8854.3799999999992</v>
      </c>
      <c r="T3504" s="13">
        <v>159.37884</v>
      </c>
      <c r="U3504" s="48">
        <f>T_[[#This Row],[CA tarif]]-T_[[#This Row],[CA HT]]</f>
        <v>466.02000000000044</v>
      </c>
      <c r="V3504" s="13"/>
      <c r="W3504" s="13"/>
      <c r="X3504"/>
      <c r="AA3504"/>
      <c r="AB3504"/>
    </row>
    <row r="3505" spans="1:28" ht="15" customHeight="1" x14ac:dyDescent="0.25">
      <c r="A3505" s="6" t="s">
        <v>308</v>
      </c>
      <c r="B3505" s="6" t="s">
        <v>309</v>
      </c>
      <c r="C3505" s="6" t="s">
        <v>203</v>
      </c>
      <c r="D3505" s="6" t="s">
        <v>204</v>
      </c>
      <c r="E3505" s="6">
        <v>7</v>
      </c>
      <c r="F3505" s="6" t="str">
        <f>VLOOKUP(T_[[#This Row],[N° représ]],ListeREPRESENTANTS,2,FALSE)</f>
        <v>Jaime Dos Santos</v>
      </c>
      <c r="G3505" s="6">
        <v>10916</v>
      </c>
      <c r="H3505" s="9">
        <v>41978</v>
      </c>
      <c r="I3505" s="9">
        <v>41995</v>
      </c>
      <c r="J3505" s="9">
        <v>41991</v>
      </c>
      <c r="K3505" s="7">
        <v>4</v>
      </c>
      <c r="L3505" s="9" t="str">
        <f>VLOOKUP(T_[[#This Row],[Réf catégorie]],ListeCATEGORIES,2,FALSE)</f>
        <v>Produits laitiers</v>
      </c>
      <c r="M3505" s="6">
        <v>32</v>
      </c>
      <c r="N3505" s="6" t="str">
        <f>VLOOKUP(T_[[#This Row],[Réf prod]],ListePRODUITS,2,FALSE)</f>
        <v>Mascarpone Fabioli</v>
      </c>
      <c r="O3505" s="13">
        <v>160</v>
      </c>
      <c r="P3505" s="6">
        <v>83</v>
      </c>
      <c r="Q3505" s="13">
        <f t="shared" si="54"/>
        <v>13280</v>
      </c>
      <c r="R3505" s="15">
        <v>0.19</v>
      </c>
      <c r="S3505" s="13">
        <v>10756.800000000001</v>
      </c>
      <c r="T3505" s="13">
        <v>215.13600000000002</v>
      </c>
      <c r="U3505" s="48">
        <f>T_[[#This Row],[CA tarif]]-T_[[#This Row],[CA HT]]</f>
        <v>2523.1999999999989</v>
      </c>
      <c r="V3505" s="13"/>
      <c r="W3505" s="13"/>
      <c r="X3505"/>
      <c r="AA3505"/>
      <c r="AB3505"/>
    </row>
    <row r="3506" spans="1:28" ht="15" customHeight="1" x14ac:dyDescent="0.25">
      <c r="A3506" s="6" t="s">
        <v>150</v>
      </c>
      <c r="B3506" s="6" t="s">
        <v>151</v>
      </c>
      <c r="C3506" s="6" t="s">
        <v>132</v>
      </c>
      <c r="D3506" s="6" t="s">
        <v>123</v>
      </c>
      <c r="E3506" s="6">
        <v>5</v>
      </c>
      <c r="F3506" s="6" t="str">
        <f>VLOOKUP(T_[[#This Row],[N° représ]],ListeREPRESENTANTS,2,FALSE)</f>
        <v>Mohamed Ben Arfa</v>
      </c>
      <c r="G3506" s="6">
        <v>10494</v>
      </c>
      <c r="H3506" s="9">
        <v>41979</v>
      </c>
      <c r="I3506" s="9">
        <v>42007</v>
      </c>
      <c r="J3506" s="9">
        <v>42008</v>
      </c>
      <c r="K3506" s="7">
        <v>5</v>
      </c>
      <c r="L3506" s="9" t="str">
        <f>VLOOKUP(T_[[#This Row],[Réf catégorie]],ListeCATEGORIES,2,FALSE)</f>
        <v>Pâtes et céréales</v>
      </c>
      <c r="M3506" s="6">
        <v>56</v>
      </c>
      <c r="N3506" s="6" t="str">
        <f>VLOOKUP(T_[[#This Row],[Réf prod]],ListePRODUITS,2,FALSE)</f>
        <v>Gnocchi di nonna Alice</v>
      </c>
      <c r="O3506" s="13">
        <v>152</v>
      </c>
      <c r="P3506" s="6">
        <v>37</v>
      </c>
      <c r="Q3506" s="13">
        <f t="shared" si="54"/>
        <v>5624</v>
      </c>
      <c r="R3506" s="15">
        <v>0.1</v>
      </c>
      <c r="S3506" s="13">
        <v>5061.6000000000004</v>
      </c>
      <c r="T3506" s="13">
        <v>131.60160000000002</v>
      </c>
      <c r="U3506" s="48">
        <f>T_[[#This Row],[CA tarif]]-T_[[#This Row],[CA HT]]</f>
        <v>562.39999999999964</v>
      </c>
      <c r="V3506" s="13"/>
      <c r="W3506" s="13"/>
      <c r="X3506"/>
      <c r="AA3506"/>
      <c r="AB3506"/>
    </row>
    <row r="3507" spans="1:28" ht="15" customHeight="1" x14ac:dyDescent="0.25">
      <c r="A3507" s="6" t="s">
        <v>82</v>
      </c>
      <c r="B3507" s="6" t="s">
        <v>83</v>
      </c>
      <c r="C3507" s="6" t="s">
        <v>84</v>
      </c>
      <c r="D3507" s="6" t="s">
        <v>85</v>
      </c>
      <c r="E3507" s="6">
        <v>3</v>
      </c>
      <c r="F3507" s="6" t="str">
        <f>VLOOKUP(T_[[#This Row],[N° représ]],ListeREPRESENTANTS,2,FALSE)</f>
        <v>Janet Leverling</v>
      </c>
      <c r="G3507" s="6">
        <v>10715</v>
      </c>
      <c r="H3507" s="9">
        <v>41979</v>
      </c>
      <c r="I3507" s="9">
        <v>41994</v>
      </c>
      <c r="J3507" s="9">
        <v>41995</v>
      </c>
      <c r="K3507" s="7">
        <v>8</v>
      </c>
      <c r="L3507" s="9" t="str">
        <f>VLOOKUP(T_[[#This Row],[Réf catégorie]],ListeCATEGORIES,2,FALSE)</f>
        <v>Poissons et fruits de mer</v>
      </c>
      <c r="M3507" s="6">
        <v>10</v>
      </c>
      <c r="N3507" s="6" t="str">
        <f>VLOOKUP(T_[[#This Row],[Réf prod]],ListePRODUITS,2,FALSE)</f>
        <v>Ikura</v>
      </c>
      <c r="O3507" s="13">
        <v>155</v>
      </c>
      <c r="P3507" s="6">
        <v>10</v>
      </c>
      <c r="Q3507" s="13">
        <f t="shared" si="54"/>
        <v>1550</v>
      </c>
      <c r="R3507" s="15">
        <v>0.15</v>
      </c>
      <c r="S3507" s="13">
        <v>1317.5</v>
      </c>
      <c r="T3507" s="13">
        <v>36.89</v>
      </c>
      <c r="U3507" s="48">
        <f>T_[[#This Row],[CA tarif]]-T_[[#This Row],[CA HT]]</f>
        <v>232.5</v>
      </c>
      <c r="V3507" s="13"/>
      <c r="W3507" s="13"/>
      <c r="X3507"/>
      <c r="AA3507"/>
      <c r="AB3507"/>
    </row>
    <row r="3508" spans="1:28" ht="15" customHeight="1" x14ac:dyDescent="0.25">
      <c r="A3508" s="6" t="s">
        <v>78</v>
      </c>
      <c r="B3508" s="6" t="s">
        <v>79</v>
      </c>
      <c r="C3508" s="6" t="s">
        <v>80</v>
      </c>
      <c r="D3508" s="6" t="s">
        <v>81</v>
      </c>
      <c r="E3508" s="6">
        <v>5</v>
      </c>
      <c r="F3508" s="6" t="str">
        <f>VLOOKUP(T_[[#This Row],[N° représ]],ListeREPRESENTANTS,2,FALSE)</f>
        <v>Mohamed Ben Arfa</v>
      </c>
      <c r="G3508" s="6">
        <v>10861</v>
      </c>
      <c r="H3508" s="9">
        <v>41979</v>
      </c>
      <c r="I3508" s="9">
        <v>41996</v>
      </c>
      <c r="J3508" s="9">
        <v>41996</v>
      </c>
      <c r="K3508" s="7">
        <v>3</v>
      </c>
      <c r="L3508" s="9" t="str">
        <f>VLOOKUP(T_[[#This Row],[Réf catégorie]],ListeCATEGORIES,2,FALSE)</f>
        <v>Desserts</v>
      </c>
      <c r="M3508" s="6">
        <v>21</v>
      </c>
      <c r="N3508" s="6" t="str">
        <f>VLOOKUP(T_[[#This Row],[Réf prod]],ListePRODUITS,2,FALSE)</f>
        <v>Sir Rodney's Scones</v>
      </c>
      <c r="O3508" s="13">
        <v>50</v>
      </c>
      <c r="P3508" s="6">
        <v>28</v>
      </c>
      <c r="Q3508" s="13">
        <f t="shared" si="54"/>
        <v>1400</v>
      </c>
      <c r="R3508" s="15">
        <v>0.19</v>
      </c>
      <c r="S3508" s="13">
        <v>1134</v>
      </c>
      <c r="T3508" s="13">
        <v>29.484000000000002</v>
      </c>
      <c r="U3508" s="48">
        <f>T_[[#This Row],[CA tarif]]-T_[[#This Row],[CA HT]]</f>
        <v>266</v>
      </c>
      <c r="V3508" s="13"/>
      <c r="W3508" s="13"/>
      <c r="X3508"/>
      <c r="AA3508"/>
      <c r="AB3508"/>
    </row>
    <row r="3509" spans="1:28" ht="15" customHeight="1" x14ac:dyDescent="0.25">
      <c r="A3509" s="6" t="s">
        <v>230</v>
      </c>
      <c r="B3509" s="6" t="s">
        <v>231</v>
      </c>
      <c r="C3509" s="6" t="s">
        <v>232</v>
      </c>
      <c r="D3509" s="6" t="s">
        <v>81</v>
      </c>
      <c r="E3509" s="6">
        <v>4</v>
      </c>
      <c r="F3509" s="6" t="str">
        <f>VLOOKUP(T_[[#This Row],[N° représ]],ListeREPRESENTANTS,2,FALSE)</f>
        <v>Laura Callahan</v>
      </c>
      <c r="G3509" s="6">
        <v>10883</v>
      </c>
      <c r="H3509" s="9">
        <v>41979</v>
      </c>
      <c r="I3509" s="9">
        <v>41993</v>
      </c>
      <c r="J3509" s="9">
        <v>41993</v>
      </c>
      <c r="K3509" s="7">
        <v>1</v>
      </c>
      <c r="L3509" s="9" t="str">
        <f>VLOOKUP(T_[[#This Row],[Réf catégorie]],ListeCATEGORIES,2,FALSE)</f>
        <v>Boissons</v>
      </c>
      <c r="M3509" s="6">
        <v>24</v>
      </c>
      <c r="N3509" s="6" t="str">
        <f>VLOOKUP(T_[[#This Row],[Réf prod]],ListePRODUITS,2,FALSE)</f>
        <v>Guaraná Fantástica</v>
      </c>
      <c r="O3509" s="13">
        <v>22.5</v>
      </c>
      <c r="P3509" s="6">
        <v>59</v>
      </c>
      <c r="Q3509" s="13">
        <f t="shared" si="54"/>
        <v>1327.5</v>
      </c>
      <c r="R3509" s="15">
        <v>0</v>
      </c>
      <c r="S3509" s="13">
        <v>1327.5</v>
      </c>
      <c r="T3509" s="13">
        <v>31.86</v>
      </c>
      <c r="U3509" s="48">
        <f>T_[[#This Row],[CA tarif]]-T_[[#This Row],[CA HT]]</f>
        <v>0</v>
      </c>
      <c r="V3509" s="13"/>
      <c r="W3509" s="13"/>
      <c r="X3509"/>
      <c r="AA3509"/>
      <c r="AB3509"/>
    </row>
    <row r="3510" spans="1:28" ht="15" customHeight="1" x14ac:dyDescent="0.25">
      <c r="A3510" s="6" t="s">
        <v>160</v>
      </c>
      <c r="B3510" s="6" t="s">
        <v>161</v>
      </c>
      <c r="C3510" s="6" t="s">
        <v>162</v>
      </c>
      <c r="D3510" s="6" t="s">
        <v>106</v>
      </c>
      <c r="E3510" s="6">
        <v>9</v>
      </c>
      <c r="F3510" s="6" t="str">
        <f>VLOOKUP(T_[[#This Row],[N° représ]],ListeREPRESENTANTS,2,FALSE)</f>
        <v>Steven Buchanan</v>
      </c>
      <c r="G3510" s="6">
        <v>10899</v>
      </c>
      <c r="H3510" s="9">
        <v>41979</v>
      </c>
      <c r="I3510" s="9">
        <v>41998</v>
      </c>
      <c r="J3510" s="9">
        <v>41996</v>
      </c>
      <c r="K3510" s="7">
        <v>1</v>
      </c>
      <c r="L3510" s="9" t="str">
        <f>VLOOKUP(T_[[#This Row],[Réf catégorie]],ListeCATEGORIES,2,FALSE)</f>
        <v>Boissons</v>
      </c>
      <c r="M3510" s="6">
        <v>39</v>
      </c>
      <c r="N3510" s="6" t="str">
        <f>VLOOKUP(T_[[#This Row],[Réf prod]],ListePRODUITS,2,FALSE)</f>
        <v>Chartreuse verte</v>
      </c>
      <c r="O3510" s="13">
        <v>90</v>
      </c>
      <c r="P3510" s="6">
        <v>92</v>
      </c>
      <c r="Q3510" s="13">
        <f t="shared" si="54"/>
        <v>8280</v>
      </c>
      <c r="R3510" s="15">
        <v>7.0000000000000007E-2</v>
      </c>
      <c r="S3510" s="13">
        <v>7700.4</v>
      </c>
      <c r="T3510" s="13">
        <v>269.51400000000001</v>
      </c>
      <c r="U3510" s="48">
        <f>T_[[#This Row],[CA tarif]]-T_[[#This Row],[CA HT]]</f>
        <v>579.60000000000036</v>
      </c>
      <c r="V3510" s="13"/>
      <c r="W3510" s="13"/>
      <c r="X3510"/>
      <c r="AA3510"/>
      <c r="AB3510"/>
    </row>
    <row r="3511" spans="1:28" ht="15" customHeight="1" x14ac:dyDescent="0.25">
      <c r="A3511" s="6" t="s">
        <v>157</v>
      </c>
      <c r="B3511" s="6" t="s">
        <v>158</v>
      </c>
      <c r="C3511" s="6" t="s">
        <v>159</v>
      </c>
      <c r="D3511" s="6" t="s">
        <v>136</v>
      </c>
      <c r="E3511" s="6">
        <v>3</v>
      </c>
      <c r="F3511" s="6" t="str">
        <f>VLOOKUP(T_[[#This Row],[N° représ]],ListeREPRESENTANTS,2,FALSE)</f>
        <v>Janet Leverling</v>
      </c>
      <c r="G3511" s="6">
        <v>10536</v>
      </c>
      <c r="H3511" s="9">
        <v>41980</v>
      </c>
      <c r="I3511" s="9">
        <v>41995</v>
      </c>
      <c r="J3511" s="9">
        <v>41997</v>
      </c>
      <c r="K3511" s="7">
        <v>4</v>
      </c>
      <c r="L3511" s="9" t="str">
        <f>VLOOKUP(T_[[#This Row],[Réf catégorie]],ListeCATEGORIES,2,FALSE)</f>
        <v>Produits laitiers</v>
      </c>
      <c r="M3511" s="6">
        <v>33</v>
      </c>
      <c r="N3511" s="6" t="str">
        <f>VLOOKUP(T_[[#This Row],[Réf prod]],ListePRODUITS,2,FALSE)</f>
        <v>Geitost</v>
      </c>
      <c r="O3511" s="13">
        <v>12.5</v>
      </c>
      <c r="P3511" s="6">
        <v>4</v>
      </c>
      <c r="Q3511" s="13">
        <f t="shared" si="54"/>
        <v>50</v>
      </c>
      <c r="R3511" s="15">
        <v>-0.03</v>
      </c>
      <c r="S3511" s="13">
        <v>51.5</v>
      </c>
      <c r="T3511" s="13">
        <v>1.6479999999999999</v>
      </c>
      <c r="U3511" s="48">
        <f>T_[[#This Row],[CA tarif]]-T_[[#This Row],[CA HT]]</f>
        <v>-1.5</v>
      </c>
      <c r="V3511" s="13"/>
      <c r="W3511" s="13"/>
      <c r="X3511"/>
      <c r="AA3511"/>
      <c r="AB3511"/>
    </row>
    <row r="3512" spans="1:28" ht="15" customHeight="1" x14ac:dyDescent="0.25">
      <c r="A3512" s="6" t="s">
        <v>255</v>
      </c>
      <c r="B3512" s="6" t="s">
        <v>256</v>
      </c>
      <c r="C3512" s="6" t="s">
        <v>257</v>
      </c>
      <c r="D3512" s="6" t="s">
        <v>81</v>
      </c>
      <c r="E3512" s="6">
        <v>2</v>
      </c>
      <c r="F3512" s="6" t="str">
        <f>VLOOKUP(T_[[#This Row],[N° représ]],ListeREPRESENTANTS,2,FALSE)</f>
        <v>Anne Dodsworth</v>
      </c>
      <c r="G3512" s="6">
        <v>10577</v>
      </c>
      <c r="H3512" s="9">
        <v>41981</v>
      </c>
      <c r="I3512" s="9">
        <v>41993</v>
      </c>
      <c r="J3512" s="9">
        <v>41993</v>
      </c>
      <c r="K3512" s="7">
        <v>1</v>
      </c>
      <c r="L3512" s="9" t="str">
        <f>VLOOKUP(T_[[#This Row],[Réf catégorie]],ListeCATEGORIES,2,FALSE)</f>
        <v>Boissons</v>
      </c>
      <c r="M3512" s="6">
        <v>39</v>
      </c>
      <c r="N3512" s="6" t="str">
        <f>VLOOKUP(T_[[#This Row],[Réf prod]],ListePRODUITS,2,FALSE)</f>
        <v>Chartreuse verte</v>
      </c>
      <c r="O3512" s="13">
        <v>90</v>
      </c>
      <c r="P3512" s="6">
        <v>59</v>
      </c>
      <c r="Q3512" s="13">
        <f t="shared" si="54"/>
        <v>5310</v>
      </c>
      <c r="R3512" s="15">
        <v>0.03</v>
      </c>
      <c r="S3512" s="13">
        <v>5150.7</v>
      </c>
      <c r="T3512" s="13">
        <v>164.82239999999999</v>
      </c>
      <c r="U3512" s="48">
        <f>T_[[#This Row],[CA tarif]]-T_[[#This Row],[CA HT]]</f>
        <v>159.30000000000018</v>
      </c>
      <c r="V3512" s="13"/>
      <c r="W3512" s="13"/>
      <c r="X3512"/>
      <c r="AA3512"/>
      <c r="AB3512"/>
    </row>
    <row r="3513" spans="1:28" ht="15" customHeight="1" x14ac:dyDescent="0.25">
      <c r="A3513" s="6" t="s">
        <v>269</v>
      </c>
      <c r="B3513" s="6" t="s">
        <v>270</v>
      </c>
      <c r="C3513" s="6" t="s">
        <v>271</v>
      </c>
      <c r="D3513" s="6" t="s">
        <v>242</v>
      </c>
      <c r="E3513" s="6">
        <v>7</v>
      </c>
      <c r="F3513" s="6" t="str">
        <f>VLOOKUP(T_[[#This Row],[N° représ]],ListeREPRESENTANTS,2,FALSE)</f>
        <v>Jaime Dos Santos</v>
      </c>
      <c r="G3513" s="6">
        <v>10591</v>
      </c>
      <c r="H3513" s="9">
        <v>41981</v>
      </c>
      <c r="I3513" s="9">
        <v>42005</v>
      </c>
      <c r="J3513" s="9">
        <v>42004</v>
      </c>
      <c r="K3513" s="7">
        <v>2</v>
      </c>
      <c r="L3513" s="9" t="str">
        <f>VLOOKUP(T_[[#This Row],[Réf catégorie]],ListeCATEGORIES,2,FALSE)</f>
        <v>Condiments</v>
      </c>
      <c r="M3513" s="6">
        <v>3</v>
      </c>
      <c r="N3513" s="6" t="str">
        <f>VLOOKUP(T_[[#This Row],[Réf prod]],ListePRODUITS,2,FALSE)</f>
        <v>Aniseed Syrup</v>
      </c>
      <c r="O3513" s="13">
        <v>50</v>
      </c>
      <c r="P3513" s="6">
        <v>96</v>
      </c>
      <c r="Q3513" s="13">
        <f t="shared" si="54"/>
        <v>4800</v>
      </c>
      <c r="R3513" s="15">
        <v>0</v>
      </c>
      <c r="S3513" s="13">
        <v>4800</v>
      </c>
      <c r="T3513" s="13">
        <v>110.4</v>
      </c>
      <c r="U3513" s="48">
        <f>T_[[#This Row],[CA tarif]]-T_[[#This Row],[CA HT]]</f>
        <v>0</v>
      </c>
      <c r="V3513" s="13"/>
      <c r="W3513" s="13"/>
      <c r="X3513"/>
      <c r="AA3513"/>
      <c r="AB3513"/>
    </row>
    <row r="3514" spans="1:28" ht="15" customHeight="1" x14ac:dyDescent="0.25">
      <c r="A3514" s="6" t="s">
        <v>186</v>
      </c>
      <c r="B3514" s="6" t="s">
        <v>187</v>
      </c>
      <c r="C3514" s="6" t="s">
        <v>188</v>
      </c>
      <c r="D3514" s="6" t="s">
        <v>140</v>
      </c>
      <c r="E3514" s="6">
        <v>8</v>
      </c>
      <c r="F3514" s="6" t="str">
        <f>VLOOKUP(T_[[#This Row],[N° représ]],ListeREPRESENTANTS,2,FALSE)</f>
        <v>Hicham Esmal</v>
      </c>
      <c r="G3514" s="6">
        <v>10633</v>
      </c>
      <c r="H3514" s="9">
        <v>41981</v>
      </c>
      <c r="I3514" s="9">
        <v>41992</v>
      </c>
      <c r="J3514" s="9">
        <v>41990</v>
      </c>
      <c r="K3514" s="7">
        <v>3</v>
      </c>
      <c r="L3514" s="9" t="str">
        <f>VLOOKUP(T_[[#This Row],[Réf catégorie]],ListeCATEGORIES,2,FALSE)</f>
        <v>Desserts</v>
      </c>
      <c r="M3514" s="6">
        <v>62</v>
      </c>
      <c r="N3514" s="6" t="str">
        <f>VLOOKUP(T_[[#This Row],[Réf prod]],ListePRODUITS,2,FALSE)</f>
        <v>Tarte au sucre</v>
      </c>
      <c r="O3514" s="13">
        <v>246.5</v>
      </c>
      <c r="P3514" s="6">
        <v>8</v>
      </c>
      <c r="Q3514" s="13">
        <f t="shared" si="54"/>
        <v>1972</v>
      </c>
      <c r="R3514" s="15">
        <v>-0.02</v>
      </c>
      <c r="S3514" s="13">
        <v>2011.44</v>
      </c>
      <c r="T3514" s="13">
        <v>14.080080000000001</v>
      </c>
      <c r="U3514" s="48">
        <f>T_[[#This Row],[CA tarif]]-T_[[#This Row],[CA HT]]</f>
        <v>-39.440000000000055</v>
      </c>
      <c r="V3514" s="13"/>
      <c r="W3514" s="13"/>
      <c r="X3514"/>
      <c r="AA3514"/>
      <c r="AB3514"/>
    </row>
    <row r="3515" spans="1:28" ht="15" customHeight="1" x14ac:dyDescent="0.25">
      <c r="A3515" s="6" t="s">
        <v>173</v>
      </c>
      <c r="B3515" s="6" t="s">
        <v>174</v>
      </c>
      <c r="C3515" s="6" t="s">
        <v>135</v>
      </c>
      <c r="D3515" s="6" t="s">
        <v>136</v>
      </c>
      <c r="E3515" s="6">
        <v>2</v>
      </c>
      <c r="F3515" s="6" t="str">
        <f>VLOOKUP(T_[[#This Row],[N° représ]],ListeREPRESENTANTS,2,FALSE)</f>
        <v>Anne Dodsworth</v>
      </c>
      <c r="G3515" s="6">
        <v>10893</v>
      </c>
      <c r="H3515" s="9">
        <v>41981</v>
      </c>
      <c r="I3515" s="9">
        <v>41997</v>
      </c>
      <c r="J3515" s="9">
        <v>42000</v>
      </c>
      <c r="K3515" s="7">
        <v>8</v>
      </c>
      <c r="L3515" s="9" t="str">
        <f>VLOOKUP(T_[[#This Row],[Réf catégorie]],ListeCATEGORIES,2,FALSE)</f>
        <v>Poissons et fruits de mer</v>
      </c>
      <c r="M3515" s="6">
        <v>36</v>
      </c>
      <c r="N3515" s="6" t="str">
        <f>VLOOKUP(T_[[#This Row],[Réf prod]],ListePRODUITS,2,FALSE)</f>
        <v>Inlagd Sill</v>
      </c>
      <c r="O3515" s="13">
        <v>95</v>
      </c>
      <c r="P3515" s="6">
        <v>13</v>
      </c>
      <c r="Q3515" s="13">
        <f t="shared" si="54"/>
        <v>1235</v>
      </c>
      <c r="R3515" s="15">
        <v>0</v>
      </c>
      <c r="S3515" s="13">
        <v>1235</v>
      </c>
      <c r="T3515" s="13">
        <v>33.344999999999999</v>
      </c>
      <c r="U3515" s="48">
        <f>T_[[#This Row],[CA tarif]]-T_[[#This Row],[CA HT]]</f>
        <v>0</v>
      </c>
      <c r="V3515" s="13"/>
      <c r="W3515" s="13"/>
      <c r="X3515"/>
      <c r="AA3515"/>
      <c r="AB3515"/>
    </row>
    <row r="3516" spans="1:28" ht="15" customHeight="1" x14ac:dyDescent="0.25">
      <c r="A3516" s="6" t="s">
        <v>86</v>
      </c>
      <c r="B3516" s="6" t="s">
        <v>87</v>
      </c>
      <c r="C3516" s="6" t="s">
        <v>88</v>
      </c>
      <c r="D3516" s="6" t="s">
        <v>89</v>
      </c>
      <c r="E3516" s="6">
        <v>1</v>
      </c>
      <c r="F3516" s="6" t="str">
        <f>VLOOKUP(T_[[#This Row],[N° représ]],ListeREPRESENTANTS,2,FALSE)</f>
        <v>Francis Rivière</v>
      </c>
      <c r="G3516" s="6">
        <v>10471</v>
      </c>
      <c r="H3516" s="9">
        <v>41982</v>
      </c>
      <c r="I3516" s="9">
        <v>41993</v>
      </c>
      <c r="J3516" s="9">
        <v>41996</v>
      </c>
      <c r="K3516" s="7">
        <v>5</v>
      </c>
      <c r="L3516" s="9" t="str">
        <f>VLOOKUP(T_[[#This Row],[Réf catégorie]],ListeCATEGORIES,2,FALSE)</f>
        <v>Pâtes et céréales</v>
      </c>
      <c r="M3516" s="6">
        <v>56</v>
      </c>
      <c r="N3516" s="6" t="str">
        <f>VLOOKUP(T_[[#This Row],[Réf prod]],ListePRODUITS,2,FALSE)</f>
        <v>Gnocchi di nonna Alice</v>
      </c>
      <c r="O3516" s="13">
        <v>152</v>
      </c>
      <c r="P3516" s="6">
        <v>21</v>
      </c>
      <c r="Q3516" s="13">
        <f t="shared" si="54"/>
        <v>3192</v>
      </c>
      <c r="R3516" s="15">
        <v>0.12</v>
      </c>
      <c r="S3516" s="13">
        <v>2808.96</v>
      </c>
      <c r="T3516" s="13">
        <v>70.224000000000004</v>
      </c>
      <c r="U3516" s="48">
        <f>T_[[#This Row],[CA tarif]]-T_[[#This Row],[CA HT]]</f>
        <v>383.03999999999996</v>
      </c>
      <c r="V3516" s="13"/>
      <c r="W3516" s="13"/>
      <c r="X3516"/>
      <c r="AA3516"/>
      <c r="AB3516"/>
    </row>
    <row r="3517" spans="1:28" ht="15" customHeight="1" x14ac:dyDescent="0.25">
      <c r="A3517" s="6" t="s">
        <v>196</v>
      </c>
      <c r="B3517" s="6" t="s">
        <v>197</v>
      </c>
      <c r="C3517" s="6" t="s">
        <v>52</v>
      </c>
      <c r="D3517" s="6" t="s">
        <v>51</v>
      </c>
      <c r="E3517" s="6">
        <v>6</v>
      </c>
      <c r="F3517" s="6" t="str">
        <f>VLOOKUP(T_[[#This Row],[N° représ]],ListeREPRESENTANTS,2,FALSE)</f>
        <v>Ernst Junge</v>
      </c>
      <c r="G3517" s="6">
        <v>10519</v>
      </c>
      <c r="H3517" s="9">
        <v>41982</v>
      </c>
      <c r="I3517" s="9">
        <v>42006</v>
      </c>
      <c r="J3517" s="9">
        <v>42007</v>
      </c>
      <c r="K3517" s="7">
        <v>8</v>
      </c>
      <c r="L3517" s="9" t="str">
        <f>VLOOKUP(T_[[#This Row],[Réf catégorie]],ListeCATEGORIES,2,FALSE)</f>
        <v>Poissons et fruits de mer</v>
      </c>
      <c r="M3517" s="6">
        <v>10</v>
      </c>
      <c r="N3517" s="6" t="str">
        <f>VLOOKUP(T_[[#This Row],[Réf prod]],ListePRODUITS,2,FALSE)</f>
        <v>Ikura</v>
      </c>
      <c r="O3517" s="13">
        <v>155</v>
      </c>
      <c r="P3517" s="6">
        <v>34</v>
      </c>
      <c r="Q3517" s="13">
        <f t="shared" si="54"/>
        <v>5270</v>
      </c>
      <c r="R3517" s="15">
        <v>0.12</v>
      </c>
      <c r="S3517" s="13">
        <v>4637.6000000000004</v>
      </c>
      <c r="T3517" s="13">
        <v>55.651200000000003</v>
      </c>
      <c r="U3517" s="48">
        <f>T_[[#This Row],[CA tarif]]-T_[[#This Row],[CA HT]]</f>
        <v>632.39999999999964</v>
      </c>
      <c r="V3517" s="13"/>
      <c r="W3517" s="13"/>
      <c r="X3517"/>
      <c r="AA3517"/>
      <c r="AB3517"/>
    </row>
    <row r="3518" spans="1:28" ht="15" customHeight="1" x14ac:dyDescent="0.25">
      <c r="A3518" s="6" t="s">
        <v>209</v>
      </c>
      <c r="B3518" s="6" t="s">
        <v>210</v>
      </c>
      <c r="C3518" s="6" t="s">
        <v>211</v>
      </c>
      <c r="D3518" s="6" t="s">
        <v>212</v>
      </c>
      <c r="E3518" s="6">
        <v>5</v>
      </c>
      <c r="F3518" s="6" t="str">
        <f>VLOOKUP(T_[[#This Row],[N° représ]],ListeREPRESENTANTS,2,FALSE)</f>
        <v>Mohamed Ben Arfa</v>
      </c>
      <c r="G3518" s="6">
        <v>10526</v>
      </c>
      <c r="H3518" s="9">
        <v>41982</v>
      </c>
      <c r="I3518" s="9">
        <v>42001</v>
      </c>
      <c r="J3518" s="9">
        <v>42003</v>
      </c>
      <c r="K3518" s="7">
        <v>1</v>
      </c>
      <c r="L3518" s="9" t="str">
        <f>VLOOKUP(T_[[#This Row],[Réf catégorie]],ListeCATEGORIES,2,FALSE)</f>
        <v>Boissons</v>
      </c>
      <c r="M3518" s="6">
        <v>1</v>
      </c>
      <c r="N3518" s="6" t="str">
        <f>VLOOKUP(T_[[#This Row],[Réf prod]],ListePRODUITS,2,FALSE)</f>
        <v>Chai</v>
      </c>
      <c r="O3518" s="13">
        <v>90</v>
      </c>
      <c r="P3518" s="6">
        <v>2</v>
      </c>
      <c r="Q3518" s="13">
        <f t="shared" si="54"/>
        <v>180</v>
      </c>
      <c r="R3518" s="15">
        <v>0.04</v>
      </c>
      <c r="S3518" s="13">
        <v>172.79999999999998</v>
      </c>
      <c r="T3518" s="13">
        <v>5.5295999999999994</v>
      </c>
      <c r="U3518" s="48">
        <f>T_[[#This Row],[CA tarif]]-T_[[#This Row],[CA HT]]</f>
        <v>7.2000000000000171</v>
      </c>
      <c r="V3518" s="13"/>
      <c r="W3518" s="13"/>
      <c r="X3518"/>
      <c r="AA3518"/>
      <c r="AB3518"/>
    </row>
    <row r="3519" spans="1:28" ht="15" customHeight="1" x14ac:dyDescent="0.25">
      <c r="A3519" s="6" t="s">
        <v>130</v>
      </c>
      <c r="B3519" s="6" t="s">
        <v>131</v>
      </c>
      <c r="C3519" s="6" t="s">
        <v>132</v>
      </c>
      <c r="D3519" s="6" t="s">
        <v>123</v>
      </c>
      <c r="E3519" s="6">
        <v>6</v>
      </c>
      <c r="F3519" s="6" t="str">
        <f>VLOOKUP(T_[[#This Row],[N° représ]],ListeREPRESENTANTS,2,FALSE)</f>
        <v>Ernst Junge</v>
      </c>
      <c r="G3519" s="6">
        <v>10637</v>
      </c>
      <c r="H3519" s="9">
        <v>41982</v>
      </c>
      <c r="I3519" s="9">
        <v>41999</v>
      </c>
      <c r="J3519" s="9">
        <v>41995</v>
      </c>
      <c r="K3519" s="7">
        <v>5</v>
      </c>
      <c r="L3519" s="9" t="str">
        <f>VLOOKUP(T_[[#This Row],[Réf catégorie]],ListeCATEGORIES,2,FALSE)</f>
        <v>Pâtes et céréales</v>
      </c>
      <c r="M3519" s="6">
        <v>56</v>
      </c>
      <c r="N3519" s="6" t="str">
        <f>VLOOKUP(T_[[#This Row],[Réf prod]],ListePRODUITS,2,FALSE)</f>
        <v>Gnocchi di nonna Alice</v>
      </c>
      <c r="O3519" s="13">
        <v>190</v>
      </c>
      <c r="P3519" s="6">
        <v>81</v>
      </c>
      <c r="Q3519" s="13">
        <f t="shared" si="54"/>
        <v>15390</v>
      </c>
      <c r="R3519" s="15">
        <v>0.18</v>
      </c>
      <c r="S3519" s="13">
        <v>12619.800000000001</v>
      </c>
      <c r="T3519" s="13">
        <v>50.479200000000006</v>
      </c>
      <c r="U3519" s="48">
        <f>T_[[#This Row],[CA tarif]]-T_[[#This Row],[CA HT]]</f>
        <v>2770.1999999999989</v>
      </c>
      <c r="V3519" s="13"/>
      <c r="W3519" s="13"/>
      <c r="X3519"/>
      <c r="AA3519"/>
      <c r="AB3519"/>
    </row>
    <row r="3520" spans="1:28" ht="15" customHeight="1" x14ac:dyDescent="0.25">
      <c r="A3520" s="6" t="s">
        <v>264</v>
      </c>
      <c r="B3520" s="6" t="s">
        <v>265</v>
      </c>
      <c r="C3520" s="6" t="s">
        <v>266</v>
      </c>
      <c r="D3520" s="6" t="s">
        <v>123</v>
      </c>
      <c r="E3520" s="6">
        <v>5</v>
      </c>
      <c r="F3520" s="6" t="str">
        <f>VLOOKUP(T_[[#This Row],[N° représ]],ListeREPRESENTANTS,2,FALSE)</f>
        <v>Mohamed Ben Arfa</v>
      </c>
      <c r="G3520" s="6">
        <v>10803</v>
      </c>
      <c r="H3520" s="9">
        <v>41982</v>
      </c>
      <c r="I3520" s="9">
        <v>41995</v>
      </c>
      <c r="J3520" s="9">
        <v>41995</v>
      </c>
      <c r="K3520" s="7">
        <v>3</v>
      </c>
      <c r="L3520" s="9" t="str">
        <f>VLOOKUP(T_[[#This Row],[Réf catégorie]],ListeCATEGORIES,2,FALSE)</f>
        <v>Desserts</v>
      </c>
      <c r="M3520" s="6">
        <v>19</v>
      </c>
      <c r="N3520" s="6" t="str">
        <f>VLOOKUP(T_[[#This Row],[Réf prod]],ListePRODUITS,2,FALSE)</f>
        <v>Teatime Chocolate Biscuits</v>
      </c>
      <c r="O3520" s="13">
        <v>46</v>
      </c>
      <c r="P3520" s="6">
        <v>22</v>
      </c>
      <c r="Q3520" s="13">
        <f t="shared" si="54"/>
        <v>1012</v>
      </c>
      <c r="R3520" s="15">
        <v>0.06</v>
      </c>
      <c r="S3520" s="13">
        <v>951.28</v>
      </c>
      <c r="T3520" s="13">
        <v>17.12304</v>
      </c>
      <c r="U3520" s="48">
        <f>T_[[#This Row],[CA tarif]]-T_[[#This Row],[CA HT]]</f>
        <v>60.720000000000027</v>
      </c>
      <c r="V3520" s="13"/>
      <c r="W3520" s="13"/>
      <c r="X3520"/>
      <c r="AA3520"/>
      <c r="AB3520"/>
    </row>
    <row r="3521" spans="1:28" ht="15" customHeight="1" x14ac:dyDescent="0.25">
      <c r="A3521" s="6" t="s">
        <v>166</v>
      </c>
      <c r="B3521" s="6" t="s">
        <v>167</v>
      </c>
      <c r="C3521" s="6" t="s">
        <v>168</v>
      </c>
      <c r="D3521" s="6" t="s">
        <v>169</v>
      </c>
      <c r="E3521" s="6">
        <v>1</v>
      </c>
      <c r="F3521" s="6" t="str">
        <f>VLOOKUP(T_[[#This Row],[N° représ]],ListeREPRESENTANTS,2,FALSE)</f>
        <v>Francis Rivière</v>
      </c>
      <c r="G3521" s="6">
        <v>10516</v>
      </c>
      <c r="H3521" s="9">
        <v>41983</v>
      </c>
      <c r="I3521" s="9">
        <v>41999</v>
      </c>
      <c r="J3521" s="9">
        <v>41997</v>
      </c>
      <c r="K3521" s="7">
        <v>5</v>
      </c>
      <c r="L3521" s="9" t="str">
        <f>VLOOKUP(T_[[#This Row],[Réf catégorie]],ListeCATEGORIES,2,FALSE)</f>
        <v>Pâtes et céréales</v>
      </c>
      <c r="M3521" s="6">
        <v>42</v>
      </c>
      <c r="N3521" s="6" t="str">
        <f>VLOOKUP(T_[[#This Row],[Réf prod]],ListePRODUITS,2,FALSE)</f>
        <v>Singaporean Hokkien Fried Mee</v>
      </c>
      <c r="O3521" s="13">
        <v>70</v>
      </c>
      <c r="P3521" s="6">
        <v>99</v>
      </c>
      <c r="Q3521" s="13">
        <f t="shared" si="54"/>
        <v>6930</v>
      </c>
      <c r="R3521" s="15">
        <v>0.12</v>
      </c>
      <c r="S3521" s="13">
        <v>6098.4</v>
      </c>
      <c r="T3521" s="13">
        <v>128.06639999999999</v>
      </c>
      <c r="U3521" s="48">
        <f>T_[[#This Row],[CA tarif]]-T_[[#This Row],[CA HT]]</f>
        <v>831.60000000000036</v>
      </c>
      <c r="V3521" s="13"/>
      <c r="W3521" s="13"/>
      <c r="X3521"/>
      <c r="AA3521"/>
      <c r="AB3521"/>
    </row>
    <row r="3522" spans="1:28" ht="15" customHeight="1" x14ac:dyDescent="0.25">
      <c r="A3522" s="6" t="s">
        <v>216</v>
      </c>
      <c r="B3522" s="6" t="s">
        <v>217</v>
      </c>
      <c r="C3522" s="6" t="s">
        <v>218</v>
      </c>
      <c r="D3522" s="6" t="s">
        <v>102</v>
      </c>
      <c r="E3522" s="6">
        <v>9</v>
      </c>
      <c r="F3522" s="6" t="str">
        <f>VLOOKUP(T_[[#This Row],[N° représ]],ListeREPRESENTANTS,2,FALSE)</f>
        <v>Steven Buchanan</v>
      </c>
      <c r="G3522" s="6">
        <v>10529</v>
      </c>
      <c r="H3522" s="9">
        <v>41983</v>
      </c>
      <c r="I3522" s="9">
        <v>42000</v>
      </c>
      <c r="J3522" s="9">
        <v>41996</v>
      </c>
      <c r="K3522" s="7">
        <v>4</v>
      </c>
      <c r="L3522" s="9" t="str">
        <f>VLOOKUP(T_[[#This Row],[Réf catégorie]],ListeCATEGORIES,2,FALSE)</f>
        <v>Produits laitiers</v>
      </c>
      <c r="M3522" s="6">
        <v>69</v>
      </c>
      <c r="N3522" s="6" t="str">
        <f>VLOOKUP(T_[[#This Row],[Réf prod]],ListePRODUITS,2,FALSE)</f>
        <v>Gudbrandsdalsost</v>
      </c>
      <c r="O3522" s="13">
        <v>180</v>
      </c>
      <c r="P3522" s="6">
        <v>73</v>
      </c>
      <c r="Q3522" s="13">
        <f t="shared" si="54"/>
        <v>13140</v>
      </c>
      <c r="R3522" s="15">
        <v>-0.02</v>
      </c>
      <c r="S3522" s="13">
        <v>13402.800000000001</v>
      </c>
      <c r="T3522" s="13">
        <v>80.416800000000009</v>
      </c>
      <c r="U3522" s="48">
        <f>T_[[#This Row],[CA tarif]]-T_[[#This Row],[CA HT]]</f>
        <v>-262.80000000000109</v>
      </c>
      <c r="V3522" s="13"/>
      <c r="W3522" s="13"/>
      <c r="X3522"/>
      <c r="AA3522"/>
      <c r="AB3522"/>
    </row>
    <row r="3523" spans="1:28" ht="15" customHeight="1" x14ac:dyDescent="0.25">
      <c r="A3523" s="6" t="s">
        <v>179</v>
      </c>
      <c r="B3523" s="6" t="s">
        <v>180</v>
      </c>
      <c r="C3523" s="6" t="s">
        <v>181</v>
      </c>
      <c r="D3523" s="6" t="s">
        <v>81</v>
      </c>
      <c r="E3523" s="6">
        <v>7</v>
      </c>
      <c r="F3523" s="6" t="str">
        <f>VLOOKUP(T_[[#This Row],[N° représ]],ListeREPRESENTANTS,2,FALSE)</f>
        <v>Jaime Dos Santos</v>
      </c>
      <c r="G3523" s="6">
        <v>10713</v>
      </c>
      <c r="H3523" s="9">
        <v>41983</v>
      </c>
      <c r="I3523" s="9">
        <v>41998</v>
      </c>
      <c r="J3523" s="9">
        <v>42001</v>
      </c>
      <c r="K3523" s="7">
        <v>8</v>
      </c>
      <c r="L3523" s="9" t="str">
        <f>VLOOKUP(T_[[#This Row],[Réf catégorie]],ListeCATEGORIES,2,FALSE)</f>
        <v>Poissons et fruits de mer</v>
      </c>
      <c r="M3523" s="6">
        <v>46</v>
      </c>
      <c r="N3523" s="6" t="str">
        <f>VLOOKUP(T_[[#This Row],[Réf prod]],ListePRODUITS,2,FALSE)</f>
        <v>Spegesild</v>
      </c>
      <c r="O3523" s="13">
        <v>60</v>
      </c>
      <c r="P3523" s="6">
        <v>43</v>
      </c>
      <c r="Q3523" s="13">
        <f t="shared" si="54"/>
        <v>2580</v>
      </c>
      <c r="R3523" s="15">
        <v>-0.03</v>
      </c>
      <c r="S3523" s="13">
        <v>2657.4</v>
      </c>
      <c r="T3523" s="13">
        <v>93.009</v>
      </c>
      <c r="U3523" s="48">
        <f>T_[[#This Row],[CA tarif]]-T_[[#This Row],[CA HT]]</f>
        <v>-77.400000000000091</v>
      </c>
      <c r="V3523" s="13"/>
      <c r="W3523" s="13"/>
      <c r="X3523"/>
      <c r="AA3523"/>
      <c r="AB3523"/>
    </row>
    <row r="3524" spans="1:28" ht="15" customHeight="1" x14ac:dyDescent="0.25">
      <c r="A3524" s="6" t="s">
        <v>316</v>
      </c>
      <c r="B3524" s="6" t="s">
        <v>317</v>
      </c>
      <c r="C3524" s="6" t="s">
        <v>318</v>
      </c>
      <c r="D3524" s="6" t="s">
        <v>81</v>
      </c>
      <c r="E3524" s="6">
        <v>4</v>
      </c>
      <c r="F3524" s="6" t="str">
        <f>VLOOKUP(T_[[#This Row],[N° représ]],ListeREPRESENTANTS,2,FALSE)</f>
        <v>Laura Callahan</v>
      </c>
      <c r="G3524" s="6">
        <v>10756</v>
      </c>
      <c r="H3524" s="9">
        <v>41983</v>
      </c>
      <c r="I3524" s="9">
        <v>42010</v>
      </c>
      <c r="J3524" s="9">
        <v>42013</v>
      </c>
      <c r="K3524" s="7">
        <v>4</v>
      </c>
      <c r="L3524" s="9" t="str">
        <f>VLOOKUP(T_[[#This Row],[Réf catégorie]],ListeCATEGORIES,2,FALSE)</f>
        <v>Produits laitiers</v>
      </c>
      <c r="M3524" s="6">
        <v>69</v>
      </c>
      <c r="N3524" s="6" t="str">
        <f>VLOOKUP(T_[[#This Row],[Réf prod]],ListePRODUITS,2,FALSE)</f>
        <v>Gudbrandsdalsost</v>
      </c>
      <c r="O3524" s="13">
        <v>180</v>
      </c>
      <c r="P3524" s="6">
        <v>74</v>
      </c>
      <c r="Q3524" s="13">
        <f t="shared" si="54"/>
        <v>13320</v>
      </c>
      <c r="R3524" s="15">
        <v>0.18</v>
      </c>
      <c r="S3524" s="13">
        <v>10922.400000000001</v>
      </c>
      <c r="T3524" s="13">
        <v>131.06880000000001</v>
      </c>
      <c r="U3524" s="48">
        <f>T_[[#This Row],[CA tarif]]-T_[[#This Row],[CA HT]]</f>
        <v>2397.5999999999985</v>
      </c>
      <c r="V3524" s="13"/>
      <c r="W3524" s="13"/>
      <c r="X3524"/>
      <c r="AA3524"/>
      <c r="AB3524"/>
    </row>
    <row r="3525" spans="1:28" ht="15" customHeight="1" x14ac:dyDescent="0.25">
      <c r="A3525" s="6" t="s">
        <v>163</v>
      </c>
      <c r="B3525" s="6" t="s">
        <v>164</v>
      </c>
      <c r="C3525" s="6" t="s">
        <v>165</v>
      </c>
      <c r="D3525" s="6" t="s">
        <v>136</v>
      </c>
      <c r="E3525" s="6">
        <v>4</v>
      </c>
      <c r="F3525" s="6" t="str">
        <f>VLOOKUP(T_[[#This Row],[N° représ]],ListeREPRESENTANTS,2,FALSE)</f>
        <v>Laura Callahan</v>
      </c>
      <c r="G3525" s="6">
        <v>10614</v>
      </c>
      <c r="H3525" s="9">
        <v>41984</v>
      </c>
      <c r="I3525" s="9">
        <v>42003</v>
      </c>
      <c r="J3525" s="9">
        <v>41998</v>
      </c>
      <c r="K3525" s="7">
        <v>4</v>
      </c>
      <c r="L3525" s="9" t="str">
        <f>VLOOKUP(T_[[#This Row],[Réf catégorie]],ListeCATEGORIES,2,FALSE)</f>
        <v>Produits laitiers</v>
      </c>
      <c r="M3525" s="6">
        <v>11</v>
      </c>
      <c r="N3525" s="6" t="str">
        <f>VLOOKUP(T_[[#This Row],[Réf prod]],ListePRODUITS,2,FALSE)</f>
        <v>Queso Cabrales</v>
      </c>
      <c r="O3525" s="13">
        <v>105</v>
      </c>
      <c r="P3525" s="6">
        <v>4</v>
      </c>
      <c r="Q3525" s="13">
        <f t="shared" ref="Q3525:Q3588" si="55">O3525*P3525</f>
        <v>420</v>
      </c>
      <c r="R3525" s="15">
        <v>0.11</v>
      </c>
      <c r="S3525" s="13">
        <v>373.8</v>
      </c>
      <c r="T3525" s="13">
        <v>6.3546000000000005</v>
      </c>
      <c r="U3525" s="48">
        <f>T_[[#This Row],[CA tarif]]-T_[[#This Row],[CA HT]]</f>
        <v>46.199999999999989</v>
      </c>
      <c r="V3525" s="13"/>
      <c r="W3525" s="13"/>
      <c r="X3525"/>
      <c r="AA3525"/>
      <c r="AB3525"/>
    </row>
    <row r="3526" spans="1:28" ht="15" customHeight="1" x14ac:dyDescent="0.25">
      <c r="A3526" s="6" t="s">
        <v>223</v>
      </c>
      <c r="B3526" s="6" t="s">
        <v>224</v>
      </c>
      <c r="C3526" s="6" t="s">
        <v>225</v>
      </c>
      <c r="D3526" s="6" t="s">
        <v>208</v>
      </c>
      <c r="E3526" s="6">
        <v>4</v>
      </c>
      <c r="F3526" s="6" t="str">
        <f>VLOOKUP(T_[[#This Row],[N° représ]],ListeREPRESENTANTS,2,FALSE)</f>
        <v>Laura Callahan</v>
      </c>
      <c r="G3526" s="6">
        <v>10824</v>
      </c>
      <c r="H3526" s="9">
        <v>41984</v>
      </c>
      <c r="I3526" s="9">
        <v>42012</v>
      </c>
      <c r="J3526" s="9">
        <v>42007</v>
      </c>
      <c r="K3526" s="7">
        <v>8</v>
      </c>
      <c r="L3526" s="9" t="str">
        <f>VLOOKUP(T_[[#This Row],[Réf catégorie]],ListeCATEGORIES,2,FALSE)</f>
        <v>Poissons et fruits de mer</v>
      </c>
      <c r="M3526" s="6">
        <v>41</v>
      </c>
      <c r="N3526" s="6" t="str">
        <f>VLOOKUP(T_[[#This Row],[Réf prod]],ListePRODUITS,2,FALSE)</f>
        <v>Jack's New England Clam Chowder</v>
      </c>
      <c r="O3526" s="13">
        <v>48.25</v>
      </c>
      <c r="P3526" s="6">
        <v>65</v>
      </c>
      <c r="Q3526" s="13">
        <f t="shared" si="55"/>
        <v>3136.25</v>
      </c>
      <c r="R3526" s="15">
        <v>0.01</v>
      </c>
      <c r="S3526" s="13">
        <v>3104.8874999999998</v>
      </c>
      <c r="T3526" s="13">
        <v>21.734212499999998</v>
      </c>
      <c r="U3526" s="48">
        <f>T_[[#This Row],[CA tarif]]-T_[[#This Row],[CA HT]]</f>
        <v>31.362500000000182</v>
      </c>
      <c r="V3526" s="13"/>
      <c r="W3526" s="13"/>
      <c r="X3526"/>
      <c r="AA3526"/>
      <c r="AB3526"/>
    </row>
    <row r="3527" spans="1:28" ht="15" customHeight="1" x14ac:dyDescent="0.25">
      <c r="A3527" s="6" t="s">
        <v>228</v>
      </c>
      <c r="B3527" s="6" t="s">
        <v>229</v>
      </c>
      <c r="C3527" s="6" t="s">
        <v>122</v>
      </c>
      <c r="D3527" s="6" t="s">
        <v>123</v>
      </c>
      <c r="E3527" s="6">
        <v>3</v>
      </c>
      <c r="F3527" s="6" t="str">
        <f>VLOOKUP(T_[[#This Row],[N° représ]],ListeREPRESENTANTS,2,FALSE)</f>
        <v>Janet Leverling</v>
      </c>
      <c r="G3527" s="6">
        <v>10903</v>
      </c>
      <c r="H3527" s="9">
        <v>41984</v>
      </c>
      <c r="I3527" s="9">
        <v>42014</v>
      </c>
      <c r="J3527" s="9">
        <v>42017</v>
      </c>
      <c r="K3527" s="7">
        <v>8</v>
      </c>
      <c r="L3527" s="9" t="str">
        <f>VLOOKUP(T_[[#This Row],[Réf catégorie]],ListeCATEGORIES,2,FALSE)</f>
        <v>Poissons et fruits de mer</v>
      </c>
      <c r="M3527" s="6">
        <v>13</v>
      </c>
      <c r="N3527" s="6" t="str">
        <f>VLOOKUP(T_[[#This Row],[Réf prod]],ListePRODUITS,2,FALSE)</f>
        <v>Konbu</v>
      </c>
      <c r="O3527" s="13">
        <v>30</v>
      </c>
      <c r="P3527" s="6">
        <v>24</v>
      </c>
      <c r="Q3527" s="13">
        <f t="shared" si="55"/>
        <v>720</v>
      </c>
      <c r="R3527" s="15">
        <v>0.13</v>
      </c>
      <c r="S3527" s="13">
        <v>626.4</v>
      </c>
      <c r="T3527" s="13">
        <v>2.5055999999999998</v>
      </c>
      <c r="U3527" s="48">
        <f>T_[[#This Row],[CA tarif]]-T_[[#This Row],[CA HT]]</f>
        <v>93.600000000000023</v>
      </c>
      <c r="V3527" s="13"/>
      <c r="W3527" s="13"/>
      <c r="X3527"/>
      <c r="AA3527"/>
      <c r="AB3527"/>
    </row>
    <row r="3528" spans="1:28" ht="15" customHeight="1" x14ac:dyDescent="0.25">
      <c r="A3528" s="6" t="s">
        <v>147</v>
      </c>
      <c r="B3528" s="6" t="s">
        <v>148</v>
      </c>
      <c r="C3528" s="6" t="s">
        <v>149</v>
      </c>
      <c r="D3528" s="6" t="s">
        <v>85</v>
      </c>
      <c r="E3528" s="6">
        <v>8</v>
      </c>
      <c r="F3528" s="6" t="str">
        <f>VLOOKUP(T_[[#This Row],[N° représ]],ListeREPRESENTANTS,2,FALSE)</f>
        <v>Hicham Esmal</v>
      </c>
      <c r="G3528" s="6">
        <v>10923</v>
      </c>
      <c r="H3528" s="9">
        <v>41984</v>
      </c>
      <c r="I3528" s="9">
        <v>42001</v>
      </c>
      <c r="J3528" s="9">
        <v>42000</v>
      </c>
      <c r="K3528" s="7">
        <v>1</v>
      </c>
      <c r="L3528" s="9" t="str">
        <f>VLOOKUP(T_[[#This Row],[Réf catégorie]],ListeCATEGORIES,2,FALSE)</f>
        <v>Boissons</v>
      </c>
      <c r="M3528" s="6">
        <v>67</v>
      </c>
      <c r="N3528" s="6" t="str">
        <f>VLOOKUP(T_[[#This Row],[Réf prod]],ListePRODUITS,2,FALSE)</f>
        <v>Laughing Lumberjack Lager</v>
      </c>
      <c r="O3528" s="13">
        <v>70</v>
      </c>
      <c r="P3528" s="6">
        <v>77</v>
      </c>
      <c r="Q3528" s="13">
        <f t="shared" si="55"/>
        <v>5390</v>
      </c>
      <c r="R3528" s="15">
        <v>-0.03</v>
      </c>
      <c r="S3528" s="13">
        <v>5551.7</v>
      </c>
      <c r="T3528" s="13">
        <v>22.206799999999998</v>
      </c>
      <c r="U3528" s="48">
        <f>T_[[#This Row],[CA tarif]]-T_[[#This Row],[CA HT]]</f>
        <v>-161.69999999999982</v>
      </c>
      <c r="V3528" s="13"/>
      <c r="W3528" s="13"/>
      <c r="X3528"/>
      <c r="AA3528"/>
      <c r="AB3528"/>
    </row>
    <row r="3529" spans="1:28" ht="15" customHeight="1" x14ac:dyDescent="0.25">
      <c r="A3529" s="6" t="s">
        <v>170</v>
      </c>
      <c r="B3529" s="6" t="s">
        <v>171</v>
      </c>
      <c r="C3529" s="6" t="s">
        <v>172</v>
      </c>
      <c r="D3529" s="6" t="s">
        <v>146</v>
      </c>
      <c r="E3529" s="6">
        <v>4</v>
      </c>
      <c r="F3529" s="6" t="str">
        <f>VLOOKUP(T_[[#This Row],[N° représ]],ListeREPRESENTANTS,2,FALSE)</f>
        <v>Laura Callahan</v>
      </c>
      <c r="G3529" s="6">
        <v>10565</v>
      </c>
      <c r="H3529" s="9">
        <v>41985</v>
      </c>
      <c r="I3529" s="9">
        <v>42008</v>
      </c>
      <c r="J3529" s="9">
        <v>42011</v>
      </c>
      <c r="K3529" s="7">
        <v>1</v>
      </c>
      <c r="L3529" s="9" t="str">
        <f>VLOOKUP(T_[[#This Row],[Réf catégorie]],ListeCATEGORIES,2,FALSE)</f>
        <v>Boissons</v>
      </c>
      <c r="M3529" s="6">
        <v>24</v>
      </c>
      <c r="N3529" s="6" t="str">
        <f>VLOOKUP(T_[[#This Row],[Réf prod]],ListePRODUITS,2,FALSE)</f>
        <v>Guaraná Fantástica</v>
      </c>
      <c r="O3529" s="13">
        <v>22.5</v>
      </c>
      <c r="P3529" s="6">
        <v>51</v>
      </c>
      <c r="Q3529" s="13">
        <f t="shared" si="55"/>
        <v>1147.5</v>
      </c>
      <c r="R3529" s="15">
        <v>0.03</v>
      </c>
      <c r="S3529" s="13">
        <v>1113.075</v>
      </c>
      <c r="T3529" s="13">
        <v>24.487650000000002</v>
      </c>
      <c r="U3529" s="48">
        <f>T_[[#This Row],[CA tarif]]-T_[[#This Row],[CA HT]]</f>
        <v>34.424999999999955</v>
      </c>
      <c r="V3529" s="13"/>
      <c r="W3529" s="13"/>
      <c r="X3529"/>
      <c r="AA3529"/>
      <c r="AB3529"/>
    </row>
    <row r="3530" spans="1:28" ht="15" customHeight="1" x14ac:dyDescent="0.25">
      <c r="A3530" s="6" t="s">
        <v>310</v>
      </c>
      <c r="B3530" s="6" t="s">
        <v>311</v>
      </c>
      <c r="C3530" s="6" t="s">
        <v>312</v>
      </c>
      <c r="D3530" s="6" t="s">
        <v>85</v>
      </c>
      <c r="E3530" s="6">
        <v>3</v>
      </c>
      <c r="F3530" s="6" t="str">
        <f>VLOOKUP(T_[[#This Row],[N° représ]],ListeREPRESENTANTS,2,FALSE)</f>
        <v>Janet Leverling</v>
      </c>
      <c r="G3530" s="6">
        <v>10739</v>
      </c>
      <c r="H3530" s="9">
        <v>41985</v>
      </c>
      <c r="I3530" s="9">
        <v>41997</v>
      </c>
      <c r="J3530" s="9">
        <v>41998</v>
      </c>
      <c r="K3530" s="7">
        <v>5</v>
      </c>
      <c r="L3530" s="9" t="str">
        <f>VLOOKUP(T_[[#This Row],[Réf catégorie]],ListeCATEGORIES,2,FALSE)</f>
        <v>Pâtes et céréales</v>
      </c>
      <c r="M3530" s="6">
        <v>52</v>
      </c>
      <c r="N3530" s="6" t="str">
        <f>VLOOKUP(T_[[#This Row],[Réf prod]],ListePRODUITS,2,FALSE)</f>
        <v>Filo Mix</v>
      </c>
      <c r="O3530" s="13">
        <v>35</v>
      </c>
      <c r="P3530" s="6">
        <v>12</v>
      </c>
      <c r="Q3530" s="13">
        <f t="shared" si="55"/>
        <v>420</v>
      </c>
      <c r="R3530" s="15">
        <v>0</v>
      </c>
      <c r="S3530" s="13">
        <v>420</v>
      </c>
      <c r="T3530" s="13">
        <v>0</v>
      </c>
      <c r="U3530" s="48">
        <f>T_[[#This Row],[CA tarif]]-T_[[#This Row],[CA HT]]</f>
        <v>0</v>
      </c>
      <c r="V3530" s="13"/>
      <c r="W3530" s="13"/>
      <c r="X3530"/>
      <c r="AA3530"/>
      <c r="AB3530"/>
    </row>
    <row r="3531" spans="1:28" ht="15" customHeight="1" x14ac:dyDescent="0.25">
      <c r="A3531" s="6" t="s">
        <v>264</v>
      </c>
      <c r="B3531" s="6" t="s">
        <v>265</v>
      </c>
      <c r="C3531" s="6" t="s">
        <v>266</v>
      </c>
      <c r="D3531" s="6" t="s">
        <v>123</v>
      </c>
      <c r="E3531" s="6">
        <v>2</v>
      </c>
      <c r="F3531" s="6" t="str">
        <f>VLOOKUP(T_[[#This Row],[N° représ]],ListeREPRESENTANTS,2,FALSE)</f>
        <v>Anne Dodsworth</v>
      </c>
      <c r="G3531" s="6">
        <v>10905</v>
      </c>
      <c r="H3531" s="9">
        <v>41985</v>
      </c>
      <c r="I3531" s="9">
        <v>42007</v>
      </c>
      <c r="J3531" s="9">
        <v>42010</v>
      </c>
      <c r="K3531" s="7">
        <v>1</v>
      </c>
      <c r="L3531" s="9" t="str">
        <f>VLOOKUP(T_[[#This Row],[Réf catégorie]],ListeCATEGORIES,2,FALSE)</f>
        <v>Boissons</v>
      </c>
      <c r="M3531" s="6">
        <v>1</v>
      </c>
      <c r="N3531" s="6" t="str">
        <f>VLOOKUP(T_[[#This Row],[Réf prod]],ListePRODUITS,2,FALSE)</f>
        <v>Chai</v>
      </c>
      <c r="O3531" s="13">
        <v>90</v>
      </c>
      <c r="P3531" s="6">
        <v>96</v>
      </c>
      <c r="Q3531" s="13">
        <f t="shared" si="55"/>
        <v>8640</v>
      </c>
      <c r="R3531" s="15">
        <v>0.11</v>
      </c>
      <c r="S3531" s="13">
        <v>7689.6</v>
      </c>
      <c r="T3531" s="13">
        <v>130.72320000000002</v>
      </c>
      <c r="U3531" s="48">
        <f>T_[[#This Row],[CA tarif]]-T_[[#This Row],[CA HT]]</f>
        <v>950.39999999999964</v>
      </c>
      <c r="V3531" s="13"/>
      <c r="W3531" s="13"/>
      <c r="X3531"/>
      <c r="AA3531"/>
      <c r="AB3531"/>
    </row>
    <row r="3532" spans="1:28" ht="15" customHeight="1" x14ac:dyDescent="0.25">
      <c r="A3532" s="6" t="s">
        <v>127</v>
      </c>
      <c r="B3532" s="6" t="s">
        <v>128</v>
      </c>
      <c r="C3532" s="6" t="s">
        <v>129</v>
      </c>
      <c r="D3532" s="6" t="s">
        <v>106</v>
      </c>
      <c r="E3532" s="6">
        <v>3</v>
      </c>
      <c r="F3532" s="6" t="str">
        <f>VLOOKUP(T_[[#This Row],[N° représ]],ListeREPRESENTANTS,2,FALSE)</f>
        <v>Janet Leverling</v>
      </c>
      <c r="G3532" s="6">
        <v>10697</v>
      </c>
      <c r="H3532" s="9">
        <v>41986</v>
      </c>
      <c r="I3532" s="9">
        <v>42012</v>
      </c>
      <c r="J3532" s="9">
        <v>42015</v>
      </c>
      <c r="K3532" s="7">
        <v>3</v>
      </c>
      <c r="L3532" s="9" t="str">
        <f>VLOOKUP(T_[[#This Row],[Réf catégorie]],ListeCATEGORIES,2,FALSE)</f>
        <v>Desserts</v>
      </c>
      <c r="M3532" s="6">
        <v>19</v>
      </c>
      <c r="N3532" s="6" t="str">
        <f>VLOOKUP(T_[[#This Row],[Réf prod]],ListePRODUITS,2,FALSE)</f>
        <v>Teatime Chocolate Biscuits</v>
      </c>
      <c r="O3532" s="13">
        <v>46</v>
      </c>
      <c r="P3532" s="6">
        <v>2</v>
      </c>
      <c r="Q3532" s="13">
        <f t="shared" si="55"/>
        <v>92</v>
      </c>
      <c r="R3532" s="15">
        <v>0.18</v>
      </c>
      <c r="S3532" s="13">
        <v>75.440000000000012</v>
      </c>
      <c r="T3532" s="13">
        <v>0.98072000000000015</v>
      </c>
      <c r="U3532" s="48">
        <f>T_[[#This Row],[CA tarif]]-T_[[#This Row],[CA HT]]</f>
        <v>16.559999999999988</v>
      </c>
      <c r="V3532" s="13"/>
      <c r="W3532" s="13"/>
      <c r="X3532"/>
      <c r="AA3532"/>
      <c r="AB3532"/>
    </row>
    <row r="3533" spans="1:28" ht="15" customHeight="1" x14ac:dyDescent="0.25">
      <c r="A3533" s="6" t="s">
        <v>114</v>
      </c>
      <c r="B3533" s="6" t="s">
        <v>115</v>
      </c>
      <c r="C3533" s="6" t="s">
        <v>116</v>
      </c>
      <c r="D3533" s="6" t="s">
        <v>81</v>
      </c>
      <c r="E3533" s="6">
        <v>3</v>
      </c>
      <c r="F3533" s="6" t="str">
        <f>VLOOKUP(T_[[#This Row],[N° représ]],ListeREPRESENTANTS,2,FALSE)</f>
        <v>Janet Leverling</v>
      </c>
      <c r="G3533" s="6">
        <v>10479</v>
      </c>
      <c r="H3533" s="9">
        <v>41987</v>
      </c>
      <c r="I3533" s="9">
        <v>42008</v>
      </c>
      <c r="J3533" s="9">
        <v>42011</v>
      </c>
      <c r="K3533" s="7">
        <v>5</v>
      </c>
      <c r="L3533" s="9" t="str">
        <f>VLOOKUP(T_[[#This Row],[Réf catégorie]],ListeCATEGORIES,2,FALSE)</f>
        <v>Pâtes et céréales</v>
      </c>
      <c r="M3533" s="6">
        <v>64</v>
      </c>
      <c r="N3533" s="6" t="str">
        <f>VLOOKUP(T_[[#This Row],[Réf prod]],ListePRODUITS,2,FALSE)</f>
        <v>Wimmers gute Semmelknödel</v>
      </c>
      <c r="O3533" s="13">
        <v>133</v>
      </c>
      <c r="P3533" s="6">
        <v>79</v>
      </c>
      <c r="Q3533" s="13">
        <f t="shared" si="55"/>
        <v>10507</v>
      </c>
      <c r="R3533" s="15">
        <v>0.15</v>
      </c>
      <c r="S3533" s="13">
        <v>8930.9499999999989</v>
      </c>
      <c r="T3533" s="13">
        <v>160.75709999999998</v>
      </c>
      <c r="U3533" s="48">
        <f>T_[[#This Row],[CA tarif]]-T_[[#This Row],[CA HT]]</f>
        <v>1576.0500000000011</v>
      </c>
      <c r="V3533" s="13"/>
      <c r="W3533" s="13"/>
      <c r="X3533"/>
      <c r="AA3533"/>
      <c r="AB3533"/>
    </row>
    <row r="3534" spans="1:28" ht="15" customHeight="1" x14ac:dyDescent="0.25">
      <c r="A3534" s="6" t="s">
        <v>281</v>
      </c>
      <c r="B3534" s="6" t="s">
        <v>282</v>
      </c>
      <c r="C3534" s="6" t="s">
        <v>283</v>
      </c>
      <c r="D3534" s="6" t="s">
        <v>284</v>
      </c>
      <c r="E3534" s="6">
        <v>7</v>
      </c>
      <c r="F3534" s="6" t="str">
        <f>VLOOKUP(T_[[#This Row],[N° représ]],ListeREPRESENTANTS,2,FALSE)</f>
        <v>Jaime Dos Santos</v>
      </c>
      <c r="G3534" s="6">
        <v>10792</v>
      </c>
      <c r="H3534" s="9">
        <v>41987</v>
      </c>
      <c r="I3534" s="9">
        <v>42008</v>
      </c>
      <c r="J3534" s="9">
        <v>42010</v>
      </c>
      <c r="K3534" s="7">
        <v>1</v>
      </c>
      <c r="L3534" s="9" t="str">
        <f>VLOOKUP(T_[[#This Row],[Réf catégorie]],ListeCATEGORIES,2,FALSE)</f>
        <v>Boissons</v>
      </c>
      <c r="M3534" s="6">
        <v>2</v>
      </c>
      <c r="N3534" s="6" t="str">
        <f>VLOOKUP(T_[[#This Row],[Réf prod]],ListePRODUITS,2,FALSE)</f>
        <v>Chang</v>
      </c>
      <c r="O3534" s="13">
        <v>95</v>
      </c>
      <c r="P3534" s="6">
        <v>28</v>
      </c>
      <c r="Q3534" s="13">
        <f t="shared" si="55"/>
        <v>2660</v>
      </c>
      <c r="R3534" s="15">
        <v>0.02</v>
      </c>
      <c r="S3534" s="13">
        <v>2606.7999999999997</v>
      </c>
      <c r="T3534" s="13">
        <v>36.495199999999997</v>
      </c>
      <c r="U3534" s="48">
        <f>T_[[#This Row],[CA tarif]]-T_[[#This Row],[CA HT]]</f>
        <v>53.200000000000273</v>
      </c>
      <c r="V3534" s="13"/>
      <c r="W3534" s="13"/>
      <c r="X3534"/>
      <c r="AA3534"/>
      <c r="AB3534"/>
    </row>
    <row r="3535" spans="1:28" ht="15" customHeight="1" x14ac:dyDescent="0.25">
      <c r="A3535" s="6" t="s">
        <v>111</v>
      </c>
      <c r="B3535" s="6" t="s">
        <v>112</v>
      </c>
      <c r="C3535" s="6" t="s">
        <v>113</v>
      </c>
      <c r="D3535" s="6" t="s">
        <v>85</v>
      </c>
      <c r="E3535" s="6">
        <v>5</v>
      </c>
      <c r="F3535" s="6" t="str">
        <f>VLOOKUP(T_[[#This Row],[N° représ]],ListeREPRESENTANTS,2,FALSE)</f>
        <v>Mohamed Ben Arfa</v>
      </c>
      <c r="G3535" s="6">
        <v>10843</v>
      </c>
      <c r="H3535" s="9">
        <v>41987</v>
      </c>
      <c r="I3535" s="9">
        <v>42016</v>
      </c>
      <c r="J3535" s="9">
        <v>42017</v>
      </c>
      <c r="K3535" s="7">
        <v>7</v>
      </c>
      <c r="L3535" s="9" t="str">
        <f>VLOOKUP(T_[[#This Row],[Réf catégorie]],ListeCATEGORIES,2,FALSE)</f>
        <v>Produits secs</v>
      </c>
      <c r="M3535" s="6">
        <v>51</v>
      </c>
      <c r="N3535" s="6" t="str">
        <f>VLOOKUP(T_[[#This Row],[Réf prod]],ListePRODUITS,2,FALSE)</f>
        <v>Manjimup Dried Apples</v>
      </c>
      <c r="O3535" s="13">
        <v>265</v>
      </c>
      <c r="P3535" s="6">
        <v>95</v>
      </c>
      <c r="Q3535" s="13">
        <f t="shared" si="55"/>
        <v>25175</v>
      </c>
      <c r="R3535" s="15">
        <v>0.02</v>
      </c>
      <c r="S3535" s="13">
        <v>24671.5</v>
      </c>
      <c r="T3535" s="13">
        <v>0</v>
      </c>
      <c r="U3535" s="48">
        <f>T_[[#This Row],[CA tarif]]-T_[[#This Row],[CA HT]]</f>
        <v>503.5</v>
      </c>
      <c r="V3535" s="13"/>
      <c r="W3535" s="13"/>
      <c r="X3535"/>
      <c r="AA3535"/>
      <c r="AB3535"/>
    </row>
    <row r="3536" spans="1:28" ht="15" customHeight="1" x14ac:dyDescent="0.25">
      <c r="A3536" s="6" t="s">
        <v>120</v>
      </c>
      <c r="B3536" s="6" t="s">
        <v>121</v>
      </c>
      <c r="C3536" s="6" t="s">
        <v>122</v>
      </c>
      <c r="D3536" s="6" t="s">
        <v>123</v>
      </c>
      <c r="E3536" s="6">
        <v>4</v>
      </c>
      <c r="F3536" s="6" t="str">
        <f>VLOOKUP(T_[[#This Row],[N° représ]],ListeREPRESENTANTS,2,FALSE)</f>
        <v>Laura Callahan</v>
      </c>
      <c r="G3536" s="6">
        <v>10481</v>
      </c>
      <c r="H3536" s="9">
        <v>41988</v>
      </c>
      <c r="I3536" s="9">
        <v>42014</v>
      </c>
      <c r="J3536" s="9">
        <v>42014</v>
      </c>
      <c r="K3536" s="7">
        <v>4</v>
      </c>
      <c r="L3536" s="9" t="str">
        <f>VLOOKUP(T_[[#This Row],[Réf catégorie]],ListeCATEGORIES,2,FALSE)</f>
        <v>Produits laitiers</v>
      </c>
      <c r="M3536" s="6">
        <v>60</v>
      </c>
      <c r="N3536" s="6" t="str">
        <f>VLOOKUP(T_[[#This Row],[Réf prod]],ListePRODUITS,2,FALSE)</f>
        <v>Camembert Pierrot</v>
      </c>
      <c r="O3536" s="13">
        <v>136</v>
      </c>
      <c r="P3536" s="6">
        <v>73</v>
      </c>
      <c r="Q3536" s="13">
        <f t="shared" si="55"/>
        <v>9928</v>
      </c>
      <c r="R3536" s="15">
        <v>0.19</v>
      </c>
      <c r="S3536" s="13">
        <v>8041.68</v>
      </c>
      <c r="T3536" s="13">
        <v>72.375119999999995</v>
      </c>
      <c r="U3536" s="48">
        <f>T_[[#This Row],[CA tarif]]-T_[[#This Row],[CA HT]]</f>
        <v>1886.3199999999997</v>
      </c>
      <c r="V3536" s="13"/>
      <c r="W3536" s="13"/>
      <c r="X3536"/>
      <c r="AA3536"/>
      <c r="AB3536"/>
    </row>
    <row r="3537" spans="1:28" ht="15" customHeight="1" x14ac:dyDescent="0.25">
      <c r="A3537" s="6" t="s">
        <v>173</v>
      </c>
      <c r="B3537" s="6" t="s">
        <v>174</v>
      </c>
      <c r="C3537" s="6" t="s">
        <v>135</v>
      </c>
      <c r="D3537" s="6" t="s">
        <v>136</v>
      </c>
      <c r="E3537" s="6">
        <v>7</v>
      </c>
      <c r="F3537" s="6" t="str">
        <f>VLOOKUP(T_[[#This Row],[N° représ]],ListeREPRESENTANTS,2,FALSE)</f>
        <v>Jaime Dos Santos</v>
      </c>
      <c r="G3537" s="6">
        <v>10630</v>
      </c>
      <c r="H3537" s="9">
        <v>41988</v>
      </c>
      <c r="I3537" s="9">
        <v>42005</v>
      </c>
      <c r="J3537" s="9">
        <v>42007</v>
      </c>
      <c r="K3537" s="7">
        <v>1</v>
      </c>
      <c r="L3537" s="9" t="str">
        <f>VLOOKUP(T_[[#This Row],[Réf catégorie]],ListeCATEGORIES,2,FALSE)</f>
        <v>Boissons</v>
      </c>
      <c r="M3537" s="6">
        <v>76</v>
      </c>
      <c r="N3537" s="6" t="str">
        <f>VLOOKUP(T_[[#This Row],[Réf prod]],ListePRODUITS,2,FALSE)</f>
        <v>Lakkalikööri</v>
      </c>
      <c r="O3537" s="13">
        <v>90</v>
      </c>
      <c r="P3537" s="6">
        <v>83</v>
      </c>
      <c r="Q3537" s="13">
        <f t="shared" si="55"/>
        <v>7470</v>
      </c>
      <c r="R3537" s="15">
        <v>0.08</v>
      </c>
      <c r="S3537" s="13">
        <v>6872.4000000000005</v>
      </c>
      <c r="T3537" s="13">
        <v>96.2136</v>
      </c>
      <c r="U3537" s="48">
        <f>T_[[#This Row],[CA tarif]]-T_[[#This Row],[CA HT]]</f>
        <v>597.59999999999945</v>
      </c>
      <c r="V3537" s="13"/>
      <c r="W3537" s="13"/>
      <c r="X3537"/>
      <c r="AA3537"/>
      <c r="AB3537"/>
    </row>
    <row r="3538" spans="1:28" ht="15" customHeight="1" x14ac:dyDescent="0.25">
      <c r="A3538" s="6" t="s">
        <v>182</v>
      </c>
      <c r="B3538" s="6" t="s">
        <v>183</v>
      </c>
      <c r="C3538" s="6" t="s">
        <v>132</v>
      </c>
      <c r="D3538" s="6" t="s">
        <v>123</v>
      </c>
      <c r="E3538" s="6">
        <v>8</v>
      </c>
      <c r="F3538" s="6" t="str">
        <f>VLOOKUP(T_[[#This Row],[N° représ]],ListeREPRESENTANTS,2,FALSE)</f>
        <v>Hicham Esmal</v>
      </c>
      <c r="G3538" s="6">
        <v>10512</v>
      </c>
      <c r="H3538" s="9">
        <v>41989</v>
      </c>
      <c r="I3538" s="9">
        <v>42006</v>
      </c>
      <c r="J3538" s="9">
        <v>42006</v>
      </c>
      <c r="K3538" s="7">
        <v>4</v>
      </c>
      <c r="L3538" s="9" t="str">
        <f>VLOOKUP(T_[[#This Row],[Réf catégorie]],ListeCATEGORIES,2,FALSE)</f>
        <v>Produits laitiers</v>
      </c>
      <c r="M3538" s="6">
        <v>60</v>
      </c>
      <c r="N3538" s="6" t="str">
        <f>VLOOKUP(T_[[#This Row],[Réf prod]],ListePRODUITS,2,FALSE)</f>
        <v>Camembert Pierrot</v>
      </c>
      <c r="O3538" s="13">
        <v>170</v>
      </c>
      <c r="P3538" s="6">
        <v>65</v>
      </c>
      <c r="Q3538" s="13">
        <f t="shared" si="55"/>
        <v>11050</v>
      </c>
      <c r="R3538" s="15">
        <v>0.19</v>
      </c>
      <c r="S3538" s="13">
        <v>8950.5</v>
      </c>
      <c r="T3538" s="13">
        <v>286.416</v>
      </c>
      <c r="U3538" s="48">
        <f>T_[[#This Row],[CA tarif]]-T_[[#This Row],[CA HT]]</f>
        <v>2099.5</v>
      </c>
      <c r="V3538" s="13"/>
      <c r="W3538" s="13"/>
      <c r="X3538"/>
      <c r="AA3538"/>
      <c r="AB3538"/>
    </row>
    <row r="3539" spans="1:28" ht="15" customHeight="1" x14ac:dyDescent="0.25">
      <c r="A3539" s="6" t="s">
        <v>205</v>
      </c>
      <c r="B3539" s="6" t="s">
        <v>206</v>
      </c>
      <c r="C3539" s="6" t="s">
        <v>207</v>
      </c>
      <c r="D3539" s="6" t="s">
        <v>208</v>
      </c>
      <c r="E3539" s="6">
        <v>3</v>
      </c>
      <c r="F3539" s="6" t="str">
        <f>VLOOKUP(T_[[#This Row],[N° représ]],ListeREPRESENTANTS,2,FALSE)</f>
        <v>Janet Leverling</v>
      </c>
      <c r="G3539" s="6">
        <v>10572</v>
      </c>
      <c r="H3539" s="9">
        <v>41989</v>
      </c>
      <c r="I3539" s="9">
        <v>42009</v>
      </c>
      <c r="J3539" s="9">
        <v>42009</v>
      </c>
      <c r="K3539" s="7">
        <v>1</v>
      </c>
      <c r="L3539" s="9" t="str">
        <f>VLOOKUP(T_[[#This Row],[Réf catégorie]],ListeCATEGORIES,2,FALSE)</f>
        <v>Boissons</v>
      </c>
      <c r="M3539" s="6">
        <v>75</v>
      </c>
      <c r="N3539" s="6" t="str">
        <f>VLOOKUP(T_[[#This Row],[Réf prod]],ListePRODUITS,2,FALSE)</f>
        <v>Rhönbräu Klosterbier</v>
      </c>
      <c r="O3539" s="13">
        <v>38.75</v>
      </c>
      <c r="P3539" s="6">
        <v>44</v>
      </c>
      <c r="Q3539" s="13">
        <f t="shared" si="55"/>
        <v>1705</v>
      </c>
      <c r="R3539" s="15">
        <v>0.04</v>
      </c>
      <c r="S3539" s="13">
        <v>1636.8</v>
      </c>
      <c r="T3539" s="13">
        <v>47.467199999999998</v>
      </c>
      <c r="U3539" s="48">
        <f>T_[[#This Row],[CA tarif]]-T_[[#This Row],[CA HT]]</f>
        <v>68.200000000000045</v>
      </c>
      <c r="V3539" s="13"/>
      <c r="W3539" s="13"/>
      <c r="X3539"/>
      <c r="AA3539"/>
      <c r="AB3539"/>
    </row>
    <row r="3540" spans="1:28" ht="15" customHeight="1" x14ac:dyDescent="0.25">
      <c r="A3540" s="6" t="s">
        <v>291</v>
      </c>
      <c r="B3540" s="6" t="s">
        <v>292</v>
      </c>
      <c r="C3540" s="6" t="s">
        <v>97</v>
      </c>
      <c r="D3540" s="6" t="s">
        <v>98</v>
      </c>
      <c r="E3540" s="6">
        <v>3</v>
      </c>
      <c r="F3540" s="6" t="str">
        <f>VLOOKUP(T_[[#This Row],[N° représ]],ListeREPRESENTANTS,2,FALSE)</f>
        <v>Janet Leverling</v>
      </c>
      <c r="G3540" s="6">
        <v>10625</v>
      </c>
      <c r="H3540" s="9">
        <v>41989</v>
      </c>
      <c r="I3540" s="9">
        <v>42015</v>
      </c>
      <c r="J3540" s="9">
        <v>42015</v>
      </c>
      <c r="K3540" s="7">
        <v>7</v>
      </c>
      <c r="L3540" s="9" t="str">
        <f>VLOOKUP(T_[[#This Row],[Réf catégorie]],ListeCATEGORIES,2,FALSE)</f>
        <v>Produits secs</v>
      </c>
      <c r="M3540" s="6">
        <v>14</v>
      </c>
      <c r="N3540" s="6" t="str">
        <f>VLOOKUP(T_[[#This Row],[Réf prod]],ListePRODUITS,2,FALSE)</f>
        <v>Tofu</v>
      </c>
      <c r="O3540" s="13">
        <v>116.25</v>
      </c>
      <c r="P3540" s="6">
        <v>19</v>
      </c>
      <c r="Q3540" s="13">
        <f t="shared" si="55"/>
        <v>2208.75</v>
      </c>
      <c r="R3540" s="15">
        <v>0.19</v>
      </c>
      <c r="S3540" s="13">
        <v>1789.0875000000001</v>
      </c>
      <c r="T3540" s="13">
        <v>30.414487500000003</v>
      </c>
      <c r="U3540" s="48">
        <f>T_[[#This Row],[CA tarif]]-T_[[#This Row],[CA HT]]</f>
        <v>419.66249999999991</v>
      </c>
      <c r="V3540" s="13"/>
      <c r="W3540" s="13"/>
      <c r="X3540"/>
      <c r="AA3540"/>
      <c r="AB3540"/>
    </row>
    <row r="3541" spans="1:28" ht="15" customHeight="1" x14ac:dyDescent="0.25">
      <c r="A3541" s="6" t="s">
        <v>92</v>
      </c>
      <c r="B3541" s="6" t="s">
        <v>93</v>
      </c>
      <c r="C3541" s="6" t="s">
        <v>94</v>
      </c>
      <c r="D3541" s="6" t="s">
        <v>89</v>
      </c>
      <c r="E3541" s="6">
        <v>5</v>
      </c>
      <c r="F3541" s="6" t="str">
        <f>VLOOKUP(T_[[#This Row],[N° représ]],ListeREPRESENTANTS,2,FALSE)</f>
        <v>Mohamed Ben Arfa</v>
      </c>
      <c r="G3541" s="6">
        <v>10749</v>
      </c>
      <c r="H3541" s="9">
        <v>41989</v>
      </c>
      <c r="I3541" s="9">
        <v>42013</v>
      </c>
      <c r="J3541" s="9">
        <v>42011</v>
      </c>
      <c r="K3541" s="7">
        <v>1</v>
      </c>
      <c r="L3541" s="9" t="str">
        <f>VLOOKUP(T_[[#This Row],[Réf catégorie]],ListeCATEGORIES,2,FALSE)</f>
        <v>Boissons</v>
      </c>
      <c r="M3541" s="6">
        <v>76</v>
      </c>
      <c r="N3541" s="6" t="str">
        <f>VLOOKUP(T_[[#This Row],[Réf prod]],ListePRODUITS,2,FALSE)</f>
        <v>Lakkalikööri</v>
      </c>
      <c r="O3541" s="13">
        <v>90</v>
      </c>
      <c r="P3541" s="6">
        <v>14</v>
      </c>
      <c r="Q3541" s="13">
        <f t="shared" si="55"/>
        <v>1260</v>
      </c>
      <c r="R3541" s="15">
        <v>0.13</v>
      </c>
      <c r="S3541" s="13">
        <v>1096.2</v>
      </c>
      <c r="T3541" s="13">
        <v>8.7696000000000005</v>
      </c>
      <c r="U3541" s="48">
        <f>T_[[#This Row],[CA tarif]]-T_[[#This Row],[CA HT]]</f>
        <v>163.79999999999995</v>
      </c>
      <c r="V3541" s="13"/>
      <c r="W3541" s="13"/>
      <c r="X3541"/>
      <c r="AA3541"/>
      <c r="AB3541"/>
    </row>
    <row r="3542" spans="1:28" ht="15" customHeight="1" x14ac:dyDescent="0.25">
      <c r="A3542" s="6" t="s">
        <v>186</v>
      </c>
      <c r="B3542" s="6" t="s">
        <v>187</v>
      </c>
      <c r="C3542" s="6" t="s">
        <v>188</v>
      </c>
      <c r="D3542" s="6" t="s">
        <v>140</v>
      </c>
      <c r="E3542" s="6">
        <v>3</v>
      </c>
      <c r="F3542" s="6" t="str">
        <f>VLOOKUP(T_[[#This Row],[N° représ]],ListeREPRESENTANTS,2,FALSE)</f>
        <v>Janet Leverling</v>
      </c>
      <c r="G3542" s="6">
        <v>10514</v>
      </c>
      <c r="H3542" s="9">
        <v>41990</v>
      </c>
      <c r="I3542" s="9">
        <v>42015</v>
      </c>
      <c r="J3542" s="9">
        <v>42017</v>
      </c>
      <c r="K3542" s="7">
        <v>3</v>
      </c>
      <c r="L3542" s="9" t="str">
        <f>VLOOKUP(T_[[#This Row],[Réf catégorie]],ListeCATEGORIES,2,FALSE)</f>
        <v>Desserts</v>
      </c>
      <c r="M3542" s="6">
        <v>20</v>
      </c>
      <c r="N3542" s="6" t="str">
        <f>VLOOKUP(T_[[#This Row],[Réf prod]],ListePRODUITS,2,FALSE)</f>
        <v>Sir Rodney's Marmalade</v>
      </c>
      <c r="O3542" s="13">
        <v>405</v>
      </c>
      <c r="P3542" s="6">
        <v>82</v>
      </c>
      <c r="Q3542" s="13">
        <f t="shared" si="55"/>
        <v>33210</v>
      </c>
      <c r="R3542" s="15">
        <v>0.08</v>
      </c>
      <c r="S3542" s="13">
        <v>30553.200000000001</v>
      </c>
      <c r="T3542" s="13">
        <v>458.298</v>
      </c>
      <c r="U3542" s="48">
        <f>T_[[#This Row],[CA tarif]]-T_[[#This Row],[CA HT]]</f>
        <v>2656.7999999999993</v>
      </c>
      <c r="V3542" s="13"/>
      <c r="W3542" s="13"/>
      <c r="X3542"/>
      <c r="AA3542"/>
      <c r="AB3542"/>
    </row>
    <row r="3543" spans="1:28" ht="15" customHeight="1" x14ac:dyDescent="0.25">
      <c r="A3543" s="6" t="s">
        <v>194</v>
      </c>
      <c r="B3543" s="6" t="s">
        <v>195</v>
      </c>
      <c r="C3543" s="6" t="s">
        <v>97</v>
      </c>
      <c r="D3543" s="6" t="s">
        <v>98</v>
      </c>
      <c r="E3543" s="6">
        <v>5</v>
      </c>
      <c r="F3543" s="6" t="str">
        <f>VLOOKUP(T_[[#This Row],[N° représ]],ListeREPRESENTANTS,2,FALSE)</f>
        <v>Mohamed Ben Arfa</v>
      </c>
      <c r="G3543" s="6">
        <v>10518</v>
      </c>
      <c r="H3543" s="9">
        <v>41990</v>
      </c>
      <c r="I3543" s="9">
        <v>42018</v>
      </c>
      <c r="J3543" s="9">
        <v>42017</v>
      </c>
      <c r="K3543" s="7">
        <v>2</v>
      </c>
      <c r="L3543" s="9" t="str">
        <f>VLOOKUP(T_[[#This Row],[Réf catégorie]],ListeCATEGORIES,2,FALSE)</f>
        <v>Condiments</v>
      </c>
      <c r="M3543" s="6">
        <v>44</v>
      </c>
      <c r="N3543" s="6" t="str">
        <f>VLOOKUP(T_[[#This Row],[Réf prod]],ListePRODUITS,2,FALSE)</f>
        <v>Gula Malacca</v>
      </c>
      <c r="O3543" s="13">
        <v>97.25</v>
      </c>
      <c r="P3543" s="6">
        <v>70</v>
      </c>
      <c r="Q3543" s="13">
        <f t="shared" si="55"/>
        <v>6807.5</v>
      </c>
      <c r="R3543" s="15">
        <v>0.09</v>
      </c>
      <c r="S3543" s="13">
        <v>6194.8249999999998</v>
      </c>
      <c r="T3543" s="13">
        <v>142.480975</v>
      </c>
      <c r="U3543" s="48">
        <f>T_[[#This Row],[CA tarif]]-T_[[#This Row],[CA HT]]</f>
        <v>612.67500000000018</v>
      </c>
      <c r="V3543" s="13"/>
      <c r="W3543" s="13"/>
      <c r="X3543"/>
      <c r="AA3543"/>
      <c r="AB3543"/>
    </row>
    <row r="3544" spans="1:28" ht="15" customHeight="1" x14ac:dyDescent="0.25">
      <c r="A3544" s="6" t="s">
        <v>179</v>
      </c>
      <c r="B3544" s="6" t="s">
        <v>180</v>
      </c>
      <c r="C3544" s="6" t="s">
        <v>181</v>
      </c>
      <c r="D3544" s="6" t="s">
        <v>81</v>
      </c>
      <c r="E3544" s="6">
        <v>7</v>
      </c>
      <c r="F3544" s="6" t="str">
        <f>VLOOKUP(T_[[#This Row],[N° représ]],ListeREPRESENTANTS,2,FALSE)</f>
        <v>Jaime Dos Santos</v>
      </c>
      <c r="G3544" s="6">
        <v>10612</v>
      </c>
      <c r="H3544" s="9">
        <v>41990</v>
      </c>
      <c r="I3544" s="9">
        <v>42017</v>
      </c>
      <c r="J3544" s="9">
        <v>42013</v>
      </c>
      <c r="K3544" s="7">
        <v>8</v>
      </c>
      <c r="L3544" s="9" t="str">
        <f>VLOOKUP(T_[[#This Row],[Réf catégorie]],ListeCATEGORIES,2,FALSE)</f>
        <v>Poissons et fruits de mer</v>
      </c>
      <c r="M3544" s="6">
        <v>10</v>
      </c>
      <c r="N3544" s="6" t="str">
        <f>VLOOKUP(T_[[#This Row],[Réf prod]],ListePRODUITS,2,FALSE)</f>
        <v>Ikura</v>
      </c>
      <c r="O3544" s="13">
        <v>155</v>
      </c>
      <c r="P3544" s="6">
        <v>15</v>
      </c>
      <c r="Q3544" s="13">
        <f t="shared" si="55"/>
        <v>2325</v>
      </c>
      <c r="R3544" s="15">
        <v>0.03</v>
      </c>
      <c r="S3544" s="13">
        <v>2255.25</v>
      </c>
      <c r="T3544" s="13">
        <v>15.78675</v>
      </c>
      <c r="U3544" s="48">
        <f>T_[[#This Row],[CA tarif]]-T_[[#This Row],[CA HT]]</f>
        <v>69.75</v>
      </c>
      <c r="V3544" s="13"/>
      <c r="W3544" s="13"/>
      <c r="X3544"/>
      <c r="AA3544"/>
      <c r="AB3544"/>
    </row>
    <row r="3545" spans="1:28" ht="15" customHeight="1" x14ac:dyDescent="0.25">
      <c r="A3545" s="6" t="s">
        <v>179</v>
      </c>
      <c r="B3545" s="6" t="s">
        <v>180</v>
      </c>
      <c r="C3545" s="6" t="s">
        <v>181</v>
      </c>
      <c r="D3545" s="6" t="s">
        <v>81</v>
      </c>
      <c r="E3545" s="6">
        <v>4</v>
      </c>
      <c r="F3545" s="6" t="str">
        <f>VLOOKUP(T_[[#This Row],[N° représ]],ListeREPRESENTANTS,2,FALSE)</f>
        <v>Laura Callahan</v>
      </c>
      <c r="G3545" s="6">
        <v>10627</v>
      </c>
      <c r="H3545" s="9">
        <v>41990</v>
      </c>
      <c r="I3545" s="9">
        <v>42005</v>
      </c>
      <c r="J3545" s="9">
        <v>42004</v>
      </c>
      <c r="K3545" s="7">
        <v>8</v>
      </c>
      <c r="L3545" s="9" t="str">
        <f>VLOOKUP(T_[[#This Row],[Réf catégorie]],ListeCATEGORIES,2,FALSE)</f>
        <v>Poissons et fruits de mer</v>
      </c>
      <c r="M3545" s="6">
        <v>73</v>
      </c>
      <c r="N3545" s="6" t="str">
        <f>VLOOKUP(T_[[#This Row],[Réf prod]],ListePRODUITS,2,FALSE)</f>
        <v>Röd Kaviar</v>
      </c>
      <c r="O3545" s="13">
        <v>75</v>
      </c>
      <c r="P3545" s="6">
        <v>13</v>
      </c>
      <c r="Q3545" s="13">
        <f t="shared" si="55"/>
        <v>975</v>
      </c>
      <c r="R3545" s="15">
        <v>0.2</v>
      </c>
      <c r="S3545" s="13">
        <v>780</v>
      </c>
      <c r="T3545" s="13">
        <v>20.28</v>
      </c>
      <c r="U3545" s="48">
        <f>T_[[#This Row],[CA tarif]]-T_[[#This Row],[CA HT]]</f>
        <v>195</v>
      </c>
      <c r="V3545" s="13"/>
      <c r="W3545" s="13"/>
      <c r="X3545"/>
      <c r="AA3545"/>
      <c r="AB3545"/>
    </row>
    <row r="3546" spans="1:28" ht="15" customHeight="1" x14ac:dyDescent="0.25">
      <c r="A3546" s="6" t="s">
        <v>245</v>
      </c>
      <c r="B3546" s="6" t="s">
        <v>246</v>
      </c>
      <c r="C3546" s="6" t="s">
        <v>247</v>
      </c>
      <c r="D3546" s="6" t="s">
        <v>85</v>
      </c>
      <c r="E3546" s="6">
        <v>2</v>
      </c>
      <c r="F3546" s="6" t="str">
        <f>VLOOKUP(T_[[#This Row],[N° représ]],ListeREPRESENTANTS,2,FALSE)</f>
        <v>Anne Dodsworth</v>
      </c>
      <c r="G3546" s="6">
        <v>10566</v>
      </c>
      <c r="H3546" s="9">
        <v>41991</v>
      </c>
      <c r="I3546" s="9">
        <v>42015</v>
      </c>
      <c r="J3546" s="9">
        <v>42014</v>
      </c>
      <c r="K3546" s="7">
        <v>8</v>
      </c>
      <c r="L3546" s="9" t="str">
        <f>VLOOKUP(T_[[#This Row],[Réf catégorie]],ListeCATEGORIES,2,FALSE)</f>
        <v>Poissons et fruits de mer</v>
      </c>
      <c r="M3546" s="6">
        <v>18</v>
      </c>
      <c r="N3546" s="6" t="str">
        <f>VLOOKUP(T_[[#This Row],[Réf prod]],ListePRODUITS,2,FALSE)</f>
        <v>Carnarvon Tigers</v>
      </c>
      <c r="O3546" s="13">
        <v>312.5</v>
      </c>
      <c r="P3546" s="6">
        <v>85</v>
      </c>
      <c r="Q3546" s="13">
        <f t="shared" si="55"/>
        <v>26562.5</v>
      </c>
      <c r="R3546" s="15">
        <v>0.01</v>
      </c>
      <c r="S3546" s="13">
        <v>26296.875</v>
      </c>
      <c r="T3546" s="13">
        <v>131.484375</v>
      </c>
      <c r="U3546" s="48">
        <f>T_[[#This Row],[CA tarif]]-T_[[#This Row],[CA HT]]</f>
        <v>265.625</v>
      </c>
      <c r="V3546" s="13"/>
      <c r="W3546" s="13"/>
      <c r="X3546"/>
      <c r="AA3546"/>
      <c r="AB3546"/>
    </row>
    <row r="3547" spans="1:28" ht="15" customHeight="1" x14ac:dyDescent="0.25">
      <c r="A3547" s="6" t="s">
        <v>319</v>
      </c>
      <c r="B3547" s="6" t="s">
        <v>320</v>
      </c>
      <c r="C3547" s="6" t="s">
        <v>321</v>
      </c>
      <c r="D3547" s="6" t="s">
        <v>106</v>
      </c>
      <c r="E3547" s="6">
        <v>7</v>
      </c>
      <c r="F3547" s="6" t="str">
        <f>VLOOKUP(T_[[#This Row],[N° représ]],ListeREPRESENTANTS,2,FALSE)</f>
        <v>Jaime Dos Santos</v>
      </c>
      <c r="G3547" s="6">
        <v>10785</v>
      </c>
      <c r="H3547" s="9">
        <v>41991</v>
      </c>
      <c r="I3547" s="9">
        <v>42004</v>
      </c>
      <c r="J3547" s="9">
        <v>42002</v>
      </c>
      <c r="K3547" s="7">
        <v>8</v>
      </c>
      <c r="L3547" s="9" t="str">
        <f>VLOOKUP(T_[[#This Row],[Réf catégorie]],ListeCATEGORIES,2,FALSE)</f>
        <v>Poissons et fruits de mer</v>
      </c>
      <c r="M3547" s="6">
        <v>10</v>
      </c>
      <c r="N3547" s="6" t="str">
        <f>VLOOKUP(T_[[#This Row],[Réf prod]],ListePRODUITS,2,FALSE)</f>
        <v>Ikura</v>
      </c>
      <c r="O3547" s="13">
        <v>155</v>
      </c>
      <c r="P3547" s="6">
        <v>45</v>
      </c>
      <c r="Q3547" s="13">
        <f t="shared" si="55"/>
        <v>6975</v>
      </c>
      <c r="R3547" s="15">
        <v>0.18</v>
      </c>
      <c r="S3547" s="13">
        <v>5719.5</v>
      </c>
      <c r="T3547" s="13">
        <v>0</v>
      </c>
      <c r="U3547" s="48">
        <f>T_[[#This Row],[CA tarif]]-T_[[#This Row],[CA HT]]</f>
        <v>1255.5</v>
      </c>
      <c r="V3547" s="13"/>
      <c r="W3547" s="13"/>
      <c r="X3547"/>
      <c r="AA3547"/>
      <c r="AB3547"/>
    </row>
    <row r="3548" spans="1:28" ht="15" customHeight="1" x14ac:dyDescent="0.25">
      <c r="A3548" s="6" t="s">
        <v>285</v>
      </c>
      <c r="B3548" s="6" t="s">
        <v>286</v>
      </c>
      <c r="C3548" s="6" t="s">
        <v>287</v>
      </c>
      <c r="D3548" s="6" t="s">
        <v>212</v>
      </c>
      <c r="E3548" s="6">
        <v>7</v>
      </c>
      <c r="F3548" s="6" t="str">
        <f>VLOOKUP(T_[[#This Row],[N° représ]],ListeREPRESENTANTS,2,FALSE)</f>
        <v>Jaime Dos Santos</v>
      </c>
      <c r="G3548" s="6">
        <v>10910</v>
      </c>
      <c r="H3548" s="9">
        <v>41991</v>
      </c>
      <c r="I3548" s="9">
        <v>42016</v>
      </c>
      <c r="J3548" s="9">
        <v>42019</v>
      </c>
      <c r="K3548" s="7">
        <v>3</v>
      </c>
      <c r="L3548" s="9" t="str">
        <f>VLOOKUP(T_[[#This Row],[Réf catégorie]],ListeCATEGORIES,2,FALSE)</f>
        <v>Desserts</v>
      </c>
      <c r="M3548" s="6">
        <v>49</v>
      </c>
      <c r="N3548" s="6" t="str">
        <f>VLOOKUP(T_[[#This Row],[Réf prod]],ListePRODUITS,2,FALSE)</f>
        <v>Maxilaku</v>
      </c>
      <c r="O3548" s="13">
        <v>100</v>
      </c>
      <c r="P3548" s="6">
        <v>90</v>
      </c>
      <c r="Q3548" s="13">
        <f t="shared" si="55"/>
        <v>9000</v>
      </c>
      <c r="R3548" s="15">
        <v>0.03</v>
      </c>
      <c r="S3548" s="13">
        <v>8730</v>
      </c>
      <c r="T3548" s="13">
        <v>305.55</v>
      </c>
      <c r="U3548" s="48">
        <f>T_[[#This Row],[CA tarif]]-T_[[#This Row],[CA HT]]</f>
        <v>270</v>
      </c>
      <c r="V3548" s="13"/>
      <c r="W3548" s="13"/>
      <c r="X3548"/>
      <c r="AA3548"/>
      <c r="AB3548"/>
    </row>
    <row r="3549" spans="1:28" ht="15" customHeight="1" x14ac:dyDescent="0.25">
      <c r="A3549" s="6" t="s">
        <v>308</v>
      </c>
      <c r="B3549" s="6" t="s">
        <v>309</v>
      </c>
      <c r="C3549" s="6" t="s">
        <v>203</v>
      </c>
      <c r="D3549" s="6" t="s">
        <v>204</v>
      </c>
      <c r="E3549" s="6">
        <v>7</v>
      </c>
      <c r="F3549" s="6" t="str">
        <f>VLOOKUP(T_[[#This Row],[N° représ]],ListeREPRESENTANTS,2,FALSE)</f>
        <v>Jaime Dos Santos</v>
      </c>
      <c r="G3549" s="6">
        <v>10916</v>
      </c>
      <c r="H3549" s="9">
        <v>41991</v>
      </c>
      <c r="I3549" s="9">
        <v>42014</v>
      </c>
      <c r="J3549" s="9">
        <v>42016</v>
      </c>
      <c r="K3549" s="7">
        <v>3</v>
      </c>
      <c r="L3549" s="9" t="str">
        <f>VLOOKUP(T_[[#This Row],[Réf catégorie]],ListeCATEGORIES,2,FALSE)</f>
        <v>Desserts</v>
      </c>
      <c r="M3549" s="6">
        <v>16</v>
      </c>
      <c r="N3549" s="6" t="str">
        <f>VLOOKUP(T_[[#This Row],[Réf prod]],ListePRODUITS,2,FALSE)</f>
        <v>Pavlova</v>
      </c>
      <c r="O3549" s="13">
        <v>87.25</v>
      </c>
      <c r="P3549" s="6">
        <v>24</v>
      </c>
      <c r="Q3549" s="13">
        <f t="shared" si="55"/>
        <v>2094</v>
      </c>
      <c r="R3549" s="15">
        <v>0.13</v>
      </c>
      <c r="S3549" s="13">
        <v>1821.78</v>
      </c>
      <c r="T3549" s="13">
        <v>16.39602</v>
      </c>
      <c r="U3549" s="48">
        <f>T_[[#This Row],[CA tarif]]-T_[[#This Row],[CA HT]]</f>
        <v>272.22000000000003</v>
      </c>
      <c r="V3549" s="13"/>
      <c r="W3549" s="13"/>
      <c r="X3549"/>
      <c r="AA3549"/>
      <c r="AB3549"/>
    </row>
    <row r="3550" spans="1:28" ht="15" customHeight="1" x14ac:dyDescent="0.25">
      <c r="A3550" s="6" t="s">
        <v>194</v>
      </c>
      <c r="B3550" s="6" t="s">
        <v>195</v>
      </c>
      <c r="C3550" s="6" t="s">
        <v>97</v>
      </c>
      <c r="D3550" s="6" t="s">
        <v>98</v>
      </c>
      <c r="E3550" s="6">
        <v>3</v>
      </c>
      <c r="F3550" s="6" t="str">
        <f>VLOOKUP(T_[[#This Row],[N° représ]],ListeREPRESENTANTS,2,FALSE)</f>
        <v>Janet Leverling</v>
      </c>
      <c r="G3550" s="6">
        <v>10576</v>
      </c>
      <c r="H3550" s="9">
        <v>41992</v>
      </c>
      <c r="I3550" s="9">
        <v>42002</v>
      </c>
      <c r="J3550" s="9">
        <v>42003</v>
      </c>
      <c r="K3550" s="7">
        <v>2</v>
      </c>
      <c r="L3550" s="9" t="str">
        <f>VLOOKUP(T_[[#This Row],[Réf catégorie]],ListeCATEGORIES,2,FALSE)</f>
        <v>Condiments</v>
      </c>
      <c r="M3550" s="6">
        <v>44</v>
      </c>
      <c r="N3550" s="6" t="str">
        <f>VLOOKUP(T_[[#This Row],[Réf prod]],ListePRODUITS,2,FALSE)</f>
        <v>Gula Malacca</v>
      </c>
      <c r="O3550" s="13">
        <v>97.25</v>
      </c>
      <c r="P3550" s="6">
        <v>92</v>
      </c>
      <c r="Q3550" s="13">
        <f t="shared" si="55"/>
        <v>8947</v>
      </c>
      <c r="R3550" s="15">
        <v>0.03</v>
      </c>
      <c r="S3550" s="13">
        <v>8678.59</v>
      </c>
      <c r="T3550" s="13">
        <v>121.50026000000001</v>
      </c>
      <c r="U3550" s="48">
        <f>T_[[#This Row],[CA tarif]]-T_[[#This Row],[CA HT]]</f>
        <v>268.40999999999985</v>
      </c>
      <c r="V3550" s="13"/>
      <c r="W3550" s="13"/>
      <c r="X3550"/>
      <c r="AA3550"/>
      <c r="AB3550"/>
    </row>
    <row r="3551" spans="1:28" ht="15" customHeight="1" x14ac:dyDescent="0.25">
      <c r="A3551" s="6" t="s">
        <v>189</v>
      </c>
      <c r="B3551" s="6" t="s">
        <v>190</v>
      </c>
      <c r="C3551" s="6" t="s">
        <v>191</v>
      </c>
      <c r="D3551" s="6" t="s">
        <v>136</v>
      </c>
      <c r="E3551" s="6">
        <v>3</v>
      </c>
      <c r="F3551" s="6" t="str">
        <f>VLOOKUP(T_[[#This Row],[N° représ]],ListeREPRESENTANTS,2,FALSE)</f>
        <v>Janet Leverling</v>
      </c>
      <c r="G3551" s="6">
        <v>10765</v>
      </c>
      <c r="H3551" s="9">
        <v>41992</v>
      </c>
      <c r="I3551" s="9">
        <v>42006</v>
      </c>
      <c r="J3551" s="9">
        <v>42007</v>
      </c>
      <c r="K3551" s="7">
        <v>2</v>
      </c>
      <c r="L3551" s="9" t="str">
        <f>VLOOKUP(T_[[#This Row],[Réf catégorie]],ListeCATEGORIES,2,FALSE)</f>
        <v>Condiments</v>
      </c>
      <c r="M3551" s="6">
        <v>65</v>
      </c>
      <c r="N3551" s="6" t="str">
        <f>VLOOKUP(T_[[#This Row],[Réf prod]],ListePRODUITS,2,FALSE)</f>
        <v>Louisiana Fiery Hot Pepper Sauce</v>
      </c>
      <c r="O3551" s="13">
        <v>105.25</v>
      </c>
      <c r="P3551" s="6">
        <v>89</v>
      </c>
      <c r="Q3551" s="13">
        <f t="shared" si="55"/>
        <v>9367.25</v>
      </c>
      <c r="R3551" s="15">
        <v>0.04</v>
      </c>
      <c r="S3551" s="13">
        <v>8992.56</v>
      </c>
      <c r="T3551" s="13">
        <v>116.90328</v>
      </c>
      <c r="U3551" s="48">
        <f>T_[[#This Row],[CA tarif]]-T_[[#This Row],[CA HT]]</f>
        <v>374.69000000000051</v>
      </c>
      <c r="V3551" s="13"/>
      <c r="W3551" s="13"/>
      <c r="X3551"/>
      <c r="AA3551"/>
      <c r="AB3551"/>
    </row>
    <row r="3552" spans="1:28" ht="15" customHeight="1" x14ac:dyDescent="0.25">
      <c r="A3552" s="6" t="s">
        <v>288</v>
      </c>
      <c r="B3552" s="6" t="s">
        <v>289</v>
      </c>
      <c r="C3552" s="6" t="s">
        <v>290</v>
      </c>
      <c r="D3552" s="6" t="s">
        <v>81</v>
      </c>
      <c r="E3552" s="6">
        <v>8</v>
      </c>
      <c r="F3552" s="6" t="str">
        <f>VLOOKUP(T_[[#This Row],[N° représ]],ListeREPRESENTANTS,2,FALSE)</f>
        <v>Hicham Esmal</v>
      </c>
      <c r="G3552" s="6">
        <v>10775</v>
      </c>
      <c r="H3552" s="9">
        <v>41992</v>
      </c>
      <c r="I3552" s="9">
        <v>42010</v>
      </c>
      <c r="J3552" s="9">
        <v>42010</v>
      </c>
      <c r="K3552" s="7">
        <v>8</v>
      </c>
      <c r="L3552" s="9" t="str">
        <f>VLOOKUP(T_[[#This Row],[Réf catégorie]],ListeCATEGORIES,2,FALSE)</f>
        <v>Poissons et fruits de mer</v>
      </c>
      <c r="M3552" s="6">
        <v>10</v>
      </c>
      <c r="N3552" s="6" t="str">
        <f>VLOOKUP(T_[[#This Row],[Réf prod]],ListePRODUITS,2,FALSE)</f>
        <v>Ikura</v>
      </c>
      <c r="O3552" s="13">
        <v>155</v>
      </c>
      <c r="P3552" s="6">
        <v>15</v>
      </c>
      <c r="Q3552" s="13">
        <f t="shared" si="55"/>
        <v>2325</v>
      </c>
      <c r="R3552" s="15">
        <v>0.12</v>
      </c>
      <c r="S3552" s="13">
        <v>2046</v>
      </c>
      <c r="T3552" s="13">
        <v>51.15</v>
      </c>
      <c r="U3552" s="48">
        <f>T_[[#This Row],[CA tarif]]-T_[[#This Row],[CA HT]]</f>
        <v>279</v>
      </c>
      <c r="V3552" s="13"/>
      <c r="W3552" s="13"/>
      <c r="X3552"/>
      <c r="AA3552"/>
      <c r="AB3552"/>
    </row>
    <row r="3553" spans="1:28" ht="15" customHeight="1" x14ac:dyDescent="0.25">
      <c r="A3553" s="6" t="s">
        <v>157</v>
      </c>
      <c r="B3553" s="6" t="s">
        <v>158</v>
      </c>
      <c r="C3553" s="6" t="s">
        <v>159</v>
      </c>
      <c r="D3553" s="6" t="s">
        <v>136</v>
      </c>
      <c r="E3553" s="6">
        <v>4</v>
      </c>
      <c r="F3553" s="6" t="str">
        <f>VLOOKUP(T_[[#This Row],[N° représ]],ListeREPRESENTANTS,2,FALSE)</f>
        <v>Laura Callahan</v>
      </c>
      <c r="G3553" s="6">
        <v>10862</v>
      </c>
      <c r="H3553" s="9">
        <v>41992</v>
      </c>
      <c r="I3553" s="9">
        <v>42009</v>
      </c>
      <c r="J3553" s="9">
        <v>42009</v>
      </c>
      <c r="K3553" s="7">
        <v>5</v>
      </c>
      <c r="L3553" s="9" t="str">
        <f>VLOOKUP(T_[[#This Row],[Réf catégorie]],ListeCATEGORIES,2,FALSE)</f>
        <v>Pâtes et céréales</v>
      </c>
      <c r="M3553" s="6">
        <v>52</v>
      </c>
      <c r="N3553" s="6" t="str">
        <f>VLOOKUP(T_[[#This Row],[Réf prod]],ListePRODUITS,2,FALSE)</f>
        <v>Filo Mix</v>
      </c>
      <c r="O3553" s="13">
        <v>35</v>
      </c>
      <c r="P3553" s="6">
        <v>24</v>
      </c>
      <c r="Q3553" s="13">
        <f t="shared" si="55"/>
        <v>840</v>
      </c>
      <c r="R3553" s="15">
        <v>0.1</v>
      </c>
      <c r="S3553" s="13">
        <v>756</v>
      </c>
      <c r="T3553" s="13">
        <v>3.78</v>
      </c>
      <c r="U3553" s="48">
        <f>T_[[#This Row],[CA tarif]]-T_[[#This Row],[CA HT]]</f>
        <v>84</v>
      </c>
      <c r="V3553" s="13"/>
      <c r="W3553" s="13"/>
      <c r="X3553"/>
      <c r="AA3553"/>
      <c r="AB3553"/>
    </row>
    <row r="3554" spans="1:28" ht="15" customHeight="1" x14ac:dyDescent="0.25">
      <c r="A3554" s="6" t="s">
        <v>111</v>
      </c>
      <c r="B3554" s="6" t="s">
        <v>112</v>
      </c>
      <c r="C3554" s="6" t="s">
        <v>113</v>
      </c>
      <c r="D3554" s="6" t="s">
        <v>85</v>
      </c>
      <c r="E3554" s="6">
        <v>7</v>
      </c>
      <c r="F3554" s="6" t="str">
        <f>VLOOKUP(T_[[#This Row],[N° représ]],ListeREPRESENTANTS,2,FALSE)</f>
        <v>Jaime Dos Santos</v>
      </c>
      <c r="G3554" s="6">
        <v>10546</v>
      </c>
      <c r="H3554" s="9">
        <v>41993</v>
      </c>
      <c r="I3554" s="9">
        <v>42015</v>
      </c>
      <c r="J3554" s="9">
        <v>42011</v>
      </c>
      <c r="K3554" s="7">
        <v>3</v>
      </c>
      <c r="L3554" s="9" t="str">
        <f>VLOOKUP(T_[[#This Row],[Réf catégorie]],ListeCATEGORIES,2,FALSE)</f>
        <v>Desserts</v>
      </c>
      <c r="M3554" s="6">
        <v>62</v>
      </c>
      <c r="N3554" s="6" t="str">
        <f>VLOOKUP(T_[[#This Row],[Réf prod]],ListePRODUITS,2,FALSE)</f>
        <v>Tarte au sucre</v>
      </c>
      <c r="O3554" s="13">
        <v>246.5</v>
      </c>
      <c r="P3554" s="6">
        <v>4</v>
      </c>
      <c r="Q3554" s="13">
        <f t="shared" si="55"/>
        <v>986</v>
      </c>
      <c r="R3554" s="15">
        <v>0.17</v>
      </c>
      <c r="S3554" s="13">
        <v>818.38</v>
      </c>
      <c r="T3554" s="13">
        <v>0</v>
      </c>
      <c r="U3554" s="48">
        <f>T_[[#This Row],[CA tarif]]-T_[[#This Row],[CA HT]]</f>
        <v>167.62</v>
      </c>
      <c r="V3554" s="13"/>
      <c r="W3554" s="13"/>
      <c r="X3554"/>
      <c r="AA3554"/>
      <c r="AB3554"/>
    </row>
    <row r="3555" spans="1:28" ht="15" customHeight="1" x14ac:dyDescent="0.25">
      <c r="A3555" s="6" t="s">
        <v>141</v>
      </c>
      <c r="B3555" s="6" t="s">
        <v>142</v>
      </c>
      <c r="C3555" s="6" t="s">
        <v>109</v>
      </c>
      <c r="D3555" s="6" t="s">
        <v>110</v>
      </c>
      <c r="E3555" s="6">
        <v>5</v>
      </c>
      <c r="F3555" s="6" t="str">
        <f>VLOOKUP(T_[[#This Row],[N° représ]],ListeREPRESENTANTS,2,FALSE)</f>
        <v>Mohamed Ben Arfa</v>
      </c>
      <c r="G3555" s="6">
        <v>10551</v>
      </c>
      <c r="H3555" s="9">
        <v>41993</v>
      </c>
      <c r="I3555" s="9">
        <v>42018</v>
      </c>
      <c r="J3555" s="9">
        <v>42017</v>
      </c>
      <c r="K3555" s="7">
        <v>3</v>
      </c>
      <c r="L3555" s="9" t="str">
        <f>VLOOKUP(T_[[#This Row],[Réf catégorie]],ListeCATEGORIES,2,FALSE)</f>
        <v>Desserts</v>
      </c>
      <c r="M3555" s="6">
        <v>16</v>
      </c>
      <c r="N3555" s="6" t="str">
        <f>VLOOKUP(T_[[#This Row],[Réf prod]],ListePRODUITS,2,FALSE)</f>
        <v>Pavlova</v>
      </c>
      <c r="O3555" s="13">
        <v>87.25</v>
      </c>
      <c r="P3555" s="6">
        <v>20</v>
      </c>
      <c r="Q3555" s="13">
        <f t="shared" si="55"/>
        <v>1745</v>
      </c>
      <c r="R3555" s="15">
        <v>0.2</v>
      </c>
      <c r="S3555" s="13">
        <v>1396</v>
      </c>
      <c r="T3555" s="13">
        <v>16.751999999999999</v>
      </c>
      <c r="U3555" s="48">
        <f>T_[[#This Row],[CA tarif]]-T_[[#This Row],[CA HT]]</f>
        <v>349</v>
      </c>
      <c r="V3555" s="13"/>
      <c r="W3555" s="13"/>
      <c r="X3555"/>
      <c r="AA3555"/>
      <c r="AB3555"/>
    </row>
    <row r="3556" spans="1:28" ht="15" customHeight="1" x14ac:dyDescent="0.25">
      <c r="A3556" s="6" t="s">
        <v>157</v>
      </c>
      <c r="B3556" s="6" t="s">
        <v>158</v>
      </c>
      <c r="C3556" s="6" t="s">
        <v>159</v>
      </c>
      <c r="D3556" s="6" t="s">
        <v>136</v>
      </c>
      <c r="E3556" s="6">
        <v>8</v>
      </c>
      <c r="F3556" s="6" t="str">
        <f>VLOOKUP(T_[[#This Row],[N° représ]],ListeREPRESENTANTS,2,FALSE)</f>
        <v>Hicham Esmal</v>
      </c>
      <c r="G3556" s="6">
        <v>10593</v>
      </c>
      <c r="H3556" s="9">
        <v>41993</v>
      </c>
      <c r="I3556" s="9">
        <v>42014</v>
      </c>
      <c r="J3556" s="9">
        <v>42013</v>
      </c>
      <c r="K3556" s="7">
        <v>1</v>
      </c>
      <c r="L3556" s="9" t="str">
        <f>VLOOKUP(T_[[#This Row],[Réf catégorie]],ListeCATEGORIES,2,FALSE)</f>
        <v>Boissons</v>
      </c>
      <c r="M3556" s="6">
        <v>76</v>
      </c>
      <c r="N3556" s="6" t="str">
        <f>VLOOKUP(T_[[#This Row],[Réf prod]],ListePRODUITS,2,FALSE)</f>
        <v>Lakkalikööri</v>
      </c>
      <c r="O3556" s="13">
        <v>90</v>
      </c>
      <c r="P3556" s="6">
        <v>83</v>
      </c>
      <c r="Q3556" s="13">
        <f t="shared" si="55"/>
        <v>7470</v>
      </c>
      <c r="R3556" s="15">
        <v>-0.02</v>
      </c>
      <c r="S3556" s="13">
        <v>7619.4000000000005</v>
      </c>
      <c r="T3556" s="13">
        <v>60.955200000000005</v>
      </c>
      <c r="U3556" s="48">
        <f>T_[[#This Row],[CA tarif]]-T_[[#This Row],[CA HT]]</f>
        <v>-149.40000000000055</v>
      </c>
      <c r="V3556" s="13"/>
      <c r="W3556" s="13"/>
      <c r="X3556"/>
      <c r="AA3556"/>
      <c r="AB3556"/>
    </row>
    <row r="3557" spans="1:28" ht="15" customHeight="1" x14ac:dyDescent="0.25">
      <c r="A3557" s="6" t="s">
        <v>117</v>
      </c>
      <c r="B3557" s="6" t="s">
        <v>118</v>
      </c>
      <c r="C3557" s="6" t="s">
        <v>119</v>
      </c>
      <c r="D3557" s="6" t="s">
        <v>85</v>
      </c>
      <c r="E3557" s="6">
        <v>5</v>
      </c>
      <c r="F3557" s="6" t="str">
        <f>VLOOKUP(T_[[#This Row],[N° représ]],ListeREPRESENTANTS,2,FALSE)</f>
        <v>Mohamed Ben Arfa</v>
      </c>
      <c r="G3557" s="6">
        <v>10634</v>
      </c>
      <c r="H3557" s="9">
        <v>41993</v>
      </c>
      <c r="I3557" s="9">
        <v>42005</v>
      </c>
      <c r="J3557" s="9">
        <v>42000</v>
      </c>
      <c r="K3557" s="7">
        <v>1</v>
      </c>
      <c r="L3557" s="9" t="str">
        <f>VLOOKUP(T_[[#This Row],[Réf catégorie]],ListeCATEGORIES,2,FALSE)</f>
        <v>Boissons</v>
      </c>
      <c r="M3557" s="6">
        <v>75</v>
      </c>
      <c r="N3557" s="6" t="str">
        <f>VLOOKUP(T_[[#This Row],[Réf prod]],ListePRODUITS,2,FALSE)</f>
        <v>Rhönbräu Klosterbier</v>
      </c>
      <c r="O3557" s="13">
        <v>38.75</v>
      </c>
      <c r="P3557" s="6">
        <v>94</v>
      </c>
      <c r="Q3557" s="13">
        <f t="shared" si="55"/>
        <v>3642.5</v>
      </c>
      <c r="R3557" s="15">
        <v>0.02</v>
      </c>
      <c r="S3557" s="13">
        <v>3569.65</v>
      </c>
      <c r="T3557" s="13">
        <v>57.114400000000003</v>
      </c>
      <c r="U3557" s="48">
        <f>T_[[#This Row],[CA tarif]]-T_[[#This Row],[CA HT]]</f>
        <v>72.849999999999909</v>
      </c>
      <c r="V3557" s="13"/>
      <c r="W3557" s="13"/>
      <c r="X3557"/>
      <c r="AA3557"/>
      <c r="AB3557"/>
    </row>
    <row r="3558" spans="1:28" ht="15" customHeight="1" x14ac:dyDescent="0.25">
      <c r="A3558" s="6" t="s">
        <v>179</v>
      </c>
      <c r="B3558" s="6" t="s">
        <v>180</v>
      </c>
      <c r="C3558" s="6" t="s">
        <v>181</v>
      </c>
      <c r="D3558" s="6" t="s">
        <v>81</v>
      </c>
      <c r="E3558" s="6">
        <v>9</v>
      </c>
      <c r="F3558" s="6" t="str">
        <f>VLOOKUP(T_[[#This Row],[N° représ]],ListeREPRESENTANTS,2,FALSE)</f>
        <v>Steven Buchanan</v>
      </c>
      <c r="G3558" s="6">
        <v>10714</v>
      </c>
      <c r="H3558" s="9">
        <v>41993</v>
      </c>
      <c r="I3558" s="9">
        <v>42006</v>
      </c>
      <c r="J3558" s="9">
        <v>42001</v>
      </c>
      <c r="K3558" s="7">
        <v>6</v>
      </c>
      <c r="L3558" s="9" t="str">
        <f>VLOOKUP(T_[[#This Row],[Réf catégorie]],ListeCATEGORIES,2,FALSE)</f>
        <v>Viandes</v>
      </c>
      <c r="M3558" s="6">
        <v>17</v>
      </c>
      <c r="N3558" s="6" t="str">
        <f>VLOOKUP(T_[[#This Row],[Réf prod]],ListePRODUITS,2,FALSE)</f>
        <v>Alice Mutton</v>
      </c>
      <c r="O3558" s="13">
        <v>195</v>
      </c>
      <c r="P3558" s="6">
        <v>38</v>
      </c>
      <c r="Q3558" s="13">
        <f t="shared" si="55"/>
        <v>7410</v>
      </c>
      <c r="R3558" s="15">
        <v>0.18</v>
      </c>
      <c r="S3558" s="13">
        <v>6076.2000000000007</v>
      </c>
      <c r="T3558" s="13">
        <v>194.43840000000003</v>
      </c>
      <c r="U3558" s="48">
        <f>T_[[#This Row],[CA tarif]]-T_[[#This Row],[CA HT]]</f>
        <v>1333.7999999999993</v>
      </c>
      <c r="V3558" s="13"/>
      <c r="W3558" s="13"/>
      <c r="X3558"/>
      <c r="AA3558"/>
      <c r="AB3558"/>
    </row>
    <row r="3559" spans="1:28" ht="15" customHeight="1" x14ac:dyDescent="0.25">
      <c r="A3559" s="6" t="s">
        <v>186</v>
      </c>
      <c r="B3559" s="6" t="s">
        <v>187</v>
      </c>
      <c r="C3559" s="6" t="s">
        <v>188</v>
      </c>
      <c r="D3559" s="6" t="s">
        <v>140</v>
      </c>
      <c r="E3559" s="6">
        <v>7</v>
      </c>
      <c r="F3559" s="6" t="str">
        <f>VLOOKUP(T_[[#This Row],[N° représ]],ListeREPRESENTANTS,2,FALSE)</f>
        <v>Jaime Dos Santos</v>
      </c>
      <c r="G3559" s="6">
        <v>10773</v>
      </c>
      <c r="H3559" s="9">
        <v>41993</v>
      </c>
      <c r="I3559" s="9">
        <v>42011</v>
      </c>
      <c r="J3559" s="9">
        <v>42013</v>
      </c>
      <c r="K3559" s="7">
        <v>4</v>
      </c>
      <c r="L3559" s="9" t="str">
        <f>VLOOKUP(T_[[#This Row],[Réf catégorie]],ListeCATEGORIES,2,FALSE)</f>
        <v>Produits laitiers</v>
      </c>
      <c r="M3559" s="6">
        <v>31</v>
      </c>
      <c r="N3559" s="6" t="str">
        <f>VLOOKUP(T_[[#This Row],[Réf prod]],ListePRODUITS,2,FALSE)</f>
        <v>Gorgonzola Telino</v>
      </c>
      <c r="O3559" s="13">
        <v>62.5</v>
      </c>
      <c r="P3559" s="6">
        <v>61</v>
      </c>
      <c r="Q3559" s="13">
        <f t="shared" si="55"/>
        <v>3812.5</v>
      </c>
      <c r="R3559" s="15">
        <v>0.01</v>
      </c>
      <c r="S3559" s="13">
        <v>3774.375</v>
      </c>
      <c r="T3559" s="13">
        <v>11.323124999999999</v>
      </c>
      <c r="U3559" s="48">
        <f>T_[[#This Row],[CA tarif]]-T_[[#This Row],[CA HT]]</f>
        <v>38.125</v>
      </c>
      <c r="V3559" s="13"/>
      <c r="W3559" s="13"/>
      <c r="X3559"/>
      <c r="AA3559"/>
      <c r="AB3559"/>
    </row>
    <row r="3560" spans="1:28" ht="15" customHeight="1" x14ac:dyDescent="0.25">
      <c r="A3560" s="6" t="s">
        <v>293</v>
      </c>
      <c r="B3560" s="6" t="s">
        <v>294</v>
      </c>
      <c r="C3560" s="6" t="s">
        <v>295</v>
      </c>
      <c r="D3560" s="6" t="s">
        <v>251</v>
      </c>
      <c r="E3560" s="6">
        <v>8</v>
      </c>
      <c r="F3560" s="6" t="str">
        <f>VLOOKUP(T_[[#This Row],[N° représ]],ListeREPRESENTANTS,2,FALSE)</f>
        <v>Hicham Esmal</v>
      </c>
      <c r="G3560" s="6">
        <v>10818</v>
      </c>
      <c r="H3560" s="9">
        <v>41993</v>
      </c>
      <c r="I3560" s="9">
        <v>42007</v>
      </c>
      <c r="J3560" s="9">
        <v>42003</v>
      </c>
      <c r="K3560" s="7">
        <v>4</v>
      </c>
      <c r="L3560" s="9" t="str">
        <f>VLOOKUP(T_[[#This Row],[Réf catégorie]],ListeCATEGORIES,2,FALSE)</f>
        <v>Produits laitiers</v>
      </c>
      <c r="M3560" s="6">
        <v>32</v>
      </c>
      <c r="N3560" s="6" t="str">
        <f>VLOOKUP(T_[[#This Row],[Réf prod]],ListePRODUITS,2,FALSE)</f>
        <v>Mascarpone Fabioli</v>
      </c>
      <c r="O3560" s="13">
        <v>160</v>
      </c>
      <c r="P3560" s="6">
        <v>55</v>
      </c>
      <c r="Q3560" s="13">
        <f t="shared" si="55"/>
        <v>8800</v>
      </c>
      <c r="R3560" s="15">
        <v>0.03</v>
      </c>
      <c r="S3560" s="13">
        <v>8536</v>
      </c>
      <c r="T3560" s="13">
        <v>153.648</v>
      </c>
      <c r="U3560" s="48">
        <f>T_[[#This Row],[CA tarif]]-T_[[#This Row],[CA HT]]</f>
        <v>264</v>
      </c>
      <c r="V3560" s="13"/>
      <c r="W3560" s="13"/>
      <c r="X3560"/>
      <c r="AA3560"/>
      <c r="AB3560"/>
    </row>
    <row r="3561" spans="1:28" ht="15" customHeight="1" x14ac:dyDescent="0.25">
      <c r="A3561" s="6" t="s">
        <v>243</v>
      </c>
      <c r="B3561" s="6" t="s">
        <v>244</v>
      </c>
      <c r="C3561" s="6" t="s">
        <v>88</v>
      </c>
      <c r="D3561" s="6" t="s">
        <v>89</v>
      </c>
      <c r="E3561" s="6">
        <v>5</v>
      </c>
      <c r="F3561" s="6" t="str">
        <f>VLOOKUP(T_[[#This Row],[N° représ]],ListeREPRESENTANTS,2,FALSE)</f>
        <v>Mohamed Ben Arfa</v>
      </c>
      <c r="G3561" s="6">
        <v>10864</v>
      </c>
      <c r="H3561" s="9">
        <v>41993</v>
      </c>
      <c r="I3561" s="9">
        <v>42005</v>
      </c>
      <c r="J3561" s="9">
        <v>42002</v>
      </c>
      <c r="K3561" s="7">
        <v>1</v>
      </c>
      <c r="L3561" s="9" t="str">
        <f>VLOOKUP(T_[[#This Row],[Réf catégorie]],ListeCATEGORIES,2,FALSE)</f>
        <v>Boissons</v>
      </c>
      <c r="M3561" s="6">
        <v>35</v>
      </c>
      <c r="N3561" s="6" t="str">
        <f>VLOOKUP(T_[[#This Row],[Réf prod]],ListePRODUITS,2,FALSE)</f>
        <v>Steeleye Stout</v>
      </c>
      <c r="O3561" s="13">
        <v>90</v>
      </c>
      <c r="P3561" s="6">
        <v>1</v>
      </c>
      <c r="Q3561" s="13">
        <f t="shared" si="55"/>
        <v>90</v>
      </c>
      <c r="R3561" s="15">
        <v>0.01</v>
      </c>
      <c r="S3561" s="13">
        <v>89.1</v>
      </c>
      <c r="T3561" s="13">
        <v>1.3365</v>
      </c>
      <c r="U3561" s="48">
        <f>T_[[#This Row],[CA tarif]]-T_[[#This Row],[CA HT]]</f>
        <v>0.90000000000000568</v>
      </c>
      <c r="V3561" s="13"/>
      <c r="W3561" s="13"/>
      <c r="X3561"/>
      <c r="AA3561"/>
      <c r="AB3561"/>
    </row>
    <row r="3562" spans="1:28" ht="15" customHeight="1" x14ac:dyDescent="0.25">
      <c r="A3562" s="6" t="s">
        <v>179</v>
      </c>
      <c r="B3562" s="6" t="s">
        <v>180</v>
      </c>
      <c r="C3562" s="6" t="s">
        <v>181</v>
      </c>
      <c r="D3562" s="6" t="s">
        <v>81</v>
      </c>
      <c r="E3562" s="6">
        <v>1</v>
      </c>
      <c r="F3562" s="6" t="str">
        <f>VLOOKUP(T_[[#This Row],[N° représ]],ListeREPRESENTANTS,2,FALSE)</f>
        <v>Francis Rivière</v>
      </c>
      <c r="G3562" s="6">
        <v>10657</v>
      </c>
      <c r="H3562" s="9">
        <v>41994</v>
      </c>
      <c r="I3562" s="9">
        <v>42020</v>
      </c>
      <c r="J3562" s="9">
        <v>42022</v>
      </c>
      <c r="K3562" s="7">
        <v>4</v>
      </c>
      <c r="L3562" s="9" t="str">
        <f>VLOOKUP(T_[[#This Row],[Réf catégorie]],ListeCATEGORIES,2,FALSE)</f>
        <v>Produits laitiers</v>
      </c>
      <c r="M3562" s="6">
        <v>60</v>
      </c>
      <c r="N3562" s="6" t="str">
        <f>VLOOKUP(T_[[#This Row],[Réf prod]],ListePRODUITS,2,FALSE)</f>
        <v>Camembert Pierrot</v>
      </c>
      <c r="O3562" s="13">
        <v>170</v>
      </c>
      <c r="P3562" s="6">
        <v>100</v>
      </c>
      <c r="Q3562" s="13">
        <f t="shared" si="55"/>
        <v>17000</v>
      </c>
      <c r="R3562" s="15">
        <v>0.17</v>
      </c>
      <c r="S3562" s="13">
        <v>14110</v>
      </c>
      <c r="T3562" s="13">
        <v>211.65</v>
      </c>
      <c r="U3562" s="48">
        <f>T_[[#This Row],[CA tarif]]-T_[[#This Row],[CA HT]]</f>
        <v>2890</v>
      </c>
      <c r="V3562" s="13"/>
      <c r="W3562" s="13"/>
      <c r="X3562"/>
      <c r="AA3562"/>
      <c r="AB3562"/>
    </row>
    <row r="3563" spans="1:28" ht="15" customHeight="1" x14ac:dyDescent="0.25">
      <c r="A3563" s="6" t="s">
        <v>179</v>
      </c>
      <c r="B3563" s="6" t="s">
        <v>180</v>
      </c>
      <c r="C3563" s="6" t="s">
        <v>181</v>
      </c>
      <c r="D3563" s="6" t="s">
        <v>81</v>
      </c>
      <c r="E3563" s="6">
        <v>3</v>
      </c>
      <c r="F3563" s="6" t="str">
        <f>VLOOKUP(T_[[#This Row],[N° représ]],ListeREPRESENTANTS,2,FALSE)</f>
        <v>Janet Leverling</v>
      </c>
      <c r="G3563" s="6">
        <v>10700</v>
      </c>
      <c r="H3563" s="9">
        <v>41994</v>
      </c>
      <c r="I3563" s="9">
        <v>42024</v>
      </c>
      <c r="J3563" s="9">
        <v>42020</v>
      </c>
      <c r="K3563" s="7">
        <v>1</v>
      </c>
      <c r="L3563" s="9" t="str">
        <f>VLOOKUP(T_[[#This Row],[Réf catégorie]],ListeCATEGORIES,2,FALSE)</f>
        <v>Boissons</v>
      </c>
      <c r="M3563" s="6">
        <v>34</v>
      </c>
      <c r="N3563" s="6" t="str">
        <f>VLOOKUP(T_[[#This Row],[Réf prod]],ListePRODUITS,2,FALSE)</f>
        <v>Sasquatch Ale</v>
      </c>
      <c r="O3563" s="13">
        <v>70</v>
      </c>
      <c r="P3563" s="6">
        <v>45</v>
      </c>
      <c r="Q3563" s="13">
        <f t="shared" si="55"/>
        <v>3150</v>
      </c>
      <c r="R3563" s="15">
        <v>0.03</v>
      </c>
      <c r="S3563" s="13">
        <v>3055.5</v>
      </c>
      <c r="T3563" s="13">
        <v>70.276499999999999</v>
      </c>
      <c r="U3563" s="48">
        <f>T_[[#This Row],[CA tarif]]-T_[[#This Row],[CA HT]]</f>
        <v>94.5</v>
      </c>
      <c r="V3563" s="13"/>
      <c r="W3563" s="13"/>
      <c r="X3563"/>
      <c r="AA3563"/>
      <c r="AB3563"/>
    </row>
    <row r="3564" spans="1:28" ht="15" customHeight="1" x14ac:dyDescent="0.25">
      <c r="A3564" s="6" t="s">
        <v>186</v>
      </c>
      <c r="B3564" s="6" t="s">
        <v>187</v>
      </c>
      <c r="C3564" s="6" t="s">
        <v>188</v>
      </c>
      <c r="D3564" s="6" t="s">
        <v>140</v>
      </c>
      <c r="E3564" s="6">
        <v>2</v>
      </c>
      <c r="F3564" s="6" t="str">
        <f>VLOOKUP(T_[[#This Row],[N° représ]],ListeREPRESENTANTS,2,FALSE)</f>
        <v>Anne Dodsworth</v>
      </c>
      <c r="G3564" s="6">
        <v>10771</v>
      </c>
      <c r="H3564" s="9">
        <v>41994</v>
      </c>
      <c r="I3564" s="9">
        <v>42022</v>
      </c>
      <c r="J3564" s="9">
        <v>42022</v>
      </c>
      <c r="K3564" s="7">
        <v>4</v>
      </c>
      <c r="L3564" s="9" t="str">
        <f>VLOOKUP(T_[[#This Row],[Réf catégorie]],ListeCATEGORIES,2,FALSE)</f>
        <v>Produits laitiers</v>
      </c>
      <c r="M3564" s="6">
        <v>71</v>
      </c>
      <c r="N3564" s="6" t="str">
        <f>VLOOKUP(T_[[#This Row],[Réf prod]],ListePRODUITS,2,FALSE)</f>
        <v>Fløtemysost</v>
      </c>
      <c r="O3564" s="13">
        <v>107.5</v>
      </c>
      <c r="P3564" s="6">
        <v>30</v>
      </c>
      <c r="Q3564" s="13">
        <f t="shared" si="55"/>
        <v>3225</v>
      </c>
      <c r="R3564" s="15">
        <v>0.04</v>
      </c>
      <c r="S3564" s="13">
        <v>3096</v>
      </c>
      <c r="T3564" s="13">
        <v>102.16800000000001</v>
      </c>
      <c r="U3564" s="48">
        <f>T_[[#This Row],[CA tarif]]-T_[[#This Row],[CA HT]]</f>
        <v>129</v>
      </c>
      <c r="V3564" s="13"/>
      <c r="W3564" s="13"/>
      <c r="X3564"/>
      <c r="AA3564"/>
      <c r="AB3564"/>
    </row>
    <row r="3565" spans="1:28" ht="15" customHeight="1" x14ac:dyDescent="0.25">
      <c r="A3565" s="6" t="s">
        <v>179</v>
      </c>
      <c r="B3565" s="6" t="s">
        <v>180</v>
      </c>
      <c r="C3565" s="6" t="s">
        <v>181</v>
      </c>
      <c r="D3565" s="6" t="s">
        <v>81</v>
      </c>
      <c r="E3565" s="6">
        <v>5</v>
      </c>
      <c r="F3565" s="6" t="str">
        <f>VLOOKUP(T_[[#This Row],[N° représ]],ListeREPRESENTANTS,2,FALSE)</f>
        <v>Mohamed Ben Arfa</v>
      </c>
      <c r="G3565" s="6">
        <v>10847</v>
      </c>
      <c r="H3565" s="9">
        <v>41994</v>
      </c>
      <c r="I3565" s="9">
        <v>42008</v>
      </c>
      <c r="J3565" s="9">
        <v>42007</v>
      </c>
      <c r="K3565" s="7">
        <v>4</v>
      </c>
      <c r="L3565" s="9" t="str">
        <f>VLOOKUP(T_[[#This Row],[Réf catégorie]],ListeCATEGORIES,2,FALSE)</f>
        <v>Produits laitiers</v>
      </c>
      <c r="M3565" s="6">
        <v>71</v>
      </c>
      <c r="N3565" s="6" t="str">
        <f>VLOOKUP(T_[[#This Row],[Réf prod]],ListePRODUITS,2,FALSE)</f>
        <v>Fløtemysost</v>
      </c>
      <c r="O3565" s="13">
        <v>107.5</v>
      </c>
      <c r="P3565" s="6">
        <v>50</v>
      </c>
      <c r="Q3565" s="13">
        <f t="shared" si="55"/>
        <v>5375</v>
      </c>
      <c r="R3565" s="15">
        <v>0.16</v>
      </c>
      <c r="S3565" s="13">
        <v>4515</v>
      </c>
      <c r="T3565" s="13">
        <v>153.51</v>
      </c>
      <c r="U3565" s="48">
        <f>T_[[#This Row],[CA tarif]]-T_[[#This Row],[CA HT]]</f>
        <v>860</v>
      </c>
      <c r="V3565" s="13"/>
      <c r="W3565" s="13"/>
      <c r="X3565"/>
      <c r="AA3565"/>
      <c r="AB3565"/>
    </row>
    <row r="3566" spans="1:28" ht="15" customHeight="1" x14ac:dyDescent="0.25">
      <c r="A3566" s="6" t="s">
        <v>86</v>
      </c>
      <c r="B3566" s="6" t="s">
        <v>87</v>
      </c>
      <c r="C3566" s="6" t="s">
        <v>88</v>
      </c>
      <c r="D3566" s="6" t="s">
        <v>89</v>
      </c>
      <c r="E3566" s="6">
        <v>6</v>
      </c>
      <c r="F3566" s="6" t="str">
        <f>VLOOKUP(T_[[#This Row],[N° représ]],ListeREPRESENTANTS,2,FALSE)</f>
        <v>Ernst Junge</v>
      </c>
      <c r="G3566" s="6">
        <v>10539</v>
      </c>
      <c r="H3566" s="9">
        <v>41995</v>
      </c>
      <c r="I3566" s="9">
        <v>42022</v>
      </c>
      <c r="J3566" s="9">
        <v>42017</v>
      </c>
      <c r="K3566" s="7">
        <v>4</v>
      </c>
      <c r="L3566" s="9" t="str">
        <f>VLOOKUP(T_[[#This Row],[Réf catégorie]],ListeCATEGORIES,2,FALSE)</f>
        <v>Produits laitiers</v>
      </c>
      <c r="M3566" s="6">
        <v>33</v>
      </c>
      <c r="N3566" s="6" t="str">
        <f>VLOOKUP(T_[[#This Row],[Réf prod]],ListePRODUITS,2,FALSE)</f>
        <v>Geitost</v>
      </c>
      <c r="O3566" s="13">
        <v>12.5</v>
      </c>
      <c r="P3566" s="6">
        <v>37</v>
      </c>
      <c r="Q3566" s="13">
        <f t="shared" si="55"/>
        <v>462.5</v>
      </c>
      <c r="R3566" s="15">
        <v>0.1</v>
      </c>
      <c r="S3566" s="13">
        <v>416.25</v>
      </c>
      <c r="T3566" s="13">
        <v>4.5787500000000003</v>
      </c>
      <c r="U3566" s="48">
        <f>T_[[#This Row],[CA tarif]]-T_[[#This Row],[CA HT]]</f>
        <v>46.25</v>
      </c>
      <c r="V3566" s="13"/>
      <c r="W3566" s="13"/>
      <c r="X3566"/>
      <c r="AA3566"/>
      <c r="AB3566"/>
    </row>
    <row r="3567" spans="1:28" ht="15" customHeight="1" x14ac:dyDescent="0.25">
      <c r="A3567" s="6" t="s">
        <v>245</v>
      </c>
      <c r="B3567" s="6" t="s">
        <v>246</v>
      </c>
      <c r="C3567" s="6" t="s">
        <v>247</v>
      </c>
      <c r="D3567" s="6" t="s">
        <v>85</v>
      </c>
      <c r="E3567" s="6">
        <v>6</v>
      </c>
      <c r="F3567" s="6" t="str">
        <f>VLOOKUP(T_[[#This Row],[N° représ]],ListeREPRESENTANTS,2,FALSE)</f>
        <v>Ernst Junge</v>
      </c>
      <c r="G3567" s="6">
        <v>10559</v>
      </c>
      <c r="H3567" s="9">
        <v>41995</v>
      </c>
      <c r="I3567" s="9">
        <v>42014</v>
      </c>
      <c r="J3567" s="9">
        <v>42011</v>
      </c>
      <c r="K3567" s="7">
        <v>6</v>
      </c>
      <c r="L3567" s="9" t="str">
        <f>VLOOKUP(T_[[#This Row],[Réf catégorie]],ListeCATEGORIES,2,FALSE)</f>
        <v>Viandes</v>
      </c>
      <c r="M3567" s="6">
        <v>55</v>
      </c>
      <c r="N3567" s="6" t="str">
        <f>VLOOKUP(T_[[#This Row],[Réf prod]],ListePRODUITS,2,FALSE)</f>
        <v>Pâté chinois</v>
      </c>
      <c r="O3567" s="13">
        <v>120</v>
      </c>
      <c r="P3567" s="6">
        <v>52</v>
      </c>
      <c r="Q3567" s="13">
        <f t="shared" si="55"/>
        <v>6240</v>
      </c>
      <c r="R3567" s="15">
        <v>0.01</v>
      </c>
      <c r="S3567" s="13">
        <v>6177.6</v>
      </c>
      <c r="T3567" s="13">
        <v>43.243200000000002</v>
      </c>
      <c r="U3567" s="48">
        <f>T_[[#This Row],[CA tarif]]-T_[[#This Row],[CA HT]]</f>
        <v>62.399999999999636</v>
      </c>
      <c r="V3567" s="13"/>
      <c r="W3567" s="13"/>
      <c r="X3567"/>
      <c r="AA3567"/>
      <c r="AB3567"/>
    </row>
    <row r="3568" spans="1:28" ht="15" customHeight="1" x14ac:dyDescent="0.25">
      <c r="A3568" s="6" t="s">
        <v>163</v>
      </c>
      <c r="B3568" s="6" t="s">
        <v>164</v>
      </c>
      <c r="C3568" s="6" t="s">
        <v>165</v>
      </c>
      <c r="D3568" s="6" t="s">
        <v>136</v>
      </c>
      <c r="E3568" s="6">
        <v>2</v>
      </c>
      <c r="F3568" s="6" t="str">
        <f>VLOOKUP(T_[[#This Row],[N° représ]],ListeREPRESENTANTS,2,FALSE)</f>
        <v>Anne Dodsworth</v>
      </c>
      <c r="G3568" s="6">
        <v>10501</v>
      </c>
      <c r="H3568" s="9">
        <v>41996</v>
      </c>
      <c r="I3568" s="9">
        <v>42019</v>
      </c>
      <c r="J3568" s="9">
        <v>42017</v>
      </c>
      <c r="K3568" s="7">
        <v>6</v>
      </c>
      <c r="L3568" s="9" t="str">
        <f>VLOOKUP(T_[[#This Row],[Réf catégorie]],ListeCATEGORIES,2,FALSE)</f>
        <v>Viandes</v>
      </c>
      <c r="M3568" s="6">
        <v>54</v>
      </c>
      <c r="N3568" s="6" t="str">
        <f>VLOOKUP(T_[[#This Row],[Réf prod]],ListePRODUITS,2,FALSE)</f>
        <v>Tourtière</v>
      </c>
      <c r="O3568" s="13">
        <v>37.25</v>
      </c>
      <c r="P3568" s="6">
        <v>81</v>
      </c>
      <c r="Q3568" s="13">
        <f t="shared" si="55"/>
        <v>3017.25</v>
      </c>
      <c r="R3568" s="15">
        <v>7.0000000000000007E-2</v>
      </c>
      <c r="S3568" s="13">
        <v>2806.0425</v>
      </c>
      <c r="T3568" s="13">
        <v>25.254382499999998</v>
      </c>
      <c r="U3568" s="48">
        <f>T_[[#This Row],[CA tarif]]-T_[[#This Row],[CA HT]]</f>
        <v>211.20749999999998</v>
      </c>
      <c r="V3568" s="13"/>
      <c r="W3568" s="13"/>
      <c r="X3568"/>
      <c r="AA3568"/>
      <c r="AB3568"/>
    </row>
    <row r="3569" spans="1:28" ht="15" customHeight="1" x14ac:dyDescent="0.25">
      <c r="A3569" s="6" t="s">
        <v>285</v>
      </c>
      <c r="B3569" s="6" t="s">
        <v>286</v>
      </c>
      <c r="C3569" s="6" t="s">
        <v>287</v>
      </c>
      <c r="D3569" s="6" t="s">
        <v>212</v>
      </c>
      <c r="E3569" s="6">
        <v>1</v>
      </c>
      <c r="F3569" s="6" t="str">
        <f>VLOOKUP(T_[[#This Row],[N° représ]],ListeREPRESENTANTS,2,FALSE)</f>
        <v>Francis Rivière</v>
      </c>
      <c r="G3569" s="6">
        <v>10615</v>
      </c>
      <c r="H3569" s="9">
        <v>41996</v>
      </c>
      <c r="I3569" s="9">
        <v>42017</v>
      </c>
      <c r="J3569" s="9">
        <v>42020</v>
      </c>
      <c r="K3569" s="7">
        <v>6</v>
      </c>
      <c r="L3569" s="9" t="str">
        <f>VLOOKUP(T_[[#This Row],[Réf catégorie]],ListeCATEGORIES,2,FALSE)</f>
        <v>Viandes</v>
      </c>
      <c r="M3569" s="6">
        <v>55</v>
      </c>
      <c r="N3569" s="6" t="str">
        <f>VLOOKUP(T_[[#This Row],[Réf prod]],ListePRODUITS,2,FALSE)</f>
        <v>Pâté chinois</v>
      </c>
      <c r="O3569" s="13">
        <v>120</v>
      </c>
      <c r="P3569" s="6">
        <v>14</v>
      </c>
      <c r="Q3569" s="13">
        <f t="shared" si="55"/>
        <v>1680</v>
      </c>
      <c r="R3569" s="15">
        <v>0.03</v>
      </c>
      <c r="S3569" s="13">
        <v>1629.6</v>
      </c>
      <c r="T3569" s="13">
        <v>34.221599999999995</v>
      </c>
      <c r="U3569" s="48">
        <f>T_[[#This Row],[CA tarif]]-T_[[#This Row],[CA HT]]</f>
        <v>50.400000000000091</v>
      </c>
      <c r="V3569" s="13"/>
      <c r="W3569" s="13"/>
      <c r="X3569"/>
      <c r="AA3569"/>
      <c r="AB3569"/>
    </row>
    <row r="3570" spans="1:28" ht="15" customHeight="1" x14ac:dyDescent="0.25">
      <c r="A3570" s="6" t="s">
        <v>179</v>
      </c>
      <c r="B3570" s="6" t="s">
        <v>180</v>
      </c>
      <c r="C3570" s="6" t="s">
        <v>181</v>
      </c>
      <c r="D3570" s="6" t="s">
        <v>81</v>
      </c>
      <c r="E3570" s="6">
        <v>1</v>
      </c>
      <c r="F3570" s="6" t="str">
        <f>VLOOKUP(T_[[#This Row],[N° représ]],ListeREPRESENTANTS,2,FALSE)</f>
        <v>Francis Rivière</v>
      </c>
      <c r="G3570" s="6">
        <v>10657</v>
      </c>
      <c r="H3570" s="9">
        <v>41996</v>
      </c>
      <c r="I3570" s="9">
        <v>42018</v>
      </c>
      <c r="J3570" s="9">
        <v>42018</v>
      </c>
      <c r="K3570" s="7">
        <v>8</v>
      </c>
      <c r="L3570" s="9" t="str">
        <f>VLOOKUP(T_[[#This Row],[Réf catégorie]],ListeCATEGORIES,2,FALSE)</f>
        <v>Poissons et fruits de mer</v>
      </c>
      <c r="M3570" s="6">
        <v>46</v>
      </c>
      <c r="N3570" s="6" t="str">
        <f>VLOOKUP(T_[[#This Row],[Réf prod]],ListePRODUITS,2,FALSE)</f>
        <v>Spegesild</v>
      </c>
      <c r="O3570" s="13">
        <v>60</v>
      </c>
      <c r="P3570" s="6">
        <v>39</v>
      </c>
      <c r="Q3570" s="13">
        <f t="shared" si="55"/>
        <v>2340</v>
      </c>
      <c r="R3570" s="15">
        <v>0.08</v>
      </c>
      <c r="S3570" s="13">
        <v>2152.8000000000002</v>
      </c>
      <c r="T3570" s="13">
        <v>71.042400000000015</v>
      </c>
      <c r="U3570" s="48">
        <f>T_[[#This Row],[CA tarif]]-T_[[#This Row],[CA HT]]</f>
        <v>187.19999999999982</v>
      </c>
      <c r="V3570" s="13"/>
      <c r="W3570" s="13"/>
      <c r="X3570"/>
      <c r="AA3570"/>
      <c r="AB3570"/>
    </row>
    <row r="3571" spans="1:28" ht="15" customHeight="1" x14ac:dyDescent="0.25">
      <c r="A3571" s="6" t="s">
        <v>261</v>
      </c>
      <c r="B3571" s="6" t="s">
        <v>262</v>
      </c>
      <c r="C3571" s="6" t="s">
        <v>263</v>
      </c>
      <c r="D3571" s="6" t="s">
        <v>81</v>
      </c>
      <c r="E3571" s="6">
        <v>5</v>
      </c>
      <c r="F3571" s="6" t="str">
        <f>VLOOKUP(T_[[#This Row],[N° représ]],ListeREPRESENTANTS,2,FALSE)</f>
        <v>Mohamed Ben Arfa</v>
      </c>
      <c r="G3571" s="6">
        <v>10884</v>
      </c>
      <c r="H3571" s="9">
        <v>41997</v>
      </c>
      <c r="I3571" s="9">
        <v>42023</v>
      </c>
      <c r="J3571" s="9">
        <v>42020</v>
      </c>
      <c r="K3571" s="7">
        <v>3</v>
      </c>
      <c r="L3571" s="9" t="str">
        <f>VLOOKUP(T_[[#This Row],[Réf catégorie]],ListeCATEGORIES,2,FALSE)</f>
        <v>Desserts</v>
      </c>
      <c r="M3571" s="6">
        <v>21</v>
      </c>
      <c r="N3571" s="6" t="str">
        <f>VLOOKUP(T_[[#This Row],[Réf prod]],ListePRODUITS,2,FALSE)</f>
        <v>Sir Rodney's Scones</v>
      </c>
      <c r="O3571" s="13">
        <v>50</v>
      </c>
      <c r="P3571" s="6">
        <v>50</v>
      </c>
      <c r="Q3571" s="13">
        <f t="shared" si="55"/>
        <v>2500</v>
      </c>
      <c r="R3571" s="15">
        <v>0.05</v>
      </c>
      <c r="S3571" s="13">
        <v>2375</v>
      </c>
      <c r="T3571" s="13">
        <v>61.75</v>
      </c>
      <c r="U3571" s="48">
        <f>T_[[#This Row],[CA tarif]]-T_[[#This Row],[CA HT]]</f>
        <v>125</v>
      </c>
      <c r="V3571" s="13"/>
      <c r="W3571" s="13"/>
      <c r="X3571"/>
      <c r="AA3571"/>
      <c r="AB3571"/>
    </row>
    <row r="3572" spans="1:28" ht="15" customHeight="1" x14ac:dyDescent="0.25">
      <c r="A3572" s="6" t="s">
        <v>179</v>
      </c>
      <c r="B3572" s="6" t="s">
        <v>180</v>
      </c>
      <c r="C3572" s="6" t="s">
        <v>181</v>
      </c>
      <c r="D3572" s="6" t="s">
        <v>81</v>
      </c>
      <c r="E3572" s="6">
        <v>7</v>
      </c>
      <c r="F3572" s="6" t="str">
        <f>VLOOKUP(T_[[#This Row],[N° représ]],ListeREPRESENTANTS,2,FALSE)</f>
        <v>Jaime Dos Santos</v>
      </c>
      <c r="G3572" s="6">
        <v>10612</v>
      </c>
      <c r="H3572" s="9">
        <v>41998</v>
      </c>
      <c r="I3572" s="9">
        <v>42015</v>
      </c>
      <c r="J3572" s="9">
        <v>42013</v>
      </c>
      <c r="K3572" s="7">
        <v>4</v>
      </c>
      <c r="L3572" s="9" t="str">
        <f>VLOOKUP(T_[[#This Row],[Réf catégorie]],ListeCATEGORIES,2,FALSE)</f>
        <v>Produits laitiers</v>
      </c>
      <c r="M3572" s="6">
        <v>60</v>
      </c>
      <c r="N3572" s="6" t="str">
        <f>VLOOKUP(T_[[#This Row],[Réf prod]],ListePRODUITS,2,FALSE)</f>
        <v>Camembert Pierrot</v>
      </c>
      <c r="O3572" s="13">
        <v>170</v>
      </c>
      <c r="P3572" s="6">
        <v>48</v>
      </c>
      <c r="Q3572" s="13">
        <f t="shared" si="55"/>
        <v>8160</v>
      </c>
      <c r="R3572" s="15">
        <v>0.02</v>
      </c>
      <c r="S3572" s="13">
        <v>7996.8</v>
      </c>
      <c r="T3572" s="13">
        <v>55.977599999999995</v>
      </c>
      <c r="U3572" s="48">
        <f>T_[[#This Row],[CA tarif]]-T_[[#This Row],[CA HT]]</f>
        <v>163.19999999999982</v>
      </c>
      <c r="V3572" s="13"/>
      <c r="W3572" s="13"/>
      <c r="X3572"/>
      <c r="AA3572"/>
      <c r="AB3572"/>
    </row>
    <row r="3573" spans="1:28" ht="15" customHeight="1" x14ac:dyDescent="0.25">
      <c r="A3573" s="6" t="s">
        <v>163</v>
      </c>
      <c r="B3573" s="6" t="s">
        <v>164</v>
      </c>
      <c r="C3573" s="6" t="s">
        <v>165</v>
      </c>
      <c r="D3573" s="6" t="s">
        <v>136</v>
      </c>
      <c r="E3573" s="6">
        <v>4</v>
      </c>
      <c r="F3573" s="6" t="str">
        <f>VLOOKUP(T_[[#This Row],[N° représ]],ListeREPRESENTANTS,2,FALSE)</f>
        <v>Laura Callahan</v>
      </c>
      <c r="G3573" s="6">
        <v>10614</v>
      </c>
      <c r="H3573" s="9">
        <v>41998</v>
      </c>
      <c r="I3573" s="9">
        <v>42019</v>
      </c>
      <c r="J3573" s="9">
        <v>42022</v>
      </c>
      <c r="K3573" s="7">
        <v>1</v>
      </c>
      <c r="L3573" s="9" t="str">
        <f>VLOOKUP(T_[[#This Row],[Réf catégorie]],ListeCATEGORIES,2,FALSE)</f>
        <v>Boissons</v>
      </c>
      <c r="M3573" s="6">
        <v>39</v>
      </c>
      <c r="N3573" s="6" t="str">
        <f>VLOOKUP(T_[[#This Row],[Réf prod]],ListePRODUITS,2,FALSE)</f>
        <v>Chartreuse verte</v>
      </c>
      <c r="O3573" s="13">
        <v>90</v>
      </c>
      <c r="P3573" s="6">
        <v>23</v>
      </c>
      <c r="Q3573" s="13">
        <f t="shared" si="55"/>
        <v>2070</v>
      </c>
      <c r="R3573" s="15">
        <v>0.01</v>
      </c>
      <c r="S3573" s="13">
        <v>2049.3000000000002</v>
      </c>
      <c r="T3573" s="13">
        <v>12.295800000000002</v>
      </c>
      <c r="U3573" s="48">
        <f>T_[[#This Row],[CA tarif]]-T_[[#This Row],[CA HT]]</f>
        <v>20.699999999999818</v>
      </c>
      <c r="V3573" s="13"/>
      <c r="W3573" s="13"/>
      <c r="X3573"/>
      <c r="AA3573"/>
      <c r="AB3573"/>
    </row>
    <row r="3574" spans="1:28" ht="15" customHeight="1" x14ac:dyDescent="0.25">
      <c r="A3574" s="6" t="s">
        <v>179</v>
      </c>
      <c r="B3574" s="6" t="s">
        <v>180</v>
      </c>
      <c r="C3574" s="6" t="s">
        <v>181</v>
      </c>
      <c r="D3574" s="6" t="s">
        <v>81</v>
      </c>
      <c r="E3574" s="6">
        <v>1</v>
      </c>
      <c r="F3574" s="6" t="str">
        <f>VLOOKUP(T_[[#This Row],[N° représ]],ListeREPRESENTANTS,2,FALSE)</f>
        <v>Francis Rivière</v>
      </c>
      <c r="G3574" s="6">
        <v>10657</v>
      </c>
      <c r="H3574" s="9">
        <v>41998</v>
      </c>
      <c r="I3574" s="9">
        <v>42015</v>
      </c>
      <c r="J3574" s="9">
        <v>42015</v>
      </c>
      <c r="K3574" s="7">
        <v>3</v>
      </c>
      <c r="L3574" s="9" t="str">
        <f>VLOOKUP(T_[[#This Row],[Réf catégorie]],ListeCATEGORIES,2,FALSE)</f>
        <v>Desserts</v>
      </c>
      <c r="M3574" s="6">
        <v>47</v>
      </c>
      <c r="N3574" s="6" t="str">
        <f>VLOOKUP(T_[[#This Row],[Réf prod]],ListePRODUITS,2,FALSE)</f>
        <v>Zaanse koeken</v>
      </c>
      <c r="O3574" s="13">
        <v>47.5</v>
      </c>
      <c r="P3574" s="6">
        <v>89</v>
      </c>
      <c r="Q3574" s="13">
        <f t="shared" si="55"/>
        <v>4227.5</v>
      </c>
      <c r="R3574" s="15">
        <v>-0.03</v>
      </c>
      <c r="S3574" s="13">
        <v>4354.3249999999998</v>
      </c>
      <c r="T3574" s="13">
        <v>60.960549999999998</v>
      </c>
      <c r="U3574" s="48">
        <f>T_[[#This Row],[CA tarif]]-T_[[#This Row],[CA HT]]</f>
        <v>-126.82499999999982</v>
      </c>
      <c r="V3574" s="13"/>
      <c r="W3574" s="13"/>
      <c r="X3574"/>
      <c r="AA3574"/>
      <c r="AB3574"/>
    </row>
    <row r="3575" spans="1:28" ht="15" customHeight="1" x14ac:dyDescent="0.25">
      <c r="A3575" s="6" t="s">
        <v>177</v>
      </c>
      <c r="B3575" s="6" t="s">
        <v>178</v>
      </c>
      <c r="C3575" s="6" t="s">
        <v>159</v>
      </c>
      <c r="D3575" s="6" t="s">
        <v>136</v>
      </c>
      <c r="E3575" s="6">
        <v>3</v>
      </c>
      <c r="F3575" s="6" t="str">
        <f>VLOOKUP(T_[[#This Row],[N° représ]],ListeREPRESENTANTS,2,FALSE)</f>
        <v>Janet Leverling</v>
      </c>
      <c r="G3575" s="6">
        <v>10684</v>
      </c>
      <c r="H3575" s="9">
        <v>41999</v>
      </c>
      <c r="I3575" s="9">
        <v>42020</v>
      </c>
      <c r="J3575" s="9">
        <v>42015</v>
      </c>
      <c r="K3575" s="7">
        <v>3</v>
      </c>
      <c r="L3575" s="9" t="str">
        <f>VLOOKUP(T_[[#This Row],[Réf catégorie]],ListeCATEGORIES,2,FALSE)</f>
        <v>Desserts</v>
      </c>
      <c r="M3575" s="6">
        <v>47</v>
      </c>
      <c r="N3575" s="6" t="str">
        <f>VLOOKUP(T_[[#This Row],[Réf prod]],ListePRODUITS,2,FALSE)</f>
        <v>Zaanse koeken</v>
      </c>
      <c r="O3575" s="13">
        <v>47.5</v>
      </c>
      <c r="P3575" s="6">
        <v>61</v>
      </c>
      <c r="Q3575" s="13">
        <f t="shared" si="55"/>
        <v>2897.5</v>
      </c>
      <c r="R3575" s="15">
        <v>0.05</v>
      </c>
      <c r="S3575" s="13">
        <v>2752.625</v>
      </c>
      <c r="T3575" s="13">
        <v>22.021000000000001</v>
      </c>
      <c r="U3575" s="48">
        <f>T_[[#This Row],[CA tarif]]-T_[[#This Row],[CA HT]]</f>
        <v>144.875</v>
      </c>
      <c r="V3575" s="13"/>
      <c r="W3575" s="13"/>
      <c r="X3575"/>
      <c r="AA3575"/>
      <c r="AB3575"/>
    </row>
    <row r="3576" spans="1:28" ht="15" customHeight="1" x14ac:dyDescent="0.25">
      <c r="A3576" s="6" t="s">
        <v>137</v>
      </c>
      <c r="B3576" s="6" t="s">
        <v>138</v>
      </c>
      <c r="C3576" s="6" t="s">
        <v>139</v>
      </c>
      <c r="D3576" s="6" t="s">
        <v>140</v>
      </c>
      <c r="E3576" s="6">
        <v>3</v>
      </c>
      <c r="F3576" s="6" t="str">
        <f>VLOOKUP(T_[[#This Row],[N° représ]],ListeREPRESENTANTS,2,FALSE)</f>
        <v>Janet Leverling</v>
      </c>
      <c r="G3576" s="6">
        <v>10530</v>
      </c>
      <c r="H3576" s="9">
        <v>42000</v>
      </c>
      <c r="I3576" s="9">
        <v>42018</v>
      </c>
      <c r="J3576" s="9">
        <v>42013</v>
      </c>
      <c r="K3576" s="7">
        <v>2</v>
      </c>
      <c r="L3576" s="9" t="str">
        <f>VLOOKUP(T_[[#This Row],[Réf catégorie]],ListeCATEGORIES,2,FALSE)</f>
        <v>Condiments</v>
      </c>
      <c r="M3576" s="6">
        <v>61</v>
      </c>
      <c r="N3576" s="6" t="str">
        <f>VLOOKUP(T_[[#This Row],[Réf prod]],ListePRODUITS,2,FALSE)</f>
        <v>Sirop d'érable</v>
      </c>
      <c r="O3576" s="13">
        <v>142.5</v>
      </c>
      <c r="P3576" s="6">
        <v>63</v>
      </c>
      <c r="Q3576" s="13">
        <f t="shared" si="55"/>
        <v>8977.5</v>
      </c>
      <c r="R3576" s="15">
        <v>0.17</v>
      </c>
      <c r="S3576" s="13">
        <v>7451.3249999999998</v>
      </c>
      <c r="T3576" s="13">
        <v>216.088425</v>
      </c>
      <c r="U3576" s="48">
        <f>T_[[#This Row],[CA tarif]]-T_[[#This Row],[CA HT]]</f>
        <v>1526.1750000000002</v>
      </c>
      <c r="V3576" s="13"/>
      <c r="W3576" s="13"/>
      <c r="X3576"/>
      <c r="AA3576"/>
      <c r="AB3576"/>
    </row>
    <row r="3577" spans="1:28" ht="15" customHeight="1" x14ac:dyDescent="0.25">
      <c r="A3577" s="6" t="s">
        <v>278</v>
      </c>
      <c r="B3577" s="6" t="s">
        <v>279</v>
      </c>
      <c r="C3577" s="6" t="s">
        <v>280</v>
      </c>
      <c r="D3577" s="6" t="s">
        <v>85</v>
      </c>
      <c r="E3577" s="6">
        <v>8</v>
      </c>
      <c r="F3577" s="6" t="str">
        <f>VLOOKUP(T_[[#This Row],[N° représ]],ListeREPRESENTANTS,2,FALSE)</f>
        <v>Hicham Esmal</v>
      </c>
      <c r="G3577" s="6">
        <v>10609</v>
      </c>
      <c r="H3577" s="9">
        <v>42000</v>
      </c>
      <c r="I3577" s="9">
        <v>42024</v>
      </c>
      <c r="J3577" s="9">
        <v>42025</v>
      </c>
      <c r="K3577" s="7">
        <v>8</v>
      </c>
      <c r="L3577" s="9" t="str">
        <f>VLOOKUP(T_[[#This Row],[Réf catégorie]],ListeCATEGORIES,2,FALSE)</f>
        <v>Poissons et fruits de mer</v>
      </c>
      <c r="M3577" s="6">
        <v>10</v>
      </c>
      <c r="N3577" s="6" t="str">
        <f>VLOOKUP(T_[[#This Row],[Réf prod]],ListePRODUITS,2,FALSE)</f>
        <v>Ikura</v>
      </c>
      <c r="O3577" s="13">
        <v>155</v>
      </c>
      <c r="P3577" s="6">
        <v>93</v>
      </c>
      <c r="Q3577" s="13">
        <f t="shared" si="55"/>
        <v>14415</v>
      </c>
      <c r="R3577" s="15">
        <v>0.08</v>
      </c>
      <c r="S3577" s="13">
        <v>13261.800000000001</v>
      </c>
      <c r="T3577" s="13">
        <v>66.308999999999997</v>
      </c>
      <c r="U3577" s="48">
        <f>T_[[#This Row],[CA tarif]]-T_[[#This Row],[CA HT]]</f>
        <v>1153.1999999999989</v>
      </c>
      <c r="V3577" s="13"/>
      <c r="W3577" s="13"/>
      <c r="X3577"/>
      <c r="AA3577"/>
      <c r="AB3577"/>
    </row>
    <row r="3578" spans="1:28" ht="15" customHeight="1" x14ac:dyDescent="0.25">
      <c r="A3578" s="6" t="s">
        <v>133</v>
      </c>
      <c r="B3578" s="6" t="s">
        <v>134</v>
      </c>
      <c r="C3578" s="6" t="s">
        <v>135</v>
      </c>
      <c r="D3578" s="6" t="s">
        <v>136</v>
      </c>
      <c r="E3578" s="6">
        <v>4</v>
      </c>
      <c r="F3578" s="6" t="str">
        <f>VLOOKUP(T_[[#This Row],[N° représ]],ListeREPRESENTANTS,2,FALSE)</f>
        <v>Laura Callahan</v>
      </c>
      <c r="G3578" s="6">
        <v>10623</v>
      </c>
      <c r="H3578" s="9">
        <v>42000</v>
      </c>
      <c r="I3578" s="9">
        <v>42015</v>
      </c>
      <c r="J3578" s="9">
        <v>42015</v>
      </c>
      <c r="K3578" s="7">
        <v>1</v>
      </c>
      <c r="L3578" s="9" t="str">
        <f>VLOOKUP(T_[[#This Row],[Réf catégorie]],ListeCATEGORIES,2,FALSE)</f>
        <v>Boissons</v>
      </c>
      <c r="M3578" s="6">
        <v>35</v>
      </c>
      <c r="N3578" s="6" t="str">
        <f>VLOOKUP(T_[[#This Row],[Réf prod]],ListePRODUITS,2,FALSE)</f>
        <v>Steeleye Stout</v>
      </c>
      <c r="O3578" s="13">
        <v>90</v>
      </c>
      <c r="P3578" s="6">
        <v>92</v>
      </c>
      <c r="Q3578" s="13">
        <f t="shared" si="55"/>
        <v>8280</v>
      </c>
      <c r="R3578" s="15">
        <v>0.09</v>
      </c>
      <c r="S3578" s="13">
        <v>7534.8</v>
      </c>
      <c r="T3578" s="13">
        <v>203.43960000000001</v>
      </c>
      <c r="U3578" s="48">
        <f>T_[[#This Row],[CA tarif]]-T_[[#This Row],[CA HT]]</f>
        <v>745.19999999999982</v>
      </c>
      <c r="V3578" s="13"/>
      <c r="W3578" s="13"/>
      <c r="X3578"/>
      <c r="AA3578"/>
      <c r="AB3578"/>
    </row>
    <row r="3579" spans="1:28" ht="15" customHeight="1" x14ac:dyDescent="0.25">
      <c r="A3579" s="6" t="s">
        <v>264</v>
      </c>
      <c r="B3579" s="6" t="s">
        <v>265</v>
      </c>
      <c r="C3579" s="6" t="s">
        <v>266</v>
      </c>
      <c r="D3579" s="6" t="s">
        <v>123</v>
      </c>
      <c r="E3579" s="6">
        <v>3</v>
      </c>
      <c r="F3579" s="6" t="str">
        <f>VLOOKUP(T_[[#This Row],[N° représ]],ListeREPRESENTANTS,2,FALSE)</f>
        <v>Janet Leverling</v>
      </c>
      <c r="G3579" s="6">
        <v>10644</v>
      </c>
      <c r="H3579" s="9">
        <v>42000</v>
      </c>
      <c r="I3579" s="9">
        <v>42017</v>
      </c>
      <c r="J3579" s="9">
        <v>42020</v>
      </c>
      <c r="K3579" s="7">
        <v>8</v>
      </c>
      <c r="L3579" s="9" t="str">
        <f>VLOOKUP(T_[[#This Row],[Réf catégorie]],ListeCATEGORIES,2,FALSE)</f>
        <v>Poissons et fruits de mer</v>
      </c>
      <c r="M3579" s="6">
        <v>18</v>
      </c>
      <c r="N3579" s="6" t="str">
        <f>VLOOKUP(T_[[#This Row],[Réf prod]],ListePRODUITS,2,FALSE)</f>
        <v>Carnarvon Tigers</v>
      </c>
      <c r="O3579" s="13">
        <v>312.5</v>
      </c>
      <c r="P3579" s="6">
        <v>19</v>
      </c>
      <c r="Q3579" s="13">
        <f t="shared" si="55"/>
        <v>5937.5</v>
      </c>
      <c r="R3579" s="15">
        <v>0.02</v>
      </c>
      <c r="S3579" s="13">
        <v>5818.75</v>
      </c>
      <c r="T3579" s="13">
        <v>139.65</v>
      </c>
      <c r="U3579" s="48">
        <f>T_[[#This Row],[CA tarif]]-T_[[#This Row],[CA HT]]</f>
        <v>118.75</v>
      </c>
      <c r="V3579" s="13"/>
      <c r="W3579" s="13"/>
      <c r="X3579"/>
      <c r="AA3579"/>
      <c r="AB3579"/>
    </row>
    <row r="3580" spans="1:28" ht="15" customHeight="1" x14ac:dyDescent="0.25">
      <c r="A3580" s="6" t="s">
        <v>205</v>
      </c>
      <c r="B3580" s="6" t="s">
        <v>206</v>
      </c>
      <c r="C3580" s="6" t="s">
        <v>207</v>
      </c>
      <c r="D3580" s="6" t="s">
        <v>208</v>
      </c>
      <c r="E3580" s="6">
        <v>2</v>
      </c>
      <c r="F3580" s="6" t="str">
        <f>VLOOKUP(T_[[#This Row],[N° représ]],ListeREPRESENTANTS,2,FALSE)</f>
        <v>Anne Dodsworth</v>
      </c>
      <c r="G3580" s="6">
        <v>10672</v>
      </c>
      <c r="H3580" s="9">
        <v>42000</v>
      </c>
      <c r="I3580" s="9">
        <v>42024</v>
      </c>
      <c r="J3580" s="9">
        <v>42025</v>
      </c>
      <c r="K3580" s="7">
        <v>1</v>
      </c>
      <c r="L3580" s="9" t="str">
        <f>VLOOKUP(T_[[#This Row],[Réf catégorie]],ListeCATEGORIES,2,FALSE)</f>
        <v>Boissons</v>
      </c>
      <c r="M3580" s="6">
        <v>38</v>
      </c>
      <c r="N3580" s="6" t="str">
        <f>VLOOKUP(T_[[#This Row],[Réf prod]],ListePRODUITS,2,FALSE)</f>
        <v>Côte de Blaye</v>
      </c>
      <c r="O3580" s="13">
        <v>1317.5</v>
      </c>
      <c r="P3580" s="6">
        <v>74</v>
      </c>
      <c r="Q3580" s="13">
        <f t="shared" si="55"/>
        <v>97495</v>
      </c>
      <c r="R3580" s="15">
        <v>0.17</v>
      </c>
      <c r="S3580" s="13">
        <v>80920.849999999991</v>
      </c>
      <c r="T3580" s="13">
        <v>1618.4169999999997</v>
      </c>
      <c r="U3580" s="48">
        <f>T_[[#This Row],[CA tarif]]-T_[[#This Row],[CA HT]]</f>
        <v>16574.150000000009</v>
      </c>
      <c r="V3580" s="13"/>
      <c r="W3580" s="13"/>
      <c r="X3580"/>
      <c r="AA3580"/>
      <c r="AB3580"/>
    </row>
    <row r="3581" spans="1:28" ht="15" customHeight="1" x14ac:dyDescent="0.25">
      <c r="A3581" s="6" t="s">
        <v>209</v>
      </c>
      <c r="B3581" s="6" t="s">
        <v>210</v>
      </c>
      <c r="C3581" s="6" t="s">
        <v>211</v>
      </c>
      <c r="D3581" s="6" t="s">
        <v>212</v>
      </c>
      <c r="E3581" s="6">
        <v>2</v>
      </c>
      <c r="F3581" s="6" t="str">
        <f>VLOOKUP(T_[[#This Row],[N° représ]],ListeREPRESENTANTS,2,FALSE)</f>
        <v>Anne Dodsworth</v>
      </c>
      <c r="G3581" s="6">
        <v>10750</v>
      </c>
      <c r="H3581" s="9">
        <v>42000</v>
      </c>
      <c r="I3581" s="9">
        <v>42013</v>
      </c>
      <c r="J3581" s="9">
        <v>42011</v>
      </c>
      <c r="K3581" s="7">
        <v>8</v>
      </c>
      <c r="L3581" s="9" t="str">
        <f>VLOOKUP(T_[[#This Row],[Réf catégorie]],ListeCATEGORIES,2,FALSE)</f>
        <v>Poissons et fruits de mer</v>
      </c>
      <c r="M3581" s="6">
        <v>45</v>
      </c>
      <c r="N3581" s="6" t="str">
        <f>VLOOKUP(T_[[#This Row],[Réf prod]],ListePRODUITS,2,FALSE)</f>
        <v>Røgede sild</v>
      </c>
      <c r="O3581" s="13">
        <v>47.5</v>
      </c>
      <c r="P3581" s="6">
        <v>28</v>
      </c>
      <c r="Q3581" s="13">
        <f t="shared" si="55"/>
        <v>1330</v>
      </c>
      <c r="R3581" s="15">
        <v>-0.02</v>
      </c>
      <c r="S3581" s="13">
        <v>1356.6000000000001</v>
      </c>
      <c r="T3581" s="13">
        <v>32.558399999999999</v>
      </c>
      <c r="U3581" s="48">
        <f>T_[[#This Row],[CA tarif]]-T_[[#This Row],[CA HT]]</f>
        <v>-26.600000000000136</v>
      </c>
      <c r="V3581" s="13"/>
      <c r="W3581" s="13"/>
      <c r="X3581"/>
      <c r="AA3581"/>
      <c r="AB3581"/>
    </row>
    <row r="3582" spans="1:28" ht="15" customHeight="1" x14ac:dyDescent="0.25">
      <c r="A3582" s="6" t="s">
        <v>223</v>
      </c>
      <c r="B3582" s="6" t="s">
        <v>224</v>
      </c>
      <c r="C3582" s="6" t="s">
        <v>225</v>
      </c>
      <c r="D3582" s="6" t="s">
        <v>208</v>
      </c>
      <c r="E3582" s="6">
        <v>3</v>
      </c>
      <c r="F3582" s="6" t="str">
        <f>VLOOKUP(T_[[#This Row],[N° représ]],ListeREPRESENTANTS,2,FALSE)</f>
        <v>Janet Leverling</v>
      </c>
      <c r="G3582" s="6">
        <v>10762</v>
      </c>
      <c r="H3582" s="9">
        <v>42001</v>
      </c>
      <c r="I3582" s="9">
        <v>42026</v>
      </c>
      <c r="J3582" s="9">
        <v>42026</v>
      </c>
      <c r="K3582" s="7">
        <v>5</v>
      </c>
      <c r="L3582" s="9" t="str">
        <f>VLOOKUP(T_[[#This Row],[Réf catégorie]],ListeCATEGORIES,2,FALSE)</f>
        <v>Pâtes et céréales</v>
      </c>
      <c r="M3582" s="6">
        <v>56</v>
      </c>
      <c r="N3582" s="6" t="str">
        <f>VLOOKUP(T_[[#This Row],[Réf prod]],ListePRODUITS,2,FALSE)</f>
        <v>Gnocchi di nonna Alice</v>
      </c>
      <c r="O3582" s="13">
        <v>190</v>
      </c>
      <c r="P3582" s="6">
        <v>18</v>
      </c>
      <c r="Q3582" s="13">
        <f t="shared" si="55"/>
        <v>3420</v>
      </c>
      <c r="R3582" s="15">
        <v>0.01</v>
      </c>
      <c r="S3582" s="13">
        <v>3385.8</v>
      </c>
      <c r="T3582" s="13">
        <v>101.574</v>
      </c>
      <c r="U3582" s="48">
        <f>T_[[#This Row],[CA tarif]]-T_[[#This Row],[CA HT]]</f>
        <v>34.199999999999818</v>
      </c>
      <c r="V3582" s="13"/>
      <c r="W3582" s="13"/>
      <c r="X3582"/>
      <c r="AA3582"/>
      <c r="AB3582"/>
    </row>
    <row r="3583" spans="1:28" ht="15" customHeight="1" x14ac:dyDescent="0.25">
      <c r="A3583" s="6" t="s">
        <v>127</v>
      </c>
      <c r="B3583" s="6" t="s">
        <v>128</v>
      </c>
      <c r="C3583" s="6" t="s">
        <v>129</v>
      </c>
      <c r="D3583" s="6" t="s">
        <v>106</v>
      </c>
      <c r="E3583" s="6">
        <v>4</v>
      </c>
      <c r="F3583" s="6" t="str">
        <f>VLOOKUP(T_[[#This Row],[N° représ]],ListeREPRESENTANTS,2,FALSE)</f>
        <v>Laura Callahan</v>
      </c>
      <c r="G3583" s="6">
        <v>10811</v>
      </c>
      <c r="H3583" s="9">
        <v>42001</v>
      </c>
      <c r="I3583" s="9">
        <v>42014</v>
      </c>
      <c r="J3583" s="9">
        <v>42016</v>
      </c>
      <c r="K3583" s="7">
        <v>8</v>
      </c>
      <c r="L3583" s="9" t="str">
        <f>VLOOKUP(T_[[#This Row],[Réf catégorie]],ListeCATEGORIES,2,FALSE)</f>
        <v>Poissons et fruits de mer</v>
      </c>
      <c r="M3583" s="6">
        <v>40</v>
      </c>
      <c r="N3583" s="6" t="str">
        <f>VLOOKUP(T_[[#This Row],[Réf prod]],ListePRODUITS,2,FALSE)</f>
        <v>Boston Crab Meat</v>
      </c>
      <c r="O3583" s="13">
        <v>92</v>
      </c>
      <c r="P3583" s="6">
        <v>74</v>
      </c>
      <c r="Q3583" s="13">
        <f t="shared" si="55"/>
        <v>6808</v>
      </c>
      <c r="R3583" s="15">
        <v>-0.03</v>
      </c>
      <c r="S3583" s="13">
        <v>7012.24</v>
      </c>
      <c r="T3583" s="13">
        <v>42.073440000000005</v>
      </c>
      <c r="U3583" s="48">
        <f>T_[[#This Row],[CA tarif]]-T_[[#This Row],[CA HT]]</f>
        <v>-204.23999999999978</v>
      </c>
      <c r="V3583" s="13"/>
      <c r="W3583" s="13"/>
      <c r="X3583"/>
      <c r="AA3583"/>
      <c r="AB3583"/>
    </row>
    <row r="3584" spans="1:28" ht="15" customHeight="1" x14ac:dyDescent="0.25">
      <c r="A3584" s="6" t="s">
        <v>182</v>
      </c>
      <c r="B3584" s="6" t="s">
        <v>183</v>
      </c>
      <c r="C3584" s="6" t="s">
        <v>132</v>
      </c>
      <c r="D3584" s="6" t="s">
        <v>123</v>
      </c>
      <c r="E3584" s="6">
        <v>8</v>
      </c>
      <c r="F3584" s="6" t="str">
        <f>VLOOKUP(T_[[#This Row],[N° représ]],ListeREPRESENTANTS,2,FALSE)</f>
        <v>Hicham Esmal</v>
      </c>
      <c r="G3584" s="6">
        <v>10512</v>
      </c>
      <c r="H3584" s="9">
        <v>42002</v>
      </c>
      <c r="I3584" s="9">
        <v>42030</v>
      </c>
      <c r="J3584" s="9">
        <v>42027</v>
      </c>
      <c r="K3584" s="7">
        <v>8</v>
      </c>
      <c r="L3584" s="9" t="str">
        <f>VLOOKUP(T_[[#This Row],[Réf catégorie]],ListeCATEGORIES,2,FALSE)</f>
        <v>Poissons et fruits de mer</v>
      </c>
      <c r="M3584" s="6">
        <v>46</v>
      </c>
      <c r="N3584" s="6" t="str">
        <f>VLOOKUP(T_[[#This Row],[Réf prod]],ListePRODUITS,2,FALSE)</f>
        <v>Spegesild</v>
      </c>
      <c r="O3584" s="13">
        <v>60</v>
      </c>
      <c r="P3584" s="6">
        <v>15</v>
      </c>
      <c r="Q3584" s="13">
        <f t="shared" si="55"/>
        <v>900</v>
      </c>
      <c r="R3584" s="15">
        <v>0.13</v>
      </c>
      <c r="S3584" s="13">
        <v>783</v>
      </c>
      <c r="T3584" s="13">
        <v>25.838999999999999</v>
      </c>
      <c r="U3584" s="48">
        <f>T_[[#This Row],[CA tarif]]-T_[[#This Row],[CA HT]]</f>
        <v>117</v>
      </c>
      <c r="V3584" s="13"/>
      <c r="W3584" s="13"/>
      <c r="X3584"/>
      <c r="AA3584"/>
      <c r="AB3584"/>
    </row>
    <row r="3585" spans="1:28" ht="15" customHeight="1" x14ac:dyDescent="0.25">
      <c r="A3585" s="6" t="s">
        <v>209</v>
      </c>
      <c r="B3585" s="6" t="s">
        <v>210</v>
      </c>
      <c r="C3585" s="6" t="s">
        <v>211</v>
      </c>
      <c r="D3585" s="6" t="s">
        <v>212</v>
      </c>
      <c r="E3585" s="6">
        <v>1</v>
      </c>
      <c r="F3585" s="6" t="str">
        <f>VLOOKUP(T_[[#This Row],[N° représ]],ListeREPRESENTANTS,2,FALSE)</f>
        <v>Francis Rivière</v>
      </c>
      <c r="G3585" s="6">
        <v>10553</v>
      </c>
      <c r="H3585" s="9">
        <v>42002</v>
      </c>
      <c r="I3585" s="9">
        <v>42021</v>
      </c>
      <c r="J3585" s="9">
        <v>42017</v>
      </c>
      <c r="K3585" s="7">
        <v>4</v>
      </c>
      <c r="L3585" s="9" t="str">
        <f>VLOOKUP(T_[[#This Row],[Réf catégorie]],ListeCATEGORIES,2,FALSE)</f>
        <v>Produits laitiers</v>
      </c>
      <c r="M3585" s="6">
        <v>31</v>
      </c>
      <c r="N3585" s="6" t="str">
        <f>VLOOKUP(T_[[#This Row],[Réf prod]],ListePRODUITS,2,FALSE)</f>
        <v>Gorgonzola Telino</v>
      </c>
      <c r="O3585" s="13">
        <v>62.5</v>
      </c>
      <c r="P3585" s="6">
        <v>84</v>
      </c>
      <c r="Q3585" s="13">
        <f t="shared" si="55"/>
        <v>5250</v>
      </c>
      <c r="R3585" s="15">
        <v>0.2</v>
      </c>
      <c r="S3585" s="13">
        <v>4200</v>
      </c>
      <c r="T3585" s="13">
        <v>142.80000000000001</v>
      </c>
      <c r="U3585" s="48">
        <f>T_[[#This Row],[CA tarif]]-T_[[#This Row],[CA HT]]</f>
        <v>1050</v>
      </c>
      <c r="V3585" s="13"/>
      <c r="W3585" s="13"/>
      <c r="X3585"/>
      <c r="AA3585"/>
      <c r="AB3585"/>
    </row>
    <row r="3586" spans="1:28" ht="15" customHeight="1" x14ac:dyDescent="0.25">
      <c r="A3586" s="6" t="s">
        <v>179</v>
      </c>
      <c r="B3586" s="6" t="s">
        <v>180</v>
      </c>
      <c r="C3586" s="6" t="s">
        <v>181</v>
      </c>
      <c r="D3586" s="6" t="s">
        <v>81</v>
      </c>
      <c r="E3586" s="6">
        <v>4</v>
      </c>
      <c r="F3586" s="6" t="str">
        <f>VLOOKUP(T_[[#This Row],[N° représ]],ListeREPRESENTANTS,2,FALSE)</f>
        <v>Laura Callahan</v>
      </c>
      <c r="G3586" s="6">
        <v>10603</v>
      </c>
      <c r="H3586" s="9">
        <v>42002</v>
      </c>
      <c r="I3586" s="9">
        <v>42028</v>
      </c>
      <c r="J3586" s="9">
        <v>42030</v>
      </c>
      <c r="K3586" s="7">
        <v>3</v>
      </c>
      <c r="L3586" s="9" t="str">
        <f>VLOOKUP(T_[[#This Row],[Réf catégorie]],ListeCATEGORIES,2,FALSE)</f>
        <v>Desserts</v>
      </c>
      <c r="M3586" s="6">
        <v>49</v>
      </c>
      <c r="N3586" s="6" t="str">
        <f>VLOOKUP(T_[[#This Row],[Réf prod]],ListePRODUITS,2,FALSE)</f>
        <v>Maxilaku</v>
      </c>
      <c r="O3586" s="13">
        <v>100</v>
      </c>
      <c r="P3586" s="6">
        <v>79</v>
      </c>
      <c r="Q3586" s="13">
        <f t="shared" si="55"/>
        <v>7900</v>
      </c>
      <c r="R3586" s="15">
        <v>0.19</v>
      </c>
      <c r="S3586" s="13">
        <v>6399</v>
      </c>
      <c r="T3586" s="13">
        <v>89.585999999999999</v>
      </c>
      <c r="U3586" s="48">
        <f>T_[[#This Row],[CA tarif]]-T_[[#This Row],[CA HT]]</f>
        <v>1501</v>
      </c>
      <c r="V3586" s="13"/>
      <c r="W3586" s="13"/>
      <c r="X3586"/>
      <c r="AA3586"/>
      <c r="AB3586"/>
    </row>
    <row r="3587" spans="1:28" ht="15" customHeight="1" x14ac:dyDescent="0.25">
      <c r="A3587" s="6" t="s">
        <v>269</v>
      </c>
      <c r="B3587" s="6" t="s">
        <v>270</v>
      </c>
      <c r="C3587" s="6" t="s">
        <v>271</v>
      </c>
      <c r="D3587" s="6" t="s">
        <v>242</v>
      </c>
      <c r="E3587" s="6">
        <v>5</v>
      </c>
      <c r="F3587" s="6" t="str">
        <f>VLOOKUP(T_[[#This Row],[N° représ]],ListeREPRESENTANTS,2,FALSE)</f>
        <v>Mohamed Ben Arfa</v>
      </c>
      <c r="G3587" s="6">
        <v>10688</v>
      </c>
      <c r="H3587" s="9">
        <v>42002</v>
      </c>
      <c r="I3587" s="9">
        <v>42012</v>
      </c>
      <c r="J3587" s="9">
        <v>42008</v>
      </c>
      <c r="K3587" s="7">
        <v>7</v>
      </c>
      <c r="L3587" s="9" t="str">
        <f>VLOOKUP(T_[[#This Row],[Réf catégorie]],ListeCATEGORIES,2,FALSE)</f>
        <v>Produits secs</v>
      </c>
      <c r="M3587" s="6">
        <v>28</v>
      </c>
      <c r="N3587" s="6" t="str">
        <f>VLOOKUP(T_[[#This Row],[Réf prod]],ListePRODUITS,2,FALSE)</f>
        <v>Rössle Sauerkraut</v>
      </c>
      <c r="O3587" s="13">
        <v>228</v>
      </c>
      <c r="P3587" s="6">
        <v>51</v>
      </c>
      <c r="Q3587" s="13">
        <f t="shared" si="55"/>
        <v>11628</v>
      </c>
      <c r="R3587" s="15">
        <v>0.11</v>
      </c>
      <c r="S3587" s="13">
        <v>10348.92</v>
      </c>
      <c r="T3587" s="13">
        <v>320.81652000000003</v>
      </c>
      <c r="U3587" s="48">
        <f>T_[[#This Row],[CA tarif]]-T_[[#This Row],[CA HT]]</f>
        <v>1279.08</v>
      </c>
      <c r="V3587" s="13"/>
      <c r="W3587" s="13"/>
      <c r="X3587"/>
      <c r="AA3587"/>
      <c r="AB3587"/>
    </row>
    <row r="3588" spans="1:28" ht="15" customHeight="1" x14ac:dyDescent="0.25">
      <c r="A3588" s="6" t="s">
        <v>133</v>
      </c>
      <c r="B3588" s="6" t="s">
        <v>134</v>
      </c>
      <c r="C3588" s="6" t="s">
        <v>135</v>
      </c>
      <c r="D3588" s="6" t="s">
        <v>136</v>
      </c>
      <c r="E3588" s="6">
        <v>7</v>
      </c>
      <c r="F3588" s="6" t="str">
        <f>VLOOKUP(T_[[#This Row],[N° représ]],ListeREPRESENTANTS,2,FALSE)</f>
        <v>Jaime Dos Santos</v>
      </c>
      <c r="G3588" s="6">
        <v>10859</v>
      </c>
      <c r="H3588" s="9">
        <v>42002</v>
      </c>
      <c r="I3588" s="9">
        <v>42021</v>
      </c>
      <c r="J3588" s="9">
        <v>42021</v>
      </c>
      <c r="K3588" s="7">
        <v>6</v>
      </c>
      <c r="L3588" s="9" t="str">
        <f>VLOOKUP(T_[[#This Row],[Réf catégorie]],ListeCATEGORIES,2,FALSE)</f>
        <v>Viandes</v>
      </c>
      <c r="M3588" s="6">
        <v>54</v>
      </c>
      <c r="N3588" s="6" t="str">
        <f>VLOOKUP(T_[[#This Row],[Réf prod]],ListePRODUITS,2,FALSE)</f>
        <v>Tourtière</v>
      </c>
      <c r="O3588" s="13">
        <v>37.25</v>
      </c>
      <c r="P3588" s="6">
        <v>68</v>
      </c>
      <c r="Q3588" s="13">
        <f t="shared" si="55"/>
        <v>2533</v>
      </c>
      <c r="R3588" s="15">
        <v>0.2</v>
      </c>
      <c r="S3588" s="13">
        <v>2026.4</v>
      </c>
      <c r="T3588" s="13">
        <v>50.66</v>
      </c>
      <c r="U3588" s="48">
        <f>T_[[#This Row],[CA tarif]]-T_[[#This Row],[CA HT]]</f>
        <v>506.59999999999991</v>
      </c>
      <c r="V3588" s="13"/>
      <c r="W3588" s="13"/>
      <c r="X3588"/>
      <c r="AA3588"/>
      <c r="AB3588"/>
    </row>
    <row r="3589" spans="1:28" ht="15" customHeight="1" x14ac:dyDescent="0.25">
      <c r="A3589" s="6" t="s">
        <v>228</v>
      </c>
      <c r="B3589" s="6" t="s">
        <v>229</v>
      </c>
      <c r="C3589" s="6" t="s">
        <v>122</v>
      </c>
      <c r="D3589" s="6" t="s">
        <v>123</v>
      </c>
      <c r="E3589" s="6">
        <v>9</v>
      </c>
      <c r="F3589" s="6" t="str">
        <f>VLOOKUP(T_[[#This Row],[N° représ]],ListeREPRESENTANTS,2,FALSE)</f>
        <v>Steven Buchanan</v>
      </c>
      <c r="G3589" s="6">
        <v>10922</v>
      </c>
      <c r="H3589" s="9">
        <v>42002</v>
      </c>
      <c r="I3589" s="9">
        <v>42028</v>
      </c>
      <c r="J3589" s="9">
        <v>42023</v>
      </c>
      <c r="K3589" s="7">
        <v>1</v>
      </c>
      <c r="L3589" s="9" t="str">
        <f>VLOOKUP(T_[[#This Row],[Réf catégorie]],ListeCATEGORIES,2,FALSE)</f>
        <v>Boissons</v>
      </c>
      <c r="M3589" s="6">
        <v>24</v>
      </c>
      <c r="N3589" s="6" t="str">
        <f>VLOOKUP(T_[[#This Row],[Réf prod]],ListePRODUITS,2,FALSE)</f>
        <v>Guaraná Fantástica</v>
      </c>
      <c r="O3589" s="13">
        <v>22.5</v>
      </c>
      <c r="P3589" s="6">
        <v>71</v>
      </c>
      <c r="Q3589" s="13">
        <f t="shared" ref="Q3589:Q3600" si="56">O3589*P3589</f>
        <v>1597.5</v>
      </c>
      <c r="R3589" s="15">
        <v>0.1</v>
      </c>
      <c r="S3589" s="13">
        <v>1437.75</v>
      </c>
      <c r="T3589" s="13">
        <v>37.381500000000003</v>
      </c>
      <c r="U3589" s="48">
        <f>T_[[#This Row],[CA tarif]]-T_[[#This Row],[CA HT]]</f>
        <v>159.75</v>
      </c>
      <c r="V3589" s="13"/>
      <c r="W3589" s="13"/>
      <c r="X3589"/>
      <c r="AA3589"/>
      <c r="AB3589"/>
    </row>
    <row r="3590" spans="1:28" ht="15" customHeight="1" x14ac:dyDescent="0.25">
      <c r="A3590" s="6" t="s">
        <v>194</v>
      </c>
      <c r="B3590" s="6" t="s">
        <v>195</v>
      </c>
      <c r="C3590" s="6" t="s">
        <v>97</v>
      </c>
      <c r="D3590" s="6" t="s">
        <v>98</v>
      </c>
      <c r="E3590" s="6">
        <v>3</v>
      </c>
      <c r="F3590" s="6" t="str">
        <f>VLOOKUP(T_[[#This Row],[N° représ]],ListeREPRESENTANTS,2,FALSE)</f>
        <v>Janet Leverling</v>
      </c>
      <c r="G3590" s="6">
        <v>10576</v>
      </c>
      <c r="H3590" s="9">
        <v>42003</v>
      </c>
      <c r="I3590" s="9">
        <v>42015</v>
      </c>
      <c r="J3590" s="9">
        <v>42015</v>
      </c>
      <c r="K3590" s="7">
        <v>1</v>
      </c>
      <c r="L3590" s="9" t="str">
        <f>VLOOKUP(T_[[#This Row],[Réf catégorie]],ListeCATEGORIES,2,FALSE)</f>
        <v>Boissons</v>
      </c>
      <c r="M3590" s="6">
        <v>1</v>
      </c>
      <c r="N3590" s="6" t="str">
        <f>VLOOKUP(T_[[#This Row],[Réf prod]],ListePRODUITS,2,FALSE)</f>
        <v>Chai</v>
      </c>
      <c r="O3590" s="13">
        <v>90</v>
      </c>
      <c r="P3590" s="6">
        <v>88</v>
      </c>
      <c r="Q3590" s="13">
        <f t="shared" si="56"/>
        <v>7920</v>
      </c>
      <c r="R3590" s="15">
        <v>-0.03</v>
      </c>
      <c r="S3590" s="13">
        <v>8157.6</v>
      </c>
      <c r="T3590" s="13">
        <v>187.62480000000002</v>
      </c>
      <c r="U3590" s="48">
        <f>T_[[#This Row],[CA tarif]]-T_[[#This Row],[CA HT]]</f>
        <v>-237.60000000000036</v>
      </c>
      <c r="V3590" s="13"/>
      <c r="W3590" s="13"/>
      <c r="X3590"/>
      <c r="AA3590"/>
      <c r="AB3590"/>
    </row>
    <row r="3591" spans="1:28" ht="15" customHeight="1" x14ac:dyDescent="0.25">
      <c r="A3591" s="6" t="s">
        <v>278</v>
      </c>
      <c r="B3591" s="6" t="s">
        <v>279</v>
      </c>
      <c r="C3591" s="6" t="s">
        <v>280</v>
      </c>
      <c r="D3591" s="6" t="s">
        <v>85</v>
      </c>
      <c r="E3591" s="6">
        <v>8</v>
      </c>
      <c r="F3591" s="6" t="str">
        <f>VLOOKUP(T_[[#This Row],[N° représ]],ListeREPRESENTANTS,2,FALSE)</f>
        <v>Hicham Esmal</v>
      </c>
      <c r="G3591" s="6">
        <v>10609</v>
      </c>
      <c r="H3591" s="9">
        <v>42003</v>
      </c>
      <c r="I3591" s="9">
        <v>42031</v>
      </c>
      <c r="J3591" s="9">
        <v>42028</v>
      </c>
      <c r="K3591" s="7">
        <v>3</v>
      </c>
      <c r="L3591" s="9" t="str">
        <f>VLOOKUP(T_[[#This Row],[Réf catégorie]],ListeCATEGORIES,2,FALSE)</f>
        <v>Desserts</v>
      </c>
      <c r="M3591" s="6">
        <v>21</v>
      </c>
      <c r="N3591" s="6" t="str">
        <f>VLOOKUP(T_[[#This Row],[Réf prod]],ListePRODUITS,2,FALSE)</f>
        <v>Sir Rodney's Scones</v>
      </c>
      <c r="O3591" s="13">
        <v>50</v>
      </c>
      <c r="P3591" s="6">
        <v>82</v>
      </c>
      <c r="Q3591" s="13">
        <f t="shared" si="56"/>
        <v>4100</v>
      </c>
      <c r="R3591" s="15">
        <v>0.06</v>
      </c>
      <c r="S3591" s="13">
        <v>3854</v>
      </c>
      <c r="T3591" s="13">
        <v>115.62</v>
      </c>
      <c r="U3591" s="48">
        <f>T_[[#This Row],[CA tarif]]-T_[[#This Row],[CA HT]]</f>
        <v>246</v>
      </c>
      <c r="V3591" s="13"/>
      <c r="W3591" s="13"/>
      <c r="X3591"/>
      <c r="AA3591"/>
      <c r="AB3591"/>
    </row>
    <row r="3592" spans="1:28" ht="15" customHeight="1" x14ac:dyDescent="0.25">
      <c r="A3592" s="6" t="s">
        <v>291</v>
      </c>
      <c r="B3592" s="6" t="s">
        <v>292</v>
      </c>
      <c r="C3592" s="6" t="s">
        <v>97</v>
      </c>
      <c r="D3592" s="6" t="s">
        <v>98</v>
      </c>
      <c r="E3592" s="6">
        <v>3</v>
      </c>
      <c r="F3592" s="6" t="str">
        <f>VLOOKUP(T_[[#This Row],[N° représ]],ListeREPRESENTANTS,2,FALSE)</f>
        <v>Janet Leverling</v>
      </c>
      <c r="G3592" s="6">
        <v>10625</v>
      </c>
      <c r="H3592" s="9">
        <v>42003</v>
      </c>
      <c r="I3592" s="9">
        <v>42029</v>
      </c>
      <c r="J3592" s="9">
        <v>42031</v>
      </c>
      <c r="K3592" s="7">
        <v>5</v>
      </c>
      <c r="L3592" s="9" t="str">
        <f>VLOOKUP(T_[[#This Row],[Réf catégorie]],ListeCATEGORIES,2,FALSE)</f>
        <v>Pâtes et céréales</v>
      </c>
      <c r="M3592" s="6">
        <v>42</v>
      </c>
      <c r="N3592" s="6" t="str">
        <f>VLOOKUP(T_[[#This Row],[Réf prod]],ListePRODUITS,2,FALSE)</f>
        <v>Singaporean Hokkien Fried Mee</v>
      </c>
      <c r="O3592" s="13">
        <v>70</v>
      </c>
      <c r="P3592" s="6">
        <v>13</v>
      </c>
      <c r="Q3592" s="13">
        <f t="shared" si="56"/>
        <v>910</v>
      </c>
      <c r="R3592" s="15">
        <v>0.08</v>
      </c>
      <c r="S3592" s="13">
        <v>837.2</v>
      </c>
      <c r="T3592" s="13">
        <v>6.6976000000000004</v>
      </c>
      <c r="U3592" s="48">
        <f>T_[[#This Row],[CA tarif]]-T_[[#This Row],[CA HT]]</f>
        <v>72.799999999999955</v>
      </c>
      <c r="V3592" s="13"/>
      <c r="W3592" s="13"/>
      <c r="X3592"/>
      <c r="AA3592"/>
      <c r="AB3592"/>
    </row>
    <row r="3593" spans="1:28" ht="15" customHeight="1" x14ac:dyDescent="0.25">
      <c r="A3593" s="6" t="s">
        <v>78</v>
      </c>
      <c r="B3593" s="6" t="s">
        <v>79</v>
      </c>
      <c r="C3593" s="6" t="s">
        <v>80</v>
      </c>
      <c r="D3593" s="6" t="s">
        <v>81</v>
      </c>
      <c r="E3593" s="6">
        <v>3</v>
      </c>
      <c r="F3593" s="6" t="str">
        <f>VLOOKUP(T_[[#This Row],[N° représ]],ListeREPRESENTANTS,2,FALSE)</f>
        <v>Janet Leverling</v>
      </c>
      <c r="G3593" s="6">
        <v>10723</v>
      </c>
      <c r="H3593" s="9">
        <v>42003</v>
      </c>
      <c r="I3593" s="9">
        <v>42018</v>
      </c>
      <c r="J3593" s="9">
        <v>42013</v>
      </c>
      <c r="K3593" s="7">
        <v>3</v>
      </c>
      <c r="L3593" s="9" t="str">
        <f>VLOOKUP(T_[[#This Row],[Réf catégorie]],ListeCATEGORIES,2,FALSE)</f>
        <v>Desserts</v>
      </c>
      <c r="M3593" s="6">
        <v>26</v>
      </c>
      <c r="N3593" s="6" t="str">
        <f>VLOOKUP(T_[[#This Row],[Réf prod]],ListePRODUITS,2,FALSE)</f>
        <v>Gumbär Gummibärchen</v>
      </c>
      <c r="O3593" s="13">
        <v>156.15</v>
      </c>
      <c r="P3593" s="6">
        <v>69</v>
      </c>
      <c r="Q3593" s="13">
        <f t="shared" si="56"/>
        <v>10774.35</v>
      </c>
      <c r="R3593" s="15">
        <v>0.14000000000000001</v>
      </c>
      <c r="S3593" s="13">
        <v>9265.9410000000007</v>
      </c>
      <c r="T3593" s="13">
        <v>250.180407</v>
      </c>
      <c r="U3593" s="48">
        <f>T_[[#This Row],[CA tarif]]-T_[[#This Row],[CA HT]]</f>
        <v>1508.4089999999997</v>
      </c>
      <c r="V3593" s="13"/>
      <c r="W3593" s="13"/>
      <c r="X3593"/>
      <c r="AA3593"/>
      <c r="AB3593"/>
    </row>
    <row r="3594" spans="1:28" ht="15" customHeight="1" x14ac:dyDescent="0.25">
      <c r="A3594" s="6" t="s">
        <v>157</v>
      </c>
      <c r="B3594" s="6" t="s">
        <v>158</v>
      </c>
      <c r="C3594" s="6" t="s">
        <v>159</v>
      </c>
      <c r="D3594" s="6" t="s">
        <v>136</v>
      </c>
      <c r="E3594" s="6">
        <v>2</v>
      </c>
      <c r="F3594" s="6" t="str">
        <f>VLOOKUP(T_[[#This Row],[N° représ]],ListeREPRESENTANTS,2,FALSE)</f>
        <v>Anne Dodsworth</v>
      </c>
      <c r="G3594" s="6">
        <v>10557</v>
      </c>
      <c r="H3594" s="9">
        <v>42004</v>
      </c>
      <c r="I3594" s="9">
        <v>42031</v>
      </c>
      <c r="J3594" s="9">
        <v>42030</v>
      </c>
      <c r="K3594" s="7">
        <v>5</v>
      </c>
      <c r="L3594" s="9" t="str">
        <f>VLOOKUP(T_[[#This Row],[Réf catégorie]],ListeCATEGORIES,2,FALSE)</f>
        <v>Pâtes et céréales</v>
      </c>
      <c r="M3594" s="6">
        <v>64</v>
      </c>
      <c r="N3594" s="6" t="str">
        <f>VLOOKUP(T_[[#This Row],[Réf prod]],ListePRODUITS,2,FALSE)</f>
        <v>Wimmers gute Semmelknödel</v>
      </c>
      <c r="O3594" s="13">
        <v>166.25</v>
      </c>
      <c r="P3594" s="6">
        <v>40</v>
      </c>
      <c r="Q3594" s="13">
        <f t="shared" si="56"/>
        <v>6650</v>
      </c>
      <c r="R3594" s="15">
        <v>0</v>
      </c>
      <c r="S3594" s="13">
        <v>6650</v>
      </c>
      <c r="T3594" s="13">
        <v>179.55</v>
      </c>
      <c r="U3594" s="48">
        <f>T_[[#This Row],[CA tarif]]-T_[[#This Row],[CA HT]]</f>
        <v>0</v>
      </c>
      <c r="V3594" s="13"/>
      <c r="W3594" s="13"/>
      <c r="X3594"/>
      <c r="AA3594"/>
      <c r="AB3594"/>
    </row>
    <row r="3595" spans="1:28" ht="15" customHeight="1" x14ac:dyDescent="0.25">
      <c r="A3595" s="6" t="s">
        <v>243</v>
      </c>
      <c r="B3595" s="6" t="s">
        <v>244</v>
      </c>
      <c r="C3595" s="6" t="s">
        <v>88</v>
      </c>
      <c r="D3595" s="6" t="s">
        <v>89</v>
      </c>
      <c r="E3595" s="6">
        <v>7</v>
      </c>
      <c r="F3595" s="6" t="str">
        <f>VLOOKUP(T_[[#This Row],[N° représ]],ListeREPRESENTANTS,2,FALSE)</f>
        <v>Jaime Dos Santos</v>
      </c>
      <c r="G3595" s="6">
        <v>10558</v>
      </c>
      <c r="H3595" s="9">
        <v>42004</v>
      </c>
      <c r="I3595" s="9">
        <v>42014</v>
      </c>
      <c r="J3595" s="9">
        <v>42012</v>
      </c>
      <c r="K3595" s="7">
        <v>3</v>
      </c>
      <c r="L3595" s="9" t="str">
        <f>VLOOKUP(T_[[#This Row],[Réf catégorie]],ListeCATEGORIES,2,FALSE)</f>
        <v>Desserts</v>
      </c>
      <c r="M3595" s="6">
        <v>47</v>
      </c>
      <c r="N3595" s="6" t="str">
        <f>VLOOKUP(T_[[#This Row],[Réf prod]],ListePRODUITS,2,FALSE)</f>
        <v>Zaanse koeken</v>
      </c>
      <c r="O3595" s="13">
        <v>47.5</v>
      </c>
      <c r="P3595" s="6">
        <v>50</v>
      </c>
      <c r="Q3595" s="13">
        <f t="shared" si="56"/>
        <v>2375</v>
      </c>
      <c r="R3595" s="15">
        <v>-0.02</v>
      </c>
      <c r="S3595" s="13">
        <v>2422.5</v>
      </c>
      <c r="T3595" s="13">
        <v>58.14</v>
      </c>
      <c r="U3595" s="48">
        <f>T_[[#This Row],[CA tarif]]-T_[[#This Row],[CA HT]]</f>
        <v>-47.5</v>
      </c>
      <c r="V3595" s="13"/>
      <c r="W3595" s="13"/>
      <c r="X3595"/>
      <c r="AA3595"/>
      <c r="AB3595"/>
    </row>
    <row r="3596" spans="1:28" ht="15" customHeight="1" x14ac:dyDescent="0.25">
      <c r="A3596" s="6" t="s">
        <v>189</v>
      </c>
      <c r="B3596" s="6" t="s">
        <v>190</v>
      </c>
      <c r="C3596" s="6" t="s">
        <v>191</v>
      </c>
      <c r="D3596" s="6" t="s">
        <v>136</v>
      </c>
      <c r="E3596" s="6">
        <v>1</v>
      </c>
      <c r="F3596" s="6" t="str">
        <f>VLOOKUP(T_[[#This Row],[N° représ]],ListeREPRESENTANTS,2,FALSE)</f>
        <v>Francis Rivière</v>
      </c>
      <c r="G3596" s="6">
        <v>10588</v>
      </c>
      <c r="H3596" s="9">
        <v>42004</v>
      </c>
      <c r="I3596" s="9">
        <v>42027</v>
      </c>
      <c r="J3596" s="9">
        <v>42023</v>
      </c>
      <c r="K3596" s="7">
        <v>8</v>
      </c>
      <c r="L3596" s="9" t="str">
        <f>VLOOKUP(T_[[#This Row],[Réf catégorie]],ListeCATEGORIES,2,FALSE)</f>
        <v>Poissons et fruits de mer</v>
      </c>
      <c r="M3596" s="6">
        <v>18</v>
      </c>
      <c r="N3596" s="6" t="str">
        <f>VLOOKUP(T_[[#This Row],[Réf prod]],ListePRODUITS,2,FALSE)</f>
        <v>Carnarvon Tigers</v>
      </c>
      <c r="O3596" s="13">
        <v>312.5</v>
      </c>
      <c r="P3596" s="6">
        <v>3</v>
      </c>
      <c r="Q3596" s="13">
        <f t="shared" si="56"/>
        <v>937.5</v>
      </c>
      <c r="R3596" s="15">
        <v>0</v>
      </c>
      <c r="S3596" s="13">
        <v>937.5</v>
      </c>
      <c r="T3596" s="13">
        <v>4.6875</v>
      </c>
      <c r="U3596" s="48">
        <f>T_[[#This Row],[CA tarif]]-T_[[#This Row],[CA HT]]</f>
        <v>0</v>
      </c>
      <c r="V3596" s="13"/>
      <c r="W3596" s="13"/>
      <c r="X3596"/>
      <c r="AA3596"/>
      <c r="AB3596"/>
    </row>
    <row r="3597" spans="1:28" ht="15" customHeight="1" x14ac:dyDescent="0.25">
      <c r="A3597" s="6" t="s">
        <v>127</v>
      </c>
      <c r="B3597" s="6" t="s">
        <v>128</v>
      </c>
      <c r="C3597" s="6" t="s">
        <v>129</v>
      </c>
      <c r="D3597" s="6" t="s">
        <v>106</v>
      </c>
      <c r="E3597" s="6">
        <v>3</v>
      </c>
      <c r="F3597" s="6" t="str">
        <f>VLOOKUP(T_[[#This Row],[N° représ]],ListeREPRESENTANTS,2,FALSE)</f>
        <v>Janet Leverling</v>
      </c>
      <c r="G3597" s="6">
        <v>10697</v>
      </c>
      <c r="H3597" s="9">
        <v>42004</v>
      </c>
      <c r="I3597" s="9">
        <v>42030</v>
      </c>
      <c r="J3597" s="9">
        <v>42027</v>
      </c>
      <c r="K3597" s="7">
        <v>1</v>
      </c>
      <c r="L3597" s="9" t="str">
        <f>VLOOKUP(T_[[#This Row],[Réf catégorie]],ListeCATEGORIES,2,FALSE)</f>
        <v>Boissons</v>
      </c>
      <c r="M3597" s="6">
        <v>35</v>
      </c>
      <c r="N3597" s="6" t="str">
        <f>VLOOKUP(T_[[#This Row],[Réf prod]],ListePRODUITS,2,FALSE)</f>
        <v>Steeleye Stout</v>
      </c>
      <c r="O3597" s="13">
        <v>90</v>
      </c>
      <c r="P3597" s="6">
        <v>43</v>
      </c>
      <c r="Q3597" s="13">
        <f t="shared" si="56"/>
        <v>3870</v>
      </c>
      <c r="R3597" s="15">
        <v>0.05</v>
      </c>
      <c r="S3597" s="13">
        <v>3676.5</v>
      </c>
      <c r="T3597" s="13">
        <v>11.029500000000001</v>
      </c>
      <c r="U3597" s="48">
        <f>T_[[#This Row],[CA tarif]]-T_[[#This Row],[CA HT]]</f>
        <v>193.5</v>
      </c>
      <c r="V3597" s="13"/>
      <c r="W3597" s="13"/>
      <c r="X3597"/>
      <c r="AA3597"/>
      <c r="AB3597"/>
    </row>
    <row r="3598" spans="1:28" ht="15" customHeight="1" x14ac:dyDescent="0.25">
      <c r="A3598" s="6" t="s">
        <v>186</v>
      </c>
      <c r="B3598" s="6" t="s">
        <v>187</v>
      </c>
      <c r="C3598" s="6" t="s">
        <v>188</v>
      </c>
      <c r="D3598" s="6" t="s">
        <v>140</v>
      </c>
      <c r="E3598" s="6">
        <v>5</v>
      </c>
      <c r="F3598" s="6" t="str">
        <f>VLOOKUP(T_[[#This Row],[N° représ]],ListeREPRESENTANTS,2,FALSE)</f>
        <v>Mohamed Ben Arfa</v>
      </c>
      <c r="G3598" s="6">
        <v>10698</v>
      </c>
      <c r="H3598" s="9">
        <v>42004</v>
      </c>
      <c r="I3598" s="9">
        <v>42021</v>
      </c>
      <c r="J3598" s="9">
        <v>42020</v>
      </c>
      <c r="K3598" s="7">
        <v>4</v>
      </c>
      <c r="L3598" s="9" t="str">
        <f>VLOOKUP(T_[[#This Row],[Réf catégorie]],ListeCATEGORIES,2,FALSE)</f>
        <v>Produits laitiers</v>
      </c>
      <c r="M3598" s="6">
        <v>11</v>
      </c>
      <c r="N3598" s="6" t="str">
        <f>VLOOKUP(T_[[#This Row],[Réf prod]],ListePRODUITS,2,FALSE)</f>
        <v>Queso Cabrales</v>
      </c>
      <c r="O3598" s="13">
        <v>105</v>
      </c>
      <c r="P3598" s="6">
        <v>9</v>
      </c>
      <c r="Q3598" s="13">
        <f t="shared" si="56"/>
        <v>945</v>
      </c>
      <c r="R3598" s="15">
        <v>0.01</v>
      </c>
      <c r="S3598" s="13">
        <v>935.55</v>
      </c>
      <c r="T3598" s="13">
        <v>15.904349999999999</v>
      </c>
      <c r="U3598" s="48">
        <f>T_[[#This Row],[CA tarif]]-T_[[#This Row],[CA HT]]</f>
        <v>9.4500000000000455</v>
      </c>
      <c r="V3598" s="13"/>
      <c r="W3598" s="13"/>
      <c r="X3598"/>
      <c r="AA3598"/>
      <c r="AB3598"/>
    </row>
    <row r="3599" spans="1:28" ht="15" customHeight="1" x14ac:dyDescent="0.25">
      <c r="A3599" s="6" t="s">
        <v>82</v>
      </c>
      <c r="B3599" s="6" t="s">
        <v>83</v>
      </c>
      <c r="C3599" s="6" t="s">
        <v>84</v>
      </c>
      <c r="D3599" s="6" t="s">
        <v>85</v>
      </c>
      <c r="E3599" s="6">
        <v>3</v>
      </c>
      <c r="F3599" s="6" t="str">
        <f>VLOOKUP(T_[[#This Row],[N° représ]],ListeREPRESENTANTS,2,FALSE)</f>
        <v>Janet Leverling</v>
      </c>
      <c r="G3599" s="6">
        <v>10715</v>
      </c>
      <c r="H3599" s="9">
        <v>42004</v>
      </c>
      <c r="I3599" s="9">
        <v>42024</v>
      </c>
      <c r="J3599" s="9">
        <v>42023</v>
      </c>
      <c r="K3599" s="7">
        <v>4</v>
      </c>
      <c r="L3599" s="9" t="str">
        <f>VLOOKUP(T_[[#This Row],[Réf catégorie]],ListeCATEGORIES,2,FALSE)</f>
        <v>Produits laitiers</v>
      </c>
      <c r="M3599" s="6">
        <v>71</v>
      </c>
      <c r="N3599" s="6" t="str">
        <f>VLOOKUP(T_[[#This Row],[Réf prod]],ListePRODUITS,2,FALSE)</f>
        <v>Fløtemysost</v>
      </c>
      <c r="O3599" s="13">
        <v>107.5</v>
      </c>
      <c r="P3599" s="6">
        <v>34</v>
      </c>
      <c r="Q3599" s="13">
        <f t="shared" si="56"/>
        <v>3655</v>
      </c>
      <c r="R3599" s="15">
        <v>0.12</v>
      </c>
      <c r="S3599" s="13">
        <v>3216.4</v>
      </c>
      <c r="T3599" s="13">
        <v>67.54440000000001</v>
      </c>
      <c r="U3599" s="48">
        <f>T_[[#This Row],[CA tarif]]-T_[[#This Row],[CA HT]]</f>
        <v>438.59999999999991</v>
      </c>
      <c r="V3599" s="13"/>
      <c r="W3599" s="13"/>
      <c r="X3599"/>
      <c r="AA3599"/>
      <c r="AB3599"/>
    </row>
    <row r="3600" spans="1:28" ht="15" customHeight="1" thickBot="1" x14ac:dyDescent="0.3">
      <c r="A3600" s="6" t="s">
        <v>239</v>
      </c>
      <c r="B3600" s="6" t="s">
        <v>240</v>
      </c>
      <c r="C3600" s="6" t="s">
        <v>241</v>
      </c>
      <c r="D3600" s="6" t="s">
        <v>242</v>
      </c>
      <c r="E3600" s="6">
        <v>5</v>
      </c>
      <c r="F3600" s="6" t="str">
        <f>VLOOKUP(T_[[#This Row],[N° représ]],ListeREPRESENTANTS,2,FALSE)</f>
        <v>Mohamed Ben Arfa</v>
      </c>
      <c r="G3600" s="6">
        <v>10802</v>
      </c>
      <c r="H3600" s="9">
        <v>42004</v>
      </c>
      <c r="I3600" s="9">
        <v>42026</v>
      </c>
      <c r="J3600" s="9">
        <v>42021</v>
      </c>
      <c r="K3600" s="7">
        <v>8</v>
      </c>
      <c r="L3600" s="9" t="str">
        <f>VLOOKUP(T_[[#This Row],[Réf catégorie]],ListeCATEGORIES,2,FALSE)</f>
        <v>Poissons et fruits de mer</v>
      </c>
      <c r="M3600" s="6">
        <v>30</v>
      </c>
      <c r="N3600" s="6" t="str">
        <f>VLOOKUP(T_[[#This Row],[Réf prod]],ListePRODUITS,2,FALSE)</f>
        <v>Nord-Ost Matjeshering</v>
      </c>
      <c r="O3600" s="13">
        <v>129.44999999999999</v>
      </c>
      <c r="P3600" s="6">
        <v>87</v>
      </c>
      <c r="Q3600" s="13">
        <f t="shared" si="56"/>
        <v>11262.15</v>
      </c>
      <c r="R3600" s="15">
        <v>0.03</v>
      </c>
      <c r="S3600" s="13">
        <v>10924.2855</v>
      </c>
      <c r="T3600" s="13">
        <v>152.93999700000001</v>
      </c>
      <c r="U3600" s="48">
        <f>T_[[#This Row],[CA tarif]]-T_[[#This Row],[CA HT]]</f>
        <v>337.86449999999968</v>
      </c>
      <c r="V3600" s="13"/>
      <c r="W3600" s="13"/>
      <c r="X3600"/>
      <c r="AA3600"/>
      <c r="AB3600"/>
    </row>
    <row r="3601" spans="1:28" ht="15.75" thickTop="1" x14ac:dyDescent="0.25">
      <c r="A3601" s="41" t="s">
        <v>446</v>
      </c>
      <c r="B3601" s="41"/>
      <c r="C3601" s="41"/>
      <c r="D3601" s="41"/>
      <c r="E3601" s="41"/>
      <c r="F3601" s="41"/>
      <c r="G3601" s="41"/>
      <c r="H3601" s="41"/>
      <c r="I3601" s="41"/>
      <c r="J3601" s="41"/>
      <c r="K3601" s="41"/>
      <c r="L3601" s="41"/>
      <c r="M3601" s="41"/>
      <c r="N3601" s="41"/>
      <c r="O3601" s="41"/>
      <c r="P3601" s="41"/>
      <c r="Q3601" s="50">
        <f>SUBTOTAL(109,T_[CA tarif])</f>
        <v>25760679.800000001</v>
      </c>
      <c r="R3601" s="51">
        <f>T_[[#Totals],[Remise]]/T_[[#Totals],[CA tarif]]</f>
        <v>8.3351174859135582E-2</v>
      </c>
      <c r="S3601" s="50">
        <f>SUBTOTAL(109,T_[CA HT])</f>
        <v>23613496.873500012</v>
      </c>
      <c r="T3601" s="41"/>
      <c r="U3601" s="50">
        <f>SUBTOTAL(109,T_[Remise])</f>
        <v>2147182.9265000019</v>
      </c>
      <c r="X3601" s="49"/>
      <c r="AA3601"/>
      <c r="AB3601"/>
    </row>
  </sheetData>
  <sortState ref="AA4:AB3601">
    <sortCondition ref="AB4:AB3601"/>
  </sortState>
  <mergeCells count="1">
    <mergeCell ref="AT1:AV1"/>
  </mergeCells>
  <pageMargins left="0.7" right="0.7" top="0.75" bottom="0.75" header="0.3" footer="0.3"/>
  <pageSetup paperSize="9" orientation="portrait" horizontalDpi="300" verticalDpi="0" r:id="rId1"/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5:S58"/>
  <sheetViews>
    <sheetView showGridLines="0" topLeftCell="F1" workbookViewId="0">
      <pane ySplit="6" topLeftCell="A45" activePane="bottomLeft" state="frozen"/>
      <selection pane="bottomLeft" activeCell="S55" sqref="S55:S58"/>
    </sheetView>
  </sheetViews>
  <sheetFormatPr baseColWidth="10" defaultRowHeight="15.75" x14ac:dyDescent="0.25"/>
  <cols>
    <col min="1" max="1" width="25.85546875" style="25" customWidth="1"/>
    <col min="2" max="2" width="4.7109375" style="25" customWidth="1"/>
    <col min="3" max="3" width="15.42578125" style="25" customWidth="1"/>
    <col min="4" max="4" width="14.7109375" style="25" bestFit="1" customWidth="1"/>
    <col min="5" max="5" width="11.28515625" style="25" customWidth="1"/>
    <col min="6" max="6" width="14.140625" style="25" bestFit="1" customWidth="1"/>
    <col min="7" max="8" width="13" style="25" bestFit="1" customWidth="1"/>
    <col min="9" max="9" width="14.7109375" style="25" bestFit="1" customWidth="1"/>
    <col min="10" max="10" width="11.28515625" style="25" customWidth="1"/>
    <col min="11" max="11" width="14.140625" style="25" bestFit="1" customWidth="1"/>
    <col min="12" max="12" width="11.85546875" style="25" bestFit="1" customWidth="1"/>
    <col min="13" max="13" width="11.42578125" style="25"/>
    <col min="14" max="14" width="11.85546875" style="25" bestFit="1" customWidth="1"/>
    <col min="15" max="15" width="11.28515625" style="25" customWidth="1"/>
    <col min="16" max="16" width="15.28515625" style="25" customWidth="1"/>
    <col min="17" max="18" width="13" style="25" bestFit="1" customWidth="1"/>
    <col min="19" max="19" width="14.7109375" style="25" bestFit="1" customWidth="1"/>
    <col min="20" max="16384" width="11.42578125" style="25"/>
  </cols>
  <sheetData>
    <row r="5" spans="3:19" ht="15.75" customHeight="1" x14ac:dyDescent="0.25"/>
    <row r="6" spans="3:19" ht="21" x14ac:dyDescent="0.35">
      <c r="C6" s="29" t="s">
        <v>0</v>
      </c>
      <c r="F6" s="29" t="s">
        <v>12</v>
      </c>
      <c r="K6" s="29" t="s">
        <v>432</v>
      </c>
      <c r="P6" s="29" t="s">
        <v>433</v>
      </c>
    </row>
    <row r="9" spans="3:19" x14ac:dyDescent="0.25">
      <c r="C9" s="26" t="s">
        <v>85</v>
      </c>
      <c r="D9" s="28">
        <f>SUMIF(BD!$D$4:$D$3600,C9,BD!$S$4:$S$3600)</f>
        <v>1874773.7575000003</v>
      </c>
      <c r="F9" s="26" t="s">
        <v>85</v>
      </c>
      <c r="G9" s="28">
        <f>SUMIFS(BD!$S$4:$S$3600,BD!$D$4:$D$3600,F9)</f>
        <v>1874773.7575000003</v>
      </c>
      <c r="K9" s="26" t="s">
        <v>85</v>
      </c>
      <c r="L9" s="28">
        <f t="array" ref="L9">SUM((BD!$D$4:$D$3600=K9)*BD!$S$4:$S$3600)</f>
        <v>1874773.7575000003</v>
      </c>
      <c r="P9" s="26" t="s">
        <v>85</v>
      </c>
      <c r="Q9" s="28">
        <f>SUMPRODUCT(--(BD!$D$4:$D$3600=P9),BD!$S$4:$S$3600)</f>
        <v>1874773.7575000003</v>
      </c>
    </row>
    <row r="10" spans="3:19" x14ac:dyDescent="0.25">
      <c r="C10" s="26" t="s">
        <v>81</v>
      </c>
      <c r="D10" s="28">
        <f>SUMIF(BD!$D$4:$D$3600,C10,BD!$S$4:$S$3600)</f>
        <v>4672519.6409999998</v>
      </c>
      <c r="F10" s="26" t="s">
        <v>81</v>
      </c>
      <c r="G10" s="28">
        <f>SUMIFS(BD!$S$4:$S$3600,BD!$D$4:$D$3600,F10)</f>
        <v>4672519.6409999998</v>
      </c>
      <c r="K10" s="26" t="s">
        <v>81</v>
      </c>
      <c r="L10" s="28">
        <f t="array" ref="L10">SUM((BD!$D$4:$D$3600=K10)*BD!$S$4:$S$3600)</f>
        <v>4672519.6409999998</v>
      </c>
      <c r="P10" s="26" t="s">
        <v>81</v>
      </c>
      <c r="Q10" s="28">
        <f>SUMPRODUCT(--(BD!$D$4:$D$3600=P10),BD!$S$4:$S$3600)</f>
        <v>4672519.6409999998</v>
      </c>
    </row>
    <row r="11" spans="3:19" x14ac:dyDescent="0.25">
      <c r="C11" s="26" t="s">
        <v>136</v>
      </c>
      <c r="D11" s="28">
        <f>SUMIF(BD!$D$4:$D$3600,C11,BD!$S$4:$S$3600)</f>
        <v>3895024.9499999955</v>
      </c>
      <c r="F11" s="26" t="s">
        <v>136</v>
      </c>
      <c r="G11" s="28">
        <f>SUMIFS(BD!$S$4:$S$3600,BD!$D$4:$D$3600,F11)</f>
        <v>3895024.9499999955</v>
      </c>
      <c r="K11" s="26" t="s">
        <v>136</v>
      </c>
      <c r="L11" s="28">
        <f t="array" ref="L11">SUM((BD!$D$4:$D$3600=K11)*BD!$S$4:$S$3600)</f>
        <v>3895024.9499999955</v>
      </c>
      <c r="P11" s="26" t="s">
        <v>136</v>
      </c>
      <c r="Q11" s="28">
        <f>SUMPRODUCT(--(BD!$D$4:$D$3600=P11),BD!$S$4:$S$3600)</f>
        <v>3895024.9499999955</v>
      </c>
    </row>
    <row r="12" spans="3:19" x14ac:dyDescent="0.25">
      <c r="C12" s="26" t="s">
        <v>89</v>
      </c>
      <c r="D12" s="28">
        <f>SUMIF(BD!$D$4:$D$3600,C12,BD!$S$4:$S$3600)</f>
        <v>1639972.3230000008</v>
      </c>
      <c r="F12" s="26" t="s">
        <v>89</v>
      </c>
      <c r="G12" s="28">
        <f>SUMIFS(BD!$S$4:$S$3600,BD!$D$4:$D$3600,F12)</f>
        <v>1639972.3230000008</v>
      </c>
      <c r="K12" s="26" t="s">
        <v>89</v>
      </c>
      <c r="L12" s="28">
        <f t="array" ref="L12">SUM((BD!$D$4:$D$3600=K12)*BD!$S$4:$S$3600)</f>
        <v>1639972.3230000008</v>
      </c>
      <c r="P12" s="26" t="s">
        <v>89</v>
      </c>
      <c r="Q12" s="28">
        <f>SUMPRODUCT(--(BD!$D$4:$D$3600=P12),BD!$S$4:$S$3600)</f>
        <v>1639972.3230000008</v>
      </c>
    </row>
    <row r="16" spans="3:19" x14ac:dyDescent="0.25">
      <c r="G16" s="27" t="s">
        <v>45</v>
      </c>
      <c r="H16" s="27" t="s">
        <v>44</v>
      </c>
      <c r="I16" s="27" t="s">
        <v>43</v>
      </c>
      <c r="L16" s="27" t="s">
        <v>45</v>
      </c>
      <c r="M16" s="27" t="s">
        <v>44</v>
      </c>
      <c r="N16" s="27" t="s">
        <v>43</v>
      </c>
      <c r="Q16" s="27" t="s">
        <v>45</v>
      </c>
      <c r="R16" s="27" t="s">
        <v>44</v>
      </c>
      <c r="S16" s="27" t="s">
        <v>43</v>
      </c>
    </row>
    <row r="17" spans="3:19" x14ac:dyDescent="0.25">
      <c r="F17" s="26" t="s">
        <v>85</v>
      </c>
      <c r="G17" s="28">
        <f>SUMIFS(BD!$S$4:$S$3600,BD!$D$4:$D$3600,$F17,BD!$L$4:$L$3600,G$16)</f>
        <v>291707.23249999993</v>
      </c>
      <c r="H17" s="28">
        <f>SUMIFS(BD!$S$4:$S$3600,BD!$D$4:$D$3600,$F17,BD!$L$4:$L$3600,H$16)</f>
        <v>207588.43499999997</v>
      </c>
      <c r="I17" s="28">
        <f>SUMIFS(BD!$S$4:$S$3600,BD!$D$4:$D$3600,$F17,BD!$L$4:$L$3600,I$16)</f>
        <v>252089.51250000001</v>
      </c>
      <c r="K17" s="26" t="s">
        <v>85</v>
      </c>
      <c r="L17" s="28">
        <f t="array" ref="L17">SUM((BD!$D$4:$D$3600=$K17)*(BD!$L$4:$L$3600=L$16)*BD!$S$4:$S$3600)</f>
        <v>291707.23249999993</v>
      </c>
      <c r="M17" s="28">
        <f t="array" ref="M17">SUM((BD!$D$4:$D$3600=$K17)*(BD!$L$4:$L$3600=M$16)*BD!$S$4:$S$3600)</f>
        <v>207588.43499999997</v>
      </c>
      <c r="N17" s="28">
        <f t="array" ref="N17">SUM((BD!$D$4:$D$3600=$K17)*(BD!$L$4:$L$3600=N$16)*BD!$S$4:$S$3600)</f>
        <v>252089.51250000001</v>
      </c>
      <c r="P17" s="26" t="s">
        <v>85</v>
      </c>
      <c r="Q17" s="28">
        <f>SUMPRODUCT(--(BD!$D$4:$D$3600=$P17),--(BD!$L$4:$L$3600=Q$16),BD!$S$4:$S$3600)</f>
        <v>291707.23249999993</v>
      </c>
      <c r="R17" s="28">
        <f>SUMPRODUCT(--(BD!$D$4:$D$3600=$P17),--(BD!$L$4:$L$3600=R$16),BD!$S$4:$S$3600)</f>
        <v>207588.43499999997</v>
      </c>
      <c r="S17" s="28">
        <f>SUMPRODUCT(--(BD!$D$4:$D$3600=$P17),--(BD!$L$4:$L$3600=S$16),BD!$S$4:$S$3600)</f>
        <v>252089.51250000001</v>
      </c>
    </row>
    <row r="18" spans="3:19" x14ac:dyDescent="0.25">
      <c r="F18" s="26" t="s">
        <v>81</v>
      </c>
      <c r="G18" s="28">
        <f>SUMIFS(BD!$S$4:$S$3600,BD!$D$4:$D$3600,$F18,BD!$L$4:$L$3600,G$16)</f>
        <v>546567.43299999996</v>
      </c>
      <c r="H18" s="28">
        <f>SUMIFS(BD!$S$4:$S$3600,BD!$D$4:$D$3600,$F18,BD!$L$4:$L$3600,H$16)</f>
        <v>214070.7525</v>
      </c>
      <c r="I18" s="28">
        <f>SUMIFS(BD!$S$4:$S$3600,BD!$D$4:$D$3600,$F18,BD!$L$4:$L$3600,I$16)</f>
        <v>1550781.855</v>
      </c>
      <c r="K18" s="26" t="s">
        <v>81</v>
      </c>
      <c r="L18" s="28">
        <f t="array" ref="L18">SUM((BD!$D$4:$D$3600=$K18)*(BD!$L$4:$L$3600=L$16)*BD!$S$4:$S$3600)</f>
        <v>546567.43299999996</v>
      </c>
      <c r="M18" s="28">
        <f t="array" ref="M18">SUM((BD!$D$4:$D$3600=$K18)*(BD!$L$4:$L$3600=M$16)*BD!$S$4:$S$3600)</f>
        <v>214070.7525</v>
      </c>
      <c r="N18" s="28">
        <f t="array" ref="N18">SUM((BD!$D$4:$D$3600=$K18)*(BD!$L$4:$L$3600=N$16)*BD!$S$4:$S$3600)</f>
        <v>1550781.855</v>
      </c>
      <c r="P18" s="26" t="s">
        <v>81</v>
      </c>
      <c r="Q18" s="28">
        <f>SUMPRODUCT(--(BD!$D$4:$D$3600=$P18),--(BD!$L$4:$L$3600=Q$16),BD!$S$4:$S$3600)</f>
        <v>546567.43299999996</v>
      </c>
      <c r="R18" s="28">
        <f>SUMPRODUCT(--(BD!$D$4:$D$3600=$P18),--(BD!$L$4:$L$3600=R$16),BD!$S$4:$S$3600)</f>
        <v>214070.7525</v>
      </c>
      <c r="S18" s="28">
        <f>SUMPRODUCT(--(BD!$D$4:$D$3600=$P18),--(BD!$L$4:$L$3600=S$16),BD!$S$4:$S$3600)</f>
        <v>1550781.855</v>
      </c>
    </row>
    <row r="19" spans="3:19" x14ac:dyDescent="0.25">
      <c r="F19" s="26" t="s">
        <v>136</v>
      </c>
      <c r="G19" s="28">
        <f>SUMIFS(BD!$S$4:$S$3600,BD!$D$4:$D$3600,$F19,BD!$L$4:$L$3600,G$16)</f>
        <v>660157.73100000003</v>
      </c>
      <c r="H19" s="28">
        <f>SUMIFS(BD!$S$4:$S$3600,BD!$D$4:$D$3600,$F19,BD!$L$4:$L$3600,H$16)</f>
        <v>324214.68000000011</v>
      </c>
      <c r="I19" s="28">
        <f>SUMIFS(BD!$S$4:$S$3600,BD!$D$4:$D$3600,$F19,BD!$L$4:$L$3600,I$16)</f>
        <v>926889.86250000051</v>
      </c>
      <c r="K19" s="26" t="s">
        <v>136</v>
      </c>
      <c r="L19" s="28">
        <f t="array" ref="L19">SUM((BD!$D$4:$D$3600=$K19)*(BD!$L$4:$L$3600=L$16)*BD!$S$4:$S$3600)</f>
        <v>660157.73100000003</v>
      </c>
      <c r="M19" s="28">
        <f t="array" ref="M19">SUM((BD!$D$4:$D$3600=$K19)*(BD!$L$4:$L$3600=M$16)*BD!$S$4:$S$3600)</f>
        <v>324214.68000000011</v>
      </c>
      <c r="N19" s="28">
        <f t="array" ref="N19">SUM((BD!$D$4:$D$3600=$K19)*(BD!$L$4:$L$3600=N$16)*BD!$S$4:$S$3600)</f>
        <v>926889.86250000051</v>
      </c>
      <c r="P19" s="26" t="s">
        <v>136</v>
      </c>
      <c r="Q19" s="28">
        <f>SUMPRODUCT(--(BD!$D$4:$D$3600=$P19),--(BD!$L$4:$L$3600=Q$16),BD!$S$4:$S$3600)</f>
        <v>660157.73100000003</v>
      </c>
      <c r="R19" s="28">
        <f>SUMPRODUCT(--(BD!$D$4:$D$3600=$P19),--(BD!$L$4:$L$3600=R$16),BD!$S$4:$S$3600)</f>
        <v>324214.68000000011</v>
      </c>
      <c r="S19" s="28">
        <f>SUMPRODUCT(--(BD!$D$4:$D$3600=$P19),--(BD!$L$4:$L$3600=S$16),BD!$S$4:$S$3600)</f>
        <v>926889.86250000051</v>
      </c>
    </row>
    <row r="20" spans="3:19" x14ac:dyDescent="0.25">
      <c r="F20" s="26" t="s">
        <v>89</v>
      </c>
      <c r="G20" s="28">
        <f>SUMIFS(BD!$S$4:$S$3600,BD!$D$4:$D$3600,$F20,BD!$L$4:$L$3600,G$16)</f>
        <v>252824.33250000002</v>
      </c>
      <c r="H20" s="28">
        <f>SUMIFS(BD!$S$4:$S$3600,BD!$D$4:$D$3600,$F20,BD!$L$4:$L$3600,H$16)</f>
        <v>123041.49750000001</v>
      </c>
      <c r="I20" s="28">
        <f>SUMIFS(BD!$S$4:$S$3600,BD!$D$4:$D$3600,$F20,BD!$L$4:$L$3600,I$16)</f>
        <v>150705.11000000002</v>
      </c>
      <c r="K20" s="26" t="s">
        <v>89</v>
      </c>
      <c r="L20" s="28">
        <f>SUM((BD!$D$4:$D$3600=$K20)*(BD!$L$4:$L$3600=L$16)*BD!$S$4:$S$3600)</f>
        <v>0</v>
      </c>
      <c r="M20" s="28">
        <f t="array" ref="M20">SUM((BD!$D$4:$D$3600=$K20)*(BD!$L$4:$L$3600=M$16)*BD!$S$4:$S$3600)</f>
        <v>123041.49750000001</v>
      </c>
      <c r="N20" s="28">
        <f t="array" ref="N20">SUM((BD!$D$4:$D$3600=$K20)*(BD!$L$4:$L$3600=N$16)*BD!$S$4:$S$3600)</f>
        <v>150705.11000000002</v>
      </c>
      <c r="P20" s="26" t="s">
        <v>89</v>
      </c>
      <c r="Q20" s="28">
        <f>SUMPRODUCT(--(BD!$D$4:$D$3600=$P20),--(BD!$L$4:$L$3600=Q$16),BD!$S$4:$S$3600)</f>
        <v>252824.33250000002</v>
      </c>
      <c r="R20" s="28">
        <f>SUMPRODUCT(--(BD!$D$4:$D$3600=$P20),--(BD!$L$4:$L$3600=R$16),BD!$S$4:$S$3600)</f>
        <v>123041.49750000001</v>
      </c>
      <c r="S20" s="28">
        <f>SUMPRODUCT(--(BD!$D$4:$D$3600=$P20),--(BD!$L$4:$L$3600=S$16),BD!$S$4:$S$3600)</f>
        <v>150705.11000000002</v>
      </c>
    </row>
    <row r="25" spans="3:19" x14ac:dyDescent="0.25">
      <c r="C25" s="27"/>
      <c r="D25" s="27"/>
      <c r="E25" s="27"/>
      <c r="F25" s="27">
        <v>2013</v>
      </c>
      <c r="G25" s="27" t="s">
        <v>45</v>
      </c>
      <c r="H25" s="27" t="s">
        <v>44</v>
      </c>
      <c r="I25" s="27" t="s">
        <v>43</v>
      </c>
      <c r="J25" s="27"/>
      <c r="K25" s="27">
        <v>2013</v>
      </c>
      <c r="L25" s="27" t="s">
        <v>45</v>
      </c>
      <c r="M25" s="27" t="s">
        <v>44</v>
      </c>
      <c r="N25" s="27" t="s">
        <v>43</v>
      </c>
      <c r="O25" s="27"/>
      <c r="P25" s="27">
        <v>2013</v>
      </c>
      <c r="Q25" s="27" t="s">
        <v>45</v>
      </c>
      <c r="R25" s="27" t="s">
        <v>44</v>
      </c>
      <c r="S25" s="27" t="s">
        <v>43</v>
      </c>
    </row>
    <row r="26" spans="3:19" x14ac:dyDescent="0.25">
      <c r="C26" s="26"/>
      <c r="F26" s="26" t="s">
        <v>85</v>
      </c>
      <c r="G26" s="28">
        <f>SUMIFS(BD!$S$4:$S$3600,BD!$D$4:$D$3600,$F26,BD!$L$4:$L$3600,G$25,BD!$H$4:$H$3600,"&gt;="&amp;DATE($F$25,1,1),BD!$H$4:$H$3600,"&lt;="&amp;DATE($F$25,12,31))</f>
        <v>68508.947500000009</v>
      </c>
      <c r="H26" s="28">
        <f>SUMIFS(BD!$S$4:$S$3600,BD!$D$4:$D$3600,$F26,BD!$L$4:$L$3600,H$25,BD!$H$4:$H$3600,"&gt;="&amp;DATE($F$25,1,1),BD!$H$4:$H$3600,"&lt;="&amp;DATE($F$25,12,31))</f>
        <v>60223.950000000004</v>
      </c>
      <c r="I26" s="28">
        <f>SUMIFS(BD!$S$4:$S$3600,BD!$D$4:$D$3600,$F26,BD!$L$4:$L$3600,I$25,BD!$H$4:$H$3600,"&gt;="&amp;DATE($F$25,1,1),BD!$H$4:$H$3600,"&lt;="&amp;DATE($F$25,12,31))</f>
        <v>79278.8125</v>
      </c>
      <c r="K26" s="26" t="s">
        <v>85</v>
      </c>
      <c r="L26" s="28">
        <f t="array" ref="L26">SUM((BD!$D$4:$D$3600=$K26)*(BD!$L$4:$L$3600=L$25)*(YEAR(BD!$H$4:$H$3600)=$K$25)*BD!$S$4:$S$3600)</f>
        <v>68508.947500000009</v>
      </c>
      <c r="M26" s="28">
        <f t="array" ref="M26">SUM((BD!$D$4:$D$3600=$K26)*(BD!$L$4:$L$3600=M$25)*(YEAR(BD!$H$4:$H$3600)=$K$25)*BD!$S$4:$S$3600)</f>
        <v>60223.950000000004</v>
      </c>
      <c r="N26" s="28">
        <f t="array" ref="N26">SUM((BD!$D$4:$D$3600=$K26)*(BD!$L$4:$L$3600=N$25)*(YEAR(BD!$H$4:$H$3600)=$K$25)*BD!$S$4:$S$3600)</f>
        <v>79278.8125</v>
      </c>
      <c r="P26" s="26" t="s">
        <v>85</v>
      </c>
      <c r="Q26" s="28">
        <f>SUMPRODUCT(--(BD!$D$4:$D$3600=$P26),--(BD!$L$4:$L$3600=Q$16),--(YEAR(BD!$H$4:$H$3600)=$P$25),BD!$S$4:$S$3600)</f>
        <v>68508.947500000009</v>
      </c>
      <c r="R26" s="28">
        <f>SUMPRODUCT(--(BD!$D$4:$D$3600=$P26),--(BD!$L$4:$L$3600=R$16),--(YEAR(BD!$H$4:$H$3600)=$P$25),BD!$S$4:$S$3600)</f>
        <v>60223.950000000004</v>
      </c>
      <c r="S26" s="28">
        <f>SUMPRODUCT(--(BD!$D$4:$D$3600=$P26),--(BD!$L$4:$L$3600=S$16),--(YEAR(BD!$H$4:$H$3600)=$P$25),BD!$S$4:$S$3600)</f>
        <v>79278.8125</v>
      </c>
    </row>
    <row r="27" spans="3:19" x14ac:dyDescent="0.25">
      <c r="C27" s="26"/>
      <c r="F27" s="26" t="s">
        <v>81</v>
      </c>
      <c r="G27" s="28">
        <f>SUMIFS(BD!$S$4:$S$3600,BD!$D$4:$D$3600,$F27,BD!$L$4:$L$3600,G$25,BD!$H$4:$H$3600,"&gt;="&amp;DATE($F$25,1,1),BD!$H$4:$H$3600,"&lt;="&amp;DATE($F$25,12,31))</f>
        <v>162137.9755</v>
      </c>
      <c r="H27" s="28">
        <f>SUMIFS(BD!$S$4:$S$3600,BD!$D$4:$D$3600,$F27,BD!$L$4:$L$3600,H$25,BD!$H$4:$H$3600,"&gt;="&amp;DATE($F$25,1,1),BD!$H$4:$H$3600,"&lt;="&amp;DATE($F$25,12,31))</f>
        <v>75151.734999999986</v>
      </c>
      <c r="I27" s="28">
        <f>SUMIFS(BD!$S$4:$S$3600,BD!$D$4:$D$3600,$F27,BD!$L$4:$L$3600,I$25,BD!$H$4:$H$3600,"&gt;="&amp;DATE($F$25,1,1),BD!$H$4:$H$3600,"&lt;="&amp;DATE($F$25,12,31))</f>
        <v>563467.12249999994</v>
      </c>
      <c r="K27" s="26" t="s">
        <v>81</v>
      </c>
      <c r="L27" s="28">
        <f t="array" ref="L27">SUM((BD!$D$4:$D$3600=$K27)*(BD!$L$4:$L$3600=L$25)*(YEAR(BD!$H$4:$H$3600)=$K$25)*BD!$S$4:$S$3600)</f>
        <v>162137.9755</v>
      </c>
      <c r="M27" s="28">
        <f t="array" ref="M27">SUM((BD!$D$4:$D$3600=$K27)*(BD!$L$4:$L$3600=M$25)*(YEAR(BD!$H$4:$H$3600)=$K$25)*BD!$S$4:$S$3600)</f>
        <v>75151.734999999986</v>
      </c>
      <c r="N27" s="28">
        <f t="array" ref="N27">SUM((BD!$D$4:$D$3600=$K27)*(BD!$L$4:$L$3600=N$25)*(YEAR(BD!$H$4:$H$3600)=$K$25)*BD!$S$4:$S$3600)</f>
        <v>563467.12249999994</v>
      </c>
      <c r="P27" s="26" t="s">
        <v>81</v>
      </c>
      <c r="Q27" s="28">
        <f>SUMPRODUCT(--(BD!$D$4:$D$3600=$P27),--(BD!$L$4:$L$3600=Q$16),--(YEAR(BD!$H$4:$H$3600)=$P$25),BD!$S$4:$S$3600)</f>
        <v>162137.9755</v>
      </c>
      <c r="R27" s="28">
        <f>SUMPRODUCT(--(BD!$D$4:$D$3600=$P27),--(BD!$L$4:$L$3600=R$16),--(YEAR(BD!$H$4:$H$3600)=$P$25),BD!$S$4:$S$3600)</f>
        <v>75151.734999999986</v>
      </c>
      <c r="S27" s="28">
        <f>SUMPRODUCT(--(BD!$D$4:$D$3600=$P27),--(BD!$L$4:$L$3600=S$16),--(YEAR(BD!$H$4:$H$3600)=$P$25),BD!$S$4:$S$3600)</f>
        <v>563467.12249999994</v>
      </c>
    </row>
    <row r="28" spans="3:19" x14ac:dyDescent="0.25">
      <c r="C28" s="26"/>
      <c r="F28" s="26" t="s">
        <v>136</v>
      </c>
      <c r="G28" s="28">
        <f>SUMIFS(BD!$S$4:$S$3600,BD!$D$4:$D$3600,$F28,BD!$L$4:$L$3600,G$25,BD!$H$4:$H$3600,"&gt;="&amp;DATE($F$25,1,1),BD!$H$4:$H$3600,"&lt;="&amp;DATE($F$25,12,31))</f>
        <v>218240.70649999997</v>
      </c>
      <c r="H28" s="28">
        <f>SUMIFS(BD!$S$4:$S$3600,BD!$D$4:$D$3600,$F28,BD!$L$4:$L$3600,H$25,BD!$H$4:$H$3600,"&gt;="&amp;DATE($F$25,1,1),BD!$H$4:$H$3600,"&lt;="&amp;DATE($F$25,12,31))</f>
        <v>100504.17499999999</v>
      </c>
      <c r="I28" s="28">
        <f>SUMIFS(BD!$S$4:$S$3600,BD!$D$4:$D$3600,$F28,BD!$L$4:$L$3600,I$25,BD!$H$4:$H$3600,"&gt;="&amp;DATE($F$25,1,1),BD!$H$4:$H$3600,"&lt;="&amp;DATE($F$25,12,31))</f>
        <v>333437.39999999997</v>
      </c>
      <c r="K28" s="26" t="s">
        <v>136</v>
      </c>
      <c r="L28" s="28">
        <f t="array" ref="L28">SUM((BD!$D$4:$D$3600=$K28)*(BD!$L$4:$L$3600=L$25)*(YEAR(BD!$H$4:$H$3600)=$K$25)*BD!$S$4:$S$3600)</f>
        <v>218240.70649999997</v>
      </c>
      <c r="M28" s="28">
        <f t="array" ref="M28">SUM((BD!$D$4:$D$3600=$K28)*(BD!$L$4:$L$3600=M$25)*(YEAR(BD!$H$4:$H$3600)=$K$25)*BD!$S$4:$S$3600)</f>
        <v>100504.17499999999</v>
      </c>
      <c r="N28" s="28">
        <f t="array" ref="N28">SUM((BD!$D$4:$D$3600=$K28)*(BD!$L$4:$L$3600=N$25)*(YEAR(BD!$H$4:$H$3600)=$K$25)*BD!$S$4:$S$3600)</f>
        <v>333437.39999999997</v>
      </c>
      <c r="P28" s="26" t="s">
        <v>136</v>
      </c>
      <c r="Q28" s="28">
        <f>SUMPRODUCT(--(BD!$D$4:$D$3600=$P28),--(BD!$L$4:$L$3600=Q$16),--(YEAR(BD!$H$4:$H$3600)=$P$25),BD!$S$4:$S$3600)</f>
        <v>218240.70649999997</v>
      </c>
      <c r="R28" s="28">
        <f>SUMPRODUCT(--(BD!$D$4:$D$3600=$P28),--(BD!$L$4:$L$3600=R$16),--(YEAR(BD!$H$4:$H$3600)=$P$25),BD!$S$4:$S$3600)</f>
        <v>100504.17499999999</v>
      </c>
      <c r="S28" s="28">
        <f>SUMPRODUCT(--(BD!$D$4:$D$3600=$P28),--(BD!$L$4:$L$3600=S$16),--(YEAR(BD!$H$4:$H$3600)=$P$25),BD!$S$4:$S$3600)</f>
        <v>333437.39999999997</v>
      </c>
    </row>
    <row r="29" spans="3:19" x14ac:dyDescent="0.25">
      <c r="C29" s="26"/>
      <c r="F29" s="26" t="s">
        <v>89</v>
      </c>
      <c r="G29" s="28">
        <f>SUMIFS(BD!$S$4:$S$3600,BD!$D$4:$D$3600,$F29,BD!$L$4:$L$3600,G$25,BD!$H$4:$H$3600,"&gt;="&amp;DATE($F$25,1,1),BD!$H$4:$H$3600,"&lt;="&amp;DATE($F$25,12,31))</f>
        <v>94170.065000000017</v>
      </c>
      <c r="H29" s="28">
        <f>SUMIFS(BD!$S$4:$S$3600,BD!$D$4:$D$3600,$F29,BD!$L$4:$L$3600,H$25,BD!$H$4:$H$3600,"&gt;="&amp;DATE($F$25,1,1),BD!$H$4:$H$3600,"&lt;="&amp;DATE($F$25,12,31))</f>
        <v>39336.174999999996</v>
      </c>
      <c r="I29" s="28">
        <f>SUMIFS(BD!$S$4:$S$3600,BD!$D$4:$D$3600,$F29,BD!$L$4:$L$3600,I$25,BD!$H$4:$H$3600,"&gt;="&amp;DATE($F$25,1,1),BD!$H$4:$H$3600,"&lt;="&amp;DATE($F$25,12,31))</f>
        <v>64508.630000000005</v>
      </c>
      <c r="K29" s="26" t="s">
        <v>89</v>
      </c>
      <c r="L29" s="28">
        <f t="array" ref="L29">SUM((BD!$D$4:$D$3600=$K29)*(BD!$L$4:$L$3600=L$25)*(YEAR(BD!$H$4:$H$3600)=$K$25)*BD!$S$4:$S$3600)</f>
        <v>94170.065000000017</v>
      </c>
      <c r="M29" s="28">
        <f t="array" ref="M29">SUM((BD!$D$4:$D$3600=$K29)*(BD!$L$4:$L$3600=M$25)*(YEAR(BD!$H$4:$H$3600)=$K$25)*BD!$S$4:$S$3600)</f>
        <v>39336.174999999996</v>
      </c>
      <c r="N29" s="28">
        <f t="array" ref="N29">SUM((BD!$D$4:$D$3600=$K29)*(BD!$L$4:$L$3600=N$25)*(YEAR(BD!$H$4:$H$3600)=$K$25)*BD!$S$4:$S$3600)</f>
        <v>64508.630000000005</v>
      </c>
      <c r="P29" s="26" t="s">
        <v>89</v>
      </c>
      <c r="Q29" s="28">
        <f>SUMPRODUCT(--(BD!$D$4:$D$3600=$P29),--(BD!$L$4:$L$3600=Q$16),--(YEAR(BD!$H$4:$H$3600)=$P$25),BD!$S$4:$S$3600)</f>
        <v>94170.065000000017</v>
      </c>
      <c r="R29" s="28">
        <f>SUMPRODUCT(--(BD!$D$4:$D$3600=$P29),--(BD!$L$4:$L$3600=R$16),--(YEAR(BD!$H$4:$H$3600)=$P$25),BD!$S$4:$S$3600)</f>
        <v>39336.174999999996</v>
      </c>
      <c r="S29" s="28">
        <f>SUMPRODUCT(--(BD!$D$4:$D$3600=$P29),--(BD!$L$4:$L$3600=S$16),--(YEAR(BD!$H$4:$H$3600)=$P$25),BD!$S$4:$S$3600)</f>
        <v>64508.630000000005</v>
      </c>
    </row>
    <row r="35" spans="1:19" ht="23.25" x14ac:dyDescent="0.35">
      <c r="A35" s="34" t="s">
        <v>434</v>
      </c>
    </row>
    <row r="38" spans="1:19" x14ac:dyDescent="0.25">
      <c r="C38" s="26" t="s">
        <v>85</v>
      </c>
      <c r="D38" s="33">
        <f>SUMIF(T_[Pays],C38,T_[CA HT])</f>
        <v>1874773.7575000003</v>
      </c>
      <c r="F38" s="26" t="s">
        <v>85</v>
      </c>
      <c r="G38" s="33">
        <f>SUMIFS(T_[CA HT],T_[Pays],F38)</f>
        <v>1874773.7575000003</v>
      </c>
      <c r="K38" s="26" t="s">
        <v>85</v>
      </c>
      <c r="L38" s="33">
        <f t="array" ref="L38">SUM((T_[Pays]=K38)*(T_[CA HT]))</f>
        <v>1874773.7575000003</v>
      </c>
      <c r="P38" s="26" t="s">
        <v>85</v>
      </c>
      <c r="Q38" s="33">
        <f>SUMPRODUCT(--(T_[Pays]=P38),--(T_[CA HT]))</f>
        <v>1874773.7575000003</v>
      </c>
    </row>
    <row r="39" spans="1:19" x14ac:dyDescent="0.25">
      <c r="C39" s="26" t="s">
        <v>81</v>
      </c>
      <c r="D39" s="33">
        <f>SUMIF(T_[Pays],C39,T_[CA HT])</f>
        <v>4672519.6409999998</v>
      </c>
      <c r="F39" s="26" t="s">
        <v>81</v>
      </c>
      <c r="G39" s="33">
        <f>SUMIFS(T_[CA HT],T_[Pays],F39)</f>
        <v>4672519.6409999998</v>
      </c>
      <c r="K39" s="26" t="s">
        <v>81</v>
      </c>
      <c r="L39" s="33">
        <f t="array" ref="L39">SUM((T_[Pays]=K39)*(T_[CA HT]))</f>
        <v>4672519.6409999998</v>
      </c>
      <c r="P39" s="26" t="s">
        <v>81</v>
      </c>
      <c r="Q39" s="33">
        <f>SUMPRODUCT(--(T_[Pays]=P39),--(T_[CA HT]))</f>
        <v>4672519.6409999998</v>
      </c>
    </row>
    <row r="40" spans="1:19" x14ac:dyDescent="0.25">
      <c r="C40" s="26" t="s">
        <v>136</v>
      </c>
      <c r="D40" s="33">
        <f>SUMIF(T_[Pays],C40,T_[CA HT])</f>
        <v>3895024.9499999955</v>
      </c>
      <c r="F40" s="26" t="s">
        <v>136</v>
      </c>
      <c r="G40" s="33">
        <f>SUMIFS(T_[CA HT],T_[Pays],F40)</f>
        <v>3895024.9499999955</v>
      </c>
      <c r="K40" s="26" t="s">
        <v>136</v>
      </c>
      <c r="L40" s="33">
        <f t="array" ref="L40">SUM((T_[Pays]=K40)*(T_[CA HT]))</f>
        <v>3895024.9499999955</v>
      </c>
      <c r="P40" s="26" t="s">
        <v>136</v>
      </c>
      <c r="Q40" s="33">
        <f>SUMPRODUCT(--(T_[Pays]=P40),--(T_[CA HT]))</f>
        <v>3895024.9499999955</v>
      </c>
    </row>
    <row r="41" spans="1:19" x14ac:dyDescent="0.25">
      <c r="C41" s="26" t="s">
        <v>89</v>
      </c>
      <c r="D41" s="33">
        <f>SUMIF(T_[Pays],C41,T_[CA HT])</f>
        <v>1639972.3230000008</v>
      </c>
      <c r="F41" s="26" t="s">
        <v>89</v>
      </c>
      <c r="G41" s="33">
        <f>SUMIFS(T_[CA HT],T_[Pays],F41)</f>
        <v>1639972.3230000008</v>
      </c>
      <c r="K41" s="26" t="s">
        <v>89</v>
      </c>
      <c r="L41" s="33">
        <f t="array" ref="L41">SUM((T_[Pays]=K41)*(T_[CA HT]))</f>
        <v>1639972.3230000008</v>
      </c>
      <c r="P41" s="26" t="s">
        <v>89</v>
      </c>
      <c r="Q41" s="33">
        <f>SUMPRODUCT(--(T_[Pays]=P41),--(T_[CA HT]))</f>
        <v>1639972.3230000008</v>
      </c>
    </row>
    <row r="45" spans="1:19" x14ac:dyDescent="0.25">
      <c r="G45" s="27" t="s">
        <v>45</v>
      </c>
      <c r="H45" s="27" t="s">
        <v>44</v>
      </c>
      <c r="I45" s="27" t="s">
        <v>43</v>
      </c>
      <c r="L45" s="27" t="s">
        <v>45</v>
      </c>
      <c r="M45" s="27" t="s">
        <v>44</v>
      </c>
      <c r="N45" s="27" t="s">
        <v>43</v>
      </c>
      <c r="Q45" s="27" t="s">
        <v>45</v>
      </c>
      <c r="R45" s="27" t="s">
        <v>44</v>
      </c>
      <c r="S45" s="27" t="s">
        <v>43</v>
      </c>
    </row>
    <row r="46" spans="1:19" x14ac:dyDescent="0.25">
      <c r="F46" s="26" t="s">
        <v>85</v>
      </c>
      <c r="G46" s="33">
        <f>SUMIFS(T_[CA HT],T_[Pays],$F46,T_[Catégorie],G$45)</f>
        <v>291707.23249999993</v>
      </c>
      <c r="H46" s="33">
        <f>SUMIFS(T_[CA HT],T_[Pays],$F46,T_[Catégorie],H$45)</f>
        <v>207588.43499999997</v>
      </c>
      <c r="I46" s="33">
        <f>SUMIFS(T_[CA HT],T_[Pays],$F46,T_[Catégorie],I$45)</f>
        <v>252089.51250000001</v>
      </c>
      <c r="K46" s="26" t="s">
        <v>85</v>
      </c>
      <c r="L46" s="33">
        <f t="array" ref="L46">SUM((T_[CA HT])*(T_[Pays]=$K46)*(T_[Catégorie]=L$45))</f>
        <v>291707.23249999993</v>
      </c>
      <c r="M46" s="33">
        <f t="array" ref="M46">SUM((T_[CA HT])*(T_[Pays]=$K46)*(T_[Catégorie]=M$45))</f>
        <v>207588.43499999997</v>
      </c>
      <c r="N46" s="33">
        <f t="array" ref="N46">SUM((T_[CA HT])*(T_[Pays]=$K46)*(T_[Catégorie]=N$45))</f>
        <v>252089.51250000001</v>
      </c>
      <c r="P46" s="26" t="s">
        <v>85</v>
      </c>
      <c r="Q46" s="33">
        <f>SUMPRODUCT(--(T_[Pays]=$P46),--(T_[Catégorie]=Q$45),--(T_[CA HT]))</f>
        <v>291707.23249999993</v>
      </c>
      <c r="R46" s="33">
        <f>SUMPRODUCT(--(T_[Pays]=$P46),--(T_[Catégorie]=R$45),--(T_[CA HT]))</f>
        <v>207588.43499999997</v>
      </c>
      <c r="S46" s="33">
        <f>SUMPRODUCT(--(T_[Pays]=$P46),--(T_[Catégorie]=S$45),--(T_[CA HT]))</f>
        <v>252089.51250000001</v>
      </c>
    </row>
    <row r="47" spans="1:19" x14ac:dyDescent="0.25">
      <c r="F47" s="26" t="s">
        <v>81</v>
      </c>
      <c r="G47" s="33">
        <f>SUMIFS(T_[CA HT],T_[Pays],$F47,T_[Catégorie],G$45)</f>
        <v>546567.43299999996</v>
      </c>
      <c r="H47" s="33">
        <f>SUMIFS(T_[CA HT],T_[Pays],$F47,T_[Catégorie],H$45)</f>
        <v>214070.7525</v>
      </c>
      <c r="I47" s="33">
        <f>SUMIFS(T_[CA HT],T_[Pays],$F47,T_[Catégorie],I$45)</f>
        <v>1550781.855</v>
      </c>
      <c r="K47" s="26" t="s">
        <v>81</v>
      </c>
      <c r="L47" s="33">
        <f t="array" ref="L47">SUM((T_[CA HT])*(T_[Pays]=$K47)*(T_[Catégorie]=L$45))</f>
        <v>546567.43299999996</v>
      </c>
      <c r="M47" s="33">
        <f t="array" ref="M47">SUM((T_[CA HT])*(T_[Pays]=$K47)*(T_[Catégorie]=M$45))</f>
        <v>214070.7525</v>
      </c>
      <c r="N47" s="33">
        <f t="array" ref="N47">SUM((T_[CA HT])*(T_[Pays]=$K47)*(T_[Catégorie]=N$45))</f>
        <v>1550781.855</v>
      </c>
      <c r="P47" s="26" t="s">
        <v>81</v>
      </c>
      <c r="Q47" s="33">
        <f>SUMPRODUCT(--(T_[Pays]=$P47),--(T_[Catégorie]=Q$45),--(T_[CA HT]))</f>
        <v>546567.43299999996</v>
      </c>
      <c r="R47" s="33">
        <f>SUMPRODUCT(--(T_[Pays]=$P47),--(T_[Catégorie]=R$45),--(T_[CA HT]))</f>
        <v>214070.7525</v>
      </c>
      <c r="S47" s="33">
        <f>SUMPRODUCT(--(T_[Pays]=$P47),--(T_[Catégorie]=S$45),--(T_[CA HT]))</f>
        <v>1550781.855</v>
      </c>
    </row>
    <row r="48" spans="1:19" x14ac:dyDescent="0.25">
      <c r="F48" s="26" t="s">
        <v>136</v>
      </c>
      <c r="G48" s="33">
        <f>SUMIFS(T_[CA HT],T_[Pays],$F48,T_[Catégorie],G$45)</f>
        <v>660157.73100000003</v>
      </c>
      <c r="H48" s="33">
        <f>SUMIFS(T_[CA HT],T_[Pays],$F48,T_[Catégorie],H$45)</f>
        <v>324214.68000000011</v>
      </c>
      <c r="I48" s="33">
        <f>SUMIFS(T_[CA HT],T_[Pays],$F48,T_[Catégorie],I$45)</f>
        <v>926889.86250000051</v>
      </c>
      <c r="K48" s="26" t="s">
        <v>136</v>
      </c>
      <c r="L48" s="33">
        <f t="array" ref="L48">SUM((T_[CA HT])*(T_[Pays]=$K48)*(T_[Catégorie]=L$45))</f>
        <v>660157.73100000003</v>
      </c>
      <c r="M48" s="33">
        <f t="array" ref="M48">SUM((T_[CA HT])*(T_[Pays]=$K48)*(T_[Catégorie]=M$45))</f>
        <v>324214.68000000011</v>
      </c>
      <c r="N48" s="33">
        <f t="array" ref="N48">SUM((T_[CA HT])*(T_[Pays]=$K48)*(T_[Catégorie]=N$45))</f>
        <v>926889.86250000051</v>
      </c>
      <c r="P48" s="26" t="s">
        <v>136</v>
      </c>
      <c r="Q48" s="33">
        <f>SUMPRODUCT(--(T_[Pays]=$P48),--(T_[Catégorie]=Q$45),--(T_[CA HT]))</f>
        <v>660157.73100000003</v>
      </c>
      <c r="R48" s="33">
        <f>SUMPRODUCT(--(T_[Pays]=$P48),--(T_[Catégorie]=R$45),--(T_[CA HT]))</f>
        <v>324214.68000000011</v>
      </c>
      <c r="S48" s="33">
        <f>SUMPRODUCT(--(T_[Pays]=$P48),--(T_[Catégorie]=S$45),--(T_[CA HT]))</f>
        <v>926889.86250000051</v>
      </c>
    </row>
    <row r="49" spans="6:19" x14ac:dyDescent="0.25">
      <c r="F49" s="26" t="s">
        <v>89</v>
      </c>
      <c r="G49" s="33">
        <f>SUMIFS(T_[CA HT],T_[Pays],$F49,T_[Catégorie],G$45)</f>
        <v>252824.33250000002</v>
      </c>
      <c r="H49" s="33">
        <f>SUMIFS(T_[CA HT],T_[Pays],$F49,T_[Catégorie],H$45)</f>
        <v>123041.49750000001</v>
      </c>
      <c r="I49" s="33">
        <f>SUMIFS(T_[CA HT],T_[Pays],$F49,T_[Catégorie],I$45)</f>
        <v>150705.11000000002</v>
      </c>
      <c r="K49" s="26" t="s">
        <v>89</v>
      </c>
      <c r="L49" s="33">
        <f t="array" ref="L49">SUM((T_[CA HT])*(T_[Pays]=$K49)*(T_[Catégorie]=L$45))</f>
        <v>252824.33250000002</v>
      </c>
      <c r="M49" s="33">
        <f t="array" ref="M49">SUM((T_[CA HT])*(T_[Pays]=$K49)*(T_[Catégorie]=M$45))</f>
        <v>123041.49750000001</v>
      </c>
      <c r="N49" s="33">
        <f t="array" ref="N49">SUM((T_[CA HT])*(T_[Pays]=$K49)*(T_[Catégorie]=N$45))</f>
        <v>150705.11000000002</v>
      </c>
      <c r="P49" s="26" t="s">
        <v>89</v>
      </c>
      <c r="Q49" s="33">
        <f>SUMPRODUCT(--(T_[Pays]=$P49),--(T_[Catégorie]=Q$45),--(T_[CA HT]))</f>
        <v>252824.33250000002</v>
      </c>
      <c r="R49" s="33">
        <f>SUMPRODUCT(--(T_[Pays]=$P49),--(T_[Catégorie]=R$45),--(T_[CA HT]))</f>
        <v>123041.49750000001</v>
      </c>
      <c r="S49" s="33">
        <f>SUMPRODUCT(--(T_[Pays]=$P49),--(T_[Catégorie]=S$45),--(T_[CA HT]))</f>
        <v>150705.11000000002</v>
      </c>
    </row>
    <row r="54" spans="6:19" x14ac:dyDescent="0.25">
      <c r="F54" s="27">
        <v>2013</v>
      </c>
      <c r="G54" s="27" t="s">
        <v>45</v>
      </c>
      <c r="H54" s="27" t="s">
        <v>44</v>
      </c>
      <c r="I54" s="27" t="s">
        <v>43</v>
      </c>
      <c r="J54" s="27"/>
      <c r="K54" s="27">
        <v>2013</v>
      </c>
      <c r="L54" s="27" t="s">
        <v>45</v>
      </c>
      <c r="M54" s="27" t="s">
        <v>44</v>
      </c>
      <c r="N54" s="27" t="s">
        <v>43</v>
      </c>
      <c r="O54" s="27"/>
      <c r="P54" s="27">
        <v>2013</v>
      </c>
      <c r="Q54" s="27" t="s">
        <v>45</v>
      </c>
      <c r="R54" s="27" t="s">
        <v>44</v>
      </c>
      <c r="S54" s="27" t="s">
        <v>43</v>
      </c>
    </row>
    <row r="55" spans="6:19" x14ac:dyDescent="0.25">
      <c r="F55" s="26" t="s">
        <v>85</v>
      </c>
      <c r="G55" s="33"/>
      <c r="H55" s="33"/>
      <c r="I55" s="33"/>
      <c r="K55" s="26" t="s">
        <v>85</v>
      </c>
      <c r="L55" s="33">
        <f t="array" ref="L55">SUM((T_[Pays]=$K55)*(T_[Catégorie]=L$54)*(YEAR(T_[Date envoi])=$K$54)*(T_[CA HT]))</f>
        <v>109548.17500000002</v>
      </c>
      <c r="M55" s="33">
        <f t="array" ref="M55">SUM((T_[Pays]=$K55)*(T_[Catégorie]=M$54)*(YEAR(T_[Date envoi])=$K$54)*(T_[CA HT]))</f>
        <v>55216.175000000003</v>
      </c>
      <c r="N55" s="33">
        <f t="array" ref="N55">SUM((T_[Pays]=$K55)*(T_[Catégorie]=N$54)*(YEAR(T_[Date envoi])=$K$54)*(T_[CA HT]))</f>
        <v>96933.52499999998</v>
      </c>
      <c r="P55" s="26" t="s">
        <v>85</v>
      </c>
      <c r="Q55" s="33">
        <f>SUMPRODUCT(--(T_[CA HT]),--(T_[Pays]=$P55),--(T_[Catégorie]=Q$54),--(YEAR(T_[Date envoi])=$P$54))</f>
        <v>109548.17500000002</v>
      </c>
      <c r="R55" s="33">
        <f>SUMPRODUCT(--(T_[CA HT]),--(T_[Pays]=$P55),--(T_[Catégorie]=R$54),--(YEAR(T_[Date envoi])=$P$54))</f>
        <v>55216.175000000003</v>
      </c>
      <c r="S55" s="33">
        <f>SUMPRODUCT(--(T_[CA HT]),--(T_[Pays]=$P55),--(T_[Catégorie]=S$54),--(YEAR(T_[Date envoi])=$P$54))</f>
        <v>96933.52499999998</v>
      </c>
    </row>
    <row r="56" spans="6:19" x14ac:dyDescent="0.25">
      <c r="F56" s="26" t="s">
        <v>81</v>
      </c>
      <c r="G56" s="33"/>
      <c r="H56" s="33"/>
      <c r="I56" s="33"/>
      <c r="K56" s="26" t="s">
        <v>81</v>
      </c>
      <c r="L56" s="33">
        <f t="array" ref="L56">SUM((T_[Pays]=$K56)*(T_[Catégorie]=L$54)*(YEAR(T_[Date envoi])=$K$54)*(T_[CA HT]))</f>
        <v>154095.33550000002</v>
      </c>
      <c r="M56" s="33">
        <f t="array" ref="M56">SUM((T_[Pays]=$K56)*(T_[Catégorie]=M$54)*(YEAR(T_[Date envoi])=$K$54)*(T_[CA HT]))</f>
        <v>67895.982499999984</v>
      </c>
      <c r="N56" s="33">
        <f t="array" ref="N56">SUM((T_[Pays]=$K56)*(T_[Catégorie]=N$54)*(YEAR(T_[Date envoi])=$K$54)*(T_[CA HT]))</f>
        <v>563467.12249999994</v>
      </c>
      <c r="P56" s="26" t="s">
        <v>81</v>
      </c>
      <c r="Q56" s="33">
        <f>SUMPRODUCT(--(T_[CA HT]),--(T_[Pays]=$P56),--(T_[Catégorie]=Q$54),--(YEAR(T_[Date envoi])=$P$54))</f>
        <v>154095.33550000002</v>
      </c>
      <c r="R56" s="33">
        <f>SUMPRODUCT(--(T_[CA HT]),--(T_[Pays]=$P56),--(T_[Catégorie]=R$54),--(YEAR(T_[Date envoi])=$P$54))</f>
        <v>67895.982499999984</v>
      </c>
      <c r="S56" s="33">
        <f>SUMPRODUCT(--(T_[CA HT]),--(T_[Pays]=$P56),--(T_[Catégorie]=S$54),--(YEAR(T_[Date envoi])=$P$54))</f>
        <v>563467.12249999994</v>
      </c>
    </row>
    <row r="57" spans="6:19" x14ac:dyDescent="0.25">
      <c r="F57" s="26" t="s">
        <v>136</v>
      </c>
      <c r="G57" s="33"/>
      <c r="H57" s="33"/>
      <c r="I57" s="33"/>
      <c r="K57" s="26" t="s">
        <v>136</v>
      </c>
      <c r="L57" s="33">
        <f t="array" ref="L57">SUM((T_[Pays]=$K57)*(T_[Catégorie]=L$54)*(YEAR(T_[Date envoi])=$K$54)*(T_[CA HT]))</f>
        <v>220609.7065</v>
      </c>
      <c r="M57" s="33">
        <f t="array" ref="M57">SUM((T_[Pays]=$K57)*(T_[Catégorie]=M$54)*(YEAR(T_[Date envoi])=$K$54)*(T_[CA HT]))</f>
        <v>104731.57500000001</v>
      </c>
      <c r="N57" s="33">
        <f t="array" ref="N57">SUM((T_[Pays]=$K57)*(T_[Catégorie]=N$54)*(YEAR(T_[Date envoi])=$K$54)*(T_[CA HT]))</f>
        <v>321112.59999999992</v>
      </c>
      <c r="P57" s="26" t="s">
        <v>136</v>
      </c>
      <c r="Q57" s="33">
        <f>SUMPRODUCT(--(T_[CA HT]),--(T_[Pays]=$P57),--(T_[Catégorie]=Q$54),--(YEAR(T_[Date envoi])=$P$54))</f>
        <v>220609.7065</v>
      </c>
      <c r="R57" s="33">
        <f>SUMPRODUCT(--(T_[CA HT]),--(T_[Pays]=$P57),--(T_[Catégorie]=R$54),--(YEAR(T_[Date envoi])=$P$54))</f>
        <v>104731.57500000001</v>
      </c>
      <c r="S57" s="33">
        <f>SUMPRODUCT(--(T_[CA HT]),--(T_[Pays]=$P57),--(T_[Catégorie]=S$54),--(YEAR(T_[Date envoi])=$P$54))</f>
        <v>321112.59999999992</v>
      </c>
    </row>
    <row r="58" spans="6:19" x14ac:dyDescent="0.25">
      <c r="F58" s="26" t="s">
        <v>89</v>
      </c>
      <c r="G58" s="33"/>
      <c r="H58" s="33"/>
      <c r="I58" s="33"/>
      <c r="K58" s="26" t="s">
        <v>89</v>
      </c>
      <c r="L58" s="33">
        <f t="array" ref="L58">SUM((T_[Pays]=$K58)*(T_[Catégorie]=L$54)*(YEAR(T_[Date envoi])=$K$54)*(T_[CA HT]))</f>
        <v>100913.81500000002</v>
      </c>
      <c r="M58" s="33">
        <f t="array" ref="M58">SUM((T_[Pays]=$K58)*(T_[Catégorie]=M$54)*(YEAR(T_[Date envoi])=$K$54)*(T_[CA HT]))</f>
        <v>52018.674999999996</v>
      </c>
      <c r="N58" s="33">
        <f t="array" ref="N58">SUM((T_[Pays]=$K58)*(T_[Catégorie]=N$54)*(YEAR(T_[Date envoi])=$K$54)*(T_[CA HT]))</f>
        <v>62673.23</v>
      </c>
      <c r="P58" s="26" t="s">
        <v>89</v>
      </c>
      <c r="Q58" s="33">
        <f>SUMPRODUCT(--(T_[CA HT]),--(T_[Pays]=$P58),--(T_[Catégorie]=Q$54),--(YEAR(T_[Date envoi])=$P$54))</f>
        <v>100913.81500000002</v>
      </c>
      <c r="R58" s="33">
        <f>SUMPRODUCT(--(T_[CA HT]),--(T_[Pays]=$P58),--(T_[Catégorie]=R$54),--(YEAR(T_[Date envoi])=$P$54))</f>
        <v>52018.674999999996</v>
      </c>
      <c r="S58" s="33">
        <f>SUMPRODUCT(--(T_[CA HT]),--(T_[Pays]=$P58),--(T_[Catégorie]=S$54),--(YEAR(T_[Date envoi])=$P$54))</f>
        <v>62673.23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C5:S29"/>
  <sheetViews>
    <sheetView showGridLines="0" tabSelected="1" topLeftCell="F1" workbookViewId="0">
      <pane ySplit="6" topLeftCell="A7" activePane="bottomLeft" state="frozen"/>
      <selection pane="bottomLeft" activeCell="M19" sqref="M19"/>
    </sheetView>
  </sheetViews>
  <sheetFormatPr baseColWidth="10" defaultRowHeight="15.75" x14ac:dyDescent="0.25"/>
  <cols>
    <col min="1" max="1" width="25.85546875" style="25" customWidth="1"/>
    <col min="2" max="2" width="4.7109375" style="25" customWidth="1"/>
    <col min="3" max="3" width="15.42578125" style="25" customWidth="1"/>
    <col min="4" max="4" width="14.7109375" style="25" bestFit="1" customWidth="1"/>
    <col min="5" max="5" width="11.28515625" style="25" customWidth="1"/>
    <col min="6" max="6" width="14.140625" style="25" bestFit="1" customWidth="1"/>
    <col min="7" max="8" width="13" style="25" bestFit="1" customWidth="1"/>
    <col min="9" max="9" width="14.7109375" style="25" bestFit="1" customWidth="1"/>
    <col min="10" max="10" width="11.28515625" style="25" customWidth="1"/>
    <col min="11" max="11" width="14.140625" style="25" bestFit="1" customWidth="1"/>
    <col min="12" max="12" width="11.85546875" style="25" bestFit="1" customWidth="1"/>
    <col min="13" max="13" width="11.42578125" style="25"/>
    <col min="14" max="14" width="11.85546875" style="25" bestFit="1" customWidth="1"/>
    <col min="15" max="15" width="11.28515625" style="25" customWidth="1"/>
    <col min="16" max="16" width="15.28515625" style="25" customWidth="1"/>
    <col min="17" max="18" width="13" style="25" bestFit="1" customWidth="1"/>
    <col min="19" max="19" width="14.7109375" style="25" bestFit="1" customWidth="1"/>
    <col min="20" max="16384" width="11.42578125" style="25"/>
  </cols>
  <sheetData>
    <row r="5" spans="3:19" ht="15.75" customHeight="1" x14ac:dyDescent="0.25"/>
    <row r="6" spans="3:19" ht="21" x14ac:dyDescent="0.35">
      <c r="C6" s="29" t="s">
        <v>0</v>
      </c>
      <c r="F6" s="29" t="s">
        <v>12</v>
      </c>
      <c r="K6" s="29" t="s">
        <v>432</v>
      </c>
      <c r="P6" s="29" t="s">
        <v>433</v>
      </c>
    </row>
    <row r="9" spans="3:19" x14ac:dyDescent="0.25">
      <c r="C9" s="26" t="s">
        <v>85</v>
      </c>
      <c r="D9" s="33">
        <f>SUMIF(T_[Pays],C9,T_[CA HT])</f>
        <v>1874773.7575000003</v>
      </c>
      <c r="F9" s="26" t="s">
        <v>85</v>
      </c>
      <c r="G9" s="33">
        <f>SUMIFS(T_[CA HT],T_[Pays],F9)</f>
        <v>1874773.7575000003</v>
      </c>
      <c r="K9" s="26" t="s">
        <v>85</v>
      </c>
      <c r="L9" s="33">
        <f t="array" ref="L9">SUM((T_[Pays]=K9)*(T_[CA HT]))</f>
        <v>1874773.7575000003</v>
      </c>
      <c r="P9" s="26" t="s">
        <v>85</v>
      </c>
      <c r="Q9" s="33">
        <f>SUMPRODUCT(--(T_[CA HT]),--(T_[Pays]=P9))</f>
        <v>1874773.7575000003</v>
      </c>
    </row>
    <row r="10" spans="3:19" x14ac:dyDescent="0.25">
      <c r="C10" s="26" t="s">
        <v>81</v>
      </c>
      <c r="D10" s="33">
        <f>SUMIF(T_[Pays],C10,T_[CA HT])</f>
        <v>4672519.6409999998</v>
      </c>
      <c r="F10" s="26" t="s">
        <v>81</v>
      </c>
      <c r="G10" s="33">
        <f>SUMIFS(T_[CA HT],T_[Pays],F10)</f>
        <v>4672519.6409999998</v>
      </c>
      <c r="K10" s="26" t="s">
        <v>81</v>
      </c>
      <c r="L10" s="33">
        <f t="array" ref="L10">SUM((T_[Pays]=K10)*(T_[CA HT]))</f>
        <v>4672519.6409999998</v>
      </c>
      <c r="P10" s="26" t="s">
        <v>81</v>
      </c>
      <c r="Q10" s="33">
        <f>SUMPRODUCT(--(T_[CA HT]),--(T_[Pays]=P10))</f>
        <v>4672519.6409999998</v>
      </c>
    </row>
    <row r="11" spans="3:19" x14ac:dyDescent="0.25">
      <c r="C11" s="26" t="s">
        <v>136</v>
      </c>
      <c r="D11" s="33">
        <f>SUMIF(T_[Pays],C11,T_[CA HT])</f>
        <v>3895024.9499999955</v>
      </c>
      <c r="F11" s="26" t="s">
        <v>136</v>
      </c>
      <c r="G11" s="33">
        <f>SUMIFS(T_[CA HT],T_[Pays],F11)</f>
        <v>3895024.9499999955</v>
      </c>
      <c r="K11" s="26" t="s">
        <v>136</v>
      </c>
      <c r="L11" s="33">
        <f t="array" ref="L11">SUM((T_[Pays]=K11)*(T_[CA HT]))</f>
        <v>3895024.9499999955</v>
      </c>
      <c r="P11" s="26" t="s">
        <v>136</v>
      </c>
      <c r="Q11" s="33">
        <f>SUMPRODUCT(--(T_[CA HT]),--(T_[Pays]=P11))</f>
        <v>3895024.9499999955</v>
      </c>
    </row>
    <row r="12" spans="3:19" x14ac:dyDescent="0.25">
      <c r="C12" s="26" t="s">
        <v>89</v>
      </c>
      <c r="D12" s="33">
        <f>SUMIF(T_[Pays],C12,T_[CA HT])</f>
        <v>1639972.3230000008</v>
      </c>
      <c r="F12" s="26" t="s">
        <v>89</v>
      </c>
      <c r="G12" s="33">
        <f>SUMIFS(T_[CA HT],T_[Pays],F12)</f>
        <v>1639972.3230000008</v>
      </c>
      <c r="K12" s="26" t="s">
        <v>89</v>
      </c>
      <c r="L12" s="33">
        <f t="array" ref="L12">SUM((T_[Pays]=K12)*(T_[CA HT]))</f>
        <v>1639972.3230000008</v>
      </c>
      <c r="P12" s="26" t="s">
        <v>89</v>
      </c>
      <c r="Q12" s="33">
        <f>SUMPRODUCT(--(T_[CA HT]),--(T_[Pays]=P12))</f>
        <v>1639972.3230000008</v>
      </c>
    </row>
    <row r="16" spans="3:19" x14ac:dyDescent="0.25">
      <c r="G16" s="27" t="s">
        <v>45</v>
      </c>
      <c r="H16" s="27" t="s">
        <v>44</v>
      </c>
      <c r="I16" s="27" t="s">
        <v>43</v>
      </c>
      <c r="L16" s="27" t="s">
        <v>45</v>
      </c>
      <c r="M16" s="27" t="s">
        <v>44</v>
      </c>
      <c r="N16" s="27" t="s">
        <v>43</v>
      </c>
      <c r="Q16" s="27" t="s">
        <v>45</v>
      </c>
      <c r="R16" s="27" t="s">
        <v>44</v>
      </c>
      <c r="S16" s="27" t="s">
        <v>43</v>
      </c>
    </row>
    <row r="17" spans="6:19" x14ac:dyDescent="0.25">
      <c r="F17" s="26" t="s">
        <v>85</v>
      </c>
      <c r="G17" s="33">
        <f>SUMIFS(T_[CA HT],T_[Pays],$F17,T_[Catégorie],G$16)</f>
        <v>291707.23249999993</v>
      </c>
      <c r="H17" s="33">
        <f>SUMIFS(T_[CA HT],T_[Pays],$F17,T_[Catégorie],H$16)</f>
        <v>207588.43499999997</v>
      </c>
      <c r="I17" s="33">
        <f>SUMIFS(T_[CA HT],T_[Pays],$F17,T_[Catégorie],I$16)</f>
        <v>252089.51250000001</v>
      </c>
      <c r="K17" s="26" t="s">
        <v>85</v>
      </c>
      <c r="L17" s="33">
        <f t="array" ref="L17">SUM((T_[Pays]=$K17)*(T_[Catégorie]=L$16)*(T_[CA HT]))</f>
        <v>291707.23249999993</v>
      </c>
      <c r="M17" s="33">
        <f t="array" ref="M17">SUM((T_[Pays]=$K17)*(T_[Catégorie]=M$16)*(T_[CA HT]))</f>
        <v>207588.43499999997</v>
      </c>
      <c r="N17" s="33">
        <f t="array" ref="N17">SUM((T_[Pays]=$K17)*(T_[Catégorie]=N$16)*(T_[CA HT]))</f>
        <v>252089.51250000001</v>
      </c>
      <c r="P17" s="26" t="s">
        <v>85</v>
      </c>
      <c r="Q17" s="33">
        <f>SUMPRODUCT(--(T_[Pays]=$P17),--(T_[Catégorie]=Q$16),--T_[CA HT])</f>
        <v>291707.23249999993</v>
      </c>
      <c r="R17" s="33">
        <f>SUMPRODUCT(--(T_[Pays]=$P17),--(T_[Catégorie]=R$16),--T_[CA HT])</f>
        <v>207588.43499999997</v>
      </c>
      <c r="S17" s="33">
        <f>SUMPRODUCT(--(T_[Pays]=$P17),--(T_[Catégorie]=S$16),--T_[CA HT])</f>
        <v>252089.51250000001</v>
      </c>
    </row>
    <row r="18" spans="6:19" x14ac:dyDescent="0.25">
      <c r="F18" s="26" t="s">
        <v>81</v>
      </c>
      <c r="G18" s="33">
        <f>SUMIFS(T_[CA HT],T_[Pays],$F18,T_[Catégorie],G$16)</f>
        <v>546567.43299999996</v>
      </c>
      <c r="H18" s="33">
        <f>SUMIFS(T_[CA HT],T_[Pays],$F18,T_[Catégorie],H$16)</f>
        <v>214070.7525</v>
      </c>
      <c r="I18" s="33">
        <f>SUMIFS(T_[CA HT],T_[Pays],$F18,T_[Catégorie],I$16)</f>
        <v>1550781.855</v>
      </c>
      <c r="K18" s="26" t="s">
        <v>81</v>
      </c>
      <c r="L18" s="33">
        <f t="array" ref="L18">SUM((T_[Pays]=$K18)*(T_[Catégorie]=L$16)*(T_[CA HT]))</f>
        <v>546567.43299999996</v>
      </c>
      <c r="M18" s="33">
        <f t="array" ref="M18">SUM((T_[Pays]=$K18)*(T_[Catégorie]=M$16)*(T_[CA HT]))</f>
        <v>214070.7525</v>
      </c>
      <c r="N18" s="33">
        <f t="array" ref="N18">SUM((T_[Pays]=$K18)*(T_[Catégorie]=N$16)*(T_[CA HT]))</f>
        <v>1550781.855</v>
      </c>
      <c r="P18" s="26" t="s">
        <v>81</v>
      </c>
      <c r="Q18" s="33">
        <f>SUMPRODUCT(--(T_[Pays]=$P18),--(T_[Catégorie]=Q$16),--T_[CA HT])</f>
        <v>546567.43299999996</v>
      </c>
      <c r="R18" s="33">
        <f>SUMPRODUCT(--(T_[Pays]=$P18),--(T_[Catégorie]=R$16),--T_[CA HT])</f>
        <v>214070.7525</v>
      </c>
      <c r="S18" s="33">
        <f>SUMPRODUCT(--(T_[Pays]=$P18),--(T_[Catégorie]=S$16),--T_[CA HT])</f>
        <v>1550781.855</v>
      </c>
    </row>
    <row r="19" spans="6:19" x14ac:dyDescent="0.25">
      <c r="F19" s="26" t="s">
        <v>136</v>
      </c>
      <c r="G19" s="33">
        <f>SUMIFS(T_[CA HT],T_[Pays],$F19,T_[Catégorie],G$16)</f>
        <v>660157.73100000003</v>
      </c>
      <c r="H19" s="33">
        <f>SUMIFS(T_[CA HT],T_[Pays],$F19,T_[Catégorie],H$16)</f>
        <v>324214.68000000011</v>
      </c>
      <c r="I19" s="33">
        <f>SUMIFS(T_[CA HT],T_[Pays],$F19,T_[Catégorie],I$16)</f>
        <v>926889.86250000051</v>
      </c>
      <c r="K19" s="26" t="s">
        <v>136</v>
      </c>
      <c r="L19" s="33">
        <f t="array" ref="L19">SUM((T_[Pays]=$K19)*(T_[Catégorie]=L$16)*(T_[CA HT]))</f>
        <v>660157.73100000003</v>
      </c>
      <c r="M19" s="33">
        <f t="array" ref="M19">SUM((T_[Pays]=$K19)*(T_[Catégorie]=M$16)*(T_[CA HT]))</f>
        <v>324214.68000000011</v>
      </c>
      <c r="N19" s="33">
        <f t="array" ref="N19">SUM((T_[Pays]=$K19)*(T_[Catégorie]=N$16)*(T_[CA HT]))</f>
        <v>926889.86250000051</v>
      </c>
      <c r="P19" s="26" t="s">
        <v>136</v>
      </c>
      <c r="Q19" s="33">
        <f>SUMPRODUCT(--(T_[Pays]=$P19),--(T_[Catégorie]=Q$16),--T_[CA HT])</f>
        <v>660157.73100000003</v>
      </c>
      <c r="R19" s="33">
        <f>SUMPRODUCT(--(T_[Pays]=$P19),--(T_[Catégorie]=R$16),--T_[CA HT])</f>
        <v>324214.68000000011</v>
      </c>
      <c r="S19" s="33">
        <f>SUMPRODUCT(--(T_[Pays]=$P19),--(T_[Catégorie]=S$16),--T_[CA HT])</f>
        <v>926889.86250000051</v>
      </c>
    </row>
    <row r="20" spans="6:19" x14ac:dyDescent="0.25">
      <c r="F20" s="26" t="s">
        <v>89</v>
      </c>
      <c r="G20" s="33">
        <f>SUMIFS(T_[CA HT],T_[Pays],$F20,T_[Catégorie],G$16)</f>
        <v>252824.33250000002</v>
      </c>
      <c r="H20" s="33">
        <f>SUMIFS(T_[CA HT],T_[Pays],$F20,T_[Catégorie],H$16)</f>
        <v>123041.49750000001</v>
      </c>
      <c r="I20" s="33">
        <f>SUMIFS(T_[CA HT],T_[Pays],$F20,T_[Catégorie],I$16)</f>
        <v>150705.11000000002</v>
      </c>
      <c r="K20" s="26" t="s">
        <v>89</v>
      </c>
      <c r="L20" s="33">
        <f t="array" ref="L20">SUM((T_[Pays]=$K20)*(T_[Catégorie]=L$16)*(T_[CA HT]))</f>
        <v>252824.33250000002</v>
      </c>
      <c r="M20" s="33">
        <f t="array" ref="M20">SUM((T_[Pays]=$K20)*(T_[Catégorie]=M$16)*(T_[CA HT]))</f>
        <v>123041.49750000001</v>
      </c>
      <c r="N20" s="33">
        <f t="array" ref="N20">SUM((T_[Pays]=$K20)*(T_[Catégorie]=N$16)*(T_[CA HT]))</f>
        <v>150705.11000000002</v>
      </c>
      <c r="P20" s="26" t="s">
        <v>89</v>
      </c>
      <c r="Q20" s="33">
        <f>SUMPRODUCT(--(T_[Pays]=$P20),--(T_[Catégorie]=Q$16),--T_[CA HT])</f>
        <v>252824.33250000002</v>
      </c>
      <c r="R20" s="33">
        <f>SUMPRODUCT(--(T_[Pays]=$P20),--(T_[Catégorie]=R$16),--T_[CA HT])</f>
        <v>123041.49750000001</v>
      </c>
      <c r="S20" s="33">
        <f>SUMPRODUCT(--(T_[Pays]=$P20),--(T_[Catégorie]=S$16),--T_[CA HT])</f>
        <v>150705.11000000002</v>
      </c>
    </row>
    <row r="25" spans="6:19" x14ac:dyDescent="0.25">
      <c r="F25" s="27">
        <v>2013</v>
      </c>
      <c r="G25" s="27" t="s">
        <v>45</v>
      </c>
      <c r="H25" s="27" t="s">
        <v>44</v>
      </c>
      <c r="I25" s="27" t="s">
        <v>43</v>
      </c>
      <c r="J25" s="27"/>
      <c r="K25" s="27">
        <v>2013</v>
      </c>
      <c r="L25" s="27" t="s">
        <v>45</v>
      </c>
      <c r="M25" s="27" t="s">
        <v>44</v>
      </c>
      <c r="N25" s="27" t="s">
        <v>43</v>
      </c>
      <c r="O25" s="27"/>
      <c r="P25" s="27">
        <v>2013</v>
      </c>
      <c r="Q25" s="27" t="s">
        <v>45</v>
      </c>
      <c r="R25" s="27" t="s">
        <v>44</v>
      </c>
      <c r="S25" s="27" t="s">
        <v>43</v>
      </c>
    </row>
    <row r="26" spans="6:19" x14ac:dyDescent="0.25">
      <c r="F26" s="26" t="s">
        <v>85</v>
      </c>
      <c r="G26" s="33">
        <f>SUMIFS(T_[CA HT],T_[Pays],$F26,T_[Catégorie],G$25,T_[Date envoi],$F$25)</f>
        <v>0</v>
      </c>
      <c r="H26" s="33"/>
      <c r="I26" s="33">
        <f>SUMPRODUCT(--(T_[Pays]=$F26),--(T_[Catégorie]=I$25),--(YEAR(T_[Date envoi])=$F$25),--(T_[CA HT]))</f>
        <v>96933.52499999998</v>
      </c>
      <c r="K26" s="26" t="s">
        <v>85</v>
      </c>
      <c r="L26" s="33">
        <f t="array" ref="L26">SUM((T_[Pays]=$K26)*(T_[Catégorie]=L$25)*(YEAR(T_[Date envoi])=$K$25)*(T_[CA HT]))</f>
        <v>109548.17500000002</v>
      </c>
      <c r="M26" s="33">
        <f t="array" ref="M26">SUM((T_[Pays]=$K26)*(T_[Catégorie]=M$25)*(YEAR(T_[Date envoi])=$K$25)*(T_[CA HT]))</f>
        <v>55216.175000000003</v>
      </c>
      <c r="N26" s="33">
        <f t="array" ref="N26">SUM((T_[Pays]=$K26)*(T_[Catégorie]=N$25)*(YEAR(T_[Date envoi])=$K$25)*(T_[CA HT]))</f>
        <v>96933.52499999998</v>
      </c>
      <c r="P26" s="26" t="s">
        <v>85</v>
      </c>
      <c r="Q26" s="33">
        <f>SUMPRODUCT(--(T_[Pays]=$P26),--(T_[Catégorie]=Q$25),--(YEAR(T_[Date envoi])=$P$25),--(T_[CA HT]))</f>
        <v>109548.17500000002</v>
      </c>
      <c r="R26" s="33">
        <f>SUMPRODUCT(--(T_[Pays]=$P26),--(T_[Catégorie]=R$25),--(YEAR(T_[Date envoi])=$P$25),--(T_[CA HT]))</f>
        <v>55216.175000000003</v>
      </c>
      <c r="S26" s="33">
        <f>SUMPRODUCT(--(T_[Pays]=$P26),--(T_[Catégorie]=S$25),--(YEAR(T_[Date envoi])=$P$25),--(T_[CA HT]))</f>
        <v>96933.52499999998</v>
      </c>
    </row>
    <row r="27" spans="6:19" x14ac:dyDescent="0.25">
      <c r="F27" s="26" t="s">
        <v>81</v>
      </c>
      <c r="G27" s="33">
        <f>SUMIFS(T_[CA HT],T_[Pays],$F27,T_[Catégorie],G$25,T_[Date envoi],$F$25)</f>
        <v>0</v>
      </c>
      <c r="H27" s="33"/>
      <c r="I27" s="33">
        <f>SUMPRODUCT(--(T_[Pays]=$F27),--(T_[Catégorie]=I$25),--(YEAR(T_[Date envoi])=$F$25),--(T_[CA HT]))</f>
        <v>563467.12249999994</v>
      </c>
      <c r="K27" s="26" t="s">
        <v>81</v>
      </c>
      <c r="L27" s="33">
        <f t="array" ref="L27">SUM((T_[Pays]=$K27)*(T_[Catégorie]=L$25)*(YEAR(T_[Date envoi])=$K$25)*(T_[CA HT]))</f>
        <v>154095.33550000002</v>
      </c>
      <c r="M27" s="33">
        <f t="array" ref="M27">SUM((T_[Pays]=$K27)*(T_[Catégorie]=M$25)*(YEAR(T_[Date envoi])=$K$25)*(T_[CA HT]))</f>
        <v>67895.982499999984</v>
      </c>
      <c r="N27" s="33">
        <f t="array" ref="N27">SUM((T_[Pays]=$K27)*(T_[Catégorie]=N$25)*(YEAR(T_[Date envoi])=$K$25)*(T_[CA HT]))</f>
        <v>563467.12249999994</v>
      </c>
      <c r="P27" s="26" t="s">
        <v>81</v>
      </c>
      <c r="Q27" s="33">
        <f>SUMPRODUCT(--(T_[Pays]=$P27),--(T_[Catégorie]=Q$25),--(YEAR(T_[Date envoi])=$P$25),--(T_[CA HT]))</f>
        <v>154095.33550000002</v>
      </c>
      <c r="R27" s="33">
        <f>SUMPRODUCT(--(T_[Pays]=$P27),--(T_[Catégorie]=R$25),--(YEAR(T_[Date envoi])=$P$25),--(T_[CA HT]))</f>
        <v>67895.982499999984</v>
      </c>
      <c r="S27" s="33">
        <f>SUMPRODUCT(--(T_[Pays]=$P27),--(T_[Catégorie]=S$25),--(YEAR(T_[Date envoi])=$P$25),--(T_[CA HT]))</f>
        <v>563467.12249999994</v>
      </c>
    </row>
    <row r="28" spans="6:19" x14ac:dyDescent="0.25">
      <c r="F28" s="26" t="s">
        <v>136</v>
      </c>
      <c r="G28" s="33">
        <f>SUMIFS(T_[CA HT],T_[Pays],$F28,T_[Catégorie],G$25,T_[Date envoi],$F$25)</f>
        <v>0</v>
      </c>
      <c r="H28" s="33"/>
      <c r="I28" s="33">
        <f>SUMPRODUCT(--(T_[Pays]=$F28),--(T_[Catégorie]=I$25),--(YEAR(T_[Date envoi])=$F$25),--(T_[CA HT]))</f>
        <v>321112.59999999992</v>
      </c>
      <c r="K28" s="26" t="s">
        <v>136</v>
      </c>
      <c r="L28" s="33">
        <f t="array" ref="L28">SUM((T_[Pays]=$K28)*(T_[Catégorie]=L$25)*(YEAR(T_[Date envoi])=$K$25)*(T_[CA HT]))</f>
        <v>220609.7065</v>
      </c>
      <c r="M28" s="33">
        <f t="array" ref="M28">SUM((T_[Pays]=$K28)*(T_[Catégorie]=M$25)*(YEAR(T_[Date envoi])=$K$25)*(T_[CA HT]))</f>
        <v>104731.57500000001</v>
      </c>
      <c r="N28" s="33">
        <f t="array" ref="N28">SUM((T_[Pays]=$K28)*(T_[Catégorie]=N$25)*(YEAR(T_[Date envoi])=$K$25)*(T_[CA HT]))</f>
        <v>321112.59999999992</v>
      </c>
      <c r="P28" s="26" t="s">
        <v>136</v>
      </c>
      <c r="Q28" s="33">
        <f>SUMPRODUCT(--(T_[Pays]=$P28),--(T_[Catégorie]=Q$25),--(YEAR(T_[Date envoi])=$P$25),--(T_[CA HT]))</f>
        <v>220609.7065</v>
      </c>
      <c r="R28" s="33">
        <f>SUMPRODUCT(--(T_[Pays]=$P28),--(T_[Catégorie]=R$25),--(YEAR(T_[Date envoi])=$P$25),--(T_[CA HT]))</f>
        <v>104731.57500000001</v>
      </c>
      <c r="S28" s="33">
        <f>SUMPRODUCT(--(T_[Pays]=$P28),--(T_[Catégorie]=S$25),--(YEAR(T_[Date envoi])=$P$25),--(T_[CA HT]))</f>
        <v>321112.59999999992</v>
      </c>
    </row>
    <row r="29" spans="6:19" x14ac:dyDescent="0.25">
      <c r="F29" s="26" t="s">
        <v>89</v>
      </c>
      <c r="G29" s="33">
        <f>SUMIFS(T_[CA HT],T_[Pays],$F29,T_[Catégorie],G$25,T_[Date envoi],$F$25)</f>
        <v>0</v>
      </c>
      <c r="H29" s="33"/>
      <c r="I29" s="33">
        <f>SUMPRODUCT(--(T_[Pays]=$F29),--(T_[Catégorie]=I$25),--(YEAR(T_[Date envoi])=$F$25),--(T_[CA HT]))</f>
        <v>62673.23</v>
      </c>
      <c r="K29" s="26" t="s">
        <v>89</v>
      </c>
      <c r="L29" s="33">
        <f t="array" ref="L29">SUM((T_[Pays]=$K29)*(T_[Catégorie]=L$25)*(YEAR(T_[Date envoi])=$K$25)*(T_[CA HT]))</f>
        <v>100913.81500000002</v>
      </c>
      <c r="M29" s="33">
        <f t="array" ref="M29">SUM((T_[Pays]=$K29)*(T_[Catégorie]=M$25)*(YEAR(T_[Date envoi])=$K$25)*(T_[CA HT]))</f>
        <v>52018.674999999996</v>
      </c>
      <c r="N29" s="33">
        <f t="array" ref="N29">SUM((T_[Pays]=$K29)*(T_[Catégorie]=N$25)*(YEAR(T_[Date envoi])=$K$25)*(T_[CA HT]))</f>
        <v>62673.23</v>
      </c>
      <c r="P29" s="26" t="s">
        <v>89</v>
      </c>
      <c r="Q29" s="33">
        <f>SUMPRODUCT(--(T_[Pays]=$P29),--(T_[Catégorie]=Q$25),--(YEAR(T_[Date envoi])=$P$25),--(T_[CA HT]))</f>
        <v>100913.81500000002</v>
      </c>
      <c r="R29" s="33">
        <f>SUMPRODUCT(--(T_[Pays]=$P29),--(T_[Catégorie]=R$25),--(YEAR(T_[Date envoi])=$P$25),--(T_[CA HT]))</f>
        <v>52018.674999999996</v>
      </c>
      <c r="S29" s="33">
        <f>SUMPRODUCT(--(T_[Pays]=$P29),--(T_[Catégorie]=S$25),--(YEAR(T_[Date envoi])=$P$25),--(T_[CA HT]))</f>
        <v>62673.23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Feuilles de calcul</vt:lpstr>
      </vt:variant>
      <vt:variant>
        <vt:i4>11</vt:i4>
      </vt:variant>
      <vt:variant>
        <vt:lpstr>Graphiques</vt:lpstr>
      </vt:variant>
      <vt:variant>
        <vt:i4>1</vt:i4>
      </vt:variant>
      <vt:variant>
        <vt:lpstr>Plages nommées</vt:lpstr>
      </vt:variant>
      <vt:variant>
        <vt:i4>4</vt:i4>
      </vt:variant>
    </vt:vector>
  </HeadingPairs>
  <TitlesOfParts>
    <vt:vector size="16" baseType="lpstr">
      <vt:lpstr>Menu</vt:lpstr>
      <vt:lpstr>Présentation</vt:lpstr>
      <vt:lpstr>Listes</vt:lpstr>
      <vt:lpstr>BD</vt:lpstr>
      <vt:lpstr>Feuil1</vt:lpstr>
      <vt:lpstr>Tableau de bord</vt:lpstr>
      <vt:lpstr>tcd</vt:lpstr>
      <vt:lpstr>tcd (2)</vt:lpstr>
      <vt:lpstr>BD2</vt:lpstr>
      <vt:lpstr>Calculs d'après BD</vt:lpstr>
      <vt:lpstr>Calculs d'après BD2</vt:lpstr>
      <vt:lpstr>Graph1</vt:lpstr>
      <vt:lpstr>BD</vt:lpstr>
      <vt:lpstr>ListeCATEGORIES</vt:lpstr>
      <vt:lpstr>ListePRODUITS</vt:lpstr>
      <vt:lpstr>ListeREPRESENTANTS</vt:lpstr>
    </vt:vector>
  </TitlesOfParts>
  <Company>Optima Conseil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Laurent CABANAC</dc:creator>
  <cp:lastModifiedBy>Audrey Coulibaly</cp:lastModifiedBy>
  <cp:lastPrinted>2006-02-09T09:42:43Z</cp:lastPrinted>
  <dcterms:created xsi:type="dcterms:W3CDTF">2001-04-09T15:03:24Z</dcterms:created>
  <dcterms:modified xsi:type="dcterms:W3CDTF">2019-07-08T13:58:47Z</dcterms:modified>
</cp:coreProperties>
</file>